
<file path=[Content_Types].xml><?xml version="1.0" encoding="utf-8"?>
<Types xmlns="http://schemas.openxmlformats.org/package/2006/content-types">
  <Override PartName="/xl/pivotTables/pivotTable6.xml" ContentType="application/vnd.openxmlformats-officedocument.spreadsheetml.pivotTable+xml"/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4.xml" ContentType="application/vnd.openxmlformats-officedocument.spreadsheetml.pivotTable+xml"/>
  <Override PartName="/xl/charts/chart4.xml" ContentType="application/vnd.openxmlformats-officedocument.drawingml.chart+xml"/>
  <Override PartName="/xl/worksheets/sheet7.xml" ContentType="application/vnd.openxmlformats-officedocument.spreadsheetml.worksheet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pivotTables/pivotTable18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pivotTables/pivotTable16.xml" ContentType="application/vnd.openxmlformats-officedocument.spreadsheetml.pivotTable+xml"/>
  <Override PartName="/xl/drawings/drawing2.xml" ContentType="application/vnd.openxmlformats-officedocument.drawing+xml"/>
  <Override PartName="/xl/pivotTables/pivotTable25.xml" ContentType="application/vnd.openxmlformats-officedocument.spreadsheetml.pivot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drawings/drawing1.xml" ContentType="application/vnd.openxmlformats-officedocument.drawing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23.xml" ContentType="application/vnd.openxmlformats-officedocument.spreadsheetml.pivotTable+xml"/>
  <Override PartName="/xl/pivotTables/pivotTable24.xml" ContentType="application/vnd.openxmlformats-officedocument.spreadsheetml.pivotTable+xml"/>
  <Override PartName="/xl/charts/chart18.xml" ContentType="application/vnd.openxmlformats-officedocument.drawingml.char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20.xml" ContentType="application/vnd.openxmlformats-officedocument.spreadsheetml.pivotTable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pivotTables/pivotTable3.xml" ContentType="application/vnd.openxmlformats-officedocument.spreadsheetml.pivotTable+xml"/>
  <Override PartName="/xl/charts/chart5.xml" ContentType="application/vnd.openxmlformats-officedocument.drawingml.chart+xml"/>
  <Override PartName="/xl/pivotTables/pivotTable19.xml" ContentType="application/vnd.openxmlformats-officedocument.spreadsheetml.pivotTab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charts/chart3.xml" ContentType="application/vnd.openxmlformats-officedocument.drawingml.chart+xml"/>
  <Override PartName="/xl/pivotTables/pivotTable17.xml" ContentType="application/vnd.openxmlformats-officedocument.spreadsheetml.pivotTable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pivotTables/pivotTable15.xml" ContentType="application/vnd.openxmlformats-officedocument.spreadsheetml.pivotTable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ЭтаКнига" hidePivotFieldList="1" defaultThemeVersion="124226"/>
  <bookViews>
    <workbookView xWindow="-15" yWindow="6135" windowWidth="25260" windowHeight="6195" tabRatio="697"/>
  </bookViews>
  <sheets>
    <sheet name="Данные" sheetId="2" r:id="rId1"/>
    <sheet name="Сводный" sheetId="19" r:id="rId2"/>
    <sheet name="Графики" sheetId="44" r:id="rId3"/>
    <sheet name="Таблицы по времени" sheetId="20" r:id="rId4"/>
    <sheet name="Таблицы по акциям" sheetId="21" r:id="rId5"/>
    <sheet name="Диаграммы" sheetId="46" r:id="rId6"/>
    <sheet name="FAQ" sheetId="37" r:id="rId7"/>
    <sheet name="Служебный" sheetId="17" state="hidden" r:id="rId8"/>
    <sheet name="Настройки" sheetId="47" r:id="rId9"/>
  </sheets>
  <definedNames>
    <definedName name="_xlnm._FilterDatabase" localSheetId="0" hidden="1">Данные!$A$1:$AX$1341</definedName>
    <definedName name="_xlnm._FilterDatabase" localSheetId="7" hidden="1">Служебный!$A$1:$Q$6617</definedName>
    <definedName name="_xlnm.Extract" localSheetId="0">Данные!#REF!</definedName>
  </definedNames>
  <calcPr calcId="125725"/>
  <pivotCaches>
    <pivotCache cacheId="99" r:id="rId10"/>
    <pivotCache cacheId="120" r:id="rId11"/>
  </pivotCaches>
  <fileRecoveryPr autoRecover="0"/>
</workbook>
</file>

<file path=xl/calcChain.xml><?xml version="1.0" encoding="utf-8"?>
<calcChain xmlns="http://schemas.openxmlformats.org/spreadsheetml/2006/main">
  <c r="C5" i="19"/>
  <c r="C11"/>
  <c r="C14"/>
  <c r="C25"/>
  <c r="C26"/>
  <c r="C27"/>
  <c r="AR2" i="2"/>
  <c r="AR3" s="1"/>
  <c r="AR4" s="1"/>
  <c r="AR5" s="1"/>
  <c r="AR6" s="1"/>
  <c r="AR7" s="1"/>
  <c r="AR8" s="1"/>
  <c r="AR9" s="1"/>
  <c r="AR10" s="1"/>
  <c r="AR11" s="1"/>
  <c r="AR12" s="1"/>
  <c r="AR13" s="1"/>
  <c r="AR14" s="1"/>
  <c r="AR15" s="1"/>
  <c r="AR16" s="1"/>
  <c r="AR17" s="1"/>
  <c r="AR18" s="1"/>
  <c r="AR19" s="1"/>
  <c r="AR20" s="1"/>
  <c r="AR21" s="1"/>
  <c r="AR22" s="1"/>
  <c r="AR23" s="1"/>
  <c r="AR24" s="1"/>
  <c r="AR25" s="1"/>
  <c r="AR26" s="1"/>
  <c r="AR27" s="1"/>
  <c r="AR28" s="1"/>
  <c r="AR29" s="1"/>
  <c r="AR30" s="1"/>
  <c r="AR31" s="1"/>
  <c r="AR32" s="1"/>
  <c r="AR33" s="1"/>
  <c r="AR34" s="1"/>
  <c r="AR35" s="1"/>
  <c r="AR36" s="1"/>
  <c r="AR37" s="1"/>
  <c r="AR38" s="1"/>
  <c r="AR39" s="1"/>
  <c r="AR40" s="1"/>
  <c r="AR41" s="1"/>
  <c r="AR42" s="1"/>
  <c r="AR43" s="1"/>
  <c r="AR44" s="1"/>
  <c r="AR45" s="1"/>
  <c r="AR46" s="1"/>
  <c r="AR47" s="1"/>
  <c r="AR48" s="1"/>
  <c r="AR49" s="1"/>
  <c r="AR50" s="1"/>
  <c r="AR51" s="1"/>
  <c r="AR52" s="1"/>
  <c r="AR53" s="1"/>
  <c r="AR54" s="1"/>
  <c r="AR55" s="1"/>
  <c r="AR56" s="1"/>
  <c r="AR57" s="1"/>
  <c r="AR58" s="1"/>
  <c r="AR59" s="1"/>
  <c r="AR60" s="1"/>
  <c r="AR61" s="1"/>
  <c r="AR62" s="1"/>
  <c r="AR63" s="1"/>
  <c r="AR64" s="1"/>
  <c r="AR65" s="1"/>
  <c r="AR66" s="1"/>
  <c r="AR67" s="1"/>
  <c r="AR68" s="1"/>
  <c r="AR69" s="1"/>
  <c r="AR70" s="1"/>
  <c r="AR71" s="1"/>
  <c r="AR72" s="1"/>
  <c r="AR73" s="1"/>
  <c r="AR74" s="1"/>
  <c r="AR75" s="1"/>
  <c r="AR76" s="1"/>
  <c r="AR77" s="1"/>
  <c r="AR78" s="1"/>
  <c r="AR79" s="1"/>
  <c r="AR80" s="1"/>
  <c r="AR81" s="1"/>
  <c r="AR82" s="1"/>
  <c r="AR83" s="1"/>
  <c r="AR84" s="1"/>
  <c r="AR85" s="1"/>
  <c r="AR86" s="1"/>
  <c r="AR87" s="1"/>
  <c r="AR88" s="1"/>
  <c r="AR89" s="1"/>
  <c r="AR90" s="1"/>
  <c r="AR91" s="1"/>
  <c r="AR92" s="1"/>
  <c r="AR93" s="1"/>
  <c r="AR94" s="1"/>
  <c r="AR95" s="1"/>
  <c r="AR96" s="1"/>
  <c r="AR97" s="1"/>
  <c r="AR98" s="1"/>
  <c r="AR99" s="1"/>
  <c r="AR100" s="1"/>
  <c r="AR101" s="1"/>
  <c r="AR102" s="1"/>
  <c r="AR103" s="1"/>
  <c r="AR104" s="1"/>
  <c r="AR105" s="1"/>
  <c r="AR106" s="1"/>
  <c r="AR107" s="1"/>
  <c r="AR108" s="1"/>
  <c r="AR109" s="1"/>
  <c r="AR110" s="1"/>
  <c r="AR111" s="1"/>
  <c r="AR112" s="1"/>
  <c r="AR113" s="1"/>
  <c r="AR114" s="1"/>
  <c r="AR115" s="1"/>
  <c r="AR116" s="1"/>
  <c r="AR117" s="1"/>
  <c r="AR118" s="1"/>
  <c r="AR119" s="1"/>
  <c r="AR120" s="1"/>
  <c r="AR121" s="1"/>
  <c r="AR122" s="1"/>
  <c r="AR123" s="1"/>
  <c r="AR124" s="1"/>
  <c r="AR125" s="1"/>
  <c r="AR126" s="1"/>
  <c r="AR127" s="1"/>
  <c r="AR128" s="1"/>
  <c r="AR129" s="1"/>
  <c r="AR130" s="1"/>
  <c r="AR131" s="1"/>
  <c r="AR132" s="1"/>
  <c r="AR133" s="1"/>
  <c r="AR134" s="1"/>
  <c r="AR135" s="1"/>
  <c r="AR136" s="1"/>
  <c r="AR137" s="1"/>
  <c r="AR138" s="1"/>
  <c r="AR139" s="1"/>
  <c r="AR140" s="1"/>
  <c r="AR141" s="1"/>
  <c r="AR142" s="1"/>
  <c r="AR143" s="1"/>
  <c r="AR144" s="1"/>
  <c r="AR145" s="1"/>
  <c r="AR146" s="1"/>
  <c r="AR147" s="1"/>
  <c r="AR148" s="1"/>
  <c r="AR149" s="1"/>
  <c r="AR150" s="1"/>
  <c r="AR151" s="1"/>
  <c r="AR152" s="1"/>
  <c r="AR153" s="1"/>
  <c r="AR154" s="1"/>
  <c r="AR155" s="1"/>
  <c r="AR156" s="1"/>
  <c r="AR157" s="1"/>
  <c r="AR158" s="1"/>
  <c r="AR159" s="1"/>
  <c r="AR160" s="1"/>
  <c r="AR161" s="1"/>
  <c r="AR162" s="1"/>
  <c r="AR163" s="1"/>
  <c r="AR164" s="1"/>
  <c r="AR165" s="1"/>
  <c r="AR166" s="1"/>
  <c r="AR167" s="1"/>
  <c r="AR168" s="1"/>
  <c r="AR169" s="1"/>
  <c r="AR170" s="1"/>
  <c r="AR171" s="1"/>
  <c r="AR172" s="1"/>
  <c r="AR173" s="1"/>
  <c r="AR174" s="1"/>
  <c r="AR175" s="1"/>
  <c r="AR176" s="1"/>
  <c r="AR177" s="1"/>
  <c r="AR178" s="1"/>
  <c r="AR179" s="1"/>
  <c r="AR180" s="1"/>
  <c r="AR181" s="1"/>
  <c r="AR182" s="1"/>
  <c r="AR183" s="1"/>
  <c r="AR184" s="1"/>
  <c r="AR185" s="1"/>
  <c r="AR186" s="1"/>
  <c r="AR187" s="1"/>
  <c r="AR188" s="1"/>
  <c r="AR189" s="1"/>
  <c r="AR190" s="1"/>
  <c r="AR191" s="1"/>
  <c r="AR192" s="1"/>
  <c r="AR193" s="1"/>
  <c r="AR194" s="1"/>
  <c r="AR195" s="1"/>
  <c r="AR196" s="1"/>
  <c r="AR197" s="1"/>
  <c r="AR198" s="1"/>
  <c r="AR199" s="1"/>
  <c r="AR200" s="1"/>
  <c r="AR201" s="1"/>
  <c r="AR202" s="1"/>
  <c r="AR203" s="1"/>
  <c r="AR204" s="1"/>
  <c r="AR205" s="1"/>
  <c r="AR206" s="1"/>
  <c r="AR207" s="1"/>
  <c r="AR208" s="1"/>
  <c r="AR209" s="1"/>
  <c r="AR210" s="1"/>
  <c r="AR211" s="1"/>
  <c r="AR212" s="1"/>
  <c r="AR213" s="1"/>
  <c r="AR214" s="1"/>
  <c r="AR215" s="1"/>
  <c r="AR216" s="1"/>
  <c r="AR217" s="1"/>
  <c r="AR218" s="1"/>
  <c r="AR219" s="1"/>
  <c r="AR220" s="1"/>
  <c r="AR221" s="1"/>
  <c r="AR222" s="1"/>
  <c r="AR223" s="1"/>
  <c r="AR224" s="1"/>
  <c r="AR225" s="1"/>
  <c r="AR226" s="1"/>
  <c r="AR227" s="1"/>
  <c r="AR228" s="1"/>
  <c r="AR229" s="1"/>
  <c r="AR230" s="1"/>
  <c r="AR231" s="1"/>
  <c r="AR232" s="1"/>
  <c r="AR233" s="1"/>
  <c r="AR234" s="1"/>
  <c r="AR235" s="1"/>
  <c r="AR236" s="1"/>
  <c r="AR237" s="1"/>
  <c r="AR238" s="1"/>
  <c r="AR239" s="1"/>
  <c r="AR240" s="1"/>
  <c r="AR241" s="1"/>
  <c r="AR242" s="1"/>
  <c r="AR243" s="1"/>
  <c r="AR244" s="1"/>
  <c r="AR245" s="1"/>
  <c r="AR246" s="1"/>
  <c r="AR247" s="1"/>
  <c r="AR248" s="1"/>
  <c r="AR249" s="1"/>
  <c r="AR250" s="1"/>
  <c r="AR251" s="1"/>
  <c r="AR252" s="1"/>
  <c r="AR253" s="1"/>
  <c r="AR254" s="1"/>
  <c r="AR255" s="1"/>
  <c r="AR256" s="1"/>
  <c r="AR257" s="1"/>
  <c r="AR258" s="1"/>
  <c r="AR259" s="1"/>
  <c r="AR260" s="1"/>
  <c r="AR261" s="1"/>
  <c r="AR262" s="1"/>
  <c r="AR263" s="1"/>
  <c r="AR264" s="1"/>
  <c r="AR265" s="1"/>
  <c r="AR266" s="1"/>
  <c r="AR267" s="1"/>
  <c r="AR268" s="1"/>
  <c r="AR269" s="1"/>
  <c r="AR270" s="1"/>
  <c r="AR271" s="1"/>
  <c r="AR272" s="1"/>
  <c r="AR273" s="1"/>
  <c r="AR274" s="1"/>
  <c r="AR275" s="1"/>
  <c r="AR276" s="1"/>
  <c r="AR277" s="1"/>
  <c r="AR278" s="1"/>
  <c r="AR279" s="1"/>
  <c r="AR280" s="1"/>
  <c r="AR281" s="1"/>
  <c r="AR282" s="1"/>
  <c r="AR283" s="1"/>
  <c r="AR284" s="1"/>
  <c r="AR285" s="1"/>
  <c r="AR286" s="1"/>
  <c r="AR287" s="1"/>
  <c r="AR288" s="1"/>
  <c r="AR289" s="1"/>
  <c r="AR290" s="1"/>
  <c r="AR291" s="1"/>
  <c r="AR292" s="1"/>
  <c r="AR293" s="1"/>
  <c r="AR294" s="1"/>
  <c r="AR295" s="1"/>
  <c r="AR296" s="1"/>
  <c r="AR297" s="1"/>
  <c r="AR298" s="1"/>
  <c r="AR299" s="1"/>
  <c r="AR300" s="1"/>
  <c r="AR301" s="1"/>
  <c r="AR302" s="1"/>
  <c r="AR303" s="1"/>
  <c r="AR304" s="1"/>
  <c r="AR305" s="1"/>
  <c r="AR306" s="1"/>
  <c r="AR307" s="1"/>
  <c r="AR308" s="1"/>
  <c r="AR309" s="1"/>
  <c r="AR310" s="1"/>
  <c r="AR311" s="1"/>
  <c r="AR312" s="1"/>
  <c r="AR313" s="1"/>
  <c r="AR314" s="1"/>
  <c r="AR315" s="1"/>
  <c r="AR316" s="1"/>
  <c r="AR317" s="1"/>
  <c r="AR318" s="1"/>
  <c r="AR319" s="1"/>
  <c r="AR320" s="1"/>
  <c r="AR321" s="1"/>
  <c r="AR322" s="1"/>
  <c r="AR323" s="1"/>
  <c r="AR324" s="1"/>
  <c r="AR325" s="1"/>
  <c r="AR326" s="1"/>
  <c r="AR327" s="1"/>
  <c r="AR328" s="1"/>
  <c r="AR329" s="1"/>
  <c r="AR330" s="1"/>
  <c r="AR331" s="1"/>
  <c r="AR332" s="1"/>
  <c r="AR333" s="1"/>
  <c r="AR334" s="1"/>
  <c r="AR335" s="1"/>
  <c r="AR336" s="1"/>
  <c r="AR337" s="1"/>
  <c r="AR338" s="1"/>
  <c r="AR339" s="1"/>
  <c r="AR340" s="1"/>
  <c r="AR341" s="1"/>
  <c r="AR342" s="1"/>
  <c r="AR343" s="1"/>
  <c r="AR344" s="1"/>
  <c r="AR345" s="1"/>
  <c r="AR346" s="1"/>
  <c r="AR347" s="1"/>
  <c r="AR348" s="1"/>
  <c r="AR349" s="1"/>
  <c r="AR350" s="1"/>
  <c r="AR351" s="1"/>
  <c r="AR352" s="1"/>
  <c r="AR353" s="1"/>
  <c r="AR354" s="1"/>
  <c r="AR355" s="1"/>
  <c r="AR356" s="1"/>
  <c r="AR357" s="1"/>
  <c r="AR358" s="1"/>
  <c r="AR359" s="1"/>
  <c r="AR360" s="1"/>
  <c r="AR361" s="1"/>
  <c r="AR362" s="1"/>
  <c r="AR363" s="1"/>
  <c r="AR364" s="1"/>
  <c r="AR365" s="1"/>
  <c r="AR366" s="1"/>
  <c r="AR367" s="1"/>
  <c r="AR368" s="1"/>
  <c r="AR369" s="1"/>
  <c r="AR370" s="1"/>
  <c r="AR371" s="1"/>
  <c r="AR372" s="1"/>
  <c r="AR373" s="1"/>
  <c r="AR374" s="1"/>
  <c r="AR375" s="1"/>
  <c r="AR376" s="1"/>
  <c r="AR377" s="1"/>
  <c r="AR378" s="1"/>
  <c r="AR379" s="1"/>
  <c r="AR380" s="1"/>
  <c r="AR381" s="1"/>
  <c r="AR382" s="1"/>
  <c r="AR383" s="1"/>
  <c r="AR384" s="1"/>
  <c r="AR385" s="1"/>
  <c r="AR386" s="1"/>
  <c r="AR387" s="1"/>
  <c r="AR388" s="1"/>
  <c r="AR389" s="1"/>
  <c r="AR390" s="1"/>
  <c r="AR391" s="1"/>
  <c r="AR392" s="1"/>
  <c r="AR393" s="1"/>
  <c r="AR394" s="1"/>
  <c r="AR395" s="1"/>
  <c r="AR396" s="1"/>
  <c r="AR397" s="1"/>
  <c r="AR398" s="1"/>
  <c r="AR399" s="1"/>
  <c r="AR400" s="1"/>
  <c r="AR401" s="1"/>
  <c r="AR402" s="1"/>
  <c r="AR403" s="1"/>
  <c r="AR404" s="1"/>
  <c r="AR405" s="1"/>
  <c r="AR406" s="1"/>
  <c r="AR407" s="1"/>
  <c r="AR408" s="1"/>
  <c r="AR409" s="1"/>
  <c r="AR410" s="1"/>
  <c r="AR411" s="1"/>
  <c r="AR412" s="1"/>
  <c r="AR413" s="1"/>
  <c r="AR414" s="1"/>
  <c r="AR415" s="1"/>
  <c r="AR416" s="1"/>
  <c r="AR417" s="1"/>
  <c r="AR418" s="1"/>
  <c r="AR419" s="1"/>
  <c r="AR420" s="1"/>
  <c r="AR421" s="1"/>
  <c r="AR422" s="1"/>
  <c r="AR423" s="1"/>
  <c r="AR424" s="1"/>
  <c r="AR425" s="1"/>
  <c r="AR426" s="1"/>
  <c r="AR427" s="1"/>
  <c r="AR428" s="1"/>
  <c r="AR429" s="1"/>
  <c r="AR430" s="1"/>
  <c r="AR431" s="1"/>
  <c r="AR432" s="1"/>
  <c r="AR433" s="1"/>
  <c r="AR434" s="1"/>
  <c r="AR435" s="1"/>
  <c r="AR436" s="1"/>
  <c r="AR437" s="1"/>
  <c r="AR438" s="1"/>
  <c r="AR439" s="1"/>
  <c r="AR440" s="1"/>
  <c r="AR441" s="1"/>
  <c r="AR442" s="1"/>
  <c r="AR443" s="1"/>
  <c r="AR444" s="1"/>
  <c r="AR445" s="1"/>
  <c r="AR446" s="1"/>
  <c r="AR447" s="1"/>
  <c r="AR448" s="1"/>
  <c r="AR449" s="1"/>
  <c r="AR450" s="1"/>
  <c r="AR451" s="1"/>
  <c r="AR452" s="1"/>
  <c r="AR453" s="1"/>
  <c r="AR454" s="1"/>
  <c r="AR455" s="1"/>
  <c r="AR456" s="1"/>
  <c r="AR457" s="1"/>
  <c r="AR458" s="1"/>
  <c r="AR459" s="1"/>
  <c r="AR460" s="1"/>
  <c r="AR461" s="1"/>
  <c r="AR462" s="1"/>
  <c r="AR463" s="1"/>
  <c r="AR464" s="1"/>
  <c r="AR465" s="1"/>
  <c r="AR466" s="1"/>
  <c r="AR467" s="1"/>
  <c r="AR468" s="1"/>
  <c r="AR469" s="1"/>
  <c r="AR470" s="1"/>
  <c r="AR471" s="1"/>
  <c r="AR472" s="1"/>
  <c r="AR473" s="1"/>
  <c r="AR474" s="1"/>
  <c r="AR475" s="1"/>
  <c r="AR476" s="1"/>
  <c r="AR477" s="1"/>
  <c r="AR478" s="1"/>
  <c r="AR479" s="1"/>
  <c r="AR480" s="1"/>
  <c r="AR481" s="1"/>
  <c r="AR482" s="1"/>
  <c r="AR483" s="1"/>
  <c r="AR484" s="1"/>
  <c r="AR485" s="1"/>
  <c r="AR486" s="1"/>
  <c r="AR487" s="1"/>
  <c r="AR488" s="1"/>
  <c r="AR489" s="1"/>
  <c r="AR490" s="1"/>
  <c r="AR491" s="1"/>
  <c r="AR492" s="1"/>
  <c r="AR493" s="1"/>
  <c r="AR494" s="1"/>
  <c r="AR495" s="1"/>
  <c r="AR496" s="1"/>
  <c r="AR497" s="1"/>
  <c r="AR498" s="1"/>
  <c r="AR499" s="1"/>
  <c r="AR500" s="1"/>
  <c r="AR501" s="1"/>
  <c r="AR502" s="1"/>
  <c r="AR503" s="1"/>
  <c r="AR504" s="1"/>
  <c r="AR505" s="1"/>
  <c r="AR506" s="1"/>
  <c r="AR507" s="1"/>
  <c r="AR508" s="1"/>
  <c r="AR509" s="1"/>
  <c r="AR510" s="1"/>
  <c r="AR511" s="1"/>
  <c r="AR512" s="1"/>
  <c r="AR513" s="1"/>
  <c r="AR514" s="1"/>
  <c r="AR515" s="1"/>
  <c r="AR516" s="1"/>
  <c r="AR517" s="1"/>
  <c r="AR518" s="1"/>
  <c r="AR519" s="1"/>
  <c r="AR520" s="1"/>
  <c r="AR521" s="1"/>
  <c r="AR522" s="1"/>
  <c r="AR523" s="1"/>
  <c r="AR524" s="1"/>
  <c r="AR525" s="1"/>
  <c r="AR526" s="1"/>
  <c r="AR527" s="1"/>
  <c r="AR528" s="1"/>
  <c r="AR529" s="1"/>
  <c r="AR530" s="1"/>
  <c r="AR531" s="1"/>
  <c r="AR532" s="1"/>
  <c r="AR533" s="1"/>
  <c r="AR534" s="1"/>
  <c r="AR535" s="1"/>
  <c r="AR536" s="1"/>
  <c r="AR537" s="1"/>
  <c r="AR538" s="1"/>
  <c r="AR539" s="1"/>
  <c r="AR540" s="1"/>
  <c r="AR541" s="1"/>
  <c r="AR542" s="1"/>
  <c r="AR543" s="1"/>
  <c r="AR544" s="1"/>
  <c r="AR545" s="1"/>
  <c r="AR546" s="1"/>
  <c r="AR547" s="1"/>
  <c r="AR548" s="1"/>
  <c r="AR549" s="1"/>
  <c r="AR550" s="1"/>
  <c r="AR551" s="1"/>
  <c r="AR552" s="1"/>
  <c r="AR553" s="1"/>
  <c r="AR554" s="1"/>
  <c r="AR555" s="1"/>
  <c r="AR556" s="1"/>
  <c r="AR557" s="1"/>
  <c r="AR558" s="1"/>
  <c r="AR559" s="1"/>
  <c r="AR560" s="1"/>
  <c r="AR561" s="1"/>
  <c r="AR562" s="1"/>
  <c r="AR563" s="1"/>
  <c r="AR564" s="1"/>
  <c r="AR565" s="1"/>
  <c r="AR566" s="1"/>
  <c r="AR567" s="1"/>
  <c r="AR568" s="1"/>
  <c r="AR569" s="1"/>
  <c r="AR570" s="1"/>
  <c r="AR571" s="1"/>
  <c r="AR572" s="1"/>
  <c r="AR573" s="1"/>
  <c r="AR574" s="1"/>
  <c r="AR575" s="1"/>
  <c r="AR576" s="1"/>
  <c r="AR577" s="1"/>
  <c r="AR578" s="1"/>
  <c r="AR579" s="1"/>
  <c r="AR580" s="1"/>
  <c r="AR581" s="1"/>
  <c r="AR582" s="1"/>
  <c r="AR583" s="1"/>
  <c r="AR584" s="1"/>
  <c r="AR585" s="1"/>
  <c r="AR586" s="1"/>
  <c r="AR587" s="1"/>
  <c r="AR588" s="1"/>
  <c r="AR589" s="1"/>
  <c r="AR590" s="1"/>
  <c r="AR591" s="1"/>
  <c r="AR592" s="1"/>
  <c r="AR593" s="1"/>
  <c r="AR594" s="1"/>
  <c r="AR595" s="1"/>
  <c r="AR596" s="1"/>
  <c r="AR597" s="1"/>
  <c r="AR598" s="1"/>
  <c r="AR599" s="1"/>
  <c r="AR600" s="1"/>
  <c r="AR601" s="1"/>
  <c r="AR602" s="1"/>
  <c r="AR603" s="1"/>
  <c r="AR604" s="1"/>
  <c r="AR605" s="1"/>
  <c r="AR606" s="1"/>
  <c r="AR607" s="1"/>
  <c r="AR608" s="1"/>
  <c r="AR609" s="1"/>
  <c r="AR610" s="1"/>
  <c r="AR611" s="1"/>
  <c r="AR612" s="1"/>
  <c r="AR613" s="1"/>
  <c r="AR614" s="1"/>
  <c r="AR615" s="1"/>
  <c r="AR616" s="1"/>
  <c r="AR617" s="1"/>
  <c r="AR618" s="1"/>
  <c r="AR619" s="1"/>
  <c r="AR620" s="1"/>
  <c r="AR621" s="1"/>
  <c r="AR622" s="1"/>
  <c r="AR623" s="1"/>
  <c r="AR624" s="1"/>
  <c r="AR625" s="1"/>
  <c r="AR626" s="1"/>
  <c r="AR627" s="1"/>
  <c r="AR628" s="1"/>
  <c r="AR629" s="1"/>
  <c r="AR630" s="1"/>
  <c r="AR631" s="1"/>
  <c r="AR632" s="1"/>
  <c r="AR633" s="1"/>
  <c r="AR634" s="1"/>
  <c r="AR635" s="1"/>
  <c r="AR636" s="1"/>
  <c r="AR637" s="1"/>
  <c r="AR638" s="1"/>
  <c r="AR639" s="1"/>
  <c r="AR640" s="1"/>
  <c r="AR641" s="1"/>
  <c r="AR642" s="1"/>
  <c r="AR643" s="1"/>
  <c r="AR644" s="1"/>
  <c r="AR645" s="1"/>
  <c r="AR646" s="1"/>
  <c r="AR647" s="1"/>
  <c r="AR648" s="1"/>
  <c r="AR649" s="1"/>
  <c r="AR650" s="1"/>
  <c r="AR651" s="1"/>
  <c r="AR652" s="1"/>
  <c r="AR653" s="1"/>
  <c r="AR654" s="1"/>
  <c r="AR655" s="1"/>
  <c r="AR656" s="1"/>
  <c r="AR657" s="1"/>
  <c r="AR658" s="1"/>
  <c r="AR659" s="1"/>
  <c r="AR660" s="1"/>
  <c r="AR661" s="1"/>
  <c r="AR662" s="1"/>
  <c r="AR663" s="1"/>
  <c r="AR664" s="1"/>
  <c r="AR665" s="1"/>
  <c r="AR666" s="1"/>
  <c r="AR667" s="1"/>
  <c r="AR668" s="1"/>
  <c r="AR669" s="1"/>
  <c r="AR670" s="1"/>
  <c r="AR671" s="1"/>
  <c r="AR672" s="1"/>
  <c r="AR673" s="1"/>
  <c r="AR674" s="1"/>
  <c r="AR675" s="1"/>
  <c r="AR676" s="1"/>
  <c r="AR677" s="1"/>
  <c r="AR678" s="1"/>
  <c r="AR679" s="1"/>
  <c r="AR680" s="1"/>
  <c r="AR681" s="1"/>
  <c r="AR682" s="1"/>
  <c r="AR683" s="1"/>
  <c r="AR684" s="1"/>
  <c r="AR685" s="1"/>
  <c r="AR686" s="1"/>
  <c r="AR687" s="1"/>
  <c r="AR688" s="1"/>
  <c r="AR689" s="1"/>
  <c r="AR690" s="1"/>
  <c r="AR691" s="1"/>
  <c r="AR692" s="1"/>
  <c r="AR693" s="1"/>
  <c r="AR694" s="1"/>
  <c r="AR695" s="1"/>
  <c r="AR696" s="1"/>
  <c r="AR697" s="1"/>
  <c r="AR698" s="1"/>
  <c r="AR699" s="1"/>
  <c r="AR700" s="1"/>
  <c r="AR701" s="1"/>
  <c r="AR702" s="1"/>
  <c r="AR703" s="1"/>
  <c r="AR704" s="1"/>
  <c r="AR705" s="1"/>
  <c r="AR706" s="1"/>
  <c r="AR707" s="1"/>
  <c r="AR708" s="1"/>
  <c r="AR709" s="1"/>
  <c r="AR710" s="1"/>
  <c r="AR711" s="1"/>
  <c r="AR712" s="1"/>
  <c r="AR713" s="1"/>
  <c r="AR714" s="1"/>
  <c r="AR715" s="1"/>
  <c r="AR716" s="1"/>
  <c r="AR717" s="1"/>
  <c r="AR718" s="1"/>
  <c r="AR719" s="1"/>
  <c r="AR720" s="1"/>
  <c r="AR721" s="1"/>
  <c r="AR722" s="1"/>
  <c r="AR723" s="1"/>
  <c r="AR724" s="1"/>
  <c r="AR725" s="1"/>
  <c r="AR726" s="1"/>
  <c r="AR727" s="1"/>
  <c r="AR728" s="1"/>
  <c r="AR729" s="1"/>
  <c r="AR730" s="1"/>
  <c r="AR731" s="1"/>
  <c r="AR732" s="1"/>
  <c r="AR733" s="1"/>
  <c r="AR734" s="1"/>
  <c r="AR735" s="1"/>
  <c r="AR736" s="1"/>
  <c r="AR737" s="1"/>
  <c r="AR738" s="1"/>
  <c r="AR739" s="1"/>
  <c r="AR740" s="1"/>
  <c r="AR741" s="1"/>
  <c r="AR742" s="1"/>
  <c r="AR743" s="1"/>
  <c r="AR744" s="1"/>
  <c r="AR745" s="1"/>
  <c r="AR746" s="1"/>
  <c r="AR747" s="1"/>
  <c r="AR748" s="1"/>
  <c r="AR749" s="1"/>
  <c r="AR750" s="1"/>
  <c r="AR751" s="1"/>
  <c r="AR752" s="1"/>
  <c r="AR753" s="1"/>
  <c r="AR754" s="1"/>
  <c r="AR755" s="1"/>
  <c r="AR756" s="1"/>
  <c r="AR757" s="1"/>
  <c r="AR758" s="1"/>
  <c r="AR759" s="1"/>
  <c r="AR760" s="1"/>
  <c r="AR761" s="1"/>
  <c r="AR762" s="1"/>
  <c r="AR763" s="1"/>
  <c r="AR764" s="1"/>
  <c r="AR765" s="1"/>
  <c r="AR766" s="1"/>
  <c r="AR767" s="1"/>
  <c r="AR768" s="1"/>
  <c r="AR769" s="1"/>
  <c r="AR770" s="1"/>
  <c r="AR771" s="1"/>
  <c r="AR772" s="1"/>
  <c r="AR773" s="1"/>
  <c r="AR774" s="1"/>
  <c r="AR775" s="1"/>
  <c r="AR776" s="1"/>
  <c r="AR777" s="1"/>
  <c r="AR778" s="1"/>
  <c r="AR779" s="1"/>
  <c r="AR780" s="1"/>
  <c r="AR781" s="1"/>
  <c r="AR782" s="1"/>
  <c r="AR783" s="1"/>
  <c r="AR784" s="1"/>
  <c r="AR785" s="1"/>
  <c r="AR786" s="1"/>
  <c r="AR787" s="1"/>
  <c r="AR788" s="1"/>
  <c r="AR789" s="1"/>
  <c r="AR790" s="1"/>
  <c r="AR791" s="1"/>
  <c r="AR792" s="1"/>
  <c r="AR793" s="1"/>
  <c r="AR794" s="1"/>
  <c r="AR795" s="1"/>
  <c r="AR796" s="1"/>
  <c r="AR797" s="1"/>
  <c r="AR798" s="1"/>
  <c r="AR799" s="1"/>
  <c r="AR800" s="1"/>
  <c r="AR801" s="1"/>
  <c r="AR802" s="1"/>
  <c r="AR803" s="1"/>
  <c r="AR804" s="1"/>
  <c r="AR805" s="1"/>
  <c r="AR806" s="1"/>
  <c r="AR807" s="1"/>
  <c r="AR808" s="1"/>
  <c r="AR809" s="1"/>
  <c r="AR810" s="1"/>
  <c r="AR811" s="1"/>
  <c r="AR812" s="1"/>
  <c r="AR813" s="1"/>
  <c r="AR814" s="1"/>
  <c r="AR815" s="1"/>
  <c r="AR816" s="1"/>
  <c r="AR817" s="1"/>
  <c r="AR818" s="1"/>
  <c r="AR819" s="1"/>
  <c r="AR820" s="1"/>
  <c r="AR821" s="1"/>
  <c r="AR822" s="1"/>
  <c r="AR823" s="1"/>
  <c r="AR824" s="1"/>
  <c r="AR825" s="1"/>
  <c r="AR826" s="1"/>
  <c r="AR827" s="1"/>
  <c r="AR828" s="1"/>
  <c r="AR829" s="1"/>
  <c r="AR830" s="1"/>
  <c r="AR831" s="1"/>
  <c r="AR832" s="1"/>
  <c r="AR833" s="1"/>
  <c r="AR834" s="1"/>
  <c r="AR835" s="1"/>
  <c r="AR836" s="1"/>
  <c r="AR837" s="1"/>
  <c r="AR838" s="1"/>
  <c r="AR839" s="1"/>
  <c r="AR840" s="1"/>
  <c r="AR841" s="1"/>
  <c r="AR842" s="1"/>
  <c r="AR843" s="1"/>
  <c r="AR844" s="1"/>
  <c r="AR845" s="1"/>
  <c r="AR846" s="1"/>
  <c r="AR847" s="1"/>
  <c r="AR848" s="1"/>
  <c r="AR849" s="1"/>
  <c r="AR850" s="1"/>
  <c r="AR851" s="1"/>
  <c r="AR852" s="1"/>
  <c r="AR853" s="1"/>
  <c r="AR854" s="1"/>
  <c r="AR855" s="1"/>
  <c r="AR856" s="1"/>
  <c r="AR857" s="1"/>
  <c r="AR858" s="1"/>
  <c r="AR859" s="1"/>
  <c r="AR860" s="1"/>
  <c r="AR861" s="1"/>
  <c r="AR862" s="1"/>
  <c r="AR863" s="1"/>
  <c r="AR864" s="1"/>
  <c r="AR865" s="1"/>
  <c r="AR866" s="1"/>
  <c r="AR867" s="1"/>
  <c r="AR868" s="1"/>
  <c r="AR869" s="1"/>
  <c r="AR870" s="1"/>
  <c r="AR871" s="1"/>
  <c r="AR872" s="1"/>
  <c r="AR873" s="1"/>
  <c r="AR874" s="1"/>
  <c r="AR875" s="1"/>
  <c r="AR876" s="1"/>
  <c r="AR877" s="1"/>
  <c r="AR878" s="1"/>
  <c r="AR879" s="1"/>
  <c r="AR880" s="1"/>
  <c r="AR881" s="1"/>
  <c r="AR882" s="1"/>
  <c r="AR883" s="1"/>
  <c r="AR884" s="1"/>
  <c r="AR885" s="1"/>
  <c r="AR886" s="1"/>
  <c r="AR887" s="1"/>
  <c r="AR888" s="1"/>
  <c r="AR889" s="1"/>
  <c r="AR890" s="1"/>
  <c r="AR891" s="1"/>
  <c r="AR892" s="1"/>
  <c r="AR893" s="1"/>
  <c r="AR894" s="1"/>
  <c r="AR895" s="1"/>
  <c r="AR896" s="1"/>
  <c r="AR897" s="1"/>
  <c r="AR898" s="1"/>
  <c r="AR899" s="1"/>
  <c r="AR900" s="1"/>
  <c r="AR901" s="1"/>
  <c r="AR902" s="1"/>
  <c r="AR903" s="1"/>
  <c r="AR904" s="1"/>
  <c r="AR905" s="1"/>
  <c r="AR906" s="1"/>
  <c r="AR907" s="1"/>
  <c r="AR908" s="1"/>
  <c r="AR909" s="1"/>
  <c r="AR910" s="1"/>
  <c r="AR911" s="1"/>
  <c r="AR912" s="1"/>
  <c r="AR913" s="1"/>
  <c r="AR914" s="1"/>
  <c r="AR915" s="1"/>
  <c r="AR916" s="1"/>
  <c r="AR917" s="1"/>
  <c r="AR918" s="1"/>
  <c r="AR919" s="1"/>
  <c r="AR920" s="1"/>
  <c r="AR921" s="1"/>
  <c r="AR922" s="1"/>
  <c r="AR923" s="1"/>
  <c r="AR924" s="1"/>
  <c r="AR925" s="1"/>
  <c r="AR926" s="1"/>
  <c r="AR927" s="1"/>
  <c r="AR928" s="1"/>
  <c r="AR929" s="1"/>
  <c r="AR930" s="1"/>
  <c r="AR931" s="1"/>
  <c r="AR932" s="1"/>
  <c r="AR933" s="1"/>
  <c r="AR934" s="1"/>
  <c r="AR935" s="1"/>
  <c r="AR936" s="1"/>
  <c r="AR937" s="1"/>
  <c r="AR938" s="1"/>
  <c r="AR939" s="1"/>
  <c r="AR940" s="1"/>
  <c r="AR941" s="1"/>
  <c r="AR942" s="1"/>
  <c r="AR943" s="1"/>
  <c r="AR944" s="1"/>
  <c r="AR945" s="1"/>
  <c r="AR946" s="1"/>
  <c r="AR947" s="1"/>
  <c r="AR948" s="1"/>
  <c r="AR949" s="1"/>
  <c r="AR950" s="1"/>
  <c r="AR951" s="1"/>
  <c r="AR952" s="1"/>
  <c r="AR953" s="1"/>
  <c r="AR954" s="1"/>
  <c r="AR955" s="1"/>
  <c r="AR956" s="1"/>
  <c r="AR957" s="1"/>
  <c r="AR958" s="1"/>
  <c r="AR959" s="1"/>
  <c r="AR960" s="1"/>
  <c r="AR961" s="1"/>
  <c r="AR962" s="1"/>
  <c r="AR963" s="1"/>
  <c r="AR964" s="1"/>
  <c r="AR965" s="1"/>
  <c r="AR966" s="1"/>
  <c r="AR967" s="1"/>
  <c r="AR968" s="1"/>
  <c r="AR969" s="1"/>
  <c r="AR970" s="1"/>
  <c r="AR971" s="1"/>
  <c r="AR972" s="1"/>
  <c r="AR973" s="1"/>
  <c r="AR974" s="1"/>
  <c r="AR975" s="1"/>
  <c r="AR976" s="1"/>
  <c r="AR977" s="1"/>
  <c r="AR978" s="1"/>
  <c r="AR979" s="1"/>
  <c r="AR980" s="1"/>
  <c r="AR981" s="1"/>
  <c r="AR982" s="1"/>
  <c r="AR983" s="1"/>
  <c r="AR984" s="1"/>
  <c r="AR985" s="1"/>
  <c r="AR986" s="1"/>
  <c r="AR987" s="1"/>
  <c r="AR988" s="1"/>
  <c r="AR989" s="1"/>
  <c r="AR990" s="1"/>
  <c r="AR991" s="1"/>
  <c r="AR992" s="1"/>
  <c r="AR993" s="1"/>
  <c r="AR994" s="1"/>
  <c r="AR995" s="1"/>
  <c r="AR996" s="1"/>
  <c r="AR997" s="1"/>
  <c r="AR998" s="1"/>
  <c r="AR999" s="1"/>
  <c r="AR1000" s="1"/>
  <c r="U15" i="17" l="1"/>
  <c r="U14"/>
  <c r="U13"/>
  <c r="U12"/>
  <c r="U11"/>
  <c r="U10"/>
  <c r="U9"/>
  <c r="U8"/>
  <c r="U7"/>
  <c r="U6"/>
  <c r="U5"/>
  <c r="U4"/>
  <c r="P313" i="44"/>
  <c r="K313"/>
  <c r="C313"/>
  <c r="P312"/>
  <c r="K312"/>
  <c r="C312"/>
  <c r="P311"/>
  <c r="K311"/>
  <c r="C311"/>
  <c r="P310"/>
  <c r="K310"/>
  <c r="C310"/>
  <c r="P309"/>
  <c r="K309"/>
  <c r="C309"/>
  <c r="P308"/>
  <c r="K308"/>
  <c r="C308"/>
  <c r="P307"/>
  <c r="K307"/>
  <c r="C307"/>
  <c r="P306"/>
  <c r="K306"/>
  <c r="C306"/>
  <c r="P305"/>
  <c r="K305"/>
  <c r="C305"/>
  <c r="P304"/>
  <c r="K304"/>
  <c r="C304"/>
  <c r="P303"/>
  <c r="K303"/>
  <c r="C303"/>
  <c r="P302"/>
  <c r="K302"/>
  <c r="C302"/>
  <c r="P301"/>
  <c r="K301"/>
  <c r="C301"/>
  <c r="P300"/>
  <c r="K300"/>
  <c r="C300"/>
  <c r="P299"/>
  <c r="K299"/>
  <c r="C299"/>
  <c r="P298"/>
  <c r="K298"/>
  <c r="C298"/>
  <c r="P297"/>
  <c r="K297"/>
  <c r="C297"/>
  <c r="P296"/>
  <c r="K296"/>
  <c r="C296"/>
  <c r="P295"/>
  <c r="K295"/>
  <c r="C295"/>
  <c r="P294"/>
  <c r="K294"/>
  <c r="C294"/>
  <c r="P293"/>
  <c r="K293"/>
  <c r="C293"/>
  <c r="P292"/>
  <c r="K292"/>
  <c r="C292"/>
  <c r="P291"/>
  <c r="K291"/>
  <c r="C291"/>
  <c r="P290"/>
  <c r="K290"/>
  <c r="C290"/>
  <c r="P289"/>
  <c r="K289"/>
  <c r="C289"/>
  <c r="P288"/>
  <c r="K288"/>
  <c r="C288"/>
  <c r="P287"/>
  <c r="K287"/>
  <c r="C287"/>
  <c r="P286"/>
  <c r="K286"/>
  <c r="C286"/>
  <c r="P285"/>
  <c r="K285"/>
  <c r="C285"/>
  <c r="P284"/>
  <c r="K284"/>
  <c r="C284"/>
  <c r="P283"/>
  <c r="K283"/>
  <c r="C283"/>
  <c r="P282"/>
  <c r="K282"/>
  <c r="C282"/>
  <c r="P281"/>
  <c r="K281"/>
  <c r="C281"/>
  <c r="P280"/>
  <c r="K280"/>
  <c r="C280"/>
  <c r="P279"/>
  <c r="K279"/>
  <c r="C279"/>
  <c r="P278"/>
  <c r="K278"/>
  <c r="C278"/>
  <c r="P277"/>
  <c r="K277"/>
  <c r="C277"/>
  <c r="P276"/>
  <c r="K276"/>
  <c r="C276"/>
  <c r="P275"/>
  <c r="K275"/>
  <c r="C275"/>
  <c r="P274"/>
  <c r="K274"/>
  <c r="C274"/>
  <c r="P273"/>
  <c r="K273"/>
  <c r="C273"/>
  <c r="P272"/>
  <c r="K272"/>
  <c r="C272"/>
  <c r="P271"/>
  <c r="K271"/>
  <c r="C271"/>
  <c r="P270"/>
  <c r="K270"/>
  <c r="C270"/>
  <c r="P269"/>
  <c r="K269"/>
  <c r="C269"/>
  <c r="P268"/>
  <c r="K268"/>
  <c r="C268"/>
  <c r="P267"/>
  <c r="K267"/>
  <c r="C267"/>
  <c r="P266"/>
  <c r="K266"/>
  <c r="C266"/>
  <c r="P265"/>
  <c r="K265"/>
  <c r="C265"/>
  <c r="P264"/>
  <c r="K264"/>
  <c r="C264"/>
  <c r="P263"/>
  <c r="K263"/>
  <c r="C263"/>
  <c r="P262"/>
  <c r="K262"/>
  <c r="C262"/>
  <c r="P261"/>
  <c r="K261"/>
  <c r="C261"/>
  <c r="P260"/>
  <c r="K260"/>
  <c r="C260"/>
  <c r="P259"/>
  <c r="K259"/>
  <c r="C259"/>
  <c r="P258"/>
  <c r="K258"/>
  <c r="C258"/>
  <c r="P257"/>
  <c r="K257"/>
  <c r="C257"/>
  <c r="P256"/>
  <c r="K256"/>
  <c r="C256"/>
  <c r="P255"/>
  <c r="K255"/>
  <c r="C255"/>
  <c r="P254"/>
  <c r="K254"/>
  <c r="C254"/>
  <c r="P253"/>
  <c r="K253"/>
  <c r="C253"/>
  <c r="P252"/>
  <c r="K252"/>
  <c r="C252"/>
  <c r="P251"/>
  <c r="K251"/>
  <c r="C251"/>
  <c r="P250"/>
  <c r="K250"/>
  <c r="C250"/>
  <c r="P249"/>
  <c r="K249"/>
  <c r="C249"/>
  <c r="P248"/>
  <c r="K248"/>
  <c r="C248"/>
  <c r="P247"/>
  <c r="K247"/>
  <c r="C247"/>
  <c r="P246"/>
  <c r="K246"/>
  <c r="C246"/>
  <c r="P245"/>
  <c r="K245"/>
  <c r="C245"/>
  <c r="P244"/>
  <c r="K244"/>
  <c r="C244"/>
  <c r="P243"/>
  <c r="K243"/>
  <c r="C243"/>
  <c r="P242"/>
  <c r="K242"/>
  <c r="C242"/>
  <c r="P241"/>
  <c r="K241"/>
  <c r="C241"/>
  <c r="P240"/>
  <c r="K240"/>
  <c r="C240"/>
  <c r="P239"/>
  <c r="K239"/>
  <c r="C239"/>
  <c r="P238"/>
  <c r="K238"/>
  <c r="C238"/>
  <c r="P237"/>
  <c r="K237"/>
  <c r="C237"/>
  <c r="P236"/>
  <c r="K236"/>
  <c r="C236"/>
  <c r="P235"/>
  <c r="K235"/>
  <c r="C235"/>
  <c r="P234"/>
  <c r="K234"/>
  <c r="C234"/>
  <c r="P233"/>
  <c r="K233"/>
  <c r="C233"/>
  <c r="P232"/>
  <c r="K232"/>
  <c r="C232"/>
  <c r="P231"/>
  <c r="K231"/>
  <c r="C231"/>
  <c r="P230"/>
  <c r="K230"/>
  <c r="C230"/>
  <c r="P229"/>
  <c r="K229"/>
  <c r="C229"/>
  <c r="P228"/>
  <c r="K228"/>
  <c r="C228"/>
  <c r="P227"/>
  <c r="K227"/>
  <c r="C227"/>
  <c r="P226"/>
  <c r="K226"/>
  <c r="C226"/>
  <c r="P225"/>
  <c r="K225"/>
  <c r="C225"/>
  <c r="P224"/>
  <c r="K224"/>
  <c r="C224"/>
  <c r="P223"/>
  <c r="K223"/>
  <c r="C223"/>
  <c r="P222"/>
  <c r="K222"/>
  <c r="C222"/>
  <c r="P221"/>
  <c r="K221"/>
  <c r="C221"/>
  <c r="P220"/>
  <c r="K220"/>
  <c r="C220"/>
  <c r="P219"/>
  <c r="K219"/>
  <c r="C219"/>
  <c r="P218"/>
  <c r="K218"/>
  <c r="C218"/>
  <c r="P217"/>
  <c r="K217"/>
  <c r="C217"/>
  <c r="P216"/>
  <c r="K216"/>
  <c r="C216"/>
  <c r="P215"/>
  <c r="K215"/>
  <c r="C215"/>
  <c r="P214"/>
  <c r="K214"/>
  <c r="C214"/>
  <c r="P213"/>
  <c r="K213"/>
  <c r="C213"/>
  <c r="AW1000" i="2"/>
  <c r="AV1000"/>
  <c r="AQ1000" s="1"/>
  <c r="AU1000"/>
  <c r="AP1000"/>
  <c r="AO1000"/>
  <c r="AN1000"/>
  <c r="AK1000"/>
  <c r="AJ1000"/>
  <c r="AI1000"/>
  <c r="AH1000"/>
  <c r="AG1000"/>
  <c r="AF1000"/>
  <c r="AE1000"/>
  <c r="AD1000"/>
  <c r="AC1000"/>
  <c r="V1000"/>
  <c r="W1000" s="1"/>
  <c r="U1000"/>
  <c r="T1000"/>
  <c r="AW999"/>
  <c r="AV999"/>
  <c r="AQ999" s="1"/>
  <c r="AU999"/>
  <c r="AP999"/>
  <c r="AO999"/>
  <c r="AN999"/>
  <c r="AK999"/>
  <c r="AH999"/>
  <c r="AI999" s="1"/>
  <c r="AG999"/>
  <c r="AF999"/>
  <c r="AE999"/>
  <c r="AD999"/>
  <c r="AC999"/>
  <c r="AJ999" l="1"/>
  <c r="W999" l="1"/>
  <c r="V999"/>
  <c r="U999"/>
  <c r="T999"/>
  <c r="AW998"/>
  <c r="AV998"/>
  <c r="AQ998" s="1"/>
  <c r="AU998"/>
  <c r="AP998"/>
  <c r="AO998"/>
  <c r="AN998"/>
  <c r="AK998"/>
  <c r="AJ998"/>
  <c r="AH998"/>
  <c r="AI998" s="1"/>
  <c r="AG998"/>
  <c r="AF998"/>
  <c r="AE998"/>
  <c r="AD998"/>
  <c r="AC998"/>
  <c r="V998" l="1"/>
  <c r="W998" s="1"/>
  <c r="U998"/>
  <c r="T998"/>
  <c r="AW997"/>
  <c r="AV997"/>
  <c r="AQ997" s="1"/>
  <c r="AU997"/>
  <c r="AP997"/>
  <c r="AO997"/>
  <c r="AN997"/>
  <c r="AK997"/>
  <c r="AI997"/>
  <c r="AH997"/>
  <c r="AJ997" s="1"/>
  <c r="AG997"/>
  <c r="AF997"/>
  <c r="AE997"/>
  <c r="AD997"/>
  <c r="AC997"/>
  <c r="W997" l="1"/>
  <c r="V997"/>
  <c r="U997"/>
  <c r="T997"/>
  <c r="AW996"/>
  <c r="AV996"/>
  <c r="AQ996" s="1"/>
  <c r="AU996"/>
  <c r="AP996"/>
  <c r="AO996"/>
  <c r="AN996"/>
  <c r="AK996"/>
  <c r="AJ996"/>
  <c r="AH996"/>
  <c r="AI996" s="1"/>
  <c r="AG996"/>
  <c r="AF996"/>
  <c r="AE996"/>
  <c r="AD996"/>
  <c r="AC996"/>
  <c r="E294" i="44"/>
  <c r="H310"/>
  <c r="G246"/>
  <c r="L262"/>
  <c r="M235"/>
  <c r="Q260"/>
  <c r="R305"/>
  <c r="F264"/>
  <c r="F295"/>
  <c r="G311"/>
  <c r="H247"/>
  <c r="M263"/>
  <c r="L236"/>
  <c r="F285"/>
  <c r="F258"/>
  <c r="E231"/>
  <c r="G274"/>
  <c r="L290"/>
  <c r="M226"/>
  <c r="Q288"/>
  <c r="Q277"/>
  <c r="R214"/>
  <c r="E259"/>
  <c r="F232"/>
  <c r="H275"/>
  <c r="M291"/>
  <c r="L227"/>
  <c r="E280"/>
  <c r="H285"/>
  <c r="L237"/>
  <c r="M261"/>
  <c r="F225"/>
  <c r="E286"/>
  <c r="H302"/>
  <c r="G238"/>
  <c r="L254"/>
  <c r="M219"/>
  <c r="Q252"/>
  <c r="R297"/>
  <c r="F256"/>
  <c r="F287"/>
  <c r="G303"/>
  <c r="H239"/>
  <c r="M255"/>
  <c r="L222"/>
  <c r="F261"/>
  <c r="F250"/>
  <c r="E223"/>
  <c r="G266"/>
  <c r="L282"/>
  <c r="M218"/>
  <c r="Q280"/>
  <c r="Q261"/>
  <c r="F300"/>
  <c r="E251"/>
  <c r="F224"/>
  <c r="H267"/>
  <c r="M283"/>
  <c r="L219"/>
  <c r="E301"/>
  <c r="H269"/>
  <c r="L221"/>
  <c r="L293"/>
  <c r="H217"/>
  <c r="E310"/>
  <c r="E219"/>
  <c r="G262"/>
  <c r="L278"/>
  <c r="M214"/>
  <c r="Q276"/>
  <c r="Q257"/>
  <c r="F292"/>
  <c r="F311"/>
  <c r="F220"/>
  <c r="H263"/>
  <c r="M279"/>
  <c r="L215"/>
  <c r="E285"/>
  <c r="F274"/>
  <c r="E247"/>
  <c r="G290"/>
  <c r="L306"/>
  <c r="M242"/>
  <c r="Q304"/>
  <c r="Q213"/>
  <c r="R246"/>
  <c r="E275"/>
  <c r="F248"/>
  <c r="H291"/>
  <c r="M307"/>
  <c r="L243"/>
  <c r="F288"/>
  <c r="G253"/>
  <c r="L269"/>
  <c r="H218"/>
  <c r="E261"/>
  <c r="E302"/>
  <c r="L226"/>
  <c r="G254"/>
  <c r="L270"/>
  <c r="M243"/>
  <c r="Q268"/>
  <c r="R313"/>
  <c r="F276"/>
  <c r="F303"/>
  <c r="L230"/>
  <c r="H255"/>
  <c r="M271"/>
  <c r="L244"/>
  <c r="E253"/>
  <c r="F266"/>
  <c r="E239"/>
  <c r="G282"/>
  <c r="L298"/>
  <c r="M234"/>
  <c r="Q296"/>
  <c r="Q289"/>
  <c r="R230"/>
  <c r="E267"/>
  <c r="F240"/>
  <c r="H283"/>
  <c r="M299"/>
  <c r="L235"/>
  <c r="F272"/>
  <c r="H301"/>
  <c r="L253"/>
  <c r="M293"/>
  <c r="F230"/>
  <c r="E262"/>
  <c r="H278"/>
  <c r="G214"/>
  <c r="M294"/>
  <c r="R292"/>
  <c r="Q228"/>
  <c r="R273"/>
  <c r="E296"/>
  <c r="F263"/>
  <c r="G279"/>
  <c r="H215"/>
  <c r="L295"/>
  <c r="Q285"/>
  <c r="F213"/>
  <c r="E290"/>
  <c r="H306"/>
  <c r="G242"/>
  <c r="L258"/>
  <c r="M229"/>
  <c r="Q256"/>
  <c r="R301"/>
  <c r="F260"/>
  <c r="F291"/>
  <c r="G307"/>
  <c r="H243"/>
  <c r="M259"/>
  <c r="L232"/>
  <c r="F269"/>
  <c r="H221"/>
  <c r="Q299"/>
  <c r="L234"/>
  <c r="H265"/>
  <c r="E254"/>
  <c r="H270"/>
  <c r="G243"/>
  <c r="M286"/>
  <c r="R284"/>
  <c r="Q220"/>
  <c r="R265"/>
  <c r="E284"/>
  <c r="F255"/>
  <c r="G271"/>
  <c r="H244"/>
  <c r="L287"/>
  <c r="Q265"/>
  <c r="F234"/>
  <c r="E282"/>
  <c r="H298"/>
  <c r="G234"/>
  <c r="L250"/>
  <c r="R312"/>
  <c r="Q248"/>
  <c r="R293"/>
  <c r="F252"/>
  <c r="F283"/>
  <c r="G299"/>
  <c r="H235"/>
  <c r="M251"/>
  <c r="Q313"/>
  <c r="F253"/>
  <c r="H242"/>
  <c r="Q283"/>
  <c r="Q291"/>
  <c r="L233"/>
  <c r="E278"/>
  <c r="H294"/>
  <c r="G230"/>
  <c r="M310"/>
  <c r="R308"/>
  <c r="Q244"/>
  <c r="R289"/>
  <c r="E312"/>
  <c r="F279"/>
  <c r="G295"/>
  <c r="H231"/>
  <c r="L311"/>
  <c r="Q309"/>
  <c r="F245"/>
  <c r="E306"/>
  <c r="E215"/>
  <c r="G258"/>
  <c r="L274"/>
  <c r="M247"/>
  <c r="Q272"/>
  <c r="Q253"/>
  <c r="F284"/>
  <c r="F307"/>
  <c r="F216"/>
  <c r="H259"/>
  <c r="M275"/>
  <c r="L248"/>
  <c r="E269"/>
  <c r="H253"/>
  <c r="L242"/>
  <c r="L261"/>
  <c r="G289"/>
  <c r="E270"/>
  <c r="H286"/>
  <c r="G222"/>
  <c r="M302"/>
  <c r="R300"/>
  <c r="Q236"/>
  <c r="R281"/>
  <c r="E304"/>
  <c r="F271"/>
  <c r="G287"/>
  <c r="H223"/>
  <c r="L303"/>
  <c r="Q301"/>
  <c r="F229"/>
  <c r="E298"/>
  <c r="L214"/>
  <c r="G250"/>
  <c r="L266"/>
  <c r="M239"/>
  <c r="Q264"/>
  <c r="R309"/>
  <c r="F268"/>
  <c r="F299"/>
  <c r="M217"/>
  <c r="H251"/>
  <c r="M267"/>
  <c r="L240"/>
  <c r="F301"/>
  <c r="H237"/>
  <c r="L216"/>
  <c r="L229"/>
  <c r="R231"/>
  <c r="E230"/>
  <c r="G219"/>
  <c r="R260"/>
  <c r="R237"/>
  <c r="F231"/>
  <c r="H220"/>
  <c r="R226"/>
  <c r="E258"/>
  <c r="G247"/>
  <c r="R288"/>
  <c r="R269"/>
  <c r="F259"/>
  <c r="H248"/>
  <c r="Q273"/>
  <c r="M301"/>
  <c r="R267"/>
  <c r="E222"/>
  <c r="M227"/>
  <c r="R252"/>
  <c r="R229"/>
  <c r="F223"/>
  <c r="M231"/>
  <c r="F312"/>
  <c r="E250"/>
  <c r="G239"/>
  <c r="R280"/>
  <c r="R261"/>
  <c r="F251"/>
  <c r="H240"/>
  <c r="R241"/>
  <c r="M285"/>
  <c r="R251"/>
  <c r="E246"/>
  <c r="G235"/>
  <c r="R276"/>
  <c r="R257"/>
  <c r="F247"/>
  <c r="H236"/>
  <c r="R225"/>
  <c r="E274"/>
  <c r="G226"/>
  <c r="R304"/>
  <c r="R285"/>
  <c r="F275"/>
  <c r="H227"/>
  <c r="Q305"/>
  <c r="H226"/>
  <c r="Q259"/>
  <c r="E238"/>
  <c r="G227"/>
  <c r="R268"/>
  <c r="R249"/>
  <c r="F239"/>
  <c r="H228"/>
  <c r="R242"/>
  <c r="E266"/>
  <c r="G218"/>
  <c r="R296"/>
  <c r="R277"/>
  <c r="F267"/>
  <c r="H219"/>
  <c r="Q293"/>
  <c r="L224"/>
  <c r="R291"/>
  <c r="E235"/>
  <c r="L294"/>
  <c r="Q292"/>
  <c r="R222"/>
  <c r="F236"/>
  <c r="M295"/>
  <c r="E292"/>
  <c r="E226"/>
  <c r="G215"/>
  <c r="R256"/>
  <c r="R233"/>
  <c r="F227"/>
  <c r="H216"/>
  <c r="R218"/>
  <c r="L301"/>
  <c r="R240"/>
  <c r="E227"/>
  <c r="L286"/>
  <c r="Q284"/>
  <c r="F308"/>
  <c r="F228"/>
  <c r="M287"/>
  <c r="E272"/>
  <c r="E218"/>
  <c r="M215"/>
  <c r="Q312"/>
  <c r="R221"/>
  <c r="F219"/>
  <c r="L218"/>
  <c r="F304"/>
  <c r="L285"/>
  <c r="R224"/>
  <c r="E214"/>
  <c r="L310"/>
  <c r="Q308"/>
  <c r="R213"/>
  <c r="F215"/>
  <c r="M311"/>
  <c r="F296"/>
  <c r="E242"/>
  <c r="G231"/>
  <c r="R272"/>
  <c r="R253"/>
  <c r="F243"/>
  <c r="H232"/>
  <c r="R217"/>
  <c r="M269"/>
  <c r="R235"/>
  <c r="E243"/>
  <c r="L302"/>
  <c r="Q300"/>
  <c r="R238"/>
  <c r="F244"/>
  <c r="M303"/>
  <c r="F280"/>
  <c r="E234"/>
  <c r="G223"/>
  <c r="R264"/>
  <c r="R245"/>
  <c r="F235"/>
  <c r="H224"/>
  <c r="R234"/>
  <c r="M253"/>
  <c r="R219"/>
  <c r="E245"/>
  <c r="L304"/>
  <c r="Q302"/>
  <c r="H233"/>
  <c r="R258"/>
  <c r="H284"/>
  <c r="L213"/>
  <c r="H289"/>
  <c r="R266"/>
  <c r="G312"/>
  <c r="M264"/>
  <c r="Q235"/>
  <c r="Q271"/>
  <c r="H238"/>
  <c r="Q218"/>
  <c r="G284"/>
  <c r="G220"/>
  <c r="Q215"/>
  <c r="H264"/>
  <c r="Q214"/>
  <c r="G297"/>
  <c r="H308"/>
  <c r="E225"/>
  <c r="R220"/>
  <c r="E229"/>
  <c r="L288"/>
  <c r="Q286"/>
  <c r="H230"/>
  <c r="Q258"/>
  <c r="H252"/>
  <c r="Q307"/>
  <c r="H241"/>
  <c r="G296"/>
  <c r="Q219"/>
  <c r="L249"/>
  <c r="R274"/>
  <c r="G249"/>
  <c r="E213"/>
  <c r="L272"/>
  <c r="Q270"/>
  <c r="M289"/>
  <c r="Q239"/>
  <c r="G260"/>
  <c r="Q275"/>
  <c r="H222"/>
  <c r="Q231"/>
  <c r="G280"/>
  <c r="M232"/>
  <c r="E293"/>
  <c r="R247"/>
  <c r="L297"/>
  <c r="E281"/>
  <c r="M221"/>
  <c r="M244"/>
  <c r="M281"/>
  <c r="G264"/>
  <c r="F309"/>
  <c r="M297"/>
  <c r="G308"/>
  <c r="G241"/>
  <c r="L292"/>
  <c r="H304"/>
  <c r="L256"/>
  <c r="Q254"/>
  <c r="L313"/>
  <c r="F214"/>
  <c r="L276"/>
  <c r="R307"/>
  <c r="E289"/>
  <c r="M284"/>
  <c r="H268"/>
  <c r="M292"/>
  <c r="H288"/>
  <c r="M304"/>
  <c r="Q238"/>
  <c r="L265"/>
  <c r="G257"/>
  <c r="M233"/>
  <c r="R275"/>
  <c r="L305"/>
  <c r="E257"/>
  <c r="G248"/>
  <c r="M237"/>
  <c r="F249"/>
  <c r="G252"/>
  <c r="L238"/>
  <c r="F281"/>
  <c r="M236"/>
  <c r="Q223"/>
  <c r="R255"/>
  <c r="G237"/>
  <c r="G281"/>
  <c r="Q279"/>
  <c r="M300"/>
  <c r="F257"/>
  <c r="M228"/>
  <c r="H272"/>
  <c r="M288"/>
  <c r="Q222"/>
  <c r="L217"/>
  <c r="H273"/>
  <c r="Q242"/>
  <c r="R259"/>
  <c r="Q287"/>
  <c r="L312"/>
  <c r="H257"/>
  <c r="M249"/>
  <c r="R263"/>
  <c r="R298"/>
  <c r="H256"/>
  <c r="M272"/>
  <c r="Q243"/>
  <c r="Q295"/>
  <c r="H225"/>
  <c r="G261"/>
  <c r="R243"/>
  <c r="L246"/>
  <c r="E264"/>
  <c r="G216"/>
  <c r="R294"/>
  <c r="F222"/>
  <c r="L284"/>
  <c r="R287"/>
  <c r="E244"/>
  <c r="Q274"/>
  <c r="E268"/>
  <c r="L260"/>
  <c r="L280"/>
  <c r="M313"/>
  <c r="R239"/>
  <c r="Q247"/>
  <c r="H313"/>
  <c r="Q298"/>
  <c r="G304"/>
  <c r="M256"/>
  <c r="Q227"/>
  <c r="R311"/>
  <c r="H214"/>
  <c r="H293"/>
  <c r="R227"/>
  <c r="G268"/>
  <c r="M312"/>
  <c r="L228"/>
  <c r="E313"/>
  <c r="M308"/>
  <c r="L257"/>
  <c r="F217"/>
  <c r="L273"/>
  <c r="Q249"/>
  <c r="Q240"/>
  <c r="L307"/>
  <c r="Q267"/>
  <c r="F302"/>
  <c r="M270"/>
  <c r="E303"/>
  <c r="L271"/>
  <c r="H282"/>
  <c r="Q232"/>
  <c r="G283"/>
  <c r="F221"/>
  <c r="G278"/>
  <c r="Q281"/>
  <c r="E263"/>
  <c r="L231"/>
  <c r="M258"/>
  <c r="E291"/>
  <c r="H307"/>
  <c r="G285"/>
  <c r="F254"/>
  <c r="M222"/>
  <c r="H271"/>
  <c r="F282"/>
  <c r="G298"/>
  <c r="Q221"/>
  <c r="H299"/>
  <c r="G269"/>
  <c r="F278"/>
  <c r="M246"/>
  <c r="E279"/>
  <c r="L247"/>
  <c r="H258"/>
  <c r="Q245"/>
  <c r="G259"/>
  <c r="M223"/>
  <c r="F270"/>
  <c r="M238"/>
  <c r="E271"/>
  <c r="F298"/>
  <c r="H250"/>
  <c r="Q237"/>
  <c r="G251"/>
  <c r="G301"/>
  <c r="G288"/>
  <c r="M240"/>
  <c r="L300"/>
  <c r="R248"/>
  <c r="E232"/>
  <c r="R262"/>
  <c r="M220"/>
  <c r="E249"/>
  <c r="E241"/>
  <c r="M280"/>
  <c r="L268"/>
  <c r="M305"/>
  <c r="G272"/>
  <c r="E277"/>
  <c r="M213"/>
  <c r="R232"/>
  <c r="M248"/>
  <c r="E260"/>
  <c r="E273"/>
  <c r="G256"/>
  <c r="F277"/>
  <c r="Q250"/>
  <c r="R216"/>
  <c r="E237"/>
  <c r="Q294"/>
  <c r="Q290"/>
  <c r="E217"/>
  <c r="H300"/>
  <c r="M216"/>
  <c r="Q282"/>
  <c r="L281"/>
  <c r="G240"/>
  <c r="F233"/>
  <c r="E297"/>
  <c r="R310"/>
  <c r="M265"/>
  <c r="F273"/>
  <c r="R302"/>
  <c r="L308"/>
  <c r="M277"/>
  <c r="G217"/>
  <c r="L264"/>
  <c r="M273"/>
  <c r="M276"/>
  <c r="Q255"/>
  <c r="E216"/>
  <c r="G233"/>
  <c r="R250"/>
  <c r="E256"/>
  <c r="R286"/>
  <c r="L252"/>
  <c r="L309"/>
  <c r="E248"/>
  <c r="Q226"/>
  <c r="E240"/>
  <c r="R270"/>
  <c r="M252"/>
  <c r="L277"/>
  <c r="M260"/>
  <c r="M296"/>
  <c r="Q230"/>
  <c r="H297"/>
  <c r="H260"/>
  <c r="M268"/>
  <c r="Q278"/>
  <c r="E228"/>
  <c r="R279"/>
  <c r="G213"/>
  <c r="R306"/>
  <c r="L245"/>
  <c r="G273"/>
  <c r="Q246"/>
  <c r="G236"/>
  <c r="G232"/>
  <c r="F294"/>
  <c r="G310"/>
  <c r="M262"/>
  <c r="Q233"/>
  <c r="E295"/>
  <c r="H311"/>
  <c r="L263"/>
  <c r="G293"/>
  <c r="H274"/>
  <c r="M290"/>
  <c r="Q224"/>
  <c r="E288"/>
  <c r="G275"/>
  <c r="L291"/>
  <c r="F242"/>
  <c r="R299"/>
  <c r="F286"/>
  <c r="G302"/>
  <c r="M254"/>
  <c r="Q225"/>
  <c r="E287"/>
  <c r="H303"/>
  <c r="L255"/>
  <c r="G277"/>
  <c r="H266"/>
  <c r="M282"/>
  <c r="Q216"/>
  <c r="E276"/>
  <c r="G267"/>
  <c r="L283"/>
  <c r="F226"/>
  <c r="R283"/>
  <c r="F310"/>
  <c r="H262"/>
  <c r="M278"/>
  <c r="E311"/>
  <c r="G263"/>
  <c r="L279"/>
  <c r="F218"/>
  <c r="H290"/>
  <c r="M306"/>
  <c r="E308"/>
  <c r="G291"/>
  <c r="F237"/>
  <c r="H254"/>
  <c r="Q241"/>
  <c r="G255"/>
  <c r="G309"/>
  <c r="M298"/>
  <c r="E300"/>
  <c r="L299"/>
  <c r="Q251"/>
  <c r="F262"/>
  <c r="M230"/>
  <c r="H279"/>
  <c r="F290"/>
  <c r="G306"/>
  <c r="Q229"/>
  <c r="L259"/>
  <c r="H245"/>
  <c r="G270"/>
  <c r="Q269"/>
  <c r="E255"/>
  <c r="L223"/>
  <c r="M250"/>
  <c r="E283"/>
  <c r="L251"/>
  <c r="H213"/>
  <c r="G294"/>
  <c r="Q217"/>
  <c r="H295"/>
  <c r="F306"/>
  <c r="M274"/>
  <c r="E307"/>
  <c r="L275"/>
  <c r="H309"/>
  <c r="G286"/>
  <c r="Q297"/>
  <c r="H287"/>
  <c r="L239"/>
  <c r="M266"/>
  <c r="E299"/>
  <c r="L267"/>
  <c r="H277"/>
  <c r="Q234"/>
  <c r="E309"/>
  <c r="R271"/>
  <c r="H261"/>
  <c r="R303"/>
  <c r="G221"/>
  <c r="H305"/>
  <c r="R228"/>
  <c r="M257"/>
  <c r="Q266"/>
  <c r="L289"/>
  <c r="Q303"/>
  <c r="E305"/>
  <c r="M224"/>
  <c r="R223"/>
  <c r="H229"/>
  <c r="M241"/>
  <c r="R236"/>
  <c r="E236"/>
  <c r="M245"/>
  <c r="G292"/>
  <c r="H234"/>
  <c r="R244"/>
  <c r="L296"/>
  <c r="H246"/>
  <c r="G225"/>
  <c r="L225"/>
  <c r="F289"/>
  <c r="R295"/>
  <c r="G276"/>
  <c r="F305"/>
  <c r="M225"/>
  <c r="G228"/>
  <c r="M309"/>
  <c r="F293"/>
  <c r="E233"/>
  <c r="G224"/>
  <c r="F238"/>
  <c r="F297"/>
  <c r="F241"/>
  <c r="H312"/>
  <c r="Q262"/>
  <c r="F265"/>
  <c r="H292"/>
  <c r="G300"/>
  <c r="R278"/>
  <c r="F313"/>
  <c r="Q311"/>
  <c r="G245"/>
  <c r="G305"/>
  <c r="E252"/>
  <c r="F246"/>
  <c r="Q310"/>
  <c r="H276"/>
  <c r="Q263"/>
  <c r="G229"/>
  <c r="G265"/>
  <c r="E220"/>
  <c r="G313"/>
  <c r="H280"/>
  <c r="L241"/>
  <c r="R282"/>
  <c r="R215"/>
  <c r="H296"/>
  <c r="R290"/>
  <c r="E265"/>
  <c r="E224"/>
  <c r="R254"/>
  <c r="H281"/>
  <c r="L220"/>
  <c r="E221"/>
  <c r="H249"/>
  <c r="Q306"/>
  <c r="G244"/>
  <c r="V996" i="2" l="1"/>
  <c r="W996" s="1"/>
  <c r="U996"/>
  <c r="T996"/>
  <c r="AW995"/>
  <c r="AV995"/>
  <c r="AQ995" s="1"/>
  <c r="AU995"/>
  <c r="AP995"/>
  <c r="AO995"/>
  <c r="AN995"/>
  <c r="AK995"/>
  <c r="AJ995"/>
  <c r="AI995"/>
  <c r="AH995"/>
  <c r="AG995"/>
  <c r="AF995"/>
  <c r="AE995"/>
  <c r="AD995"/>
  <c r="AC995"/>
  <c r="V995" l="1"/>
  <c r="W995" s="1"/>
  <c r="U995"/>
  <c r="T995"/>
  <c r="AW994"/>
  <c r="AV994"/>
  <c r="AQ994" s="1"/>
  <c r="AU994"/>
  <c r="AP994"/>
  <c r="AO994"/>
  <c r="AN994"/>
  <c r="AK994"/>
  <c r="AH994"/>
  <c r="AJ994" s="1"/>
  <c r="AG994"/>
  <c r="AF994"/>
  <c r="AE994"/>
  <c r="AD994"/>
  <c r="AC994"/>
  <c r="AI994" l="1"/>
  <c r="W994"/>
  <c r="V994"/>
  <c r="U994"/>
  <c r="T994"/>
  <c r="AW993"/>
  <c r="AV993"/>
  <c r="AQ993" s="1"/>
  <c r="AU993"/>
  <c r="AP993"/>
  <c r="AO993"/>
  <c r="AN993"/>
  <c r="AK993"/>
  <c r="AJ993"/>
  <c r="AI993"/>
  <c r="AH993"/>
  <c r="AG993"/>
  <c r="AF993"/>
  <c r="AE993"/>
  <c r="AD993"/>
  <c r="AC993"/>
  <c r="W993"/>
  <c r="V993"/>
  <c r="U993"/>
  <c r="T993"/>
  <c r="AW992"/>
  <c r="AV992"/>
  <c r="AQ992" s="1"/>
  <c r="AU992"/>
  <c r="AP992"/>
  <c r="AO992"/>
  <c r="AN992"/>
  <c r="AK992"/>
  <c r="AJ992"/>
  <c r="AI992"/>
  <c r="AH992"/>
  <c r="AG992"/>
  <c r="AF992"/>
  <c r="AE992"/>
  <c r="AD992"/>
  <c r="AC992"/>
  <c r="V992" l="1"/>
  <c r="W992" s="1"/>
  <c r="U992"/>
  <c r="T992"/>
  <c r="AW991"/>
  <c r="AV991"/>
  <c r="AQ991" s="1"/>
  <c r="AU991"/>
  <c r="AP991"/>
  <c r="AO991"/>
  <c r="AN991"/>
  <c r="AK991"/>
  <c r="AH991"/>
  <c r="AJ991" s="1"/>
  <c r="AG991"/>
  <c r="AF991"/>
  <c r="AE991"/>
  <c r="AD991"/>
  <c r="AC991"/>
  <c r="AI991" l="1"/>
  <c r="V991"/>
  <c r="W991" s="1"/>
  <c r="U991"/>
  <c r="T991"/>
  <c r="AW990"/>
  <c r="AV990"/>
  <c r="AQ990" s="1"/>
  <c r="AU990"/>
  <c r="AP990"/>
  <c r="AO990"/>
  <c r="AN990"/>
  <c r="AK990"/>
  <c r="AH990"/>
  <c r="AJ990" s="1"/>
  <c r="AG990"/>
  <c r="AF990"/>
  <c r="AE990"/>
  <c r="AD990"/>
  <c r="AC990"/>
  <c r="AI990" l="1"/>
  <c r="W990"/>
  <c r="V990"/>
  <c r="U990"/>
  <c r="T990"/>
  <c r="AW989"/>
  <c r="AV989"/>
  <c r="AQ989" s="1"/>
  <c r="AU989"/>
  <c r="AP989"/>
  <c r="AO989"/>
  <c r="AN989"/>
  <c r="AK989"/>
  <c r="AJ989"/>
  <c r="AI989"/>
  <c r="AH989"/>
  <c r="AG989"/>
  <c r="AF989"/>
  <c r="AE989"/>
  <c r="AD989"/>
  <c r="AC989"/>
  <c r="W989"/>
  <c r="V989"/>
  <c r="U989"/>
  <c r="T989"/>
  <c r="AW988"/>
  <c r="AV988"/>
  <c r="AQ988" s="1"/>
  <c r="AU988"/>
  <c r="AP988"/>
  <c r="AO988"/>
  <c r="AN988"/>
  <c r="AK988"/>
  <c r="AJ988"/>
  <c r="AI988"/>
  <c r="AH988"/>
  <c r="AG988"/>
  <c r="AF988"/>
  <c r="AE988"/>
  <c r="AD988"/>
  <c r="AC988"/>
  <c r="V988" l="1"/>
  <c r="W988" s="1"/>
  <c r="U988"/>
  <c r="T988"/>
  <c r="AW987"/>
  <c r="AV987"/>
  <c r="AQ987" s="1"/>
  <c r="AU987"/>
  <c r="AP987"/>
  <c r="AO987"/>
  <c r="AN987"/>
  <c r="AK987"/>
  <c r="AH987"/>
  <c r="AJ987" s="1"/>
  <c r="AG987"/>
  <c r="AF987"/>
  <c r="AE987"/>
  <c r="AD987"/>
  <c r="AC987"/>
  <c r="V987"/>
  <c r="W987" s="1"/>
  <c r="U987"/>
  <c r="T987"/>
  <c r="AW986"/>
  <c r="AV986"/>
  <c r="AQ986" s="1"/>
  <c r="AU986"/>
  <c r="AP986"/>
  <c r="AO986"/>
  <c r="AN986"/>
  <c r="AK986"/>
  <c r="AH986"/>
  <c r="AJ986" s="1"/>
  <c r="AG986"/>
  <c r="AF986"/>
  <c r="AE986"/>
  <c r="AD986"/>
  <c r="AC986"/>
  <c r="AI986" l="1"/>
  <c r="AI987"/>
  <c r="V986" l="1"/>
  <c r="W986" s="1"/>
  <c r="U986"/>
  <c r="T986"/>
  <c r="AW985"/>
  <c r="AV985"/>
  <c r="AQ985" s="1"/>
  <c r="AU985"/>
  <c r="AP985"/>
  <c r="AO985"/>
  <c r="AN985"/>
  <c r="AK985"/>
  <c r="AH985"/>
  <c r="AJ985" s="1"/>
  <c r="AG985"/>
  <c r="AF985"/>
  <c r="AE985"/>
  <c r="AD985"/>
  <c r="AC985"/>
  <c r="AI985" l="1"/>
  <c r="V985"/>
  <c r="W985" s="1"/>
  <c r="U985"/>
  <c r="T985"/>
  <c r="AW984"/>
  <c r="AV984"/>
  <c r="AQ984" s="1"/>
  <c r="AU984"/>
  <c r="AP984"/>
  <c r="AO984"/>
  <c r="AN984"/>
  <c r="AK984"/>
  <c r="AH984"/>
  <c r="AJ984" s="1"/>
  <c r="AG984"/>
  <c r="AF984"/>
  <c r="AE984"/>
  <c r="AD984"/>
  <c r="AC984"/>
  <c r="AI984" l="1"/>
  <c r="V984"/>
  <c r="W984" s="1"/>
  <c r="U984"/>
  <c r="T984"/>
  <c r="AW983"/>
  <c r="AV983"/>
  <c r="AQ983" s="1"/>
  <c r="AU983"/>
  <c r="AP983"/>
  <c r="AO983"/>
  <c r="AN983"/>
  <c r="AK983"/>
  <c r="AI983"/>
  <c r="AH983"/>
  <c r="AJ983" s="1"/>
  <c r="AG983"/>
  <c r="AF983"/>
  <c r="AE983"/>
  <c r="AD983"/>
  <c r="AC983"/>
  <c r="V983" l="1"/>
  <c r="W983" s="1"/>
  <c r="U983"/>
  <c r="T983"/>
  <c r="AW982"/>
  <c r="AV982"/>
  <c r="AQ982" s="1"/>
  <c r="AU982"/>
  <c r="AP982"/>
  <c r="AO982"/>
  <c r="AN982"/>
  <c r="AK982"/>
  <c r="AH982"/>
  <c r="AJ982" s="1"/>
  <c r="AG982"/>
  <c r="AF982"/>
  <c r="AE982"/>
  <c r="AD982"/>
  <c r="AC982"/>
  <c r="AI982" l="1"/>
  <c r="W982"/>
  <c r="V982"/>
  <c r="U982"/>
  <c r="T982"/>
  <c r="AW981"/>
  <c r="AV981"/>
  <c r="AQ981" s="1"/>
  <c r="AU981"/>
  <c r="AP981"/>
  <c r="AO981"/>
  <c r="AN981"/>
  <c r="AK981"/>
  <c r="AJ981"/>
  <c r="AI981"/>
  <c r="AH981"/>
  <c r="AG981"/>
  <c r="AF981"/>
  <c r="AE981"/>
  <c r="AD981"/>
  <c r="AC981"/>
  <c r="V981" l="1"/>
  <c r="W981" s="1"/>
  <c r="U981"/>
  <c r="T981"/>
  <c r="AW980"/>
  <c r="AV980"/>
  <c r="AQ980" s="1"/>
  <c r="AU980"/>
  <c r="AP980"/>
  <c r="AO980"/>
  <c r="AN980"/>
  <c r="AK980"/>
  <c r="AH980"/>
  <c r="AJ980" s="1"/>
  <c r="AG980"/>
  <c r="AF980"/>
  <c r="AE980"/>
  <c r="AD980"/>
  <c r="AC980"/>
  <c r="AI980" l="1"/>
  <c r="W980"/>
  <c r="V980"/>
  <c r="U980"/>
  <c r="T980"/>
  <c r="AW979"/>
  <c r="AV979"/>
  <c r="AQ979" s="1"/>
  <c r="AU979"/>
  <c r="AP979"/>
  <c r="AO979"/>
  <c r="AN979"/>
  <c r="AK979"/>
  <c r="AJ979"/>
  <c r="AI979"/>
  <c r="AH979"/>
  <c r="AG979"/>
  <c r="AF979"/>
  <c r="AE979"/>
  <c r="AD979"/>
  <c r="AC979"/>
  <c r="V979" l="1"/>
  <c r="W979" s="1"/>
  <c r="U979"/>
  <c r="T979"/>
  <c r="AW978"/>
  <c r="AV978"/>
  <c r="AQ978" s="1"/>
  <c r="AU978"/>
  <c r="AP978"/>
  <c r="AO978"/>
  <c r="AN978"/>
  <c r="AK978"/>
  <c r="AH978"/>
  <c r="AJ978" s="1"/>
  <c r="AG978"/>
  <c r="AF978"/>
  <c r="AE978"/>
  <c r="AD978"/>
  <c r="AC978"/>
  <c r="AI978" l="1"/>
  <c r="W978"/>
  <c r="V978"/>
  <c r="U978"/>
  <c r="T978"/>
  <c r="AW977"/>
  <c r="AV977"/>
  <c r="AQ977" s="1"/>
  <c r="AU977"/>
  <c r="AP977"/>
  <c r="AO977"/>
  <c r="AN977"/>
  <c r="AK977"/>
  <c r="AJ977"/>
  <c r="AI977"/>
  <c r="AH977"/>
  <c r="AG977"/>
  <c r="AF977"/>
  <c r="AE977"/>
  <c r="AD977"/>
  <c r="AC977"/>
  <c r="V977" l="1"/>
  <c r="W977" s="1"/>
  <c r="U977"/>
  <c r="T977"/>
  <c r="AW976"/>
  <c r="AV976"/>
  <c r="AQ976" s="1"/>
  <c r="AU976"/>
  <c r="AP976"/>
  <c r="AO976"/>
  <c r="AN976"/>
  <c r="AK976"/>
  <c r="AH976"/>
  <c r="AJ976" s="1"/>
  <c r="AG976"/>
  <c r="AF976"/>
  <c r="AE976"/>
  <c r="AD976"/>
  <c r="AC976"/>
  <c r="AI976" l="1"/>
  <c r="W976"/>
  <c r="V976"/>
  <c r="U976"/>
  <c r="T976"/>
  <c r="AW975"/>
  <c r="AV975"/>
  <c r="AQ975" s="1"/>
  <c r="AU975"/>
  <c r="AP975"/>
  <c r="AO975"/>
  <c r="AN975"/>
  <c r="AK975"/>
  <c r="AJ975"/>
  <c r="AI975"/>
  <c r="AH975"/>
  <c r="AG975"/>
  <c r="AF975"/>
  <c r="AE975"/>
  <c r="AD975"/>
  <c r="AC975"/>
  <c r="W975"/>
  <c r="V975"/>
  <c r="U975"/>
  <c r="T975"/>
  <c r="AW974"/>
  <c r="AV974"/>
  <c r="AQ974" s="1"/>
  <c r="AU974"/>
  <c r="AP974"/>
  <c r="AO974"/>
  <c r="AN974"/>
  <c r="AK974"/>
  <c r="AJ974"/>
  <c r="AI974"/>
  <c r="AH974"/>
  <c r="AG974"/>
  <c r="AF974"/>
  <c r="AE974"/>
  <c r="AD974"/>
  <c r="AC974"/>
  <c r="V974" l="1"/>
  <c r="W974" s="1"/>
  <c r="U974"/>
  <c r="T974"/>
  <c r="AW973"/>
  <c r="AV973"/>
  <c r="AQ973" s="1"/>
  <c r="AU973"/>
  <c r="AP973"/>
  <c r="AO973"/>
  <c r="AN973"/>
  <c r="AK973"/>
  <c r="AH973"/>
  <c r="AJ973" s="1"/>
  <c r="AG973"/>
  <c r="AF973"/>
  <c r="AE973"/>
  <c r="AD973"/>
  <c r="AC973"/>
  <c r="AI973" l="1"/>
  <c r="V973"/>
  <c r="W973" s="1"/>
  <c r="U973"/>
  <c r="T973"/>
  <c r="AW972"/>
  <c r="AV972"/>
  <c r="AQ972" s="1"/>
  <c r="AU972"/>
  <c r="AP972"/>
  <c r="AO972"/>
  <c r="AN972"/>
  <c r="AK972"/>
  <c r="AH972"/>
  <c r="AJ972" s="1"/>
  <c r="AG972"/>
  <c r="AF972"/>
  <c r="AE972"/>
  <c r="AD972"/>
  <c r="AC972"/>
  <c r="AI972" l="1"/>
  <c r="V972"/>
  <c r="W972" s="1"/>
  <c r="U972"/>
  <c r="T972"/>
  <c r="AW971"/>
  <c r="AV971"/>
  <c r="AQ971" s="1"/>
  <c r="AU971"/>
  <c r="AP971"/>
  <c r="AO971"/>
  <c r="AN971"/>
  <c r="AK971"/>
  <c r="AI971"/>
  <c r="AH971"/>
  <c r="AJ971" s="1"/>
  <c r="AG971"/>
  <c r="AF971"/>
  <c r="AE971"/>
  <c r="AD971"/>
  <c r="AC971"/>
  <c r="V971" l="1"/>
  <c r="W971" s="1"/>
  <c r="U971"/>
  <c r="T971"/>
  <c r="AW970"/>
  <c r="AV970"/>
  <c r="AQ970" s="1"/>
  <c r="AU970"/>
  <c r="AP970"/>
  <c r="AO970"/>
  <c r="AN970"/>
  <c r="AK970"/>
  <c r="AH970"/>
  <c r="AJ970" s="1"/>
  <c r="AG970"/>
  <c r="AF970"/>
  <c r="AE970"/>
  <c r="AD970"/>
  <c r="AC970"/>
  <c r="AI970" l="1"/>
  <c r="V970"/>
  <c r="W970" s="1"/>
  <c r="U970"/>
  <c r="T970"/>
  <c r="AW969"/>
  <c r="AV969"/>
  <c r="AQ969" s="1"/>
  <c r="AU969"/>
  <c r="AP969"/>
  <c r="AO969"/>
  <c r="AN969"/>
  <c r="AK969"/>
  <c r="AI969"/>
  <c r="AH969"/>
  <c r="AJ969" s="1"/>
  <c r="AG969"/>
  <c r="AF969"/>
  <c r="AE969"/>
  <c r="AD969"/>
  <c r="AC969"/>
  <c r="W969" l="1"/>
  <c r="V969"/>
  <c r="U969"/>
  <c r="T969"/>
  <c r="AW968"/>
  <c r="AV968"/>
  <c r="AQ968" s="1"/>
  <c r="AU968"/>
  <c r="AP968"/>
  <c r="AO968"/>
  <c r="AN968"/>
  <c r="AK968"/>
  <c r="AJ968"/>
  <c r="AH968"/>
  <c r="AI968" s="1"/>
  <c r="AG968"/>
  <c r="AF968"/>
  <c r="AE968"/>
  <c r="AD968"/>
  <c r="AC968"/>
  <c r="V968" l="1"/>
  <c r="W968" s="1"/>
  <c r="U968"/>
  <c r="T968"/>
  <c r="AW967"/>
  <c r="AV967"/>
  <c r="AQ967" s="1"/>
  <c r="AU967"/>
  <c r="AP967"/>
  <c r="AO967"/>
  <c r="AN967"/>
  <c r="AK967"/>
  <c r="AH967"/>
  <c r="AJ967" s="1"/>
  <c r="AG967"/>
  <c r="AF967"/>
  <c r="AE967"/>
  <c r="AD967"/>
  <c r="AC967"/>
  <c r="AI967" l="1"/>
  <c r="V967"/>
  <c r="W967" s="1"/>
  <c r="U967"/>
  <c r="T967"/>
  <c r="AW966"/>
  <c r="AV966"/>
  <c r="AQ966" s="1"/>
  <c r="AU966"/>
  <c r="AP966"/>
  <c r="AO966"/>
  <c r="AN966"/>
  <c r="AK966"/>
  <c r="AH966"/>
  <c r="AJ966" s="1"/>
  <c r="AG966"/>
  <c r="AF966"/>
  <c r="AE966"/>
  <c r="AD966"/>
  <c r="AC966"/>
  <c r="AI966" l="1"/>
  <c r="W966"/>
  <c r="V966"/>
  <c r="U966"/>
  <c r="T966"/>
  <c r="AW965"/>
  <c r="AV965"/>
  <c r="AQ965" s="1"/>
  <c r="AU965"/>
  <c r="AP965"/>
  <c r="AO965"/>
  <c r="AN965"/>
  <c r="AK965"/>
  <c r="AJ965"/>
  <c r="AI965"/>
  <c r="AH965"/>
  <c r="AG965"/>
  <c r="AF965"/>
  <c r="AE965"/>
  <c r="AD965"/>
  <c r="AC965"/>
  <c r="V965" l="1"/>
  <c r="W965" s="1"/>
  <c r="U965"/>
  <c r="T965"/>
  <c r="AW964"/>
  <c r="AV964"/>
  <c r="AQ964" s="1"/>
  <c r="AU964"/>
  <c r="AP964"/>
  <c r="AO964"/>
  <c r="AN964"/>
  <c r="AK964"/>
  <c r="AH964"/>
  <c r="AJ964" s="1"/>
  <c r="AG964"/>
  <c r="AF964"/>
  <c r="AE964"/>
  <c r="AD964"/>
  <c r="AC964"/>
  <c r="AI964" l="1"/>
  <c r="V964"/>
  <c r="W964" s="1"/>
  <c r="U964"/>
  <c r="T964"/>
  <c r="AW963"/>
  <c r="AV963"/>
  <c r="AQ963" s="1"/>
  <c r="AU963"/>
  <c r="AP963"/>
  <c r="AO963"/>
  <c r="AN963"/>
  <c r="AK963"/>
  <c r="AI963"/>
  <c r="AH963"/>
  <c r="AJ963" s="1"/>
  <c r="AG963"/>
  <c r="AF963"/>
  <c r="AE963"/>
  <c r="AD963"/>
  <c r="AC963"/>
  <c r="V963" l="1"/>
  <c r="W963" s="1"/>
  <c r="U963"/>
  <c r="T963"/>
  <c r="AW962"/>
  <c r="AV962"/>
  <c r="AQ962" s="1"/>
  <c r="AU962"/>
  <c r="AP962"/>
  <c r="AO962"/>
  <c r="AN962"/>
  <c r="AK962"/>
  <c r="AJ962"/>
  <c r="AI962"/>
  <c r="AH962"/>
  <c r="AG962"/>
  <c r="AF962"/>
  <c r="AE962"/>
  <c r="AD962"/>
  <c r="AC962"/>
  <c r="V962" l="1"/>
  <c r="W962" s="1"/>
  <c r="U962"/>
  <c r="T962"/>
  <c r="AW961"/>
  <c r="AV961"/>
  <c r="AQ961" s="1"/>
  <c r="AU961"/>
  <c r="AP961"/>
  <c r="AO961"/>
  <c r="AN961"/>
  <c r="AK961"/>
  <c r="AH961"/>
  <c r="AJ961" s="1"/>
  <c r="AG961"/>
  <c r="AF961"/>
  <c r="AE961"/>
  <c r="AD961"/>
  <c r="AC961"/>
  <c r="AI961" l="1"/>
  <c r="W961"/>
  <c r="V961"/>
  <c r="U961"/>
  <c r="T961"/>
  <c r="AW960"/>
  <c r="AV960"/>
  <c r="AQ960" s="1"/>
  <c r="AU960"/>
  <c r="AP960"/>
  <c r="AO960"/>
  <c r="AN960"/>
  <c r="AK960"/>
  <c r="AJ960"/>
  <c r="AH960"/>
  <c r="AI960" s="1"/>
  <c r="AG960"/>
  <c r="AF960"/>
  <c r="AE960"/>
  <c r="AD960"/>
  <c r="AC960"/>
  <c r="V960" l="1"/>
  <c r="U960"/>
  <c r="W960" s="1"/>
  <c r="T960"/>
  <c r="AW959"/>
  <c r="AV959"/>
  <c r="AQ959" s="1"/>
  <c r="AU959"/>
  <c r="AP959"/>
  <c r="AO959"/>
  <c r="AN959"/>
  <c r="AK959"/>
  <c r="AJ959"/>
  <c r="AI959"/>
  <c r="AH959"/>
  <c r="AG959"/>
  <c r="AF959"/>
  <c r="AE959"/>
  <c r="AD959"/>
  <c r="AC959"/>
  <c r="V959" l="1"/>
  <c r="U959"/>
  <c r="T959"/>
  <c r="AW958"/>
  <c r="AV958"/>
  <c r="AQ958" s="1"/>
  <c r="AU958"/>
  <c r="AP958"/>
  <c r="AO958"/>
  <c r="AN958"/>
  <c r="AK958"/>
  <c r="AH958"/>
  <c r="AJ958" s="1"/>
  <c r="AI958" s="1"/>
  <c r="AG958"/>
  <c r="AF958"/>
  <c r="AE958"/>
  <c r="AD958"/>
  <c r="AC958"/>
  <c r="V958" l="1"/>
  <c r="U958"/>
  <c r="T958"/>
  <c r="AW957"/>
  <c r="AV957"/>
  <c r="AQ957" s="1"/>
  <c r="AU957"/>
  <c r="AP957"/>
  <c r="AO957"/>
  <c r="AN957"/>
  <c r="AK957"/>
  <c r="AH957"/>
  <c r="AJ957" s="1"/>
  <c r="AI957" s="1"/>
  <c r="AG957"/>
  <c r="AF957"/>
  <c r="AE957"/>
  <c r="AD957"/>
  <c r="AC957"/>
  <c r="V957" l="1"/>
  <c r="U957"/>
  <c r="W957" s="1"/>
  <c r="T957"/>
  <c r="AW956"/>
  <c r="AV956"/>
  <c r="AQ956" s="1"/>
  <c r="AU956"/>
  <c r="AP956"/>
  <c r="AO956"/>
  <c r="AN956"/>
  <c r="AK956"/>
  <c r="AH956"/>
  <c r="AJ956" s="1"/>
  <c r="AG956"/>
  <c r="AF956"/>
  <c r="AE956"/>
  <c r="AD956"/>
  <c r="AC956"/>
  <c r="AI956" l="1"/>
  <c r="V956"/>
  <c r="W956" s="1"/>
  <c r="U956"/>
  <c r="T956"/>
  <c r="AW955"/>
  <c r="AV955"/>
  <c r="AQ955" s="1"/>
  <c r="AU955"/>
  <c r="AP955"/>
  <c r="AO955"/>
  <c r="AN955"/>
  <c r="AK955"/>
  <c r="AJ955"/>
  <c r="AH955"/>
  <c r="AI955" s="1"/>
  <c r="AG955"/>
  <c r="AF955"/>
  <c r="AE955"/>
  <c r="AD955"/>
  <c r="AC955"/>
  <c r="V955" l="1"/>
  <c r="U955"/>
  <c r="T955"/>
  <c r="AW954"/>
  <c r="AV954"/>
  <c r="AQ954" s="1"/>
  <c r="AU954"/>
  <c r="AP954"/>
  <c r="AO954"/>
  <c r="AN954"/>
  <c r="AK954"/>
  <c r="AH954"/>
  <c r="AJ954" s="1"/>
  <c r="AI954" s="1"/>
  <c r="AG954"/>
  <c r="AF954"/>
  <c r="AE954"/>
  <c r="AD954"/>
  <c r="AC954"/>
  <c r="V954" l="1"/>
  <c r="U954"/>
  <c r="T954"/>
  <c r="AW953"/>
  <c r="AV953"/>
  <c r="AQ953" s="1"/>
  <c r="AU953"/>
  <c r="AP953"/>
  <c r="AO953"/>
  <c r="AN953"/>
  <c r="AK953"/>
  <c r="AJ953"/>
  <c r="AI953" s="1"/>
  <c r="AH953"/>
  <c r="AG953"/>
  <c r="AF953"/>
  <c r="AE953"/>
  <c r="AD953"/>
  <c r="AC953"/>
  <c r="V953" l="1"/>
  <c r="W953" s="1"/>
  <c r="U953"/>
  <c r="T953"/>
  <c r="AW952"/>
  <c r="AV952"/>
  <c r="AQ952" s="1"/>
  <c r="AU952"/>
  <c r="AP952"/>
  <c r="AO952"/>
  <c r="AN952"/>
  <c r="AK952"/>
  <c r="AH952"/>
  <c r="AJ952" s="1"/>
  <c r="AG952"/>
  <c r="AF952"/>
  <c r="AE952"/>
  <c r="AD952"/>
  <c r="AC952"/>
  <c r="AI952" l="1"/>
  <c r="W952"/>
  <c r="V952"/>
  <c r="U952"/>
  <c r="T952"/>
  <c r="AW951"/>
  <c r="AV951"/>
  <c r="AQ951" s="1"/>
  <c r="AU951"/>
  <c r="AP951"/>
  <c r="AO951"/>
  <c r="AN951"/>
  <c r="AK951"/>
  <c r="AJ951"/>
  <c r="AH951"/>
  <c r="AI951" s="1"/>
  <c r="AG951"/>
  <c r="AF951"/>
  <c r="AE951"/>
  <c r="AD951"/>
  <c r="AC951"/>
  <c r="V951" l="1"/>
  <c r="U951"/>
  <c r="T951"/>
  <c r="AW950"/>
  <c r="AV950"/>
  <c r="AQ950" s="1"/>
  <c r="AU950"/>
  <c r="AP950"/>
  <c r="AO950"/>
  <c r="AN950"/>
  <c r="AK950"/>
  <c r="AJ950"/>
  <c r="AI950" s="1"/>
  <c r="AH950"/>
  <c r="AG950"/>
  <c r="AF950"/>
  <c r="AE950"/>
  <c r="AD950"/>
  <c r="AC950"/>
  <c r="V950" l="1"/>
  <c r="U950"/>
  <c r="T950"/>
  <c r="AW949"/>
  <c r="AV949"/>
  <c r="AQ949" s="1"/>
  <c r="AU949"/>
  <c r="AP949"/>
  <c r="AO949"/>
  <c r="AN949"/>
  <c r="AK949"/>
  <c r="AH949"/>
  <c r="AJ949" s="1"/>
  <c r="AI949" s="1"/>
  <c r="AG949"/>
  <c r="AF949"/>
  <c r="AE949"/>
  <c r="AD949"/>
  <c r="AC949"/>
  <c r="V949" l="1"/>
  <c r="W949" s="1"/>
  <c r="U949"/>
  <c r="T949"/>
  <c r="AW948"/>
  <c r="AV948"/>
  <c r="AQ948" s="1"/>
  <c r="AU948"/>
  <c r="AP948"/>
  <c r="AO948"/>
  <c r="AN948"/>
  <c r="AK948"/>
  <c r="AJ948"/>
  <c r="AI948"/>
  <c r="AH948"/>
  <c r="AG948"/>
  <c r="AF948"/>
  <c r="AE948"/>
  <c r="AD948"/>
  <c r="AC948"/>
  <c r="V948" l="1"/>
  <c r="U948"/>
  <c r="W948" s="1"/>
  <c r="T948"/>
  <c r="AW947"/>
  <c r="AV947"/>
  <c r="AQ947" s="1"/>
  <c r="AU947"/>
  <c r="AP947"/>
  <c r="AO947"/>
  <c r="AN947"/>
  <c r="AK947"/>
  <c r="AI947"/>
  <c r="AH947"/>
  <c r="AJ947" s="1"/>
  <c r="AG947"/>
  <c r="AF947"/>
  <c r="AE947"/>
  <c r="AD947"/>
  <c r="AC947"/>
  <c r="V947" l="1"/>
  <c r="U947"/>
  <c r="T947"/>
  <c r="AW946"/>
  <c r="AV946"/>
  <c r="AQ946" s="1"/>
  <c r="AU946"/>
  <c r="AP946"/>
  <c r="AO946"/>
  <c r="AN946"/>
  <c r="AK946"/>
  <c r="AH946"/>
  <c r="AJ946" s="1"/>
  <c r="AI946" s="1"/>
  <c r="AG946"/>
  <c r="AF946"/>
  <c r="AE946"/>
  <c r="AD946"/>
  <c r="AC946"/>
  <c r="V946" l="1"/>
  <c r="U946"/>
  <c r="T946"/>
  <c r="AW945"/>
  <c r="AV945"/>
  <c r="AQ945" s="1"/>
  <c r="AU945"/>
  <c r="AP945"/>
  <c r="AO945"/>
  <c r="AN945"/>
  <c r="AK945"/>
  <c r="AH945"/>
  <c r="AJ945" s="1"/>
  <c r="AI945" s="1"/>
  <c r="AG945"/>
  <c r="AF945"/>
  <c r="AE945"/>
  <c r="AD945"/>
  <c r="AC945"/>
  <c r="V945" l="1"/>
  <c r="U945"/>
  <c r="W945" s="1"/>
  <c r="T945"/>
  <c r="AW944"/>
  <c r="AV944"/>
  <c r="AQ944" s="1"/>
  <c r="AU944"/>
  <c r="AP944"/>
  <c r="AO944"/>
  <c r="AN944"/>
  <c r="AK944"/>
  <c r="AH944"/>
  <c r="AJ944" s="1"/>
  <c r="AG944"/>
  <c r="AF944"/>
  <c r="AE944"/>
  <c r="AD944"/>
  <c r="AC944"/>
  <c r="AI944" l="1"/>
  <c r="V944"/>
  <c r="W944" s="1"/>
  <c r="U944"/>
  <c r="T944"/>
  <c r="AW943"/>
  <c r="AV943"/>
  <c r="AQ943" s="1"/>
  <c r="AU943"/>
  <c r="AP943"/>
  <c r="AO943"/>
  <c r="AN943"/>
  <c r="AK943"/>
  <c r="AJ943"/>
  <c r="AH943"/>
  <c r="AI943" s="1"/>
  <c r="AG943"/>
  <c r="AF943"/>
  <c r="AE943"/>
  <c r="AD943"/>
  <c r="AC943"/>
  <c r="V943" l="1"/>
  <c r="U943"/>
  <c r="T943"/>
  <c r="AW942"/>
  <c r="AV942"/>
  <c r="AQ942" s="1"/>
  <c r="AU942"/>
  <c r="AP942"/>
  <c r="AO942"/>
  <c r="AN942"/>
  <c r="AK942"/>
  <c r="AH942"/>
  <c r="AJ942" s="1"/>
  <c r="AI942" s="1"/>
  <c r="AG942"/>
  <c r="AF942"/>
  <c r="AE942"/>
  <c r="AD942"/>
  <c r="AC942"/>
  <c r="V942" l="1"/>
  <c r="U942"/>
  <c r="T942"/>
  <c r="AW941"/>
  <c r="AV941"/>
  <c r="AQ941" s="1"/>
  <c r="AU941"/>
  <c r="AP941"/>
  <c r="AO941"/>
  <c r="AN941"/>
  <c r="AK941"/>
  <c r="AJ941"/>
  <c r="AI941" s="1"/>
  <c r="AH941"/>
  <c r="AG941"/>
  <c r="AF941"/>
  <c r="AE941"/>
  <c r="AD941"/>
  <c r="AC941"/>
  <c r="V941" l="1"/>
  <c r="U941"/>
  <c r="W941" s="1"/>
  <c r="T941"/>
  <c r="AW940"/>
  <c r="AV940"/>
  <c r="AQ940" s="1"/>
  <c r="AU940"/>
  <c r="AP940"/>
  <c r="AO940"/>
  <c r="AN940"/>
  <c r="AK940"/>
  <c r="AH940"/>
  <c r="AJ940" s="1"/>
  <c r="AG940"/>
  <c r="AF940"/>
  <c r="AE940"/>
  <c r="AD940"/>
  <c r="AC940"/>
  <c r="AI940" l="1"/>
  <c r="V940"/>
  <c r="W940" s="1"/>
  <c r="U940"/>
  <c r="T940"/>
  <c r="AW939"/>
  <c r="AV939"/>
  <c r="AQ939" s="1"/>
  <c r="AU939"/>
  <c r="AP939"/>
  <c r="AO939"/>
  <c r="AN939"/>
  <c r="AK939"/>
  <c r="AJ939"/>
  <c r="AH939"/>
  <c r="AI939" s="1"/>
  <c r="AG939"/>
  <c r="AF939"/>
  <c r="AE939"/>
  <c r="AD939"/>
  <c r="AC939"/>
  <c r="V939" l="1"/>
  <c r="U939"/>
  <c r="T939"/>
  <c r="AW938"/>
  <c r="AV938"/>
  <c r="AQ938" s="1"/>
  <c r="AU938"/>
  <c r="AP938"/>
  <c r="AO938"/>
  <c r="AN938"/>
  <c r="AK938"/>
  <c r="AH938"/>
  <c r="AJ938" s="1"/>
  <c r="AI938" s="1"/>
  <c r="AG938"/>
  <c r="AF938"/>
  <c r="AE938"/>
  <c r="AD938"/>
  <c r="AC938"/>
  <c r="V938" l="1"/>
  <c r="U938"/>
  <c r="T938"/>
  <c r="AW937"/>
  <c r="AV937"/>
  <c r="AQ937" s="1"/>
  <c r="AU937"/>
  <c r="AP937"/>
  <c r="AO937"/>
  <c r="AN937"/>
  <c r="AK937"/>
  <c r="AJ937"/>
  <c r="AI937" s="1"/>
  <c r="AH937"/>
  <c r="AG937"/>
  <c r="AF937"/>
  <c r="AE937"/>
  <c r="AD937"/>
  <c r="AC937"/>
  <c r="V937" l="1"/>
  <c r="W937" s="1"/>
  <c r="U937"/>
  <c r="T937"/>
  <c r="AW936"/>
  <c r="AV936"/>
  <c r="AQ936" s="1"/>
  <c r="AU936"/>
  <c r="AP936"/>
  <c r="AO936"/>
  <c r="AN936"/>
  <c r="AK936"/>
  <c r="AH936"/>
  <c r="AJ936" s="1"/>
  <c r="AG936"/>
  <c r="AF936"/>
  <c r="AE936"/>
  <c r="AD936"/>
  <c r="AC936"/>
  <c r="AI936" l="1"/>
  <c r="V936"/>
  <c r="W936" s="1"/>
  <c r="U936"/>
  <c r="T936"/>
  <c r="AW935"/>
  <c r="AV935"/>
  <c r="AQ935" s="1"/>
  <c r="AU935"/>
  <c r="AP935"/>
  <c r="AO935"/>
  <c r="AN935"/>
  <c r="AK935"/>
  <c r="AJ935"/>
  <c r="AI935"/>
  <c r="AH935"/>
  <c r="AG935"/>
  <c r="AF935"/>
  <c r="AE935"/>
  <c r="AD935"/>
  <c r="AC935"/>
  <c r="V935" l="1"/>
  <c r="U935"/>
  <c r="T935"/>
  <c r="AW934"/>
  <c r="AV934"/>
  <c r="AQ934" s="1"/>
  <c r="AU934"/>
  <c r="AP934"/>
  <c r="AO934"/>
  <c r="AN934"/>
  <c r="AK934"/>
  <c r="AJ934"/>
  <c r="AI934" s="1"/>
  <c r="AH934"/>
  <c r="AG934"/>
  <c r="AF934"/>
  <c r="AE934"/>
  <c r="AD934"/>
  <c r="AC934"/>
  <c r="V934" l="1"/>
  <c r="U934"/>
  <c r="T934"/>
  <c r="AW933"/>
  <c r="AV933"/>
  <c r="AQ933" s="1"/>
  <c r="AU933"/>
  <c r="AP933"/>
  <c r="AO933"/>
  <c r="AN933"/>
  <c r="AK933"/>
  <c r="AJ933"/>
  <c r="AI933" s="1"/>
  <c r="AH933"/>
  <c r="AG933"/>
  <c r="AF933"/>
  <c r="AE933"/>
  <c r="AD933"/>
  <c r="AC933"/>
  <c r="V933" l="1"/>
  <c r="W933" s="1"/>
  <c r="U933"/>
  <c r="T933"/>
  <c r="AW932"/>
  <c r="AV932"/>
  <c r="AQ932" s="1"/>
  <c r="AU932"/>
  <c r="AP932"/>
  <c r="AO932"/>
  <c r="AN932"/>
  <c r="AK932"/>
  <c r="AJ932"/>
  <c r="AI932"/>
  <c r="AH932"/>
  <c r="AG932"/>
  <c r="AF932"/>
  <c r="AE932"/>
  <c r="AD932"/>
  <c r="AC932"/>
  <c r="W932" l="1"/>
  <c r="V932"/>
  <c r="U932"/>
  <c r="T932"/>
  <c r="AW931"/>
  <c r="AV931"/>
  <c r="AQ931" s="1"/>
  <c r="AU931"/>
  <c r="AP931"/>
  <c r="AO931"/>
  <c r="AN931"/>
  <c r="AK931"/>
  <c r="AH931"/>
  <c r="AJ931" s="1"/>
  <c r="AG931"/>
  <c r="AF931"/>
  <c r="AE931"/>
  <c r="AD931"/>
  <c r="AC931"/>
  <c r="AI931" l="1"/>
  <c r="V931"/>
  <c r="U931"/>
  <c r="T931"/>
  <c r="AW930"/>
  <c r="AV930"/>
  <c r="AQ930" s="1"/>
  <c r="AU930"/>
  <c r="AP930"/>
  <c r="AO930"/>
  <c r="AN930"/>
  <c r="AK930"/>
  <c r="AH930"/>
  <c r="AJ930" s="1"/>
  <c r="AI930" s="1"/>
  <c r="AG930"/>
  <c r="AF930"/>
  <c r="AE930"/>
  <c r="AD930"/>
  <c r="AC930"/>
  <c r="V930" l="1"/>
  <c r="U930"/>
  <c r="T930"/>
  <c r="AW929"/>
  <c r="AV929"/>
  <c r="AQ929" s="1"/>
  <c r="AU929"/>
  <c r="AP929"/>
  <c r="AO929"/>
  <c r="AN929"/>
  <c r="AK929"/>
  <c r="AJ929"/>
  <c r="AI929" s="1"/>
  <c r="AH929"/>
  <c r="AG929"/>
  <c r="AF929"/>
  <c r="AE929"/>
  <c r="AD929"/>
  <c r="AC929"/>
  <c r="W929" l="1"/>
  <c r="V929"/>
  <c r="U929"/>
  <c r="T929"/>
  <c r="AW928"/>
  <c r="AV928"/>
  <c r="AQ928" s="1"/>
  <c r="AU928"/>
  <c r="AP928"/>
  <c r="AO928"/>
  <c r="AN928"/>
  <c r="AK928"/>
  <c r="AJ928"/>
  <c r="AI928"/>
  <c r="AH928"/>
  <c r="AG928"/>
  <c r="AF928"/>
  <c r="AE928"/>
  <c r="AD928"/>
  <c r="AC928"/>
  <c r="V928" l="1"/>
  <c r="W928" s="1"/>
  <c r="U928"/>
  <c r="T928"/>
  <c r="AW927"/>
  <c r="AV927"/>
  <c r="AQ927" s="1"/>
  <c r="AU927"/>
  <c r="AP927"/>
  <c r="AO927"/>
  <c r="AN927"/>
  <c r="AK927"/>
  <c r="AJ927"/>
  <c r="AH927"/>
  <c r="AI927" s="1"/>
  <c r="AG927"/>
  <c r="AF927"/>
  <c r="AE927"/>
  <c r="AD927"/>
  <c r="AC927"/>
  <c r="V927" l="1"/>
  <c r="U927"/>
  <c r="T927"/>
  <c r="AW926"/>
  <c r="AV926"/>
  <c r="AQ926" s="1"/>
  <c r="AU926"/>
  <c r="AP926"/>
  <c r="AO926"/>
  <c r="AN926"/>
  <c r="AK926"/>
  <c r="AH926"/>
  <c r="AJ926" s="1"/>
  <c r="AI926" s="1"/>
  <c r="AG926"/>
  <c r="AF926"/>
  <c r="AE926"/>
  <c r="AD926"/>
  <c r="AC926"/>
  <c r="V926" l="1"/>
  <c r="U926"/>
  <c r="T926"/>
  <c r="AW925"/>
  <c r="AV925"/>
  <c r="AQ925" s="1"/>
  <c r="AU925"/>
  <c r="AP925"/>
  <c r="AO925"/>
  <c r="AN925"/>
  <c r="AK925"/>
  <c r="AJ925"/>
  <c r="AI925" s="1"/>
  <c r="AH925"/>
  <c r="AG925"/>
  <c r="AF925"/>
  <c r="AE925"/>
  <c r="AD925"/>
  <c r="AC925"/>
  <c r="V925" l="1"/>
  <c r="W925" s="1"/>
  <c r="U925"/>
  <c r="T925"/>
  <c r="AW924"/>
  <c r="AV924"/>
  <c r="AQ924" s="1"/>
  <c r="AU924"/>
  <c r="AP924"/>
  <c r="AO924"/>
  <c r="AN924"/>
  <c r="AK924"/>
  <c r="AJ924"/>
  <c r="AI924"/>
  <c r="AH924"/>
  <c r="AG924"/>
  <c r="AF924"/>
  <c r="AE924"/>
  <c r="AD924"/>
  <c r="AC924"/>
  <c r="V924" l="1"/>
  <c r="W924" s="1"/>
  <c r="U924"/>
  <c r="T924"/>
  <c r="AW923"/>
  <c r="AV923"/>
  <c r="AQ923" s="1"/>
  <c r="AU923"/>
  <c r="AP923"/>
  <c r="AO923"/>
  <c r="AN923"/>
  <c r="AK923"/>
  <c r="AH923"/>
  <c r="AJ923" s="1"/>
  <c r="AG923"/>
  <c r="AF923"/>
  <c r="AE923"/>
  <c r="AD923"/>
  <c r="AC923"/>
  <c r="AI923" l="1"/>
  <c r="V923"/>
  <c r="U923"/>
  <c r="T923"/>
  <c r="AW922"/>
  <c r="AV922"/>
  <c r="AQ922" s="1"/>
  <c r="AU922"/>
  <c r="AP922"/>
  <c r="AO922"/>
  <c r="AN922"/>
  <c r="AK922"/>
  <c r="AJ922"/>
  <c r="AI922" s="1"/>
  <c r="AH922"/>
  <c r="AG922"/>
  <c r="AF922"/>
  <c r="AE922"/>
  <c r="AD922"/>
  <c r="AC922"/>
  <c r="V922" l="1"/>
  <c r="U922"/>
  <c r="T922"/>
  <c r="AW921"/>
  <c r="AV921"/>
  <c r="AQ921" s="1"/>
  <c r="AU921"/>
  <c r="AP921"/>
  <c r="AO921"/>
  <c r="AN921"/>
  <c r="AK921"/>
  <c r="AJ921"/>
  <c r="AI921" s="1"/>
  <c r="AH921"/>
  <c r="AG921"/>
  <c r="AF921"/>
  <c r="AE921"/>
  <c r="AD921"/>
  <c r="AC921"/>
  <c r="V921" l="1"/>
  <c r="W921" s="1"/>
  <c r="U921"/>
  <c r="T921"/>
  <c r="AW920"/>
  <c r="AV920"/>
  <c r="AQ920" s="1"/>
  <c r="AU920"/>
  <c r="AP920"/>
  <c r="AO920"/>
  <c r="AN920"/>
  <c r="AK920"/>
  <c r="AJ920"/>
  <c r="AI920"/>
  <c r="AH920"/>
  <c r="AG920"/>
  <c r="AF920"/>
  <c r="AE920"/>
  <c r="AD920"/>
  <c r="AC920"/>
  <c r="V920" l="1"/>
  <c r="W920" s="1"/>
  <c r="U920"/>
  <c r="T920"/>
  <c r="AW919"/>
  <c r="AV919"/>
  <c r="AQ919" s="1"/>
  <c r="AU919"/>
  <c r="AP919"/>
  <c r="AO919"/>
  <c r="AN919"/>
  <c r="AK919"/>
  <c r="AH919"/>
  <c r="AJ919" s="1"/>
  <c r="AG919"/>
  <c r="AF919"/>
  <c r="AE919"/>
  <c r="AD919"/>
  <c r="AC919"/>
  <c r="AI919" l="1"/>
  <c r="V919"/>
  <c r="U919"/>
  <c r="T919"/>
  <c r="AW918"/>
  <c r="AV918"/>
  <c r="AQ918" s="1"/>
  <c r="AU918"/>
  <c r="AP918"/>
  <c r="AO918"/>
  <c r="AN918"/>
  <c r="AK918"/>
  <c r="AH918"/>
  <c r="AJ918" s="1"/>
  <c r="AI918" s="1"/>
  <c r="AG918"/>
  <c r="AF918"/>
  <c r="AE918"/>
  <c r="AD918"/>
  <c r="AC918"/>
  <c r="V918" l="1"/>
  <c r="U918"/>
  <c r="T918"/>
  <c r="AW917"/>
  <c r="AV917"/>
  <c r="AQ917" s="1"/>
  <c r="AU917"/>
  <c r="AP917"/>
  <c r="AO917"/>
  <c r="AN917"/>
  <c r="AK917"/>
  <c r="AJ917"/>
  <c r="AI917" s="1"/>
  <c r="AH917"/>
  <c r="AG917"/>
  <c r="AF917"/>
  <c r="AE917"/>
  <c r="AD917"/>
  <c r="AC917"/>
  <c r="W917" l="1"/>
  <c r="V917"/>
  <c r="U917"/>
  <c r="T917"/>
  <c r="AW916"/>
  <c r="AV916"/>
  <c r="AQ916" s="1"/>
  <c r="AU916"/>
  <c r="AP916"/>
  <c r="AO916"/>
  <c r="AN916"/>
  <c r="AK916"/>
  <c r="AJ916"/>
  <c r="AH916"/>
  <c r="AI916" s="1"/>
  <c r="AG916"/>
  <c r="AF916"/>
  <c r="AE916"/>
  <c r="AD916"/>
  <c r="AC916"/>
  <c r="V916" l="1"/>
  <c r="U916"/>
  <c r="W916" s="1"/>
  <c r="T916"/>
  <c r="AW915"/>
  <c r="AV915"/>
  <c r="AQ915" s="1"/>
  <c r="AU915"/>
  <c r="AP915"/>
  <c r="AO915"/>
  <c r="AN915"/>
  <c r="AK915"/>
  <c r="AH915"/>
  <c r="AJ915" s="1"/>
  <c r="AG915"/>
  <c r="AF915"/>
  <c r="AE915"/>
  <c r="AD915"/>
  <c r="AC915"/>
  <c r="AI915" l="1"/>
  <c r="V915"/>
  <c r="U915"/>
  <c r="T915"/>
  <c r="AW914"/>
  <c r="AV914"/>
  <c r="AQ914" s="1"/>
  <c r="AU914"/>
  <c r="AP914"/>
  <c r="AO914"/>
  <c r="AN914"/>
  <c r="AK914"/>
  <c r="AH914"/>
  <c r="AJ914" s="1"/>
  <c r="AI914" s="1"/>
  <c r="AG914"/>
  <c r="AF914"/>
  <c r="AE914"/>
  <c r="AD914"/>
  <c r="AC914"/>
  <c r="V914" l="1"/>
  <c r="U914"/>
  <c r="T914"/>
  <c r="AW913"/>
  <c r="AV913"/>
  <c r="AQ913" s="1"/>
  <c r="AU913"/>
  <c r="AP913"/>
  <c r="AO913"/>
  <c r="AN913"/>
  <c r="AK913"/>
  <c r="AJ913"/>
  <c r="AI913" s="1"/>
  <c r="AH913"/>
  <c r="AG913"/>
  <c r="AF913"/>
  <c r="AE913"/>
  <c r="AD913"/>
  <c r="AC913"/>
  <c r="V913" l="1"/>
  <c r="U913"/>
  <c r="T913"/>
  <c r="AW912"/>
  <c r="AV912"/>
  <c r="AQ912" s="1"/>
  <c r="AU912"/>
  <c r="AP912"/>
  <c r="AO912"/>
  <c r="AN912"/>
  <c r="AK912"/>
  <c r="AJ912"/>
  <c r="AI912" s="1"/>
  <c r="AH912"/>
  <c r="AG912"/>
  <c r="AF912"/>
  <c r="AE912"/>
  <c r="AD912"/>
  <c r="AC912"/>
  <c r="V912" l="1"/>
  <c r="U912"/>
  <c r="T912"/>
  <c r="AW911"/>
  <c r="AV911"/>
  <c r="AQ911" s="1"/>
  <c r="AU911"/>
  <c r="AP911"/>
  <c r="AO911"/>
  <c r="AN911"/>
  <c r="AK911"/>
  <c r="AH911"/>
  <c r="AJ911" s="1"/>
  <c r="AI911" s="1"/>
  <c r="AG911"/>
  <c r="AF911"/>
  <c r="AE911"/>
  <c r="AD911"/>
  <c r="AC911"/>
  <c r="V911" l="1"/>
  <c r="U911"/>
  <c r="T911"/>
  <c r="AW910"/>
  <c r="AV910"/>
  <c r="AQ910" s="1"/>
  <c r="AU910"/>
  <c r="AP910"/>
  <c r="AO910"/>
  <c r="AN910"/>
  <c r="AK910"/>
  <c r="AH910"/>
  <c r="AI910" s="1"/>
  <c r="AG910"/>
  <c r="AF910"/>
  <c r="AE910"/>
  <c r="AD910"/>
  <c r="AC910"/>
  <c r="AJ910" l="1"/>
  <c r="W910"/>
  <c r="V910"/>
  <c r="U910"/>
  <c r="T910"/>
  <c r="AW909"/>
  <c r="AV909"/>
  <c r="AQ909" s="1"/>
  <c r="AU909"/>
  <c r="AP909"/>
  <c r="AO909"/>
  <c r="AN909"/>
  <c r="AK909"/>
  <c r="AH909"/>
  <c r="AJ909" s="1"/>
  <c r="AI909" s="1"/>
  <c r="AG909"/>
  <c r="AF909"/>
  <c r="AE909"/>
  <c r="AD909"/>
  <c r="AC909"/>
  <c r="V909" l="1"/>
  <c r="W909" s="1"/>
  <c r="U909"/>
  <c r="T909"/>
  <c r="AW908"/>
  <c r="AV908"/>
  <c r="AQ908" s="1"/>
  <c r="AU908"/>
  <c r="AP908"/>
  <c r="AO908"/>
  <c r="AN908"/>
  <c r="AK908"/>
  <c r="AJ908"/>
  <c r="AI908"/>
  <c r="AH908"/>
  <c r="AG908"/>
  <c r="AF908"/>
  <c r="AE908"/>
  <c r="AD908"/>
  <c r="AC908"/>
  <c r="W908" l="1"/>
  <c r="V908"/>
  <c r="U908"/>
  <c r="T908"/>
  <c r="AW907"/>
  <c r="AV907"/>
  <c r="AQ907" s="1"/>
  <c r="AU907"/>
  <c r="AP907"/>
  <c r="AO907"/>
  <c r="AN907"/>
  <c r="AK907"/>
  <c r="AJ907"/>
  <c r="AI907" s="1"/>
  <c r="AH907"/>
  <c r="AG907"/>
  <c r="AF907"/>
  <c r="AE907"/>
  <c r="AD907"/>
  <c r="AC907"/>
  <c r="V907" l="1"/>
  <c r="U907"/>
  <c r="T907"/>
  <c r="AW906"/>
  <c r="AV906"/>
  <c r="AQ906" s="1"/>
  <c r="AU906"/>
  <c r="AP906"/>
  <c r="AO906"/>
  <c r="AN906"/>
  <c r="AK906"/>
  <c r="AJ906"/>
  <c r="AI906"/>
  <c r="AH906"/>
  <c r="AG906"/>
  <c r="AF906"/>
  <c r="AE906"/>
  <c r="AD906"/>
  <c r="AC906"/>
  <c r="W906" l="1"/>
  <c r="V906"/>
  <c r="U906"/>
  <c r="T906"/>
  <c r="AW905"/>
  <c r="AV905"/>
  <c r="AQ905" s="1"/>
  <c r="AU905"/>
  <c r="AP905"/>
  <c r="AO905"/>
  <c r="AN905"/>
  <c r="AK905"/>
  <c r="AJ905"/>
  <c r="AI905" s="1"/>
  <c r="AH905"/>
  <c r="AG905"/>
  <c r="AF905"/>
  <c r="AE905"/>
  <c r="AD905"/>
  <c r="AC905"/>
  <c r="V905" l="1"/>
  <c r="W905" s="1"/>
  <c r="U905"/>
  <c r="T905"/>
  <c r="AW904"/>
  <c r="AV904"/>
  <c r="AQ904" s="1"/>
  <c r="AU904"/>
  <c r="AP904"/>
  <c r="AO904"/>
  <c r="AN904"/>
  <c r="AK904"/>
  <c r="AI904"/>
  <c r="AH904"/>
  <c r="AJ904" s="1"/>
  <c r="AG904"/>
  <c r="AF904"/>
  <c r="AE904"/>
  <c r="AD904"/>
  <c r="AC904"/>
  <c r="W904" l="1"/>
  <c r="V904"/>
  <c r="U904"/>
  <c r="T904"/>
  <c r="AW903"/>
  <c r="AV903"/>
  <c r="AQ903" s="1"/>
  <c r="AU903"/>
  <c r="AP903"/>
  <c r="AO903"/>
  <c r="AN903"/>
  <c r="AK903"/>
  <c r="AH903"/>
  <c r="AJ903" s="1"/>
  <c r="AG903"/>
  <c r="AF903"/>
  <c r="AE903"/>
  <c r="AD903"/>
  <c r="AC903"/>
  <c r="AI903" l="1"/>
  <c r="W903"/>
  <c r="V903"/>
  <c r="U903"/>
  <c r="T903"/>
  <c r="AW902"/>
  <c r="AV902"/>
  <c r="AQ902" s="1"/>
  <c r="AU902"/>
  <c r="AP902"/>
  <c r="AO902"/>
  <c r="AN902"/>
  <c r="AK902"/>
  <c r="AJ902"/>
  <c r="AI902" s="1"/>
  <c r="AH902"/>
  <c r="AG902"/>
  <c r="AF902"/>
  <c r="AE902"/>
  <c r="AD902"/>
  <c r="AC902"/>
  <c r="V902" l="1"/>
  <c r="U902"/>
  <c r="T902"/>
  <c r="AW901"/>
  <c r="AV901"/>
  <c r="AQ901" s="1"/>
  <c r="AU901"/>
  <c r="AP901"/>
  <c r="AO901"/>
  <c r="AN901"/>
  <c r="AK901"/>
  <c r="AJ901"/>
  <c r="AH901"/>
  <c r="AI901" s="1"/>
  <c r="AG901"/>
  <c r="AF901"/>
  <c r="AE901"/>
  <c r="AD901"/>
  <c r="AC901"/>
  <c r="V901" l="1"/>
  <c r="U901"/>
  <c r="T901"/>
  <c r="AW900"/>
  <c r="AV900"/>
  <c r="AQ900" s="1"/>
  <c r="AU900"/>
  <c r="AP900"/>
  <c r="AO900"/>
  <c r="AN900"/>
  <c r="AK900"/>
  <c r="AH900"/>
  <c r="AJ900" s="1"/>
  <c r="AI900" s="1"/>
  <c r="AG900"/>
  <c r="AF900"/>
  <c r="AE900"/>
  <c r="AD900"/>
  <c r="AC900"/>
  <c r="V900"/>
  <c r="U900"/>
  <c r="T900"/>
  <c r="AW899"/>
  <c r="AV899"/>
  <c r="AQ899" s="1"/>
  <c r="AU899"/>
  <c r="AP899"/>
  <c r="AO899"/>
  <c r="AN899"/>
  <c r="AK899"/>
  <c r="AH899"/>
  <c r="AJ899" s="1"/>
  <c r="AI899" s="1"/>
  <c r="AG899"/>
  <c r="AF899"/>
  <c r="AE899"/>
  <c r="AD899"/>
  <c r="AC899"/>
  <c r="V899" l="1"/>
  <c r="U899"/>
  <c r="T899"/>
  <c r="AW898"/>
  <c r="AV898"/>
  <c r="AQ898" s="1"/>
  <c r="AU898"/>
  <c r="AP898"/>
  <c r="AO898"/>
  <c r="AN898"/>
  <c r="AK898"/>
  <c r="AJ898"/>
  <c r="AH898"/>
  <c r="AI898" s="1"/>
  <c r="AG898"/>
  <c r="AF898"/>
  <c r="AE898"/>
  <c r="AD898"/>
  <c r="AC898"/>
  <c r="V898" l="1"/>
  <c r="U898"/>
  <c r="T898"/>
  <c r="AW897"/>
  <c r="AV897"/>
  <c r="AQ897" s="1"/>
  <c r="AU897"/>
  <c r="AP897"/>
  <c r="AO897"/>
  <c r="AN897"/>
  <c r="AK897"/>
  <c r="AH897"/>
  <c r="AJ897" s="1"/>
  <c r="AI897" s="1"/>
  <c r="AG897"/>
  <c r="AF897"/>
  <c r="AE897"/>
  <c r="AD897"/>
  <c r="AC897"/>
  <c r="W897" l="1"/>
  <c r="V897"/>
  <c r="U897"/>
  <c r="T897"/>
  <c r="AW896"/>
  <c r="AV896"/>
  <c r="AQ896" s="1"/>
  <c r="AU896"/>
  <c r="AP896"/>
  <c r="AO896"/>
  <c r="AN896"/>
  <c r="AK896"/>
  <c r="AI896"/>
  <c r="AH896"/>
  <c r="AJ896" s="1"/>
  <c r="AG896"/>
  <c r="AF896"/>
  <c r="AE896"/>
  <c r="AD896"/>
  <c r="AC896"/>
  <c r="V896" l="1"/>
  <c r="U896"/>
  <c r="T896"/>
  <c r="AW895"/>
  <c r="AV895"/>
  <c r="AQ895" s="1"/>
  <c r="AU895"/>
  <c r="AP895"/>
  <c r="AO895"/>
  <c r="AN895"/>
  <c r="AK895"/>
  <c r="AH895"/>
  <c r="AJ895" s="1"/>
  <c r="AI895" s="1"/>
  <c r="AG895"/>
  <c r="AF895"/>
  <c r="AE895"/>
  <c r="AD895"/>
  <c r="AC895"/>
  <c r="W895" l="1"/>
  <c r="V895"/>
  <c r="U895"/>
  <c r="T895"/>
  <c r="AW894"/>
  <c r="AV894"/>
  <c r="AQ894" s="1"/>
  <c r="AU894"/>
  <c r="AP894"/>
  <c r="AO894"/>
  <c r="AN894"/>
  <c r="AK894"/>
  <c r="AH894"/>
  <c r="AJ894" s="1"/>
  <c r="AG894"/>
  <c r="AF894"/>
  <c r="AE894"/>
  <c r="AD894"/>
  <c r="AC894"/>
  <c r="AI894" l="1"/>
  <c r="V894"/>
  <c r="U894"/>
  <c r="T894"/>
  <c r="AW893"/>
  <c r="AV893"/>
  <c r="AQ893" s="1"/>
  <c r="AU893"/>
  <c r="AP893"/>
  <c r="AO893"/>
  <c r="AN893"/>
  <c r="AK893"/>
  <c r="AH893"/>
  <c r="AJ893" s="1"/>
  <c r="AI893" s="1"/>
  <c r="AG893"/>
  <c r="AF893"/>
  <c r="AE893"/>
  <c r="AD893"/>
  <c r="AC893"/>
  <c r="W893" l="1"/>
  <c r="V893"/>
  <c r="U893"/>
  <c r="T893"/>
  <c r="AW892"/>
  <c r="AV892"/>
  <c r="AQ892" s="1"/>
  <c r="AU892"/>
  <c r="AP892"/>
  <c r="AO892"/>
  <c r="AN892"/>
  <c r="AK892"/>
  <c r="AH892"/>
  <c r="AJ892" s="1"/>
  <c r="AG892"/>
  <c r="AF892"/>
  <c r="AE892"/>
  <c r="AD892"/>
  <c r="AC892"/>
  <c r="AI892" l="1"/>
  <c r="V892"/>
  <c r="U892"/>
  <c r="T892"/>
  <c r="AW891"/>
  <c r="AV891"/>
  <c r="AQ891" s="1"/>
  <c r="AU891"/>
  <c r="AP891"/>
  <c r="AO891"/>
  <c r="AN891"/>
  <c r="AK891"/>
  <c r="AH891"/>
  <c r="AJ891" s="1"/>
  <c r="AI891" s="1"/>
  <c r="AG891"/>
  <c r="AF891"/>
  <c r="AE891"/>
  <c r="AD891"/>
  <c r="AC891"/>
  <c r="V891" l="1"/>
  <c r="W891" s="1"/>
  <c r="U891"/>
  <c r="T891"/>
  <c r="AW890"/>
  <c r="AV890"/>
  <c r="AQ890" s="1"/>
  <c r="AU890"/>
  <c r="AP890"/>
  <c r="AO890"/>
  <c r="AN890"/>
  <c r="AK890"/>
  <c r="AJ890"/>
  <c r="AI890"/>
  <c r="AH890"/>
  <c r="AG890"/>
  <c r="AF890"/>
  <c r="AE890"/>
  <c r="AD890"/>
  <c r="AC890"/>
  <c r="V890" l="1"/>
  <c r="U890"/>
  <c r="T890"/>
  <c r="AW889"/>
  <c r="AV889"/>
  <c r="AQ889" s="1"/>
  <c r="AU889"/>
  <c r="AP889"/>
  <c r="AO889"/>
  <c r="AN889"/>
  <c r="AK889"/>
  <c r="AH889"/>
  <c r="AJ889" s="1"/>
  <c r="AI889" s="1"/>
  <c r="AG889"/>
  <c r="AF889"/>
  <c r="AE889"/>
  <c r="AD889"/>
  <c r="AC889"/>
  <c r="V889" l="1"/>
  <c r="W889" s="1"/>
  <c r="U889"/>
  <c r="T889"/>
  <c r="AW888"/>
  <c r="AV888"/>
  <c r="AQ888" s="1"/>
  <c r="AU888"/>
  <c r="AP888"/>
  <c r="AO888"/>
  <c r="AN888"/>
  <c r="AK888"/>
  <c r="AH888"/>
  <c r="AJ888" s="1"/>
  <c r="AG888"/>
  <c r="AF888"/>
  <c r="AE888"/>
  <c r="AD888"/>
  <c r="AC888"/>
  <c r="AI888" l="1"/>
  <c r="V888"/>
  <c r="U888"/>
  <c r="T888"/>
  <c r="AW887"/>
  <c r="AV887"/>
  <c r="AQ887" s="1"/>
  <c r="AU887"/>
  <c r="AP887"/>
  <c r="AO887"/>
  <c r="AN887"/>
  <c r="AK887"/>
  <c r="AH887"/>
  <c r="AJ887" s="1"/>
  <c r="AI887" s="1"/>
  <c r="AG887"/>
  <c r="AF887"/>
  <c r="AE887"/>
  <c r="AD887"/>
  <c r="AC887"/>
  <c r="V887" l="1"/>
  <c r="U887"/>
  <c r="W887" s="1"/>
  <c r="T887"/>
  <c r="AW886"/>
  <c r="AV886"/>
  <c r="AQ886" s="1"/>
  <c r="AU886"/>
  <c r="AP886"/>
  <c r="AO886"/>
  <c r="AN886"/>
  <c r="AK886"/>
  <c r="AH886"/>
  <c r="AJ886" s="1"/>
  <c r="AG886"/>
  <c r="AF886"/>
  <c r="AE886"/>
  <c r="AD886"/>
  <c r="AC886"/>
  <c r="AI886" l="1"/>
  <c r="V886"/>
  <c r="U886"/>
  <c r="T886"/>
  <c r="AW885"/>
  <c r="AV885"/>
  <c r="AQ885" s="1"/>
  <c r="AU885"/>
  <c r="AP885"/>
  <c r="AO885"/>
  <c r="AN885"/>
  <c r="AK885"/>
  <c r="AH885"/>
  <c r="AJ885" s="1"/>
  <c r="AI885" s="1"/>
  <c r="AG885"/>
  <c r="AF885"/>
  <c r="AE885"/>
  <c r="AD885"/>
  <c r="AC885"/>
  <c r="W885" l="1"/>
  <c r="V885"/>
  <c r="U885"/>
  <c r="T885"/>
  <c r="AW884"/>
  <c r="AV884"/>
  <c r="AQ884" s="1"/>
  <c r="AU884"/>
  <c r="AP884"/>
  <c r="AO884"/>
  <c r="AN884"/>
  <c r="AK884"/>
  <c r="AH884"/>
  <c r="AJ884" s="1"/>
  <c r="AG884"/>
  <c r="AF884"/>
  <c r="AE884"/>
  <c r="AD884"/>
  <c r="AC884"/>
  <c r="AI884" l="1"/>
  <c r="V884"/>
  <c r="U884"/>
  <c r="T884"/>
  <c r="AW883"/>
  <c r="AV883"/>
  <c r="AQ883" s="1"/>
  <c r="AU883"/>
  <c r="AP883"/>
  <c r="AO883"/>
  <c r="AN883"/>
  <c r="AK883"/>
  <c r="AH883"/>
  <c r="AJ883" s="1"/>
  <c r="AI883" s="1"/>
  <c r="AG883"/>
  <c r="AF883"/>
  <c r="AE883"/>
  <c r="AD883"/>
  <c r="AC883"/>
  <c r="W883" l="1"/>
  <c r="V883"/>
  <c r="U883"/>
  <c r="T883"/>
  <c r="AW882"/>
  <c r="AV882"/>
  <c r="AQ882" s="1"/>
  <c r="AU882"/>
  <c r="AP882"/>
  <c r="AO882"/>
  <c r="AN882"/>
  <c r="AK882"/>
  <c r="AH882"/>
  <c r="AJ882" s="1"/>
  <c r="AG882"/>
  <c r="AF882"/>
  <c r="AE882"/>
  <c r="AD882"/>
  <c r="AC882"/>
  <c r="AI882" l="1"/>
  <c r="V882"/>
  <c r="U882"/>
  <c r="T882"/>
  <c r="AW881"/>
  <c r="AV881"/>
  <c r="AQ881" s="1"/>
  <c r="AU881"/>
  <c r="AP881"/>
  <c r="AO881"/>
  <c r="AN881"/>
  <c r="AK881"/>
  <c r="AH881"/>
  <c r="AJ881" s="1"/>
  <c r="AI881" s="1"/>
  <c r="AG881"/>
  <c r="AF881"/>
  <c r="AE881"/>
  <c r="AD881"/>
  <c r="AC881"/>
  <c r="W881" l="1"/>
  <c r="V881"/>
  <c r="U881"/>
  <c r="T881"/>
  <c r="AW880"/>
  <c r="AV880"/>
  <c r="AQ880" s="1"/>
  <c r="AU880"/>
  <c r="AP880"/>
  <c r="AO880"/>
  <c r="AN880"/>
  <c r="AK880"/>
  <c r="AH880"/>
  <c r="AJ880" s="1"/>
  <c r="AG880"/>
  <c r="AF880"/>
  <c r="AE880"/>
  <c r="AD880"/>
  <c r="AC880"/>
  <c r="AI880" l="1"/>
  <c r="V880"/>
  <c r="U880"/>
  <c r="T880"/>
  <c r="AW879"/>
  <c r="AV879"/>
  <c r="AQ879" s="1"/>
  <c r="AU879"/>
  <c r="AP879"/>
  <c r="AO879"/>
  <c r="AN879"/>
  <c r="AK879"/>
  <c r="AH879"/>
  <c r="AJ879" s="1"/>
  <c r="AI879" s="1"/>
  <c r="AG879"/>
  <c r="AF879"/>
  <c r="AE879"/>
  <c r="AD879"/>
  <c r="AC879"/>
  <c r="V879" l="1"/>
  <c r="W879" s="1"/>
  <c r="U879"/>
  <c r="T879"/>
  <c r="AW878"/>
  <c r="AV878"/>
  <c r="AQ878" s="1"/>
  <c r="AU878"/>
  <c r="AP878"/>
  <c r="AO878"/>
  <c r="AN878"/>
  <c r="AK878"/>
  <c r="AI878"/>
  <c r="AH878"/>
  <c r="AJ878" s="1"/>
  <c r="AG878"/>
  <c r="AF878"/>
  <c r="AE878"/>
  <c r="AD878"/>
  <c r="AC878"/>
  <c r="V878" l="1"/>
  <c r="U878"/>
  <c r="T878"/>
  <c r="AW877"/>
  <c r="AV877"/>
  <c r="AQ877" s="1"/>
  <c r="AU877"/>
  <c r="AP877"/>
  <c r="AO877"/>
  <c r="AN877"/>
  <c r="AK877"/>
  <c r="AJ877"/>
  <c r="AI877" s="1"/>
  <c r="AH877"/>
  <c r="AG877"/>
  <c r="AF877"/>
  <c r="AE877"/>
  <c r="AD877"/>
  <c r="AC877"/>
  <c r="V877" l="1"/>
  <c r="W877" s="1"/>
  <c r="U877"/>
  <c r="T877"/>
  <c r="AW876"/>
  <c r="AV876"/>
  <c r="AQ876" s="1"/>
  <c r="AU876"/>
  <c r="AP876"/>
  <c r="AO876"/>
  <c r="AN876"/>
  <c r="AK876"/>
  <c r="AI876"/>
  <c r="AH876"/>
  <c r="AJ876" s="1"/>
  <c r="AG876"/>
  <c r="AF876"/>
  <c r="AE876"/>
  <c r="AD876"/>
  <c r="AC876"/>
  <c r="V876" l="1"/>
  <c r="U876"/>
  <c r="T876"/>
  <c r="AW875"/>
  <c r="AV875"/>
  <c r="AQ875" s="1"/>
  <c r="AU875"/>
  <c r="AP875"/>
  <c r="AO875"/>
  <c r="AN875"/>
  <c r="AK875"/>
  <c r="AJ875"/>
  <c r="AI875" s="1"/>
  <c r="AH875"/>
  <c r="AG875"/>
  <c r="AF875"/>
  <c r="AE875"/>
  <c r="AD875"/>
  <c r="AC875"/>
  <c r="V875" l="1"/>
  <c r="W875" s="1"/>
  <c r="U875"/>
  <c r="T875"/>
  <c r="AW874"/>
  <c r="AV874"/>
  <c r="AQ874" s="1"/>
  <c r="AU874"/>
  <c r="AP874"/>
  <c r="AO874"/>
  <c r="AN874"/>
  <c r="AK874"/>
  <c r="AI874"/>
  <c r="AH874"/>
  <c r="AJ874" s="1"/>
  <c r="AG874"/>
  <c r="AF874"/>
  <c r="AE874"/>
  <c r="AD874"/>
  <c r="AC874"/>
  <c r="V874" l="1"/>
  <c r="U874"/>
  <c r="T874"/>
  <c r="AW873"/>
  <c r="AV873"/>
  <c r="AQ873" s="1"/>
  <c r="AU873"/>
  <c r="AP873"/>
  <c r="AO873"/>
  <c r="AN873"/>
  <c r="AK873"/>
  <c r="AJ873"/>
  <c r="AI873" s="1"/>
  <c r="AH873"/>
  <c r="AG873"/>
  <c r="AF873"/>
  <c r="AE873"/>
  <c r="AD873"/>
  <c r="AC873"/>
  <c r="V873" l="1"/>
  <c r="W873" s="1"/>
  <c r="U873"/>
  <c r="T873"/>
  <c r="AW872"/>
  <c r="AV872"/>
  <c r="AQ872" s="1"/>
  <c r="AU872"/>
  <c r="AP872"/>
  <c r="AO872"/>
  <c r="AN872"/>
  <c r="AK872"/>
  <c r="AI872"/>
  <c r="AH872"/>
  <c r="AJ872" s="1"/>
  <c r="AG872"/>
  <c r="AF872"/>
  <c r="AE872"/>
  <c r="AD872"/>
  <c r="AC872"/>
  <c r="V872" l="1"/>
  <c r="U872"/>
  <c r="T872"/>
  <c r="AW871"/>
  <c r="AV871"/>
  <c r="AQ871" s="1"/>
  <c r="AU871"/>
  <c r="AP871"/>
  <c r="AO871"/>
  <c r="AN871"/>
  <c r="AK871"/>
  <c r="AJ871"/>
  <c r="AI871" s="1"/>
  <c r="AH871"/>
  <c r="AG871"/>
  <c r="AF871"/>
  <c r="AE871"/>
  <c r="AD871"/>
  <c r="AC871"/>
  <c r="V871" l="1"/>
  <c r="W871" s="1"/>
  <c r="U871"/>
  <c r="T871"/>
  <c r="AW870"/>
  <c r="AV870"/>
  <c r="AQ870" s="1"/>
  <c r="AU870"/>
  <c r="AP870"/>
  <c r="AO870"/>
  <c r="AN870"/>
  <c r="AK870"/>
  <c r="AI870"/>
  <c r="AH870"/>
  <c r="AJ870" s="1"/>
  <c r="AG870"/>
  <c r="AF870"/>
  <c r="AE870"/>
  <c r="AD870"/>
  <c r="AC870"/>
  <c r="V870" l="1"/>
  <c r="U870"/>
  <c r="T870"/>
  <c r="AW869"/>
  <c r="AV869"/>
  <c r="AQ869" s="1"/>
  <c r="AU869"/>
  <c r="AP869"/>
  <c r="AO869"/>
  <c r="AN869"/>
  <c r="AK869"/>
  <c r="AJ869"/>
  <c r="AI869" s="1"/>
  <c r="AH869"/>
  <c r="AG869"/>
  <c r="AF869"/>
  <c r="AE869"/>
  <c r="AD869"/>
  <c r="AC869"/>
  <c r="V869" l="1"/>
  <c r="W869" s="1"/>
  <c r="U869"/>
  <c r="T869"/>
  <c r="AW868"/>
  <c r="AV868"/>
  <c r="AQ868" s="1"/>
  <c r="AU868"/>
  <c r="AP868"/>
  <c r="AO868"/>
  <c r="AN868"/>
  <c r="AK868"/>
  <c r="AI868"/>
  <c r="AH868"/>
  <c r="AJ868" s="1"/>
  <c r="AG868"/>
  <c r="AF868"/>
  <c r="AE868"/>
  <c r="AD868"/>
  <c r="AC868"/>
  <c r="V868" l="1"/>
  <c r="U868"/>
  <c r="T868"/>
  <c r="AW867"/>
  <c r="AV867"/>
  <c r="AQ867" s="1"/>
  <c r="AU867"/>
  <c r="AP867"/>
  <c r="AO867"/>
  <c r="AN867"/>
  <c r="AK867"/>
  <c r="AJ867"/>
  <c r="AI867" s="1"/>
  <c r="AH867"/>
  <c r="AG867"/>
  <c r="AF867"/>
  <c r="AE867"/>
  <c r="AD867"/>
  <c r="AC867"/>
  <c r="V867" l="1"/>
  <c r="W867" s="1"/>
  <c r="U867"/>
  <c r="T867"/>
  <c r="AW866"/>
  <c r="AV866"/>
  <c r="AQ866" s="1"/>
  <c r="AU866"/>
  <c r="AP866"/>
  <c r="AO866"/>
  <c r="AN866"/>
  <c r="AK866"/>
  <c r="AI866"/>
  <c r="AH866"/>
  <c r="AJ866" s="1"/>
  <c r="AG866"/>
  <c r="AF866"/>
  <c r="AE866"/>
  <c r="AD866"/>
  <c r="AC866"/>
  <c r="V866" l="1"/>
  <c r="U866"/>
  <c r="T866"/>
  <c r="AW865"/>
  <c r="AV865"/>
  <c r="AQ865" s="1"/>
  <c r="AU865"/>
  <c r="AP865"/>
  <c r="AO865"/>
  <c r="AN865"/>
  <c r="AK865"/>
  <c r="AJ865"/>
  <c r="AI865" s="1"/>
  <c r="AH865"/>
  <c r="AG865"/>
  <c r="AF865"/>
  <c r="AE865"/>
  <c r="AD865"/>
  <c r="AC865"/>
  <c r="V865" l="1"/>
  <c r="W865" s="1"/>
  <c r="U865"/>
  <c r="T865"/>
  <c r="AW864"/>
  <c r="AV864"/>
  <c r="AQ864" s="1"/>
  <c r="AU864"/>
  <c r="AP864"/>
  <c r="AO864"/>
  <c r="AN864"/>
  <c r="AK864"/>
  <c r="AI864"/>
  <c r="AH864"/>
  <c r="AJ864" s="1"/>
  <c r="AG864"/>
  <c r="AF864"/>
  <c r="AE864"/>
  <c r="AD864"/>
  <c r="AC864"/>
  <c r="V864" l="1"/>
  <c r="U864"/>
  <c r="T864"/>
  <c r="AW863"/>
  <c r="AV863"/>
  <c r="AQ863" s="1"/>
  <c r="AU863"/>
  <c r="AP863"/>
  <c r="AO863"/>
  <c r="AN863"/>
  <c r="AK863"/>
  <c r="AJ863"/>
  <c r="AI863" s="1"/>
  <c r="AH863"/>
  <c r="AG863"/>
  <c r="AF863"/>
  <c r="AE863"/>
  <c r="AD863"/>
  <c r="AC863"/>
  <c r="V863" l="1"/>
  <c r="W863" s="1"/>
  <c r="U863"/>
  <c r="T863"/>
  <c r="AW862"/>
  <c r="AV862"/>
  <c r="AQ862" s="1"/>
  <c r="AU862"/>
  <c r="AP862"/>
  <c r="AO862"/>
  <c r="AN862"/>
  <c r="AK862"/>
  <c r="AI862"/>
  <c r="AH862"/>
  <c r="AJ862" s="1"/>
  <c r="AG862"/>
  <c r="AF862"/>
  <c r="AE862"/>
  <c r="AD862"/>
  <c r="AC862"/>
  <c r="V862" l="1"/>
  <c r="U862"/>
  <c r="T862"/>
  <c r="AW861"/>
  <c r="AV861"/>
  <c r="AQ861" s="1"/>
  <c r="AU861"/>
  <c r="AP861"/>
  <c r="AO861"/>
  <c r="AN861"/>
  <c r="AK861"/>
  <c r="AJ861"/>
  <c r="AI861" s="1"/>
  <c r="AH861"/>
  <c r="AG861"/>
  <c r="AF861"/>
  <c r="AE861"/>
  <c r="AD861"/>
  <c r="AC861"/>
  <c r="V861" l="1"/>
  <c r="W861" s="1"/>
  <c r="U861"/>
  <c r="T861"/>
  <c r="AW860"/>
  <c r="AV860"/>
  <c r="AQ860" s="1"/>
  <c r="AU860"/>
  <c r="AP860"/>
  <c r="AO860"/>
  <c r="AN860"/>
  <c r="AK860"/>
  <c r="AI860"/>
  <c r="AH860"/>
  <c r="AJ860" s="1"/>
  <c r="AG860"/>
  <c r="AF860"/>
  <c r="AE860"/>
  <c r="AD860"/>
  <c r="AC860"/>
  <c r="V860" l="1"/>
  <c r="U860"/>
  <c r="T860"/>
  <c r="AW859"/>
  <c r="AV859"/>
  <c r="AQ859" s="1"/>
  <c r="AU859"/>
  <c r="AP859"/>
  <c r="AO859"/>
  <c r="AN859"/>
  <c r="AK859"/>
  <c r="AJ859"/>
  <c r="AI859" s="1"/>
  <c r="AH859"/>
  <c r="AG859"/>
  <c r="AF859"/>
  <c r="AE859"/>
  <c r="AD859"/>
  <c r="AC859"/>
  <c r="V859" l="1"/>
  <c r="W859" s="1"/>
  <c r="U859"/>
  <c r="T859"/>
  <c r="AW858"/>
  <c r="AV858"/>
  <c r="AQ858" s="1"/>
  <c r="AU858"/>
  <c r="AP858"/>
  <c r="AO858"/>
  <c r="AN858"/>
  <c r="AK858"/>
  <c r="AH858"/>
  <c r="AI858" s="1"/>
  <c r="AG858"/>
  <c r="AF858"/>
  <c r="AE858"/>
  <c r="AD858"/>
  <c r="AC858"/>
  <c r="AJ858" l="1"/>
  <c r="V858"/>
  <c r="U858"/>
  <c r="T858"/>
  <c r="AW857"/>
  <c r="AV857"/>
  <c r="AQ857" s="1"/>
  <c r="AU857"/>
  <c r="AP857"/>
  <c r="AO857"/>
  <c r="AN857"/>
  <c r="AK857"/>
  <c r="AJ857"/>
  <c r="AI857" s="1"/>
  <c r="AH857"/>
  <c r="AG857"/>
  <c r="AF857"/>
  <c r="AE857"/>
  <c r="AD857"/>
  <c r="AC857"/>
  <c r="V857" l="1"/>
  <c r="U857"/>
  <c r="W857" s="1"/>
  <c r="T857"/>
  <c r="AW856"/>
  <c r="AV856"/>
  <c r="AQ856" s="1"/>
  <c r="AU856"/>
  <c r="AP856"/>
  <c r="AO856"/>
  <c r="AN856"/>
  <c r="AK856"/>
  <c r="AJ856"/>
  <c r="AI856"/>
  <c r="AH856"/>
  <c r="AG856"/>
  <c r="AF856"/>
  <c r="AE856"/>
  <c r="AD856"/>
  <c r="AC856"/>
  <c r="V856" l="1"/>
  <c r="U856"/>
  <c r="T856"/>
  <c r="AW855"/>
  <c r="AV855"/>
  <c r="AQ855" s="1"/>
  <c r="AU855"/>
  <c r="AP855"/>
  <c r="AO855"/>
  <c r="AN855"/>
  <c r="AK855"/>
  <c r="AH855"/>
  <c r="AJ855" s="1"/>
  <c r="AI855" s="1"/>
  <c r="AG855"/>
  <c r="AF855"/>
  <c r="AE855"/>
  <c r="AD855"/>
  <c r="AC855"/>
  <c r="W855" l="1"/>
  <c r="V855"/>
  <c r="U855"/>
  <c r="T855"/>
  <c r="AW854"/>
  <c r="AV854"/>
  <c r="AQ854" s="1"/>
  <c r="AU854"/>
  <c r="AP854"/>
  <c r="AO854"/>
  <c r="AN854"/>
  <c r="AK854"/>
  <c r="AJ854"/>
  <c r="AI854"/>
  <c r="AH854"/>
  <c r="AG854"/>
  <c r="AF854"/>
  <c r="AE854"/>
  <c r="AD854"/>
  <c r="AC854"/>
  <c r="V854" l="1"/>
  <c r="U854"/>
  <c r="T854"/>
  <c r="AW853"/>
  <c r="AV853"/>
  <c r="AQ853" s="1"/>
  <c r="AU853"/>
  <c r="AP853"/>
  <c r="AO853"/>
  <c r="AN853"/>
  <c r="AK853"/>
  <c r="AJ853"/>
  <c r="AI853" s="1"/>
  <c r="AH853"/>
  <c r="AG853"/>
  <c r="AF853"/>
  <c r="AE853"/>
  <c r="AD853"/>
  <c r="AC853"/>
  <c r="V853" l="1"/>
  <c r="W853" s="1"/>
  <c r="U853"/>
  <c r="T853"/>
  <c r="AW852"/>
  <c r="AV852"/>
  <c r="AQ852" s="1"/>
  <c r="AU852"/>
  <c r="AP852"/>
  <c r="AO852"/>
  <c r="AN852"/>
  <c r="AK852"/>
  <c r="AJ852"/>
  <c r="AI852"/>
  <c r="AH852"/>
  <c r="AG852"/>
  <c r="AF852"/>
  <c r="AE852"/>
  <c r="AD852"/>
  <c r="AC852"/>
  <c r="V852" l="1"/>
  <c r="U852"/>
  <c r="T852"/>
  <c r="AW851"/>
  <c r="AV851"/>
  <c r="AQ851" s="1"/>
  <c r="AU851"/>
  <c r="AP851"/>
  <c r="AO851"/>
  <c r="AN851"/>
  <c r="AK851"/>
  <c r="AJ851"/>
  <c r="AI851" s="1"/>
  <c r="AH851"/>
  <c r="AG851"/>
  <c r="AF851"/>
  <c r="AE851"/>
  <c r="AD851"/>
  <c r="AC851"/>
  <c r="V851" l="1"/>
  <c r="W851" s="1"/>
  <c r="U851"/>
  <c r="T851"/>
  <c r="AW850"/>
  <c r="AV850"/>
  <c r="AQ850" s="1"/>
  <c r="AU850"/>
  <c r="AP850"/>
  <c r="AO850"/>
  <c r="AN850"/>
  <c r="AK850"/>
  <c r="AI850"/>
  <c r="AH850"/>
  <c r="AJ850" s="1"/>
  <c r="AG850"/>
  <c r="AF850"/>
  <c r="AE850"/>
  <c r="AD850"/>
  <c r="AC850"/>
  <c r="V850" l="1"/>
  <c r="U850"/>
  <c r="T850"/>
  <c r="AW849"/>
  <c r="AV849"/>
  <c r="AQ849" s="1"/>
  <c r="AU849"/>
  <c r="AP849"/>
  <c r="AO849"/>
  <c r="AN849"/>
  <c r="AK849"/>
  <c r="AJ849"/>
  <c r="AI849" s="1"/>
  <c r="AH849"/>
  <c r="AG849"/>
  <c r="AF849"/>
  <c r="AE849"/>
  <c r="AD849"/>
  <c r="AC849"/>
  <c r="V849" l="1"/>
  <c r="W849" s="1"/>
  <c r="U849"/>
  <c r="T849"/>
  <c r="AW848"/>
  <c r="AV848"/>
  <c r="AQ848" s="1"/>
  <c r="AU848"/>
  <c r="AP848"/>
  <c r="AO848"/>
  <c r="AN848"/>
  <c r="AK848"/>
  <c r="AI848"/>
  <c r="AH848"/>
  <c r="AJ848" s="1"/>
  <c r="AG848"/>
  <c r="AF848"/>
  <c r="AE848"/>
  <c r="AD848"/>
  <c r="AC848"/>
  <c r="V848" l="1"/>
  <c r="U848"/>
  <c r="T848"/>
  <c r="AW847"/>
  <c r="AV847"/>
  <c r="AQ847" s="1"/>
  <c r="AU847"/>
  <c r="AP847"/>
  <c r="AO847"/>
  <c r="AN847"/>
  <c r="AK847"/>
  <c r="AJ847"/>
  <c r="AI847" s="1"/>
  <c r="AH847"/>
  <c r="AG847"/>
  <c r="AF847"/>
  <c r="AE847"/>
  <c r="AD847"/>
  <c r="AC847"/>
  <c r="V847" l="1"/>
  <c r="W847" s="1"/>
  <c r="U847"/>
  <c r="T847"/>
  <c r="AW846"/>
  <c r="AV846"/>
  <c r="AQ846" s="1"/>
  <c r="AU846"/>
  <c r="AP846"/>
  <c r="AO846"/>
  <c r="AN846"/>
  <c r="AK846"/>
  <c r="AI846"/>
  <c r="AH846"/>
  <c r="AJ846" s="1"/>
  <c r="AG846"/>
  <c r="AF846"/>
  <c r="AE846"/>
  <c r="AD846"/>
  <c r="AC846"/>
  <c r="V846" l="1"/>
  <c r="U846"/>
  <c r="T846"/>
  <c r="AW845"/>
  <c r="AV845"/>
  <c r="AQ845" s="1"/>
  <c r="AU845"/>
  <c r="AP845"/>
  <c r="AO845"/>
  <c r="AN845"/>
  <c r="AK845"/>
  <c r="AJ845"/>
  <c r="AI845" s="1"/>
  <c r="AH845"/>
  <c r="AG845"/>
  <c r="AF845"/>
  <c r="AE845"/>
  <c r="AD845"/>
  <c r="AC845"/>
  <c r="V845" l="1"/>
  <c r="W845" s="1"/>
  <c r="U845"/>
  <c r="T845"/>
  <c r="AW844"/>
  <c r="AV844"/>
  <c r="AQ844" s="1"/>
  <c r="AU844"/>
  <c r="AP844"/>
  <c r="AO844"/>
  <c r="AN844"/>
  <c r="AK844"/>
  <c r="AI844"/>
  <c r="AH844"/>
  <c r="AJ844" s="1"/>
  <c r="AG844"/>
  <c r="AF844"/>
  <c r="AE844"/>
  <c r="AD844"/>
  <c r="AC844"/>
  <c r="V844" l="1"/>
  <c r="U844"/>
  <c r="T844"/>
  <c r="AW843"/>
  <c r="AV843"/>
  <c r="AQ843" s="1"/>
  <c r="AU843"/>
  <c r="AP843"/>
  <c r="AO843"/>
  <c r="AN843"/>
  <c r="AK843"/>
  <c r="AH843"/>
  <c r="AJ843" s="1"/>
  <c r="AI843" s="1"/>
  <c r="AG843"/>
  <c r="AF843"/>
  <c r="AE843"/>
  <c r="AD843"/>
  <c r="AC843"/>
  <c r="V843" l="1"/>
  <c r="W843" s="1"/>
  <c r="U843"/>
  <c r="T843"/>
  <c r="AW842"/>
  <c r="AV842"/>
  <c r="AQ842" s="1"/>
  <c r="AU842"/>
  <c r="AP842"/>
  <c r="AO842"/>
  <c r="AN842"/>
  <c r="AK842"/>
  <c r="AJ842"/>
  <c r="AI842"/>
  <c r="AH842"/>
  <c r="AG842"/>
  <c r="AF842"/>
  <c r="AE842"/>
  <c r="AD842"/>
  <c r="AC842"/>
  <c r="V842" l="1"/>
  <c r="U842"/>
  <c r="T842"/>
  <c r="AW841"/>
  <c r="AV841"/>
  <c r="AQ841" s="1"/>
  <c r="AU841"/>
  <c r="AP841"/>
  <c r="AO841"/>
  <c r="AN841"/>
  <c r="AK841"/>
  <c r="AJ841"/>
  <c r="AI841" s="1"/>
  <c r="AH841"/>
  <c r="AG841"/>
  <c r="AF841"/>
  <c r="AE841"/>
  <c r="AD841"/>
  <c r="AC841"/>
  <c r="V841" l="1"/>
  <c r="U841"/>
  <c r="W841" s="1"/>
  <c r="T841"/>
  <c r="AW840"/>
  <c r="AV840"/>
  <c r="AQ840" s="1"/>
  <c r="AU840"/>
  <c r="AP840"/>
  <c r="AO840"/>
  <c r="AN840"/>
  <c r="AK840"/>
  <c r="AI840"/>
  <c r="AH840"/>
  <c r="AJ840" s="1"/>
  <c r="AG840"/>
  <c r="AF840"/>
  <c r="AE840"/>
  <c r="AD840"/>
  <c r="AC840"/>
  <c r="V840" l="1"/>
  <c r="U840"/>
  <c r="T840"/>
  <c r="AW839"/>
  <c r="AV839"/>
  <c r="AQ839" s="1"/>
  <c r="AU839"/>
  <c r="AP839"/>
  <c r="AO839"/>
  <c r="AN839"/>
  <c r="AK839"/>
  <c r="AJ839"/>
  <c r="AI839" s="1"/>
  <c r="AH839"/>
  <c r="AG839"/>
  <c r="AF839"/>
  <c r="AE839"/>
  <c r="AD839"/>
  <c r="AC839"/>
  <c r="V839" l="1"/>
  <c r="W839" s="1"/>
  <c r="U839"/>
  <c r="T839"/>
  <c r="AW838"/>
  <c r="AV838"/>
  <c r="AQ838" s="1"/>
  <c r="AU838"/>
  <c r="AP838"/>
  <c r="AO838"/>
  <c r="AN838"/>
  <c r="AK838"/>
  <c r="AI838"/>
  <c r="AH838"/>
  <c r="AJ838" s="1"/>
  <c r="AG838"/>
  <c r="AF838"/>
  <c r="AE838"/>
  <c r="AD838"/>
  <c r="AC838"/>
  <c r="V838" l="1"/>
  <c r="U838"/>
  <c r="T838"/>
  <c r="AW837"/>
  <c r="AV837"/>
  <c r="AQ837" s="1"/>
  <c r="AU837"/>
  <c r="AP837"/>
  <c r="AO837"/>
  <c r="AN837"/>
  <c r="AK837"/>
  <c r="AJ837"/>
  <c r="AI837" s="1"/>
  <c r="AH837"/>
  <c r="AG837"/>
  <c r="AF837"/>
  <c r="AE837"/>
  <c r="AD837"/>
  <c r="AC837"/>
  <c r="V837" l="1"/>
  <c r="W837" s="1"/>
  <c r="U837"/>
  <c r="T837"/>
  <c r="AW836"/>
  <c r="AV836"/>
  <c r="AQ836" s="1"/>
  <c r="AU836"/>
  <c r="AP836"/>
  <c r="AO836"/>
  <c r="AN836"/>
  <c r="AK836"/>
  <c r="AJ836"/>
  <c r="AH836"/>
  <c r="AI836" s="1"/>
  <c r="AG836"/>
  <c r="AF836"/>
  <c r="AE836"/>
  <c r="AD836"/>
  <c r="AC836"/>
  <c r="V836" l="1"/>
  <c r="U836"/>
  <c r="T836"/>
  <c r="AW835"/>
  <c r="AV835"/>
  <c r="AQ835" s="1"/>
  <c r="AU835"/>
  <c r="AP835"/>
  <c r="AO835"/>
  <c r="AN835"/>
  <c r="AK835"/>
  <c r="AH835"/>
  <c r="AJ835" s="1"/>
  <c r="AI835" s="1"/>
  <c r="AG835"/>
  <c r="AF835"/>
  <c r="AE835"/>
  <c r="AD835"/>
  <c r="AC835"/>
  <c r="V835" l="1"/>
  <c r="U835"/>
  <c r="W835" s="1"/>
  <c r="T835"/>
  <c r="AW834"/>
  <c r="AV834"/>
  <c r="AQ834" s="1"/>
  <c r="AU834"/>
  <c r="AP834"/>
  <c r="AO834"/>
  <c r="AN834"/>
  <c r="AK834"/>
  <c r="AJ834"/>
  <c r="AI834"/>
  <c r="AH834"/>
  <c r="AG834"/>
  <c r="AF834"/>
  <c r="AE834"/>
  <c r="AD834"/>
  <c r="AC834"/>
  <c r="V834" l="1"/>
  <c r="U834"/>
  <c r="T834"/>
  <c r="AW833"/>
  <c r="AV833"/>
  <c r="AQ833" s="1"/>
  <c r="AU833"/>
  <c r="AP833"/>
  <c r="AO833"/>
  <c r="AN833"/>
  <c r="AK833"/>
  <c r="AH833"/>
  <c r="AJ833" s="1"/>
  <c r="AI833" s="1"/>
  <c r="AG833"/>
  <c r="AF833"/>
  <c r="AE833"/>
  <c r="AD833"/>
  <c r="AC833"/>
  <c r="W833" l="1"/>
  <c r="V833"/>
  <c r="U833"/>
  <c r="T833"/>
  <c r="AW832"/>
  <c r="AV832"/>
  <c r="AQ832" s="1"/>
  <c r="AU832"/>
  <c r="AP832"/>
  <c r="AO832"/>
  <c r="AN832"/>
  <c r="AK832"/>
  <c r="AJ832"/>
  <c r="AI832"/>
  <c r="AH832"/>
  <c r="AG832"/>
  <c r="AF832"/>
  <c r="AE832"/>
  <c r="AD832"/>
  <c r="AC832"/>
  <c r="V832" l="1"/>
  <c r="U832"/>
  <c r="T832"/>
  <c r="AW831"/>
  <c r="AV831"/>
  <c r="AQ831" s="1"/>
  <c r="AU831"/>
  <c r="AP831"/>
  <c r="AO831"/>
  <c r="AN831"/>
  <c r="AK831"/>
  <c r="AJ831"/>
  <c r="AI831" s="1"/>
  <c r="AH831"/>
  <c r="AG831"/>
  <c r="AF831"/>
  <c r="AE831"/>
  <c r="AD831"/>
  <c r="AC831"/>
  <c r="V831" l="1"/>
  <c r="W831" s="1"/>
  <c r="U831"/>
  <c r="T831"/>
  <c r="AW830"/>
  <c r="AV830"/>
  <c r="AQ830" s="1"/>
  <c r="AU830"/>
  <c r="AP830"/>
  <c r="AO830"/>
  <c r="AN830"/>
  <c r="AK830"/>
  <c r="AI830"/>
  <c r="AH830"/>
  <c r="AJ830" s="1"/>
  <c r="AG830"/>
  <c r="AF830"/>
  <c r="AE830"/>
  <c r="AD830"/>
  <c r="AC830"/>
  <c r="V830" l="1"/>
  <c r="U830"/>
  <c r="T830"/>
  <c r="AW829"/>
  <c r="AV829"/>
  <c r="AQ829" s="1"/>
  <c r="AU829"/>
  <c r="AP829"/>
  <c r="AO829"/>
  <c r="AN829"/>
  <c r="AK829"/>
  <c r="AJ829"/>
  <c r="AI829" s="1"/>
  <c r="AH829"/>
  <c r="AG829"/>
  <c r="AF829"/>
  <c r="AE829"/>
  <c r="AD829"/>
  <c r="AC829"/>
  <c r="V829" l="1"/>
  <c r="W829" s="1"/>
  <c r="U829"/>
  <c r="T829"/>
  <c r="AW828"/>
  <c r="AV828"/>
  <c r="AQ828" s="1"/>
  <c r="AU828"/>
  <c r="AP828"/>
  <c r="AO828"/>
  <c r="AN828"/>
  <c r="AK828"/>
  <c r="AI828"/>
  <c r="AH828"/>
  <c r="AJ828" s="1"/>
  <c r="AG828"/>
  <c r="AF828"/>
  <c r="AE828"/>
  <c r="AD828"/>
  <c r="AC828"/>
  <c r="V828" l="1"/>
  <c r="U828"/>
  <c r="T828"/>
  <c r="AW827"/>
  <c r="AV827"/>
  <c r="AQ827" s="1"/>
  <c r="AU827"/>
  <c r="AP827"/>
  <c r="AO827"/>
  <c r="AN827"/>
  <c r="AK827"/>
  <c r="AJ827"/>
  <c r="AI827" s="1"/>
  <c r="AH827"/>
  <c r="AG827"/>
  <c r="AF827"/>
  <c r="AE827"/>
  <c r="AD827"/>
  <c r="AC827"/>
  <c r="V827" l="1"/>
  <c r="W827" s="1"/>
  <c r="U827"/>
  <c r="T827"/>
  <c r="AW826"/>
  <c r="AV826"/>
  <c r="AQ826" s="1"/>
  <c r="AU826"/>
  <c r="AP826"/>
  <c r="AO826"/>
  <c r="AN826"/>
  <c r="AK826"/>
  <c r="AI826"/>
  <c r="AH826"/>
  <c r="AJ826" s="1"/>
  <c r="AG826"/>
  <c r="AF826"/>
  <c r="AE826"/>
  <c r="AD826"/>
  <c r="AC826"/>
  <c r="V826" l="1"/>
  <c r="U826"/>
  <c r="T826"/>
  <c r="AW825"/>
  <c r="AV825"/>
  <c r="AQ825" s="1"/>
  <c r="AU825"/>
  <c r="AP825"/>
  <c r="AO825"/>
  <c r="AN825"/>
  <c r="AK825"/>
  <c r="AJ825"/>
  <c r="AI825" s="1"/>
  <c r="AH825"/>
  <c r="AG825"/>
  <c r="AF825"/>
  <c r="AE825"/>
  <c r="AD825"/>
  <c r="AC825"/>
  <c r="V825" l="1"/>
  <c r="W825" s="1"/>
  <c r="U825"/>
  <c r="T825"/>
  <c r="AW824"/>
  <c r="AV824"/>
  <c r="AQ824" s="1"/>
  <c r="AU824"/>
  <c r="AP824"/>
  <c r="AO824"/>
  <c r="AN824"/>
  <c r="AK824"/>
  <c r="AI824"/>
  <c r="AH824"/>
  <c r="AJ824" s="1"/>
  <c r="AG824"/>
  <c r="AF824"/>
  <c r="AE824"/>
  <c r="AD824"/>
  <c r="AC824"/>
  <c r="V824" l="1"/>
  <c r="U824"/>
  <c r="T824"/>
  <c r="AW823"/>
  <c r="AV823"/>
  <c r="AQ823" s="1"/>
  <c r="AU823"/>
  <c r="AP823"/>
  <c r="AO823"/>
  <c r="AN823"/>
  <c r="AK823"/>
  <c r="AJ823"/>
  <c r="AI823" s="1"/>
  <c r="AH823"/>
  <c r="AG823"/>
  <c r="AF823"/>
  <c r="AE823"/>
  <c r="AD823"/>
  <c r="AC823"/>
  <c r="V823" l="1"/>
  <c r="W823" s="1"/>
  <c r="U823"/>
  <c r="T823"/>
  <c r="AW822"/>
  <c r="AV822"/>
  <c r="AQ822" s="1"/>
  <c r="AU822"/>
  <c r="AP822"/>
  <c r="AO822"/>
  <c r="AN822"/>
  <c r="AK822"/>
  <c r="AI822"/>
  <c r="AH822"/>
  <c r="AJ822" s="1"/>
  <c r="AG822"/>
  <c r="AF822"/>
  <c r="AE822"/>
  <c r="AD822"/>
  <c r="AC822"/>
  <c r="V822" l="1"/>
  <c r="U822"/>
  <c r="T822"/>
  <c r="AW821"/>
  <c r="AV821"/>
  <c r="AQ821" s="1"/>
  <c r="AU821"/>
  <c r="AP821"/>
  <c r="AO821"/>
  <c r="AN821"/>
  <c r="AK821"/>
  <c r="AH821"/>
  <c r="AJ821" s="1"/>
  <c r="AI821" s="1"/>
  <c r="AG821"/>
  <c r="AF821"/>
  <c r="AE821"/>
  <c r="AD821"/>
  <c r="AC821"/>
  <c r="W821" l="1"/>
  <c r="V821"/>
  <c r="U821"/>
  <c r="T821"/>
  <c r="AW820"/>
  <c r="AV820"/>
  <c r="AQ820" s="1"/>
  <c r="AU820"/>
  <c r="AP820"/>
  <c r="AO820"/>
  <c r="AN820"/>
  <c r="AK820"/>
  <c r="AJ820"/>
  <c r="AI820"/>
  <c r="AH820"/>
  <c r="AG820"/>
  <c r="AF820"/>
  <c r="AE820"/>
  <c r="AD820"/>
  <c r="AC820"/>
  <c r="V820" l="1"/>
  <c r="U820"/>
  <c r="T820"/>
  <c r="AW819"/>
  <c r="AV819"/>
  <c r="AQ819" s="1"/>
  <c r="AU819"/>
  <c r="AP819"/>
  <c r="AO819"/>
  <c r="AN819"/>
  <c r="AK819"/>
  <c r="AJ819"/>
  <c r="AI819" s="1"/>
  <c r="AH819"/>
  <c r="AG819"/>
  <c r="AF819"/>
  <c r="AE819"/>
  <c r="AD819"/>
  <c r="AC819"/>
  <c r="V819" l="1"/>
  <c r="U819"/>
  <c r="W819" s="1"/>
  <c r="T819"/>
  <c r="AW818"/>
  <c r="AV818"/>
  <c r="AQ818" s="1"/>
  <c r="AU818"/>
  <c r="AP818"/>
  <c r="AO818"/>
  <c r="AN818"/>
  <c r="AK818"/>
  <c r="AJ818"/>
  <c r="AI818"/>
  <c r="AH818"/>
  <c r="AG818"/>
  <c r="AF818"/>
  <c r="AE818"/>
  <c r="AD818"/>
  <c r="AC818"/>
  <c r="V818" l="1"/>
  <c r="U818"/>
  <c r="T818"/>
  <c r="AW817"/>
  <c r="AV817"/>
  <c r="AQ817" s="1"/>
  <c r="AU817"/>
  <c r="AP817"/>
  <c r="AO817"/>
  <c r="AN817"/>
  <c r="AK817"/>
  <c r="AH817"/>
  <c r="AJ817" s="1"/>
  <c r="AI817" s="1"/>
  <c r="AG817"/>
  <c r="AF817"/>
  <c r="AE817"/>
  <c r="AD817"/>
  <c r="AC817"/>
  <c r="V817" l="1"/>
  <c r="U817"/>
  <c r="W817" s="1"/>
  <c r="T817"/>
  <c r="AW816"/>
  <c r="AV816"/>
  <c r="AQ816" s="1"/>
  <c r="AU816"/>
  <c r="AP816"/>
  <c r="AO816"/>
  <c r="AN816"/>
  <c r="AK816"/>
  <c r="AJ816"/>
  <c r="AI816"/>
  <c r="AH816"/>
  <c r="AG816"/>
  <c r="AF816"/>
  <c r="AE816"/>
  <c r="AD816"/>
  <c r="AC816"/>
  <c r="V816" l="1"/>
  <c r="U816"/>
  <c r="T816"/>
  <c r="AW815"/>
  <c r="AV815"/>
  <c r="AQ815" s="1"/>
  <c r="AU815"/>
  <c r="AP815"/>
  <c r="AO815"/>
  <c r="AN815"/>
  <c r="AK815"/>
  <c r="AH815"/>
  <c r="AJ815" s="1"/>
  <c r="AI815" s="1"/>
  <c r="AG815"/>
  <c r="AF815"/>
  <c r="AE815"/>
  <c r="AD815"/>
  <c r="AC815"/>
  <c r="V815" l="1"/>
  <c r="W815" s="1"/>
  <c r="U815"/>
  <c r="T815"/>
  <c r="AW814"/>
  <c r="AV814"/>
  <c r="AQ814" s="1"/>
  <c r="AU814"/>
  <c r="AP814"/>
  <c r="AO814"/>
  <c r="AN814"/>
  <c r="AK814"/>
  <c r="AH814"/>
  <c r="AI814" s="1"/>
  <c r="AG814"/>
  <c r="AF814"/>
  <c r="AE814"/>
  <c r="AD814"/>
  <c r="AC814"/>
  <c r="V814"/>
  <c r="U814"/>
  <c r="T814"/>
  <c r="AW813"/>
  <c r="AV813"/>
  <c r="AQ813" s="1"/>
  <c r="AU813"/>
  <c r="AP813"/>
  <c r="AO813"/>
  <c r="AN813"/>
  <c r="AK813"/>
  <c r="AJ813"/>
  <c r="AI813" s="1"/>
  <c r="AH813"/>
  <c r="AG813"/>
  <c r="AF813"/>
  <c r="AE813"/>
  <c r="AD813"/>
  <c r="AC813"/>
  <c r="AJ814" l="1"/>
  <c r="V813" l="1"/>
  <c r="U813"/>
  <c r="W813" s="1"/>
  <c r="T813"/>
  <c r="AW812"/>
  <c r="AV812"/>
  <c r="AQ812" s="1"/>
  <c r="AU812"/>
  <c r="AP812"/>
  <c r="AO812"/>
  <c r="AN812"/>
  <c r="AK812"/>
  <c r="AI812"/>
  <c r="AH812"/>
  <c r="AJ812" s="1"/>
  <c r="AG812"/>
  <c r="AF812"/>
  <c r="AE812"/>
  <c r="AD812"/>
  <c r="AC812"/>
  <c r="V812"/>
  <c r="U812"/>
  <c r="T812"/>
  <c r="AW811"/>
  <c r="AV811"/>
  <c r="AQ811" s="1"/>
  <c r="AU811"/>
  <c r="AP811"/>
  <c r="AO811"/>
  <c r="AN811"/>
  <c r="AK811"/>
  <c r="AH811"/>
  <c r="AJ811" s="1"/>
  <c r="AI811" s="1"/>
  <c r="AG811"/>
  <c r="AF811"/>
  <c r="AE811"/>
  <c r="AD811"/>
  <c r="AC811"/>
  <c r="V811" l="1"/>
  <c r="U811"/>
  <c r="W811" s="1"/>
  <c r="T811"/>
  <c r="AW810"/>
  <c r="AV810"/>
  <c r="AQ810" s="1"/>
  <c r="AU810"/>
  <c r="AP810"/>
  <c r="AO810"/>
  <c r="AN810"/>
  <c r="AK810"/>
  <c r="AJ810"/>
  <c r="AI810"/>
  <c r="AH810"/>
  <c r="AG810"/>
  <c r="AF810"/>
  <c r="AE810"/>
  <c r="AD810"/>
  <c r="AC810"/>
  <c r="V810"/>
  <c r="U810"/>
  <c r="T810"/>
  <c r="AW809"/>
  <c r="AV809"/>
  <c r="AQ809" s="1"/>
  <c r="AU809"/>
  <c r="AP809"/>
  <c r="AO809"/>
  <c r="AN809"/>
  <c r="AK809"/>
  <c r="AH809"/>
  <c r="AJ809" s="1"/>
  <c r="AI809" s="1"/>
  <c r="AG809"/>
  <c r="AF809"/>
  <c r="AE809"/>
  <c r="AD809"/>
  <c r="AC809"/>
  <c r="V809" l="1"/>
  <c r="U809"/>
  <c r="W809" s="1"/>
  <c r="T809"/>
  <c r="AW808"/>
  <c r="AV808"/>
  <c r="AQ808" s="1"/>
  <c r="AU808"/>
  <c r="AP808"/>
  <c r="AO808"/>
  <c r="AN808"/>
  <c r="AK808"/>
  <c r="AJ808"/>
  <c r="AI808"/>
  <c r="AH808"/>
  <c r="AG808"/>
  <c r="AF808"/>
  <c r="AE808"/>
  <c r="AD808"/>
  <c r="AC808"/>
  <c r="V808"/>
  <c r="U808"/>
  <c r="T808"/>
  <c r="AW807"/>
  <c r="AV807"/>
  <c r="AQ807" s="1"/>
  <c r="AU807"/>
  <c r="AP807"/>
  <c r="AO807"/>
  <c r="AN807"/>
  <c r="AK807"/>
  <c r="AH807"/>
  <c r="AJ807" s="1"/>
  <c r="AI807" s="1"/>
  <c r="AG807"/>
  <c r="AF807"/>
  <c r="AE807"/>
  <c r="AD807"/>
  <c r="AC807"/>
  <c r="V807" l="1"/>
  <c r="U807"/>
  <c r="W807" s="1"/>
  <c r="T807"/>
  <c r="AW806"/>
  <c r="AV806"/>
  <c r="AQ806" s="1"/>
  <c r="AU806"/>
  <c r="AP806"/>
  <c r="AO806"/>
  <c r="AN806"/>
  <c r="AK806"/>
  <c r="AI806"/>
  <c r="AH806"/>
  <c r="AJ806" s="1"/>
  <c r="AG806"/>
  <c r="AF806"/>
  <c r="AE806"/>
  <c r="AD806"/>
  <c r="AC806"/>
  <c r="V806"/>
  <c r="U806"/>
  <c r="T806"/>
  <c r="AW805"/>
  <c r="AV805"/>
  <c r="AQ805" s="1"/>
  <c r="AU805"/>
  <c r="AP805"/>
  <c r="AO805"/>
  <c r="AN805"/>
  <c r="AK805"/>
  <c r="AJ805"/>
  <c r="AI805" s="1"/>
  <c r="AH805"/>
  <c r="AG805"/>
  <c r="AF805"/>
  <c r="AE805"/>
  <c r="AD805"/>
  <c r="AC805"/>
  <c r="V805" l="1"/>
  <c r="U805"/>
  <c r="W805" s="1"/>
  <c r="T805"/>
  <c r="AW804"/>
  <c r="AV804"/>
  <c r="AQ804" s="1"/>
  <c r="AU804"/>
  <c r="AP804"/>
  <c r="AO804"/>
  <c r="AN804"/>
  <c r="AK804"/>
  <c r="AI804"/>
  <c r="AH804"/>
  <c r="AJ804" s="1"/>
  <c r="AG804"/>
  <c r="AF804"/>
  <c r="AE804"/>
  <c r="AD804"/>
  <c r="AC804"/>
  <c r="V804"/>
  <c r="U804"/>
  <c r="T804"/>
  <c r="AW803"/>
  <c r="AV803"/>
  <c r="AQ803" s="1"/>
  <c r="AU803"/>
  <c r="AP803"/>
  <c r="AO803"/>
  <c r="AN803"/>
  <c r="AK803"/>
  <c r="AH803"/>
  <c r="AJ803" s="1"/>
  <c r="AI803" s="1"/>
  <c r="AG803"/>
  <c r="AF803"/>
  <c r="AE803"/>
  <c r="AD803"/>
  <c r="AC803"/>
  <c r="V803" l="1"/>
  <c r="U803"/>
  <c r="W803" s="1"/>
  <c r="T803"/>
  <c r="AW802"/>
  <c r="AV802"/>
  <c r="AQ802" s="1"/>
  <c r="AU802"/>
  <c r="AP802"/>
  <c r="AO802"/>
  <c r="AN802"/>
  <c r="AK802"/>
  <c r="AJ802"/>
  <c r="AI802"/>
  <c r="AH802"/>
  <c r="AG802"/>
  <c r="AF802"/>
  <c r="AE802"/>
  <c r="AD802"/>
  <c r="AC802"/>
  <c r="V802"/>
  <c r="U802"/>
  <c r="T802"/>
  <c r="AW801"/>
  <c r="AV801"/>
  <c r="AQ801" s="1"/>
  <c r="AU801"/>
  <c r="AP801"/>
  <c r="AO801"/>
  <c r="AN801"/>
  <c r="AK801"/>
  <c r="AJ801"/>
  <c r="AI801" s="1"/>
  <c r="AH801"/>
  <c r="AG801"/>
  <c r="AF801"/>
  <c r="AE801"/>
  <c r="AD801"/>
  <c r="AC801"/>
  <c r="V801" l="1"/>
  <c r="U801"/>
  <c r="W801" s="1"/>
  <c r="T801"/>
  <c r="AW800"/>
  <c r="AV800"/>
  <c r="AQ800" s="1"/>
  <c r="AU800"/>
  <c r="AP800"/>
  <c r="AO800"/>
  <c r="AN800"/>
  <c r="AK800"/>
  <c r="AJ800"/>
  <c r="AI800"/>
  <c r="AH800"/>
  <c r="AG800"/>
  <c r="AF800"/>
  <c r="AE800"/>
  <c r="AD800"/>
  <c r="AC800"/>
  <c r="V800"/>
  <c r="U800"/>
  <c r="T800"/>
  <c r="AW799"/>
  <c r="AV799"/>
  <c r="AQ799" s="1"/>
  <c r="AU799"/>
  <c r="AP799"/>
  <c r="AO799"/>
  <c r="AN799"/>
  <c r="AK799"/>
  <c r="AH799"/>
  <c r="AJ799" s="1"/>
  <c r="AI799" s="1"/>
  <c r="AG799"/>
  <c r="AF799"/>
  <c r="AE799"/>
  <c r="AD799"/>
  <c r="AC799"/>
  <c r="V799" l="1"/>
  <c r="U799"/>
  <c r="W799" s="1"/>
  <c r="T799"/>
  <c r="AW798"/>
  <c r="AV798"/>
  <c r="AQ798" s="1"/>
  <c r="AU798"/>
  <c r="AP798"/>
  <c r="AO798"/>
  <c r="AN798"/>
  <c r="AK798"/>
  <c r="AI798"/>
  <c r="AH798"/>
  <c r="AJ798" s="1"/>
  <c r="AG798"/>
  <c r="AF798"/>
  <c r="AE798"/>
  <c r="AD798"/>
  <c r="AC798"/>
  <c r="V798"/>
  <c r="U798"/>
  <c r="T798"/>
  <c r="AW797"/>
  <c r="AV797"/>
  <c r="AQ797" s="1"/>
  <c r="AU797"/>
  <c r="AP797"/>
  <c r="AO797"/>
  <c r="AN797"/>
  <c r="AK797"/>
  <c r="AJ797"/>
  <c r="AI797" s="1"/>
  <c r="AH797"/>
  <c r="AG797"/>
  <c r="AF797"/>
  <c r="AE797"/>
  <c r="AD797"/>
  <c r="AC797"/>
  <c r="V797" l="1"/>
  <c r="U797"/>
  <c r="W797" s="1"/>
  <c r="T797"/>
  <c r="AW796"/>
  <c r="AV796"/>
  <c r="AQ796" s="1"/>
  <c r="AU796"/>
  <c r="AP796"/>
  <c r="AO796"/>
  <c r="AN796"/>
  <c r="AK796"/>
  <c r="AJ796"/>
  <c r="AI796"/>
  <c r="AH796"/>
  <c r="AG796"/>
  <c r="AF796"/>
  <c r="AE796"/>
  <c r="AD796"/>
  <c r="AC796"/>
  <c r="V796"/>
  <c r="U796"/>
  <c r="T796"/>
  <c r="AW795"/>
  <c r="AV795"/>
  <c r="AQ795" s="1"/>
  <c r="AU795"/>
  <c r="AP795"/>
  <c r="AO795"/>
  <c r="AN795"/>
  <c r="AK795"/>
  <c r="AH795"/>
  <c r="AJ795" s="1"/>
  <c r="AI795" s="1"/>
  <c r="AG795"/>
  <c r="AF795"/>
  <c r="AE795"/>
  <c r="AD795"/>
  <c r="AC795"/>
  <c r="V795" l="1"/>
  <c r="U795"/>
  <c r="W795" s="1"/>
  <c r="T795"/>
  <c r="AW794"/>
  <c r="AV794"/>
  <c r="AQ794" s="1"/>
  <c r="AU794"/>
  <c r="AP794"/>
  <c r="AO794"/>
  <c r="AN794"/>
  <c r="AK794"/>
  <c r="AI794"/>
  <c r="AH794"/>
  <c r="AJ794" s="1"/>
  <c r="AG794"/>
  <c r="AF794"/>
  <c r="AE794"/>
  <c r="AD794"/>
  <c r="AC794"/>
  <c r="V794"/>
  <c r="U794"/>
  <c r="T794"/>
  <c r="AW793"/>
  <c r="AV793"/>
  <c r="AQ793" s="1"/>
  <c r="AU793"/>
  <c r="AP793"/>
  <c r="AO793"/>
  <c r="AN793"/>
  <c r="AK793"/>
  <c r="AJ793"/>
  <c r="AI793" s="1"/>
  <c r="AH793"/>
  <c r="AG793"/>
  <c r="AF793"/>
  <c r="AE793"/>
  <c r="AD793"/>
  <c r="AC793"/>
  <c r="V793" l="1"/>
  <c r="U793"/>
  <c r="W793" s="1"/>
  <c r="T793"/>
  <c r="AW792"/>
  <c r="AV792"/>
  <c r="AQ792" s="1"/>
  <c r="AU792"/>
  <c r="AP792"/>
  <c r="AO792"/>
  <c r="AN792"/>
  <c r="AK792"/>
  <c r="AI792"/>
  <c r="AH792"/>
  <c r="AJ792" s="1"/>
  <c r="AG792"/>
  <c r="AF792"/>
  <c r="AE792"/>
  <c r="AD792"/>
  <c r="AC792"/>
  <c r="V792"/>
  <c r="U792"/>
  <c r="T792"/>
  <c r="AW791"/>
  <c r="AV791"/>
  <c r="AQ791" s="1"/>
  <c r="AU791"/>
  <c r="AP791"/>
  <c r="AO791"/>
  <c r="AN791"/>
  <c r="AK791"/>
  <c r="AH791"/>
  <c r="AJ791" s="1"/>
  <c r="AI791" s="1"/>
  <c r="AG791"/>
  <c r="AF791"/>
  <c r="AE791"/>
  <c r="AD791"/>
  <c r="AC791"/>
  <c r="V791" l="1"/>
  <c r="W791" s="1"/>
  <c r="U791"/>
  <c r="T791"/>
  <c r="AW790"/>
  <c r="AV790"/>
  <c r="AQ790" s="1"/>
  <c r="AU790"/>
  <c r="AP790"/>
  <c r="AO790"/>
  <c r="AN790"/>
  <c r="AK790"/>
  <c r="AJ790"/>
  <c r="AI790"/>
  <c r="AH790"/>
  <c r="AG790"/>
  <c r="AF790"/>
  <c r="AE790"/>
  <c r="AD790"/>
  <c r="AC790"/>
  <c r="V790"/>
  <c r="U790"/>
  <c r="T790"/>
  <c r="AW789"/>
  <c r="AV789"/>
  <c r="AQ789" s="1"/>
  <c r="AU789"/>
  <c r="AP789"/>
  <c r="AO789"/>
  <c r="AN789"/>
  <c r="AK789"/>
  <c r="AJ789"/>
  <c r="AI789" s="1"/>
  <c r="AH789"/>
  <c r="AG789"/>
  <c r="AF789"/>
  <c r="AE789"/>
  <c r="AD789"/>
  <c r="AC789"/>
  <c r="V789" l="1"/>
  <c r="W789" s="1"/>
  <c r="U789"/>
  <c r="T789"/>
  <c r="AW788"/>
  <c r="AV788"/>
  <c r="AQ788" s="1"/>
  <c r="AU788"/>
  <c r="AP788"/>
  <c r="AO788"/>
  <c r="AN788"/>
  <c r="AK788"/>
  <c r="AJ788"/>
  <c r="AH788"/>
  <c r="AI788" s="1"/>
  <c r="AG788"/>
  <c r="AF788"/>
  <c r="AE788"/>
  <c r="AD788"/>
  <c r="AC788"/>
  <c r="V788"/>
  <c r="U788"/>
  <c r="T788"/>
  <c r="AW787"/>
  <c r="AV787"/>
  <c r="AQ787" s="1"/>
  <c r="AU787"/>
  <c r="AP787"/>
  <c r="AO787"/>
  <c r="AN787"/>
  <c r="AK787"/>
  <c r="AJ787"/>
  <c r="AI787" s="1"/>
  <c r="AH787"/>
  <c r="AG787"/>
  <c r="AF787"/>
  <c r="AE787"/>
  <c r="AD787"/>
  <c r="AC787"/>
  <c r="V787" l="1"/>
  <c r="W787" s="1"/>
  <c r="U787"/>
  <c r="T787"/>
  <c r="AW786"/>
  <c r="AV786"/>
  <c r="AQ786" s="1"/>
  <c r="AU786"/>
  <c r="AP786"/>
  <c r="AO786"/>
  <c r="AN786"/>
  <c r="AK786"/>
  <c r="AJ786"/>
  <c r="AI786"/>
  <c r="AH786"/>
  <c r="AG786"/>
  <c r="AF786"/>
  <c r="AE786"/>
  <c r="AD786"/>
  <c r="AC786"/>
  <c r="V786"/>
  <c r="U786"/>
  <c r="T786"/>
  <c r="AW785"/>
  <c r="AV785"/>
  <c r="AQ785" s="1"/>
  <c r="AU785"/>
  <c r="AP785"/>
  <c r="AO785"/>
  <c r="AN785"/>
  <c r="AK785"/>
  <c r="AJ785"/>
  <c r="AI785" s="1"/>
  <c r="AH785"/>
  <c r="AG785"/>
  <c r="AF785"/>
  <c r="AE785"/>
  <c r="AD785"/>
  <c r="AC785"/>
  <c r="V785" l="1"/>
  <c r="W785" s="1"/>
  <c r="U785"/>
  <c r="T785"/>
  <c r="AW784"/>
  <c r="AV784"/>
  <c r="AQ784" s="1"/>
  <c r="AU784"/>
  <c r="AP784"/>
  <c r="AO784"/>
  <c r="AN784"/>
  <c r="AK784"/>
  <c r="AH784"/>
  <c r="AI784" s="1"/>
  <c r="AG784"/>
  <c r="AF784"/>
  <c r="AE784"/>
  <c r="AD784"/>
  <c r="AC784"/>
  <c r="V784"/>
  <c r="U784"/>
  <c r="T784"/>
  <c r="AW783"/>
  <c r="AV783"/>
  <c r="AQ783" s="1"/>
  <c r="AU783"/>
  <c r="AP783"/>
  <c r="AO783"/>
  <c r="AN783"/>
  <c r="AK783"/>
  <c r="AJ783"/>
  <c r="AI783" s="1"/>
  <c r="AH783"/>
  <c r="AG783"/>
  <c r="AF783"/>
  <c r="AE783"/>
  <c r="AD783"/>
  <c r="AC783"/>
  <c r="AJ784" l="1"/>
  <c r="V783" l="1"/>
  <c r="W783" s="1"/>
  <c r="U783"/>
  <c r="T783"/>
  <c r="AW782"/>
  <c r="AV782"/>
  <c r="AQ782" s="1"/>
  <c r="AU782"/>
  <c r="AP782"/>
  <c r="AO782"/>
  <c r="AN782"/>
  <c r="AK782"/>
  <c r="AJ782"/>
  <c r="AI782"/>
  <c r="AH782"/>
  <c r="AG782"/>
  <c r="AF782"/>
  <c r="AE782"/>
  <c r="AD782"/>
  <c r="AC782"/>
  <c r="V782"/>
  <c r="U782"/>
  <c r="T782"/>
  <c r="AW781"/>
  <c r="AV781"/>
  <c r="AQ781" s="1"/>
  <c r="AU781"/>
  <c r="AP781"/>
  <c r="AO781"/>
  <c r="AN781"/>
  <c r="AK781"/>
  <c r="AJ781"/>
  <c r="AI781" s="1"/>
  <c r="AH781"/>
  <c r="AG781"/>
  <c r="AF781"/>
  <c r="AE781"/>
  <c r="AD781"/>
  <c r="AC781"/>
  <c r="V781" l="1"/>
  <c r="W781" s="1"/>
  <c r="U781"/>
  <c r="T781"/>
  <c r="AW780"/>
  <c r="AV780"/>
  <c r="AQ780" s="1"/>
  <c r="AU780"/>
  <c r="AP780"/>
  <c r="AO780"/>
  <c r="AN780"/>
  <c r="AK780"/>
  <c r="AI780"/>
  <c r="AH780"/>
  <c r="AJ780" s="1"/>
  <c r="AG780"/>
  <c r="AF780"/>
  <c r="AE780"/>
  <c r="AD780"/>
  <c r="AC780"/>
  <c r="V780"/>
  <c r="U780"/>
  <c r="T780"/>
  <c r="AW779"/>
  <c r="AV779"/>
  <c r="AQ779" s="1"/>
  <c r="AU779"/>
  <c r="AP779"/>
  <c r="AO779"/>
  <c r="AN779"/>
  <c r="AK779"/>
  <c r="AH779"/>
  <c r="AJ779" s="1"/>
  <c r="AI779" s="1"/>
  <c r="AG779"/>
  <c r="AF779"/>
  <c r="AE779"/>
  <c r="AD779"/>
  <c r="AC779"/>
  <c r="V779" l="1"/>
  <c r="W779" s="1"/>
  <c r="U779"/>
  <c r="T779"/>
  <c r="AW778"/>
  <c r="AV778"/>
  <c r="AQ778" s="1"/>
  <c r="AU778"/>
  <c r="AP778"/>
  <c r="AO778"/>
  <c r="AN778"/>
  <c r="AK778"/>
  <c r="AJ778"/>
  <c r="AI778"/>
  <c r="AH778"/>
  <c r="AG778"/>
  <c r="AF778"/>
  <c r="AE778"/>
  <c r="AD778"/>
  <c r="AC778"/>
  <c r="V778"/>
  <c r="U778"/>
  <c r="T778"/>
  <c r="AW777"/>
  <c r="AV777"/>
  <c r="AQ777" s="1"/>
  <c r="AU777"/>
  <c r="AP777"/>
  <c r="AO777"/>
  <c r="AN777"/>
  <c r="AK777"/>
  <c r="AJ777"/>
  <c r="AI777" s="1"/>
  <c r="AH777"/>
  <c r="AG777"/>
  <c r="AF777"/>
  <c r="AE777"/>
  <c r="AD777"/>
  <c r="AC777"/>
  <c r="V777" l="1"/>
  <c r="W777" s="1"/>
  <c r="U777"/>
  <c r="T777"/>
  <c r="AW776"/>
  <c r="AV776"/>
  <c r="AQ776" s="1"/>
  <c r="AU776"/>
  <c r="AP776"/>
  <c r="AO776"/>
  <c r="AN776"/>
  <c r="AK776"/>
  <c r="AI776"/>
  <c r="AH776"/>
  <c r="AJ776" s="1"/>
  <c r="AG776"/>
  <c r="AF776"/>
  <c r="AE776"/>
  <c r="AD776"/>
  <c r="AC776"/>
  <c r="V776"/>
  <c r="U776"/>
  <c r="T776"/>
  <c r="AW775"/>
  <c r="AV775"/>
  <c r="AQ775" s="1"/>
  <c r="AU775"/>
  <c r="AP775"/>
  <c r="AO775"/>
  <c r="AN775"/>
  <c r="AK775"/>
  <c r="AH775"/>
  <c r="AJ775" s="1"/>
  <c r="AI775" s="1"/>
  <c r="AG775"/>
  <c r="AF775"/>
  <c r="AE775"/>
  <c r="AD775"/>
  <c r="AC775"/>
  <c r="V775" l="1"/>
  <c r="W775" s="1"/>
  <c r="U775"/>
  <c r="T775"/>
  <c r="AW774"/>
  <c r="AV774"/>
  <c r="AQ774" s="1"/>
  <c r="AU774"/>
  <c r="AP774"/>
  <c r="AO774"/>
  <c r="AN774"/>
  <c r="AK774"/>
  <c r="AI774"/>
  <c r="AH774"/>
  <c r="AJ774" s="1"/>
  <c r="AG774"/>
  <c r="AF774"/>
  <c r="AE774"/>
  <c r="AD774"/>
  <c r="AC774"/>
  <c r="V774"/>
  <c r="U774"/>
  <c r="T774"/>
  <c r="AW773"/>
  <c r="AV773"/>
  <c r="AQ773" s="1"/>
  <c r="AU773"/>
  <c r="AP773"/>
  <c r="AO773"/>
  <c r="AN773"/>
  <c r="AK773"/>
  <c r="AJ773"/>
  <c r="AI773" s="1"/>
  <c r="AH773"/>
  <c r="AG773"/>
  <c r="AF773"/>
  <c r="AE773"/>
  <c r="AD773"/>
  <c r="AC773"/>
  <c r="V773" l="1"/>
  <c r="W773" s="1"/>
  <c r="U773"/>
  <c r="T773"/>
  <c r="AW772"/>
  <c r="AV772"/>
  <c r="AQ772" s="1"/>
  <c r="AU772"/>
  <c r="AP772"/>
  <c r="AO772"/>
  <c r="AN772"/>
  <c r="AK772"/>
  <c r="AI772"/>
  <c r="AH772"/>
  <c r="AJ772" s="1"/>
  <c r="AG772"/>
  <c r="AF772"/>
  <c r="AE772"/>
  <c r="AD772"/>
  <c r="AC772"/>
  <c r="V772"/>
  <c r="U772"/>
  <c r="T772"/>
  <c r="AW771"/>
  <c r="AV771"/>
  <c r="AQ771" s="1"/>
  <c r="AU771"/>
  <c r="AP771"/>
  <c r="AO771"/>
  <c r="AN771"/>
  <c r="AK771"/>
  <c r="AH771"/>
  <c r="AJ771" s="1"/>
  <c r="AI771" s="1"/>
  <c r="AG771"/>
  <c r="AF771"/>
  <c r="AE771"/>
  <c r="AD771"/>
  <c r="AC771"/>
  <c r="V771" l="1"/>
  <c r="W771" s="1"/>
  <c r="U771"/>
  <c r="T771"/>
  <c r="AW770"/>
  <c r="AV770"/>
  <c r="AQ770" s="1"/>
  <c r="AU770"/>
  <c r="AP770"/>
  <c r="AO770"/>
  <c r="AN770"/>
  <c r="AK770"/>
  <c r="AI770"/>
  <c r="AH770"/>
  <c r="AJ770" s="1"/>
  <c r="AG770"/>
  <c r="AF770"/>
  <c r="AE770"/>
  <c r="AD770"/>
  <c r="AC770"/>
  <c r="V770"/>
  <c r="U770"/>
  <c r="T770"/>
  <c r="AW769"/>
  <c r="AV769"/>
  <c r="AQ769" s="1"/>
  <c r="AU769"/>
  <c r="AP769"/>
  <c r="AO769"/>
  <c r="AN769"/>
  <c r="AK769"/>
  <c r="AJ769"/>
  <c r="AI769" s="1"/>
  <c r="AH769"/>
  <c r="AG769"/>
  <c r="AF769"/>
  <c r="AE769"/>
  <c r="AD769"/>
  <c r="AC769"/>
  <c r="V769" l="1"/>
  <c r="W769" s="1"/>
  <c r="U769"/>
  <c r="T769"/>
  <c r="AW768"/>
  <c r="AV768"/>
  <c r="AQ768" s="1"/>
  <c r="AU768"/>
  <c r="AP768"/>
  <c r="AO768"/>
  <c r="AN768"/>
  <c r="AK768"/>
  <c r="AI768"/>
  <c r="AH768"/>
  <c r="AJ768" s="1"/>
  <c r="AG768"/>
  <c r="AF768"/>
  <c r="AE768"/>
  <c r="AD768"/>
  <c r="AC768"/>
  <c r="V768" l="1"/>
  <c r="U768"/>
  <c r="T768"/>
  <c r="AW767"/>
  <c r="AV767"/>
  <c r="AQ767" s="1"/>
  <c r="AU767"/>
  <c r="AP767"/>
  <c r="AO767"/>
  <c r="AN767"/>
  <c r="AK767"/>
  <c r="AJ767"/>
  <c r="AI767" s="1"/>
  <c r="AH767"/>
  <c r="AG767"/>
  <c r="AF767"/>
  <c r="AE767"/>
  <c r="AD767"/>
  <c r="AC767"/>
  <c r="V767" l="1"/>
  <c r="W767" s="1"/>
  <c r="U767"/>
  <c r="T767"/>
  <c r="AW766"/>
  <c r="AV766"/>
  <c r="AQ766" s="1"/>
  <c r="AU766"/>
  <c r="AP766"/>
  <c r="AO766"/>
  <c r="AN766"/>
  <c r="AK766"/>
  <c r="AJ766"/>
  <c r="AI766"/>
  <c r="AH766"/>
  <c r="AG766"/>
  <c r="AF766"/>
  <c r="AE766"/>
  <c r="AD766"/>
  <c r="AC766"/>
  <c r="V766" l="1"/>
  <c r="U766"/>
  <c r="T766"/>
  <c r="AW765"/>
  <c r="AV765"/>
  <c r="AQ765" s="1"/>
  <c r="AU765"/>
  <c r="AP765"/>
  <c r="AO765"/>
  <c r="AN765"/>
  <c r="AK765"/>
  <c r="AJ765"/>
  <c r="AI765" s="1"/>
  <c r="AH765"/>
  <c r="AG765"/>
  <c r="AF765"/>
  <c r="AE765"/>
  <c r="AD765"/>
  <c r="AC765"/>
  <c r="W765"/>
  <c r="V765"/>
  <c r="U765"/>
  <c r="T765"/>
  <c r="AW764"/>
  <c r="AV764"/>
  <c r="AQ764" s="1"/>
  <c r="AU764"/>
  <c r="AP764"/>
  <c r="AO764"/>
  <c r="AN764"/>
  <c r="AK764"/>
  <c r="AH764"/>
  <c r="AI764" s="1"/>
  <c r="AG764"/>
  <c r="AF764"/>
  <c r="AE764"/>
  <c r="AD764"/>
  <c r="AC764"/>
  <c r="AJ764" l="1"/>
  <c r="V764" l="1"/>
  <c r="U764"/>
  <c r="T764"/>
  <c r="AW763"/>
  <c r="AV763"/>
  <c r="AQ763" s="1"/>
  <c r="AU763"/>
  <c r="AP763"/>
  <c r="AO763"/>
  <c r="AN763"/>
  <c r="AK763"/>
  <c r="AJ763"/>
  <c r="AI763" s="1"/>
  <c r="AH763"/>
  <c r="AG763"/>
  <c r="AF763"/>
  <c r="AE763"/>
  <c r="AD763"/>
  <c r="AC763"/>
  <c r="V763"/>
  <c r="W763" s="1"/>
  <c r="U763"/>
  <c r="T763"/>
  <c r="AW762"/>
  <c r="AV762"/>
  <c r="AQ762" s="1"/>
  <c r="AU762"/>
  <c r="AP762"/>
  <c r="AO762"/>
  <c r="AN762"/>
  <c r="AK762"/>
  <c r="AJ762"/>
  <c r="AH762"/>
  <c r="AI762" s="1"/>
  <c r="AG762"/>
  <c r="AF762"/>
  <c r="AE762"/>
  <c r="AD762"/>
  <c r="AC762"/>
  <c r="V762" l="1"/>
  <c r="U762"/>
  <c r="T762"/>
  <c r="AW761"/>
  <c r="AV761"/>
  <c r="AQ761" s="1"/>
  <c r="AU761"/>
  <c r="AP761"/>
  <c r="AO761"/>
  <c r="AN761"/>
  <c r="AK761"/>
  <c r="AJ761"/>
  <c r="AI761" s="1"/>
  <c r="AH761"/>
  <c r="AG761"/>
  <c r="AF761"/>
  <c r="AE761"/>
  <c r="AD761"/>
  <c r="AC761"/>
  <c r="W761"/>
  <c r="V761"/>
  <c r="U761"/>
  <c r="T761"/>
  <c r="AW760"/>
  <c r="AV760"/>
  <c r="AQ760" s="1"/>
  <c r="AU760"/>
  <c r="AP760"/>
  <c r="AO760"/>
  <c r="AN760"/>
  <c r="AK760"/>
  <c r="AH760"/>
  <c r="AI760" s="1"/>
  <c r="AG760"/>
  <c r="AF760"/>
  <c r="AE760"/>
  <c r="AD760"/>
  <c r="AC760"/>
  <c r="AJ760" l="1"/>
  <c r="V760" l="1"/>
  <c r="U760"/>
  <c r="T760"/>
  <c r="AW759"/>
  <c r="AV759"/>
  <c r="AQ759" s="1"/>
  <c r="AU759"/>
  <c r="AP759"/>
  <c r="AO759"/>
  <c r="AN759"/>
  <c r="AK759"/>
  <c r="AJ759"/>
  <c r="AI759" s="1"/>
  <c r="AH759"/>
  <c r="AG759"/>
  <c r="AF759"/>
  <c r="AE759"/>
  <c r="AD759"/>
  <c r="AC759"/>
  <c r="V759"/>
  <c r="W759" s="1"/>
  <c r="U759"/>
  <c r="T759"/>
  <c r="AW758"/>
  <c r="AV758"/>
  <c r="AQ758" s="1"/>
  <c r="AU758"/>
  <c r="AP758"/>
  <c r="AO758"/>
  <c r="AN758"/>
  <c r="AK758"/>
  <c r="AJ758"/>
  <c r="AH758"/>
  <c r="AI758" s="1"/>
  <c r="AG758"/>
  <c r="AF758"/>
  <c r="AE758"/>
  <c r="AD758"/>
  <c r="AC758"/>
  <c r="V758" l="1"/>
  <c r="U758"/>
  <c r="T758"/>
  <c r="AW757"/>
  <c r="AV757"/>
  <c r="AQ757" s="1"/>
  <c r="AU757"/>
  <c r="AP757"/>
  <c r="AO757"/>
  <c r="AN757"/>
  <c r="AK757"/>
  <c r="AJ757"/>
  <c r="AI757" s="1"/>
  <c r="AH757"/>
  <c r="AG757"/>
  <c r="AF757"/>
  <c r="AE757"/>
  <c r="AD757"/>
  <c r="AC757"/>
  <c r="W757"/>
  <c r="V757"/>
  <c r="U757"/>
  <c r="T757"/>
  <c r="AW756"/>
  <c r="AV756"/>
  <c r="AQ756" s="1"/>
  <c r="AU756"/>
  <c r="AP756"/>
  <c r="AO756"/>
  <c r="AN756"/>
  <c r="AK756"/>
  <c r="AH756"/>
  <c r="AI756" s="1"/>
  <c r="AG756"/>
  <c r="AF756"/>
  <c r="AE756"/>
  <c r="AD756"/>
  <c r="AC756"/>
  <c r="AJ756" l="1"/>
  <c r="V756" l="1"/>
  <c r="U756"/>
  <c r="T756"/>
  <c r="AW755"/>
  <c r="AV755"/>
  <c r="AQ755" s="1"/>
  <c r="AU755"/>
  <c r="AP755"/>
  <c r="AO755"/>
  <c r="AN755"/>
  <c r="AK755"/>
  <c r="AJ755"/>
  <c r="AI755" s="1"/>
  <c r="AH755"/>
  <c r="AG755"/>
  <c r="AF755"/>
  <c r="AE755"/>
  <c r="AD755"/>
  <c r="AC755"/>
  <c r="V755"/>
  <c r="W755" s="1"/>
  <c r="U755"/>
  <c r="T755"/>
  <c r="AW754"/>
  <c r="AV754"/>
  <c r="AQ754" s="1"/>
  <c r="AU754"/>
  <c r="AP754"/>
  <c r="AO754"/>
  <c r="AN754"/>
  <c r="AK754"/>
  <c r="AJ754"/>
  <c r="AH754"/>
  <c r="AI754" s="1"/>
  <c r="AG754"/>
  <c r="AF754"/>
  <c r="AE754"/>
  <c r="AD754"/>
  <c r="AC754"/>
  <c r="V754" l="1"/>
  <c r="U754"/>
  <c r="T754"/>
  <c r="AW753"/>
  <c r="AV753"/>
  <c r="AQ753" s="1"/>
  <c r="AU753"/>
  <c r="AP753"/>
  <c r="AO753"/>
  <c r="AN753"/>
  <c r="AK753"/>
  <c r="AJ753"/>
  <c r="AI753" s="1"/>
  <c r="AH753"/>
  <c r="AG753"/>
  <c r="AF753"/>
  <c r="AE753"/>
  <c r="AD753"/>
  <c r="AC753"/>
  <c r="V753"/>
  <c r="W753" s="1"/>
  <c r="U753"/>
  <c r="T753"/>
  <c r="AW752"/>
  <c r="AV752"/>
  <c r="AQ752" s="1"/>
  <c r="AU752"/>
  <c r="AP752"/>
  <c r="AO752"/>
  <c r="AN752"/>
  <c r="AK752"/>
  <c r="AJ752"/>
  <c r="AH752"/>
  <c r="AI752" s="1"/>
  <c r="AG752"/>
  <c r="AF752"/>
  <c r="AE752"/>
  <c r="AD752"/>
  <c r="AC752"/>
  <c r="V752" l="1"/>
  <c r="U752"/>
  <c r="T752"/>
  <c r="AW751"/>
  <c r="AV751"/>
  <c r="AQ751" s="1"/>
  <c r="AU751"/>
  <c r="AP751"/>
  <c r="AO751"/>
  <c r="AN751"/>
  <c r="AK751"/>
  <c r="AJ751"/>
  <c r="AI751" s="1"/>
  <c r="AH751"/>
  <c r="AG751"/>
  <c r="AF751"/>
  <c r="AE751"/>
  <c r="AD751"/>
  <c r="AC751"/>
  <c r="W751" l="1"/>
  <c r="V751"/>
  <c r="U751"/>
  <c r="T751"/>
  <c r="AW750"/>
  <c r="AV750"/>
  <c r="AQ750" s="1"/>
  <c r="AU750"/>
  <c r="AP750"/>
  <c r="AO750"/>
  <c r="AN750"/>
  <c r="AK750"/>
  <c r="AH750"/>
  <c r="AI750" s="1"/>
  <c r="AG750"/>
  <c r="AF750"/>
  <c r="AE750"/>
  <c r="AD750"/>
  <c r="AC750"/>
  <c r="V750"/>
  <c r="U750"/>
  <c r="T750"/>
  <c r="AW749"/>
  <c r="AV749"/>
  <c r="AQ749" s="1"/>
  <c r="AU749"/>
  <c r="AP749"/>
  <c r="AO749"/>
  <c r="AN749"/>
  <c r="AK749"/>
  <c r="AJ749"/>
  <c r="AI749" s="1"/>
  <c r="AH749"/>
  <c r="AG749"/>
  <c r="AF749"/>
  <c r="AE749"/>
  <c r="AD749"/>
  <c r="AC749"/>
  <c r="AJ750" l="1"/>
  <c r="W749" l="1"/>
  <c r="V749"/>
  <c r="U749"/>
  <c r="T749"/>
  <c r="AW748"/>
  <c r="AV748"/>
  <c r="AQ748" s="1"/>
  <c r="AU748"/>
  <c r="AP748"/>
  <c r="AO748"/>
  <c r="AN748"/>
  <c r="AK748"/>
  <c r="AJ748"/>
  <c r="AI748"/>
  <c r="AH748"/>
  <c r="AG748"/>
  <c r="AF748"/>
  <c r="AE748"/>
  <c r="AD748"/>
  <c r="AC748"/>
  <c r="W748"/>
  <c r="V748"/>
  <c r="U748"/>
  <c r="T748"/>
  <c r="AW747"/>
  <c r="AV747"/>
  <c r="AQ747" s="1"/>
  <c r="AU747"/>
  <c r="AP747"/>
  <c r="AO747"/>
  <c r="AN747"/>
  <c r="AK747"/>
  <c r="AJ747"/>
  <c r="AI747"/>
  <c r="AH747"/>
  <c r="AG747"/>
  <c r="AF747"/>
  <c r="AE747"/>
  <c r="AD747"/>
  <c r="AC747"/>
  <c r="W747" l="1"/>
  <c r="V747"/>
  <c r="U747"/>
  <c r="T747"/>
  <c r="AW746"/>
  <c r="AV746"/>
  <c r="AQ746" s="1"/>
  <c r="AU746"/>
  <c r="AP746"/>
  <c r="AO746"/>
  <c r="AN746"/>
  <c r="AK746"/>
  <c r="AJ746"/>
  <c r="AI746"/>
  <c r="AH746"/>
  <c r="AG746"/>
  <c r="AF746"/>
  <c r="AE746"/>
  <c r="AD746"/>
  <c r="AC746"/>
  <c r="W746"/>
  <c r="V746"/>
  <c r="U746"/>
  <c r="T746"/>
  <c r="AW745"/>
  <c r="AV745"/>
  <c r="AQ745" s="1"/>
  <c r="AU745"/>
  <c r="AP745"/>
  <c r="AO745"/>
  <c r="AN745"/>
  <c r="AK745"/>
  <c r="AJ745"/>
  <c r="AI745"/>
  <c r="AH745"/>
  <c r="AG745"/>
  <c r="AF745"/>
  <c r="AE745"/>
  <c r="AD745"/>
  <c r="AC745"/>
  <c r="W745" l="1"/>
  <c r="V745"/>
  <c r="U745"/>
  <c r="T745"/>
  <c r="AW744"/>
  <c r="AV744"/>
  <c r="AQ744" s="1"/>
  <c r="AU744"/>
  <c r="AP744"/>
  <c r="AO744"/>
  <c r="AN744"/>
  <c r="AK744"/>
  <c r="AJ744"/>
  <c r="AH744"/>
  <c r="AI744" s="1"/>
  <c r="AG744"/>
  <c r="AF744"/>
  <c r="AE744"/>
  <c r="AD744"/>
  <c r="AC744"/>
  <c r="W744"/>
  <c r="V744"/>
  <c r="U744"/>
  <c r="T744"/>
  <c r="AW743"/>
  <c r="AV743"/>
  <c r="AQ743" s="1"/>
  <c r="AU743"/>
  <c r="AP743"/>
  <c r="AO743"/>
  <c r="AN743"/>
  <c r="AK743"/>
  <c r="AJ743"/>
  <c r="AI743"/>
  <c r="AH743"/>
  <c r="AG743"/>
  <c r="AF743"/>
  <c r="AE743"/>
  <c r="AD743"/>
  <c r="AC743"/>
  <c r="V743" l="1"/>
  <c r="W743" s="1"/>
  <c r="U743"/>
  <c r="T743"/>
  <c r="AW742"/>
  <c r="AV742"/>
  <c r="AQ742" s="1"/>
  <c r="AU742"/>
  <c r="AP742"/>
  <c r="AO742"/>
  <c r="AN742"/>
  <c r="AK742"/>
  <c r="AH742"/>
  <c r="AI742" s="1"/>
  <c r="AG742"/>
  <c r="AF742"/>
  <c r="AE742"/>
  <c r="AD742"/>
  <c r="AC742"/>
  <c r="W742"/>
  <c r="V742"/>
  <c r="U742"/>
  <c r="T742"/>
  <c r="AW741"/>
  <c r="AV741"/>
  <c r="AQ741" s="1"/>
  <c r="AU741"/>
  <c r="AP741"/>
  <c r="AO741"/>
  <c r="AN741"/>
  <c r="AK741"/>
  <c r="AJ741"/>
  <c r="AI741"/>
  <c r="AH741"/>
  <c r="AG741"/>
  <c r="AF741"/>
  <c r="AE741"/>
  <c r="AD741"/>
  <c r="AC741"/>
  <c r="AJ742" l="1"/>
  <c r="V741"/>
  <c r="W741" s="1"/>
  <c r="U741"/>
  <c r="T741"/>
  <c r="AW740"/>
  <c r="AV740"/>
  <c r="AQ740" s="1"/>
  <c r="AU740"/>
  <c r="AP740"/>
  <c r="AO740"/>
  <c r="AN740"/>
  <c r="AK740"/>
  <c r="AJ740"/>
  <c r="AI740"/>
  <c r="AH740"/>
  <c r="AG740"/>
  <c r="AF740"/>
  <c r="AE740"/>
  <c r="AD740"/>
  <c r="AC740"/>
  <c r="V740" l="1"/>
  <c r="W740" s="1"/>
  <c r="U740"/>
  <c r="T740"/>
  <c r="AW739"/>
  <c r="AV739"/>
  <c r="AQ739" s="1"/>
  <c r="AU739"/>
  <c r="AP739"/>
  <c r="AO739"/>
  <c r="AN739"/>
  <c r="AK739"/>
  <c r="AH739"/>
  <c r="AI739" s="1"/>
  <c r="AG739"/>
  <c r="AF739"/>
  <c r="AE739"/>
  <c r="AD739"/>
  <c r="AC739"/>
  <c r="W739"/>
  <c r="V739"/>
  <c r="U739"/>
  <c r="T739"/>
  <c r="AW738"/>
  <c r="AV738"/>
  <c r="AQ738" s="1"/>
  <c r="AU738"/>
  <c r="AP738"/>
  <c r="AO738"/>
  <c r="AN738"/>
  <c r="AK738"/>
  <c r="AJ738"/>
  <c r="AI738"/>
  <c r="AH738"/>
  <c r="AG738"/>
  <c r="AF738"/>
  <c r="AE738"/>
  <c r="AD738"/>
  <c r="AC738"/>
  <c r="AJ739" l="1"/>
  <c r="V738" l="1"/>
  <c r="W738" s="1"/>
  <c r="U738"/>
  <c r="T738"/>
  <c r="AW737"/>
  <c r="AV737"/>
  <c r="AQ737" s="1"/>
  <c r="AU737"/>
  <c r="AP737"/>
  <c r="AO737"/>
  <c r="AN737"/>
  <c r="AK737"/>
  <c r="AJ737"/>
  <c r="AI737"/>
  <c r="AH737"/>
  <c r="AG737"/>
  <c r="AF737"/>
  <c r="AE737"/>
  <c r="AD737"/>
  <c r="AC737"/>
  <c r="V737"/>
  <c r="W737" s="1"/>
  <c r="U737"/>
  <c r="T737"/>
  <c r="AW736"/>
  <c r="AV736"/>
  <c r="AQ736" s="1"/>
  <c r="AU736"/>
  <c r="AP736"/>
  <c r="AO736"/>
  <c r="AN736"/>
  <c r="AK736"/>
  <c r="AJ736"/>
  <c r="AI736"/>
  <c r="AH736"/>
  <c r="AG736"/>
  <c r="AF736"/>
  <c r="AE736"/>
  <c r="AD736"/>
  <c r="AC736"/>
  <c r="W736" l="1"/>
  <c r="V736"/>
  <c r="U736"/>
  <c r="T736"/>
  <c r="AW735"/>
  <c r="AV735"/>
  <c r="AQ735" s="1"/>
  <c r="AU735"/>
  <c r="AP735"/>
  <c r="AO735"/>
  <c r="AN735"/>
  <c r="AK735"/>
  <c r="AJ735"/>
  <c r="AH735"/>
  <c r="AI735" s="1"/>
  <c r="AG735"/>
  <c r="AF735"/>
  <c r="AE735"/>
  <c r="AD735"/>
  <c r="AC735"/>
  <c r="W735"/>
  <c r="V735"/>
  <c r="U735"/>
  <c r="T735"/>
  <c r="AW734"/>
  <c r="AV734"/>
  <c r="AQ734" s="1"/>
  <c r="AU734"/>
  <c r="AP734"/>
  <c r="AO734"/>
  <c r="AN734"/>
  <c r="AK734"/>
  <c r="AJ734"/>
  <c r="AI734"/>
  <c r="AH734"/>
  <c r="AG734"/>
  <c r="AF734"/>
  <c r="AE734"/>
  <c r="AD734"/>
  <c r="AC734"/>
  <c r="W734" l="1"/>
  <c r="V734"/>
  <c r="U734"/>
  <c r="T734"/>
  <c r="AW733"/>
  <c r="AV733"/>
  <c r="AQ733" s="1"/>
  <c r="AU733"/>
  <c r="AP733"/>
  <c r="AO733"/>
  <c r="AN733"/>
  <c r="AK733"/>
  <c r="AJ733"/>
  <c r="AH733"/>
  <c r="AI733" s="1"/>
  <c r="AG733"/>
  <c r="AF733"/>
  <c r="AE733"/>
  <c r="AD733"/>
  <c r="AC733"/>
  <c r="W733" l="1"/>
  <c r="V733"/>
  <c r="U733"/>
  <c r="T733"/>
  <c r="AW732"/>
  <c r="AV732"/>
  <c r="AQ732" s="1"/>
  <c r="AU732"/>
  <c r="AP732"/>
  <c r="AO732"/>
  <c r="AN732"/>
  <c r="AK732"/>
  <c r="AJ732"/>
  <c r="AH732"/>
  <c r="AI732" s="1"/>
  <c r="AG732"/>
  <c r="AF732"/>
  <c r="AE732"/>
  <c r="AD732"/>
  <c r="AC732"/>
  <c r="W732"/>
  <c r="V732"/>
  <c r="U732"/>
  <c r="T732"/>
  <c r="AW731"/>
  <c r="AV731"/>
  <c r="AQ731" s="1"/>
  <c r="AU731"/>
  <c r="AP731"/>
  <c r="AO731"/>
  <c r="AN731"/>
  <c r="AK731"/>
  <c r="AJ731"/>
  <c r="AI731"/>
  <c r="AH731"/>
  <c r="AG731"/>
  <c r="AF731"/>
  <c r="AE731"/>
  <c r="AD731"/>
  <c r="AC731"/>
  <c r="W731" l="1"/>
  <c r="V731"/>
  <c r="U731"/>
  <c r="T731"/>
  <c r="AW730"/>
  <c r="AV730"/>
  <c r="AQ730" s="1"/>
  <c r="AU730"/>
  <c r="AP730"/>
  <c r="AO730"/>
  <c r="AN730"/>
  <c r="AK730"/>
  <c r="AJ730"/>
  <c r="AH730"/>
  <c r="AI730" s="1"/>
  <c r="AG730"/>
  <c r="AF730"/>
  <c r="AE730"/>
  <c r="AD730"/>
  <c r="AC730"/>
  <c r="W730"/>
  <c r="V730"/>
  <c r="U730"/>
  <c r="T730"/>
  <c r="AW729"/>
  <c r="AV729"/>
  <c r="AQ729" s="1"/>
  <c r="AU729"/>
  <c r="AP729"/>
  <c r="AO729"/>
  <c r="AN729"/>
  <c r="AK729"/>
  <c r="AJ729"/>
  <c r="AI729"/>
  <c r="AH729"/>
  <c r="AG729"/>
  <c r="AF729"/>
  <c r="AE729"/>
  <c r="AD729"/>
  <c r="AC729"/>
  <c r="W729" l="1"/>
  <c r="V729"/>
  <c r="U729"/>
  <c r="T729"/>
  <c r="AW728"/>
  <c r="AV728"/>
  <c r="AQ728" s="1"/>
  <c r="AU728"/>
  <c r="AP728"/>
  <c r="AO728"/>
  <c r="AN728"/>
  <c r="AK728"/>
  <c r="AJ728"/>
  <c r="AH728"/>
  <c r="AI728" s="1"/>
  <c r="AG728"/>
  <c r="AF728"/>
  <c r="AE728"/>
  <c r="AD728"/>
  <c r="AC728"/>
  <c r="W728"/>
  <c r="V728"/>
  <c r="U728"/>
  <c r="T728"/>
  <c r="AW727"/>
  <c r="AV727"/>
  <c r="AQ727" s="1"/>
  <c r="AU727"/>
  <c r="AP727"/>
  <c r="AO727"/>
  <c r="AN727"/>
  <c r="AK727"/>
  <c r="AJ727"/>
  <c r="AI727"/>
  <c r="AH727"/>
  <c r="AG727"/>
  <c r="AF727"/>
  <c r="AE727"/>
  <c r="AD727"/>
  <c r="AC727"/>
  <c r="W727" l="1"/>
  <c r="V727"/>
  <c r="U727"/>
  <c r="T727"/>
  <c r="AW726"/>
  <c r="AV726"/>
  <c r="AQ726" s="1"/>
  <c r="AU726"/>
  <c r="AP726"/>
  <c r="AO726"/>
  <c r="AN726"/>
  <c r="AK726"/>
  <c r="AJ726"/>
  <c r="AH726"/>
  <c r="AI726" s="1"/>
  <c r="AG726"/>
  <c r="AF726"/>
  <c r="AE726"/>
  <c r="AD726"/>
  <c r="AC726"/>
  <c r="W726"/>
  <c r="V726"/>
  <c r="U726"/>
  <c r="T726"/>
  <c r="AW725"/>
  <c r="AV725"/>
  <c r="AQ725" s="1"/>
  <c r="AU725"/>
  <c r="AP725"/>
  <c r="AO725"/>
  <c r="AN725"/>
  <c r="AK725"/>
  <c r="AJ725"/>
  <c r="AI725"/>
  <c r="AH725"/>
  <c r="AG725"/>
  <c r="AF725"/>
  <c r="AE725"/>
  <c r="AD725"/>
  <c r="AC725"/>
  <c r="V725" l="1"/>
  <c r="W725" s="1"/>
  <c r="U725"/>
  <c r="T725"/>
  <c r="AW724"/>
  <c r="AV724"/>
  <c r="AQ724" s="1"/>
  <c r="AU724"/>
  <c r="AP724"/>
  <c r="AO724"/>
  <c r="AN724"/>
  <c r="AK724"/>
  <c r="AJ724"/>
  <c r="AI724"/>
  <c r="AH724"/>
  <c r="AG724"/>
  <c r="AF724"/>
  <c r="AE724"/>
  <c r="AD724"/>
  <c r="AC724"/>
  <c r="W724" l="1"/>
  <c r="V724"/>
  <c r="U724"/>
  <c r="T724"/>
  <c r="AW723"/>
  <c r="AV723"/>
  <c r="AQ723" s="1"/>
  <c r="AU723"/>
  <c r="AP723"/>
  <c r="AO723"/>
  <c r="AN723"/>
  <c r="AK723"/>
  <c r="AJ723"/>
  <c r="AH723"/>
  <c r="AI723" s="1"/>
  <c r="AG723"/>
  <c r="AF723"/>
  <c r="AE723"/>
  <c r="AD723"/>
  <c r="AC723"/>
  <c r="W723"/>
  <c r="V723"/>
  <c r="U723"/>
  <c r="T723"/>
  <c r="AW722"/>
  <c r="AV722"/>
  <c r="AQ722" s="1"/>
  <c r="AU722"/>
  <c r="AP722"/>
  <c r="AO722"/>
  <c r="AN722"/>
  <c r="AK722"/>
  <c r="AJ722"/>
  <c r="AI722"/>
  <c r="AH722"/>
  <c r="AG722"/>
  <c r="AF722"/>
  <c r="AE722"/>
  <c r="AD722"/>
  <c r="AC722"/>
  <c r="W722" l="1"/>
  <c r="V722"/>
  <c r="U722"/>
  <c r="T722"/>
  <c r="AW721"/>
  <c r="AV721"/>
  <c r="AQ721" s="1"/>
  <c r="AU721"/>
  <c r="AP721"/>
  <c r="AO721"/>
  <c r="AN721"/>
  <c r="AK721"/>
  <c r="AJ721"/>
  <c r="AH721"/>
  <c r="AI721" s="1"/>
  <c r="AG721"/>
  <c r="AF721"/>
  <c r="AE721"/>
  <c r="AD721"/>
  <c r="AC721"/>
  <c r="W721"/>
  <c r="V721"/>
  <c r="U721"/>
  <c r="T721"/>
  <c r="AW720"/>
  <c r="AV720"/>
  <c r="AQ720" s="1"/>
  <c r="AU720"/>
  <c r="AP720"/>
  <c r="AO720"/>
  <c r="AN720"/>
  <c r="AK720"/>
  <c r="AJ720"/>
  <c r="AI720"/>
  <c r="AH720"/>
  <c r="AG720"/>
  <c r="AF720"/>
  <c r="AE720"/>
  <c r="AD720"/>
  <c r="AC720"/>
  <c r="V720" l="1"/>
  <c r="W720" s="1"/>
  <c r="U720"/>
  <c r="T720"/>
  <c r="AW719"/>
  <c r="AV719"/>
  <c r="AQ719" s="1"/>
  <c r="AU719"/>
  <c r="AP719"/>
  <c r="AO719"/>
  <c r="AN719"/>
  <c r="AK719"/>
  <c r="AH719"/>
  <c r="AI719" s="1"/>
  <c r="AG719"/>
  <c r="AF719"/>
  <c r="AE719"/>
  <c r="AD719"/>
  <c r="AC719"/>
  <c r="W719"/>
  <c r="V719"/>
  <c r="U719"/>
  <c r="T719"/>
  <c r="AW718"/>
  <c r="AV718"/>
  <c r="AQ718" s="1"/>
  <c r="AU718"/>
  <c r="AP718"/>
  <c r="AO718"/>
  <c r="AN718"/>
  <c r="AK718"/>
  <c r="AJ718"/>
  <c r="AI718"/>
  <c r="AH718"/>
  <c r="AG718"/>
  <c r="AF718"/>
  <c r="AE718"/>
  <c r="AD718"/>
  <c r="AC718"/>
  <c r="AJ719" l="1"/>
  <c r="V718" l="1"/>
  <c r="W718" s="1"/>
  <c r="U718"/>
  <c r="T718"/>
  <c r="AW717"/>
  <c r="AV717"/>
  <c r="AQ717" s="1"/>
  <c r="AU717"/>
  <c r="AP717"/>
  <c r="AO717"/>
  <c r="AN717"/>
  <c r="AK717"/>
  <c r="AH717"/>
  <c r="AI717" s="1"/>
  <c r="AG717"/>
  <c r="AF717"/>
  <c r="AE717"/>
  <c r="AD717"/>
  <c r="AC717"/>
  <c r="W717"/>
  <c r="V717"/>
  <c r="U717"/>
  <c r="T717"/>
  <c r="AW716"/>
  <c r="AV716"/>
  <c r="AQ716" s="1"/>
  <c r="AU716"/>
  <c r="AP716"/>
  <c r="AO716"/>
  <c r="AN716"/>
  <c r="AK716"/>
  <c r="AJ716"/>
  <c r="AI716"/>
  <c r="AH716"/>
  <c r="AG716"/>
  <c r="AF716"/>
  <c r="AE716"/>
  <c r="AD716"/>
  <c r="AC716"/>
  <c r="AJ717" l="1"/>
  <c r="V716" l="1"/>
  <c r="W716" s="1"/>
  <c r="U716"/>
  <c r="T716"/>
  <c r="AW715"/>
  <c r="AV715"/>
  <c r="AQ715" s="1"/>
  <c r="AU715"/>
  <c r="AP715"/>
  <c r="AO715"/>
  <c r="AN715"/>
  <c r="AK715"/>
  <c r="AH715"/>
  <c r="AI715" s="1"/>
  <c r="AG715"/>
  <c r="AF715"/>
  <c r="AE715"/>
  <c r="AD715"/>
  <c r="AC715"/>
  <c r="W715"/>
  <c r="V715"/>
  <c r="U715"/>
  <c r="T715"/>
  <c r="AW714"/>
  <c r="AV714"/>
  <c r="AQ714" s="1"/>
  <c r="AU714"/>
  <c r="AP714"/>
  <c r="AO714"/>
  <c r="AN714"/>
  <c r="AK714"/>
  <c r="AJ714"/>
  <c r="AI714"/>
  <c r="AH714"/>
  <c r="AG714"/>
  <c r="AF714"/>
  <c r="AE714"/>
  <c r="AD714"/>
  <c r="AC714"/>
  <c r="AJ715" l="1"/>
  <c r="V714" l="1"/>
  <c r="W714" s="1"/>
  <c r="U714"/>
  <c r="T714"/>
  <c r="AW713"/>
  <c r="AV713"/>
  <c r="AQ713" s="1"/>
  <c r="AU713"/>
  <c r="AP713"/>
  <c r="AO713"/>
  <c r="AN713"/>
  <c r="AK713"/>
  <c r="AH713"/>
  <c r="AI713" s="1"/>
  <c r="AG713"/>
  <c r="AF713"/>
  <c r="AE713"/>
  <c r="AD713"/>
  <c r="AC713"/>
  <c r="W713"/>
  <c r="V713"/>
  <c r="U713"/>
  <c r="T713"/>
  <c r="AW712"/>
  <c r="AV712"/>
  <c r="AQ712" s="1"/>
  <c r="AU712"/>
  <c r="AP712"/>
  <c r="AO712"/>
  <c r="AN712"/>
  <c r="AK712"/>
  <c r="AJ712"/>
  <c r="AI712"/>
  <c r="AH712"/>
  <c r="AG712"/>
  <c r="AF712"/>
  <c r="AE712"/>
  <c r="AD712"/>
  <c r="AC712"/>
  <c r="AJ713" l="1"/>
  <c r="V712"/>
  <c r="W712" s="1"/>
  <c r="U712"/>
  <c r="T712"/>
  <c r="AW711"/>
  <c r="AV711"/>
  <c r="AQ711" s="1"/>
  <c r="AU711"/>
  <c r="AP711"/>
  <c r="AO711"/>
  <c r="AN711"/>
  <c r="AK711"/>
  <c r="AJ711"/>
  <c r="AI711"/>
  <c r="AH711"/>
  <c r="AG711"/>
  <c r="AF711"/>
  <c r="AE711"/>
  <c r="AD711"/>
  <c r="AC711"/>
  <c r="V711" l="1"/>
  <c r="W711" s="1"/>
  <c r="U711"/>
  <c r="T711"/>
  <c r="AW710"/>
  <c r="AV710"/>
  <c r="AQ710" s="1"/>
  <c r="AU710"/>
  <c r="AP710"/>
  <c r="AO710"/>
  <c r="AN710"/>
  <c r="AK710"/>
  <c r="AH710"/>
  <c r="AI710" s="1"/>
  <c r="AG710"/>
  <c r="AF710"/>
  <c r="AE710"/>
  <c r="AD710"/>
  <c r="AC710"/>
  <c r="W710"/>
  <c r="V710"/>
  <c r="U710"/>
  <c r="T710"/>
  <c r="AW709"/>
  <c r="AV709"/>
  <c r="AQ709" s="1"/>
  <c r="AU709"/>
  <c r="AP709"/>
  <c r="AO709"/>
  <c r="AN709"/>
  <c r="AK709"/>
  <c r="AJ709"/>
  <c r="AI709"/>
  <c r="AH709"/>
  <c r="AG709"/>
  <c r="AF709"/>
  <c r="AE709"/>
  <c r="AD709"/>
  <c r="AC709"/>
  <c r="AJ710" l="1"/>
  <c r="V709" l="1"/>
  <c r="W709" s="1"/>
  <c r="U709"/>
  <c r="T709"/>
  <c r="AW708"/>
  <c r="AV708"/>
  <c r="AQ708" s="1"/>
  <c r="AU708"/>
  <c r="AP708"/>
  <c r="AO708"/>
  <c r="AN708"/>
  <c r="AK708"/>
  <c r="AJ708"/>
  <c r="AI708"/>
  <c r="AH708"/>
  <c r="AG708"/>
  <c r="AF708"/>
  <c r="AE708"/>
  <c r="AD708"/>
  <c r="AC708"/>
  <c r="V708"/>
  <c r="W708" s="1"/>
  <c r="U708"/>
  <c r="T708"/>
  <c r="AW707"/>
  <c r="AV707"/>
  <c r="AQ707" s="1"/>
  <c r="AU707"/>
  <c r="AP707"/>
  <c r="AO707"/>
  <c r="AN707"/>
  <c r="AK707"/>
  <c r="AJ707"/>
  <c r="AI707"/>
  <c r="AH707"/>
  <c r="AG707"/>
  <c r="AF707"/>
  <c r="AE707"/>
  <c r="AD707"/>
  <c r="AC707"/>
  <c r="V707" l="1"/>
  <c r="W707" s="1"/>
  <c r="U707"/>
  <c r="T707"/>
  <c r="AW706"/>
  <c r="AV706"/>
  <c r="AQ706" s="1"/>
  <c r="AU706"/>
  <c r="AP706"/>
  <c r="AO706"/>
  <c r="AN706"/>
  <c r="AK706"/>
  <c r="AH706"/>
  <c r="AI706" s="1"/>
  <c r="AG706"/>
  <c r="AF706"/>
  <c r="AE706"/>
  <c r="AD706"/>
  <c r="AC706"/>
  <c r="W706"/>
  <c r="V706"/>
  <c r="U706"/>
  <c r="T706"/>
  <c r="AW705"/>
  <c r="AV705"/>
  <c r="AQ705" s="1"/>
  <c r="AU705"/>
  <c r="AP705"/>
  <c r="AO705"/>
  <c r="AN705"/>
  <c r="AK705"/>
  <c r="AJ705"/>
  <c r="AI705"/>
  <c r="AH705"/>
  <c r="AG705"/>
  <c r="AF705"/>
  <c r="AE705"/>
  <c r="AD705"/>
  <c r="AC705"/>
  <c r="AJ706" l="1"/>
  <c r="V705" l="1"/>
  <c r="W705" s="1"/>
  <c r="U705"/>
  <c r="T705"/>
  <c r="AW704"/>
  <c r="AV704"/>
  <c r="AQ704" s="1"/>
  <c r="AU704"/>
  <c r="AP704"/>
  <c r="AO704"/>
  <c r="AN704"/>
  <c r="AK704"/>
  <c r="AJ704"/>
  <c r="AI704"/>
  <c r="AH704"/>
  <c r="AG704"/>
  <c r="AF704"/>
  <c r="AE704"/>
  <c r="AD704"/>
  <c r="AC704"/>
  <c r="V704"/>
  <c r="W704" s="1"/>
  <c r="U704"/>
  <c r="T704"/>
  <c r="AW703"/>
  <c r="AV703"/>
  <c r="AQ703" s="1"/>
  <c r="AU703"/>
  <c r="AP703"/>
  <c r="AO703"/>
  <c r="AN703"/>
  <c r="AK703"/>
  <c r="AJ703"/>
  <c r="AI703"/>
  <c r="AH703"/>
  <c r="AG703"/>
  <c r="AF703"/>
  <c r="AE703"/>
  <c r="AD703"/>
  <c r="AC703"/>
  <c r="W703" l="1"/>
  <c r="V703"/>
  <c r="U703"/>
  <c r="T703"/>
  <c r="AW702"/>
  <c r="AV702"/>
  <c r="AQ702" s="1"/>
  <c r="AU702"/>
  <c r="AP702"/>
  <c r="AO702"/>
  <c r="AN702"/>
  <c r="AK702"/>
  <c r="AJ702"/>
  <c r="AH702"/>
  <c r="AI702" s="1"/>
  <c r="AG702"/>
  <c r="AF702"/>
  <c r="AE702"/>
  <c r="AD702"/>
  <c r="AC702"/>
  <c r="W702"/>
  <c r="V702"/>
  <c r="U702"/>
  <c r="T702"/>
  <c r="AW701"/>
  <c r="AV701"/>
  <c r="AQ701" s="1"/>
  <c r="AU701"/>
  <c r="AP701"/>
  <c r="AO701"/>
  <c r="AN701"/>
  <c r="AK701"/>
  <c r="AJ701"/>
  <c r="AI701"/>
  <c r="AH701"/>
  <c r="AG701"/>
  <c r="AF701"/>
  <c r="AE701"/>
  <c r="AD701"/>
  <c r="AC701"/>
  <c r="V701" l="1"/>
  <c r="W701" s="1"/>
  <c r="U701"/>
  <c r="T701"/>
  <c r="AW700"/>
  <c r="AV700"/>
  <c r="AQ700" s="1"/>
  <c r="AU700"/>
  <c r="AP700"/>
  <c r="AO700"/>
  <c r="AN700"/>
  <c r="AK700"/>
  <c r="AH700"/>
  <c r="AI700" s="1"/>
  <c r="AG700"/>
  <c r="AF700"/>
  <c r="AE700"/>
  <c r="AD700"/>
  <c r="AC700"/>
  <c r="W700"/>
  <c r="V700"/>
  <c r="U700"/>
  <c r="T700"/>
  <c r="AW699"/>
  <c r="AV699"/>
  <c r="AQ699" s="1"/>
  <c r="AU699"/>
  <c r="AP699"/>
  <c r="AO699"/>
  <c r="AN699"/>
  <c r="AK699"/>
  <c r="AJ699"/>
  <c r="AI699"/>
  <c r="AH699"/>
  <c r="AG699"/>
  <c r="AF699"/>
  <c r="AE699"/>
  <c r="AD699"/>
  <c r="AC699"/>
  <c r="AJ700" l="1"/>
  <c r="W699" l="1"/>
  <c r="V699"/>
  <c r="U699"/>
  <c r="T699"/>
  <c r="AW698"/>
  <c r="AV698"/>
  <c r="AQ698" s="1"/>
  <c r="AU698"/>
  <c r="AP698"/>
  <c r="AO698"/>
  <c r="AN698"/>
  <c r="AK698"/>
  <c r="AJ698"/>
  <c r="AI698"/>
  <c r="AH698"/>
  <c r="AG698"/>
  <c r="AF698"/>
  <c r="AE698"/>
  <c r="AD698"/>
  <c r="AC698"/>
  <c r="W698"/>
  <c r="V698"/>
  <c r="U698"/>
  <c r="T698"/>
  <c r="AW697"/>
  <c r="AV697"/>
  <c r="AQ697" s="1"/>
  <c r="AU697"/>
  <c r="AP697"/>
  <c r="AO697"/>
  <c r="AN697"/>
  <c r="AK697"/>
  <c r="AJ697"/>
  <c r="AI697"/>
  <c r="AH697"/>
  <c r="AG697"/>
  <c r="AF697"/>
  <c r="AE697"/>
  <c r="AD697"/>
  <c r="AC697"/>
  <c r="W697" l="1"/>
  <c r="V697"/>
  <c r="U697"/>
  <c r="T697"/>
  <c r="AW696"/>
  <c r="AV696"/>
  <c r="AQ696" s="1"/>
  <c r="AU696"/>
  <c r="AP696"/>
  <c r="AO696"/>
  <c r="AN696"/>
  <c r="AK696"/>
  <c r="AJ696"/>
  <c r="AI696"/>
  <c r="AH696"/>
  <c r="AG696"/>
  <c r="AF696"/>
  <c r="AE696"/>
  <c r="AD696"/>
  <c r="AC696"/>
  <c r="W696"/>
  <c r="V696"/>
  <c r="U696"/>
  <c r="T696"/>
  <c r="AW695"/>
  <c r="AV695"/>
  <c r="AQ695" s="1"/>
  <c r="AU695"/>
  <c r="AP695"/>
  <c r="AO695"/>
  <c r="AN695"/>
  <c r="AK695"/>
  <c r="AJ695"/>
  <c r="AI695"/>
  <c r="AH695"/>
  <c r="AG695"/>
  <c r="AF695"/>
  <c r="AE695"/>
  <c r="AD695"/>
  <c r="AC695"/>
  <c r="W695" l="1"/>
  <c r="V695"/>
  <c r="U695"/>
  <c r="T695"/>
  <c r="AW694"/>
  <c r="AV694"/>
  <c r="AQ694" s="1"/>
  <c r="AU694"/>
  <c r="AP694"/>
  <c r="AO694"/>
  <c r="AN694"/>
  <c r="AK694"/>
  <c r="AJ694"/>
  <c r="AI694"/>
  <c r="AH694"/>
  <c r="AG694"/>
  <c r="AF694"/>
  <c r="AE694"/>
  <c r="AD694"/>
  <c r="AC694"/>
  <c r="W694"/>
  <c r="V694"/>
  <c r="U694"/>
  <c r="T694"/>
  <c r="AW693"/>
  <c r="AV693"/>
  <c r="AQ693" s="1"/>
  <c r="AU693"/>
  <c r="AP693"/>
  <c r="AO693"/>
  <c r="AN693"/>
  <c r="AK693"/>
  <c r="AJ693"/>
  <c r="AI693"/>
  <c r="AH693"/>
  <c r="AG693"/>
  <c r="AF693"/>
  <c r="AE693"/>
  <c r="AD693"/>
  <c r="AC693"/>
  <c r="W693" l="1"/>
  <c r="V693"/>
  <c r="U693"/>
  <c r="T693"/>
  <c r="AW692"/>
  <c r="AV692"/>
  <c r="AQ692" s="1"/>
  <c r="AU692"/>
  <c r="AP692"/>
  <c r="AO692"/>
  <c r="AN692"/>
  <c r="AK692"/>
  <c r="AJ692"/>
  <c r="AI692"/>
  <c r="AH692"/>
  <c r="AG692"/>
  <c r="AF692"/>
  <c r="AE692"/>
  <c r="AD692"/>
  <c r="AC692"/>
  <c r="W692"/>
  <c r="V692"/>
  <c r="U692"/>
  <c r="T692"/>
  <c r="AW691"/>
  <c r="AV691"/>
  <c r="AQ691" s="1"/>
  <c r="AU691"/>
  <c r="AP691"/>
  <c r="AO691"/>
  <c r="AN691"/>
  <c r="AK691"/>
  <c r="AJ691"/>
  <c r="AI691"/>
  <c r="AH691"/>
  <c r="AG691"/>
  <c r="AF691"/>
  <c r="AE691"/>
  <c r="AD691"/>
  <c r="AC691"/>
  <c r="W691" l="1"/>
  <c r="V691"/>
  <c r="U691"/>
  <c r="T691"/>
  <c r="AW690"/>
  <c r="AV690"/>
  <c r="AQ690" s="1"/>
  <c r="AU690"/>
  <c r="AP690"/>
  <c r="AO690"/>
  <c r="AN690"/>
  <c r="AK690"/>
  <c r="AJ690"/>
  <c r="AI690"/>
  <c r="AH690"/>
  <c r="AG690"/>
  <c r="AF690"/>
  <c r="AE690"/>
  <c r="AD690"/>
  <c r="AC690"/>
  <c r="W690"/>
  <c r="V690"/>
  <c r="U690"/>
  <c r="T690"/>
  <c r="AW689"/>
  <c r="AV689"/>
  <c r="AQ689" s="1"/>
  <c r="AU689"/>
  <c r="AP689"/>
  <c r="AO689"/>
  <c r="AN689"/>
  <c r="AK689"/>
  <c r="AJ689"/>
  <c r="AI689"/>
  <c r="AH689"/>
  <c r="AG689"/>
  <c r="AF689"/>
  <c r="AE689"/>
  <c r="AD689"/>
  <c r="AC689"/>
  <c r="W689" l="1"/>
  <c r="V689"/>
  <c r="U689"/>
  <c r="T689"/>
  <c r="AW688"/>
  <c r="AV688"/>
  <c r="AQ688" s="1"/>
  <c r="AU688"/>
  <c r="AP688"/>
  <c r="AO688"/>
  <c r="AN688"/>
  <c r="AK688"/>
  <c r="AJ688"/>
  <c r="AI688"/>
  <c r="AH688"/>
  <c r="AG688"/>
  <c r="AF688"/>
  <c r="AE688"/>
  <c r="AD688"/>
  <c r="AC688"/>
  <c r="W688"/>
  <c r="V688"/>
  <c r="U688"/>
  <c r="T688"/>
  <c r="AW687"/>
  <c r="AV687"/>
  <c r="AQ687" s="1"/>
  <c r="AU687"/>
  <c r="AP687"/>
  <c r="AO687"/>
  <c r="AN687"/>
  <c r="AK687"/>
  <c r="AJ687"/>
  <c r="AI687"/>
  <c r="AH687"/>
  <c r="AG687"/>
  <c r="AF687"/>
  <c r="AE687"/>
  <c r="AD687"/>
  <c r="AC687"/>
  <c r="W687" l="1"/>
  <c r="V687"/>
  <c r="U687"/>
  <c r="T687"/>
  <c r="AW686"/>
  <c r="AV686"/>
  <c r="AQ686" s="1"/>
  <c r="AU686"/>
  <c r="AP686"/>
  <c r="AO686"/>
  <c r="AN686"/>
  <c r="AK686"/>
  <c r="AJ686"/>
  <c r="AI686"/>
  <c r="AH686"/>
  <c r="AG686"/>
  <c r="AF686"/>
  <c r="AE686"/>
  <c r="AD686"/>
  <c r="AC686"/>
  <c r="W686"/>
  <c r="V686"/>
  <c r="U686"/>
  <c r="T686"/>
  <c r="AW685"/>
  <c r="AV685"/>
  <c r="AQ685" s="1"/>
  <c r="AU685"/>
  <c r="AP685"/>
  <c r="AO685"/>
  <c r="AN685"/>
  <c r="AK685"/>
  <c r="AJ685"/>
  <c r="AI685"/>
  <c r="AH685"/>
  <c r="AG685"/>
  <c r="AF685"/>
  <c r="AE685"/>
  <c r="AD685"/>
  <c r="AC685"/>
  <c r="W685" l="1"/>
  <c r="V685"/>
  <c r="U685"/>
  <c r="T685"/>
  <c r="AW684"/>
  <c r="AV684"/>
  <c r="AQ684" s="1"/>
  <c r="AU684"/>
  <c r="AP684"/>
  <c r="AO684"/>
  <c r="AN684"/>
  <c r="AK684"/>
  <c r="AJ684"/>
  <c r="AI684"/>
  <c r="AH684"/>
  <c r="AG684"/>
  <c r="AF684"/>
  <c r="AE684"/>
  <c r="AD684"/>
  <c r="AC684"/>
  <c r="W684"/>
  <c r="V684"/>
  <c r="U684"/>
  <c r="T684"/>
  <c r="AW683"/>
  <c r="AV683"/>
  <c r="AQ683" s="1"/>
  <c r="AU683"/>
  <c r="AP683"/>
  <c r="AO683"/>
  <c r="AN683"/>
  <c r="AK683"/>
  <c r="AJ683"/>
  <c r="AI683"/>
  <c r="AH683"/>
  <c r="AG683"/>
  <c r="AF683"/>
  <c r="AE683"/>
  <c r="AD683"/>
  <c r="AC683"/>
  <c r="W683" l="1"/>
  <c r="V683"/>
  <c r="U683"/>
  <c r="T683"/>
  <c r="AW682"/>
  <c r="AV682"/>
  <c r="AQ682" s="1"/>
  <c r="AU682"/>
  <c r="AP682"/>
  <c r="AO682"/>
  <c r="AN682"/>
  <c r="AK682"/>
  <c r="AJ682"/>
  <c r="AI682" s="1"/>
  <c r="AH682"/>
  <c r="AG682"/>
  <c r="AF682"/>
  <c r="AE682"/>
  <c r="AD682"/>
  <c r="AC682"/>
  <c r="V682"/>
  <c r="U682"/>
  <c r="T682"/>
  <c r="AW681"/>
  <c r="AV681"/>
  <c r="AQ681" s="1"/>
  <c r="AU681"/>
  <c r="AP681"/>
  <c r="AO681"/>
  <c r="AN681"/>
  <c r="AK681"/>
  <c r="AH681"/>
  <c r="AJ681" s="1"/>
  <c r="AI681" s="1"/>
  <c r="AG681"/>
  <c r="AF681"/>
  <c r="AE681"/>
  <c r="AD681"/>
  <c r="AC681"/>
  <c r="V681" l="1"/>
  <c r="U681"/>
  <c r="T681"/>
  <c r="AW680"/>
  <c r="AV680"/>
  <c r="AQ680" s="1"/>
  <c r="AU680"/>
  <c r="AP680"/>
  <c r="AO680"/>
  <c r="AN680"/>
  <c r="AK680"/>
  <c r="AH680"/>
  <c r="AJ680" s="1"/>
  <c r="AI680" s="1"/>
  <c r="AG680"/>
  <c r="AF680"/>
  <c r="AE680"/>
  <c r="AD680"/>
  <c r="AC680"/>
  <c r="V680"/>
  <c r="U680"/>
  <c r="T680"/>
  <c r="AW679"/>
  <c r="AV679"/>
  <c r="AQ679" s="1"/>
  <c r="AU679"/>
  <c r="AP679"/>
  <c r="AO679"/>
  <c r="AN679"/>
  <c r="AK679"/>
  <c r="AJ679"/>
  <c r="AI679" s="1"/>
  <c r="AH679"/>
  <c r="AG679"/>
  <c r="AF679"/>
  <c r="AE679"/>
  <c r="AD679"/>
  <c r="AC679"/>
  <c r="V679" l="1"/>
  <c r="U679"/>
  <c r="T679"/>
  <c r="AW678"/>
  <c r="AV678"/>
  <c r="AQ678" s="1"/>
  <c r="AU678"/>
  <c r="AP678"/>
  <c r="AO678"/>
  <c r="AN678"/>
  <c r="AK678"/>
  <c r="AH678"/>
  <c r="AJ678" s="1"/>
  <c r="AI678" s="1"/>
  <c r="AG678"/>
  <c r="AF678"/>
  <c r="AE678"/>
  <c r="AD678"/>
  <c r="AC678"/>
  <c r="V678"/>
  <c r="U678"/>
  <c r="T678"/>
  <c r="AW677"/>
  <c r="AV677"/>
  <c r="AQ677" s="1"/>
  <c r="AU677"/>
  <c r="AP677"/>
  <c r="AO677"/>
  <c r="AN677"/>
  <c r="AK677"/>
  <c r="AH677"/>
  <c r="AJ677" s="1"/>
  <c r="AI677" s="1"/>
  <c r="AG677"/>
  <c r="AF677"/>
  <c r="AE677"/>
  <c r="AD677"/>
  <c r="AC677"/>
  <c r="V677" l="1"/>
  <c r="U677"/>
  <c r="T677"/>
  <c r="AW676"/>
  <c r="AV676"/>
  <c r="AQ676" s="1"/>
  <c r="AU676"/>
  <c r="AP676"/>
  <c r="AO676"/>
  <c r="AN676"/>
  <c r="AK676"/>
  <c r="AH676"/>
  <c r="AJ676" s="1"/>
  <c r="AI676" s="1"/>
  <c r="AG676"/>
  <c r="AF676"/>
  <c r="AE676"/>
  <c r="AD676"/>
  <c r="AC676"/>
  <c r="V676"/>
  <c r="U676"/>
  <c r="T676"/>
  <c r="AW675"/>
  <c r="AV675"/>
  <c r="AQ675" s="1"/>
  <c r="AU675"/>
  <c r="AP675"/>
  <c r="AO675"/>
  <c r="AN675"/>
  <c r="AK675"/>
  <c r="AH675"/>
  <c r="AJ675" s="1"/>
  <c r="AI675" s="1"/>
  <c r="AG675"/>
  <c r="AF675"/>
  <c r="AE675"/>
  <c r="AD675"/>
  <c r="AC675"/>
  <c r="V675" l="1"/>
  <c r="U675"/>
  <c r="T675"/>
  <c r="AW674"/>
  <c r="AV674"/>
  <c r="AQ674" s="1"/>
  <c r="AU674"/>
  <c r="AP674"/>
  <c r="AO674"/>
  <c r="AN674"/>
  <c r="AK674"/>
  <c r="AJ674"/>
  <c r="AI674" s="1"/>
  <c r="AH674"/>
  <c r="AG674"/>
  <c r="AF674"/>
  <c r="AE674"/>
  <c r="AD674"/>
  <c r="AC674"/>
  <c r="V674"/>
  <c r="U674"/>
  <c r="T674"/>
  <c r="AW673"/>
  <c r="AV673"/>
  <c r="AQ673" s="1"/>
  <c r="AU673"/>
  <c r="AP673"/>
  <c r="AO673"/>
  <c r="AN673"/>
  <c r="AK673"/>
  <c r="AH673"/>
  <c r="AJ673" s="1"/>
  <c r="AI673" s="1"/>
  <c r="AG673"/>
  <c r="AF673"/>
  <c r="AE673"/>
  <c r="AD673"/>
  <c r="AC673"/>
  <c r="V673" l="1"/>
  <c r="U673"/>
  <c r="T673"/>
  <c r="AW672"/>
  <c r="AV672"/>
  <c r="AQ672" s="1"/>
  <c r="AU672"/>
  <c r="AP672"/>
  <c r="AO672"/>
  <c r="AN672"/>
  <c r="AK672"/>
  <c r="AH672"/>
  <c r="AJ672" s="1"/>
  <c r="AI672" s="1"/>
  <c r="AG672"/>
  <c r="AF672"/>
  <c r="AE672"/>
  <c r="AD672"/>
  <c r="AC672"/>
  <c r="V672"/>
  <c r="U672"/>
  <c r="T672"/>
  <c r="AW671"/>
  <c r="AV671"/>
  <c r="AQ671" s="1"/>
  <c r="AU671"/>
  <c r="AP671"/>
  <c r="AO671"/>
  <c r="AN671"/>
  <c r="AK671"/>
  <c r="AJ671"/>
  <c r="AI671" s="1"/>
  <c r="AH671"/>
  <c r="AG671"/>
  <c r="AF671"/>
  <c r="AE671"/>
  <c r="AD671"/>
  <c r="AC671"/>
  <c r="V671" l="1"/>
  <c r="W671" s="1"/>
  <c r="U671"/>
  <c r="T671"/>
  <c r="AW670"/>
  <c r="AV670"/>
  <c r="AQ670" s="1"/>
  <c r="AU670"/>
  <c r="AP670"/>
  <c r="AO670"/>
  <c r="AN670"/>
  <c r="AK670"/>
  <c r="AJ670"/>
  <c r="AI670"/>
  <c r="AH670"/>
  <c r="AG670"/>
  <c r="AF670"/>
  <c r="AE670"/>
  <c r="AD670"/>
  <c r="AC670"/>
  <c r="V670"/>
  <c r="W670" s="1"/>
  <c r="U670"/>
  <c r="T670"/>
  <c r="AW669"/>
  <c r="AV669"/>
  <c r="AQ669" s="1"/>
  <c r="AU669"/>
  <c r="AP669"/>
  <c r="AO669"/>
  <c r="AN669"/>
  <c r="AK669"/>
  <c r="AJ669"/>
  <c r="AI669"/>
  <c r="AH669"/>
  <c r="AG669"/>
  <c r="AF669"/>
  <c r="AE669"/>
  <c r="AD669"/>
  <c r="AC669"/>
  <c r="W669" l="1"/>
  <c r="V669"/>
  <c r="U669"/>
  <c r="T669"/>
  <c r="AW668"/>
  <c r="AV668"/>
  <c r="AQ668" s="1"/>
  <c r="AU668"/>
  <c r="AP668"/>
  <c r="AO668"/>
  <c r="AN668"/>
  <c r="AK668"/>
  <c r="AJ668"/>
  <c r="AI668"/>
  <c r="AH668"/>
  <c r="AG668"/>
  <c r="AF668"/>
  <c r="AE668"/>
  <c r="AD668"/>
  <c r="AC668"/>
  <c r="V668" l="1"/>
  <c r="W668" s="1"/>
  <c r="U668"/>
  <c r="T668"/>
  <c r="AW667"/>
  <c r="AV667"/>
  <c r="AQ667" s="1"/>
  <c r="AU667"/>
  <c r="AP667"/>
  <c r="AO667"/>
  <c r="AN667"/>
  <c r="AK667"/>
  <c r="AJ667"/>
  <c r="AI667"/>
  <c r="AH667"/>
  <c r="AG667"/>
  <c r="AF667"/>
  <c r="AE667"/>
  <c r="AD667"/>
  <c r="AC667"/>
  <c r="W667" l="1"/>
  <c r="V667"/>
  <c r="U667"/>
  <c r="T667"/>
  <c r="AW666"/>
  <c r="AV666"/>
  <c r="AQ666" s="1"/>
  <c r="AU666"/>
  <c r="AP666"/>
  <c r="AO666"/>
  <c r="AN666"/>
  <c r="AK666"/>
  <c r="AJ666"/>
  <c r="AI666"/>
  <c r="AH666"/>
  <c r="AG666"/>
  <c r="AF666"/>
  <c r="AE666"/>
  <c r="AD666"/>
  <c r="AC666"/>
  <c r="V666" l="1"/>
  <c r="W666" s="1"/>
  <c r="U666"/>
  <c r="T666"/>
  <c r="AW665"/>
  <c r="AV665"/>
  <c r="AQ665" s="1"/>
  <c r="AU665"/>
  <c r="AP665"/>
  <c r="AO665"/>
  <c r="AN665"/>
  <c r="AK665"/>
  <c r="AI665"/>
  <c r="AH665"/>
  <c r="AJ665" s="1"/>
  <c r="AG665"/>
  <c r="AF665"/>
  <c r="AE665"/>
  <c r="AD665"/>
  <c r="AC665"/>
  <c r="W665" l="1"/>
  <c r="V665"/>
  <c r="U665"/>
  <c r="T665"/>
  <c r="AW664"/>
  <c r="AV664"/>
  <c r="AQ664" s="1"/>
  <c r="AU664"/>
  <c r="AP664"/>
  <c r="AO664"/>
  <c r="AN664"/>
  <c r="AK664"/>
  <c r="AJ664"/>
  <c r="AI664"/>
  <c r="AH664"/>
  <c r="AG664"/>
  <c r="AF664"/>
  <c r="AE664"/>
  <c r="AD664"/>
  <c r="AC664"/>
  <c r="V664" l="1"/>
  <c r="W664" s="1"/>
  <c r="U664"/>
  <c r="T664"/>
  <c r="AW663"/>
  <c r="AV663"/>
  <c r="AQ663" s="1"/>
  <c r="AU663"/>
  <c r="AP663"/>
  <c r="AO663"/>
  <c r="AN663"/>
  <c r="AK663"/>
  <c r="AI663"/>
  <c r="AH663"/>
  <c r="AJ663" s="1"/>
  <c r="AG663"/>
  <c r="AF663"/>
  <c r="AE663"/>
  <c r="AD663"/>
  <c r="AC663"/>
  <c r="W663" l="1"/>
  <c r="V663"/>
  <c r="U663"/>
  <c r="T663"/>
  <c r="AW662"/>
  <c r="AV662"/>
  <c r="AQ662" s="1"/>
  <c r="AU662"/>
  <c r="AP662"/>
  <c r="AO662"/>
  <c r="AN662"/>
  <c r="AK662"/>
  <c r="AJ662"/>
  <c r="AI662"/>
  <c r="AH662"/>
  <c r="AG662"/>
  <c r="AF662"/>
  <c r="AE662"/>
  <c r="AD662"/>
  <c r="AC662"/>
  <c r="V662" l="1"/>
  <c r="W662" s="1"/>
  <c r="U662"/>
  <c r="T662"/>
  <c r="AW661"/>
  <c r="AV661"/>
  <c r="AQ661" s="1"/>
  <c r="AU661"/>
  <c r="AP661"/>
  <c r="AO661"/>
  <c r="AN661"/>
  <c r="AK661"/>
  <c r="AJ661"/>
  <c r="AI661"/>
  <c r="AH661"/>
  <c r="AG661"/>
  <c r="AF661"/>
  <c r="AE661"/>
  <c r="AD661"/>
  <c r="AC661"/>
  <c r="W661" l="1"/>
  <c r="V661"/>
  <c r="U661"/>
  <c r="T661"/>
  <c r="AW660"/>
  <c r="AV660"/>
  <c r="AQ660" s="1"/>
  <c r="AU660"/>
  <c r="AP660"/>
  <c r="AO660"/>
  <c r="AN660"/>
  <c r="AK660"/>
  <c r="AJ660"/>
  <c r="AH660"/>
  <c r="AI660" s="1"/>
  <c r="AG660"/>
  <c r="AF660"/>
  <c r="AE660"/>
  <c r="AD660"/>
  <c r="AC660"/>
  <c r="W660"/>
  <c r="V660"/>
  <c r="U660"/>
  <c r="T660"/>
  <c r="AW659"/>
  <c r="AV659"/>
  <c r="AQ659" s="1"/>
  <c r="AU659"/>
  <c r="AP659"/>
  <c r="AO659"/>
  <c r="AN659"/>
  <c r="AK659"/>
  <c r="AJ659"/>
  <c r="AI659"/>
  <c r="AH659"/>
  <c r="AG659"/>
  <c r="AF659"/>
  <c r="AE659"/>
  <c r="AD659"/>
  <c r="AC659"/>
  <c r="W659" l="1"/>
  <c r="V659"/>
  <c r="U659"/>
  <c r="T659"/>
  <c r="AW658"/>
  <c r="AV658"/>
  <c r="AQ658" s="1"/>
  <c r="AU658"/>
  <c r="AP658"/>
  <c r="AO658"/>
  <c r="AN658"/>
  <c r="AK658"/>
  <c r="AJ658"/>
  <c r="AH658"/>
  <c r="AI658" s="1"/>
  <c r="AG658"/>
  <c r="AF658"/>
  <c r="AE658"/>
  <c r="AD658"/>
  <c r="AC658"/>
  <c r="V658" l="1"/>
  <c r="W658" s="1"/>
  <c r="U658"/>
  <c r="T658"/>
  <c r="AW657"/>
  <c r="AV657"/>
  <c r="AQ657" s="1"/>
  <c r="AU657"/>
  <c r="AP657"/>
  <c r="AO657"/>
  <c r="AN657"/>
  <c r="AK657"/>
  <c r="AJ657"/>
  <c r="AI657"/>
  <c r="AH657"/>
  <c r="AG657"/>
  <c r="AF657"/>
  <c r="AE657"/>
  <c r="AD657"/>
  <c r="AC657"/>
  <c r="W657" l="1"/>
  <c r="V657"/>
  <c r="U657"/>
  <c r="T657"/>
  <c r="AW656"/>
  <c r="AV656"/>
  <c r="AQ656" s="1"/>
  <c r="AU656"/>
  <c r="AP656"/>
  <c r="AO656"/>
  <c r="AN656"/>
  <c r="AK656"/>
  <c r="AJ656"/>
  <c r="AI656"/>
  <c r="AH656"/>
  <c r="AG656"/>
  <c r="AF656"/>
  <c r="AE656"/>
  <c r="AD656"/>
  <c r="AC656"/>
  <c r="V656" l="1"/>
  <c r="W656" s="1"/>
  <c r="U656"/>
  <c r="T656"/>
  <c r="AW655"/>
  <c r="AV655"/>
  <c r="AQ655" s="1"/>
  <c r="AU655"/>
  <c r="AP655"/>
  <c r="AO655"/>
  <c r="AN655"/>
  <c r="AK655"/>
  <c r="AJ655"/>
  <c r="AI655"/>
  <c r="AH655"/>
  <c r="AG655"/>
  <c r="AF655"/>
  <c r="AE655"/>
  <c r="AD655"/>
  <c r="AC655"/>
  <c r="W655" l="1"/>
  <c r="V655"/>
  <c r="U655"/>
  <c r="T655"/>
  <c r="AW654"/>
  <c r="AV654"/>
  <c r="AQ654" s="1"/>
  <c r="AU654"/>
  <c r="AP654"/>
  <c r="AO654"/>
  <c r="AN654"/>
  <c r="AK654"/>
  <c r="AJ654"/>
  <c r="AH654"/>
  <c r="AI654" s="1"/>
  <c r="AG654"/>
  <c r="AF654"/>
  <c r="AE654"/>
  <c r="AD654"/>
  <c r="AC654"/>
  <c r="V654" l="1"/>
  <c r="W654" s="1"/>
  <c r="U654"/>
  <c r="T654"/>
  <c r="AW653"/>
  <c r="AV653"/>
  <c r="AQ653" s="1"/>
  <c r="AU653"/>
  <c r="AP653"/>
  <c r="AO653"/>
  <c r="AN653"/>
  <c r="AK653"/>
  <c r="AJ653"/>
  <c r="AI653"/>
  <c r="AH653"/>
  <c r="AG653"/>
  <c r="AF653"/>
  <c r="AE653"/>
  <c r="AD653"/>
  <c r="AC653"/>
  <c r="W653" l="1"/>
  <c r="V653"/>
  <c r="U653"/>
  <c r="T653"/>
  <c r="AW652"/>
  <c r="AV652"/>
  <c r="AQ652" s="1"/>
  <c r="AU652"/>
  <c r="AP652"/>
  <c r="AO652"/>
  <c r="AN652"/>
  <c r="AK652"/>
  <c r="AJ652"/>
  <c r="AH652"/>
  <c r="AI652" s="1"/>
  <c r="AG652"/>
  <c r="AF652"/>
  <c r="AE652"/>
  <c r="AD652"/>
  <c r="AC652"/>
  <c r="V652" l="1"/>
  <c r="W652" s="1"/>
  <c r="U652"/>
  <c r="T652"/>
  <c r="AW651"/>
  <c r="AV651"/>
  <c r="AQ651" s="1"/>
  <c r="AU651"/>
  <c r="AP651"/>
  <c r="AO651"/>
  <c r="AN651"/>
  <c r="AK651"/>
  <c r="AH651"/>
  <c r="AJ651" s="1"/>
  <c r="AI651" s="1"/>
  <c r="AG651"/>
  <c r="AF651"/>
  <c r="AE651"/>
  <c r="AD651"/>
  <c r="AC651"/>
  <c r="V651" l="1"/>
  <c r="U651"/>
  <c r="T651"/>
  <c r="AW650"/>
  <c r="AV650"/>
  <c r="AQ650" s="1"/>
  <c r="AU650"/>
  <c r="AP650"/>
  <c r="AO650"/>
  <c r="AN650"/>
  <c r="AK650"/>
  <c r="AH650"/>
  <c r="AJ650" s="1"/>
  <c r="AI650" s="1"/>
  <c r="AG650"/>
  <c r="AF650"/>
  <c r="AE650"/>
  <c r="AD650"/>
  <c r="AC650"/>
  <c r="V650" l="1"/>
  <c r="U650"/>
  <c r="T650"/>
  <c r="AW649"/>
  <c r="AV649"/>
  <c r="AQ649" s="1"/>
  <c r="AU649"/>
  <c r="AP649"/>
  <c r="AO649"/>
  <c r="AN649"/>
  <c r="AK649"/>
  <c r="AJ649"/>
  <c r="AI649" s="1"/>
  <c r="AH649"/>
  <c r="AG649"/>
  <c r="AF649"/>
  <c r="AE649"/>
  <c r="AD649"/>
  <c r="AC649"/>
  <c r="V649" l="1"/>
  <c r="U649"/>
  <c r="T649"/>
  <c r="AW648"/>
  <c r="AV648"/>
  <c r="AQ648" s="1"/>
  <c r="AU648"/>
  <c r="AP648"/>
  <c r="AO648"/>
  <c r="AN648"/>
  <c r="AK648"/>
  <c r="AJ648"/>
  <c r="AI648" s="1"/>
  <c r="AH648"/>
  <c r="AG648"/>
  <c r="AF648"/>
  <c r="AE648"/>
  <c r="AD648"/>
  <c r="AC648"/>
  <c r="V648" l="1"/>
  <c r="W648" s="1"/>
  <c r="U648"/>
  <c r="T648"/>
  <c r="AW647"/>
  <c r="AV647"/>
  <c r="AQ647" s="1"/>
  <c r="AU647"/>
  <c r="AP647"/>
  <c r="AO647"/>
  <c r="AN647"/>
  <c r="AK647"/>
  <c r="AJ647"/>
  <c r="AH647"/>
  <c r="AI647" s="1"/>
  <c r="AG647"/>
  <c r="AF647"/>
  <c r="AE647"/>
  <c r="AD647"/>
  <c r="AC647"/>
  <c r="V647" l="1"/>
  <c r="U647"/>
  <c r="T647"/>
  <c r="AW646"/>
  <c r="AV646"/>
  <c r="AQ646" s="1"/>
  <c r="AU646"/>
  <c r="AP646"/>
  <c r="AO646"/>
  <c r="AN646"/>
  <c r="AK646"/>
  <c r="AJ646"/>
  <c r="AI646" s="1"/>
  <c r="AH646"/>
  <c r="AG646"/>
  <c r="AF646"/>
  <c r="AE646"/>
  <c r="AD646"/>
  <c r="AC646"/>
  <c r="V646" l="1"/>
  <c r="W646" s="1"/>
  <c r="U646"/>
  <c r="T646"/>
  <c r="AW645"/>
  <c r="AV645"/>
  <c r="AQ645" s="1"/>
  <c r="AU645"/>
  <c r="AP645"/>
  <c r="AO645"/>
  <c r="AN645"/>
  <c r="AK645"/>
  <c r="AJ645"/>
  <c r="AH645"/>
  <c r="AI645" s="1"/>
  <c r="AG645"/>
  <c r="AF645"/>
  <c r="AE645"/>
  <c r="AD645"/>
  <c r="AC645"/>
  <c r="V645" l="1"/>
  <c r="U645"/>
  <c r="T645"/>
  <c r="AW644"/>
  <c r="AV644"/>
  <c r="AQ644" s="1"/>
  <c r="AU644"/>
  <c r="AP644"/>
  <c r="AO644"/>
  <c r="AN644"/>
  <c r="AK644"/>
  <c r="AJ644"/>
  <c r="AI644" s="1"/>
  <c r="AH644"/>
  <c r="AG644"/>
  <c r="AF644"/>
  <c r="AE644"/>
  <c r="AD644"/>
  <c r="AC644"/>
  <c r="W644" l="1"/>
  <c r="V644"/>
  <c r="U644"/>
  <c r="T644"/>
  <c r="AW643"/>
  <c r="AV643"/>
  <c r="AQ643" s="1"/>
  <c r="AU643"/>
  <c r="AP643"/>
  <c r="AO643"/>
  <c r="AN643"/>
  <c r="AK643"/>
  <c r="AH643"/>
  <c r="AI643" s="1"/>
  <c r="AG643"/>
  <c r="AF643"/>
  <c r="AE643"/>
  <c r="AD643"/>
  <c r="AC643"/>
  <c r="AJ643" l="1"/>
  <c r="V643"/>
  <c r="U643"/>
  <c r="T643"/>
  <c r="AW642"/>
  <c r="AV642"/>
  <c r="AQ642" s="1"/>
  <c r="AU642"/>
  <c r="AP642"/>
  <c r="AO642"/>
  <c r="AN642"/>
  <c r="AK642"/>
  <c r="AH642"/>
  <c r="AJ642" s="1"/>
  <c r="AI642" s="1"/>
  <c r="AG642"/>
  <c r="AF642"/>
  <c r="AE642"/>
  <c r="AD642"/>
  <c r="AC642"/>
  <c r="W642" l="1"/>
  <c r="V642"/>
  <c r="U642"/>
  <c r="T642"/>
  <c r="AW641"/>
  <c r="AV641"/>
  <c r="AQ641" s="1"/>
  <c r="AU641"/>
  <c r="AP641"/>
  <c r="AO641"/>
  <c r="AN641"/>
  <c r="AK641"/>
  <c r="AH641"/>
  <c r="AI641" s="1"/>
  <c r="AG641"/>
  <c r="AF641"/>
  <c r="AE641"/>
  <c r="AD641"/>
  <c r="AC641"/>
  <c r="AJ641" l="1"/>
  <c r="V641"/>
  <c r="U641"/>
  <c r="T641"/>
  <c r="AW640"/>
  <c r="AV640"/>
  <c r="AQ640" s="1"/>
  <c r="AU640"/>
  <c r="AP640"/>
  <c r="AO640"/>
  <c r="AN640"/>
  <c r="AK640"/>
  <c r="AJ640"/>
  <c r="AI640" s="1"/>
  <c r="AH640"/>
  <c r="AG640"/>
  <c r="AF640"/>
  <c r="AE640"/>
  <c r="AD640"/>
  <c r="AC640"/>
  <c r="V640" l="1"/>
  <c r="W640" s="1"/>
  <c r="U640"/>
  <c r="T640"/>
  <c r="AW639"/>
  <c r="AV639"/>
  <c r="AQ639" s="1"/>
  <c r="AU639"/>
  <c r="AP639"/>
  <c r="AO639"/>
  <c r="AN639"/>
  <c r="AK639"/>
  <c r="AJ639"/>
  <c r="AI639"/>
  <c r="AH639"/>
  <c r="AG639"/>
  <c r="AF639"/>
  <c r="AE639"/>
  <c r="AD639"/>
  <c r="AC639"/>
  <c r="V639" l="1"/>
  <c r="U639"/>
  <c r="T639"/>
  <c r="AW638"/>
  <c r="AV638"/>
  <c r="AQ638" s="1"/>
  <c r="AU638"/>
  <c r="AP638"/>
  <c r="AO638"/>
  <c r="AN638"/>
  <c r="AK638"/>
  <c r="AJ638"/>
  <c r="AI638" s="1"/>
  <c r="AH638"/>
  <c r="AG638"/>
  <c r="AF638"/>
  <c r="AE638"/>
  <c r="AD638"/>
  <c r="AC638"/>
  <c r="V638" l="1"/>
  <c r="W638" s="1"/>
  <c r="U638"/>
  <c r="T638"/>
  <c r="AW637"/>
  <c r="AV637"/>
  <c r="AQ637" s="1"/>
  <c r="AU637"/>
  <c r="AP637"/>
  <c r="AO637"/>
  <c r="AN637"/>
  <c r="AK637"/>
  <c r="AJ637"/>
  <c r="AI637"/>
  <c r="AH637"/>
  <c r="AG637"/>
  <c r="AF637"/>
  <c r="AE637"/>
  <c r="AD637"/>
  <c r="AC637"/>
  <c r="V637" l="1"/>
  <c r="U637"/>
  <c r="T637"/>
  <c r="AW636"/>
  <c r="AV636"/>
  <c r="AQ636" s="1"/>
  <c r="AU636"/>
  <c r="AP636"/>
  <c r="AO636"/>
  <c r="AN636"/>
  <c r="AK636"/>
  <c r="AJ636"/>
  <c r="AI636" s="1"/>
  <c r="AH636"/>
  <c r="AG636"/>
  <c r="AF636"/>
  <c r="AE636"/>
  <c r="AD636"/>
  <c r="AC636"/>
  <c r="V636" l="1"/>
  <c r="W636" s="1"/>
  <c r="U636"/>
  <c r="T636"/>
  <c r="AW635"/>
  <c r="AV635"/>
  <c r="AQ635" s="1"/>
  <c r="AU635"/>
  <c r="AP635"/>
  <c r="AO635"/>
  <c r="AN635"/>
  <c r="AK635"/>
  <c r="AJ635"/>
  <c r="AI635"/>
  <c r="AH635"/>
  <c r="AG635"/>
  <c r="AF635"/>
  <c r="AE635"/>
  <c r="AD635"/>
  <c r="AC635"/>
  <c r="V635" l="1"/>
  <c r="U635"/>
  <c r="T635"/>
  <c r="AW634"/>
  <c r="AV634"/>
  <c r="AQ634" s="1"/>
  <c r="AU634"/>
  <c r="AP634"/>
  <c r="AO634"/>
  <c r="AN634"/>
  <c r="AK634"/>
  <c r="AJ634"/>
  <c r="AI634" s="1"/>
  <c r="AH634"/>
  <c r="AG634"/>
  <c r="AF634"/>
  <c r="AE634"/>
  <c r="AD634"/>
  <c r="AC634"/>
  <c r="V634"/>
  <c r="W634" s="1"/>
  <c r="U634"/>
  <c r="T634"/>
  <c r="AW633"/>
  <c r="AV633"/>
  <c r="AQ633" s="1"/>
  <c r="AU633"/>
  <c r="AP633"/>
  <c r="AO633"/>
  <c r="AN633"/>
  <c r="AK633"/>
  <c r="AJ633"/>
  <c r="AH633"/>
  <c r="AI633" s="1"/>
  <c r="AG633"/>
  <c r="AF633"/>
  <c r="AE633"/>
  <c r="AD633"/>
  <c r="AC633"/>
  <c r="V633" l="1"/>
  <c r="U633"/>
  <c r="T633"/>
  <c r="AW632"/>
  <c r="AV632"/>
  <c r="AQ632" s="1"/>
  <c r="AU632"/>
  <c r="AP632"/>
  <c r="AO632"/>
  <c r="AN632"/>
  <c r="AK632"/>
  <c r="AJ632"/>
  <c r="AI632" s="1"/>
  <c r="AH632"/>
  <c r="AG632"/>
  <c r="AF632"/>
  <c r="AE632"/>
  <c r="AD632"/>
  <c r="AC632"/>
  <c r="V632"/>
  <c r="W632" s="1"/>
  <c r="U632"/>
  <c r="T632"/>
  <c r="AW631"/>
  <c r="AV631"/>
  <c r="AQ631" s="1"/>
  <c r="AU631"/>
  <c r="AP631"/>
  <c r="AO631"/>
  <c r="AN631"/>
  <c r="AK631"/>
  <c r="AJ631"/>
  <c r="AH631"/>
  <c r="AI631" s="1"/>
  <c r="AG631"/>
  <c r="AF631"/>
  <c r="AE631"/>
  <c r="AD631"/>
  <c r="AC631"/>
  <c r="V631" l="1"/>
  <c r="U631"/>
  <c r="T631"/>
  <c r="AW630"/>
  <c r="AV630"/>
  <c r="AQ630" s="1"/>
  <c r="AU630"/>
  <c r="AP630"/>
  <c r="AO630"/>
  <c r="AN630"/>
  <c r="AK630"/>
  <c r="AJ630"/>
  <c r="AI630" s="1"/>
  <c r="AH630"/>
  <c r="AG630"/>
  <c r="AF630"/>
  <c r="AE630"/>
  <c r="AD630"/>
  <c r="AC630"/>
  <c r="V630"/>
  <c r="W630" s="1"/>
  <c r="U630"/>
  <c r="T630"/>
  <c r="AW629"/>
  <c r="AV629"/>
  <c r="AQ629" s="1"/>
  <c r="AU629"/>
  <c r="AP629"/>
  <c r="AO629"/>
  <c r="AN629"/>
  <c r="AK629"/>
  <c r="AJ629"/>
  <c r="AH629"/>
  <c r="AI629" s="1"/>
  <c r="AG629"/>
  <c r="AF629"/>
  <c r="AE629"/>
  <c r="AD629"/>
  <c r="AC629"/>
  <c r="V629" l="1"/>
  <c r="U629"/>
  <c r="T629"/>
  <c r="AW628"/>
  <c r="AV628"/>
  <c r="AQ628" s="1"/>
  <c r="AU628"/>
  <c r="AP628"/>
  <c r="AO628"/>
  <c r="AN628"/>
  <c r="AK628"/>
  <c r="AJ628"/>
  <c r="AI628" s="1"/>
  <c r="AH628"/>
  <c r="AG628"/>
  <c r="AF628"/>
  <c r="AE628"/>
  <c r="AD628"/>
  <c r="AC628"/>
  <c r="V628"/>
  <c r="W628" s="1"/>
  <c r="U628"/>
  <c r="T628"/>
  <c r="AW627"/>
  <c r="AV627"/>
  <c r="AQ627" s="1"/>
  <c r="AU627"/>
  <c r="AP627"/>
  <c r="AO627"/>
  <c r="AN627"/>
  <c r="AK627"/>
  <c r="AJ627"/>
  <c r="AH627"/>
  <c r="AI627" s="1"/>
  <c r="AG627"/>
  <c r="AF627"/>
  <c r="AE627"/>
  <c r="AD627"/>
  <c r="AC627"/>
  <c r="V627" l="1"/>
  <c r="U627"/>
  <c r="T627"/>
  <c r="AW626"/>
  <c r="AV626"/>
  <c r="AQ626" s="1"/>
  <c r="AU626"/>
  <c r="AP626"/>
  <c r="AO626"/>
  <c r="AN626"/>
  <c r="AK626"/>
  <c r="AJ626"/>
  <c r="AI626" s="1"/>
  <c r="AH626"/>
  <c r="AG626"/>
  <c r="AF626"/>
  <c r="AE626"/>
  <c r="AD626"/>
  <c r="AC626"/>
  <c r="V626"/>
  <c r="W626" s="1"/>
  <c r="U626"/>
  <c r="T626"/>
  <c r="AW625"/>
  <c r="AV625"/>
  <c r="AQ625" s="1"/>
  <c r="AU625"/>
  <c r="AP625"/>
  <c r="AO625"/>
  <c r="AN625"/>
  <c r="AK625"/>
  <c r="AJ625"/>
  <c r="AH625"/>
  <c r="AI625" s="1"/>
  <c r="AG625"/>
  <c r="AF625"/>
  <c r="AE625"/>
  <c r="AD625"/>
  <c r="AC625"/>
  <c r="V625" l="1"/>
  <c r="U625"/>
  <c r="T625"/>
  <c r="AW624"/>
  <c r="AV624"/>
  <c r="AQ624" s="1"/>
  <c r="AU624"/>
  <c r="AP624"/>
  <c r="AO624"/>
  <c r="AN624"/>
  <c r="AK624"/>
  <c r="AJ624"/>
  <c r="AI624" s="1"/>
  <c r="AH624"/>
  <c r="AG624"/>
  <c r="AF624"/>
  <c r="AE624"/>
  <c r="AD624"/>
  <c r="AC624"/>
  <c r="V624"/>
  <c r="W624" s="1"/>
  <c r="U624"/>
  <c r="T624"/>
  <c r="AW623"/>
  <c r="AV623"/>
  <c r="AQ623" s="1"/>
  <c r="AU623"/>
  <c r="AP623"/>
  <c r="AO623"/>
  <c r="AN623"/>
  <c r="AK623"/>
  <c r="AJ623"/>
  <c r="AH623"/>
  <c r="AI623" s="1"/>
  <c r="AG623"/>
  <c r="AF623"/>
  <c r="AE623"/>
  <c r="AD623"/>
  <c r="AC623"/>
  <c r="V623" l="1"/>
  <c r="U623"/>
  <c r="T623"/>
  <c r="AW622"/>
  <c r="AV622"/>
  <c r="AQ622" s="1"/>
  <c r="AU622"/>
  <c r="AP622"/>
  <c r="AO622"/>
  <c r="AN622"/>
  <c r="AK622"/>
  <c r="AJ622"/>
  <c r="AI622" s="1"/>
  <c r="AH622"/>
  <c r="AG622"/>
  <c r="AF622"/>
  <c r="AE622"/>
  <c r="AD622"/>
  <c r="AC622"/>
  <c r="V622"/>
  <c r="W622" s="1"/>
  <c r="U622"/>
  <c r="T622"/>
  <c r="AW621"/>
  <c r="AV621"/>
  <c r="AQ621" s="1"/>
  <c r="AU621"/>
  <c r="AP621"/>
  <c r="AO621"/>
  <c r="AN621"/>
  <c r="AK621"/>
  <c r="AJ621"/>
  <c r="AH621"/>
  <c r="AI621" s="1"/>
  <c r="AG621"/>
  <c r="AF621"/>
  <c r="AE621"/>
  <c r="AD621"/>
  <c r="AC621"/>
  <c r="V621" l="1"/>
  <c r="U621"/>
  <c r="T621"/>
  <c r="AW620"/>
  <c r="AV620"/>
  <c r="AQ620" s="1"/>
  <c r="AU620"/>
  <c r="AP620"/>
  <c r="AO620"/>
  <c r="AN620"/>
  <c r="AK620"/>
  <c r="AJ620"/>
  <c r="AI620" s="1"/>
  <c r="AH620"/>
  <c r="AG620"/>
  <c r="AF620"/>
  <c r="AE620"/>
  <c r="AD620"/>
  <c r="AC620"/>
  <c r="V620" l="1"/>
  <c r="W620" s="1"/>
  <c r="U620"/>
  <c r="T620"/>
  <c r="AW619"/>
  <c r="AV619"/>
  <c r="AQ619" s="1"/>
  <c r="AU619"/>
  <c r="AP619"/>
  <c r="AO619"/>
  <c r="AN619"/>
  <c r="AK619"/>
  <c r="AJ619"/>
  <c r="AI619"/>
  <c r="AH619"/>
  <c r="AG619"/>
  <c r="AF619"/>
  <c r="AE619"/>
  <c r="AD619"/>
  <c r="AC619"/>
  <c r="V619" l="1"/>
  <c r="U619"/>
  <c r="T619"/>
  <c r="AW618"/>
  <c r="AV618"/>
  <c r="AQ618" s="1"/>
  <c r="AU618"/>
  <c r="AP618"/>
  <c r="AO618"/>
  <c r="AN618"/>
  <c r="AK618"/>
  <c r="AJ618"/>
  <c r="AI618" s="1"/>
  <c r="AH618"/>
  <c r="AG618"/>
  <c r="AF618"/>
  <c r="AE618"/>
  <c r="AD618"/>
  <c r="AC618"/>
  <c r="W618" l="1"/>
  <c r="V618"/>
  <c r="U618"/>
  <c r="T618"/>
  <c r="AW617"/>
  <c r="AV617"/>
  <c r="AQ617" s="1"/>
  <c r="AU617"/>
  <c r="AP617"/>
  <c r="AO617"/>
  <c r="AN617"/>
  <c r="AK617"/>
  <c r="AH617"/>
  <c r="AI617" s="1"/>
  <c r="AG617"/>
  <c r="AF617"/>
  <c r="AE617"/>
  <c r="AD617"/>
  <c r="AC617"/>
  <c r="V617"/>
  <c r="U617"/>
  <c r="T617"/>
  <c r="AW616"/>
  <c r="AV616"/>
  <c r="AQ616" s="1"/>
  <c r="AU616"/>
  <c r="AP616"/>
  <c r="AO616"/>
  <c r="AN616"/>
  <c r="AK616"/>
  <c r="AJ616"/>
  <c r="AI616" s="1"/>
  <c r="AH616"/>
  <c r="AG616"/>
  <c r="AF616"/>
  <c r="AE616"/>
  <c r="AD616"/>
  <c r="AC616"/>
  <c r="AJ617" l="1"/>
  <c r="V616"/>
  <c r="W616" s="1"/>
  <c r="U616"/>
  <c r="T616"/>
  <c r="AW615"/>
  <c r="AV615"/>
  <c r="AQ615" s="1"/>
  <c r="AU615"/>
  <c r="AP615"/>
  <c r="AO615"/>
  <c r="AN615"/>
  <c r="AK615"/>
  <c r="AI615"/>
  <c r="AH615"/>
  <c r="AJ615" s="1"/>
  <c r="AG615"/>
  <c r="AF615"/>
  <c r="AE615"/>
  <c r="AD615"/>
  <c r="AC615"/>
  <c r="V615" l="1"/>
  <c r="U615"/>
  <c r="T615"/>
  <c r="AW614"/>
  <c r="AV614"/>
  <c r="AQ614" s="1"/>
  <c r="AU614"/>
  <c r="AP614"/>
  <c r="AO614"/>
  <c r="AN614"/>
  <c r="AK614"/>
  <c r="AJ614"/>
  <c r="AI614" s="1"/>
  <c r="AH614"/>
  <c r="AG614"/>
  <c r="AF614"/>
  <c r="AE614"/>
  <c r="AD614"/>
  <c r="AC614"/>
  <c r="V614"/>
  <c r="W614" s="1"/>
  <c r="U614"/>
  <c r="T614"/>
  <c r="AW613"/>
  <c r="AV613"/>
  <c r="AQ613" s="1"/>
  <c r="AU613"/>
  <c r="AP613"/>
  <c r="AO613"/>
  <c r="AN613"/>
  <c r="AK613"/>
  <c r="AJ613"/>
  <c r="AH613"/>
  <c r="AI613" s="1"/>
  <c r="AG613"/>
  <c r="AF613"/>
  <c r="AE613"/>
  <c r="AD613"/>
  <c r="AC613"/>
  <c r="V613" l="1"/>
  <c r="U613"/>
  <c r="T613"/>
  <c r="AW612"/>
  <c r="AV612"/>
  <c r="AQ612" s="1"/>
  <c r="AU612"/>
  <c r="AP612"/>
  <c r="AO612"/>
  <c r="AN612"/>
  <c r="AK612"/>
  <c r="AJ612"/>
  <c r="AI612" s="1"/>
  <c r="AH612"/>
  <c r="AG612"/>
  <c r="AF612"/>
  <c r="AE612"/>
  <c r="AD612"/>
  <c r="AC612"/>
  <c r="V612"/>
  <c r="W612" s="1"/>
  <c r="U612"/>
  <c r="T612"/>
  <c r="AW611"/>
  <c r="AV611"/>
  <c r="AQ611" s="1"/>
  <c r="AU611"/>
  <c r="AP611"/>
  <c r="AO611"/>
  <c r="AN611"/>
  <c r="AK611"/>
  <c r="AJ611"/>
  <c r="AH611"/>
  <c r="AI611" s="1"/>
  <c r="AG611"/>
  <c r="AF611"/>
  <c r="AE611"/>
  <c r="AD611"/>
  <c r="AC611"/>
  <c r="V611" l="1"/>
  <c r="U611"/>
  <c r="T611"/>
  <c r="AW610"/>
  <c r="AV610"/>
  <c r="AQ610" s="1"/>
  <c r="AU610"/>
  <c r="AP610"/>
  <c r="AO610"/>
  <c r="AN610"/>
  <c r="AK610"/>
  <c r="AJ610"/>
  <c r="AI610" s="1"/>
  <c r="AH610"/>
  <c r="AG610"/>
  <c r="AF610"/>
  <c r="AE610"/>
  <c r="AD610"/>
  <c r="AC610"/>
  <c r="W610" l="1"/>
  <c r="V610"/>
  <c r="U610"/>
  <c r="T610"/>
  <c r="AW609"/>
  <c r="AV609"/>
  <c r="AQ609" s="1"/>
  <c r="AU609"/>
  <c r="AP609"/>
  <c r="AO609"/>
  <c r="AN609"/>
  <c r="AK609"/>
  <c r="AJ609"/>
  <c r="AH609"/>
  <c r="AI609" s="1"/>
  <c r="AG609"/>
  <c r="AF609"/>
  <c r="AE609"/>
  <c r="AD609"/>
  <c r="AC609"/>
  <c r="V609"/>
  <c r="U609"/>
  <c r="T609"/>
  <c r="AW608"/>
  <c r="AV608"/>
  <c r="AQ608" s="1"/>
  <c r="AU608"/>
  <c r="AP608"/>
  <c r="AO608"/>
  <c r="AN608"/>
  <c r="AK608"/>
  <c r="AJ608"/>
  <c r="AI608" s="1"/>
  <c r="AH608"/>
  <c r="AG608"/>
  <c r="AF608"/>
  <c r="AE608"/>
  <c r="AD608"/>
  <c r="AC608"/>
  <c r="W608" l="1"/>
  <c r="V608"/>
  <c r="U608"/>
  <c r="T608"/>
  <c r="AW607"/>
  <c r="AV607"/>
  <c r="AQ607" s="1"/>
  <c r="AU607"/>
  <c r="AP607"/>
  <c r="AO607"/>
  <c r="AN607"/>
  <c r="AK607"/>
  <c r="AJ607"/>
  <c r="AH607"/>
  <c r="AI607" s="1"/>
  <c r="AG607"/>
  <c r="AF607"/>
  <c r="AE607"/>
  <c r="AD607"/>
  <c r="AC607"/>
  <c r="V607"/>
  <c r="U607"/>
  <c r="T607"/>
  <c r="AW606"/>
  <c r="AV606"/>
  <c r="AQ606" s="1"/>
  <c r="AU606"/>
  <c r="AP606"/>
  <c r="AO606"/>
  <c r="AN606"/>
  <c r="AK606"/>
  <c r="AJ606"/>
  <c r="AI606" s="1"/>
  <c r="AH606"/>
  <c r="AG606"/>
  <c r="AF606"/>
  <c r="AE606"/>
  <c r="AD606"/>
  <c r="AC606"/>
  <c r="W606" l="1"/>
  <c r="V606"/>
  <c r="U606"/>
  <c r="T606"/>
  <c r="AW605"/>
  <c r="AV605"/>
  <c r="AQ605" s="1"/>
  <c r="AU605"/>
  <c r="AP605"/>
  <c r="AO605"/>
  <c r="AN605"/>
  <c r="AK605"/>
  <c r="AJ605"/>
  <c r="AH605"/>
  <c r="AI605" s="1"/>
  <c r="AG605"/>
  <c r="AF605"/>
  <c r="AE605"/>
  <c r="AD605"/>
  <c r="AC605"/>
  <c r="V605"/>
  <c r="U605"/>
  <c r="T605"/>
  <c r="AW604"/>
  <c r="AV604"/>
  <c r="AQ604" s="1"/>
  <c r="AU604"/>
  <c r="AP604"/>
  <c r="AO604"/>
  <c r="AN604"/>
  <c r="AK604"/>
  <c r="AJ604"/>
  <c r="AI604" s="1"/>
  <c r="AH604"/>
  <c r="AG604"/>
  <c r="AF604"/>
  <c r="AE604"/>
  <c r="AD604"/>
  <c r="AC604"/>
  <c r="W604" l="1"/>
  <c r="V604"/>
  <c r="U604"/>
  <c r="T604"/>
  <c r="AW603"/>
  <c r="AV603"/>
  <c r="AQ603" s="1"/>
  <c r="AU603"/>
  <c r="AP603"/>
  <c r="AO603"/>
  <c r="AN603"/>
  <c r="AK603"/>
  <c r="AJ603"/>
  <c r="AH603"/>
  <c r="AI603" s="1"/>
  <c r="AG603"/>
  <c r="AF603"/>
  <c r="AE603"/>
  <c r="AD603"/>
  <c r="AC603"/>
  <c r="V603"/>
  <c r="U603"/>
  <c r="T603"/>
  <c r="AW602"/>
  <c r="AV602"/>
  <c r="AQ602" s="1"/>
  <c r="AU602"/>
  <c r="AP602"/>
  <c r="AO602"/>
  <c r="AN602"/>
  <c r="AK602"/>
  <c r="AJ602"/>
  <c r="AI602" s="1"/>
  <c r="AH602"/>
  <c r="AG602"/>
  <c r="AF602"/>
  <c r="AE602"/>
  <c r="AD602"/>
  <c r="AC602"/>
  <c r="W602" l="1"/>
  <c r="V602"/>
  <c r="U602"/>
  <c r="T602"/>
  <c r="AW601"/>
  <c r="AV601"/>
  <c r="AQ601" s="1"/>
  <c r="AU601"/>
  <c r="AP601"/>
  <c r="AO601"/>
  <c r="AN601"/>
  <c r="AK601"/>
  <c r="AJ601"/>
  <c r="AH601"/>
  <c r="AI601" s="1"/>
  <c r="AG601"/>
  <c r="AF601"/>
  <c r="AE601"/>
  <c r="AD601"/>
  <c r="AC601"/>
  <c r="V601"/>
  <c r="U601"/>
  <c r="T601"/>
  <c r="AW600"/>
  <c r="AV600"/>
  <c r="AQ600" s="1"/>
  <c r="AU600"/>
  <c r="AP600"/>
  <c r="AO600"/>
  <c r="AN600"/>
  <c r="AK600"/>
  <c r="AJ600"/>
  <c r="AI600" s="1"/>
  <c r="AH600"/>
  <c r="AG600"/>
  <c r="AF600"/>
  <c r="AE600"/>
  <c r="AD600"/>
  <c r="AC600"/>
  <c r="W600" l="1"/>
  <c r="V600"/>
  <c r="U600"/>
  <c r="T600"/>
  <c r="AW599"/>
  <c r="AV599"/>
  <c r="AQ599" s="1"/>
  <c r="AU599"/>
  <c r="AP599"/>
  <c r="AO599"/>
  <c r="AN599"/>
  <c r="AK599"/>
  <c r="AJ599"/>
  <c r="AH599"/>
  <c r="AI599" s="1"/>
  <c r="AG599"/>
  <c r="AF599"/>
  <c r="AE599"/>
  <c r="AD599"/>
  <c r="AC599"/>
  <c r="V599"/>
  <c r="U599"/>
  <c r="T599"/>
  <c r="AW598"/>
  <c r="AV598"/>
  <c r="AQ598" s="1"/>
  <c r="AU598"/>
  <c r="AP598"/>
  <c r="AO598"/>
  <c r="AN598"/>
  <c r="AK598"/>
  <c r="AJ598"/>
  <c r="AI598" s="1"/>
  <c r="AH598"/>
  <c r="AG598"/>
  <c r="AF598"/>
  <c r="AE598"/>
  <c r="AD598"/>
  <c r="AC598"/>
  <c r="W598" l="1"/>
  <c r="V598"/>
  <c r="U598"/>
  <c r="T598"/>
  <c r="AW597"/>
  <c r="AV597"/>
  <c r="AQ597" s="1"/>
  <c r="AU597"/>
  <c r="AP597"/>
  <c r="AO597"/>
  <c r="AN597"/>
  <c r="AK597"/>
  <c r="AJ597"/>
  <c r="AH597"/>
  <c r="AI597" s="1"/>
  <c r="AG597"/>
  <c r="AF597"/>
  <c r="AE597"/>
  <c r="AD597"/>
  <c r="AC597"/>
  <c r="V597"/>
  <c r="U597"/>
  <c r="T597"/>
  <c r="AW596"/>
  <c r="AV596"/>
  <c r="AQ596" s="1"/>
  <c r="AU596"/>
  <c r="AP596"/>
  <c r="AO596"/>
  <c r="AN596"/>
  <c r="AK596"/>
  <c r="AJ596"/>
  <c r="AI596" s="1"/>
  <c r="AH596"/>
  <c r="AG596"/>
  <c r="AF596"/>
  <c r="AE596"/>
  <c r="AD596"/>
  <c r="AC596"/>
  <c r="W596" l="1"/>
  <c r="V596"/>
  <c r="U596"/>
  <c r="T596"/>
  <c r="AW595"/>
  <c r="AV595"/>
  <c r="AQ595" s="1"/>
  <c r="AU595"/>
  <c r="AP595"/>
  <c r="AO595"/>
  <c r="AN595"/>
  <c r="AK595"/>
  <c r="AJ595"/>
  <c r="AH595"/>
  <c r="AI595" s="1"/>
  <c r="AG595"/>
  <c r="AF595"/>
  <c r="AE595"/>
  <c r="AD595"/>
  <c r="AC595"/>
  <c r="V595"/>
  <c r="U595"/>
  <c r="T595"/>
  <c r="AW594"/>
  <c r="AV594"/>
  <c r="AQ594" s="1"/>
  <c r="AU594"/>
  <c r="AP594"/>
  <c r="AO594"/>
  <c r="AN594"/>
  <c r="AK594"/>
  <c r="AJ594"/>
  <c r="AI594" s="1"/>
  <c r="AH594"/>
  <c r="AG594"/>
  <c r="AF594"/>
  <c r="AE594"/>
  <c r="AD594"/>
  <c r="AC594"/>
  <c r="W594" l="1"/>
  <c r="V594"/>
  <c r="U594"/>
  <c r="T594"/>
  <c r="AW593"/>
  <c r="AV593"/>
  <c r="AQ593" s="1"/>
  <c r="AU593"/>
  <c r="AP593"/>
  <c r="AO593"/>
  <c r="AN593"/>
  <c r="AK593"/>
  <c r="AJ593"/>
  <c r="AH593"/>
  <c r="AI593" s="1"/>
  <c r="AG593"/>
  <c r="AF593"/>
  <c r="AE593"/>
  <c r="AD593"/>
  <c r="AC593"/>
  <c r="V593"/>
  <c r="U593"/>
  <c r="T593"/>
  <c r="AW592"/>
  <c r="AV592"/>
  <c r="AQ592" s="1"/>
  <c r="AU592"/>
  <c r="AP592"/>
  <c r="AO592"/>
  <c r="AN592"/>
  <c r="AK592"/>
  <c r="AJ592"/>
  <c r="AI592" s="1"/>
  <c r="AH592"/>
  <c r="AG592"/>
  <c r="AF592"/>
  <c r="AE592"/>
  <c r="AD592"/>
  <c r="AC592"/>
  <c r="W592" l="1"/>
  <c r="V592"/>
  <c r="U592"/>
  <c r="T592"/>
  <c r="AW591"/>
  <c r="AV591"/>
  <c r="AQ591" s="1"/>
  <c r="AU591"/>
  <c r="AP591"/>
  <c r="AO591"/>
  <c r="AN591"/>
  <c r="AK591"/>
  <c r="AJ591"/>
  <c r="AH591"/>
  <c r="AI591" s="1"/>
  <c r="AG591"/>
  <c r="AF591"/>
  <c r="AE591"/>
  <c r="AD591"/>
  <c r="AC591"/>
  <c r="V591"/>
  <c r="U591"/>
  <c r="T591"/>
  <c r="AW590"/>
  <c r="AV590"/>
  <c r="AQ590" s="1"/>
  <c r="AU590"/>
  <c r="AP590"/>
  <c r="AO590"/>
  <c r="AN590"/>
  <c r="AK590"/>
  <c r="AJ590"/>
  <c r="AI590" s="1"/>
  <c r="AH590"/>
  <c r="AG590"/>
  <c r="AF590"/>
  <c r="AE590"/>
  <c r="AD590"/>
  <c r="AC590"/>
  <c r="W590" l="1"/>
  <c r="V590"/>
  <c r="U590"/>
  <c r="T590"/>
  <c r="AW589"/>
  <c r="AV589"/>
  <c r="AQ589" s="1"/>
  <c r="AU589"/>
  <c r="AP589"/>
  <c r="AO589"/>
  <c r="AN589"/>
  <c r="AK589"/>
  <c r="AJ589"/>
  <c r="AH589"/>
  <c r="AI589" s="1"/>
  <c r="AG589"/>
  <c r="AF589"/>
  <c r="AE589"/>
  <c r="AD589"/>
  <c r="AC589"/>
  <c r="V589"/>
  <c r="U589"/>
  <c r="T589"/>
  <c r="AW588"/>
  <c r="AV588"/>
  <c r="AQ588" s="1"/>
  <c r="AU588"/>
  <c r="AP588"/>
  <c r="AO588"/>
  <c r="AN588"/>
  <c r="AK588"/>
  <c r="AJ588"/>
  <c r="AI588" s="1"/>
  <c r="AH588"/>
  <c r="AG588"/>
  <c r="AF588"/>
  <c r="AE588"/>
  <c r="AD588"/>
  <c r="AC588"/>
  <c r="W588" l="1"/>
  <c r="V588"/>
  <c r="U588"/>
  <c r="T588"/>
  <c r="AW587"/>
  <c r="AV587"/>
  <c r="AQ587" s="1"/>
  <c r="AU587"/>
  <c r="AP587"/>
  <c r="AO587"/>
  <c r="AN587"/>
  <c r="AK587"/>
  <c r="AJ587"/>
  <c r="AI587"/>
  <c r="AH587"/>
  <c r="AG587"/>
  <c r="AF587"/>
  <c r="AE587"/>
  <c r="AD587"/>
  <c r="AC587"/>
  <c r="V587"/>
  <c r="U587"/>
  <c r="T587"/>
  <c r="AW586"/>
  <c r="AV586"/>
  <c r="AQ586" s="1"/>
  <c r="AU586"/>
  <c r="AP586"/>
  <c r="AO586"/>
  <c r="AN586"/>
  <c r="AK586"/>
  <c r="AH586"/>
  <c r="AJ586" s="1"/>
  <c r="AI586" s="1"/>
  <c r="AG586"/>
  <c r="AF586"/>
  <c r="AE586"/>
  <c r="AD586"/>
  <c r="AC586"/>
  <c r="W586" l="1"/>
  <c r="V586"/>
  <c r="U586"/>
  <c r="T586"/>
  <c r="AW585"/>
  <c r="AV585"/>
  <c r="AQ585" s="1"/>
  <c r="AU585"/>
  <c r="AP585"/>
  <c r="AO585"/>
  <c r="AN585"/>
  <c r="AK585"/>
  <c r="AH585"/>
  <c r="AI585" s="1"/>
  <c r="AG585"/>
  <c r="AF585"/>
  <c r="AE585"/>
  <c r="AD585"/>
  <c r="AC585"/>
  <c r="AJ585" l="1"/>
  <c r="V585"/>
  <c r="U585"/>
  <c r="T585"/>
  <c r="AW584"/>
  <c r="AV584"/>
  <c r="AQ584" s="1"/>
  <c r="AU584"/>
  <c r="AP584"/>
  <c r="AO584"/>
  <c r="AN584"/>
  <c r="AK584"/>
  <c r="AJ584"/>
  <c r="AI584" s="1"/>
  <c r="AH584"/>
  <c r="AG584"/>
  <c r="AF584"/>
  <c r="AE584"/>
  <c r="AD584"/>
  <c r="AC584"/>
  <c r="W584" l="1"/>
  <c r="V584"/>
  <c r="U584"/>
  <c r="T584"/>
  <c r="AW583"/>
  <c r="AV583"/>
  <c r="AQ583" s="1"/>
  <c r="AU583"/>
  <c r="AP583"/>
  <c r="AO583"/>
  <c r="AN583"/>
  <c r="AK583"/>
  <c r="AI583"/>
  <c r="AH583"/>
  <c r="AJ583" s="1"/>
  <c r="AG583"/>
  <c r="AF583"/>
  <c r="AE583"/>
  <c r="AD583"/>
  <c r="AC583"/>
  <c r="V583"/>
  <c r="U583"/>
  <c r="T583"/>
  <c r="AW582"/>
  <c r="AV582"/>
  <c r="AQ582" s="1"/>
  <c r="AU582"/>
  <c r="AP582"/>
  <c r="AO582"/>
  <c r="AN582"/>
  <c r="AK582"/>
  <c r="AH582"/>
  <c r="AJ582" s="1"/>
  <c r="AI582" s="1"/>
  <c r="AG582"/>
  <c r="AF582"/>
  <c r="AE582"/>
  <c r="AD582"/>
  <c r="AC582"/>
  <c r="V582" l="1"/>
  <c r="W582" s="1"/>
  <c r="U582"/>
  <c r="T582"/>
  <c r="AW581"/>
  <c r="AV581"/>
  <c r="AQ581" s="1"/>
  <c r="AU581"/>
  <c r="AP581"/>
  <c r="AO581"/>
  <c r="AN581"/>
  <c r="AK581"/>
  <c r="AH581"/>
  <c r="AI581" s="1"/>
  <c r="AG581"/>
  <c r="AF581"/>
  <c r="AE581"/>
  <c r="AD581"/>
  <c r="AC581"/>
  <c r="V581"/>
  <c r="U581"/>
  <c r="T581"/>
  <c r="AW580"/>
  <c r="AV580"/>
  <c r="AQ580" s="1"/>
  <c r="AU580"/>
  <c r="AP580"/>
  <c r="AO580"/>
  <c r="AN580"/>
  <c r="AK580"/>
  <c r="AJ580"/>
  <c r="AI580" s="1"/>
  <c r="AH580"/>
  <c r="AG580"/>
  <c r="AF580"/>
  <c r="AE580"/>
  <c r="AD580"/>
  <c r="AC580"/>
  <c r="AJ581" l="1"/>
  <c r="W580" l="1"/>
  <c r="V580"/>
  <c r="U580"/>
  <c r="T580"/>
  <c r="AW579"/>
  <c r="AV579"/>
  <c r="AQ579" s="1"/>
  <c r="AU579"/>
  <c r="AP579"/>
  <c r="AO579"/>
  <c r="AN579"/>
  <c r="AK579"/>
  <c r="AH579"/>
  <c r="AI579" s="1"/>
  <c r="AG579"/>
  <c r="AF579"/>
  <c r="AE579"/>
  <c r="AD579"/>
  <c r="AC579"/>
  <c r="V579"/>
  <c r="U579"/>
  <c r="T579"/>
  <c r="AW578"/>
  <c r="AV578"/>
  <c r="AQ578" s="1"/>
  <c r="AU578"/>
  <c r="AP578"/>
  <c r="AO578"/>
  <c r="AN578"/>
  <c r="AK578"/>
  <c r="AJ578"/>
  <c r="AI578" s="1"/>
  <c r="AH578"/>
  <c r="AG578"/>
  <c r="AF578"/>
  <c r="AE578"/>
  <c r="AD578"/>
  <c r="AC578"/>
  <c r="AJ579" l="1"/>
  <c r="V578" l="1"/>
  <c r="W578" s="1"/>
  <c r="U578"/>
  <c r="T578"/>
  <c r="AW577"/>
  <c r="AV577"/>
  <c r="AQ577" s="1"/>
  <c r="AU577"/>
  <c r="AP577"/>
  <c r="AO577"/>
  <c r="AN577"/>
  <c r="AK577"/>
  <c r="AH577"/>
  <c r="AI577" s="1"/>
  <c r="AG577"/>
  <c r="AF577"/>
  <c r="AE577"/>
  <c r="AD577"/>
  <c r="AC577"/>
  <c r="V577"/>
  <c r="U577"/>
  <c r="T577"/>
  <c r="AW576"/>
  <c r="AV576"/>
  <c r="AQ576" s="1"/>
  <c r="AU576"/>
  <c r="AP576"/>
  <c r="AO576"/>
  <c r="AN576"/>
  <c r="AK576"/>
  <c r="AH576"/>
  <c r="AJ576" s="1"/>
  <c r="AI576" s="1"/>
  <c r="AG576"/>
  <c r="AF576"/>
  <c r="AE576"/>
  <c r="AD576"/>
  <c r="AC576"/>
  <c r="AJ577" l="1"/>
  <c r="W576" l="1"/>
  <c r="V576"/>
  <c r="U576"/>
  <c r="T576"/>
  <c r="AW575"/>
  <c r="AV575"/>
  <c r="AQ575" s="1"/>
  <c r="AU575"/>
  <c r="AP575"/>
  <c r="AO575"/>
  <c r="AN575"/>
  <c r="AK575"/>
  <c r="AH575"/>
  <c r="AI575" s="1"/>
  <c r="AG575"/>
  <c r="AF575"/>
  <c r="AE575"/>
  <c r="AD575"/>
  <c r="AC575"/>
  <c r="V575"/>
  <c r="U575"/>
  <c r="T575"/>
  <c r="AW574"/>
  <c r="AV574"/>
  <c r="AQ574" s="1"/>
  <c r="AU574"/>
  <c r="AP574"/>
  <c r="AO574"/>
  <c r="AN574"/>
  <c r="AK574"/>
  <c r="AJ574"/>
  <c r="AI574" s="1"/>
  <c r="AH574"/>
  <c r="AG574"/>
  <c r="AF574"/>
  <c r="AE574"/>
  <c r="AD574"/>
  <c r="AC574"/>
  <c r="AJ575" l="1"/>
  <c r="W574" l="1"/>
  <c r="V574"/>
  <c r="U574"/>
  <c r="T574"/>
  <c r="AW573"/>
  <c r="AV573"/>
  <c r="AQ573" s="1"/>
  <c r="AU573"/>
  <c r="AP573"/>
  <c r="AO573"/>
  <c r="AN573"/>
  <c r="AK573"/>
  <c r="AH573"/>
  <c r="AI573" s="1"/>
  <c r="AG573"/>
  <c r="AF573"/>
  <c r="AE573"/>
  <c r="AD573"/>
  <c r="AC573"/>
  <c r="V573"/>
  <c r="U573"/>
  <c r="T573"/>
  <c r="AW572"/>
  <c r="AV572"/>
  <c r="AQ572" s="1"/>
  <c r="AU572"/>
  <c r="AP572"/>
  <c r="AO572"/>
  <c r="AN572"/>
  <c r="AK572"/>
  <c r="AJ572"/>
  <c r="AI572" s="1"/>
  <c r="AH572"/>
  <c r="AG572"/>
  <c r="AF572"/>
  <c r="AE572"/>
  <c r="AD572"/>
  <c r="AC572"/>
  <c r="AJ573" l="1"/>
  <c r="V572"/>
  <c r="U572"/>
  <c r="W572" s="1"/>
  <c r="T572"/>
  <c r="AW571"/>
  <c r="AV571"/>
  <c r="AQ571" s="1"/>
  <c r="AU571"/>
  <c r="AP571"/>
  <c r="AO571"/>
  <c r="AN571"/>
  <c r="AK571"/>
  <c r="AH571"/>
  <c r="AJ571" s="1"/>
  <c r="AG571"/>
  <c r="AF571"/>
  <c r="AE571"/>
  <c r="AD571"/>
  <c r="AC571"/>
  <c r="AI571" l="1"/>
  <c r="V571"/>
  <c r="U571"/>
  <c r="T571"/>
  <c r="AW570"/>
  <c r="AV570"/>
  <c r="AQ570" s="1"/>
  <c r="AU570"/>
  <c r="AP570"/>
  <c r="AO570"/>
  <c r="AN570"/>
  <c r="AK570"/>
  <c r="AJ570"/>
  <c r="AI570" s="1"/>
  <c r="AH570"/>
  <c r="AG570"/>
  <c r="AF570"/>
  <c r="AE570"/>
  <c r="AD570"/>
  <c r="AC570"/>
  <c r="W570" l="1"/>
  <c r="V570"/>
  <c r="U570"/>
  <c r="T570"/>
  <c r="AW569"/>
  <c r="AV569"/>
  <c r="AQ569" s="1"/>
  <c r="AU569"/>
  <c r="AP569"/>
  <c r="AO569"/>
  <c r="AN569"/>
  <c r="AK569"/>
  <c r="AJ569"/>
  <c r="AH569"/>
  <c r="AI569" s="1"/>
  <c r="AG569"/>
  <c r="AF569"/>
  <c r="AE569"/>
  <c r="AD569"/>
  <c r="AC569"/>
  <c r="V569"/>
  <c r="U569"/>
  <c r="T569"/>
  <c r="AW568"/>
  <c r="AV568"/>
  <c r="AQ568" s="1"/>
  <c r="AU568"/>
  <c r="AP568"/>
  <c r="AO568"/>
  <c r="AN568"/>
  <c r="AK568"/>
  <c r="AJ568"/>
  <c r="AI568" s="1"/>
  <c r="AH568"/>
  <c r="AG568"/>
  <c r="AF568"/>
  <c r="AE568"/>
  <c r="AD568"/>
  <c r="AC568"/>
  <c r="W568" l="1"/>
  <c r="V568"/>
  <c r="U568"/>
  <c r="T568"/>
  <c r="AW567"/>
  <c r="AV567"/>
  <c r="AQ567" s="1"/>
  <c r="AU567"/>
  <c r="AP567"/>
  <c r="AO567"/>
  <c r="AN567"/>
  <c r="AK567"/>
  <c r="AJ567"/>
  <c r="AH567"/>
  <c r="AI567" s="1"/>
  <c r="AG567"/>
  <c r="AF567"/>
  <c r="AE567"/>
  <c r="AD567"/>
  <c r="AC567"/>
  <c r="V567"/>
  <c r="U567"/>
  <c r="T567"/>
  <c r="AW566"/>
  <c r="AV566"/>
  <c r="AQ566" s="1"/>
  <c r="AU566"/>
  <c r="AP566"/>
  <c r="AO566"/>
  <c r="AN566"/>
  <c r="AK566"/>
  <c r="AJ566"/>
  <c r="AI566" s="1"/>
  <c r="AH566"/>
  <c r="AG566"/>
  <c r="AF566"/>
  <c r="AE566"/>
  <c r="AD566"/>
  <c r="AC566"/>
  <c r="W566" l="1"/>
  <c r="V566"/>
  <c r="U566"/>
  <c r="T566"/>
  <c r="AW565"/>
  <c r="AV565"/>
  <c r="AQ565" s="1"/>
  <c r="AU565"/>
  <c r="AP565"/>
  <c r="AO565"/>
  <c r="AN565"/>
  <c r="AK565"/>
  <c r="AJ565"/>
  <c r="AH565"/>
  <c r="AI565" s="1"/>
  <c r="AG565"/>
  <c r="AF565"/>
  <c r="AE565"/>
  <c r="AD565"/>
  <c r="AC565"/>
  <c r="V565"/>
  <c r="U565"/>
  <c r="T565"/>
  <c r="AW564"/>
  <c r="AV564"/>
  <c r="AQ564" s="1"/>
  <c r="AU564"/>
  <c r="AP564"/>
  <c r="AO564"/>
  <c r="AN564"/>
  <c r="AK564"/>
  <c r="AJ564"/>
  <c r="AI564" s="1"/>
  <c r="AH564"/>
  <c r="AG564"/>
  <c r="AF564"/>
  <c r="AE564"/>
  <c r="AD564"/>
  <c r="AC564"/>
  <c r="W564" l="1"/>
  <c r="V564"/>
  <c r="U564"/>
  <c r="T564"/>
  <c r="AW563"/>
  <c r="AV563"/>
  <c r="AQ563" s="1"/>
  <c r="AU563"/>
  <c r="AP563"/>
  <c r="AO563"/>
  <c r="AN563"/>
  <c r="AK563"/>
  <c r="AH563"/>
  <c r="AJ563" s="1"/>
  <c r="AG563"/>
  <c r="AF563"/>
  <c r="AE563"/>
  <c r="AD563"/>
  <c r="AC563"/>
  <c r="AI563" l="1"/>
  <c r="V563" l="1"/>
  <c r="U563"/>
  <c r="T563"/>
  <c r="AW562"/>
  <c r="AV562"/>
  <c r="AQ562" s="1"/>
  <c r="AU562"/>
  <c r="AP562"/>
  <c r="AO562"/>
  <c r="AN562"/>
  <c r="AK562"/>
  <c r="AH562"/>
  <c r="AJ562" s="1"/>
  <c r="AI562" s="1"/>
  <c r="AG562"/>
  <c r="AF562"/>
  <c r="AE562"/>
  <c r="AD562"/>
  <c r="AC562"/>
  <c r="W562" l="1"/>
  <c r="V562"/>
  <c r="U562"/>
  <c r="T562"/>
  <c r="AW561"/>
  <c r="AV561"/>
  <c r="AQ561" s="1"/>
  <c r="AU561"/>
  <c r="AP561"/>
  <c r="AO561"/>
  <c r="AN561"/>
  <c r="AK561"/>
  <c r="AH561"/>
  <c r="AI561" s="1"/>
  <c r="AG561"/>
  <c r="AF561"/>
  <c r="AE561"/>
  <c r="AD561"/>
  <c r="AC561"/>
  <c r="V561"/>
  <c r="U561"/>
  <c r="T561"/>
  <c r="AW560"/>
  <c r="AV560"/>
  <c r="AQ560" s="1"/>
  <c r="AU560"/>
  <c r="AP560"/>
  <c r="AO560"/>
  <c r="AN560"/>
  <c r="AK560"/>
  <c r="AH560"/>
  <c r="AJ560" s="1"/>
  <c r="AI560" s="1"/>
  <c r="AG560"/>
  <c r="AF560"/>
  <c r="AE560"/>
  <c r="AD560"/>
  <c r="AC560"/>
  <c r="AJ561" l="1"/>
  <c r="V560"/>
  <c r="W560" s="1"/>
  <c r="U560"/>
  <c r="T560"/>
  <c r="AW559"/>
  <c r="AV559"/>
  <c r="AQ559" s="1"/>
  <c r="AU559"/>
  <c r="AP559"/>
  <c r="AO559"/>
  <c r="AN559"/>
  <c r="AK559"/>
  <c r="AJ559"/>
  <c r="AI559"/>
  <c r="AH559"/>
  <c r="AG559"/>
  <c r="AF559"/>
  <c r="AE559"/>
  <c r="AD559"/>
  <c r="AC559"/>
  <c r="V559" l="1"/>
  <c r="U559"/>
  <c r="T559"/>
  <c r="AW558"/>
  <c r="AV558"/>
  <c r="AQ558" s="1"/>
  <c r="AU558"/>
  <c r="AP558"/>
  <c r="AO558"/>
  <c r="AN558"/>
  <c r="AK558"/>
  <c r="AJ558"/>
  <c r="AI558" s="1"/>
  <c r="AH558"/>
  <c r="AG558"/>
  <c r="AF558"/>
  <c r="AE558"/>
  <c r="AD558"/>
  <c r="AC558"/>
  <c r="V558"/>
  <c r="W558" s="1"/>
  <c r="U558"/>
  <c r="T558"/>
  <c r="AW557"/>
  <c r="AV557"/>
  <c r="AQ557" s="1"/>
  <c r="AU557"/>
  <c r="AP557"/>
  <c r="AO557"/>
  <c r="AN557"/>
  <c r="AK557"/>
  <c r="AJ557"/>
  <c r="AH557"/>
  <c r="AI557" s="1"/>
  <c r="AG557"/>
  <c r="AF557"/>
  <c r="AE557"/>
  <c r="AD557"/>
  <c r="AC557"/>
  <c r="V557" l="1"/>
  <c r="U557"/>
  <c r="T557"/>
  <c r="AW556"/>
  <c r="AV556"/>
  <c r="AQ556" s="1"/>
  <c r="AU556"/>
  <c r="AP556"/>
  <c r="AO556"/>
  <c r="AN556"/>
  <c r="AK556"/>
  <c r="AJ556"/>
  <c r="AI556" s="1"/>
  <c r="AH556"/>
  <c r="AG556"/>
  <c r="AF556"/>
  <c r="AE556"/>
  <c r="AD556"/>
  <c r="AC556"/>
  <c r="V556"/>
  <c r="W556" s="1"/>
  <c r="U556"/>
  <c r="T556"/>
  <c r="AW555"/>
  <c r="AV555"/>
  <c r="AQ555" s="1"/>
  <c r="AU555"/>
  <c r="AP555"/>
  <c r="AO555"/>
  <c r="AN555"/>
  <c r="AK555"/>
  <c r="AJ555"/>
  <c r="AH555"/>
  <c r="AI555" s="1"/>
  <c r="AG555"/>
  <c r="AF555"/>
  <c r="AE555"/>
  <c r="AD555"/>
  <c r="AC555"/>
  <c r="V555" l="1"/>
  <c r="U555"/>
  <c r="T555"/>
  <c r="AW554"/>
  <c r="AV554"/>
  <c r="AQ554" s="1"/>
  <c r="AU554"/>
  <c r="AP554"/>
  <c r="AO554"/>
  <c r="AN554"/>
  <c r="AK554"/>
  <c r="AJ554"/>
  <c r="AI554" s="1"/>
  <c r="AH554"/>
  <c r="AG554"/>
  <c r="AF554"/>
  <c r="AE554"/>
  <c r="AD554"/>
  <c r="AC554"/>
  <c r="V554"/>
  <c r="W554" s="1"/>
  <c r="U554"/>
  <c r="T554"/>
  <c r="AW553"/>
  <c r="AV553"/>
  <c r="AQ553" s="1"/>
  <c r="AU553"/>
  <c r="AP553"/>
  <c r="AO553"/>
  <c r="AN553"/>
  <c r="AK553"/>
  <c r="AJ553"/>
  <c r="AH553"/>
  <c r="AI553" s="1"/>
  <c r="AG553"/>
  <c r="AF553"/>
  <c r="AE553"/>
  <c r="AD553"/>
  <c r="AC553"/>
  <c r="V553" l="1"/>
  <c r="U553"/>
  <c r="T553"/>
  <c r="AW552"/>
  <c r="AV552"/>
  <c r="AQ552" s="1"/>
  <c r="AU552"/>
  <c r="AP552"/>
  <c r="AO552"/>
  <c r="AN552"/>
  <c r="AK552"/>
  <c r="AJ552"/>
  <c r="AI552" s="1"/>
  <c r="AH552"/>
  <c r="AG552"/>
  <c r="AF552"/>
  <c r="AE552"/>
  <c r="AD552"/>
  <c r="AC552"/>
  <c r="W552"/>
  <c r="V552"/>
  <c r="U552"/>
  <c r="T552"/>
  <c r="AW551"/>
  <c r="AV551"/>
  <c r="AQ551" s="1"/>
  <c r="AU551"/>
  <c r="AP551"/>
  <c r="AO551"/>
  <c r="AN551"/>
  <c r="AK551"/>
  <c r="AJ551"/>
  <c r="AH551"/>
  <c r="AI551" s="1"/>
  <c r="AG551"/>
  <c r="AF551"/>
  <c r="AE551"/>
  <c r="AD551"/>
  <c r="AC551"/>
  <c r="V551" l="1"/>
  <c r="U551"/>
  <c r="T551"/>
  <c r="AW550"/>
  <c r="AV550"/>
  <c r="AQ550" s="1"/>
  <c r="AU550"/>
  <c r="AP550"/>
  <c r="AO550"/>
  <c r="AN550"/>
  <c r="AK550"/>
  <c r="AH550"/>
  <c r="AJ550" s="1"/>
  <c r="AI550" s="1"/>
  <c r="AG550"/>
  <c r="AF550"/>
  <c r="AE550"/>
  <c r="AD550"/>
  <c r="AC550"/>
  <c r="W550"/>
  <c r="V550"/>
  <c r="U550"/>
  <c r="T550"/>
  <c r="AW549"/>
  <c r="AV549"/>
  <c r="AQ549" s="1"/>
  <c r="AU549"/>
  <c r="AP549"/>
  <c r="AO549"/>
  <c r="AN549"/>
  <c r="AK549"/>
  <c r="AH549"/>
  <c r="AI549" s="1"/>
  <c r="AG549"/>
  <c r="AF549"/>
  <c r="AE549"/>
  <c r="AD549"/>
  <c r="AC549"/>
  <c r="AJ549" l="1"/>
  <c r="V549"/>
  <c r="U549"/>
  <c r="T549"/>
  <c r="AW548"/>
  <c r="AV548"/>
  <c r="AQ548" s="1"/>
  <c r="AU548"/>
  <c r="AP548"/>
  <c r="AO548"/>
  <c r="AN548"/>
  <c r="AK548"/>
  <c r="AH548"/>
  <c r="AJ548" s="1"/>
  <c r="AI548" s="1"/>
  <c r="AG548"/>
  <c r="AF548"/>
  <c r="AE548"/>
  <c r="AD548"/>
  <c r="AC548"/>
  <c r="V548" l="1"/>
  <c r="W548" s="1"/>
  <c r="U548"/>
  <c r="T548"/>
  <c r="AW547"/>
  <c r="AV547"/>
  <c r="AQ547" s="1"/>
  <c r="AU547"/>
  <c r="AP547"/>
  <c r="AO547"/>
  <c r="AN547"/>
  <c r="AK547"/>
  <c r="AJ547"/>
  <c r="AH547"/>
  <c r="AI547" s="1"/>
  <c r="AG547"/>
  <c r="AF547"/>
  <c r="AE547"/>
  <c r="AD547"/>
  <c r="AC547"/>
  <c r="V547"/>
  <c r="U547"/>
  <c r="T547"/>
  <c r="AW546"/>
  <c r="AV546"/>
  <c r="AQ546" s="1"/>
  <c r="AU546"/>
  <c r="AP546"/>
  <c r="AO546"/>
  <c r="AN546"/>
  <c r="AK546"/>
  <c r="AJ546"/>
  <c r="AI546" s="1"/>
  <c r="AH546"/>
  <c r="AG546"/>
  <c r="AF546"/>
  <c r="AE546"/>
  <c r="AD546"/>
  <c r="AC546"/>
  <c r="W546" l="1"/>
  <c r="V546"/>
  <c r="U546"/>
  <c r="T546"/>
  <c r="AW545"/>
  <c r="AV545"/>
  <c r="AQ545" s="1"/>
  <c r="AU545"/>
  <c r="AP545"/>
  <c r="AO545"/>
  <c r="AN545"/>
  <c r="AK545"/>
  <c r="AI545"/>
  <c r="AH545"/>
  <c r="AJ545" s="1"/>
  <c r="AG545"/>
  <c r="AF545"/>
  <c r="AE545"/>
  <c r="AD545"/>
  <c r="AC545"/>
  <c r="V545"/>
  <c r="U545"/>
  <c r="T545"/>
  <c r="AW544"/>
  <c r="AV544"/>
  <c r="AQ544" s="1"/>
  <c r="AU544"/>
  <c r="AP544"/>
  <c r="AO544"/>
  <c r="AN544"/>
  <c r="AK544"/>
  <c r="AH544"/>
  <c r="AJ544" s="1"/>
  <c r="AI544" s="1"/>
  <c r="AG544"/>
  <c r="AF544"/>
  <c r="AE544"/>
  <c r="AD544"/>
  <c r="AC544"/>
  <c r="W544" l="1"/>
  <c r="V544"/>
  <c r="U544"/>
  <c r="T544"/>
  <c r="AW543"/>
  <c r="AV543"/>
  <c r="AQ543" s="1"/>
  <c r="AU543"/>
  <c r="AP543"/>
  <c r="AO543"/>
  <c r="AN543"/>
  <c r="AK543"/>
  <c r="AI543"/>
  <c r="AH543"/>
  <c r="AJ543" s="1"/>
  <c r="AG543"/>
  <c r="AF543"/>
  <c r="AE543"/>
  <c r="AD543"/>
  <c r="AC543"/>
  <c r="V543"/>
  <c r="U543"/>
  <c r="T543"/>
  <c r="AW542"/>
  <c r="AV542"/>
  <c r="AQ542" s="1"/>
  <c r="AU542"/>
  <c r="AP542"/>
  <c r="AO542"/>
  <c r="AN542"/>
  <c r="AK542"/>
  <c r="AH542"/>
  <c r="AJ542" s="1"/>
  <c r="AI542" s="1"/>
  <c r="AG542"/>
  <c r="AF542"/>
  <c r="AE542"/>
  <c r="AD542"/>
  <c r="AC542"/>
  <c r="W542" l="1"/>
  <c r="V542"/>
  <c r="U542"/>
  <c r="T542"/>
  <c r="AW541"/>
  <c r="AV541"/>
  <c r="AQ541" s="1"/>
  <c r="AU541"/>
  <c r="AP541"/>
  <c r="AO541"/>
  <c r="AN541"/>
  <c r="AK541"/>
  <c r="AI541"/>
  <c r="AH541"/>
  <c r="AJ541" s="1"/>
  <c r="AG541"/>
  <c r="AF541"/>
  <c r="AE541"/>
  <c r="AD541"/>
  <c r="AC541"/>
  <c r="V541"/>
  <c r="U541"/>
  <c r="T541"/>
  <c r="AW540"/>
  <c r="AV540"/>
  <c r="AQ540" s="1"/>
  <c r="AU540"/>
  <c r="AP540"/>
  <c r="AO540"/>
  <c r="AN540"/>
  <c r="AK540"/>
  <c r="AH540"/>
  <c r="AJ540" s="1"/>
  <c r="AI540" s="1"/>
  <c r="AG540"/>
  <c r="AF540"/>
  <c r="AE540"/>
  <c r="AD540"/>
  <c r="AC540"/>
  <c r="W540" l="1"/>
  <c r="V540"/>
  <c r="U540"/>
  <c r="T540"/>
  <c r="AW539"/>
  <c r="AV539"/>
  <c r="AQ539" s="1"/>
  <c r="AU539"/>
  <c r="AP539"/>
  <c r="AO539"/>
  <c r="AN539"/>
  <c r="AK539"/>
  <c r="AI539"/>
  <c r="AH539"/>
  <c r="AJ539" s="1"/>
  <c r="AG539"/>
  <c r="AF539"/>
  <c r="AE539"/>
  <c r="AD539"/>
  <c r="AC539"/>
  <c r="V539"/>
  <c r="U539"/>
  <c r="T539"/>
  <c r="AW538"/>
  <c r="AV538"/>
  <c r="AQ538" s="1"/>
  <c r="AU538"/>
  <c r="AP538"/>
  <c r="AO538"/>
  <c r="AN538"/>
  <c r="AK538"/>
  <c r="AH538"/>
  <c r="AJ538" s="1"/>
  <c r="AI538" s="1"/>
  <c r="AG538"/>
  <c r="AF538"/>
  <c r="AE538"/>
  <c r="AD538"/>
  <c r="AC538"/>
  <c r="W538" l="1"/>
  <c r="V538"/>
  <c r="U538"/>
  <c r="T538"/>
  <c r="AW537"/>
  <c r="AV537"/>
  <c r="AQ537" s="1"/>
  <c r="AU537"/>
  <c r="AP537"/>
  <c r="AO537"/>
  <c r="AN537"/>
  <c r="AK537"/>
  <c r="AJ537"/>
  <c r="AH537"/>
  <c r="AI537" s="1"/>
  <c r="AG537"/>
  <c r="AF537"/>
  <c r="AE537"/>
  <c r="AD537"/>
  <c r="AC537"/>
  <c r="W537"/>
  <c r="V537"/>
  <c r="U537"/>
  <c r="T537"/>
  <c r="AW536"/>
  <c r="AV536"/>
  <c r="AQ536" s="1"/>
  <c r="AU536"/>
  <c r="AP536"/>
  <c r="AO536"/>
  <c r="AN536"/>
  <c r="AK536"/>
  <c r="AH536"/>
  <c r="AI536" s="1"/>
  <c r="AG536"/>
  <c r="AF536"/>
  <c r="AE536"/>
  <c r="AD536"/>
  <c r="AC536"/>
  <c r="AJ536" l="1"/>
  <c r="V536"/>
  <c r="U536"/>
  <c r="T536"/>
  <c r="AW535"/>
  <c r="AV535"/>
  <c r="AQ535" s="1"/>
  <c r="AU535"/>
  <c r="AP535"/>
  <c r="AO535"/>
  <c r="AN535"/>
  <c r="AK535"/>
  <c r="AJ535"/>
  <c r="AI535" s="1"/>
  <c r="AH535"/>
  <c r="AG535"/>
  <c r="AF535"/>
  <c r="AE535"/>
  <c r="AD535"/>
  <c r="AC535"/>
  <c r="V535" l="1"/>
  <c r="U535"/>
  <c r="T535"/>
  <c r="AW534"/>
  <c r="AV534"/>
  <c r="AQ534" s="1"/>
  <c r="AU534"/>
  <c r="AP534"/>
  <c r="AO534"/>
  <c r="AN534"/>
  <c r="AK534"/>
  <c r="AH534"/>
  <c r="AJ534" s="1"/>
  <c r="AI534" s="1"/>
  <c r="AG534"/>
  <c r="AF534"/>
  <c r="AE534"/>
  <c r="AD534"/>
  <c r="AC534"/>
  <c r="W534" l="1"/>
  <c r="V534"/>
  <c r="U534"/>
  <c r="T534"/>
  <c r="AW533"/>
  <c r="AV533"/>
  <c r="AQ533" s="1"/>
  <c r="AU533"/>
  <c r="AP533"/>
  <c r="AO533"/>
  <c r="AN533"/>
  <c r="AK533"/>
  <c r="AJ533"/>
  <c r="AH533"/>
  <c r="AI533" s="1"/>
  <c r="AG533"/>
  <c r="AF533"/>
  <c r="AE533"/>
  <c r="AD533"/>
  <c r="AC533"/>
  <c r="W533"/>
  <c r="V533"/>
  <c r="U533"/>
  <c r="T533"/>
  <c r="AW532"/>
  <c r="AV532"/>
  <c r="AQ532" s="1"/>
  <c r="AU532"/>
  <c r="AP532"/>
  <c r="AO532"/>
  <c r="AN532"/>
  <c r="AK532"/>
  <c r="AH532"/>
  <c r="AI532" s="1"/>
  <c r="AG532"/>
  <c r="AF532"/>
  <c r="AE532"/>
  <c r="AD532"/>
  <c r="AC532"/>
  <c r="AJ532" l="1"/>
  <c r="V532" l="1"/>
  <c r="U532"/>
  <c r="T532"/>
  <c r="AW531"/>
  <c r="AV531"/>
  <c r="AQ531" s="1"/>
  <c r="AU531"/>
  <c r="AP531"/>
  <c r="AO531"/>
  <c r="AN531"/>
  <c r="AK531"/>
  <c r="AH531"/>
  <c r="AJ531" s="1"/>
  <c r="AI531" s="1"/>
  <c r="AG531"/>
  <c r="AF531"/>
  <c r="AE531"/>
  <c r="AD531"/>
  <c r="AC531"/>
  <c r="V531"/>
  <c r="U531"/>
  <c r="T531"/>
  <c r="AW530"/>
  <c r="AV530"/>
  <c r="AQ530" s="1"/>
  <c r="AU530"/>
  <c r="AP530"/>
  <c r="AO530"/>
  <c r="AN530"/>
  <c r="AK530"/>
  <c r="AH530"/>
  <c r="AJ530" s="1"/>
  <c r="AI530" s="1"/>
  <c r="AG530"/>
  <c r="AF530"/>
  <c r="AE530"/>
  <c r="AD530"/>
  <c r="AC530"/>
  <c r="W530" l="1"/>
  <c r="V530"/>
  <c r="U530"/>
  <c r="T530"/>
  <c r="AW529"/>
  <c r="AV529"/>
  <c r="AQ529" s="1"/>
  <c r="AU529"/>
  <c r="AP529"/>
  <c r="AO529"/>
  <c r="AN529"/>
  <c r="AK529"/>
  <c r="AJ529"/>
  <c r="AI529"/>
  <c r="AH529"/>
  <c r="AG529"/>
  <c r="AF529"/>
  <c r="AE529"/>
  <c r="AD529"/>
  <c r="AC529"/>
  <c r="W529"/>
  <c r="V529"/>
  <c r="U529"/>
  <c r="T529"/>
  <c r="AW528"/>
  <c r="AV528"/>
  <c r="AQ528" s="1"/>
  <c r="AU528"/>
  <c r="AP528"/>
  <c r="AO528"/>
  <c r="AN528"/>
  <c r="AK528"/>
  <c r="AH528"/>
  <c r="AI528" s="1"/>
  <c r="AG528"/>
  <c r="AF528"/>
  <c r="AE528"/>
  <c r="AD528"/>
  <c r="AC528"/>
  <c r="AJ528" l="1"/>
  <c r="V528" l="1"/>
  <c r="U528"/>
  <c r="T528"/>
  <c r="AW527"/>
  <c r="AV527"/>
  <c r="AQ527" s="1"/>
  <c r="AU527"/>
  <c r="AP527"/>
  <c r="AO527"/>
  <c r="AN527"/>
  <c r="AK527"/>
  <c r="AH527"/>
  <c r="AJ527" s="1"/>
  <c r="AI527" s="1"/>
  <c r="AG527"/>
  <c r="AF527"/>
  <c r="AE527"/>
  <c r="AD527"/>
  <c r="AC527"/>
  <c r="V527"/>
  <c r="U527"/>
  <c r="T527"/>
  <c r="AW526"/>
  <c r="AV526"/>
  <c r="AQ526" s="1"/>
  <c r="AU526"/>
  <c r="AP526"/>
  <c r="AO526"/>
  <c r="AN526"/>
  <c r="AK526"/>
  <c r="AH526"/>
  <c r="AJ526" s="1"/>
  <c r="AI526" s="1"/>
  <c r="AG526"/>
  <c r="AF526"/>
  <c r="AE526"/>
  <c r="AD526"/>
  <c r="AC526"/>
  <c r="W526" l="1"/>
  <c r="V526"/>
  <c r="U526"/>
  <c r="T526"/>
  <c r="AW525"/>
  <c r="AV525"/>
  <c r="AQ525" s="1"/>
  <c r="AU525"/>
  <c r="AP525"/>
  <c r="AO525"/>
  <c r="AN525"/>
  <c r="AK525"/>
  <c r="AJ525"/>
  <c r="AI525"/>
  <c r="AH525"/>
  <c r="AG525"/>
  <c r="AF525"/>
  <c r="AE525"/>
  <c r="AD525"/>
  <c r="AC525"/>
  <c r="W525"/>
  <c r="V525"/>
  <c r="U525"/>
  <c r="T525"/>
  <c r="AW524"/>
  <c r="AV524"/>
  <c r="AQ524" s="1"/>
  <c r="AU524"/>
  <c r="AP524"/>
  <c r="AO524"/>
  <c r="AN524"/>
  <c r="AK524"/>
  <c r="AH524"/>
  <c r="AI524" s="1"/>
  <c r="AG524"/>
  <c r="AF524"/>
  <c r="AE524"/>
  <c r="AD524"/>
  <c r="AC524"/>
  <c r="AJ524" l="1"/>
  <c r="V524" l="1"/>
  <c r="U524"/>
  <c r="T524"/>
  <c r="AW523"/>
  <c r="AV523"/>
  <c r="AQ523" s="1"/>
  <c r="AU523"/>
  <c r="AP523"/>
  <c r="AO523"/>
  <c r="AN523"/>
  <c r="AK523"/>
  <c r="AJ523"/>
  <c r="AI523" s="1"/>
  <c r="AH523"/>
  <c r="AG523"/>
  <c r="AF523"/>
  <c r="AE523"/>
  <c r="AD523"/>
  <c r="AC523"/>
  <c r="W523"/>
  <c r="V523"/>
  <c r="U523"/>
  <c r="T523"/>
  <c r="AW522"/>
  <c r="AV522"/>
  <c r="AQ522" s="1"/>
  <c r="AU522"/>
  <c r="AP522"/>
  <c r="AO522"/>
  <c r="AN522"/>
  <c r="AK522"/>
  <c r="AJ522"/>
  <c r="AH522"/>
  <c r="AI522" s="1"/>
  <c r="AG522"/>
  <c r="AF522"/>
  <c r="AE522"/>
  <c r="AD522"/>
  <c r="AC522"/>
  <c r="W522" l="1"/>
  <c r="V522"/>
  <c r="U522"/>
  <c r="T522"/>
  <c r="AW521"/>
  <c r="AV521"/>
  <c r="AQ521" s="1"/>
  <c r="AU521"/>
  <c r="AP521"/>
  <c r="AO521"/>
  <c r="AN521"/>
  <c r="AK521"/>
  <c r="AJ521"/>
  <c r="AI521"/>
  <c r="AH521"/>
  <c r="AG521"/>
  <c r="AF521"/>
  <c r="AE521"/>
  <c r="AD521"/>
  <c r="AC521"/>
  <c r="W521"/>
  <c r="V521"/>
  <c r="U521"/>
  <c r="T521"/>
  <c r="AW520"/>
  <c r="AV520"/>
  <c r="AQ520" s="1"/>
  <c r="AU520"/>
  <c r="AP520"/>
  <c r="AO520"/>
  <c r="AN520"/>
  <c r="AK520"/>
  <c r="AH520"/>
  <c r="AI520" s="1"/>
  <c r="AG520"/>
  <c r="AF520"/>
  <c r="AE520"/>
  <c r="AD520"/>
  <c r="AC520"/>
  <c r="AJ520" l="1"/>
  <c r="V520" l="1"/>
  <c r="U520"/>
  <c r="T520"/>
  <c r="AW519"/>
  <c r="AV519"/>
  <c r="AQ519" s="1"/>
  <c r="AU519"/>
  <c r="AP519"/>
  <c r="AO519"/>
  <c r="AN519"/>
  <c r="AK519"/>
  <c r="AH519"/>
  <c r="AJ519" s="1"/>
  <c r="AI519" s="1"/>
  <c r="AG519"/>
  <c r="AF519"/>
  <c r="AE519"/>
  <c r="AD519"/>
  <c r="AC519"/>
  <c r="V519"/>
  <c r="U519"/>
  <c r="T519"/>
  <c r="AW518"/>
  <c r="AV518"/>
  <c r="AQ518" s="1"/>
  <c r="AU518"/>
  <c r="AP518"/>
  <c r="AO518"/>
  <c r="AN518"/>
  <c r="AK518"/>
  <c r="AH518"/>
  <c r="AJ518" s="1"/>
  <c r="AI518" s="1"/>
  <c r="AG518"/>
  <c r="AF518"/>
  <c r="AE518"/>
  <c r="AD518"/>
  <c r="AC518"/>
  <c r="W518" l="1"/>
  <c r="V518"/>
  <c r="U518"/>
  <c r="T518"/>
  <c r="AW517"/>
  <c r="AV517"/>
  <c r="AQ517" s="1"/>
  <c r="AU517"/>
  <c r="AP517"/>
  <c r="AO517"/>
  <c r="AN517"/>
  <c r="AK517"/>
  <c r="AJ517"/>
  <c r="AI517"/>
  <c r="AH517"/>
  <c r="AG517"/>
  <c r="AF517"/>
  <c r="AE517"/>
  <c r="AD517"/>
  <c r="AC517"/>
  <c r="W517"/>
  <c r="V517"/>
  <c r="U517"/>
  <c r="T517"/>
  <c r="AW516"/>
  <c r="AV516"/>
  <c r="AQ516" s="1"/>
  <c r="AU516"/>
  <c r="AP516"/>
  <c r="AO516"/>
  <c r="AN516"/>
  <c r="AK516"/>
  <c r="AH516"/>
  <c r="AI516" s="1"/>
  <c r="AG516"/>
  <c r="AF516"/>
  <c r="AE516"/>
  <c r="AD516"/>
  <c r="AC516"/>
  <c r="AJ516" l="1"/>
  <c r="V516" l="1"/>
  <c r="U516"/>
  <c r="T516"/>
  <c r="AW515"/>
  <c r="AV515"/>
  <c r="AQ515" s="1"/>
  <c r="AU515"/>
  <c r="AP515"/>
  <c r="AO515"/>
  <c r="AN515"/>
  <c r="AK515"/>
  <c r="AJ515"/>
  <c r="AI515" s="1"/>
  <c r="AH515"/>
  <c r="AG515"/>
  <c r="AF515"/>
  <c r="AE515"/>
  <c r="AD515"/>
  <c r="AC515"/>
  <c r="V515"/>
  <c r="U515"/>
  <c r="T515"/>
  <c r="AW514"/>
  <c r="AV514"/>
  <c r="AQ514" s="1"/>
  <c r="AU514"/>
  <c r="AP514"/>
  <c r="AO514"/>
  <c r="AN514"/>
  <c r="AK514"/>
  <c r="AH514"/>
  <c r="AJ514" s="1"/>
  <c r="AI514" s="1"/>
  <c r="AG514"/>
  <c r="AF514"/>
  <c r="AE514"/>
  <c r="AD514"/>
  <c r="AC514"/>
  <c r="W514" l="1"/>
  <c r="V514"/>
  <c r="U514"/>
  <c r="T514"/>
  <c r="AW513"/>
  <c r="AV513"/>
  <c r="AQ513" s="1"/>
  <c r="AU513"/>
  <c r="AP513"/>
  <c r="AO513"/>
  <c r="AN513"/>
  <c r="AK513"/>
  <c r="AJ513"/>
  <c r="AI513"/>
  <c r="AH513"/>
  <c r="AG513"/>
  <c r="AF513"/>
  <c r="AE513"/>
  <c r="AD513"/>
  <c r="AC513"/>
  <c r="W513"/>
  <c r="V513"/>
  <c r="U513"/>
  <c r="T513"/>
  <c r="AW512"/>
  <c r="AV512"/>
  <c r="AQ512" s="1"/>
  <c r="AU512"/>
  <c r="AP512"/>
  <c r="AO512"/>
  <c r="AN512"/>
  <c r="AK512"/>
  <c r="AH512"/>
  <c r="AI512" s="1"/>
  <c r="AG512"/>
  <c r="AF512"/>
  <c r="AE512"/>
  <c r="AD512"/>
  <c r="AC512"/>
  <c r="AJ512" l="1"/>
  <c r="V512" l="1"/>
  <c r="U512"/>
  <c r="T512"/>
  <c r="AW511"/>
  <c r="AV511"/>
  <c r="AQ511" s="1"/>
  <c r="AU511"/>
  <c r="AP511"/>
  <c r="AO511"/>
  <c r="AN511"/>
  <c r="AK511"/>
  <c r="AH511"/>
  <c r="AJ511" s="1"/>
  <c r="AI511" s="1"/>
  <c r="AG511"/>
  <c r="AF511"/>
  <c r="AE511"/>
  <c r="AD511"/>
  <c r="AC511"/>
  <c r="V511"/>
  <c r="U511"/>
  <c r="T511"/>
  <c r="AW510"/>
  <c r="AV510"/>
  <c r="AQ510" s="1"/>
  <c r="AU510"/>
  <c r="AP510"/>
  <c r="AO510"/>
  <c r="AN510"/>
  <c r="AK510"/>
  <c r="AH510"/>
  <c r="AJ510" s="1"/>
  <c r="AI510" s="1"/>
  <c r="AG510"/>
  <c r="AF510"/>
  <c r="AE510"/>
  <c r="AD510"/>
  <c r="AC510"/>
  <c r="W510" l="1"/>
  <c r="V510"/>
  <c r="U510"/>
  <c r="T510"/>
  <c r="AW509"/>
  <c r="AV509"/>
  <c r="AQ509" s="1"/>
  <c r="AU509"/>
  <c r="AP509"/>
  <c r="AO509"/>
  <c r="AN509"/>
  <c r="AK509"/>
  <c r="AJ509"/>
  <c r="AI509"/>
  <c r="AH509"/>
  <c r="AG509"/>
  <c r="AF509"/>
  <c r="AE509"/>
  <c r="AD509"/>
  <c r="AC509"/>
  <c r="W509"/>
  <c r="V509"/>
  <c r="U509"/>
  <c r="T509"/>
  <c r="AW508"/>
  <c r="AV508"/>
  <c r="AQ508" s="1"/>
  <c r="AU508"/>
  <c r="AP508"/>
  <c r="AO508"/>
  <c r="AN508"/>
  <c r="AK508"/>
  <c r="AH508"/>
  <c r="AI508" s="1"/>
  <c r="AG508"/>
  <c r="AF508"/>
  <c r="AE508"/>
  <c r="AD508"/>
  <c r="AC508"/>
  <c r="AJ508" l="1"/>
  <c r="V508" l="1"/>
  <c r="U508"/>
  <c r="T508"/>
  <c r="AW507"/>
  <c r="AV507"/>
  <c r="AQ507" s="1"/>
  <c r="AU507"/>
  <c r="AP507"/>
  <c r="AO507"/>
  <c r="AN507"/>
  <c r="AK507"/>
  <c r="AJ507"/>
  <c r="AI507" s="1"/>
  <c r="AH507"/>
  <c r="AG507"/>
  <c r="AF507"/>
  <c r="AE507"/>
  <c r="AD507"/>
  <c r="AC507"/>
  <c r="V507"/>
  <c r="U507"/>
  <c r="T507"/>
  <c r="AW506"/>
  <c r="AV506"/>
  <c r="AQ506" s="1"/>
  <c r="AU506"/>
  <c r="AP506"/>
  <c r="AO506"/>
  <c r="AN506"/>
  <c r="AK506"/>
  <c r="AH506"/>
  <c r="AJ506" s="1"/>
  <c r="AI506" s="1"/>
  <c r="AG506"/>
  <c r="AF506"/>
  <c r="AE506"/>
  <c r="AD506"/>
  <c r="AC506"/>
  <c r="W506" l="1"/>
  <c r="V506"/>
  <c r="U506"/>
  <c r="T506"/>
  <c r="AW505"/>
  <c r="AV505"/>
  <c r="AQ505" s="1"/>
  <c r="AU505"/>
  <c r="AP505"/>
  <c r="AO505"/>
  <c r="AN505"/>
  <c r="AK505"/>
  <c r="AJ505"/>
  <c r="AI505"/>
  <c r="AH505"/>
  <c r="AG505"/>
  <c r="AF505"/>
  <c r="AE505"/>
  <c r="AD505"/>
  <c r="AC505"/>
  <c r="W505"/>
  <c r="V505"/>
  <c r="U505"/>
  <c r="T505"/>
  <c r="AW504"/>
  <c r="AV504"/>
  <c r="AQ504" s="1"/>
  <c r="AU504"/>
  <c r="AP504"/>
  <c r="AO504"/>
  <c r="AN504"/>
  <c r="AK504"/>
  <c r="AH504"/>
  <c r="AI504" s="1"/>
  <c r="AG504"/>
  <c r="AF504"/>
  <c r="AE504"/>
  <c r="AD504"/>
  <c r="AC504"/>
  <c r="AJ504" l="1"/>
  <c r="V504" l="1"/>
  <c r="U504"/>
  <c r="T504"/>
  <c r="AW503"/>
  <c r="AV503"/>
  <c r="AQ503" s="1"/>
  <c r="AU503"/>
  <c r="AP503"/>
  <c r="AO503"/>
  <c r="AN503"/>
  <c r="AK503"/>
  <c r="AH503"/>
  <c r="AJ503" s="1"/>
  <c r="AI503" s="1"/>
  <c r="AG503"/>
  <c r="AF503"/>
  <c r="AE503"/>
  <c r="AD503"/>
  <c r="AC503"/>
  <c r="V503"/>
  <c r="U503"/>
  <c r="T503"/>
  <c r="AW502"/>
  <c r="AV502"/>
  <c r="AQ502" s="1"/>
  <c r="AU502"/>
  <c r="AP502"/>
  <c r="AO502"/>
  <c r="AN502"/>
  <c r="AK502"/>
  <c r="AH502"/>
  <c r="AJ502" s="1"/>
  <c r="AI502" s="1"/>
  <c r="AG502"/>
  <c r="AF502"/>
  <c r="AE502"/>
  <c r="AD502"/>
  <c r="AC502"/>
  <c r="W502" l="1"/>
  <c r="V502"/>
  <c r="U502"/>
  <c r="T502"/>
  <c r="AW501"/>
  <c r="AV501"/>
  <c r="AQ501" s="1"/>
  <c r="AU501"/>
  <c r="AP501"/>
  <c r="AO501"/>
  <c r="AN501"/>
  <c r="AK501"/>
  <c r="AJ501"/>
  <c r="AI501"/>
  <c r="AH501"/>
  <c r="AG501"/>
  <c r="AF501"/>
  <c r="AE501"/>
  <c r="AD501"/>
  <c r="AC501"/>
  <c r="V501" l="1"/>
  <c r="W501" s="1"/>
  <c r="U501"/>
  <c r="T501"/>
  <c r="AW500"/>
  <c r="AV500"/>
  <c r="AQ500" s="1"/>
  <c r="AU500"/>
  <c r="AP500"/>
  <c r="AO500"/>
  <c r="AN500"/>
  <c r="AK500"/>
  <c r="AJ500"/>
  <c r="AI500"/>
  <c r="AH500"/>
  <c r="AG500"/>
  <c r="AF500"/>
  <c r="AE500"/>
  <c r="AD500"/>
  <c r="AC500"/>
  <c r="V500" l="1"/>
  <c r="U500"/>
  <c r="T500"/>
  <c r="AW499"/>
  <c r="AV499"/>
  <c r="AQ499" s="1"/>
  <c r="AU499"/>
  <c r="AP499"/>
  <c r="AO499"/>
  <c r="AN499"/>
  <c r="AK499"/>
  <c r="AJ499"/>
  <c r="AI499" s="1"/>
  <c r="AH499"/>
  <c r="AG499"/>
  <c r="AF499"/>
  <c r="AE499"/>
  <c r="AD499"/>
  <c r="AC499"/>
  <c r="V499"/>
  <c r="U499"/>
  <c r="T499"/>
  <c r="AW498"/>
  <c r="AV498"/>
  <c r="AQ498" s="1"/>
  <c r="AU498"/>
  <c r="AP498"/>
  <c r="AO498"/>
  <c r="AN498"/>
  <c r="AK498"/>
  <c r="AH498"/>
  <c r="AJ498" s="1"/>
  <c r="AI498" s="1"/>
  <c r="AG498"/>
  <c r="AF498"/>
  <c r="AE498"/>
  <c r="AD498"/>
  <c r="AC498"/>
  <c r="W498" l="1"/>
  <c r="V498"/>
  <c r="U498"/>
  <c r="T498"/>
  <c r="AW497"/>
  <c r="AV497"/>
  <c r="AQ497" s="1"/>
  <c r="AU497"/>
  <c r="AP497"/>
  <c r="AO497"/>
  <c r="AN497"/>
  <c r="AK497"/>
  <c r="AJ497"/>
  <c r="AI497"/>
  <c r="AH497"/>
  <c r="AG497"/>
  <c r="AF497"/>
  <c r="AE497"/>
  <c r="AD497"/>
  <c r="AC497"/>
  <c r="W497"/>
  <c r="V497"/>
  <c r="U497"/>
  <c r="T497"/>
  <c r="AW496"/>
  <c r="AV496"/>
  <c r="AQ496" s="1"/>
  <c r="AU496"/>
  <c r="AP496"/>
  <c r="AO496"/>
  <c r="AN496"/>
  <c r="AK496"/>
  <c r="AH496"/>
  <c r="AI496" s="1"/>
  <c r="AG496"/>
  <c r="AF496"/>
  <c r="AE496"/>
  <c r="AD496"/>
  <c r="AC496"/>
  <c r="AJ496" l="1"/>
  <c r="V496" l="1"/>
  <c r="U496"/>
  <c r="T496"/>
  <c r="AW495"/>
  <c r="AV495"/>
  <c r="AQ495" s="1"/>
  <c r="AU495"/>
  <c r="AP495"/>
  <c r="AO495"/>
  <c r="AN495"/>
  <c r="AK495"/>
  <c r="AH495"/>
  <c r="AJ495" s="1"/>
  <c r="AI495" s="1"/>
  <c r="AG495"/>
  <c r="AF495"/>
  <c r="AE495"/>
  <c r="AD495"/>
  <c r="AC495"/>
  <c r="V495"/>
  <c r="U495"/>
  <c r="T495"/>
  <c r="AW494"/>
  <c r="AV494"/>
  <c r="AQ494" s="1"/>
  <c r="AU494"/>
  <c r="AP494"/>
  <c r="AO494"/>
  <c r="AN494"/>
  <c r="AK494"/>
  <c r="AH494"/>
  <c r="AJ494" s="1"/>
  <c r="AI494" s="1"/>
  <c r="AG494"/>
  <c r="AF494"/>
  <c r="AE494"/>
  <c r="AD494"/>
  <c r="AC494"/>
  <c r="W494" l="1"/>
  <c r="V494"/>
  <c r="U494"/>
  <c r="T494"/>
  <c r="AW493"/>
  <c r="AV493"/>
  <c r="AQ493" s="1"/>
  <c r="AU493"/>
  <c r="AP493"/>
  <c r="AO493"/>
  <c r="AN493"/>
  <c r="AK493"/>
  <c r="AJ493"/>
  <c r="AI493"/>
  <c r="AH493"/>
  <c r="AG493"/>
  <c r="AF493"/>
  <c r="AE493"/>
  <c r="AD493"/>
  <c r="AC493"/>
  <c r="W493"/>
  <c r="V493"/>
  <c r="U493"/>
  <c r="T493"/>
  <c r="AW492"/>
  <c r="AV492"/>
  <c r="AQ492" s="1"/>
  <c r="AU492"/>
  <c r="AP492"/>
  <c r="AO492"/>
  <c r="AN492"/>
  <c r="AK492"/>
  <c r="AH492"/>
  <c r="AI492" s="1"/>
  <c r="AG492"/>
  <c r="AF492"/>
  <c r="AE492"/>
  <c r="AD492"/>
  <c r="AC492"/>
  <c r="AJ492" l="1"/>
  <c r="V492"/>
  <c r="U492"/>
  <c r="T492"/>
  <c r="AW491"/>
  <c r="AV491"/>
  <c r="AQ491" s="1"/>
  <c r="AU491"/>
  <c r="AP491"/>
  <c r="AO491"/>
  <c r="AN491"/>
  <c r="AK491"/>
  <c r="AJ491"/>
  <c r="AI491" s="1"/>
  <c r="AH491"/>
  <c r="AG491"/>
  <c r="AF491"/>
  <c r="AE491"/>
  <c r="AD491"/>
  <c r="AC491"/>
  <c r="V491" l="1"/>
  <c r="U491"/>
  <c r="T491"/>
  <c r="AW490"/>
  <c r="AV490"/>
  <c r="AQ490" s="1"/>
  <c r="AU490"/>
  <c r="AP490"/>
  <c r="AO490"/>
  <c r="AN490"/>
  <c r="AK490"/>
  <c r="AH490"/>
  <c r="AJ490" s="1"/>
  <c r="AI490" s="1"/>
  <c r="AG490"/>
  <c r="AF490"/>
  <c r="AE490"/>
  <c r="AD490"/>
  <c r="AC490"/>
  <c r="W490" l="1"/>
  <c r="V490"/>
  <c r="U490"/>
  <c r="T490"/>
  <c r="AW489"/>
  <c r="AV489"/>
  <c r="AQ489" s="1"/>
  <c r="AU489"/>
  <c r="AP489"/>
  <c r="AO489"/>
  <c r="AN489"/>
  <c r="AK489"/>
  <c r="AJ489"/>
  <c r="AI489"/>
  <c r="AH489"/>
  <c r="AG489"/>
  <c r="AF489"/>
  <c r="AE489"/>
  <c r="AD489"/>
  <c r="AC489"/>
  <c r="W489"/>
  <c r="V489"/>
  <c r="U489"/>
  <c r="T489"/>
  <c r="AW488"/>
  <c r="AV488"/>
  <c r="AQ488" s="1"/>
  <c r="AU488"/>
  <c r="AP488"/>
  <c r="AO488"/>
  <c r="AN488"/>
  <c r="AK488"/>
  <c r="AH488"/>
  <c r="AI488" s="1"/>
  <c r="AG488"/>
  <c r="AF488"/>
  <c r="AE488"/>
  <c r="AD488"/>
  <c r="AC488"/>
  <c r="AJ488" l="1"/>
  <c r="V488" l="1"/>
  <c r="U488"/>
  <c r="T488"/>
  <c r="AW487"/>
  <c r="AV487"/>
  <c r="AQ487" s="1"/>
  <c r="AU487"/>
  <c r="AP487"/>
  <c r="AO487"/>
  <c r="AN487"/>
  <c r="AK487"/>
  <c r="AJ487"/>
  <c r="AI487" s="1"/>
  <c r="AH487"/>
  <c r="AG487"/>
  <c r="AF487"/>
  <c r="AE487"/>
  <c r="AD487"/>
  <c r="AC487"/>
  <c r="W487"/>
  <c r="V487"/>
  <c r="U487"/>
  <c r="T487"/>
  <c r="AW486"/>
  <c r="AV486"/>
  <c r="AQ486" s="1"/>
  <c r="AU486"/>
  <c r="AP486"/>
  <c r="AO486"/>
  <c r="AN486"/>
  <c r="AK486"/>
  <c r="AJ486"/>
  <c r="AH486"/>
  <c r="AI486" s="1"/>
  <c r="AG486"/>
  <c r="AF486"/>
  <c r="AE486"/>
  <c r="AD486"/>
  <c r="AC486"/>
  <c r="V486" l="1"/>
  <c r="U486"/>
  <c r="T486"/>
  <c r="AW485"/>
  <c r="AV485"/>
  <c r="AQ485" s="1"/>
  <c r="AU485"/>
  <c r="AP485"/>
  <c r="AO485"/>
  <c r="AN485"/>
  <c r="AK485"/>
  <c r="AJ485"/>
  <c r="AI485" s="1"/>
  <c r="AH485"/>
  <c r="AG485"/>
  <c r="AF485"/>
  <c r="AE485"/>
  <c r="AD485"/>
  <c r="AC485"/>
  <c r="W485"/>
  <c r="V485"/>
  <c r="U485"/>
  <c r="T485"/>
  <c r="AW484"/>
  <c r="AV484"/>
  <c r="AQ484" s="1"/>
  <c r="AU484"/>
  <c r="AP484"/>
  <c r="AO484"/>
  <c r="AN484"/>
  <c r="AK484"/>
  <c r="AJ484"/>
  <c r="AH484"/>
  <c r="AI484" s="1"/>
  <c r="AG484"/>
  <c r="AF484"/>
  <c r="AE484"/>
  <c r="AD484"/>
  <c r="AC484"/>
  <c r="V484" l="1"/>
  <c r="U484"/>
  <c r="T484"/>
  <c r="AW483"/>
  <c r="AV483"/>
  <c r="AQ483" s="1"/>
  <c r="AU483"/>
  <c r="AP483"/>
  <c r="AO483"/>
  <c r="AN483"/>
  <c r="AK483"/>
  <c r="AH483"/>
  <c r="AJ483" s="1"/>
  <c r="AI483" s="1"/>
  <c r="AG483"/>
  <c r="AF483"/>
  <c r="AE483"/>
  <c r="AD483"/>
  <c r="AC483"/>
  <c r="W483"/>
  <c r="V483"/>
  <c r="U483"/>
  <c r="T483"/>
  <c r="AW482"/>
  <c r="AV482"/>
  <c r="AQ482" s="1"/>
  <c r="AU482"/>
  <c r="AP482"/>
  <c r="AO482"/>
  <c r="AN482"/>
  <c r="AK482"/>
  <c r="AI482"/>
  <c r="AH482"/>
  <c r="AJ482" s="1"/>
  <c r="AG482"/>
  <c r="AF482"/>
  <c r="AE482"/>
  <c r="AD482"/>
  <c r="AC482"/>
  <c r="V482" l="1"/>
  <c r="U482"/>
  <c r="T482"/>
  <c r="AW481"/>
  <c r="AV481"/>
  <c r="AQ481" s="1"/>
  <c r="AU481"/>
  <c r="AP481"/>
  <c r="AO481"/>
  <c r="AN481"/>
  <c r="AK481"/>
  <c r="AJ481"/>
  <c r="AI481" s="1"/>
  <c r="AH481"/>
  <c r="AG481"/>
  <c r="AF481"/>
  <c r="AE481"/>
  <c r="AD481"/>
  <c r="AC481"/>
  <c r="V481"/>
  <c r="W481" s="1"/>
  <c r="U481"/>
  <c r="T481"/>
  <c r="AW480"/>
  <c r="AV480"/>
  <c r="AQ480" s="1"/>
  <c r="AU480"/>
  <c r="AP480"/>
  <c r="AO480"/>
  <c r="AN480"/>
  <c r="AK480"/>
  <c r="AJ480"/>
  <c r="AH480"/>
  <c r="AI480" s="1"/>
  <c r="AG480"/>
  <c r="AF480"/>
  <c r="AE480"/>
  <c r="AD480"/>
  <c r="AC480"/>
  <c r="V480" l="1"/>
  <c r="U480"/>
  <c r="T480"/>
  <c r="AW479"/>
  <c r="AV479"/>
  <c r="AQ479" s="1"/>
  <c r="AU479"/>
  <c r="AP479"/>
  <c r="AO479"/>
  <c r="AN479"/>
  <c r="AK479"/>
  <c r="AJ479"/>
  <c r="AI479" s="1"/>
  <c r="AH479"/>
  <c r="AG479"/>
  <c r="AF479"/>
  <c r="AE479"/>
  <c r="AD479"/>
  <c r="AC479"/>
  <c r="V479"/>
  <c r="W479" s="1"/>
  <c r="U479"/>
  <c r="T479"/>
  <c r="AW478"/>
  <c r="AV478"/>
  <c r="AQ478" s="1"/>
  <c r="AU478"/>
  <c r="AP478"/>
  <c r="AO478"/>
  <c r="AN478"/>
  <c r="AK478"/>
  <c r="AJ478"/>
  <c r="AH478"/>
  <c r="AI478" s="1"/>
  <c r="AG478"/>
  <c r="AF478"/>
  <c r="AE478"/>
  <c r="AD478"/>
  <c r="AC478"/>
  <c r="V478"/>
  <c r="U478"/>
  <c r="T478"/>
  <c r="AW477"/>
  <c r="AV477"/>
  <c r="AQ477" s="1"/>
  <c r="AU477"/>
  <c r="AP477"/>
  <c r="AO477"/>
  <c r="AN477"/>
  <c r="AK477"/>
  <c r="AJ477"/>
  <c r="AI477" s="1"/>
  <c r="AH477"/>
  <c r="AG477"/>
  <c r="AF477"/>
  <c r="AE477"/>
  <c r="AD477"/>
  <c r="AC477"/>
  <c r="W477" l="1"/>
  <c r="V477"/>
  <c r="U477"/>
  <c r="T477"/>
  <c r="AW476"/>
  <c r="AV476"/>
  <c r="AQ476" s="1"/>
  <c r="AU476"/>
  <c r="AP476"/>
  <c r="AO476"/>
  <c r="AN476"/>
  <c r="AK476"/>
  <c r="AI476"/>
  <c r="AH476"/>
  <c r="AJ476" s="1"/>
  <c r="AG476"/>
  <c r="AF476"/>
  <c r="AE476"/>
  <c r="AD476"/>
  <c r="AC476"/>
  <c r="V476"/>
  <c r="U476"/>
  <c r="T476"/>
  <c r="AW475"/>
  <c r="AV475"/>
  <c r="AQ475" s="1"/>
  <c r="AU475"/>
  <c r="AP475"/>
  <c r="AO475"/>
  <c r="AN475"/>
  <c r="AK475"/>
  <c r="AH475"/>
  <c r="AJ475" s="1"/>
  <c r="AI475" s="1"/>
  <c r="AG475"/>
  <c r="AF475"/>
  <c r="AE475"/>
  <c r="AD475"/>
  <c r="AC475"/>
  <c r="W475" l="1"/>
  <c r="V475"/>
  <c r="U475"/>
  <c r="T475"/>
  <c r="AW474"/>
  <c r="AV474"/>
  <c r="AQ474" s="1"/>
  <c r="AU474"/>
  <c r="AP474"/>
  <c r="AO474"/>
  <c r="AN474"/>
  <c r="AK474"/>
  <c r="AI474"/>
  <c r="AH474"/>
  <c r="AJ474" s="1"/>
  <c r="AG474"/>
  <c r="AF474"/>
  <c r="AE474"/>
  <c r="AD474"/>
  <c r="AC474"/>
  <c r="V474"/>
  <c r="U474"/>
  <c r="T474"/>
  <c r="AW473"/>
  <c r="AV473"/>
  <c r="AQ473" s="1"/>
  <c r="AU473"/>
  <c r="AP473"/>
  <c r="AO473"/>
  <c r="AN473"/>
  <c r="AK473"/>
  <c r="AH473"/>
  <c r="AJ473" s="1"/>
  <c r="AI473" s="1"/>
  <c r="AG473"/>
  <c r="AF473"/>
  <c r="AE473"/>
  <c r="AD473"/>
  <c r="AC473"/>
  <c r="W473" l="1"/>
  <c r="V473"/>
  <c r="U473"/>
  <c r="T473"/>
  <c r="AW472"/>
  <c r="AV472"/>
  <c r="AQ472" s="1"/>
  <c r="AU472"/>
  <c r="AP472"/>
  <c r="AO472"/>
  <c r="AN472"/>
  <c r="AK472"/>
  <c r="AI472"/>
  <c r="AH472"/>
  <c r="AJ472" s="1"/>
  <c r="AG472"/>
  <c r="AF472"/>
  <c r="AE472"/>
  <c r="AD472"/>
  <c r="AC472"/>
  <c r="V472"/>
  <c r="U472"/>
  <c r="T472"/>
  <c r="AW471"/>
  <c r="AV471"/>
  <c r="AQ471" s="1"/>
  <c r="AU471"/>
  <c r="AP471"/>
  <c r="AO471"/>
  <c r="AN471"/>
  <c r="AK471"/>
  <c r="AH471"/>
  <c r="AJ471" s="1"/>
  <c r="AI471" s="1"/>
  <c r="AG471"/>
  <c r="AF471"/>
  <c r="AE471"/>
  <c r="AD471"/>
  <c r="AC471"/>
  <c r="W471" l="1"/>
  <c r="V471"/>
  <c r="U471"/>
  <c r="T471"/>
  <c r="AW470"/>
  <c r="AV470"/>
  <c r="AQ470" s="1"/>
  <c r="AU470"/>
  <c r="AP470"/>
  <c r="AO470"/>
  <c r="AN470"/>
  <c r="AK470"/>
  <c r="AH470"/>
  <c r="AI470" s="1"/>
  <c r="AG470"/>
  <c r="AF470"/>
  <c r="AE470"/>
  <c r="AD470"/>
  <c r="AC470"/>
  <c r="V470"/>
  <c r="U470"/>
  <c r="T470"/>
  <c r="AW469"/>
  <c r="AV469"/>
  <c r="AQ469" s="1"/>
  <c r="AU469"/>
  <c r="AP469"/>
  <c r="AO469"/>
  <c r="AN469"/>
  <c r="AK469"/>
  <c r="AJ469"/>
  <c r="AI469" s="1"/>
  <c r="AH469"/>
  <c r="AG469"/>
  <c r="AF469"/>
  <c r="AE469"/>
  <c r="AD469"/>
  <c r="AC469"/>
  <c r="AJ470" l="1"/>
  <c r="W469" l="1"/>
  <c r="V469"/>
  <c r="U469"/>
  <c r="T469"/>
  <c r="AW468"/>
  <c r="AV468"/>
  <c r="AQ468" s="1"/>
  <c r="AU468"/>
  <c r="AP468"/>
  <c r="AO468"/>
  <c r="AN468"/>
  <c r="AK468"/>
  <c r="AH468"/>
  <c r="AI468" s="1"/>
  <c r="AG468"/>
  <c r="AF468"/>
  <c r="AE468"/>
  <c r="AD468"/>
  <c r="AC468"/>
  <c r="V468"/>
  <c r="U468"/>
  <c r="T468"/>
  <c r="AW467"/>
  <c r="AV467"/>
  <c r="AQ467" s="1"/>
  <c r="AU467"/>
  <c r="AP467"/>
  <c r="AO467"/>
  <c r="AN467"/>
  <c r="AK467"/>
  <c r="AJ467"/>
  <c r="AI467" s="1"/>
  <c r="AH467"/>
  <c r="AG467"/>
  <c r="AF467"/>
  <c r="AE467"/>
  <c r="AD467"/>
  <c r="AC467"/>
  <c r="AJ468" l="1"/>
  <c r="W467" l="1"/>
  <c r="V467"/>
  <c r="U467"/>
  <c r="T467"/>
  <c r="AW466"/>
  <c r="AV466"/>
  <c r="AQ466" s="1"/>
  <c r="AU466"/>
  <c r="AP466"/>
  <c r="AO466"/>
  <c r="AN466"/>
  <c r="AK466"/>
  <c r="AH466"/>
  <c r="AI466" s="1"/>
  <c r="AG466"/>
  <c r="AF466"/>
  <c r="AE466"/>
  <c r="AD466"/>
  <c r="AC466"/>
  <c r="V466"/>
  <c r="U466"/>
  <c r="T466"/>
  <c r="AW465"/>
  <c r="AV465"/>
  <c r="AQ465" s="1"/>
  <c r="AU465"/>
  <c r="AP465"/>
  <c r="AO465"/>
  <c r="AN465"/>
  <c r="AK465"/>
  <c r="AJ465"/>
  <c r="AI465" s="1"/>
  <c r="AH465"/>
  <c r="AG465"/>
  <c r="AF465"/>
  <c r="AE465"/>
  <c r="AD465"/>
  <c r="AC465"/>
  <c r="AJ466" l="1"/>
  <c r="V465"/>
  <c r="U465"/>
  <c r="W465" s="1"/>
  <c r="T465"/>
  <c r="AW464"/>
  <c r="AV464"/>
  <c r="AQ464" s="1"/>
  <c r="AU464"/>
  <c r="AP464"/>
  <c r="AO464"/>
  <c r="AN464"/>
  <c r="AK464"/>
  <c r="AH464"/>
  <c r="AJ464" s="1"/>
  <c r="AG464"/>
  <c r="AF464"/>
  <c r="AE464"/>
  <c r="AD464"/>
  <c r="AC464"/>
  <c r="AI464" l="1"/>
  <c r="V464"/>
  <c r="U464"/>
  <c r="T464"/>
  <c r="AW463"/>
  <c r="AV463"/>
  <c r="AQ463" s="1"/>
  <c r="AU463"/>
  <c r="AP463"/>
  <c r="AO463"/>
  <c r="AN463"/>
  <c r="AK463"/>
  <c r="AJ463"/>
  <c r="AI463" s="1"/>
  <c r="AH463"/>
  <c r="AG463"/>
  <c r="AF463"/>
  <c r="AE463"/>
  <c r="AD463"/>
  <c r="AC463"/>
  <c r="W463" l="1"/>
  <c r="V463"/>
  <c r="U463"/>
  <c r="T463"/>
  <c r="AW462"/>
  <c r="AV462"/>
  <c r="AQ462" s="1"/>
  <c r="AU462"/>
  <c r="AP462"/>
  <c r="AO462"/>
  <c r="AN462"/>
  <c r="AK462"/>
  <c r="AH462"/>
  <c r="AI462" s="1"/>
  <c r="AG462"/>
  <c r="AF462"/>
  <c r="AE462"/>
  <c r="AD462"/>
  <c r="AC462"/>
  <c r="V462"/>
  <c r="U462"/>
  <c r="T462"/>
  <c r="AW461"/>
  <c r="AV461"/>
  <c r="AQ461" s="1"/>
  <c r="AU461"/>
  <c r="AP461"/>
  <c r="AO461"/>
  <c r="AN461"/>
  <c r="AK461"/>
  <c r="AJ461"/>
  <c r="AI461" s="1"/>
  <c r="AH461"/>
  <c r="AG461"/>
  <c r="AF461"/>
  <c r="AE461"/>
  <c r="AD461"/>
  <c r="AC461"/>
  <c r="AJ462" l="1"/>
  <c r="W461" l="1"/>
  <c r="V461"/>
  <c r="U461"/>
  <c r="T461"/>
  <c r="AW460"/>
  <c r="AV460"/>
  <c r="AQ460" s="1"/>
  <c r="AU460"/>
  <c r="AP460"/>
  <c r="AO460"/>
  <c r="AN460"/>
  <c r="AK460"/>
  <c r="AJ460"/>
  <c r="AH460"/>
  <c r="AI460" s="1"/>
  <c r="AG460"/>
  <c r="AF460"/>
  <c r="AE460"/>
  <c r="AD460"/>
  <c r="AC460"/>
  <c r="V460"/>
  <c r="U460"/>
  <c r="T460"/>
  <c r="AW459"/>
  <c r="AV459"/>
  <c r="AQ459" s="1"/>
  <c r="AU459"/>
  <c r="AP459"/>
  <c r="AO459"/>
  <c r="AN459"/>
  <c r="AK459"/>
  <c r="AJ459"/>
  <c r="AI459" s="1"/>
  <c r="AH459"/>
  <c r="AG459"/>
  <c r="AF459"/>
  <c r="AE459"/>
  <c r="AD459"/>
  <c r="AC459"/>
  <c r="W459" l="1"/>
  <c r="V459"/>
  <c r="U459"/>
  <c r="T459"/>
  <c r="AW458"/>
  <c r="AV458"/>
  <c r="AQ458" s="1"/>
  <c r="AU458"/>
  <c r="AP458"/>
  <c r="AO458"/>
  <c r="AN458"/>
  <c r="AK458"/>
  <c r="AH458"/>
  <c r="AI458" s="1"/>
  <c r="AG458"/>
  <c r="AF458"/>
  <c r="AE458"/>
  <c r="AD458"/>
  <c r="AC458"/>
  <c r="V458"/>
  <c r="U458"/>
  <c r="T458"/>
  <c r="AW457"/>
  <c r="AV457"/>
  <c r="AQ457" s="1"/>
  <c r="AU457"/>
  <c r="AP457"/>
  <c r="AO457"/>
  <c r="AN457"/>
  <c r="AK457"/>
  <c r="AJ457"/>
  <c r="AI457" s="1"/>
  <c r="AH457"/>
  <c r="AG457"/>
  <c r="AF457"/>
  <c r="AE457"/>
  <c r="AD457"/>
  <c r="AC457"/>
  <c r="AJ458" l="1"/>
  <c r="V457" l="1"/>
  <c r="W457" s="1"/>
  <c r="U457"/>
  <c r="T457"/>
  <c r="AW456"/>
  <c r="AV456"/>
  <c r="AQ456" s="1"/>
  <c r="AU456"/>
  <c r="AP456"/>
  <c r="AO456"/>
  <c r="AN456"/>
  <c r="AK456"/>
  <c r="AJ456"/>
  <c r="AH456"/>
  <c r="AI456" s="1"/>
  <c r="AG456"/>
  <c r="AF456"/>
  <c r="AE456"/>
  <c r="AD456"/>
  <c r="AC456"/>
  <c r="V456"/>
  <c r="U456"/>
  <c r="T456"/>
  <c r="AW455"/>
  <c r="AV455"/>
  <c r="AQ455" s="1"/>
  <c r="AU455"/>
  <c r="AP455"/>
  <c r="AO455"/>
  <c r="AN455"/>
  <c r="AK455"/>
  <c r="AJ455"/>
  <c r="AI455" s="1"/>
  <c r="AH455"/>
  <c r="AG455"/>
  <c r="AF455"/>
  <c r="AE455"/>
  <c r="AD455"/>
  <c r="AC455"/>
  <c r="W455" l="1"/>
  <c r="V455"/>
  <c r="U455"/>
  <c r="T455"/>
  <c r="AW454"/>
  <c r="AV454"/>
  <c r="AQ454" s="1"/>
  <c r="AU454"/>
  <c r="AP454"/>
  <c r="AO454"/>
  <c r="AN454"/>
  <c r="AK454"/>
  <c r="AH454"/>
  <c r="AI454" s="1"/>
  <c r="AG454"/>
  <c r="AF454"/>
  <c r="AE454"/>
  <c r="AD454"/>
  <c r="AC454"/>
  <c r="V454"/>
  <c r="U454"/>
  <c r="T454"/>
  <c r="AW453"/>
  <c r="AV453"/>
  <c r="AQ453" s="1"/>
  <c r="AU453"/>
  <c r="AP453"/>
  <c r="AO453"/>
  <c r="AN453"/>
  <c r="AK453"/>
  <c r="AJ453"/>
  <c r="AI453" s="1"/>
  <c r="AH453"/>
  <c r="AG453"/>
  <c r="AF453"/>
  <c r="AE453"/>
  <c r="AD453"/>
  <c r="AC453"/>
  <c r="AJ454" l="1"/>
  <c r="W453" l="1"/>
  <c r="V453"/>
  <c r="U453"/>
  <c r="T453"/>
  <c r="AW452"/>
  <c r="AV452"/>
  <c r="AQ452" s="1"/>
  <c r="AU452"/>
  <c r="AP452"/>
  <c r="AO452"/>
  <c r="AN452"/>
  <c r="AK452"/>
  <c r="AJ452"/>
  <c r="AH452"/>
  <c r="AI452" s="1"/>
  <c r="AG452"/>
  <c r="AF452"/>
  <c r="AE452"/>
  <c r="AD452"/>
  <c r="AC452"/>
  <c r="V452"/>
  <c r="U452"/>
  <c r="T452"/>
  <c r="AW451"/>
  <c r="AV451"/>
  <c r="AQ451" s="1"/>
  <c r="AU451"/>
  <c r="AP451"/>
  <c r="AO451"/>
  <c r="AN451"/>
  <c r="AK451"/>
  <c r="AJ451"/>
  <c r="AI451" s="1"/>
  <c r="AH451"/>
  <c r="AG451"/>
  <c r="AF451"/>
  <c r="AE451"/>
  <c r="AD451"/>
  <c r="AC451"/>
  <c r="W451" l="1"/>
  <c r="V451"/>
  <c r="U451"/>
  <c r="T451"/>
  <c r="AW450"/>
  <c r="AV450"/>
  <c r="AQ450" s="1"/>
  <c r="AU450"/>
  <c r="AP450"/>
  <c r="AO450"/>
  <c r="AN450"/>
  <c r="AK450"/>
  <c r="AJ450"/>
  <c r="AH450"/>
  <c r="AI450" s="1"/>
  <c r="AG450"/>
  <c r="AF450"/>
  <c r="AE450"/>
  <c r="AD450"/>
  <c r="AC450"/>
  <c r="V450"/>
  <c r="U450"/>
  <c r="T450"/>
  <c r="AW449"/>
  <c r="AV449"/>
  <c r="AQ449" s="1"/>
  <c r="AU449"/>
  <c r="AP449"/>
  <c r="AO449"/>
  <c r="AN449"/>
  <c r="AK449"/>
  <c r="AJ449"/>
  <c r="AI449" s="1"/>
  <c r="AH449"/>
  <c r="AG449"/>
  <c r="AF449"/>
  <c r="AE449"/>
  <c r="AD449"/>
  <c r="AC449"/>
  <c r="W449" l="1"/>
  <c r="V449"/>
  <c r="U449"/>
  <c r="T449"/>
  <c r="AW448"/>
  <c r="AV448"/>
  <c r="AQ448" s="1"/>
  <c r="AU448"/>
  <c r="AP448"/>
  <c r="AO448"/>
  <c r="AN448"/>
  <c r="AK448"/>
  <c r="AH448"/>
  <c r="AI448" s="1"/>
  <c r="AG448"/>
  <c r="AF448"/>
  <c r="AE448"/>
  <c r="AD448"/>
  <c r="AC448"/>
  <c r="V448"/>
  <c r="U448"/>
  <c r="T448"/>
  <c r="AW447"/>
  <c r="AV447"/>
  <c r="AQ447" s="1"/>
  <c r="AU447"/>
  <c r="AP447"/>
  <c r="AO447"/>
  <c r="AN447"/>
  <c r="AK447"/>
  <c r="AH447"/>
  <c r="AJ447" s="1"/>
  <c r="AI447" s="1"/>
  <c r="AG447"/>
  <c r="AF447"/>
  <c r="AE447"/>
  <c r="AD447"/>
  <c r="AC447"/>
  <c r="AJ448" l="1"/>
  <c r="W447" l="1"/>
  <c r="V447"/>
  <c r="U447"/>
  <c r="T447"/>
  <c r="AW446"/>
  <c r="AV446"/>
  <c r="AQ446" s="1"/>
  <c r="AU446"/>
  <c r="AP446"/>
  <c r="AO446"/>
  <c r="AN446"/>
  <c r="AK446"/>
  <c r="AH446"/>
  <c r="AI446" s="1"/>
  <c r="AG446"/>
  <c r="AF446"/>
  <c r="AE446"/>
  <c r="AD446"/>
  <c r="AC446"/>
  <c r="V446"/>
  <c r="U446"/>
  <c r="T446"/>
  <c r="AW445"/>
  <c r="AV445"/>
  <c r="AQ445" s="1"/>
  <c r="AU445"/>
  <c r="AP445"/>
  <c r="AO445"/>
  <c r="AN445"/>
  <c r="AK445"/>
  <c r="AJ445"/>
  <c r="AI445" s="1"/>
  <c r="AH445"/>
  <c r="AG445"/>
  <c r="AF445"/>
  <c r="AE445"/>
  <c r="AD445"/>
  <c r="AC445"/>
  <c r="AJ446" l="1"/>
  <c r="W445" l="1"/>
  <c r="V445"/>
  <c r="U445"/>
  <c r="T445"/>
  <c r="AW444"/>
  <c r="AV444"/>
  <c r="AQ444" s="1"/>
  <c r="AU444"/>
  <c r="AP444"/>
  <c r="AO444"/>
  <c r="AN444"/>
  <c r="AK444"/>
  <c r="AH444"/>
  <c r="AI444" s="1"/>
  <c r="AG444"/>
  <c r="AF444"/>
  <c r="AE444"/>
  <c r="AD444"/>
  <c r="AC444"/>
  <c r="V444"/>
  <c r="U444"/>
  <c r="T444"/>
  <c r="AW443"/>
  <c r="AV443"/>
  <c r="AQ443" s="1"/>
  <c r="AU443"/>
  <c r="AP443"/>
  <c r="AO443"/>
  <c r="AN443"/>
  <c r="AK443"/>
  <c r="AJ443"/>
  <c r="AI443" s="1"/>
  <c r="AH443"/>
  <c r="AG443"/>
  <c r="AF443"/>
  <c r="AE443"/>
  <c r="AD443"/>
  <c r="AC443"/>
  <c r="AJ444" l="1"/>
  <c r="W443" l="1"/>
  <c r="V443"/>
  <c r="U443"/>
  <c r="T443"/>
  <c r="AW442"/>
  <c r="AV442"/>
  <c r="AQ442" s="1"/>
  <c r="AU442"/>
  <c r="AP442"/>
  <c r="AO442"/>
  <c r="AN442"/>
  <c r="AK442"/>
  <c r="AJ442"/>
  <c r="AH442"/>
  <c r="AI442" s="1"/>
  <c r="AG442"/>
  <c r="AF442"/>
  <c r="AE442"/>
  <c r="AD442"/>
  <c r="AC442"/>
  <c r="V442"/>
  <c r="U442"/>
  <c r="T442"/>
  <c r="AW441"/>
  <c r="AV441"/>
  <c r="AQ441" s="1"/>
  <c r="AU441"/>
  <c r="AP441"/>
  <c r="AO441"/>
  <c r="AN441"/>
  <c r="AK441"/>
  <c r="AJ441"/>
  <c r="AI441" s="1"/>
  <c r="AH441"/>
  <c r="AG441"/>
  <c r="AF441"/>
  <c r="AE441"/>
  <c r="AD441"/>
  <c r="AC441"/>
  <c r="V441" l="1"/>
  <c r="U441"/>
  <c r="W441" s="1"/>
  <c r="T441"/>
  <c r="AW440"/>
  <c r="AV440"/>
  <c r="AQ440" s="1"/>
  <c r="AU440"/>
  <c r="AP440"/>
  <c r="AO440"/>
  <c r="AN440"/>
  <c r="AK440"/>
  <c r="AH440"/>
  <c r="AI440" s="1"/>
  <c r="AG440"/>
  <c r="AF440"/>
  <c r="AE440"/>
  <c r="AD440"/>
  <c r="AC440"/>
  <c r="AJ440" l="1"/>
  <c r="V440"/>
  <c r="W440" s="1"/>
  <c r="U440"/>
  <c r="T440"/>
  <c r="AW439"/>
  <c r="AV439"/>
  <c r="AQ439" s="1"/>
  <c r="AU439"/>
  <c r="AP439"/>
  <c r="AO439"/>
  <c r="AN439"/>
  <c r="AK439"/>
  <c r="AJ439"/>
  <c r="AH439"/>
  <c r="AI439" s="1"/>
  <c r="AG439"/>
  <c r="AF439"/>
  <c r="AE439"/>
  <c r="AD439"/>
  <c r="AC439"/>
  <c r="W439" l="1"/>
  <c r="V439"/>
  <c r="U439"/>
  <c r="T439"/>
  <c r="AW438"/>
  <c r="AV438"/>
  <c r="AQ438" s="1"/>
  <c r="AU438"/>
  <c r="AP438"/>
  <c r="AO438"/>
  <c r="AN438"/>
  <c r="AK438"/>
  <c r="AJ438"/>
  <c r="AI438" s="1"/>
  <c r="AH438"/>
  <c r="AG438"/>
  <c r="AF438"/>
  <c r="AE438"/>
  <c r="AD438"/>
  <c r="AC438"/>
  <c r="V438"/>
  <c r="U438"/>
  <c r="T438"/>
  <c r="AW437"/>
  <c r="AV437"/>
  <c r="AQ437" s="1"/>
  <c r="AU437"/>
  <c r="AP437"/>
  <c r="AO437"/>
  <c r="AN437"/>
  <c r="AK437"/>
  <c r="AJ437"/>
  <c r="AI437" s="1"/>
  <c r="AH437"/>
  <c r="AG437"/>
  <c r="AF437"/>
  <c r="AE437"/>
  <c r="AD437"/>
  <c r="AC437"/>
  <c r="V437" l="1"/>
  <c r="U437"/>
  <c r="T437"/>
  <c r="AW436"/>
  <c r="AV436"/>
  <c r="AQ436" s="1"/>
  <c r="AU436"/>
  <c r="AP436"/>
  <c r="AO436"/>
  <c r="AN436"/>
  <c r="AK436"/>
  <c r="AH436"/>
  <c r="AJ436" s="1"/>
  <c r="AI436" s="1"/>
  <c r="AG436"/>
  <c r="AF436"/>
  <c r="AE436"/>
  <c r="AD436"/>
  <c r="AC436"/>
  <c r="V436"/>
  <c r="U436"/>
  <c r="T436"/>
  <c r="AW435"/>
  <c r="AV435"/>
  <c r="AQ435" s="1"/>
  <c r="AU435"/>
  <c r="AP435"/>
  <c r="AO435"/>
  <c r="AN435"/>
  <c r="AK435"/>
  <c r="AJ435"/>
  <c r="AI435" s="1"/>
  <c r="AH435"/>
  <c r="AG435"/>
  <c r="AF435"/>
  <c r="AE435"/>
  <c r="AD435"/>
  <c r="AC435"/>
  <c r="V435" l="1"/>
  <c r="U435"/>
  <c r="T435"/>
  <c r="AW434"/>
  <c r="AV434"/>
  <c r="AQ434" s="1"/>
  <c r="AU434"/>
  <c r="AP434"/>
  <c r="AO434"/>
  <c r="AN434"/>
  <c r="AK434"/>
  <c r="AJ434"/>
  <c r="AH434"/>
  <c r="AI434" s="1"/>
  <c r="AG434"/>
  <c r="AF434"/>
  <c r="AE434"/>
  <c r="AD434"/>
  <c r="AC434"/>
  <c r="W434"/>
  <c r="V434"/>
  <c r="U434"/>
  <c r="T434"/>
  <c r="AW433"/>
  <c r="AV433"/>
  <c r="AQ433" s="1"/>
  <c r="AU433"/>
  <c r="AP433"/>
  <c r="AO433"/>
  <c r="AN433"/>
  <c r="AK433"/>
  <c r="AH433"/>
  <c r="AI433" s="1"/>
  <c r="AG433"/>
  <c r="AF433"/>
  <c r="AE433"/>
  <c r="AD433"/>
  <c r="AC433"/>
  <c r="AJ433" l="1"/>
  <c r="W433" l="1"/>
  <c r="V433"/>
  <c r="U433"/>
  <c r="T433"/>
  <c r="AW432"/>
  <c r="AV432"/>
  <c r="AQ432" s="1"/>
  <c r="AU432"/>
  <c r="AP432"/>
  <c r="AO432"/>
  <c r="AN432"/>
  <c r="AK432"/>
  <c r="AJ432"/>
  <c r="AI432"/>
  <c r="AH432"/>
  <c r="AG432"/>
  <c r="AF432"/>
  <c r="AE432"/>
  <c r="AD432"/>
  <c r="AC432"/>
  <c r="W432"/>
  <c r="V432"/>
  <c r="U432"/>
  <c r="T432"/>
  <c r="AW431"/>
  <c r="AV431"/>
  <c r="AQ431" s="1"/>
  <c r="AU431"/>
  <c r="AP431"/>
  <c r="AO431"/>
  <c r="AN431"/>
  <c r="AK431"/>
  <c r="AH431"/>
  <c r="AI431" s="1"/>
  <c r="AG431"/>
  <c r="AF431"/>
  <c r="AE431"/>
  <c r="AD431"/>
  <c r="AC431"/>
  <c r="AJ431" l="1"/>
  <c r="W431" l="1"/>
  <c r="V431"/>
  <c r="U431"/>
  <c r="T431"/>
  <c r="AW430"/>
  <c r="AV430"/>
  <c r="AQ430" s="1"/>
  <c r="AU430"/>
  <c r="AP430"/>
  <c r="AO430"/>
  <c r="AN430"/>
  <c r="AK430"/>
  <c r="AJ430"/>
  <c r="AI430" s="1"/>
  <c r="AH430"/>
  <c r="AG430"/>
  <c r="AF430"/>
  <c r="AE430"/>
  <c r="AD430"/>
  <c r="AC430"/>
  <c r="V430"/>
  <c r="U430"/>
  <c r="T430"/>
  <c r="AW429"/>
  <c r="AV429"/>
  <c r="AQ429" s="1"/>
  <c r="AU429"/>
  <c r="AP429"/>
  <c r="AO429"/>
  <c r="AN429"/>
  <c r="AK429"/>
  <c r="AJ429"/>
  <c r="AI429"/>
  <c r="AH429"/>
  <c r="AG429"/>
  <c r="AF429"/>
  <c r="AE429"/>
  <c r="AD429"/>
  <c r="AC429"/>
  <c r="W429" l="1"/>
  <c r="V429"/>
  <c r="U429"/>
  <c r="T429"/>
  <c r="AW428"/>
  <c r="AV428"/>
  <c r="AQ428" s="1"/>
  <c r="AU428"/>
  <c r="AP428"/>
  <c r="AO428"/>
  <c r="AN428"/>
  <c r="AK428"/>
  <c r="AH428"/>
  <c r="AI428" s="1"/>
  <c r="AG428"/>
  <c r="AF428"/>
  <c r="AE428"/>
  <c r="AD428"/>
  <c r="AC428"/>
  <c r="V428"/>
  <c r="U428"/>
  <c r="T428"/>
  <c r="AW427"/>
  <c r="AV427"/>
  <c r="AQ427" s="1"/>
  <c r="AU427"/>
  <c r="AP427"/>
  <c r="AO427"/>
  <c r="AN427"/>
  <c r="AK427"/>
  <c r="AJ427"/>
  <c r="AI427" s="1"/>
  <c r="AH427"/>
  <c r="AG427"/>
  <c r="AF427"/>
  <c r="AE427"/>
  <c r="AD427"/>
  <c r="AC427"/>
  <c r="AJ428" l="1"/>
  <c r="W427" l="1"/>
  <c r="V427"/>
  <c r="U427"/>
  <c r="T427"/>
  <c r="AW426"/>
  <c r="AV426"/>
  <c r="AQ426" s="1"/>
  <c r="AU426"/>
  <c r="AP426"/>
  <c r="AO426"/>
  <c r="AN426"/>
  <c r="AK426"/>
  <c r="AJ426"/>
  <c r="AH426"/>
  <c r="AI426" s="1"/>
  <c r="AG426"/>
  <c r="AF426"/>
  <c r="AE426"/>
  <c r="AD426"/>
  <c r="AC426"/>
  <c r="V426" l="1"/>
  <c r="U426"/>
  <c r="T426"/>
  <c r="AW425"/>
  <c r="AV425"/>
  <c r="AQ425" s="1"/>
  <c r="AU425"/>
  <c r="AP425"/>
  <c r="AO425"/>
  <c r="AN425"/>
  <c r="AK425"/>
  <c r="AJ425"/>
  <c r="AI425" s="1"/>
  <c r="AH425"/>
  <c r="AG425"/>
  <c r="AF425"/>
  <c r="AE425"/>
  <c r="AD425"/>
  <c r="AC425"/>
  <c r="V425"/>
  <c r="W425" s="1"/>
  <c r="U425"/>
  <c r="T425"/>
  <c r="AW424"/>
  <c r="AV424"/>
  <c r="AQ424" s="1"/>
  <c r="AU424"/>
  <c r="AP424"/>
  <c r="AO424"/>
  <c r="AN424"/>
  <c r="AK424"/>
  <c r="AJ424"/>
  <c r="AH424"/>
  <c r="AI424" s="1"/>
  <c r="AG424"/>
  <c r="AF424"/>
  <c r="AE424"/>
  <c r="AD424"/>
  <c r="AC424"/>
  <c r="V424" l="1"/>
  <c r="U424"/>
  <c r="T424"/>
  <c r="AW423"/>
  <c r="AV423"/>
  <c r="AQ423" s="1"/>
  <c r="AU423"/>
  <c r="AP423"/>
  <c r="AO423"/>
  <c r="AN423"/>
  <c r="AK423"/>
  <c r="AJ423"/>
  <c r="AI423" s="1"/>
  <c r="AH423"/>
  <c r="AG423"/>
  <c r="AF423"/>
  <c r="AE423"/>
  <c r="AD423"/>
  <c r="AC423"/>
  <c r="V423"/>
  <c r="W423" s="1"/>
  <c r="U423"/>
  <c r="T423"/>
  <c r="AW422"/>
  <c r="AV422"/>
  <c r="AQ422" s="1"/>
  <c r="AU422"/>
  <c r="AP422"/>
  <c r="AO422"/>
  <c r="AN422"/>
  <c r="AK422"/>
  <c r="AJ422"/>
  <c r="AH422"/>
  <c r="AI422" s="1"/>
  <c r="AG422"/>
  <c r="AF422"/>
  <c r="AE422"/>
  <c r="AD422"/>
  <c r="AC422"/>
  <c r="V422" l="1"/>
  <c r="U422"/>
  <c r="T422"/>
  <c r="AW421"/>
  <c r="AV421"/>
  <c r="AQ421" s="1"/>
  <c r="AU421"/>
  <c r="AP421"/>
  <c r="AO421"/>
  <c r="AN421"/>
  <c r="AK421"/>
  <c r="AJ421"/>
  <c r="AI421" s="1"/>
  <c r="AH421"/>
  <c r="AG421"/>
  <c r="AF421"/>
  <c r="AE421"/>
  <c r="AD421"/>
  <c r="AC421"/>
  <c r="W421" l="1"/>
  <c r="V421"/>
  <c r="U421"/>
  <c r="T421"/>
  <c r="AW420"/>
  <c r="AV420"/>
  <c r="AQ420" s="1"/>
  <c r="AU420"/>
  <c r="AP420"/>
  <c r="AO420"/>
  <c r="AN420"/>
  <c r="AK420"/>
  <c r="AH420"/>
  <c r="AI420" s="1"/>
  <c r="AG420"/>
  <c r="AF420"/>
  <c r="AE420"/>
  <c r="AD420"/>
  <c r="AC420"/>
  <c r="V420"/>
  <c r="U420"/>
  <c r="T420"/>
  <c r="AW419"/>
  <c r="AV419"/>
  <c r="AQ419" s="1"/>
  <c r="AU419"/>
  <c r="AP419"/>
  <c r="AO419"/>
  <c r="AN419"/>
  <c r="AK419"/>
  <c r="AJ419"/>
  <c r="AI419" s="1"/>
  <c r="AH419"/>
  <c r="AG419"/>
  <c r="AF419"/>
  <c r="AE419"/>
  <c r="AD419"/>
  <c r="AC419"/>
  <c r="AJ420" l="1"/>
  <c r="W419" l="1"/>
  <c r="V419"/>
  <c r="U419"/>
  <c r="T419"/>
  <c r="AW418"/>
  <c r="AV418"/>
  <c r="AQ418" s="1"/>
  <c r="AU418"/>
  <c r="AP418"/>
  <c r="AO418"/>
  <c r="AN418"/>
  <c r="AK418"/>
  <c r="AJ418"/>
  <c r="AH418"/>
  <c r="AI418" s="1"/>
  <c r="AG418"/>
  <c r="AF418"/>
  <c r="AE418"/>
  <c r="AD418"/>
  <c r="AC418"/>
  <c r="V418"/>
  <c r="U418"/>
  <c r="T418"/>
  <c r="AW417"/>
  <c r="AV417"/>
  <c r="AQ417" s="1"/>
  <c r="AU417"/>
  <c r="AP417"/>
  <c r="AO417"/>
  <c r="AN417"/>
  <c r="AK417"/>
  <c r="AJ417"/>
  <c r="AI417" s="1"/>
  <c r="AH417"/>
  <c r="AG417"/>
  <c r="AF417"/>
  <c r="AE417"/>
  <c r="AD417"/>
  <c r="AC417"/>
  <c r="V417" l="1"/>
  <c r="W417" s="1"/>
  <c r="U417"/>
  <c r="T417"/>
  <c r="AW416"/>
  <c r="AV416"/>
  <c r="AQ416" s="1"/>
  <c r="AU416"/>
  <c r="AP416"/>
  <c r="AO416"/>
  <c r="AN416"/>
  <c r="AK416"/>
  <c r="AH416"/>
  <c r="AI416" s="1"/>
  <c r="AG416"/>
  <c r="AF416"/>
  <c r="AE416"/>
  <c r="AD416"/>
  <c r="AC416"/>
  <c r="AJ416" l="1"/>
  <c r="V416" l="1"/>
  <c r="U416"/>
  <c r="T416"/>
  <c r="AW415"/>
  <c r="AV415"/>
  <c r="AQ415" s="1"/>
  <c r="AU415"/>
  <c r="AP415"/>
  <c r="AO415"/>
  <c r="AN415"/>
  <c r="AK415"/>
  <c r="AJ415"/>
  <c r="AI415" s="1"/>
  <c r="AH415"/>
  <c r="AG415"/>
  <c r="AF415"/>
  <c r="AE415"/>
  <c r="AD415"/>
  <c r="AC415"/>
  <c r="W415"/>
  <c r="V415"/>
  <c r="U415"/>
  <c r="T415"/>
  <c r="AW414"/>
  <c r="AV414"/>
  <c r="AQ414" s="1"/>
  <c r="AU414"/>
  <c r="AP414"/>
  <c r="AO414"/>
  <c r="AN414"/>
  <c r="AK414"/>
  <c r="AJ414"/>
  <c r="AH414"/>
  <c r="AI414" s="1"/>
  <c r="AG414"/>
  <c r="AF414"/>
  <c r="AE414"/>
  <c r="AD414"/>
  <c r="AC414"/>
  <c r="V414" l="1"/>
  <c r="U414"/>
  <c r="T414"/>
  <c r="AW413"/>
  <c r="AV413"/>
  <c r="AQ413" s="1"/>
  <c r="AU413"/>
  <c r="AP413"/>
  <c r="AO413"/>
  <c r="AN413"/>
  <c r="AK413"/>
  <c r="AJ413"/>
  <c r="AI413" s="1"/>
  <c r="AH413"/>
  <c r="AG413"/>
  <c r="AF413"/>
  <c r="AE413"/>
  <c r="AD413"/>
  <c r="AC413"/>
  <c r="V413"/>
  <c r="W413" s="1"/>
  <c r="U413"/>
  <c r="T413"/>
  <c r="AW412"/>
  <c r="AV412"/>
  <c r="AQ412" s="1"/>
  <c r="AU412"/>
  <c r="AP412"/>
  <c r="AO412"/>
  <c r="AN412"/>
  <c r="AK412"/>
  <c r="AJ412"/>
  <c r="AH412"/>
  <c r="AI412" s="1"/>
  <c r="AG412"/>
  <c r="AF412"/>
  <c r="AE412"/>
  <c r="AD412"/>
  <c r="AC412"/>
  <c r="V412" l="1"/>
  <c r="U412"/>
  <c r="T412"/>
  <c r="AW411"/>
  <c r="AV411"/>
  <c r="AQ411" s="1"/>
  <c r="AU411"/>
  <c r="AP411"/>
  <c r="AO411"/>
  <c r="AN411"/>
  <c r="AK411"/>
  <c r="AJ411"/>
  <c r="AI411" s="1"/>
  <c r="AH411"/>
  <c r="AG411"/>
  <c r="AF411"/>
  <c r="AE411"/>
  <c r="AD411"/>
  <c r="AC411"/>
  <c r="V411"/>
  <c r="W411" s="1"/>
  <c r="U411"/>
  <c r="T411"/>
  <c r="AW410"/>
  <c r="AV410"/>
  <c r="AQ410" s="1"/>
  <c r="AU410"/>
  <c r="AP410"/>
  <c r="AO410"/>
  <c r="AN410"/>
  <c r="AK410"/>
  <c r="AJ410"/>
  <c r="AH410"/>
  <c r="AI410" s="1"/>
  <c r="AG410"/>
  <c r="AF410"/>
  <c r="AE410"/>
  <c r="AD410"/>
  <c r="AC410"/>
  <c r="V410" l="1"/>
  <c r="U410"/>
  <c r="T410"/>
  <c r="AW409"/>
  <c r="AV409"/>
  <c r="AQ409" s="1"/>
  <c r="AU409"/>
  <c r="AP409"/>
  <c r="AO409"/>
  <c r="AN409"/>
  <c r="AK409"/>
  <c r="AJ409"/>
  <c r="AI409" s="1"/>
  <c r="AH409"/>
  <c r="AG409"/>
  <c r="AF409"/>
  <c r="AE409"/>
  <c r="AD409"/>
  <c r="AC409"/>
  <c r="V409"/>
  <c r="W409" s="1"/>
  <c r="U409"/>
  <c r="T409"/>
  <c r="AW408"/>
  <c r="AV408"/>
  <c r="AQ408" s="1"/>
  <c r="AU408"/>
  <c r="AP408"/>
  <c r="AO408"/>
  <c r="AN408"/>
  <c r="AK408"/>
  <c r="AJ408"/>
  <c r="AH408"/>
  <c r="AI408" s="1"/>
  <c r="AG408"/>
  <c r="AF408"/>
  <c r="AE408"/>
  <c r="AD408"/>
  <c r="AC408"/>
  <c r="V408" l="1"/>
  <c r="U408"/>
  <c r="T408"/>
  <c r="AW407"/>
  <c r="AV407"/>
  <c r="AQ407" s="1"/>
  <c r="AU407"/>
  <c r="AP407"/>
  <c r="AO407"/>
  <c r="AN407"/>
  <c r="AK407"/>
  <c r="AJ407"/>
  <c r="AI407" s="1"/>
  <c r="AH407"/>
  <c r="AG407"/>
  <c r="AF407"/>
  <c r="AE407"/>
  <c r="AD407"/>
  <c r="AC407"/>
  <c r="V407"/>
  <c r="W407" s="1"/>
  <c r="U407"/>
  <c r="T407"/>
  <c r="AW406"/>
  <c r="AV406"/>
  <c r="AQ406" s="1"/>
  <c r="AU406"/>
  <c r="AP406"/>
  <c r="AO406"/>
  <c r="AN406"/>
  <c r="AK406"/>
  <c r="AJ406"/>
  <c r="AH406"/>
  <c r="AI406" s="1"/>
  <c r="AG406"/>
  <c r="AF406"/>
  <c r="AE406"/>
  <c r="AD406"/>
  <c r="AC406"/>
  <c r="V406" l="1"/>
  <c r="U406"/>
  <c r="T406"/>
  <c r="AW405"/>
  <c r="AV405"/>
  <c r="AQ405" s="1"/>
  <c r="AU405"/>
  <c r="AP405"/>
  <c r="AO405"/>
  <c r="AN405"/>
  <c r="AK405"/>
  <c r="AJ405"/>
  <c r="AI405" s="1"/>
  <c r="AH405"/>
  <c r="AG405"/>
  <c r="AF405"/>
  <c r="AE405"/>
  <c r="AD405"/>
  <c r="AC405"/>
  <c r="V405"/>
  <c r="W405" s="1"/>
  <c r="U405"/>
  <c r="T405"/>
  <c r="AW404"/>
  <c r="AV404"/>
  <c r="AQ404" s="1"/>
  <c r="AU404"/>
  <c r="AP404"/>
  <c r="AO404"/>
  <c r="AN404"/>
  <c r="AK404"/>
  <c r="AJ404"/>
  <c r="AH404"/>
  <c r="AI404" s="1"/>
  <c r="AG404"/>
  <c r="AF404"/>
  <c r="AE404"/>
  <c r="AD404"/>
  <c r="AC404"/>
  <c r="V404" l="1"/>
  <c r="U404"/>
  <c r="T404"/>
  <c r="AW403"/>
  <c r="AV403"/>
  <c r="AQ403" s="1"/>
  <c r="AU403"/>
  <c r="AP403"/>
  <c r="AO403"/>
  <c r="AN403"/>
  <c r="AK403"/>
  <c r="AJ403"/>
  <c r="AI403" s="1"/>
  <c r="AH403"/>
  <c r="AG403"/>
  <c r="AF403"/>
  <c r="AE403"/>
  <c r="AD403"/>
  <c r="AC403"/>
  <c r="V403"/>
  <c r="W403" s="1"/>
  <c r="U403"/>
  <c r="T403"/>
  <c r="AW402"/>
  <c r="AV402"/>
  <c r="AQ402" s="1"/>
  <c r="AU402"/>
  <c r="AP402"/>
  <c r="AO402"/>
  <c r="AN402"/>
  <c r="AK402"/>
  <c r="AJ402"/>
  <c r="AH402"/>
  <c r="AI402" s="1"/>
  <c r="AG402"/>
  <c r="AF402"/>
  <c r="AE402"/>
  <c r="AD402"/>
  <c r="AC402"/>
  <c r="V402" l="1"/>
  <c r="U402"/>
  <c r="T402"/>
  <c r="AW401"/>
  <c r="AV401"/>
  <c r="AQ401" s="1"/>
  <c r="AU401"/>
  <c r="AP401"/>
  <c r="AO401"/>
  <c r="AN401"/>
  <c r="AK401"/>
  <c r="AJ401"/>
  <c r="AI401" s="1"/>
  <c r="AH401"/>
  <c r="AG401"/>
  <c r="AF401"/>
  <c r="AE401"/>
  <c r="AD401"/>
  <c r="AC401"/>
  <c r="V401"/>
  <c r="W401" s="1"/>
  <c r="U401"/>
  <c r="T401"/>
  <c r="AW400"/>
  <c r="AV400"/>
  <c r="AQ400" s="1"/>
  <c r="AU400"/>
  <c r="AP400"/>
  <c r="AO400"/>
  <c r="AN400"/>
  <c r="AK400"/>
  <c r="AJ400"/>
  <c r="AI400"/>
  <c r="AH400"/>
  <c r="AG400"/>
  <c r="AF400"/>
  <c r="AE400"/>
  <c r="AD400"/>
  <c r="AC400"/>
  <c r="W400" l="1"/>
  <c r="V400"/>
  <c r="U400"/>
  <c r="T400"/>
  <c r="AW399"/>
  <c r="AV399"/>
  <c r="AQ399" s="1"/>
  <c r="AU399"/>
  <c r="AP399"/>
  <c r="AO399"/>
  <c r="AN399"/>
  <c r="AK399"/>
  <c r="AI399"/>
  <c r="AH399"/>
  <c r="AJ399" s="1"/>
  <c r="AG399"/>
  <c r="AF399"/>
  <c r="AE399"/>
  <c r="AD399"/>
  <c r="AC399"/>
  <c r="V399"/>
  <c r="W399" s="1"/>
  <c r="U399"/>
  <c r="T399"/>
  <c r="AW398"/>
  <c r="AV398"/>
  <c r="AQ398" s="1"/>
  <c r="AU398"/>
  <c r="AP398"/>
  <c r="AO398"/>
  <c r="AN398"/>
  <c r="AK398"/>
  <c r="AH398"/>
  <c r="AI398" s="1"/>
  <c r="AG398"/>
  <c r="AF398"/>
  <c r="AE398"/>
  <c r="AD398"/>
  <c r="AC398"/>
  <c r="AJ398" l="1"/>
  <c r="V398"/>
  <c r="W398" s="1"/>
  <c r="U398"/>
  <c r="T398"/>
  <c r="AW397"/>
  <c r="AV397"/>
  <c r="AQ397" s="1"/>
  <c r="AU397"/>
  <c r="AP397"/>
  <c r="AO397"/>
  <c r="AN397"/>
  <c r="AK397"/>
  <c r="AH397"/>
  <c r="AI397" s="1"/>
  <c r="AG397"/>
  <c r="AF397"/>
  <c r="AE397"/>
  <c r="AD397"/>
  <c r="AC397"/>
  <c r="W397"/>
  <c r="V397"/>
  <c r="U397"/>
  <c r="T397"/>
  <c r="AW396"/>
  <c r="AV396"/>
  <c r="AQ396" s="1"/>
  <c r="AU396"/>
  <c r="AP396"/>
  <c r="AO396"/>
  <c r="AN396"/>
  <c r="AK396"/>
  <c r="AI396"/>
  <c r="AH396"/>
  <c r="AJ396" s="1"/>
  <c r="AG396"/>
  <c r="AF396"/>
  <c r="AE396"/>
  <c r="AD396"/>
  <c r="AC396"/>
  <c r="AJ397" l="1"/>
  <c r="V396"/>
  <c r="W396" s="1"/>
  <c r="U396"/>
  <c r="T396"/>
  <c r="AW395"/>
  <c r="AV395"/>
  <c r="AQ395" s="1"/>
  <c r="AU395"/>
  <c r="AP395"/>
  <c r="AO395"/>
  <c r="AN395"/>
  <c r="AK395"/>
  <c r="AH395"/>
  <c r="AI395" s="1"/>
  <c r="AG395"/>
  <c r="AF395"/>
  <c r="AE395"/>
  <c r="AD395"/>
  <c r="AC395"/>
  <c r="V395"/>
  <c r="U395"/>
  <c r="W395" s="1"/>
  <c r="T395"/>
  <c r="AW394"/>
  <c r="AV394"/>
  <c r="AQ394" s="1"/>
  <c r="AU394"/>
  <c r="AP394"/>
  <c r="AO394"/>
  <c r="AN394"/>
  <c r="AK394"/>
  <c r="AI394"/>
  <c r="AH394"/>
  <c r="AJ394" s="1"/>
  <c r="AG394"/>
  <c r="AF394"/>
  <c r="AE394"/>
  <c r="AD394"/>
  <c r="AC394"/>
  <c r="AJ395" l="1"/>
  <c r="V394"/>
  <c r="W394" s="1"/>
  <c r="U394"/>
  <c r="T394"/>
  <c r="AW393"/>
  <c r="AV393"/>
  <c r="AQ393" s="1"/>
  <c r="AU393"/>
  <c r="AP393"/>
  <c r="AO393"/>
  <c r="AN393"/>
  <c r="AK393"/>
  <c r="AH393"/>
  <c r="AI393" s="1"/>
  <c r="AG393"/>
  <c r="AF393"/>
  <c r="AE393"/>
  <c r="AD393"/>
  <c r="AC393"/>
  <c r="V393"/>
  <c r="U393"/>
  <c r="W393" s="1"/>
  <c r="T393"/>
  <c r="AW392"/>
  <c r="AV392"/>
  <c r="AQ392" s="1"/>
  <c r="AU392"/>
  <c r="AP392"/>
  <c r="AO392"/>
  <c r="AN392"/>
  <c r="AK392"/>
  <c r="AI392"/>
  <c r="AH392"/>
  <c r="AJ392" s="1"/>
  <c r="AG392"/>
  <c r="AF392"/>
  <c r="AE392"/>
  <c r="AD392"/>
  <c r="AC392"/>
  <c r="AJ393" l="1"/>
  <c r="V392"/>
  <c r="W392" s="1"/>
  <c r="U392"/>
  <c r="T392"/>
  <c r="AW391"/>
  <c r="AV391"/>
  <c r="AQ391" s="1"/>
  <c r="AU391"/>
  <c r="AP391"/>
  <c r="AO391"/>
  <c r="AN391"/>
  <c r="AK391"/>
  <c r="AH391"/>
  <c r="AI391" s="1"/>
  <c r="AG391"/>
  <c r="AF391"/>
  <c r="AE391"/>
  <c r="AD391"/>
  <c r="AC391"/>
  <c r="V391"/>
  <c r="U391"/>
  <c r="W391" s="1"/>
  <c r="T391"/>
  <c r="AW390"/>
  <c r="AV390"/>
  <c r="AQ390" s="1"/>
  <c r="AU390"/>
  <c r="AP390"/>
  <c r="AO390"/>
  <c r="AN390"/>
  <c r="AK390"/>
  <c r="AI390"/>
  <c r="AH390"/>
  <c r="AJ390" s="1"/>
  <c r="AG390"/>
  <c r="AF390"/>
  <c r="AE390"/>
  <c r="AD390"/>
  <c r="AC390"/>
  <c r="AJ391" l="1"/>
  <c r="V390"/>
  <c r="W390" s="1"/>
  <c r="U390"/>
  <c r="T390"/>
  <c r="AW389"/>
  <c r="AV389"/>
  <c r="AQ389" s="1"/>
  <c r="AU389"/>
  <c r="AP389"/>
  <c r="AO389"/>
  <c r="AN389"/>
  <c r="AK389"/>
  <c r="AH389"/>
  <c r="AI389" s="1"/>
  <c r="AG389"/>
  <c r="AF389"/>
  <c r="AE389"/>
  <c r="AD389"/>
  <c r="AC389"/>
  <c r="V389"/>
  <c r="U389"/>
  <c r="W389" s="1"/>
  <c r="T389"/>
  <c r="AW388"/>
  <c r="AV388"/>
  <c r="AQ388" s="1"/>
  <c r="AU388"/>
  <c r="AP388"/>
  <c r="AO388"/>
  <c r="AN388"/>
  <c r="AK388"/>
  <c r="AI388"/>
  <c r="AH388"/>
  <c r="AJ388" s="1"/>
  <c r="AG388"/>
  <c r="AF388"/>
  <c r="AE388"/>
  <c r="AD388"/>
  <c r="AC388"/>
  <c r="AJ389" l="1"/>
  <c r="V388"/>
  <c r="W388" s="1"/>
  <c r="U388"/>
  <c r="T388"/>
  <c r="AW387"/>
  <c r="AV387"/>
  <c r="AQ387" s="1"/>
  <c r="AU387"/>
  <c r="AP387"/>
  <c r="AO387"/>
  <c r="AN387"/>
  <c r="AK387"/>
  <c r="AH387"/>
  <c r="AI387" s="1"/>
  <c r="AG387"/>
  <c r="AF387"/>
  <c r="AE387"/>
  <c r="AD387"/>
  <c r="AC387"/>
  <c r="V387"/>
  <c r="U387"/>
  <c r="W387" s="1"/>
  <c r="T387"/>
  <c r="AW386"/>
  <c r="AV386"/>
  <c r="AQ386" s="1"/>
  <c r="AU386"/>
  <c r="AP386"/>
  <c r="AO386"/>
  <c r="AN386"/>
  <c r="AK386"/>
  <c r="AI386"/>
  <c r="AH386"/>
  <c r="AJ386" s="1"/>
  <c r="AG386"/>
  <c r="AF386"/>
  <c r="AE386"/>
  <c r="AD386"/>
  <c r="AC386"/>
  <c r="AJ387" l="1"/>
  <c r="V386"/>
  <c r="W386" s="1"/>
  <c r="U386"/>
  <c r="T386"/>
  <c r="AW385"/>
  <c r="AV385"/>
  <c r="AQ385" s="1"/>
  <c r="AU385"/>
  <c r="AP385"/>
  <c r="AO385"/>
  <c r="AN385"/>
  <c r="AK385"/>
  <c r="AH385"/>
  <c r="AI385" s="1"/>
  <c r="AG385"/>
  <c r="AF385"/>
  <c r="AE385"/>
  <c r="AD385"/>
  <c r="AC385"/>
  <c r="V385"/>
  <c r="U385"/>
  <c r="W385" s="1"/>
  <c r="T385"/>
  <c r="AW384"/>
  <c r="AV384"/>
  <c r="AQ384" s="1"/>
  <c r="AU384"/>
  <c r="AP384"/>
  <c r="AO384"/>
  <c r="AN384"/>
  <c r="AK384"/>
  <c r="AI384"/>
  <c r="AH384"/>
  <c r="AJ384" s="1"/>
  <c r="AG384"/>
  <c r="AF384"/>
  <c r="AE384"/>
  <c r="AD384"/>
  <c r="AC384"/>
  <c r="AJ385" l="1"/>
  <c r="V384"/>
  <c r="W384" s="1"/>
  <c r="U384"/>
  <c r="T384"/>
  <c r="AW383"/>
  <c r="AV383"/>
  <c r="AQ383" s="1"/>
  <c r="AU383"/>
  <c r="AP383"/>
  <c r="AO383"/>
  <c r="AN383"/>
  <c r="AK383"/>
  <c r="AH383"/>
  <c r="AI383" s="1"/>
  <c r="AG383"/>
  <c r="AF383"/>
  <c r="AE383"/>
  <c r="AD383"/>
  <c r="AC383"/>
  <c r="V383"/>
  <c r="U383"/>
  <c r="W383" s="1"/>
  <c r="T383"/>
  <c r="AW382"/>
  <c r="AV382"/>
  <c r="AQ382" s="1"/>
  <c r="AU382"/>
  <c r="AP382"/>
  <c r="AO382"/>
  <c r="AN382"/>
  <c r="AK382"/>
  <c r="AH382"/>
  <c r="AJ382" s="1"/>
  <c r="AG382"/>
  <c r="AF382"/>
  <c r="AE382"/>
  <c r="AD382"/>
  <c r="AC382"/>
  <c r="AI382" l="1"/>
  <c r="AJ383"/>
  <c r="V382"/>
  <c r="W382" s="1"/>
  <c r="U382"/>
  <c r="T382"/>
  <c r="AW381"/>
  <c r="AV381"/>
  <c r="AQ381" s="1"/>
  <c r="AU381"/>
  <c r="AP381"/>
  <c r="AO381"/>
  <c r="AN381"/>
  <c r="AK381"/>
  <c r="AH381"/>
  <c r="AJ381" s="1"/>
  <c r="AG381"/>
  <c r="AF381"/>
  <c r="AE381"/>
  <c r="AD381"/>
  <c r="AC381"/>
  <c r="V381"/>
  <c r="U381"/>
  <c r="W381" s="1"/>
  <c r="T381"/>
  <c r="AW380"/>
  <c r="AV380"/>
  <c r="AQ380" s="1"/>
  <c r="AU380"/>
  <c r="AP380"/>
  <c r="AO380"/>
  <c r="AN380"/>
  <c r="AK380"/>
  <c r="AI380"/>
  <c r="AH380"/>
  <c r="AJ380" s="1"/>
  <c r="AG380"/>
  <c r="AF380"/>
  <c r="AE380"/>
  <c r="AD380"/>
  <c r="AC380"/>
  <c r="AI381" l="1"/>
  <c r="V380"/>
  <c r="W380" s="1"/>
  <c r="U380"/>
  <c r="T380"/>
  <c r="AW379"/>
  <c r="AV379"/>
  <c r="AQ379" s="1"/>
  <c r="AU379"/>
  <c r="AP379"/>
  <c r="AO379"/>
  <c r="AN379"/>
  <c r="AK379"/>
  <c r="AH379"/>
  <c r="AI379" s="1"/>
  <c r="AG379"/>
  <c r="AF379"/>
  <c r="AE379"/>
  <c r="AD379"/>
  <c r="AC379"/>
  <c r="V379"/>
  <c r="U379"/>
  <c r="W379" s="1"/>
  <c r="T379"/>
  <c r="AW378"/>
  <c r="AV378"/>
  <c r="AQ378" s="1"/>
  <c r="AU378"/>
  <c r="AP378"/>
  <c r="AO378"/>
  <c r="AN378"/>
  <c r="AK378"/>
  <c r="AI378"/>
  <c r="AH378"/>
  <c r="AJ378" s="1"/>
  <c r="AG378"/>
  <c r="AF378"/>
  <c r="AE378"/>
  <c r="AD378"/>
  <c r="AC378"/>
  <c r="AJ379" l="1"/>
  <c r="V378"/>
  <c r="W378" s="1"/>
  <c r="U378"/>
  <c r="T378"/>
  <c r="AW377"/>
  <c r="AV377"/>
  <c r="AQ377" s="1"/>
  <c r="AU377"/>
  <c r="AP377"/>
  <c r="AO377"/>
  <c r="AN377"/>
  <c r="AK377"/>
  <c r="AH377"/>
  <c r="AI377" s="1"/>
  <c r="AG377"/>
  <c r="AF377"/>
  <c r="AE377"/>
  <c r="AD377"/>
  <c r="AC377"/>
  <c r="V377"/>
  <c r="U377"/>
  <c r="W377" s="1"/>
  <c r="T377"/>
  <c r="AW376"/>
  <c r="AV376"/>
  <c r="AQ376" s="1"/>
  <c r="AU376"/>
  <c r="AP376"/>
  <c r="AO376"/>
  <c r="AN376"/>
  <c r="AK376"/>
  <c r="AI376"/>
  <c r="AH376"/>
  <c r="AJ376" s="1"/>
  <c r="AG376"/>
  <c r="AF376"/>
  <c r="AE376"/>
  <c r="AD376"/>
  <c r="AC376"/>
  <c r="AJ377" l="1"/>
  <c r="V376"/>
  <c r="W376" s="1"/>
  <c r="U376"/>
  <c r="T376"/>
  <c r="AW375"/>
  <c r="AV375"/>
  <c r="AQ375" s="1"/>
  <c r="AU375"/>
  <c r="AP375"/>
  <c r="AO375"/>
  <c r="AN375"/>
  <c r="AK375"/>
  <c r="AH375"/>
  <c r="AI375" s="1"/>
  <c r="AG375"/>
  <c r="AF375"/>
  <c r="AE375"/>
  <c r="AD375"/>
  <c r="AC375"/>
  <c r="V375"/>
  <c r="U375"/>
  <c r="W375" s="1"/>
  <c r="T375"/>
  <c r="AW374"/>
  <c r="AV374"/>
  <c r="AQ374" s="1"/>
  <c r="AU374"/>
  <c r="AP374"/>
  <c r="AO374"/>
  <c r="AN374"/>
  <c r="AK374"/>
  <c r="AI374"/>
  <c r="AH374"/>
  <c r="AJ374" s="1"/>
  <c r="AG374"/>
  <c r="AF374"/>
  <c r="AE374"/>
  <c r="AD374"/>
  <c r="AC374"/>
  <c r="AJ375" l="1"/>
  <c r="V374"/>
  <c r="W374" s="1"/>
  <c r="U374"/>
  <c r="T374"/>
  <c r="AW373"/>
  <c r="AV373"/>
  <c r="AQ373" s="1"/>
  <c r="AP373"/>
  <c r="AO373"/>
  <c r="AN373"/>
  <c r="AK373"/>
  <c r="AI373"/>
  <c r="AH373"/>
  <c r="AJ373" s="1"/>
  <c r="AG373"/>
  <c r="AF373"/>
  <c r="AE373"/>
  <c r="AD373"/>
  <c r="AC373"/>
  <c r="V373"/>
  <c r="W373" s="1"/>
  <c r="U373"/>
  <c r="T373"/>
  <c r="AW372"/>
  <c r="AU372"/>
  <c r="AP372"/>
  <c r="AO372"/>
  <c r="AN372"/>
  <c r="AK372"/>
  <c r="AH372"/>
  <c r="AI372" s="1"/>
  <c r="AG372"/>
  <c r="AF372"/>
  <c r="AE372"/>
  <c r="AD372"/>
  <c r="AC372"/>
  <c r="AJ372" l="1"/>
  <c r="V372" l="1"/>
  <c r="U372"/>
  <c r="W372" s="1"/>
  <c r="T372"/>
  <c r="AW371"/>
  <c r="AV371"/>
  <c r="AQ371" s="1"/>
  <c r="AP371"/>
  <c r="AO371"/>
  <c r="AN371"/>
  <c r="AK371"/>
  <c r="AH371"/>
  <c r="AJ371" s="1"/>
  <c r="AI371" s="1"/>
  <c r="AG371"/>
  <c r="AF371"/>
  <c r="AE371"/>
  <c r="AD371"/>
  <c r="AC371"/>
  <c r="V371"/>
  <c r="U371"/>
  <c r="T371"/>
  <c r="AW370"/>
  <c r="AU370"/>
  <c r="AP370"/>
  <c r="AO370"/>
  <c r="AN370"/>
  <c r="AK370"/>
  <c r="AH370"/>
  <c r="AJ370" s="1"/>
  <c r="AI370" s="1"/>
  <c r="AG370"/>
  <c r="AF370"/>
  <c r="AE370"/>
  <c r="AD370"/>
  <c r="AC370"/>
  <c r="V370" l="1"/>
  <c r="U370"/>
  <c r="W370" s="1"/>
  <c r="T370"/>
  <c r="AW369"/>
  <c r="AV369"/>
  <c r="AQ369" s="1"/>
  <c r="AU369"/>
  <c r="AP369"/>
  <c r="AO369"/>
  <c r="AN369"/>
  <c r="AK369"/>
  <c r="AH369"/>
  <c r="AI369" s="1"/>
  <c r="AG369"/>
  <c r="AF369"/>
  <c r="AE369"/>
  <c r="AD369"/>
  <c r="AC369"/>
  <c r="V369"/>
  <c r="U369"/>
  <c r="T369"/>
  <c r="AW368"/>
  <c r="AV368"/>
  <c r="AQ368" s="1"/>
  <c r="AU368"/>
  <c r="AP368"/>
  <c r="AO368"/>
  <c r="AN368"/>
  <c r="AK368"/>
  <c r="AH368"/>
  <c r="AJ368" s="1"/>
  <c r="AI368" s="1"/>
  <c r="AG368"/>
  <c r="AF368"/>
  <c r="AE368"/>
  <c r="AD368"/>
  <c r="AC368"/>
  <c r="AJ369" l="1"/>
  <c r="V368" l="1"/>
  <c r="U368"/>
  <c r="W368" s="1"/>
  <c r="T368"/>
  <c r="AW367"/>
  <c r="AV367"/>
  <c r="AQ367" s="1"/>
  <c r="AU367"/>
  <c r="AP367"/>
  <c r="AO367"/>
  <c r="AN367"/>
  <c r="AK367"/>
  <c r="AH367"/>
  <c r="AI367" s="1"/>
  <c r="AG367"/>
  <c r="AF367"/>
  <c r="AE367"/>
  <c r="AD367"/>
  <c r="AC367"/>
  <c r="V367"/>
  <c r="U367"/>
  <c r="T367"/>
  <c r="AW366"/>
  <c r="AV366"/>
  <c r="AQ366" s="1"/>
  <c r="AU366"/>
  <c r="AP366"/>
  <c r="AO366"/>
  <c r="AN366"/>
  <c r="AK366"/>
  <c r="AH366"/>
  <c r="AJ366" s="1"/>
  <c r="AI366" s="1"/>
  <c r="AG366"/>
  <c r="AF366"/>
  <c r="AE366"/>
  <c r="AD366"/>
  <c r="AC366"/>
  <c r="AJ367" l="1"/>
  <c r="V366"/>
  <c r="U366"/>
  <c r="W366" s="1"/>
  <c r="T366"/>
  <c r="AW365"/>
  <c r="AV365"/>
  <c r="AQ365" s="1"/>
  <c r="AU365"/>
  <c r="AP365"/>
  <c r="AO365"/>
  <c r="AN365"/>
  <c r="AK365"/>
  <c r="AH365"/>
  <c r="AI365" s="1"/>
  <c r="AG365"/>
  <c r="AF365"/>
  <c r="AE365"/>
  <c r="AD365"/>
  <c r="AC365"/>
  <c r="V365"/>
  <c r="U365"/>
  <c r="T365"/>
  <c r="AW364"/>
  <c r="AV364"/>
  <c r="AQ364" s="1"/>
  <c r="AU364"/>
  <c r="AP364"/>
  <c r="AO364"/>
  <c r="AN364"/>
  <c r="AK364"/>
  <c r="AJ364"/>
  <c r="AI364" s="1"/>
  <c r="AH364"/>
  <c r="AG364"/>
  <c r="AF364"/>
  <c r="AE364"/>
  <c r="AD364"/>
  <c r="AC364"/>
  <c r="AJ365" l="1"/>
  <c r="V364"/>
  <c r="W364" s="1"/>
  <c r="U364"/>
  <c r="T364"/>
  <c r="AW363"/>
  <c r="AV363"/>
  <c r="AQ363" s="1"/>
  <c r="AP363"/>
  <c r="AO363"/>
  <c r="AN363"/>
  <c r="AK363"/>
  <c r="AH363"/>
  <c r="AI363" s="1"/>
  <c r="AG363"/>
  <c r="AF363"/>
  <c r="AE363"/>
  <c r="AD363"/>
  <c r="AC363"/>
  <c r="V363"/>
  <c r="U363"/>
  <c r="T363"/>
  <c r="AW362"/>
  <c r="AP362"/>
  <c r="AO362"/>
  <c r="AN362"/>
  <c r="AK362"/>
  <c r="AH362"/>
  <c r="AJ362" s="1"/>
  <c r="AI362" s="1"/>
  <c r="AG362"/>
  <c r="AF362"/>
  <c r="AE362"/>
  <c r="AD362"/>
  <c r="AC362"/>
  <c r="AJ363" l="1"/>
  <c r="V362"/>
  <c r="W362" s="1"/>
  <c r="U362"/>
  <c r="T362"/>
  <c r="AW361"/>
  <c r="AU361"/>
  <c r="AP361"/>
  <c r="AO361"/>
  <c r="AN361"/>
  <c r="AK361"/>
  <c r="AI361"/>
  <c r="AH361"/>
  <c r="AJ361" s="1"/>
  <c r="AG361"/>
  <c r="AF361"/>
  <c r="AE361"/>
  <c r="AD361"/>
  <c r="AC361"/>
  <c r="V361" l="1"/>
  <c r="U361"/>
  <c r="T361"/>
  <c r="AW360"/>
  <c r="AV360"/>
  <c r="AQ360" s="1"/>
  <c r="AP360"/>
  <c r="AO360"/>
  <c r="AN360"/>
  <c r="AK360"/>
  <c r="AH360"/>
  <c r="AJ360" s="1"/>
  <c r="AG360"/>
  <c r="AF360"/>
  <c r="AE360"/>
  <c r="AD360"/>
  <c r="AC360"/>
  <c r="AI360" l="1"/>
  <c r="V360"/>
  <c r="U360"/>
  <c r="W360" s="1"/>
  <c r="T360"/>
  <c r="AW359"/>
  <c r="AP359"/>
  <c r="AO359"/>
  <c r="AN359"/>
  <c r="AK359"/>
  <c r="AH359"/>
  <c r="AJ359" s="1"/>
  <c r="AI359" s="1"/>
  <c r="AG359"/>
  <c r="AF359"/>
  <c r="AE359"/>
  <c r="AD359"/>
  <c r="AC359"/>
  <c r="V359" l="1"/>
  <c r="W359" s="1"/>
  <c r="U359"/>
  <c r="T359"/>
  <c r="AW358"/>
  <c r="AP358"/>
  <c r="AO358"/>
  <c r="AN358"/>
  <c r="AK358"/>
  <c r="AH358"/>
  <c r="AI358" s="1"/>
  <c r="AG358"/>
  <c r="AF358"/>
  <c r="AE358"/>
  <c r="AD358"/>
  <c r="AC358"/>
  <c r="AJ358" l="1"/>
  <c r="V358"/>
  <c r="W358" s="1"/>
  <c r="U358"/>
  <c r="T358"/>
  <c r="AW357"/>
  <c r="AP357"/>
  <c r="AO357"/>
  <c r="AN357"/>
  <c r="AK357"/>
  <c r="AJ357"/>
  <c r="AI357" s="1"/>
  <c r="AH357"/>
  <c r="AG357"/>
  <c r="AF357"/>
  <c r="AE357"/>
  <c r="AD357"/>
  <c r="AC357"/>
  <c r="V357"/>
  <c r="U357"/>
  <c r="W357" s="1"/>
  <c r="T357"/>
  <c r="AW356"/>
  <c r="AU356"/>
  <c r="AP356"/>
  <c r="AO356"/>
  <c r="AN356"/>
  <c r="AK356"/>
  <c r="AH356"/>
  <c r="AI356" s="1"/>
  <c r="AG356"/>
  <c r="AF356"/>
  <c r="AE356"/>
  <c r="AD356"/>
  <c r="AC356"/>
  <c r="AJ356" l="1"/>
  <c r="V356" l="1"/>
  <c r="U356"/>
  <c r="W356" s="1"/>
  <c r="T356"/>
  <c r="AW355"/>
  <c r="AV355"/>
  <c r="AQ355" s="1"/>
  <c r="AP355"/>
  <c r="AO355"/>
  <c r="AN355"/>
  <c r="AK355"/>
  <c r="AH355"/>
  <c r="AJ355" s="1"/>
  <c r="AI355" s="1"/>
  <c r="AG355"/>
  <c r="AF355"/>
  <c r="AE355"/>
  <c r="AD355"/>
  <c r="AC355"/>
  <c r="V355" l="1"/>
  <c r="U355"/>
  <c r="W355" s="1"/>
  <c r="T355"/>
  <c r="AW354"/>
  <c r="AU354"/>
  <c r="AP354"/>
  <c r="AO354"/>
  <c r="AN354"/>
  <c r="AK354"/>
  <c r="AH354"/>
  <c r="AI354" s="1"/>
  <c r="AG354"/>
  <c r="AF354"/>
  <c r="AE354"/>
  <c r="AD354"/>
  <c r="AC354"/>
  <c r="V354"/>
  <c r="U354"/>
  <c r="W354" s="1"/>
  <c r="T354"/>
  <c r="AW353"/>
  <c r="AV353"/>
  <c r="AQ353" s="1"/>
  <c r="AU353"/>
  <c r="AP353"/>
  <c r="AO353"/>
  <c r="AN353"/>
  <c r="AK353"/>
  <c r="AJ353"/>
  <c r="AI353" s="1"/>
  <c r="AH353"/>
  <c r="AG353"/>
  <c r="AF353"/>
  <c r="AE353"/>
  <c r="AD353"/>
  <c r="AC353"/>
  <c r="V353"/>
  <c r="W353" s="1"/>
  <c r="U353"/>
  <c r="T353"/>
  <c r="AW352"/>
  <c r="AV352"/>
  <c r="AQ352" s="1"/>
  <c r="AU352"/>
  <c r="AP352"/>
  <c r="AO352"/>
  <c r="AN352"/>
  <c r="AK352"/>
  <c r="AH352"/>
  <c r="AI352" s="1"/>
  <c r="AG352"/>
  <c r="AF352"/>
  <c r="AE352"/>
  <c r="AD352"/>
  <c r="AC352"/>
  <c r="AJ352" l="1"/>
  <c r="AJ354"/>
  <c r="V352" l="1"/>
  <c r="U352"/>
  <c r="W352" s="1"/>
  <c r="T352"/>
  <c r="AW351"/>
  <c r="AV351"/>
  <c r="AQ351" s="1"/>
  <c r="AU351"/>
  <c r="AP351"/>
  <c r="AO351"/>
  <c r="AN351"/>
  <c r="AK351"/>
  <c r="AH351"/>
  <c r="AJ351" s="1"/>
  <c r="AI351" s="1"/>
  <c r="AG351"/>
  <c r="AF351"/>
  <c r="AE351"/>
  <c r="AD351"/>
  <c r="AC351"/>
  <c r="V351"/>
  <c r="U351"/>
  <c r="W351" s="1"/>
  <c r="T351"/>
  <c r="AW350"/>
  <c r="AV350"/>
  <c r="AQ350" s="1"/>
  <c r="AU350"/>
  <c r="AP350"/>
  <c r="AO350"/>
  <c r="AN350"/>
  <c r="AK350"/>
  <c r="AH350"/>
  <c r="AI350" s="1"/>
  <c r="AG350"/>
  <c r="AF350"/>
  <c r="AE350"/>
  <c r="AD350"/>
  <c r="AC350"/>
  <c r="AJ350" l="1"/>
  <c r="V350" l="1"/>
  <c r="U350"/>
  <c r="W350" s="1"/>
  <c r="T350"/>
  <c r="AW349"/>
  <c r="AV349"/>
  <c r="AQ349" s="1"/>
  <c r="AU349"/>
  <c r="AP349"/>
  <c r="AO349"/>
  <c r="AN349"/>
  <c r="AK349"/>
  <c r="AH349"/>
  <c r="AJ349" s="1"/>
  <c r="AI349" s="1"/>
  <c r="AG349"/>
  <c r="AF349"/>
  <c r="AE349"/>
  <c r="AD349"/>
  <c r="AC349"/>
  <c r="V349"/>
  <c r="W349" s="1"/>
  <c r="U349"/>
  <c r="T349"/>
  <c r="AW348"/>
  <c r="AV348"/>
  <c r="AQ348" s="1"/>
  <c r="AU348"/>
  <c r="AP348"/>
  <c r="AO348"/>
  <c r="AN348"/>
  <c r="AK348"/>
  <c r="AH348"/>
  <c r="AI348" s="1"/>
  <c r="AG348"/>
  <c r="AF348"/>
  <c r="AE348"/>
  <c r="AD348"/>
  <c r="AC348"/>
  <c r="AJ348" l="1"/>
  <c r="V348" l="1"/>
  <c r="W348" s="1"/>
  <c r="U348"/>
  <c r="T348"/>
  <c r="AW347"/>
  <c r="AV347"/>
  <c r="AQ347" s="1"/>
  <c r="AP347"/>
  <c r="AO347"/>
  <c r="AN347"/>
  <c r="AK347"/>
  <c r="AH347"/>
  <c r="AJ347" s="1"/>
  <c r="AI347" s="1"/>
  <c r="AG347"/>
  <c r="AF347"/>
  <c r="AE347"/>
  <c r="AD347"/>
  <c r="AC347"/>
  <c r="V347"/>
  <c r="U347"/>
  <c r="W347" s="1"/>
  <c r="T347"/>
  <c r="AW346"/>
  <c r="AU346"/>
  <c r="AP346"/>
  <c r="AO346"/>
  <c r="AN346"/>
  <c r="AK346"/>
  <c r="AH346"/>
  <c r="AI346" s="1"/>
  <c r="AG346"/>
  <c r="AF346"/>
  <c r="AE346"/>
  <c r="AD346"/>
  <c r="AC346"/>
  <c r="AJ346" l="1"/>
  <c r="V346" l="1"/>
  <c r="W346" s="1"/>
  <c r="U346"/>
  <c r="T346"/>
  <c r="AW345"/>
  <c r="AV345"/>
  <c r="AQ345" s="1"/>
  <c r="AU345"/>
  <c r="AP345"/>
  <c r="AO345"/>
  <c r="AN345"/>
  <c r="AK345"/>
  <c r="AH345"/>
  <c r="AJ345" s="1"/>
  <c r="AI345" s="1"/>
  <c r="AG345"/>
  <c r="AF345"/>
  <c r="AE345"/>
  <c r="AD345"/>
  <c r="AC345"/>
  <c r="V345"/>
  <c r="U345"/>
  <c r="W345" s="1"/>
  <c r="T345"/>
  <c r="AW344"/>
  <c r="AV344"/>
  <c r="AQ344" s="1"/>
  <c r="AU344"/>
  <c r="AP344"/>
  <c r="AO344"/>
  <c r="AN344"/>
  <c r="AK344"/>
  <c r="AH344"/>
  <c r="AI344" s="1"/>
  <c r="AG344"/>
  <c r="AF344"/>
  <c r="AE344"/>
  <c r="AD344"/>
  <c r="AC344"/>
  <c r="AJ344" l="1"/>
  <c r="V344" l="1"/>
  <c r="U344"/>
  <c r="W344" s="1"/>
  <c r="T344"/>
  <c r="AW343"/>
  <c r="AV343"/>
  <c r="AQ343" s="1"/>
  <c r="AU343"/>
  <c r="AP343"/>
  <c r="AO343"/>
  <c r="AN343"/>
  <c r="AK343"/>
  <c r="AH343"/>
  <c r="AJ343" s="1"/>
  <c r="AI343" s="1"/>
  <c r="AG343"/>
  <c r="AF343"/>
  <c r="AE343"/>
  <c r="AD343"/>
  <c r="AC343"/>
  <c r="V343"/>
  <c r="W343" s="1"/>
  <c r="U343"/>
  <c r="T343"/>
  <c r="AW342"/>
  <c r="AV342"/>
  <c r="AQ342" s="1"/>
  <c r="AU342"/>
  <c r="AP342"/>
  <c r="AO342"/>
  <c r="AN342"/>
  <c r="AK342"/>
  <c r="AJ342"/>
  <c r="AH342"/>
  <c r="AI342" s="1"/>
  <c r="AG342"/>
  <c r="AF342"/>
  <c r="AE342"/>
  <c r="AD342"/>
  <c r="AC342"/>
  <c r="V342" l="1"/>
  <c r="W342" s="1"/>
  <c r="U342"/>
  <c r="T342"/>
  <c r="AW341"/>
  <c r="AV341"/>
  <c r="AQ341" s="1"/>
  <c r="AP341"/>
  <c r="AO341"/>
  <c r="AN341"/>
  <c r="AK341"/>
  <c r="AH341"/>
  <c r="AJ341" s="1"/>
  <c r="AI341" s="1"/>
  <c r="AG341"/>
  <c r="AF341"/>
  <c r="AE341"/>
  <c r="AD341"/>
  <c r="AC341"/>
  <c r="V341"/>
  <c r="W341" s="1"/>
  <c r="U341"/>
  <c r="T341"/>
  <c r="AW340"/>
  <c r="AP340"/>
  <c r="AO340"/>
  <c r="AN340"/>
  <c r="AK340"/>
  <c r="AH340"/>
  <c r="AI340" s="1"/>
  <c r="AG340"/>
  <c r="AF340"/>
  <c r="AE340"/>
  <c r="AD340"/>
  <c r="AC340"/>
  <c r="AJ340" l="1"/>
  <c r="V340" l="1"/>
  <c r="W340" s="1"/>
  <c r="U340"/>
  <c r="T340"/>
  <c r="AW339"/>
  <c r="AU339"/>
  <c r="AP339"/>
  <c r="AO339"/>
  <c r="AN339"/>
  <c r="AK339"/>
  <c r="AH339"/>
  <c r="AJ339" s="1"/>
  <c r="AI339" s="1"/>
  <c r="AG339"/>
  <c r="AF339"/>
  <c r="AE339"/>
  <c r="AD339"/>
  <c r="AC339"/>
  <c r="V339"/>
  <c r="U339"/>
  <c r="T339"/>
  <c r="AW338"/>
  <c r="AV338"/>
  <c r="AQ338" s="1"/>
  <c r="AP338"/>
  <c r="AO338"/>
  <c r="AN338"/>
  <c r="AK338"/>
  <c r="AH338"/>
  <c r="AI338" s="1"/>
  <c r="AG338"/>
  <c r="AF338"/>
  <c r="AE338"/>
  <c r="AD338"/>
  <c r="AC338"/>
  <c r="W339" l="1"/>
  <c r="AJ338"/>
  <c r="V338"/>
  <c r="U338"/>
  <c r="W338" s="1"/>
  <c r="T338"/>
  <c r="AW337"/>
  <c r="AU337"/>
  <c r="AP337"/>
  <c r="AO337"/>
  <c r="AN337"/>
  <c r="AK337"/>
  <c r="AH337"/>
  <c r="AJ337" s="1"/>
  <c r="AG337"/>
  <c r="AF337"/>
  <c r="AE337"/>
  <c r="AD337"/>
  <c r="AC337"/>
  <c r="AI337" l="1"/>
  <c r="V337"/>
  <c r="U337"/>
  <c r="T337"/>
  <c r="AW336"/>
  <c r="AV336"/>
  <c r="AQ336" s="1"/>
  <c r="AP336"/>
  <c r="AO336"/>
  <c r="AN336"/>
  <c r="AK336"/>
  <c r="AH336"/>
  <c r="AJ336" s="1"/>
  <c r="AI336" s="1"/>
  <c r="AG336"/>
  <c r="AF336"/>
  <c r="AE336"/>
  <c r="AD336"/>
  <c r="AC336"/>
  <c r="W337" l="1"/>
  <c r="X337" s="1"/>
  <c r="AL337" s="1"/>
  <c r="AM337" l="1"/>
  <c r="V336"/>
  <c r="U336"/>
  <c r="T336"/>
  <c r="AW335"/>
  <c r="AU335"/>
  <c r="AP335"/>
  <c r="AO335"/>
  <c r="AN335"/>
  <c r="AK335"/>
  <c r="AJ335"/>
  <c r="AH335"/>
  <c r="AI335" s="1"/>
  <c r="AG335"/>
  <c r="AF335"/>
  <c r="AE335"/>
  <c r="AD335"/>
  <c r="AC335"/>
  <c r="V335"/>
  <c r="U335"/>
  <c r="T335"/>
  <c r="AW334"/>
  <c r="AV334"/>
  <c r="AQ334" s="1"/>
  <c r="AU334"/>
  <c r="AP334"/>
  <c r="AO334"/>
  <c r="AN334"/>
  <c r="AK334"/>
  <c r="AI334"/>
  <c r="AH334"/>
  <c r="AG334"/>
  <c r="AF334"/>
  <c r="AE334"/>
  <c r="AD334"/>
  <c r="AC334"/>
  <c r="V334"/>
  <c r="U334"/>
  <c r="W334" s="1"/>
  <c r="T334"/>
  <c r="AW333"/>
  <c r="AV333"/>
  <c r="AQ333" s="1"/>
  <c r="AU333"/>
  <c r="AP333"/>
  <c r="AO333"/>
  <c r="AN333"/>
  <c r="AK333"/>
  <c r="AH333"/>
  <c r="AI333" s="1"/>
  <c r="AG333"/>
  <c r="AF333"/>
  <c r="AE333"/>
  <c r="AD333"/>
  <c r="AC333"/>
  <c r="AJ333" l="1"/>
  <c r="AJ334"/>
  <c r="V333" l="1"/>
  <c r="U333"/>
  <c r="W333" s="1"/>
  <c r="T333"/>
  <c r="AW332"/>
  <c r="AV332"/>
  <c r="AQ332" s="1"/>
  <c r="AU332"/>
  <c r="AP332"/>
  <c r="AO332"/>
  <c r="AN332"/>
  <c r="AK332"/>
  <c r="AJ332"/>
  <c r="AI332"/>
  <c r="AH332"/>
  <c r="AG332"/>
  <c r="AF332"/>
  <c r="AE332"/>
  <c r="AD332"/>
  <c r="AC332"/>
  <c r="V332"/>
  <c r="U332"/>
  <c r="W332" s="1"/>
  <c r="X332" s="1"/>
  <c r="T332"/>
  <c r="AW331"/>
  <c r="AV331"/>
  <c r="AQ331" s="1"/>
  <c r="AU331"/>
  <c r="AP331"/>
  <c r="AO331"/>
  <c r="AN331"/>
  <c r="AK331"/>
  <c r="AJ331"/>
  <c r="AH331"/>
  <c r="AI331" s="1"/>
  <c r="AG331"/>
  <c r="AF331"/>
  <c r="AE331"/>
  <c r="AD331"/>
  <c r="AC331"/>
  <c r="AL332" l="1"/>
  <c r="AM332"/>
  <c r="V331" l="1"/>
  <c r="W331" s="1"/>
  <c r="U331"/>
  <c r="T331"/>
  <c r="AW330"/>
  <c r="AV330"/>
  <c r="AQ330" s="1"/>
  <c r="AU330"/>
  <c r="AP330"/>
  <c r="AO330"/>
  <c r="AN330"/>
  <c r="AK330"/>
  <c r="AJ330"/>
  <c r="AI330"/>
  <c r="AH330"/>
  <c r="AG330"/>
  <c r="AF330"/>
  <c r="AE330"/>
  <c r="AD330"/>
  <c r="AC330"/>
  <c r="W330"/>
  <c r="V330"/>
  <c r="U330"/>
  <c r="T330"/>
  <c r="AW329"/>
  <c r="AV329"/>
  <c r="AQ329" s="1"/>
  <c r="AU329"/>
  <c r="AP329"/>
  <c r="AO329"/>
  <c r="AN329"/>
  <c r="AK329"/>
  <c r="AJ329"/>
  <c r="AI329" s="1"/>
  <c r="AH329"/>
  <c r="AG329"/>
  <c r="AF329"/>
  <c r="AE329"/>
  <c r="AD329"/>
  <c r="AC329"/>
  <c r="X331" l="1"/>
  <c r="AM331" s="1"/>
  <c r="AL331" s="1"/>
  <c r="V329"/>
  <c r="U329"/>
  <c r="T329"/>
  <c r="AW328"/>
  <c r="AV328"/>
  <c r="AQ328" s="1"/>
  <c r="AU328"/>
  <c r="AP328"/>
  <c r="AO328"/>
  <c r="AN328"/>
  <c r="AK328"/>
  <c r="AJ328"/>
  <c r="AI328" s="1"/>
  <c r="AH328"/>
  <c r="AG328"/>
  <c r="AF328"/>
  <c r="AE328"/>
  <c r="AD328"/>
  <c r="AC328"/>
  <c r="V328" l="1"/>
  <c r="W328" s="1"/>
  <c r="U328"/>
  <c r="T328"/>
  <c r="AW327"/>
  <c r="AV327"/>
  <c r="AQ327" s="1"/>
  <c r="AU327"/>
  <c r="AP327"/>
  <c r="AO327"/>
  <c r="AN327"/>
  <c r="AK327"/>
  <c r="AI327"/>
  <c r="AH327"/>
  <c r="AJ327" s="1"/>
  <c r="AG327"/>
  <c r="AF327"/>
  <c r="AE327"/>
  <c r="AD327"/>
  <c r="AC327"/>
  <c r="V327" l="1"/>
  <c r="U327"/>
  <c r="W327" s="1"/>
  <c r="T327"/>
  <c r="AW326"/>
  <c r="AV326"/>
  <c r="AQ326" s="1"/>
  <c r="AP326"/>
  <c r="AO326"/>
  <c r="AN326"/>
  <c r="AK326"/>
  <c r="AJ326"/>
  <c r="AI326"/>
  <c r="AH326"/>
  <c r="AG326"/>
  <c r="AF326"/>
  <c r="AE326"/>
  <c r="AD326"/>
  <c r="AC326"/>
  <c r="X327" l="1"/>
  <c r="AL327" s="1"/>
  <c r="AM327"/>
  <c r="V326"/>
  <c r="U326"/>
  <c r="T326"/>
  <c r="AW325"/>
  <c r="AU325"/>
  <c r="AP325"/>
  <c r="AO325"/>
  <c r="AN325"/>
  <c r="AK325"/>
  <c r="AJ325"/>
  <c r="AH325"/>
  <c r="AI325" s="1"/>
  <c r="AG325"/>
  <c r="AF325"/>
  <c r="AE325"/>
  <c r="AD325"/>
  <c r="AC325"/>
  <c r="V325" l="1"/>
  <c r="U325"/>
  <c r="T325"/>
  <c r="AW324"/>
  <c r="AV324"/>
  <c r="AQ324" s="1"/>
  <c r="AU324"/>
  <c r="AP324"/>
  <c r="AO324"/>
  <c r="AN324"/>
  <c r="AK324"/>
  <c r="AJ324"/>
  <c r="AI324"/>
  <c r="AH324"/>
  <c r="AG324"/>
  <c r="AF324"/>
  <c r="AE324"/>
  <c r="AD324"/>
  <c r="AC324"/>
  <c r="V324" l="1"/>
  <c r="U324"/>
  <c r="T324"/>
  <c r="AW323"/>
  <c r="AV323"/>
  <c r="AQ323" s="1"/>
  <c r="AU323"/>
  <c r="AP323"/>
  <c r="AO323"/>
  <c r="AN323"/>
  <c r="AK323"/>
  <c r="AJ323"/>
  <c r="AI323"/>
  <c r="AH323"/>
  <c r="AG323"/>
  <c r="AF323"/>
  <c r="AE323"/>
  <c r="AD323"/>
  <c r="AC323"/>
  <c r="V323" l="1"/>
  <c r="U323"/>
  <c r="T323"/>
  <c r="AW322"/>
  <c r="AV322"/>
  <c r="AQ322" s="1"/>
  <c r="AU322"/>
  <c r="AP322"/>
  <c r="AO322"/>
  <c r="AN322"/>
  <c r="AK322"/>
  <c r="AJ322"/>
  <c r="AI322"/>
  <c r="AH322"/>
  <c r="AG322"/>
  <c r="AF322"/>
  <c r="AE322"/>
  <c r="AD322"/>
  <c r="AC322"/>
  <c r="V322" l="1"/>
  <c r="U322"/>
  <c r="T322"/>
  <c r="AW321"/>
  <c r="AV321"/>
  <c r="AQ321" s="1"/>
  <c r="AU321"/>
  <c r="AP321"/>
  <c r="AO321"/>
  <c r="AN321"/>
  <c r="AK321"/>
  <c r="AJ321"/>
  <c r="AI321"/>
  <c r="AH321"/>
  <c r="AG321"/>
  <c r="AF321"/>
  <c r="AE321"/>
  <c r="AD321"/>
  <c r="AC321"/>
  <c r="V321"/>
  <c r="U321"/>
  <c r="T321"/>
  <c r="AW320"/>
  <c r="AV320"/>
  <c r="AQ320" s="1"/>
  <c r="AU320"/>
  <c r="AP320"/>
  <c r="AO320"/>
  <c r="AN320"/>
  <c r="AK320"/>
  <c r="AJ320"/>
  <c r="AI320"/>
  <c r="AH320"/>
  <c r="AG320"/>
  <c r="AF320"/>
  <c r="AE320"/>
  <c r="AD320"/>
  <c r="AC320"/>
  <c r="V320" l="1"/>
  <c r="U320"/>
  <c r="T320"/>
  <c r="AW319"/>
  <c r="AV319"/>
  <c r="AQ319" s="1"/>
  <c r="AU319"/>
  <c r="AP319"/>
  <c r="AO319"/>
  <c r="AN319"/>
  <c r="AK319"/>
  <c r="AJ319"/>
  <c r="AI319"/>
  <c r="AH319"/>
  <c r="AG319"/>
  <c r="AF319"/>
  <c r="AE319"/>
  <c r="AD319"/>
  <c r="AC319"/>
  <c r="V319" l="1"/>
  <c r="W319" s="1"/>
  <c r="U319"/>
  <c r="T319"/>
  <c r="AW318"/>
  <c r="AV318"/>
  <c r="AQ318" s="1"/>
  <c r="AU318"/>
  <c r="AP318"/>
  <c r="AO318"/>
  <c r="AN318"/>
  <c r="AK318"/>
  <c r="AJ318"/>
  <c r="AI318"/>
  <c r="AH318"/>
  <c r="AG318"/>
  <c r="AF318"/>
  <c r="AE318"/>
  <c r="AD318"/>
  <c r="AC318"/>
  <c r="V318" l="1"/>
  <c r="W318" s="1"/>
  <c r="X318" s="1"/>
  <c r="AM318" s="1"/>
  <c r="AL318" s="1"/>
  <c r="U318"/>
  <c r="T318"/>
  <c r="AW317"/>
  <c r="AV317"/>
  <c r="AQ317" s="1"/>
  <c r="AU317"/>
  <c r="AP317"/>
  <c r="AO317"/>
  <c r="AN317"/>
  <c r="AK317"/>
  <c r="AJ317" s="1"/>
  <c r="AI317"/>
  <c r="AH317"/>
  <c r="AG317"/>
  <c r="AF317"/>
  <c r="AE317"/>
  <c r="AD317"/>
  <c r="AC317"/>
  <c r="W317" l="1"/>
  <c r="V317"/>
  <c r="U317"/>
  <c r="T317"/>
  <c r="AW316"/>
  <c r="AV316"/>
  <c r="AQ316" s="1"/>
  <c r="AU316"/>
  <c r="AP316"/>
  <c r="AO316"/>
  <c r="AN316"/>
  <c r="AK316"/>
  <c r="AJ316"/>
  <c r="AI316"/>
  <c r="AH316"/>
  <c r="AG316"/>
  <c r="AF316"/>
  <c r="AE316"/>
  <c r="AD316"/>
  <c r="AC316"/>
  <c r="V316" l="1"/>
  <c r="W316" s="1"/>
  <c r="X316" s="1"/>
  <c r="U316"/>
  <c r="T316"/>
  <c r="AW315"/>
  <c r="AV315"/>
  <c r="AQ315" s="1"/>
  <c r="AP315"/>
  <c r="AO315"/>
  <c r="AN315"/>
  <c r="AK315"/>
  <c r="AH315"/>
  <c r="AJ315" s="1"/>
  <c r="AG315"/>
  <c r="AF315"/>
  <c r="AE315"/>
  <c r="AD315"/>
  <c r="AC315"/>
  <c r="V315"/>
  <c r="U315"/>
  <c r="T315"/>
  <c r="AW314"/>
  <c r="AU314"/>
  <c r="AP314"/>
  <c r="AO314"/>
  <c r="AN314"/>
  <c r="AK314"/>
  <c r="AI314"/>
  <c r="AH314"/>
  <c r="AG314"/>
  <c r="AF314"/>
  <c r="AE314"/>
  <c r="AD314"/>
  <c r="AC314"/>
  <c r="AL316" l="1"/>
  <c r="AM316"/>
  <c r="AJ314"/>
  <c r="AI315"/>
  <c r="V314"/>
  <c r="U314"/>
  <c r="T314"/>
  <c r="AW313"/>
  <c r="AV313"/>
  <c r="AQ313" s="1"/>
  <c r="AU313"/>
  <c r="AP313"/>
  <c r="AO313"/>
  <c r="AN313"/>
  <c r="AK313"/>
  <c r="AH313" l="1"/>
  <c r="AI313" s="1"/>
  <c r="AG313"/>
  <c r="AF313"/>
  <c r="AE313"/>
  <c r="AD313"/>
  <c r="AC313"/>
  <c r="AJ313" l="1"/>
  <c r="V313"/>
  <c r="W313" s="1"/>
  <c r="U313"/>
  <c r="T313"/>
  <c r="AW312"/>
  <c r="AV312"/>
  <c r="AQ312" s="1"/>
  <c r="AU312"/>
  <c r="AP312"/>
  <c r="AO312"/>
  <c r="AN312"/>
  <c r="AK312"/>
  <c r="AJ312"/>
  <c r="AI312"/>
  <c r="AH312"/>
  <c r="AG312"/>
  <c r="AF312"/>
  <c r="AE312"/>
  <c r="AD312"/>
  <c r="AC312"/>
  <c r="W312" l="1"/>
  <c r="V312"/>
  <c r="U312"/>
  <c r="T312"/>
  <c r="AW311"/>
  <c r="AV311"/>
  <c r="AQ311" s="1"/>
  <c r="AU311"/>
  <c r="AP311"/>
  <c r="AO311"/>
  <c r="AN311"/>
  <c r="AK311"/>
  <c r="AJ311"/>
  <c r="AI311"/>
  <c r="AH311"/>
  <c r="AG311"/>
  <c r="AF311"/>
  <c r="AE311"/>
  <c r="AD311"/>
  <c r="AC311"/>
  <c r="V311"/>
  <c r="U311"/>
  <c r="W311" s="1"/>
  <c r="X311" s="1"/>
  <c r="AM311" s="1"/>
  <c r="AL311" s="1"/>
  <c r="T311"/>
  <c r="AW310"/>
  <c r="AV310"/>
  <c r="AQ310" s="1"/>
  <c r="AU310"/>
  <c r="AP310"/>
  <c r="AO310"/>
  <c r="AN310"/>
  <c r="AK310"/>
  <c r="AJ310"/>
  <c r="AH310"/>
  <c r="AI310" s="1"/>
  <c r="AG310"/>
  <c r="AF310"/>
  <c r="AE310"/>
  <c r="AD310"/>
  <c r="AC310"/>
  <c r="V310" l="1"/>
  <c r="W310" s="1"/>
  <c r="X310" s="1"/>
  <c r="U310"/>
  <c r="T310"/>
  <c r="AW309"/>
  <c r="AV309"/>
  <c r="AQ309" s="1"/>
  <c r="AU309"/>
  <c r="AP309"/>
  <c r="AO309"/>
  <c r="AN309"/>
  <c r="AK309"/>
  <c r="AH309"/>
  <c r="AI309" s="1"/>
  <c r="AG309"/>
  <c r="AF309"/>
  <c r="AE309"/>
  <c r="AD309"/>
  <c r="AC309"/>
  <c r="AL310" l="1"/>
  <c r="AM310"/>
  <c r="AJ309"/>
  <c r="V309"/>
  <c r="U309"/>
  <c r="T309"/>
  <c r="AW308"/>
  <c r="AV308"/>
  <c r="AQ308" s="1"/>
  <c r="AU308"/>
  <c r="AP308"/>
  <c r="AO308"/>
  <c r="AN308"/>
  <c r="AK308"/>
  <c r="AH308"/>
  <c r="AI308" s="1"/>
  <c r="AG308"/>
  <c r="AF308"/>
  <c r="AE308"/>
  <c r="AD308"/>
  <c r="AC308"/>
  <c r="AJ308" l="1"/>
  <c r="V308"/>
  <c r="U308"/>
  <c r="T308"/>
  <c r="AW307"/>
  <c r="AV307"/>
  <c r="AQ307" s="1"/>
  <c r="AU307"/>
  <c r="AP307"/>
  <c r="AO307"/>
  <c r="AN307"/>
  <c r="AK307"/>
  <c r="AJ307"/>
  <c r="AI307"/>
  <c r="AH307"/>
  <c r="AG307"/>
  <c r="AF307"/>
  <c r="AE307"/>
  <c r="AD307"/>
  <c r="AC307"/>
  <c r="V307" l="1"/>
  <c r="U307"/>
  <c r="T307"/>
  <c r="AW306"/>
  <c r="AV306"/>
  <c r="AQ306" s="1"/>
  <c r="AU306"/>
  <c r="AP306"/>
  <c r="AO306"/>
  <c r="AN306"/>
  <c r="AK306"/>
  <c r="AJ306"/>
  <c r="AI306"/>
  <c r="AH306"/>
  <c r="AG306"/>
  <c r="AF306"/>
  <c r="AE306"/>
  <c r="AD306"/>
  <c r="AC306"/>
  <c r="V306" l="1"/>
  <c r="U306"/>
  <c r="T306"/>
  <c r="AW305"/>
  <c r="AV305"/>
  <c r="AQ305" s="1"/>
  <c r="AU305"/>
  <c r="AP305"/>
  <c r="AO305"/>
  <c r="AN305"/>
  <c r="AK305"/>
  <c r="AH305"/>
  <c r="AJ305" s="1"/>
  <c r="AG305"/>
  <c r="AF305"/>
  <c r="AE305"/>
  <c r="AD305"/>
  <c r="AC305"/>
  <c r="AI305" l="1"/>
  <c r="V305"/>
  <c r="U305"/>
  <c r="T305"/>
  <c r="AW304"/>
  <c r="AV304"/>
  <c r="AQ304" s="1"/>
  <c r="AU304"/>
  <c r="AP304"/>
  <c r="AO304"/>
  <c r="AN304"/>
  <c r="AK304"/>
  <c r="AJ304"/>
  <c r="AI304"/>
  <c r="AH304"/>
  <c r="AG304"/>
  <c r="AF304"/>
  <c r="AE304"/>
  <c r="AD304"/>
  <c r="AC304"/>
  <c r="V304" l="1"/>
  <c r="U304"/>
  <c r="T304"/>
  <c r="AW303"/>
  <c r="AV303"/>
  <c r="AQ303" s="1"/>
  <c r="AU303"/>
  <c r="AP303"/>
  <c r="AO303"/>
  <c r="AN303"/>
  <c r="AK303"/>
  <c r="AJ303"/>
  <c r="AI303" s="1"/>
  <c r="AH303"/>
  <c r="AG303"/>
  <c r="AF303"/>
  <c r="AE303"/>
  <c r="AD303"/>
  <c r="AC303"/>
  <c r="V303"/>
  <c r="U303"/>
  <c r="T303"/>
  <c r="AW302"/>
  <c r="AV302"/>
  <c r="AQ302" s="1"/>
  <c r="AP302"/>
  <c r="AO302"/>
  <c r="AN302"/>
  <c r="AK302"/>
  <c r="AJ302" s="1"/>
  <c r="AI302"/>
  <c r="AH302"/>
  <c r="AG302"/>
  <c r="AF302"/>
  <c r="AE302"/>
  <c r="AD302"/>
  <c r="AC302"/>
  <c r="W302"/>
  <c r="V302"/>
  <c r="U302"/>
  <c r="T302"/>
  <c r="X302" s="1"/>
  <c r="AW301"/>
  <c r="AU301"/>
  <c r="AP301"/>
  <c r="AO301"/>
  <c r="AN301"/>
  <c r="AK301"/>
  <c r="AJ301"/>
  <c r="AH301"/>
  <c r="AI301" s="1"/>
  <c r="AG301"/>
  <c r="AF301"/>
  <c r="AE301"/>
  <c r="AD301"/>
  <c r="AC301"/>
  <c r="AL302" l="1"/>
  <c r="AM302"/>
  <c r="V301" l="1"/>
  <c r="U301"/>
  <c r="W301" s="1"/>
  <c r="T301"/>
  <c r="AW300"/>
  <c r="AV300"/>
  <c r="AQ300" s="1"/>
  <c r="AU300"/>
  <c r="AP300"/>
  <c r="AO300"/>
  <c r="AN300"/>
  <c r="AK300"/>
  <c r="AJ300"/>
  <c r="AI300" s="1"/>
  <c r="AH300"/>
  <c r="AG300"/>
  <c r="AF300"/>
  <c r="AE300"/>
  <c r="AD300"/>
  <c r="AC300"/>
  <c r="W300" l="1"/>
  <c r="V300"/>
  <c r="U300"/>
  <c r="T300"/>
  <c r="AW299"/>
  <c r="AV299"/>
  <c r="AQ299" s="1"/>
  <c r="AU299"/>
  <c r="AP299"/>
  <c r="AO299"/>
  <c r="AN299"/>
  <c r="AK299"/>
  <c r="AJ299"/>
  <c r="AI299"/>
  <c r="AH299"/>
  <c r="AG299"/>
  <c r="AF299"/>
  <c r="AE299"/>
  <c r="AD299"/>
  <c r="AC299"/>
  <c r="V299"/>
  <c r="U299"/>
  <c r="W299" s="1"/>
  <c r="X299" s="1"/>
  <c r="AM299" s="1"/>
  <c r="AL299" s="1"/>
  <c r="T299"/>
  <c r="AW298"/>
  <c r="AV298"/>
  <c r="AQ298" s="1"/>
  <c r="AU298"/>
  <c r="AP298"/>
  <c r="AO298"/>
  <c r="AN298"/>
  <c r="AK298"/>
  <c r="AJ298"/>
  <c r="AH298"/>
  <c r="AI298" s="1"/>
  <c r="AG298"/>
  <c r="AF298"/>
  <c r="AE298"/>
  <c r="AD298"/>
  <c r="AC298"/>
  <c r="V298"/>
  <c r="U298"/>
  <c r="W298" s="1"/>
  <c r="X298" s="1"/>
  <c r="AM298" s="1"/>
  <c r="AL298" s="1"/>
  <c r="T298"/>
  <c r="AW297"/>
  <c r="AV297"/>
  <c r="AQ297" s="1"/>
  <c r="AU297"/>
  <c r="AP297"/>
  <c r="AO297"/>
  <c r="AN297"/>
  <c r="AK297"/>
  <c r="AI297"/>
  <c r="AH297"/>
  <c r="AJ297" s="1"/>
  <c r="AG297"/>
  <c r="AF297"/>
  <c r="AE297"/>
  <c r="AD297"/>
  <c r="AC297"/>
  <c r="V297" l="1"/>
  <c r="W297" s="1"/>
  <c r="U297"/>
  <c r="T297"/>
  <c r="AW296"/>
  <c r="AV296"/>
  <c r="AQ296" s="1"/>
  <c r="AU296"/>
  <c r="AP296"/>
  <c r="AO296"/>
  <c r="AN296"/>
  <c r="AK296"/>
  <c r="AH296"/>
  <c r="AI296" s="1"/>
  <c r="AG296"/>
  <c r="AF296"/>
  <c r="AE296"/>
  <c r="AD296"/>
  <c r="AC296"/>
  <c r="AJ296" l="1"/>
  <c r="V296" l="1"/>
  <c r="U296"/>
  <c r="T296"/>
  <c r="AW295"/>
  <c r="AV295"/>
  <c r="AQ295" s="1"/>
  <c r="AU295"/>
  <c r="AP295"/>
  <c r="AO295"/>
  <c r="AN295"/>
  <c r="AK295"/>
  <c r="AJ295"/>
  <c r="AI295"/>
  <c r="AH295"/>
  <c r="AG295"/>
  <c r="AF295"/>
  <c r="AE295"/>
  <c r="AD295"/>
  <c r="AC295"/>
  <c r="V295" l="1"/>
  <c r="U295"/>
  <c r="W295" s="1"/>
  <c r="T295"/>
  <c r="AW294"/>
  <c r="AV294"/>
  <c r="AQ294" s="1"/>
  <c r="AU294"/>
  <c r="AP294"/>
  <c r="AO294"/>
  <c r="AN294"/>
  <c r="AK294"/>
  <c r="AJ294"/>
  <c r="AH294"/>
  <c r="AI294" s="1"/>
  <c r="AG294"/>
  <c r="AF294"/>
  <c r="AE294"/>
  <c r="AD294"/>
  <c r="AC294"/>
  <c r="W294"/>
  <c r="V294"/>
  <c r="U294"/>
  <c r="T294"/>
  <c r="AW293"/>
  <c r="AV293"/>
  <c r="AQ293" s="1"/>
  <c r="AU293"/>
  <c r="AP293"/>
  <c r="AO293"/>
  <c r="AN293"/>
  <c r="AK293"/>
  <c r="AH293"/>
  <c r="AJ293" s="1"/>
  <c r="AG293"/>
  <c r="AF293"/>
  <c r="AE293"/>
  <c r="AD293"/>
  <c r="AC293"/>
  <c r="AI293" l="1"/>
  <c r="V293" l="1"/>
  <c r="U293"/>
  <c r="T293"/>
  <c r="AW292"/>
  <c r="AV292"/>
  <c r="AQ292" s="1"/>
  <c r="AU292"/>
  <c r="AP292"/>
  <c r="AO292"/>
  <c r="AN292"/>
  <c r="AK292"/>
  <c r="AH292"/>
  <c r="AJ292" s="1"/>
  <c r="AI292" s="1"/>
  <c r="AG292"/>
  <c r="AF292"/>
  <c r="AE292"/>
  <c r="AD292"/>
  <c r="AC292"/>
  <c r="V292"/>
  <c r="W292" s="1"/>
  <c r="U292"/>
  <c r="T292"/>
  <c r="AW291"/>
  <c r="AV291"/>
  <c r="AQ291" s="1"/>
  <c r="AU291"/>
  <c r="AP291"/>
  <c r="AO291"/>
  <c r="AN291"/>
  <c r="AK291"/>
  <c r="AJ291"/>
  <c r="AI291"/>
  <c r="AH291"/>
  <c r="AG291"/>
  <c r="AF291"/>
  <c r="AE291"/>
  <c r="AD291"/>
  <c r="AC291"/>
  <c r="V291"/>
  <c r="U291"/>
  <c r="T291"/>
  <c r="AW290"/>
  <c r="AV290"/>
  <c r="AQ290" s="1"/>
  <c r="AU290"/>
  <c r="AP290"/>
  <c r="AO290"/>
  <c r="AN290"/>
  <c r="AK290"/>
  <c r="AI290"/>
  <c r="AH290"/>
  <c r="AG290"/>
  <c r="AF290"/>
  <c r="AE290"/>
  <c r="AD290"/>
  <c r="AC290"/>
  <c r="AJ290" l="1"/>
  <c r="V290" l="1"/>
  <c r="U290"/>
  <c r="W290" s="1"/>
  <c r="T290"/>
  <c r="AW289"/>
  <c r="AV289"/>
  <c r="AQ289" s="1"/>
  <c r="AU289"/>
  <c r="AP289"/>
  <c r="AO289"/>
  <c r="AN289"/>
  <c r="AK289"/>
  <c r="AH289"/>
  <c r="AI289" s="1"/>
  <c r="AG289"/>
  <c r="AF289"/>
  <c r="AE289"/>
  <c r="AD289"/>
  <c r="AC289"/>
  <c r="V289"/>
  <c r="U289"/>
  <c r="T289"/>
  <c r="AW288"/>
  <c r="AV288"/>
  <c r="AQ288" s="1"/>
  <c r="AU288"/>
  <c r="AP288"/>
  <c r="AO288"/>
  <c r="AN288"/>
  <c r="AK288"/>
  <c r="AJ288"/>
  <c r="AI288" s="1"/>
  <c r="AH288"/>
  <c r="AG288"/>
  <c r="AF288"/>
  <c r="AE288"/>
  <c r="AD288"/>
  <c r="AC288"/>
  <c r="AJ289" l="1"/>
  <c r="V288" l="1"/>
  <c r="W288" s="1"/>
  <c r="U288"/>
  <c r="T288"/>
  <c r="AW287"/>
  <c r="AV287"/>
  <c r="AQ287" s="1"/>
  <c r="AU287"/>
  <c r="AP287"/>
  <c r="AO287"/>
  <c r="AN287"/>
  <c r="AK287"/>
  <c r="AJ287" s="1"/>
  <c r="AI287"/>
  <c r="AH287"/>
  <c r="AG287"/>
  <c r="AF287"/>
  <c r="AE287"/>
  <c r="AD287"/>
  <c r="AC287"/>
  <c r="V287" l="1"/>
  <c r="U287"/>
  <c r="T287"/>
  <c r="AW286"/>
  <c r="AV286"/>
  <c r="AQ286" s="1"/>
  <c r="AP286"/>
  <c r="AO286"/>
  <c r="AN286"/>
  <c r="AK286"/>
  <c r="AH286"/>
  <c r="AJ286" s="1"/>
  <c r="AI286" s="1"/>
  <c r="AG286"/>
  <c r="AF286"/>
  <c r="AE286"/>
  <c r="AD286"/>
  <c r="AC286"/>
  <c r="V286" l="1"/>
  <c r="U286"/>
  <c r="W286" s="1"/>
  <c r="X286" s="1"/>
  <c r="T286"/>
  <c r="AW285"/>
  <c r="AU285"/>
  <c r="AP285"/>
  <c r="AO285"/>
  <c r="AN285"/>
  <c r="AK285"/>
  <c r="AJ285" s="1"/>
  <c r="AI285"/>
  <c r="AH285"/>
  <c r="AG285"/>
  <c r="AF285"/>
  <c r="AE285"/>
  <c r="AD285"/>
  <c r="AC285"/>
  <c r="AL286" l="1"/>
  <c r="AM286"/>
  <c r="W285" l="1"/>
  <c r="V285"/>
  <c r="U285"/>
  <c r="T285"/>
  <c r="AW284"/>
  <c r="AV284"/>
  <c r="AQ284" s="1"/>
  <c r="AP284"/>
  <c r="AO284"/>
  <c r="AN284"/>
  <c r="AK284"/>
  <c r="AJ284"/>
  <c r="AI284" s="1"/>
  <c r="AH284"/>
  <c r="AG284"/>
  <c r="AF284"/>
  <c r="AE284"/>
  <c r="AD284"/>
  <c r="AC284"/>
  <c r="V284"/>
  <c r="U284"/>
  <c r="T284"/>
  <c r="AW283"/>
  <c r="AU283"/>
  <c r="AP283"/>
  <c r="AO283"/>
  <c r="AN283"/>
  <c r="AK283"/>
  <c r="AG283"/>
  <c r="AF283"/>
  <c r="AE283"/>
  <c r="AD283"/>
  <c r="AC283"/>
  <c r="V283" l="1"/>
  <c r="U283"/>
  <c r="T283"/>
  <c r="E283"/>
  <c r="AH283" s="1"/>
  <c r="AJ283" s="1"/>
  <c r="AI283" s="1"/>
  <c r="AW282"/>
  <c r="AV282"/>
  <c r="AQ282" s="1"/>
  <c r="AU282"/>
  <c r="AP282"/>
  <c r="AO282"/>
  <c r="AN282"/>
  <c r="AK282"/>
  <c r="AG282"/>
  <c r="AF282"/>
  <c r="AE282"/>
  <c r="AD282"/>
  <c r="AC282"/>
  <c r="W282"/>
  <c r="X282" s="1"/>
  <c r="AL282" s="1"/>
  <c r="V282"/>
  <c r="U282"/>
  <c r="T282"/>
  <c r="E282"/>
  <c r="AH282" s="1"/>
  <c r="AJ282" s="1"/>
  <c r="AI282" s="1"/>
  <c r="AW281"/>
  <c r="AV281"/>
  <c r="AQ281" s="1"/>
  <c r="AU281"/>
  <c r="AP281"/>
  <c r="AO281"/>
  <c r="AN281"/>
  <c r="AK281"/>
  <c r="AG281"/>
  <c r="AF281"/>
  <c r="AE281"/>
  <c r="AD281"/>
  <c r="AC281"/>
  <c r="AM282" l="1"/>
  <c r="W281"/>
  <c r="X281" s="1"/>
  <c r="V281"/>
  <c r="U281"/>
  <c r="T281"/>
  <c r="E281"/>
  <c r="AH281" s="1"/>
  <c r="AJ281" s="1"/>
  <c r="AI281" s="1"/>
  <c r="AW280"/>
  <c r="AV280"/>
  <c r="AQ280" s="1"/>
  <c r="AU280"/>
  <c r="AP280"/>
  <c r="AO280"/>
  <c r="AN280"/>
  <c r="AK280"/>
  <c r="AG280"/>
  <c r="AF280"/>
  <c r="AE280"/>
  <c r="AD280"/>
  <c r="AC280"/>
  <c r="AL281" l="1"/>
  <c r="AM281"/>
  <c r="V280"/>
  <c r="U280"/>
  <c r="W280" s="1"/>
  <c r="X280" s="1"/>
  <c r="AM280" s="1"/>
  <c r="AL280" s="1"/>
  <c r="T280"/>
  <c r="E280"/>
  <c r="AH280" s="1"/>
  <c r="AW279"/>
  <c r="AV279"/>
  <c r="AQ279" s="1"/>
  <c r="AU279"/>
  <c r="AP279"/>
  <c r="AO279"/>
  <c r="AN279"/>
  <c r="AK279"/>
  <c r="AG279"/>
  <c r="AF279"/>
  <c r="AE279"/>
  <c r="AD279"/>
  <c r="AC279"/>
  <c r="AI280" l="1"/>
  <c r="AJ280"/>
  <c r="V279"/>
  <c r="W279" s="1"/>
  <c r="U279"/>
  <c r="T279"/>
  <c r="E279"/>
  <c r="AH279" s="1"/>
  <c r="AW278"/>
  <c r="AV278"/>
  <c r="AQ278" s="1"/>
  <c r="AU278"/>
  <c r="AP278"/>
  <c r="AO278"/>
  <c r="AN278"/>
  <c r="AK278"/>
  <c r="AG278"/>
  <c r="AF278"/>
  <c r="AE278"/>
  <c r="AD278"/>
  <c r="AC278"/>
  <c r="AI279" l="1"/>
  <c r="AJ279"/>
  <c r="V278"/>
  <c r="U278"/>
  <c r="W278" s="1"/>
  <c r="T278"/>
  <c r="E278"/>
  <c r="AH278" s="1"/>
  <c r="AW277"/>
  <c r="AV277"/>
  <c r="AQ277" s="1"/>
  <c r="AU277"/>
  <c r="AP277"/>
  <c r="AO277"/>
  <c r="AN277"/>
  <c r="AK277"/>
  <c r="AG277"/>
  <c r="AF277"/>
  <c r="AE277"/>
  <c r="AD277"/>
  <c r="AC277"/>
  <c r="AJ278" l="1"/>
  <c r="AI278"/>
  <c r="V277" l="1"/>
  <c r="U277"/>
  <c r="W277" s="1"/>
  <c r="X277" s="1"/>
  <c r="AM277" s="1"/>
  <c r="AL277" s="1"/>
  <c r="T277"/>
  <c r="E277"/>
  <c r="AH277" s="1"/>
  <c r="AW276"/>
  <c r="AV276"/>
  <c r="AQ276" s="1"/>
  <c r="AU276"/>
  <c r="AP276"/>
  <c r="AO276"/>
  <c r="AN276"/>
  <c r="AK276"/>
  <c r="AG276"/>
  <c r="AF276"/>
  <c r="AE276"/>
  <c r="AD276"/>
  <c r="AC276"/>
  <c r="W276"/>
  <c r="V276"/>
  <c r="U276"/>
  <c r="T276"/>
  <c r="E276"/>
  <c r="AH276" s="1"/>
  <c r="AJ276" s="1"/>
  <c r="AI276" s="1"/>
  <c r="AW275"/>
  <c r="AV275"/>
  <c r="AQ275" s="1"/>
  <c r="AU275"/>
  <c r="AP275"/>
  <c r="AO275"/>
  <c r="AN275"/>
  <c r="AK275"/>
  <c r="AG275"/>
  <c r="AF275"/>
  <c r="AE275"/>
  <c r="AD275"/>
  <c r="AC275"/>
  <c r="AI277" l="1"/>
  <c r="AJ277"/>
  <c r="W275"/>
  <c r="V275"/>
  <c r="U275"/>
  <c r="T275"/>
  <c r="E275"/>
  <c r="AH275" s="1"/>
  <c r="AJ275" s="1"/>
  <c r="AI275" s="1"/>
  <c r="AW274"/>
  <c r="AV274"/>
  <c r="AQ274" s="1"/>
  <c r="AU274"/>
  <c r="AP274"/>
  <c r="AO274"/>
  <c r="AN274"/>
  <c r="AK274"/>
  <c r="AG274"/>
  <c r="AF274"/>
  <c r="AE274"/>
  <c r="AD274"/>
  <c r="AC274"/>
  <c r="V274" l="1"/>
  <c r="W274" s="1"/>
  <c r="U274"/>
  <c r="T274"/>
  <c r="E274"/>
  <c r="AH274" s="1"/>
  <c r="AW273"/>
  <c r="AV273"/>
  <c r="AQ273" s="1"/>
  <c r="AU273"/>
  <c r="AP273"/>
  <c r="AO273"/>
  <c r="AN273"/>
  <c r="AK273"/>
  <c r="AG273"/>
  <c r="AF273"/>
  <c r="AE273"/>
  <c r="AD273"/>
  <c r="AC273"/>
  <c r="AI274" l="1"/>
  <c r="AJ274"/>
  <c r="W273" l="1"/>
  <c r="V273"/>
  <c r="U273"/>
  <c r="T273"/>
  <c r="E273"/>
  <c r="AH273" s="1"/>
  <c r="AW272"/>
  <c r="AV272"/>
  <c r="AQ272" s="1"/>
  <c r="AU272"/>
  <c r="AP272"/>
  <c r="AO272"/>
  <c r="AN272"/>
  <c r="AK272"/>
  <c r="AG272"/>
  <c r="AF272"/>
  <c r="AE272"/>
  <c r="AD272"/>
  <c r="AC272"/>
  <c r="W272"/>
  <c r="V272"/>
  <c r="U272"/>
  <c r="T272"/>
  <c r="X272" s="1"/>
  <c r="AL272" s="1"/>
  <c r="E272"/>
  <c r="AH272" s="1"/>
  <c r="AJ272" s="1"/>
  <c r="AI272" s="1"/>
  <c r="AW271"/>
  <c r="AV271"/>
  <c r="AQ271" s="1"/>
  <c r="AU271"/>
  <c r="AP271"/>
  <c r="AO271"/>
  <c r="AN271"/>
  <c r="AK271"/>
  <c r="AG271"/>
  <c r="AF271"/>
  <c r="AE271"/>
  <c r="AD271"/>
  <c r="AC271"/>
  <c r="AJ273" l="1"/>
  <c r="AI273"/>
  <c r="AM272"/>
  <c r="W271" l="1"/>
  <c r="V271"/>
  <c r="U271"/>
  <c r="T271"/>
  <c r="E271"/>
  <c r="AH271" s="1"/>
  <c r="AW270"/>
  <c r="AV270"/>
  <c r="AQ270" s="1"/>
  <c r="AU270"/>
  <c r="AP270"/>
  <c r="AO270"/>
  <c r="AN270"/>
  <c r="AK270"/>
  <c r="AG270"/>
  <c r="AF270"/>
  <c r="AE270"/>
  <c r="AD270"/>
  <c r="AC270"/>
  <c r="V270"/>
  <c r="U270"/>
  <c r="W270" s="1"/>
  <c r="X270" s="1"/>
  <c r="T270"/>
  <c r="E270"/>
  <c r="AH270" s="1"/>
  <c r="AJ270" s="1"/>
  <c r="AI270" s="1"/>
  <c r="AW269"/>
  <c r="AV269"/>
  <c r="AQ269" s="1"/>
  <c r="AU269"/>
  <c r="AP269"/>
  <c r="AO269"/>
  <c r="AN269"/>
  <c r="AK269"/>
  <c r="AG269"/>
  <c r="AF269"/>
  <c r="AE269"/>
  <c r="AD269"/>
  <c r="AC269"/>
  <c r="AM270" l="1"/>
  <c r="AL270"/>
  <c r="AI271"/>
  <c r="AJ271"/>
  <c r="V269"/>
  <c r="W269" s="1"/>
  <c r="U269"/>
  <c r="T269"/>
  <c r="E269"/>
  <c r="AH269" s="1"/>
  <c r="AI269" s="1"/>
  <c r="AW268"/>
  <c r="AV268"/>
  <c r="AQ268" s="1"/>
  <c r="AU268"/>
  <c r="AP268"/>
  <c r="AO268"/>
  <c r="AN268"/>
  <c r="AK268"/>
  <c r="AG268"/>
  <c r="AF268"/>
  <c r="AE268"/>
  <c r="AD268"/>
  <c r="AC268"/>
  <c r="AJ269" l="1"/>
  <c r="V268"/>
  <c r="U268"/>
  <c r="W268" s="1"/>
  <c r="X268" s="1"/>
  <c r="T268"/>
  <c r="E268"/>
  <c r="AH268" s="1"/>
  <c r="AW267"/>
  <c r="AV267"/>
  <c r="AQ267" s="1"/>
  <c r="AU267"/>
  <c r="AP267"/>
  <c r="AO267"/>
  <c r="AN267"/>
  <c r="AK267"/>
  <c r="AG267"/>
  <c r="AF267"/>
  <c r="AE267"/>
  <c r="AD267"/>
  <c r="AC267"/>
  <c r="AL268" l="1"/>
  <c r="AM268"/>
  <c r="AI268"/>
  <c r="AJ268"/>
  <c r="W267"/>
  <c r="V267"/>
  <c r="U267"/>
  <c r="T267"/>
  <c r="E267"/>
  <c r="AH267" s="1"/>
  <c r="AW266"/>
  <c r="AV266"/>
  <c r="AQ266" s="1"/>
  <c r="AU266"/>
  <c r="AP266"/>
  <c r="AO266"/>
  <c r="AN266"/>
  <c r="AK266"/>
  <c r="AG266"/>
  <c r="AF266"/>
  <c r="AE266"/>
  <c r="AD266"/>
  <c r="AC266"/>
  <c r="AJ267" l="1"/>
  <c r="AI267"/>
  <c r="V266"/>
  <c r="U266"/>
  <c r="W266" s="1"/>
  <c r="T266"/>
  <c r="E266"/>
  <c r="AH266" s="1"/>
  <c r="AW265"/>
  <c r="AV265"/>
  <c r="AQ265" s="1"/>
  <c r="AU265"/>
  <c r="AP265"/>
  <c r="AO265"/>
  <c r="AN265"/>
  <c r="AK265"/>
  <c r="AG265"/>
  <c r="AF265"/>
  <c r="AE265"/>
  <c r="AD265"/>
  <c r="AC265"/>
  <c r="AI266" l="1"/>
  <c r="AJ266"/>
  <c r="V265"/>
  <c r="W265" s="1"/>
  <c r="U265"/>
  <c r="T265"/>
  <c r="E265"/>
  <c r="AH265" s="1"/>
  <c r="AJ265" s="1"/>
  <c r="AI265" s="1"/>
  <c r="AW264"/>
  <c r="AV264"/>
  <c r="AQ264" s="1"/>
  <c r="AU264"/>
  <c r="AP264"/>
  <c r="AO264"/>
  <c r="AN264"/>
  <c r="AK264"/>
  <c r="AG264"/>
  <c r="AF264"/>
  <c r="AE264"/>
  <c r="AD264"/>
  <c r="AC264"/>
  <c r="W264" l="1"/>
  <c r="V264"/>
  <c r="U264"/>
  <c r="T264"/>
  <c r="E264"/>
  <c r="AH264" s="1"/>
  <c r="AW263"/>
  <c r="AV263"/>
  <c r="AQ263" s="1"/>
  <c r="AU263"/>
  <c r="AP263"/>
  <c r="AO263"/>
  <c r="AN263"/>
  <c r="AK263"/>
  <c r="AG263"/>
  <c r="AF263"/>
  <c r="AE263"/>
  <c r="AD263"/>
  <c r="AC263"/>
  <c r="AI264" l="1"/>
  <c r="AJ264"/>
  <c r="V263"/>
  <c r="W263" s="1"/>
  <c r="U263"/>
  <c r="T263"/>
  <c r="E263"/>
  <c r="AH263" s="1"/>
  <c r="AW262"/>
  <c r="AV262"/>
  <c r="AQ262" s="1"/>
  <c r="AU262"/>
  <c r="AP262"/>
  <c r="AO262"/>
  <c r="AN262"/>
  <c r="AK262"/>
  <c r="AG262"/>
  <c r="AF262"/>
  <c r="AE262"/>
  <c r="AD262"/>
  <c r="AC262"/>
  <c r="AI263" l="1"/>
  <c r="AJ263"/>
  <c r="V262"/>
  <c r="U262"/>
  <c r="W262" s="1"/>
  <c r="X262" s="1"/>
  <c r="T262"/>
  <c r="E262"/>
  <c r="AH262" s="1"/>
  <c r="AW261"/>
  <c r="AV261"/>
  <c r="AQ261" s="1"/>
  <c r="AU261"/>
  <c r="AP261"/>
  <c r="AO261"/>
  <c r="AN261"/>
  <c r="AK261"/>
  <c r="AG261"/>
  <c r="AF261"/>
  <c r="AE261"/>
  <c r="AD261"/>
  <c r="AC261"/>
  <c r="W261"/>
  <c r="V261"/>
  <c r="U261"/>
  <c r="T261"/>
  <c r="E261"/>
  <c r="AH261" s="1"/>
  <c r="AW260"/>
  <c r="AV260"/>
  <c r="AQ260" s="1"/>
  <c r="AU260"/>
  <c r="AP260"/>
  <c r="AO260"/>
  <c r="AN260"/>
  <c r="AK260"/>
  <c r="AG260"/>
  <c r="AF260"/>
  <c r="AE260"/>
  <c r="AD260"/>
  <c r="AC260"/>
  <c r="AM262" l="1"/>
  <c r="AL262"/>
  <c r="AI261"/>
  <c r="AJ261"/>
  <c r="AI262"/>
  <c r="AJ262"/>
  <c r="V260" l="1"/>
  <c r="W260" s="1"/>
  <c r="X260" s="1"/>
  <c r="AM260" s="1"/>
  <c r="AL260" s="1"/>
  <c r="U260"/>
  <c r="T260"/>
  <c r="E260"/>
  <c r="AH260" s="1"/>
  <c r="AW259"/>
  <c r="AV259"/>
  <c r="AQ259" s="1"/>
  <c r="AU259"/>
  <c r="AP259"/>
  <c r="AO259"/>
  <c r="AN259"/>
  <c r="AK259"/>
  <c r="AG259"/>
  <c r="AF259"/>
  <c r="AE259"/>
  <c r="AD259"/>
  <c r="AC259"/>
  <c r="AI260" l="1"/>
  <c r="AJ260"/>
  <c r="V259"/>
  <c r="W259" s="1"/>
  <c r="U259"/>
  <c r="T259"/>
  <c r="E259"/>
  <c r="AH259" s="1"/>
  <c r="AW258"/>
  <c r="AV258"/>
  <c r="AQ258" s="1"/>
  <c r="AU258"/>
  <c r="AP258"/>
  <c r="AO258"/>
  <c r="AN258"/>
  <c r="AK258"/>
  <c r="AG258"/>
  <c r="AF258"/>
  <c r="AE258"/>
  <c r="AD258"/>
  <c r="AC258"/>
  <c r="AJ259" l="1"/>
  <c r="AI259"/>
  <c r="V258"/>
  <c r="W258" s="1"/>
  <c r="X258" s="1"/>
  <c r="U258"/>
  <c r="T258"/>
  <c r="E258"/>
  <c r="AH258" s="1"/>
  <c r="AW257"/>
  <c r="AV257"/>
  <c r="AQ257" s="1"/>
  <c r="AU257"/>
  <c r="AP257"/>
  <c r="AO257"/>
  <c r="AN257"/>
  <c r="AK257"/>
  <c r="AG257"/>
  <c r="AF257"/>
  <c r="AE257"/>
  <c r="AD257"/>
  <c r="AC257"/>
  <c r="V257"/>
  <c r="U257"/>
  <c r="W257" s="1"/>
  <c r="X257" s="1"/>
  <c r="AM257" s="1"/>
  <c r="AL257" s="1"/>
  <c r="T257"/>
  <c r="E257"/>
  <c r="AH257" s="1"/>
  <c r="AW256"/>
  <c r="AV256"/>
  <c r="AQ256" s="1"/>
  <c r="AU256"/>
  <c r="AP256"/>
  <c r="AO256"/>
  <c r="AN256"/>
  <c r="AK256"/>
  <c r="AG256"/>
  <c r="AF256"/>
  <c r="AE256"/>
  <c r="AD256"/>
  <c r="AC256"/>
  <c r="AI257" l="1"/>
  <c r="AJ257"/>
  <c r="AL258"/>
  <c r="AM258"/>
  <c r="AI258"/>
  <c r="AJ258"/>
  <c r="V256" l="1"/>
  <c r="U256"/>
  <c r="T256"/>
  <c r="E256"/>
  <c r="AH256" s="1"/>
  <c r="AW255"/>
  <c r="AV255"/>
  <c r="AQ255" s="1"/>
  <c r="AU255"/>
  <c r="AP255"/>
  <c r="AO255"/>
  <c r="AN255"/>
  <c r="AK255"/>
  <c r="AG255"/>
  <c r="AF255"/>
  <c r="AE255"/>
  <c r="AD255"/>
  <c r="AC255"/>
  <c r="AI256" l="1"/>
  <c r="AJ256"/>
  <c r="W255"/>
  <c r="V255"/>
  <c r="U255"/>
  <c r="T255"/>
  <c r="X255" s="1"/>
  <c r="E255"/>
  <c r="AH255" s="1"/>
  <c r="AW254"/>
  <c r="AV254"/>
  <c r="AQ254" s="1"/>
  <c r="AU254"/>
  <c r="AP254"/>
  <c r="AO254"/>
  <c r="AN254"/>
  <c r="AK254"/>
  <c r="AG254"/>
  <c r="AF254"/>
  <c r="AE254"/>
  <c r="AD254"/>
  <c r="AC254"/>
  <c r="AL255" l="1"/>
  <c r="AM255"/>
  <c r="AJ255"/>
  <c r="AI255"/>
  <c r="W254"/>
  <c r="V254"/>
  <c r="U254"/>
  <c r="T254"/>
  <c r="E254"/>
  <c r="AH254" s="1"/>
  <c r="AW253"/>
  <c r="AV253"/>
  <c r="AQ253" s="1"/>
  <c r="AU253"/>
  <c r="AP253"/>
  <c r="AO253"/>
  <c r="AN253"/>
  <c r="AK253"/>
  <c r="AG253"/>
  <c r="AF253"/>
  <c r="AE253"/>
  <c r="AD253"/>
  <c r="AC253"/>
  <c r="AJ254" l="1"/>
  <c r="AI254"/>
  <c r="V253"/>
  <c r="W253" s="1"/>
  <c r="U253"/>
  <c r="T253"/>
  <c r="E253"/>
  <c r="AH253" s="1"/>
  <c r="AW252"/>
  <c r="AV252"/>
  <c r="AQ252" s="1"/>
  <c r="AU252"/>
  <c r="AP252"/>
  <c r="AO252"/>
  <c r="AN252"/>
  <c r="AK252"/>
  <c r="AG252"/>
  <c r="AF252"/>
  <c r="AE252"/>
  <c r="AD252"/>
  <c r="AC252"/>
  <c r="AJ253" l="1"/>
  <c r="AI253"/>
  <c r="V252" l="1"/>
  <c r="U252"/>
  <c r="W252" s="1"/>
  <c r="X252" s="1"/>
  <c r="T252"/>
  <c r="E252"/>
  <c r="AH252" s="1"/>
  <c r="AJ252" s="1"/>
  <c r="AI252" s="1"/>
  <c r="AW251"/>
  <c r="AV251"/>
  <c r="AQ251" s="1"/>
  <c r="AP251"/>
  <c r="AO251"/>
  <c r="AN251"/>
  <c r="AK251"/>
  <c r="AJ251"/>
  <c r="AH251"/>
  <c r="AI251" s="1"/>
  <c r="AG251"/>
  <c r="AF251"/>
  <c r="AE251"/>
  <c r="AD251"/>
  <c r="AC251"/>
  <c r="V251"/>
  <c r="W251" s="1"/>
  <c r="X251" s="1"/>
  <c r="AL251" s="1"/>
  <c r="U251"/>
  <c r="T251"/>
  <c r="E251"/>
  <c r="AW250"/>
  <c r="AU250"/>
  <c r="AP250"/>
  <c r="AO250"/>
  <c r="AN250"/>
  <c r="AK250"/>
  <c r="AG250"/>
  <c r="AF250"/>
  <c r="AE250"/>
  <c r="AD250"/>
  <c r="AC250"/>
  <c r="AM252" l="1"/>
  <c r="AL252"/>
  <c r="AM251"/>
  <c r="V250"/>
  <c r="U250"/>
  <c r="W250" s="1"/>
  <c r="T250"/>
  <c r="E250"/>
  <c r="AH250" s="1"/>
  <c r="AW249"/>
  <c r="AV249"/>
  <c r="AQ249" s="1"/>
  <c r="AU249"/>
  <c r="AP249"/>
  <c r="AO249"/>
  <c r="AN249"/>
  <c r="AK249"/>
  <c r="AG249"/>
  <c r="AF249"/>
  <c r="AE249"/>
  <c r="AD249"/>
  <c r="AC249"/>
  <c r="AI250" l="1"/>
  <c r="AJ250"/>
  <c r="V249"/>
  <c r="U249"/>
  <c r="W249" s="1"/>
  <c r="T249"/>
  <c r="E249"/>
  <c r="AH249" s="1"/>
  <c r="AJ249" s="1"/>
  <c r="AI249" s="1"/>
  <c r="AW248"/>
  <c r="AV248"/>
  <c r="AQ248" s="1"/>
  <c r="AU248"/>
  <c r="AP248"/>
  <c r="AO248"/>
  <c r="AN248"/>
  <c r="AK248"/>
  <c r="AG248"/>
  <c r="AF248"/>
  <c r="AE248"/>
  <c r="AD248"/>
  <c r="AC248"/>
  <c r="W248" l="1"/>
  <c r="X248" s="1"/>
  <c r="V248"/>
  <c r="U248"/>
  <c r="T248"/>
  <c r="E248"/>
  <c r="AH248" s="1"/>
  <c r="AJ248" s="1"/>
  <c r="AI248" s="1"/>
  <c r="AW247"/>
  <c r="AV247"/>
  <c r="AQ247" s="1"/>
  <c r="AU247"/>
  <c r="AP247"/>
  <c r="AO247"/>
  <c r="AN247"/>
  <c r="AK247"/>
  <c r="AG247"/>
  <c r="AF247"/>
  <c r="AE247"/>
  <c r="AD247"/>
  <c r="AC247"/>
  <c r="V247"/>
  <c r="W247" s="1"/>
  <c r="U247"/>
  <c r="T247"/>
  <c r="E247"/>
  <c r="AH247" s="1"/>
  <c r="AJ247" s="1"/>
  <c r="AI247" s="1"/>
  <c r="AW246"/>
  <c r="AV246"/>
  <c r="AQ246" s="1"/>
  <c r="AU246"/>
  <c r="AP246"/>
  <c r="AO246"/>
  <c r="AN246"/>
  <c r="AK246"/>
  <c r="AJ246"/>
  <c r="AH246"/>
  <c r="AI246" s="1"/>
  <c r="AG246"/>
  <c r="AF246"/>
  <c r="AE246"/>
  <c r="AD246"/>
  <c r="AC246"/>
  <c r="V246"/>
  <c r="W246" s="1"/>
  <c r="X246" s="1"/>
  <c r="AL246" s="1"/>
  <c r="U246"/>
  <c r="T246"/>
  <c r="E246"/>
  <c r="AW245"/>
  <c r="AV245"/>
  <c r="AQ245" s="1"/>
  <c r="AU245"/>
  <c r="AP245"/>
  <c r="AO245"/>
  <c r="AN245"/>
  <c r="AK245"/>
  <c r="AG245"/>
  <c r="AF245"/>
  <c r="AE245"/>
  <c r="AD245"/>
  <c r="AC245"/>
  <c r="AL248" l="1"/>
  <c r="AM248"/>
  <c r="AM246"/>
  <c r="V245" l="1"/>
  <c r="W245" s="1"/>
  <c r="X245" s="1"/>
  <c r="AM245" s="1"/>
  <c r="AL245" s="1"/>
  <c r="U245"/>
  <c r="T245"/>
  <c r="E245"/>
  <c r="AH245" s="1"/>
  <c r="AJ245" s="1"/>
  <c r="AI245" s="1"/>
  <c r="AW244"/>
  <c r="AV244"/>
  <c r="AQ244" s="1"/>
  <c r="AU244"/>
  <c r="AP244"/>
  <c r="AO244"/>
  <c r="AN244"/>
  <c r="AK244"/>
  <c r="AG244"/>
  <c r="AF244"/>
  <c r="AE244"/>
  <c r="AD244"/>
  <c r="AC244"/>
  <c r="V244"/>
  <c r="U244"/>
  <c r="W244" s="1"/>
  <c r="X244" s="1"/>
  <c r="T244"/>
  <c r="E244"/>
  <c r="AH244" s="1"/>
  <c r="AJ244" s="1"/>
  <c r="AI244" s="1"/>
  <c r="AW243"/>
  <c r="AV243"/>
  <c r="AQ243" s="1"/>
  <c r="AU243"/>
  <c r="AP243"/>
  <c r="AO243"/>
  <c r="AN243"/>
  <c r="AK243"/>
  <c r="AG243"/>
  <c r="AF243"/>
  <c r="AE243"/>
  <c r="AD243"/>
  <c r="AC243"/>
  <c r="AM244" l="1"/>
  <c r="AL244"/>
  <c r="V243" l="1"/>
  <c r="U243"/>
  <c r="W243" s="1"/>
  <c r="X243" s="1"/>
  <c r="T243"/>
  <c r="E243"/>
  <c r="AH243" s="1"/>
  <c r="AW242"/>
  <c r="AV242"/>
  <c r="AQ242" s="1"/>
  <c r="AU242"/>
  <c r="AP242"/>
  <c r="AO242"/>
  <c r="AN242"/>
  <c r="AK242"/>
  <c r="AG242"/>
  <c r="AF242"/>
  <c r="AE242"/>
  <c r="AD242"/>
  <c r="AC242"/>
  <c r="AL243" l="1"/>
  <c r="AM243"/>
  <c r="AI243"/>
  <c r="AJ243"/>
  <c r="V242"/>
  <c r="U242"/>
  <c r="W242" s="1"/>
  <c r="X242" s="1"/>
  <c r="AM242" s="1"/>
  <c r="AL242" s="1"/>
  <c r="T242"/>
  <c r="E242"/>
  <c r="AH242" s="1"/>
  <c r="AW241"/>
  <c r="AV241"/>
  <c r="AQ241" s="1"/>
  <c r="AU241"/>
  <c r="AP241"/>
  <c r="AO241"/>
  <c r="AN241"/>
  <c r="AK241"/>
  <c r="AG241"/>
  <c r="AF241"/>
  <c r="AE241"/>
  <c r="AD241"/>
  <c r="AC241"/>
  <c r="AJ242" l="1"/>
  <c r="AI242"/>
  <c r="W241"/>
  <c r="V241"/>
  <c r="U241"/>
  <c r="T241"/>
  <c r="E241"/>
  <c r="AH241" s="1"/>
  <c r="AW240"/>
  <c r="AV240"/>
  <c r="AQ240" s="1"/>
  <c r="AU240"/>
  <c r="AP240"/>
  <c r="AO240"/>
  <c r="AN240"/>
  <c r="AK240"/>
  <c r="AG240"/>
  <c r="AF240"/>
  <c r="AE240"/>
  <c r="AD240"/>
  <c r="AC240"/>
  <c r="W240"/>
  <c r="V240"/>
  <c r="U240"/>
  <c r="T240"/>
  <c r="E240"/>
  <c r="AH240" s="1"/>
  <c r="AJ240" s="1"/>
  <c r="AI240" s="1"/>
  <c r="AW239"/>
  <c r="AV239"/>
  <c r="AQ239" s="1"/>
  <c r="AU239"/>
  <c r="AP239"/>
  <c r="AO239"/>
  <c r="AN239"/>
  <c r="AK239"/>
  <c r="AG239"/>
  <c r="AF239"/>
  <c r="AE239"/>
  <c r="AD239"/>
  <c r="AC239"/>
  <c r="AI241" l="1"/>
  <c r="AJ241"/>
  <c r="V239" l="1"/>
  <c r="W239" s="1"/>
  <c r="U239"/>
  <c r="T239"/>
  <c r="E239"/>
  <c r="AH239" s="1"/>
  <c r="AW238"/>
  <c r="AV238"/>
  <c r="AQ238" s="1"/>
  <c r="AU238"/>
  <c r="AP238"/>
  <c r="AO238"/>
  <c r="AN238"/>
  <c r="AK238"/>
  <c r="AG238"/>
  <c r="AF238"/>
  <c r="AE238"/>
  <c r="AD238"/>
  <c r="AC238"/>
  <c r="AI239" l="1"/>
  <c r="AJ239"/>
  <c r="W238"/>
  <c r="X238" s="1"/>
  <c r="V238"/>
  <c r="U238"/>
  <c r="T238"/>
  <c r="E238"/>
  <c r="AH238" s="1"/>
  <c r="AJ238" s="1"/>
  <c r="AI238" s="1"/>
  <c r="AW237"/>
  <c r="AV237"/>
  <c r="AQ237" s="1"/>
  <c r="AL238" l="1"/>
  <c r="AM238"/>
  <c r="AP237"/>
  <c r="AO237"/>
  <c r="AN237"/>
  <c r="AK237"/>
  <c r="AH237"/>
  <c r="AJ237" s="1"/>
  <c r="AI237" s="1"/>
  <c r="AG237"/>
  <c r="AF237"/>
  <c r="AE237"/>
  <c r="AD237"/>
  <c r="AC237"/>
  <c r="V237"/>
  <c r="W237" s="1"/>
  <c r="U237"/>
  <c r="T237"/>
  <c r="E237"/>
  <c r="AW236"/>
  <c r="AU236"/>
  <c r="AP236"/>
  <c r="AO236"/>
  <c r="AN236"/>
  <c r="AK236"/>
  <c r="AG236"/>
  <c r="AF236"/>
  <c r="AE236"/>
  <c r="AD236"/>
  <c r="AC236"/>
  <c r="V236" l="1"/>
  <c r="W236" s="1"/>
  <c r="U236"/>
  <c r="T236"/>
  <c r="E236"/>
  <c r="AH236" s="1"/>
  <c r="AJ236" s="1"/>
  <c r="AI236" s="1"/>
  <c r="AW235"/>
  <c r="AV235"/>
  <c r="AQ235" s="1"/>
  <c r="AU235"/>
  <c r="AP235"/>
  <c r="AO235"/>
  <c r="AN235"/>
  <c r="AK235"/>
  <c r="AG235"/>
  <c r="AF235"/>
  <c r="AE235"/>
  <c r="AD235"/>
  <c r="AC235"/>
  <c r="W235" l="1"/>
  <c r="X235" s="1"/>
  <c r="AM235" s="1"/>
  <c r="AL235" s="1"/>
  <c r="V235"/>
  <c r="U235"/>
  <c r="T235"/>
  <c r="E235"/>
  <c r="AH235" s="1"/>
  <c r="AW234"/>
  <c r="AV234"/>
  <c r="AQ234" s="1"/>
  <c r="AU234"/>
  <c r="AP234"/>
  <c r="AO234"/>
  <c r="AN234"/>
  <c r="AK234"/>
  <c r="AG234"/>
  <c r="AF234"/>
  <c r="AE234"/>
  <c r="AD234"/>
  <c r="AC234"/>
  <c r="AJ235" l="1"/>
  <c r="AI235"/>
  <c r="W234"/>
  <c r="X234" s="1"/>
  <c r="V234"/>
  <c r="U234"/>
  <c r="T234"/>
  <c r="E234"/>
  <c r="AH234" s="1"/>
  <c r="AW233"/>
  <c r="AV233"/>
  <c r="AQ233" s="1"/>
  <c r="AU233"/>
  <c r="AP233"/>
  <c r="AO233"/>
  <c r="AN233"/>
  <c r="AK233"/>
  <c r="AG233"/>
  <c r="AF233"/>
  <c r="AE233"/>
  <c r="AD233"/>
  <c r="AC233"/>
  <c r="AL234" l="1"/>
  <c r="AM234"/>
  <c r="AI234"/>
  <c r="AJ234"/>
  <c r="W233"/>
  <c r="V233"/>
  <c r="U233"/>
  <c r="T233"/>
  <c r="X233" s="1"/>
  <c r="E233"/>
  <c r="AH233" s="1"/>
  <c r="AW232"/>
  <c r="AV232"/>
  <c r="AQ232" s="1"/>
  <c r="AU232"/>
  <c r="AP232"/>
  <c r="AO232"/>
  <c r="AN232"/>
  <c r="AK232"/>
  <c r="AG232"/>
  <c r="AF232"/>
  <c r="AE232"/>
  <c r="AD232"/>
  <c r="AC232"/>
  <c r="AL233" l="1"/>
  <c r="AM233"/>
  <c r="AI233"/>
  <c r="AJ233"/>
  <c r="V232" l="1"/>
  <c r="U232"/>
  <c r="W232" s="1"/>
  <c r="X232" s="1"/>
  <c r="T232"/>
  <c r="E232"/>
  <c r="AH232" s="1"/>
  <c r="AW231"/>
  <c r="AV231"/>
  <c r="AQ231" s="1"/>
  <c r="AU231"/>
  <c r="AP231"/>
  <c r="AO231"/>
  <c r="AN231"/>
  <c r="AK231"/>
  <c r="AH231"/>
  <c r="AJ231" s="1"/>
  <c r="AI231" s="1"/>
  <c r="AG231"/>
  <c r="AF231"/>
  <c r="AE231"/>
  <c r="AD231"/>
  <c r="AC231"/>
  <c r="V231"/>
  <c r="U231"/>
  <c r="T231"/>
  <c r="E231"/>
  <c r="AW230"/>
  <c r="AV230"/>
  <c r="AQ230" s="1"/>
  <c r="AU230"/>
  <c r="AP230"/>
  <c r="AO230"/>
  <c r="AN230"/>
  <c r="AK230"/>
  <c r="AG230"/>
  <c r="AF230"/>
  <c r="AE230"/>
  <c r="AD230"/>
  <c r="AC230"/>
  <c r="AL232" l="1"/>
  <c r="AM232"/>
  <c r="AI232"/>
  <c r="AJ232"/>
  <c r="V230"/>
  <c r="W230" s="1"/>
  <c r="X230" s="1"/>
  <c r="U230"/>
  <c r="T230"/>
  <c r="E230"/>
  <c r="AH230" s="1"/>
  <c r="AJ230" s="1"/>
  <c r="AI230" s="1"/>
  <c r="AW229"/>
  <c r="AV229"/>
  <c r="AQ229" s="1"/>
  <c r="AU229"/>
  <c r="AP229"/>
  <c r="AO229"/>
  <c r="AN229"/>
  <c r="AK229"/>
  <c r="AG229"/>
  <c r="AF229"/>
  <c r="AE229"/>
  <c r="AD229"/>
  <c r="AC229"/>
  <c r="AL230" l="1"/>
  <c r="AM230"/>
  <c r="W229"/>
  <c r="V229"/>
  <c r="U229"/>
  <c r="T229"/>
  <c r="E229"/>
  <c r="AH229" s="1"/>
  <c r="AW228"/>
  <c r="AV228"/>
  <c r="AQ228" s="1"/>
  <c r="AU228"/>
  <c r="AP228"/>
  <c r="AO228"/>
  <c r="AN228"/>
  <c r="AK228"/>
  <c r="AG228"/>
  <c r="AF228"/>
  <c r="AE228"/>
  <c r="AD228"/>
  <c r="AC228"/>
  <c r="AJ229" l="1"/>
  <c r="AI229"/>
  <c r="W228"/>
  <c r="V228"/>
  <c r="U228"/>
  <c r="T228"/>
  <c r="E228"/>
  <c r="AH228" s="1"/>
  <c r="AW227"/>
  <c r="AV227"/>
  <c r="AQ227" s="1"/>
  <c r="AU227"/>
  <c r="AP227"/>
  <c r="AO227"/>
  <c r="AN227"/>
  <c r="AK227"/>
  <c r="AG227"/>
  <c r="AF227"/>
  <c r="AE227"/>
  <c r="AD227"/>
  <c r="AC227"/>
  <c r="AI228" l="1"/>
  <c r="AJ228"/>
  <c r="V227"/>
  <c r="U227"/>
  <c r="W227" s="1"/>
  <c r="T227"/>
  <c r="E227"/>
  <c r="AH227" s="1"/>
  <c r="AW226"/>
  <c r="AV226"/>
  <c r="AQ226" s="1"/>
  <c r="AU226"/>
  <c r="AP226"/>
  <c r="AO226"/>
  <c r="AN226"/>
  <c r="AK226"/>
  <c r="AG226"/>
  <c r="AF226"/>
  <c r="AE226"/>
  <c r="AD226"/>
  <c r="AC226"/>
  <c r="AI227" l="1"/>
  <c r="AJ227"/>
  <c r="V226"/>
  <c r="W226" s="1"/>
  <c r="X226" s="1"/>
  <c r="U226"/>
  <c r="T226"/>
  <c r="E226"/>
  <c r="AH226" s="1"/>
  <c r="AI226" s="1"/>
  <c r="AW225"/>
  <c r="AV225"/>
  <c r="AQ225" s="1"/>
  <c r="AU225"/>
  <c r="AP225"/>
  <c r="AO225"/>
  <c r="AN225"/>
  <c r="AK225"/>
  <c r="AG225"/>
  <c r="AF225"/>
  <c r="AE225"/>
  <c r="AD225"/>
  <c r="AC225"/>
  <c r="AL226" l="1"/>
  <c r="AM226"/>
  <c r="AJ226"/>
  <c r="V225"/>
  <c r="W225" s="1"/>
  <c r="X225" s="1"/>
  <c r="U225"/>
  <c r="T225"/>
  <c r="E225"/>
  <c r="AH225" s="1"/>
  <c r="AW224"/>
  <c r="AV224"/>
  <c r="AQ224" s="1"/>
  <c r="AU224"/>
  <c r="AP224"/>
  <c r="AO224"/>
  <c r="AN224"/>
  <c r="AK224"/>
  <c r="AG224"/>
  <c r="AF224"/>
  <c r="AE224"/>
  <c r="AD224"/>
  <c r="AC224"/>
  <c r="AL225" l="1"/>
  <c r="AM225"/>
  <c r="AI225"/>
  <c r="AJ225"/>
  <c r="W224"/>
  <c r="V224"/>
  <c r="U224"/>
  <c r="T224"/>
  <c r="E224"/>
  <c r="AH224" s="1"/>
  <c r="AJ224" s="1"/>
  <c r="AI224" s="1"/>
  <c r="AW223"/>
  <c r="AV223"/>
  <c r="AQ223" s="1"/>
  <c r="AU223"/>
  <c r="AP223"/>
  <c r="AO223"/>
  <c r="AN223"/>
  <c r="AK223"/>
  <c r="AG223"/>
  <c r="AF223"/>
  <c r="AE223"/>
  <c r="AD223"/>
  <c r="AC223"/>
  <c r="V223" l="1"/>
  <c r="W223" s="1"/>
  <c r="U223"/>
  <c r="T223"/>
  <c r="E223"/>
  <c r="AH223" s="1"/>
  <c r="AW222"/>
  <c r="AV222"/>
  <c r="AQ222" s="1"/>
  <c r="AU222"/>
  <c r="AP222"/>
  <c r="AO222"/>
  <c r="AN222"/>
  <c r="AK222"/>
  <c r="AG222"/>
  <c r="AF222"/>
  <c r="AE222"/>
  <c r="AD222"/>
  <c r="AC222"/>
  <c r="AJ223" l="1"/>
  <c r="AI223"/>
  <c r="W222"/>
  <c r="X222" s="1"/>
  <c r="V222"/>
  <c r="U222"/>
  <c r="T222"/>
  <c r="E222"/>
  <c r="AH222" s="1"/>
  <c r="AJ222" s="1"/>
  <c r="AI222" s="1"/>
  <c r="AW221"/>
  <c r="AV221"/>
  <c r="AQ221" s="1"/>
  <c r="AU221"/>
  <c r="AP221"/>
  <c r="AO221"/>
  <c r="AN221"/>
  <c r="AK221"/>
  <c r="AG221"/>
  <c r="AF221"/>
  <c r="AE221"/>
  <c r="AD221"/>
  <c r="AC221"/>
  <c r="AM222" l="1"/>
  <c r="AL222"/>
  <c r="V221"/>
  <c r="W221" s="1"/>
  <c r="X221" s="1"/>
  <c r="U221"/>
  <c r="T221"/>
  <c r="E221"/>
  <c r="AH221" s="1"/>
  <c r="AJ221" s="1"/>
  <c r="AI221" s="1"/>
  <c r="AW220"/>
  <c r="AV220"/>
  <c r="AQ220" s="1"/>
  <c r="AU220"/>
  <c r="AP220"/>
  <c r="AO220"/>
  <c r="AN220"/>
  <c r="AK220"/>
  <c r="AG220"/>
  <c r="AF220"/>
  <c r="AE220"/>
  <c r="AD220"/>
  <c r="AC220"/>
  <c r="AL221" l="1"/>
  <c r="AM221"/>
  <c r="V220"/>
  <c r="W220" s="1"/>
  <c r="U220"/>
  <c r="T220"/>
  <c r="E220"/>
  <c r="AH220" s="1"/>
  <c r="AW219"/>
  <c r="AV219"/>
  <c r="AQ219" s="1"/>
  <c r="AU219"/>
  <c r="AP219"/>
  <c r="AO219"/>
  <c r="AN219"/>
  <c r="AK219"/>
  <c r="AG219"/>
  <c r="AF219"/>
  <c r="AE219"/>
  <c r="AD219"/>
  <c r="AC219"/>
  <c r="AI220" l="1"/>
  <c r="AJ220"/>
  <c r="V219"/>
  <c r="W219" s="1"/>
  <c r="X219" s="1"/>
  <c r="U219"/>
  <c r="T219"/>
  <c r="E219"/>
  <c r="AH219" s="1"/>
  <c r="AW218"/>
  <c r="AV218"/>
  <c r="AQ218" s="1"/>
  <c r="AU218"/>
  <c r="AP218"/>
  <c r="AO218"/>
  <c r="AN218"/>
  <c r="AK218"/>
  <c r="AG218"/>
  <c r="AF218"/>
  <c r="AE218"/>
  <c r="AD218"/>
  <c r="AC218"/>
  <c r="AL219" l="1"/>
  <c r="AM219"/>
  <c r="AJ219"/>
  <c r="AI219"/>
  <c r="W218"/>
  <c r="V218"/>
  <c r="U218"/>
  <c r="T218"/>
  <c r="E218"/>
  <c r="AH218" s="1"/>
  <c r="AW217"/>
  <c r="AV217"/>
  <c r="AQ217" s="1"/>
  <c r="AU217"/>
  <c r="AP217"/>
  <c r="AO217"/>
  <c r="AN217"/>
  <c r="AK217"/>
  <c r="AG217"/>
  <c r="AF217"/>
  <c r="AE217"/>
  <c r="AD217"/>
  <c r="AC217"/>
  <c r="AI218" l="1"/>
  <c r="AJ218"/>
  <c r="V217"/>
  <c r="U217"/>
  <c r="W217" s="1"/>
  <c r="X217" s="1"/>
  <c r="AM217" s="1"/>
  <c r="AL217" s="1"/>
  <c r="T217"/>
  <c r="E217"/>
  <c r="AH217" s="1"/>
  <c r="AW216"/>
  <c r="AV216"/>
  <c r="AQ216" s="1"/>
  <c r="AU216"/>
  <c r="AP216"/>
  <c r="AO216"/>
  <c r="AN216"/>
  <c r="AK216"/>
  <c r="AG216"/>
  <c r="AF216"/>
  <c r="AE216"/>
  <c r="AD216"/>
  <c r="AC216"/>
  <c r="AJ217" l="1"/>
  <c r="AI217"/>
  <c r="W216"/>
  <c r="V216"/>
  <c r="U216"/>
  <c r="T216"/>
  <c r="E216"/>
  <c r="AH216" s="1"/>
  <c r="AI216" s="1"/>
  <c r="AW215"/>
  <c r="AV215"/>
  <c r="AQ215" s="1"/>
  <c r="AU215"/>
  <c r="AP215"/>
  <c r="AO215"/>
  <c r="AN215"/>
  <c r="AK215"/>
  <c r="AG215"/>
  <c r="AF215"/>
  <c r="AE215"/>
  <c r="AD215"/>
  <c r="AC215"/>
  <c r="AJ216" l="1"/>
  <c r="V215"/>
  <c r="U215"/>
  <c r="W215" s="1"/>
  <c r="X215" s="1"/>
  <c r="T215"/>
  <c r="E215"/>
  <c r="AH215" s="1"/>
  <c r="AJ215" s="1"/>
  <c r="AI215" s="1"/>
  <c r="AW214"/>
  <c r="AV214"/>
  <c r="AQ214" s="1"/>
  <c r="AU214"/>
  <c r="AP214"/>
  <c r="AO214"/>
  <c r="AN214"/>
  <c r="AK214"/>
  <c r="AG214"/>
  <c r="AF214"/>
  <c r="AE214"/>
  <c r="AD214"/>
  <c r="AC214"/>
  <c r="W214"/>
  <c r="X214" s="1"/>
  <c r="AM214" s="1"/>
  <c r="AL214" s="1"/>
  <c r="V214"/>
  <c r="U214"/>
  <c r="T214"/>
  <c r="E214"/>
  <c r="AH214" s="1"/>
  <c r="AW213"/>
  <c r="AV213"/>
  <c r="AQ213" s="1"/>
  <c r="AU213"/>
  <c r="AP213"/>
  <c r="AO213"/>
  <c r="AN213"/>
  <c r="AK213"/>
  <c r="AG213"/>
  <c r="AF213"/>
  <c r="AE213"/>
  <c r="AD213"/>
  <c r="AC213"/>
  <c r="AJ214" l="1"/>
  <c r="AI214"/>
  <c r="AL215"/>
  <c r="AM215"/>
  <c r="V213" l="1"/>
  <c r="W213" s="1"/>
  <c r="X213" s="1"/>
  <c r="U213"/>
  <c r="T213"/>
  <c r="E213"/>
  <c r="AH213" s="1"/>
  <c r="AW212"/>
  <c r="AV212"/>
  <c r="AQ212" s="1"/>
  <c r="AU212"/>
  <c r="AP212"/>
  <c r="AO212"/>
  <c r="AN212"/>
  <c r="AK212"/>
  <c r="AG212"/>
  <c r="AF212"/>
  <c r="AE212"/>
  <c r="AD212"/>
  <c r="AC212"/>
  <c r="W212"/>
  <c r="X212" s="1"/>
  <c r="AM212" s="1"/>
  <c r="AL212" s="1"/>
  <c r="V212"/>
  <c r="U212"/>
  <c r="T212"/>
  <c r="E212"/>
  <c r="AH212" s="1"/>
  <c r="AJ212" s="1"/>
  <c r="AI212" s="1"/>
  <c r="AW211"/>
  <c r="AV211"/>
  <c r="AQ211" s="1"/>
  <c r="AU211"/>
  <c r="AP211"/>
  <c r="AO211"/>
  <c r="AN211"/>
  <c r="AK211"/>
  <c r="AG211"/>
  <c r="AF211"/>
  <c r="AE211"/>
  <c r="AD211"/>
  <c r="AC211"/>
  <c r="AL213" l="1"/>
  <c r="AM213"/>
  <c r="AI213"/>
  <c r="AJ213"/>
  <c r="V211" l="1"/>
  <c r="U211"/>
  <c r="W211" s="1"/>
  <c r="X211" s="1"/>
  <c r="AM211" s="1"/>
  <c r="AL211" s="1"/>
  <c r="T211"/>
  <c r="E211"/>
  <c r="AH211" s="1"/>
  <c r="AW210"/>
  <c r="AV210"/>
  <c r="AQ210" s="1"/>
  <c r="AU210"/>
  <c r="AP210"/>
  <c r="AO210"/>
  <c r="AN210"/>
  <c r="AK210"/>
  <c r="AJ210"/>
  <c r="AH210"/>
  <c r="AI210" s="1"/>
  <c r="AG210"/>
  <c r="AF210"/>
  <c r="AE210"/>
  <c r="AD210"/>
  <c r="AC210"/>
  <c r="V210"/>
  <c r="U210"/>
  <c r="W210" s="1"/>
  <c r="X210" s="1"/>
  <c r="AM210" s="1"/>
  <c r="AL210" s="1"/>
  <c r="T210"/>
  <c r="E210"/>
  <c r="AW209"/>
  <c r="AV209"/>
  <c r="AQ209" s="1"/>
  <c r="AU209"/>
  <c r="AP209"/>
  <c r="AO209"/>
  <c r="AN209"/>
  <c r="AK209"/>
  <c r="AG209"/>
  <c r="AF209"/>
  <c r="AE209"/>
  <c r="AD209"/>
  <c r="AC209"/>
  <c r="AI211" l="1"/>
  <c r="AJ211"/>
  <c r="V209"/>
  <c r="W209" s="1"/>
  <c r="U209"/>
  <c r="T209"/>
  <c r="E209"/>
  <c r="AH209" s="1"/>
  <c r="AJ209" s="1"/>
  <c r="AI209" s="1"/>
  <c r="AW208"/>
  <c r="AV208"/>
  <c r="AQ208" s="1"/>
  <c r="AU208"/>
  <c r="AP208"/>
  <c r="AO208"/>
  <c r="AN208"/>
  <c r="AK208"/>
  <c r="AG208"/>
  <c r="AF208"/>
  <c r="AE208"/>
  <c r="AD208"/>
  <c r="AC208"/>
  <c r="W208" l="1"/>
  <c r="V208"/>
  <c r="U208"/>
  <c r="T208"/>
  <c r="E208"/>
  <c r="AH208" s="1"/>
  <c r="AI208" s="1"/>
  <c r="AW207"/>
  <c r="AV207"/>
  <c r="AQ207" s="1"/>
  <c r="AU207"/>
  <c r="AP207"/>
  <c r="AO207"/>
  <c r="AN207"/>
  <c r="AK207"/>
  <c r="AG207"/>
  <c r="AF207"/>
  <c r="AE207"/>
  <c r="AD207"/>
  <c r="AC207"/>
  <c r="AJ208" l="1"/>
  <c r="V207"/>
  <c r="W207" s="1"/>
  <c r="X207" s="1"/>
  <c r="AM207" s="1"/>
  <c r="AL207" s="1"/>
  <c r="U207"/>
  <c r="T207"/>
  <c r="E207"/>
  <c r="AH207" s="1"/>
  <c r="AW206"/>
  <c r="AV206"/>
  <c r="AQ206" s="1"/>
  <c r="AU206"/>
  <c r="AP206"/>
  <c r="AO206"/>
  <c r="AN206"/>
  <c r="AK206"/>
  <c r="AG206"/>
  <c r="AF206"/>
  <c r="AE206"/>
  <c r="AD206"/>
  <c r="AC206"/>
  <c r="AI207" l="1"/>
  <c r="AJ207"/>
  <c r="V206"/>
  <c r="U206"/>
  <c r="W206" s="1"/>
  <c r="T206"/>
  <c r="E206"/>
  <c r="AH206" s="1"/>
  <c r="AW205"/>
  <c r="AV205"/>
  <c r="AQ205" s="1"/>
  <c r="AU205"/>
  <c r="AP205"/>
  <c r="AO205"/>
  <c r="AN205"/>
  <c r="AK205"/>
  <c r="AG205"/>
  <c r="AF205"/>
  <c r="AE205"/>
  <c r="AD205"/>
  <c r="AC205"/>
  <c r="AJ206" l="1"/>
  <c r="AI206"/>
  <c r="W205"/>
  <c r="X205" s="1"/>
  <c r="V205"/>
  <c r="U205"/>
  <c r="T205"/>
  <c r="E205"/>
  <c r="AH205" s="1"/>
  <c r="AW204"/>
  <c r="AV204"/>
  <c r="AQ204" s="1"/>
  <c r="AU204"/>
  <c r="AP204"/>
  <c r="AO204"/>
  <c r="AN204"/>
  <c r="AK204"/>
  <c r="AG204"/>
  <c r="AF204"/>
  <c r="AE204"/>
  <c r="AD204"/>
  <c r="AC204"/>
  <c r="AL205" l="1"/>
  <c r="AM205"/>
  <c r="AI205"/>
  <c r="AJ205"/>
  <c r="V204"/>
  <c r="W204" s="1"/>
  <c r="X204" s="1"/>
  <c r="AM204" s="1"/>
  <c r="AL204" s="1"/>
  <c r="U204"/>
  <c r="T204"/>
  <c r="E204"/>
  <c r="AH204" s="1"/>
  <c r="AJ204" s="1"/>
  <c r="AI204" s="1"/>
  <c r="AW203"/>
  <c r="AV203"/>
  <c r="AQ203" s="1"/>
  <c r="AU203"/>
  <c r="AP203"/>
  <c r="AO203"/>
  <c r="AN203"/>
  <c r="AK203"/>
  <c r="AG203"/>
  <c r="AF203"/>
  <c r="AE203"/>
  <c r="AD203"/>
  <c r="AC203"/>
  <c r="V203" l="1"/>
  <c r="W203" s="1"/>
  <c r="X203" s="1"/>
  <c r="U203"/>
  <c r="T203"/>
  <c r="E203"/>
  <c r="AH203" s="1"/>
  <c r="AI203" s="1"/>
  <c r="AW202"/>
  <c r="AV202"/>
  <c r="AQ202" s="1"/>
  <c r="AU202"/>
  <c r="AP202"/>
  <c r="AO202"/>
  <c r="AN202"/>
  <c r="AK202"/>
  <c r="AG202"/>
  <c r="AF202"/>
  <c r="AE202"/>
  <c r="AD202"/>
  <c r="AC202"/>
  <c r="AM203" l="1"/>
  <c r="AL203"/>
  <c r="AJ203"/>
  <c r="V202"/>
  <c r="W202" s="1"/>
  <c r="U202"/>
  <c r="T202"/>
  <c r="E202"/>
  <c r="AH202" s="1"/>
  <c r="AW201"/>
  <c r="AV201"/>
  <c r="AQ201" s="1"/>
  <c r="AP201"/>
  <c r="AO201"/>
  <c r="AN201"/>
  <c r="AK201"/>
  <c r="AG201"/>
  <c r="AF201"/>
  <c r="AE201"/>
  <c r="AD201"/>
  <c r="AC201"/>
  <c r="AJ202" l="1"/>
  <c r="AI202"/>
  <c r="W201"/>
  <c r="X201" s="1"/>
  <c r="V201"/>
  <c r="U201"/>
  <c r="T201"/>
  <c r="E201"/>
  <c r="AH201" s="1"/>
  <c r="AW200"/>
  <c r="AU200"/>
  <c r="AP200"/>
  <c r="AO200"/>
  <c r="AN200"/>
  <c r="AK200"/>
  <c r="AG200"/>
  <c r="AF200"/>
  <c r="AE200"/>
  <c r="AD200"/>
  <c r="AC200"/>
  <c r="AL201" l="1"/>
  <c r="AM201"/>
  <c r="AJ201"/>
  <c r="AI201"/>
  <c r="V200"/>
  <c r="W200" s="1"/>
  <c r="X200" s="1"/>
  <c r="U200"/>
  <c r="T200"/>
  <c r="E200"/>
  <c r="AH200" s="1"/>
  <c r="AW199"/>
  <c r="AV199"/>
  <c r="AQ199" s="1"/>
  <c r="AU199"/>
  <c r="AP199"/>
  <c r="AO199"/>
  <c r="AN199"/>
  <c r="AK199"/>
  <c r="AH199"/>
  <c r="AI199" s="1"/>
  <c r="AG199"/>
  <c r="AF199"/>
  <c r="AE199"/>
  <c r="AD199"/>
  <c r="AC199"/>
  <c r="V199"/>
  <c r="W199" s="1"/>
  <c r="U199"/>
  <c r="T199"/>
  <c r="E199"/>
  <c r="AW198"/>
  <c r="AV198"/>
  <c r="AQ198" s="1"/>
  <c r="AU198"/>
  <c r="AP198"/>
  <c r="AO198"/>
  <c r="AN198"/>
  <c r="AK198"/>
  <c r="AG198"/>
  <c r="AF198"/>
  <c r="AE198"/>
  <c r="AD198"/>
  <c r="AC198"/>
  <c r="AL200" l="1"/>
  <c r="AM200"/>
  <c r="AJ200"/>
  <c r="AI200"/>
  <c r="AJ199"/>
  <c r="V198" l="1"/>
  <c r="W198" s="1"/>
  <c r="U198"/>
  <c r="T198"/>
  <c r="E198"/>
  <c r="AH198" s="1"/>
  <c r="AJ198" s="1"/>
  <c r="AI198" s="1"/>
  <c r="AW197"/>
  <c r="AV197"/>
  <c r="AQ197" s="1"/>
  <c r="AU197"/>
  <c r="AP197"/>
  <c r="AO197"/>
  <c r="AN197"/>
  <c r="AK197"/>
  <c r="AG197"/>
  <c r="AF197"/>
  <c r="AE197"/>
  <c r="AD197"/>
  <c r="AC197"/>
  <c r="V197" l="1"/>
  <c r="W197" s="1"/>
  <c r="X197" s="1"/>
  <c r="U197"/>
  <c r="T197"/>
  <c r="E197"/>
  <c r="AH197" s="1"/>
  <c r="AJ197" s="1"/>
  <c r="AI197" s="1"/>
  <c r="AW196"/>
  <c r="AV196"/>
  <c r="AQ196" s="1"/>
  <c r="AU196"/>
  <c r="AP196"/>
  <c r="AO196"/>
  <c r="AN196"/>
  <c r="AK196"/>
  <c r="AG196"/>
  <c r="AF196"/>
  <c r="AE196"/>
  <c r="AD196"/>
  <c r="AC196"/>
  <c r="AL197" l="1"/>
  <c r="AM197"/>
  <c r="W196" l="1"/>
  <c r="V196"/>
  <c r="U196"/>
  <c r="T196"/>
  <c r="X196" s="1"/>
  <c r="E196"/>
  <c r="AH196" s="1"/>
  <c r="AW195"/>
  <c r="AV195"/>
  <c r="AQ195" s="1"/>
  <c r="AU195"/>
  <c r="AP195"/>
  <c r="AO195"/>
  <c r="AN195"/>
  <c r="AK195"/>
  <c r="AH195"/>
  <c r="AJ195" s="1"/>
  <c r="AG195"/>
  <c r="AF195"/>
  <c r="AE195"/>
  <c r="AD195"/>
  <c r="AC195"/>
  <c r="V195"/>
  <c r="U195"/>
  <c r="W195" s="1"/>
  <c r="X195" s="1"/>
  <c r="AM195" s="1"/>
  <c r="AL195" s="1"/>
  <c r="T195"/>
  <c r="E195"/>
  <c r="AW194"/>
  <c r="AV194"/>
  <c r="AQ194" s="1"/>
  <c r="AU194"/>
  <c r="AP194"/>
  <c r="AO194"/>
  <c r="AN194"/>
  <c r="AK194"/>
  <c r="AG194"/>
  <c r="AF194"/>
  <c r="AE194"/>
  <c r="AD194"/>
  <c r="AC194"/>
  <c r="AL196" l="1"/>
  <c r="AM196"/>
  <c r="AI195"/>
  <c r="AJ196"/>
  <c r="AI196"/>
  <c r="V194"/>
  <c r="U194"/>
  <c r="W194" s="1"/>
  <c r="T194"/>
  <c r="E194"/>
  <c r="AH194" s="1"/>
  <c r="AW193"/>
  <c r="AV193"/>
  <c r="AQ193" s="1"/>
  <c r="AU193"/>
  <c r="AP193"/>
  <c r="AO193"/>
  <c r="AN193"/>
  <c r="AK193"/>
  <c r="AG193"/>
  <c r="AF193"/>
  <c r="AE193"/>
  <c r="AD193"/>
  <c r="AC193"/>
  <c r="AI194" l="1"/>
  <c r="AJ194"/>
  <c r="V193"/>
  <c r="U193"/>
  <c r="W193" s="1"/>
  <c r="T193"/>
  <c r="E193"/>
  <c r="AH193" s="1"/>
  <c r="AW192"/>
  <c r="AV192"/>
  <c r="AQ192" s="1"/>
  <c r="AU192"/>
  <c r="AP192"/>
  <c r="AO192"/>
  <c r="AN192"/>
  <c r="AK192"/>
  <c r="AG192"/>
  <c r="AF192"/>
  <c r="AE192"/>
  <c r="AD192"/>
  <c r="AC192"/>
  <c r="AI193" l="1"/>
  <c r="AJ193"/>
  <c r="V192"/>
  <c r="W192" s="1"/>
  <c r="U192"/>
  <c r="T192"/>
  <c r="E192"/>
  <c r="AH192" s="1"/>
  <c r="AW191"/>
  <c r="AV191"/>
  <c r="AQ191" s="1"/>
  <c r="AU191"/>
  <c r="AP191"/>
  <c r="AO191"/>
  <c r="AN191"/>
  <c r="AK191"/>
  <c r="AG191"/>
  <c r="AF191"/>
  <c r="AE191"/>
  <c r="AD191"/>
  <c r="AC191"/>
  <c r="AI192" l="1"/>
  <c r="AJ192"/>
  <c r="V191"/>
  <c r="U191"/>
  <c r="W191" s="1"/>
  <c r="T191"/>
  <c r="E191"/>
  <c r="AH191" s="1"/>
  <c r="AW190"/>
  <c r="AV190"/>
  <c r="AQ190" s="1"/>
  <c r="AU190"/>
  <c r="AP190"/>
  <c r="AO190"/>
  <c r="AN190"/>
  <c r="AK190"/>
  <c r="AG190"/>
  <c r="AF190"/>
  <c r="AE190"/>
  <c r="AD190"/>
  <c r="AC190"/>
  <c r="AJ191" l="1"/>
  <c r="AI191"/>
  <c r="W190"/>
  <c r="V190"/>
  <c r="U190"/>
  <c r="T190"/>
  <c r="E190"/>
  <c r="AH190" s="1"/>
  <c r="AW189"/>
  <c r="AV189"/>
  <c r="AQ189" s="1"/>
  <c r="AU189"/>
  <c r="AP189"/>
  <c r="AO189"/>
  <c r="AN189"/>
  <c r="AK189"/>
  <c r="AG189"/>
  <c r="AF189"/>
  <c r="AE189"/>
  <c r="AD189"/>
  <c r="AC189"/>
  <c r="AI190" l="1"/>
  <c r="AJ190"/>
  <c r="W189"/>
  <c r="V189"/>
  <c r="U189"/>
  <c r="T189"/>
  <c r="E189"/>
  <c r="AH189" s="1"/>
  <c r="AW188"/>
  <c r="AV188"/>
  <c r="AQ188" s="1"/>
  <c r="AU188"/>
  <c r="AP188"/>
  <c r="AO188"/>
  <c r="AN188"/>
  <c r="AK188"/>
  <c r="AG188"/>
  <c r="AF188"/>
  <c r="AE188"/>
  <c r="AD188"/>
  <c r="AC188"/>
  <c r="W188"/>
  <c r="V188"/>
  <c r="U188"/>
  <c r="T188"/>
  <c r="E188"/>
  <c r="AH188" s="1"/>
  <c r="AW187"/>
  <c r="AV187"/>
  <c r="AQ187" s="1"/>
  <c r="AU187"/>
  <c r="AP187"/>
  <c r="AO187"/>
  <c r="AN187"/>
  <c r="AK187"/>
  <c r="AG187"/>
  <c r="AF187"/>
  <c r="AE187"/>
  <c r="AD187"/>
  <c r="AC187"/>
  <c r="AI188" l="1"/>
  <c r="AJ188"/>
  <c r="AI189"/>
  <c r="AJ189"/>
  <c r="V187" l="1"/>
  <c r="W187" s="1"/>
  <c r="U187"/>
  <c r="T187"/>
  <c r="E187"/>
  <c r="AH187" s="1"/>
  <c r="AW186"/>
  <c r="AV186"/>
  <c r="AQ186" s="1"/>
  <c r="AU186"/>
  <c r="AP186"/>
  <c r="AO186"/>
  <c r="AN186"/>
  <c r="AK186"/>
  <c r="AG186"/>
  <c r="AF186"/>
  <c r="AE186"/>
  <c r="AD186"/>
  <c r="AC186"/>
  <c r="W186"/>
  <c r="X186" s="1"/>
  <c r="V186"/>
  <c r="U186"/>
  <c r="T186"/>
  <c r="E186"/>
  <c r="AH186" s="1"/>
  <c r="AJ186" s="1"/>
  <c r="AI186" s="1"/>
  <c r="AW185"/>
  <c r="AV185"/>
  <c r="AQ185" s="1"/>
  <c r="AU185"/>
  <c r="AP185"/>
  <c r="AO185"/>
  <c r="AN185"/>
  <c r="AK185"/>
  <c r="AG185"/>
  <c r="AF185"/>
  <c r="AE185"/>
  <c r="AD185"/>
  <c r="AC185"/>
  <c r="AL186" l="1"/>
  <c r="AM186"/>
  <c r="AI187"/>
  <c r="AJ187"/>
  <c r="V185" l="1"/>
  <c r="W185" s="1"/>
  <c r="X185" s="1"/>
  <c r="AM185" s="1"/>
  <c r="AL185" s="1"/>
  <c r="U185"/>
  <c r="T185"/>
  <c r="E185"/>
  <c r="AH185" s="1"/>
  <c r="AW184"/>
  <c r="AV184"/>
  <c r="AQ184" s="1"/>
  <c r="AU184"/>
  <c r="AP184"/>
  <c r="AO184"/>
  <c r="AN184"/>
  <c r="AK184"/>
  <c r="AG184"/>
  <c r="AF184"/>
  <c r="AE184"/>
  <c r="AD184"/>
  <c r="AC184"/>
  <c r="AI185" l="1"/>
  <c r="AJ185"/>
  <c r="V184"/>
  <c r="W184" s="1"/>
  <c r="U184"/>
  <c r="T184"/>
  <c r="E184"/>
  <c r="AH184" s="1"/>
  <c r="AW183"/>
  <c r="AV183"/>
  <c r="AQ183" s="1"/>
  <c r="AU183"/>
  <c r="AP183"/>
  <c r="AO183"/>
  <c r="AN183"/>
  <c r="AK183"/>
  <c r="AG183"/>
  <c r="AF183"/>
  <c r="AE183"/>
  <c r="AD183"/>
  <c r="AC183"/>
  <c r="AJ184" l="1"/>
  <c r="AI184"/>
  <c r="V183"/>
  <c r="U183"/>
  <c r="W183" s="1"/>
  <c r="T183"/>
  <c r="E183"/>
  <c r="AH183" s="1"/>
  <c r="AW182"/>
  <c r="AV182"/>
  <c r="AQ182" s="1"/>
  <c r="AU182"/>
  <c r="AP182"/>
  <c r="AO182"/>
  <c r="AN182"/>
  <c r="AK182"/>
  <c r="AG182"/>
  <c r="AF182"/>
  <c r="AE182"/>
  <c r="AD182"/>
  <c r="AC182"/>
  <c r="V182"/>
  <c r="U182"/>
  <c r="W182" s="1"/>
  <c r="X182" s="1"/>
  <c r="AL182" s="1"/>
  <c r="T182"/>
  <c r="E182"/>
  <c r="AH182" s="1"/>
  <c r="AJ182" s="1"/>
  <c r="AI182" s="1"/>
  <c r="AW181"/>
  <c r="AV181"/>
  <c r="AQ181" s="1"/>
  <c r="AU181"/>
  <c r="AP181"/>
  <c r="AO181"/>
  <c r="AN181"/>
  <c r="AK181"/>
  <c r="AG181"/>
  <c r="AF181"/>
  <c r="AE181"/>
  <c r="AD181"/>
  <c r="AC181"/>
  <c r="AM182" l="1"/>
  <c r="AJ183"/>
  <c r="AI183"/>
  <c r="V181" l="1"/>
  <c r="U181"/>
  <c r="T181"/>
  <c r="E181"/>
  <c r="AH181" s="1"/>
  <c r="AW180"/>
  <c r="AV180"/>
  <c r="AQ180" s="1"/>
  <c r="AU180"/>
  <c r="AP180"/>
  <c r="AO180"/>
  <c r="AN180"/>
  <c r="AK180"/>
  <c r="AG180"/>
  <c r="AF180"/>
  <c r="AE180"/>
  <c r="AD180"/>
  <c r="AC180"/>
  <c r="AJ181" l="1"/>
  <c r="AI181"/>
  <c r="W180" l="1"/>
  <c r="V180"/>
  <c r="U180"/>
  <c r="T180"/>
  <c r="E180"/>
  <c r="AH180" s="1"/>
  <c r="AW179"/>
  <c r="AV179"/>
  <c r="AQ179" s="1"/>
  <c r="AU179"/>
  <c r="AP179"/>
  <c r="AO179"/>
  <c r="AN179"/>
  <c r="AK179"/>
  <c r="AH179"/>
  <c r="AI179" s="1"/>
  <c r="AG179"/>
  <c r="AF179"/>
  <c r="AE179"/>
  <c r="AD179"/>
  <c r="AC179"/>
  <c r="V179"/>
  <c r="U179"/>
  <c r="W179" s="1"/>
  <c r="T179"/>
  <c r="E179"/>
  <c r="AW178"/>
  <c r="AV178"/>
  <c r="AQ178" s="1"/>
  <c r="AU178"/>
  <c r="AP178"/>
  <c r="AO178"/>
  <c r="AN178"/>
  <c r="AK178"/>
  <c r="AH178"/>
  <c r="AJ178" s="1"/>
  <c r="AI178" s="1"/>
  <c r="AG178"/>
  <c r="AF178"/>
  <c r="AE178"/>
  <c r="AD178"/>
  <c r="AC178"/>
  <c r="V178"/>
  <c r="W178" s="1"/>
  <c r="U178"/>
  <c r="T178"/>
  <c r="E178"/>
  <c r="AW177"/>
  <c r="AV177"/>
  <c r="AQ177" s="1"/>
  <c r="AU177"/>
  <c r="AP177"/>
  <c r="AO177"/>
  <c r="AN177"/>
  <c r="AK177"/>
  <c r="AG177"/>
  <c r="AF177"/>
  <c r="AE177"/>
  <c r="AD177"/>
  <c r="AC177"/>
  <c r="AJ180" l="1"/>
  <c r="AI180"/>
  <c r="AJ179"/>
  <c r="V177" l="1"/>
  <c r="U177"/>
  <c r="W177" s="1"/>
  <c r="X177" s="1"/>
  <c r="T177"/>
  <c r="E177"/>
  <c r="AH177" s="1"/>
  <c r="AW176"/>
  <c r="AV176"/>
  <c r="AQ176" s="1"/>
  <c r="AU176"/>
  <c r="AP176"/>
  <c r="AO176"/>
  <c r="AN176"/>
  <c r="AK176"/>
  <c r="AG176"/>
  <c r="AF176"/>
  <c r="AE176"/>
  <c r="AD176"/>
  <c r="AC176"/>
  <c r="AM177" l="1"/>
  <c r="AL177"/>
  <c r="AI177"/>
  <c r="AJ177"/>
  <c r="W176"/>
  <c r="V176"/>
  <c r="U176"/>
  <c r="T176"/>
  <c r="E176"/>
  <c r="AH176" s="1"/>
  <c r="AW175"/>
  <c r="AV175"/>
  <c r="AQ175" s="1"/>
  <c r="AU175"/>
  <c r="AP175"/>
  <c r="AO175"/>
  <c r="AN175"/>
  <c r="AK175"/>
  <c r="AG175"/>
  <c r="AF175"/>
  <c r="AE175"/>
  <c r="AD175"/>
  <c r="AC175"/>
  <c r="AJ176" l="1"/>
  <c r="AI176"/>
  <c r="V175"/>
  <c r="U175"/>
  <c r="W175" s="1"/>
  <c r="T175"/>
  <c r="E175"/>
  <c r="AH175" s="1"/>
  <c r="AW174"/>
  <c r="AV174"/>
  <c r="AQ174" s="1"/>
  <c r="AU174"/>
  <c r="AP174"/>
  <c r="AO174"/>
  <c r="AN174"/>
  <c r="AK174"/>
  <c r="AG174"/>
  <c r="AF174"/>
  <c r="AE174"/>
  <c r="AD174"/>
  <c r="AC174"/>
  <c r="AI175" l="1"/>
  <c r="AJ175"/>
  <c r="V174"/>
  <c r="W174" s="1"/>
  <c r="U174"/>
  <c r="T174"/>
  <c r="E174"/>
  <c r="AH174" s="1"/>
  <c r="AW173"/>
  <c r="AV173"/>
  <c r="AQ173" s="1"/>
  <c r="AU173"/>
  <c r="AP173"/>
  <c r="AO173"/>
  <c r="AN173"/>
  <c r="AK173"/>
  <c r="AG173"/>
  <c r="AF173"/>
  <c r="AE173"/>
  <c r="AD173"/>
  <c r="AC173"/>
  <c r="AJ174" l="1"/>
  <c r="AI174"/>
  <c r="W173"/>
  <c r="V173"/>
  <c r="U173"/>
  <c r="T173"/>
  <c r="E173"/>
  <c r="AH173" s="1"/>
  <c r="AJ173" s="1"/>
  <c r="AI173" s="1"/>
  <c r="AW172"/>
  <c r="AV172"/>
  <c r="AQ172" s="1"/>
  <c r="AU172"/>
  <c r="AP172"/>
  <c r="AO172"/>
  <c r="AN172"/>
  <c r="AK172"/>
  <c r="AG172"/>
  <c r="AF172"/>
  <c r="AE172"/>
  <c r="AD172"/>
  <c r="AC172"/>
  <c r="V172" l="1"/>
  <c r="U172"/>
  <c r="T172"/>
  <c r="E172"/>
  <c r="AH172" s="1"/>
  <c r="AW171"/>
  <c r="AV171"/>
  <c r="AQ171" s="1"/>
  <c r="AU171"/>
  <c r="AP171"/>
  <c r="AO171"/>
  <c r="AN171"/>
  <c r="AK171"/>
  <c r="AG171"/>
  <c r="AF171"/>
  <c r="AE171"/>
  <c r="AD171"/>
  <c r="AC171"/>
  <c r="W171"/>
  <c r="V171"/>
  <c r="U171"/>
  <c r="T171"/>
  <c r="E171"/>
  <c r="AH171" s="1"/>
  <c r="AW170"/>
  <c r="AV170"/>
  <c r="AQ170" s="1"/>
  <c r="AU170"/>
  <c r="AP170"/>
  <c r="AO170"/>
  <c r="AN170"/>
  <c r="AK170"/>
  <c r="AG170"/>
  <c r="AF170"/>
  <c r="AE170"/>
  <c r="AD170"/>
  <c r="AC170"/>
  <c r="AI171" l="1"/>
  <c r="AJ171"/>
  <c r="AI172"/>
  <c r="AJ172"/>
  <c r="V170"/>
  <c r="W170" s="1"/>
  <c r="X170" s="1"/>
  <c r="AM170" s="1"/>
  <c r="AL170" s="1"/>
  <c r="U170"/>
  <c r="T170"/>
  <c r="E170"/>
  <c r="AH170" s="1"/>
  <c r="AW169"/>
  <c r="AV169"/>
  <c r="AQ169" s="1"/>
  <c r="AU169"/>
  <c r="AP169"/>
  <c r="AO169"/>
  <c r="AN169"/>
  <c r="AK169"/>
  <c r="AG169"/>
  <c r="AF169"/>
  <c r="AE169"/>
  <c r="AD169"/>
  <c r="AC169"/>
  <c r="AI170" l="1"/>
  <c r="AJ170"/>
  <c r="V169"/>
  <c r="U169"/>
  <c r="W169" s="1"/>
  <c r="T169"/>
  <c r="E169"/>
  <c r="AH169" s="1"/>
  <c r="AW168"/>
  <c r="AV168"/>
  <c r="AQ168" s="1"/>
  <c r="AU168"/>
  <c r="AP168"/>
  <c r="AO168"/>
  <c r="AN168"/>
  <c r="AK168"/>
  <c r="AG168"/>
  <c r="AF168"/>
  <c r="AE168"/>
  <c r="AD168"/>
  <c r="AC168"/>
  <c r="AI169" l="1"/>
  <c r="AJ169"/>
  <c r="W168"/>
  <c r="X168" s="1"/>
  <c r="AM168" s="1"/>
  <c r="AL168" s="1"/>
  <c r="V168"/>
  <c r="U168"/>
  <c r="T168"/>
  <c r="E168"/>
  <c r="AH168" s="1"/>
  <c r="AW167"/>
  <c r="AV167"/>
  <c r="AQ167" s="1"/>
  <c r="AI168" l="1"/>
  <c r="AJ168"/>
  <c r="AP167"/>
  <c r="AO167"/>
  <c r="AN167"/>
  <c r="AK167"/>
  <c r="AG167"/>
  <c r="AF167"/>
  <c r="AE167"/>
  <c r="AD167"/>
  <c r="AC167"/>
  <c r="V167"/>
  <c r="U167"/>
  <c r="W167" s="1"/>
  <c r="X167" s="1"/>
  <c r="T167"/>
  <c r="E167"/>
  <c r="AH167" s="1"/>
  <c r="AW166"/>
  <c r="AU166"/>
  <c r="AP166"/>
  <c r="AO166"/>
  <c r="AN166"/>
  <c r="AK166"/>
  <c r="AG166"/>
  <c r="AF166"/>
  <c r="AE166"/>
  <c r="AD166"/>
  <c r="AC166"/>
  <c r="AL167" l="1"/>
  <c r="AM167"/>
  <c r="AJ167"/>
  <c r="AI167"/>
  <c r="V166"/>
  <c r="U166"/>
  <c r="W166" s="1"/>
  <c r="T166"/>
  <c r="E166"/>
  <c r="AH166" s="1"/>
  <c r="AW165"/>
  <c r="AV165"/>
  <c r="AQ165" s="1"/>
  <c r="AU165"/>
  <c r="AP165"/>
  <c r="AO165"/>
  <c r="AN165"/>
  <c r="AK165"/>
  <c r="AG165"/>
  <c r="AF165"/>
  <c r="AE165"/>
  <c r="AD165"/>
  <c r="AC165"/>
  <c r="AI166" l="1"/>
  <c r="AJ166"/>
  <c r="V165"/>
  <c r="U165"/>
  <c r="W165" s="1"/>
  <c r="X165" s="1"/>
  <c r="T165"/>
  <c r="E165"/>
  <c r="AH165" s="1"/>
  <c r="AW164"/>
  <c r="AV164"/>
  <c r="AQ164" s="1"/>
  <c r="AU164"/>
  <c r="AP164"/>
  <c r="AO164"/>
  <c r="AN164"/>
  <c r="AK164"/>
  <c r="AG164"/>
  <c r="AF164"/>
  <c r="AE164"/>
  <c r="AD164"/>
  <c r="AC164"/>
  <c r="V164"/>
  <c r="W164" s="1"/>
  <c r="U164"/>
  <c r="T164"/>
  <c r="E164"/>
  <c r="AH164" s="1"/>
  <c r="AW163"/>
  <c r="AV163"/>
  <c r="AQ163" s="1"/>
  <c r="AU163"/>
  <c r="AP163"/>
  <c r="AO163"/>
  <c r="AN163"/>
  <c r="AK163"/>
  <c r="AG163"/>
  <c r="AF163"/>
  <c r="AE163"/>
  <c r="AD163"/>
  <c r="AC163"/>
  <c r="AI164" l="1"/>
  <c r="AJ164"/>
  <c r="AL165"/>
  <c r="AM165"/>
  <c r="AJ165"/>
  <c r="AI165"/>
  <c r="V163" l="1"/>
  <c r="U163"/>
  <c r="W163" s="1"/>
  <c r="T163"/>
  <c r="E163"/>
  <c r="AH163" s="1"/>
  <c r="AW162"/>
  <c r="AV162"/>
  <c r="AQ162" s="1"/>
  <c r="AU162"/>
  <c r="AP162"/>
  <c r="AO162"/>
  <c r="AN162"/>
  <c r="AK162"/>
  <c r="AG162"/>
  <c r="AF162"/>
  <c r="AE162"/>
  <c r="AD162"/>
  <c r="AC162"/>
  <c r="AJ163" l="1"/>
  <c r="AI163"/>
  <c r="V162"/>
  <c r="U162"/>
  <c r="W162" s="1"/>
  <c r="T162"/>
  <c r="E162"/>
  <c r="AH162" s="1"/>
  <c r="AW161"/>
  <c r="AV161"/>
  <c r="AQ161" s="1"/>
  <c r="AU161"/>
  <c r="AP161"/>
  <c r="AO161"/>
  <c r="AN161"/>
  <c r="AK161"/>
  <c r="AG161"/>
  <c r="AF161"/>
  <c r="AE161"/>
  <c r="AD161"/>
  <c r="AC161"/>
  <c r="AI162" l="1"/>
  <c r="AJ162"/>
  <c r="V161"/>
  <c r="U161"/>
  <c r="W161" s="1"/>
  <c r="T161"/>
  <c r="E161"/>
  <c r="AH161" s="1"/>
  <c r="AW160"/>
  <c r="AV160"/>
  <c r="AQ160" s="1"/>
  <c r="AU160"/>
  <c r="AP160"/>
  <c r="AO160"/>
  <c r="AN160"/>
  <c r="AK160"/>
  <c r="AH160"/>
  <c r="AJ160" s="1"/>
  <c r="AI160" s="1"/>
  <c r="AG160"/>
  <c r="AF160"/>
  <c r="AE160"/>
  <c r="AD160"/>
  <c r="AC160"/>
  <c r="V160"/>
  <c r="U160"/>
  <c r="T160"/>
  <c r="E160"/>
  <c r="AW159"/>
  <c r="AV159"/>
  <c r="AQ159" s="1"/>
  <c r="AU159"/>
  <c r="AP159"/>
  <c r="AO159"/>
  <c r="AN159"/>
  <c r="AK159"/>
  <c r="AG159"/>
  <c r="AF159"/>
  <c r="AE159"/>
  <c r="AD159"/>
  <c r="AC159"/>
  <c r="AI161" l="1"/>
  <c r="AJ161"/>
  <c r="V159" l="1"/>
  <c r="U159"/>
  <c r="T159"/>
  <c r="E159"/>
  <c r="AH159" s="1"/>
  <c r="AJ159" s="1"/>
  <c r="AI159" s="1"/>
  <c r="AW158"/>
  <c r="AV158"/>
  <c r="AQ158" s="1"/>
  <c r="AU158"/>
  <c r="AP158"/>
  <c r="AO158"/>
  <c r="AN158"/>
  <c r="AK158"/>
  <c r="AG158"/>
  <c r="AF158"/>
  <c r="AE158"/>
  <c r="AD158"/>
  <c r="AC158"/>
  <c r="V158" l="1"/>
  <c r="U158"/>
  <c r="W158" s="1"/>
  <c r="X158" s="1"/>
  <c r="AM158" s="1"/>
  <c r="AL158" s="1"/>
  <c r="T158"/>
  <c r="E158"/>
  <c r="AH158" s="1"/>
  <c r="AJ158" s="1"/>
  <c r="AI158" s="1"/>
  <c r="AW157"/>
  <c r="AV157"/>
  <c r="AQ157" s="1"/>
  <c r="AP157"/>
  <c r="AO157"/>
  <c r="AN157"/>
  <c r="AK157"/>
  <c r="AG157"/>
  <c r="AF157"/>
  <c r="AE157"/>
  <c r="AD157"/>
  <c r="AC157"/>
  <c r="W157"/>
  <c r="V157"/>
  <c r="U157"/>
  <c r="T157"/>
  <c r="E157"/>
  <c r="AH157" s="1"/>
  <c r="AJ157" s="1"/>
  <c r="AI157" s="1"/>
  <c r="AW156"/>
  <c r="AU156"/>
  <c r="AP156"/>
  <c r="AO156"/>
  <c r="AN156"/>
  <c r="AK156"/>
  <c r="AG156"/>
  <c r="AF156"/>
  <c r="AE156"/>
  <c r="AD156"/>
  <c r="AC156"/>
  <c r="V156" l="1"/>
  <c r="U156"/>
  <c r="T156"/>
  <c r="E156"/>
  <c r="AH156" s="1"/>
  <c r="AJ156" s="1"/>
  <c r="AI156" s="1"/>
  <c r="AW155"/>
  <c r="AV155"/>
  <c r="AQ155" s="1"/>
  <c r="AU155"/>
  <c r="AP155"/>
  <c r="AO155"/>
  <c r="AN155"/>
  <c r="AK155"/>
  <c r="AG155"/>
  <c r="AF155"/>
  <c r="AE155"/>
  <c r="AD155"/>
  <c r="AC155"/>
  <c r="V155" l="1"/>
  <c r="W155" s="1"/>
  <c r="X155" s="1"/>
  <c r="U155"/>
  <c r="T155"/>
  <c r="E155"/>
  <c r="AH155" s="1"/>
  <c r="AJ155" s="1"/>
  <c r="AI155" s="1"/>
  <c r="AW154"/>
  <c r="AV154"/>
  <c r="AQ154" s="1"/>
  <c r="AU154"/>
  <c r="AP154"/>
  <c r="AO154"/>
  <c r="AN154"/>
  <c r="AK154"/>
  <c r="AG154"/>
  <c r="AF154"/>
  <c r="AE154"/>
  <c r="AD154"/>
  <c r="AC154"/>
  <c r="V154"/>
  <c r="U154"/>
  <c r="T154"/>
  <c r="E154"/>
  <c r="AH154" s="1"/>
  <c r="AJ154" s="1"/>
  <c r="AI154" s="1"/>
  <c r="AW153"/>
  <c r="AV153"/>
  <c r="AQ153" s="1"/>
  <c r="AU153"/>
  <c r="AP153"/>
  <c r="AO153"/>
  <c r="AN153"/>
  <c r="AK153"/>
  <c r="AG153"/>
  <c r="AF153"/>
  <c r="AE153"/>
  <c r="AD153"/>
  <c r="AC153"/>
  <c r="AM155" l="1"/>
  <c r="AL155"/>
  <c r="V153" l="1"/>
  <c r="W153" s="1"/>
  <c r="X153" s="1"/>
  <c r="U153"/>
  <c r="T153"/>
  <c r="E153"/>
  <c r="AH153" s="1"/>
  <c r="AJ153" s="1"/>
  <c r="AI153" s="1"/>
  <c r="AW152"/>
  <c r="AV152"/>
  <c r="AQ152" s="1"/>
  <c r="AU152"/>
  <c r="AP152"/>
  <c r="AO152"/>
  <c r="AN152"/>
  <c r="AK152"/>
  <c r="AG152"/>
  <c r="AF152"/>
  <c r="AE152"/>
  <c r="AD152"/>
  <c r="AC152"/>
  <c r="AL153" l="1"/>
  <c r="AM153"/>
  <c r="V152"/>
  <c r="W152" s="1"/>
  <c r="U152"/>
  <c r="T152"/>
  <c r="E152"/>
  <c r="AH152" s="1"/>
  <c r="AW151"/>
  <c r="AV151"/>
  <c r="AQ151" s="1"/>
  <c r="AU151"/>
  <c r="AP151"/>
  <c r="AO151"/>
  <c r="AN151"/>
  <c r="AK151"/>
  <c r="AG151"/>
  <c r="AF151"/>
  <c r="AE151"/>
  <c r="AD151"/>
  <c r="AC151"/>
  <c r="AI152" l="1"/>
  <c r="AJ152"/>
  <c r="V151" l="1"/>
  <c r="U151"/>
  <c r="T151"/>
  <c r="E151"/>
  <c r="AH151" s="1"/>
  <c r="AW150"/>
  <c r="AV150"/>
  <c r="AQ150" s="1"/>
  <c r="AU150"/>
  <c r="AP150"/>
  <c r="AO150"/>
  <c r="AN150"/>
  <c r="AK150"/>
  <c r="AG150"/>
  <c r="AF150"/>
  <c r="AE150"/>
  <c r="AD150"/>
  <c r="AC150"/>
  <c r="W150"/>
  <c r="V150"/>
  <c r="U150"/>
  <c r="T150"/>
  <c r="X150" s="1"/>
  <c r="AL150" s="1"/>
  <c r="E150"/>
  <c r="AH150" s="1"/>
  <c r="AJ150" s="1"/>
  <c r="AI150" s="1"/>
  <c r="AW149"/>
  <c r="AV149"/>
  <c r="AQ149" s="1"/>
  <c r="AU149"/>
  <c r="AP149"/>
  <c r="AO149"/>
  <c r="AN149"/>
  <c r="AK149"/>
  <c r="AG149"/>
  <c r="AF149"/>
  <c r="AE149"/>
  <c r="AD149"/>
  <c r="AC149"/>
  <c r="AJ151" l="1"/>
  <c r="AI151"/>
  <c r="AM150"/>
  <c r="V149"/>
  <c r="U149"/>
  <c r="W149" s="1"/>
  <c r="X149" s="1"/>
  <c r="AM149" s="1"/>
  <c r="AL149" s="1"/>
  <c r="T149"/>
  <c r="E149"/>
  <c r="AH149" s="1"/>
  <c r="AJ149" s="1"/>
  <c r="AI149" s="1"/>
  <c r="AW148"/>
  <c r="AV148"/>
  <c r="AQ148" s="1"/>
  <c r="AP148"/>
  <c r="AO148"/>
  <c r="AN148"/>
  <c r="AK148"/>
  <c r="AG148"/>
  <c r="AF148"/>
  <c r="AE148"/>
  <c r="AD148"/>
  <c r="AC148"/>
  <c r="W148"/>
  <c r="X148" s="1"/>
  <c r="AM148" s="1"/>
  <c r="AL148" s="1"/>
  <c r="V148"/>
  <c r="U148"/>
  <c r="T148"/>
  <c r="E148"/>
  <c r="AH148" s="1"/>
  <c r="AJ148" s="1"/>
  <c r="AI148" s="1"/>
  <c r="AW147"/>
  <c r="AU147"/>
  <c r="AP147"/>
  <c r="AO147"/>
  <c r="AN147"/>
  <c r="AK147"/>
  <c r="AG147"/>
  <c r="AF147"/>
  <c r="AE147"/>
  <c r="AD147"/>
  <c r="AC147"/>
  <c r="V147" l="1"/>
  <c r="W147" s="1"/>
  <c r="U147"/>
  <c r="T147"/>
  <c r="E147"/>
  <c r="AH147" s="1"/>
  <c r="AJ147" s="1"/>
  <c r="AI147" s="1"/>
  <c r="AW146"/>
  <c r="AV146"/>
  <c r="AQ146" s="1"/>
  <c r="AU146"/>
  <c r="AP146"/>
  <c r="AO146"/>
  <c r="AN146"/>
  <c r="AK146"/>
  <c r="AG146"/>
  <c r="AF146"/>
  <c r="AE146"/>
  <c r="AD146"/>
  <c r="AC146"/>
  <c r="W146" l="1"/>
  <c r="V146"/>
  <c r="U146"/>
  <c r="T146"/>
  <c r="E146"/>
  <c r="AH146" s="1"/>
  <c r="AJ146" s="1"/>
  <c r="AI146" s="1"/>
  <c r="AW145"/>
  <c r="AV145"/>
  <c r="AQ145" s="1"/>
  <c r="AU145"/>
  <c r="AP145"/>
  <c r="AO145"/>
  <c r="AN145"/>
  <c r="AK145"/>
  <c r="AG145"/>
  <c r="AF145"/>
  <c r="AE145"/>
  <c r="AD145"/>
  <c r="AC145"/>
  <c r="W145" l="1"/>
  <c r="V145"/>
  <c r="U145"/>
  <c r="T145"/>
  <c r="E145"/>
  <c r="AH145" s="1"/>
  <c r="AJ145" s="1"/>
  <c r="AI145" s="1"/>
  <c r="AW144"/>
  <c r="AV144"/>
  <c r="AQ144" s="1"/>
  <c r="AU144"/>
  <c r="AP144"/>
  <c r="AO144"/>
  <c r="AN144"/>
  <c r="AK144"/>
  <c r="AG144"/>
  <c r="AF144"/>
  <c r="AE144"/>
  <c r="AD144"/>
  <c r="AC144"/>
  <c r="V144" l="1"/>
  <c r="U144"/>
  <c r="W144" s="1"/>
  <c r="X144" s="1"/>
  <c r="T144"/>
  <c r="E144"/>
  <c r="AH144" s="1"/>
  <c r="AW143"/>
  <c r="AV143"/>
  <c r="AQ143" s="1"/>
  <c r="AP143"/>
  <c r="AO143"/>
  <c r="AN143"/>
  <c r="AK143"/>
  <c r="AG143"/>
  <c r="AF143"/>
  <c r="AE143"/>
  <c r="AD143"/>
  <c r="AC143"/>
  <c r="V143"/>
  <c r="W143" s="1"/>
  <c r="U143"/>
  <c r="T143"/>
  <c r="E143"/>
  <c r="AH143" s="1"/>
  <c r="AW142"/>
  <c r="AU142"/>
  <c r="AP142"/>
  <c r="AO142"/>
  <c r="AN142"/>
  <c r="AK142"/>
  <c r="AG142"/>
  <c r="AF142"/>
  <c r="AE142"/>
  <c r="AD142"/>
  <c r="AC142"/>
  <c r="AL144" l="1"/>
  <c r="AM144"/>
  <c r="AI143"/>
  <c r="AJ143"/>
  <c r="AJ144"/>
  <c r="AI144"/>
  <c r="W142"/>
  <c r="X142" s="1"/>
  <c r="AM142" s="1"/>
  <c r="AL142" s="1"/>
  <c r="V142"/>
  <c r="U142"/>
  <c r="T142"/>
  <c r="E142"/>
  <c r="AH142" s="1"/>
  <c r="AW141"/>
  <c r="AV141"/>
  <c r="AQ141" s="1"/>
  <c r="AU141"/>
  <c r="AP141"/>
  <c r="AO141"/>
  <c r="AN141"/>
  <c r="AK141"/>
  <c r="AG141"/>
  <c r="AF141"/>
  <c r="AE141"/>
  <c r="AD141"/>
  <c r="AC141"/>
  <c r="AI142" l="1"/>
  <c r="AJ142"/>
  <c r="V141"/>
  <c r="U141"/>
  <c r="W141" s="1"/>
  <c r="T141"/>
  <c r="E141"/>
  <c r="AH141" s="1"/>
  <c r="AJ141" s="1"/>
  <c r="AI141" s="1"/>
  <c r="AW140"/>
  <c r="AV140"/>
  <c r="AQ140" s="1"/>
  <c r="AU140"/>
  <c r="AP140"/>
  <c r="AO140"/>
  <c r="AN140"/>
  <c r="AK140"/>
  <c r="AG140"/>
  <c r="AF140"/>
  <c r="AE140"/>
  <c r="AD140"/>
  <c r="AC140"/>
  <c r="V140" l="1"/>
  <c r="U140"/>
  <c r="W140" s="1"/>
  <c r="T140"/>
  <c r="E140"/>
  <c r="AH140" s="1"/>
  <c r="AW139"/>
  <c r="AV139"/>
  <c r="AQ139" s="1"/>
  <c r="AU139"/>
  <c r="AP139"/>
  <c r="AO139"/>
  <c r="AN139"/>
  <c r="AK139"/>
  <c r="AG139"/>
  <c r="AF139"/>
  <c r="AE139"/>
  <c r="AD139"/>
  <c r="AC139"/>
  <c r="W139"/>
  <c r="X139" s="1"/>
  <c r="V139"/>
  <c r="U139"/>
  <c r="T139"/>
  <c r="E139"/>
  <c r="AH139" s="1"/>
  <c r="AW138"/>
  <c r="AV138"/>
  <c r="AQ138" s="1"/>
  <c r="AU138"/>
  <c r="AP138"/>
  <c r="AO138"/>
  <c r="AN138"/>
  <c r="AK138"/>
  <c r="AG138"/>
  <c r="AF138"/>
  <c r="AE138"/>
  <c r="AD138"/>
  <c r="AC138"/>
  <c r="AL139" l="1"/>
  <c r="AM139"/>
  <c r="AJ139"/>
  <c r="AI139"/>
  <c r="AI140"/>
  <c r="AJ140"/>
  <c r="W138" l="1"/>
  <c r="V138"/>
  <c r="U138"/>
  <c r="T138"/>
  <c r="E138"/>
  <c r="AH138" s="1"/>
  <c r="AW137"/>
  <c r="AV137"/>
  <c r="AQ137" s="1"/>
  <c r="AU137"/>
  <c r="AP137"/>
  <c r="AO137"/>
  <c r="AN137"/>
  <c r="AK137"/>
  <c r="AH137"/>
  <c r="AJ137" s="1"/>
  <c r="AG137"/>
  <c r="AF137"/>
  <c r="AE137"/>
  <c r="AD137"/>
  <c r="AC137"/>
  <c r="V137"/>
  <c r="W137" s="1"/>
  <c r="X137" s="1"/>
  <c r="U137"/>
  <c r="T137"/>
  <c r="E137"/>
  <c r="AW136"/>
  <c r="AV136"/>
  <c r="AQ136" s="1"/>
  <c r="AU136"/>
  <c r="AP136"/>
  <c r="AO136"/>
  <c r="AN136"/>
  <c r="AK136"/>
  <c r="AG136"/>
  <c r="AF136"/>
  <c r="AE136"/>
  <c r="AD136"/>
  <c r="AC136"/>
  <c r="AM137" l="1"/>
  <c r="AL137"/>
  <c r="AI138"/>
  <c r="AJ138"/>
  <c r="AI137"/>
  <c r="AJ136"/>
  <c r="V136"/>
  <c r="W136" s="1"/>
  <c r="U136"/>
  <c r="T136"/>
  <c r="E136"/>
  <c r="AH136" s="1"/>
  <c r="AI136" s="1"/>
  <c r="AW135"/>
  <c r="AV135"/>
  <c r="AQ135" s="1"/>
  <c r="AU135"/>
  <c r="AP135"/>
  <c r="AO135"/>
  <c r="AN135"/>
  <c r="AK135"/>
  <c r="AG135"/>
  <c r="AF135"/>
  <c r="AE135"/>
  <c r="AD135"/>
  <c r="AC135"/>
  <c r="V135" l="1"/>
  <c r="U135"/>
  <c r="W135" s="1"/>
  <c r="X135" s="1"/>
  <c r="AM135" s="1"/>
  <c r="AL135" s="1"/>
  <c r="T135"/>
  <c r="E135"/>
  <c r="AH135" s="1"/>
  <c r="AJ135" s="1"/>
  <c r="AI135" s="1"/>
  <c r="AW134"/>
  <c r="AV134"/>
  <c r="AQ134" s="1"/>
  <c r="AU134"/>
  <c r="AP134"/>
  <c r="AO134"/>
  <c r="AN134"/>
  <c r="AK134"/>
  <c r="AG134"/>
  <c r="AF134"/>
  <c r="AE134"/>
  <c r="AD134"/>
  <c r="AC134"/>
  <c r="V134" l="1"/>
  <c r="U134"/>
  <c r="W134" s="1"/>
  <c r="T134"/>
  <c r="E134"/>
  <c r="AH134" s="1"/>
  <c r="AJ134" s="1"/>
  <c r="AI134" s="1"/>
  <c r="AW133"/>
  <c r="AV133"/>
  <c r="AQ133" s="1"/>
  <c r="AU133"/>
  <c r="AP133"/>
  <c r="AO133"/>
  <c r="AN133"/>
  <c r="AK133"/>
  <c r="AG133"/>
  <c r="AF133"/>
  <c r="AE133"/>
  <c r="AD133"/>
  <c r="AC133"/>
  <c r="W133" l="1"/>
  <c r="V133"/>
  <c r="U133"/>
  <c r="T133"/>
  <c r="E133"/>
  <c r="AH133" s="1"/>
  <c r="AJ133" s="1"/>
  <c r="AI133" s="1"/>
  <c r="AW132"/>
  <c r="AV132"/>
  <c r="AQ132" s="1"/>
  <c r="AU132"/>
  <c r="AP132"/>
  <c r="AO132"/>
  <c r="AN132"/>
  <c r="AK132"/>
  <c r="AG132"/>
  <c r="AF132"/>
  <c r="AE132"/>
  <c r="AD132"/>
  <c r="AC132"/>
  <c r="V132" l="1"/>
  <c r="U132"/>
  <c r="W132" s="1"/>
  <c r="T132"/>
  <c r="E132"/>
  <c r="AH132" s="1"/>
  <c r="AI132" s="1"/>
  <c r="AW131"/>
  <c r="AV131"/>
  <c r="AQ131" s="1"/>
  <c r="AU131"/>
  <c r="AP131"/>
  <c r="AO131"/>
  <c r="AN131"/>
  <c r="AK131"/>
  <c r="AG131"/>
  <c r="AF131"/>
  <c r="AE131"/>
  <c r="AD131"/>
  <c r="AC131"/>
  <c r="AJ132" l="1"/>
  <c r="V131" l="1"/>
  <c r="U131"/>
  <c r="W131" s="1"/>
  <c r="X131" s="1"/>
  <c r="AM131" s="1"/>
  <c r="AL131" s="1"/>
  <c r="T131"/>
  <c r="E131"/>
  <c r="AH131" s="1"/>
  <c r="AW130"/>
  <c r="AV130"/>
  <c r="AQ130" s="1"/>
  <c r="AP130"/>
  <c r="AO130"/>
  <c r="AN130"/>
  <c r="AK130"/>
  <c r="AG130"/>
  <c r="AF130"/>
  <c r="AE130"/>
  <c r="AD130"/>
  <c r="AC130"/>
  <c r="V130"/>
  <c r="W130" s="1"/>
  <c r="U130"/>
  <c r="T130"/>
  <c r="E130"/>
  <c r="AH130" s="1"/>
  <c r="AJ130" s="1"/>
  <c r="AI130" s="1"/>
  <c r="AW129"/>
  <c r="AU129"/>
  <c r="AP129"/>
  <c r="AO129"/>
  <c r="AN129"/>
  <c r="AK129"/>
  <c r="AG129"/>
  <c r="AF129"/>
  <c r="AE129"/>
  <c r="AD129"/>
  <c r="AC129"/>
  <c r="V129"/>
  <c r="U129"/>
  <c r="W129" s="1"/>
  <c r="X129" s="1"/>
  <c r="AM129" s="1"/>
  <c r="AL129" s="1"/>
  <c r="T129"/>
  <c r="E129"/>
  <c r="AH129" s="1"/>
  <c r="AW128"/>
  <c r="AV128"/>
  <c r="AQ128" s="1"/>
  <c r="AU128"/>
  <c r="AP128"/>
  <c r="AO128"/>
  <c r="AN128"/>
  <c r="AK128"/>
  <c r="AG128"/>
  <c r="AF128"/>
  <c r="AE128"/>
  <c r="AD128"/>
  <c r="AC128"/>
  <c r="AI129" l="1"/>
  <c r="AJ129"/>
  <c r="AI131"/>
  <c r="AJ131"/>
  <c r="V128" l="1"/>
  <c r="U128"/>
  <c r="T128"/>
  <c r="E128"/>
  <c r="AH128" s="1"/>
  <c r="AW127"/>
  <c r="AV127"/>
  <c r="AQ127" s="1"/>
  <c r="AU127"/>
  <c r="AP127"/>
  <c r="AO127"/>
  <c r="AN127"/>
  <c r="AK127"/>
  <c r="AG127"/>
  <c r="AF127"/>
  <c r="AE127"/>
  <c r="AD127"/>
  <c r="AC127"/>
  <c r="AJ128" l="1"/>
  <c r="AI128"/>
  <c r="V127"/>
  <c r="W127" s="1"/>
  <c r="U127"/>
  <c r="T127"/>
  <c r="E127"/>
  <c r="AH127" s="1"/>
  <c r="AW126"/>
  <c r="AV126"/>
  <c r="AQ126" s="1"/>
  <c r="AU126"/>
  <c r="AP126"/>
  <c r="AO126"/>
  <c r="AN126"/>
  <c r="AK126"/>
  <c r="AG126"/>
  <c r="AF126"/>
  <c r="AE126"/>
  <c r="AD126"/>
  <c r="AC126"/>
  <c r="AJ127" l="1"/>
  <c r="AI127"/>
  <c r="V126"/>
  <c r="W126" s="1"/>
  <c r="X126" s="1"/>
  <c r="U126"/>
  <c r="T126"/>
  <c r="E126"/>
  <c r="AH126" s="1"/>
  <c r="AI126" s="1"/>
  <c r="AW125"/>
  <c r="AV125"/>
  <c r="AQ125" s="1"/>
  <c r="AU125"/>
  <c r="AP125"/>
  <c r="AO125"/>
  <c r="AN125"/>
  <c r="AK125"/>
  <c r="AG125"/>
  <c r="AF125"/>
  <c r="AE125"/>
  <c r="AD125"/>
  <c r="AC125"/>
  <c r="AL126" l="1"/>
  <c r="AM126"/>
  <c r="AJ126"/>
  <c r="V125"/>
  <c r="W125" s="1"/>
  <c r="U125"/>
  <c r="T125"/>
  <c r="E125"/>
  <c r="AH125" s="1"/>
  <c r="AW124"/>
  <c r="AV124"/>
  <c r="AQ124" s="1"/>
  <c r="AU124"/>
  <c r="AP124"/>
  <c r="AO124"/>
  <c r="AN124"/>
  <c r="AK124"/>
  <c r="AG124"/>
  <c r="AF124"/>
  <c r="AE124"/>
  <c r="AD124"/>
  <c r="AC124"/>
  <c r="AI125" l="1"/>
  <c r="AJ125"/>
  <c r="V124"/>
  <c r="W124" s="1"/>
  <c r="U124"/>
  <c r="T124"/>
  <c r="E124"/>
  <c r="AH124" s="1"/>
  <c r="AI124" s="1"/>
  <c r="AW123"/>
  <c r="AV123"/>
  <c r="AQ123" s="1"/>
  <c r="AU123"/>
  <c r="AP123"/>
  <c r="AO123"/>
  <c r="AN123"/>
  <c r="AK123"/>
  <c r="AG123"/>
  <c r="AF123"/>
  <c r="AE123"/>
  <c r="AD123"/>
  <c r="AC123"/>
  <c r="AJ124" l="1"/>
  <c r="V123" l="1"/>
  <c r="U123"/>
  <c r="W123" s="1"/>
  <c r="X123" s="1"/>
  <c r="AM123" s="1"/>
  <c r="AL123" s="1"/>
  <c r="T123"/>
  <c r="E123"/>
  <c r="AH123" s="1"/>
  <c r="AJ123" s="1"/>
  <c r="AI123" s="1"/>
  <c r="AW122"/>
  <c r="AV122"/>
  <c r="AQ122" s="1"/>
  <c r="AU122"/>
  <c r="AP122"/>
  <c r="AO122"/>
  <c r="AN122"/>
  <c r="AK122"/>
  <c r="AH122"/>
  <c r="AJ122" s="1"/>
  <c r="AI122" s="1"/>
  <c r="AG122"/>
  <c r="AF122"/>
  <c r="AE122"/>
  <c r="AD122"/>
  <c r="AC122"/>
  <c r="V122"/>
  <c r="U122"/>
  <c r="W122" s="1"/>
  <c r="X122" s="1"/>
  <c r="T122"/>
  <c r="E122"/>
  <c r="AW121"/>
  <c r="AV121"/>
  <c r="AQ121" s="1"/>
  <c r="AU121"/>
  <c r="AP121"/>
  <c r="AO121"/>
  <c r="AN121"/>
  <c r="AK121"/>
  <c r="AG121"/>
  <c r="AF121"/>
  <c r="AE121"/>
  <c r="AD121"/>
  <c r="AC121"/>
  <c r="AM122" l="1"/>
  <c r="AL122"/>
  <c r="V121"/>
  <c r="U121"/>
  <c r="T121"/>
  <c r="E121"/>
  <c r="AH121" s="1"/>
  <c r="AW120"/>
  <c r="AV120"/>
  <c r="AQ120" s="1"/>
  <c r="AU120"/>
  <c r="AP120"/>
  <c r="AO120"/>
  <c r="AN120"/>
  <c r="AK120"/>
  <c r="AG120"/>
  <c r="AF120"/>
  <c r="AE120"/>
  <c r="AD120"/>
  <c r="AC120"/>
  <c r="AJ121" l="1"/>
  <c r="AI121"/>
  <c r="V120"/>
  <c r="U120"/>
  <c r="W120" s="1"/>
  <c r="T120"/>
  <c r="E120"/>
  <c r="AH120" s="1"/>
  <c r="AW119"/>
  <c r="AV119"/>
  <c r="AQ119" s="1"/>
  <c r="AU119"/>
  <c r="AP119"/>
  <c r="AO119"/>
  <c r="AN119"/>
  <c r="AK119"/>
  <c r="AG119"/>
  <c r="AF119"/>
  <c r="AE119"/>
  <c r="AD119"/>
  <c r="AC119"/>
  <c r="W119"/>
  <c r="X119" s="1"/>
  <c r="V119"/>
  <c r="U119"/>
  <c r="T119"/>
  <c r="E119"/>
  <c r="AH119" s="1"/>
  <c r="AW118"/>
  <c r="AV118"/>
  <c r="AQ118" s="1"/>
  <c r="AU118"/>
  <c r="AP118"/>
  <c r="AO118"/>
  <c r="AN118"/>
  <c r="AK118"/>
  <c r="AG118"/>
  <c r="AF118"/>
  <c r="AE118"/>
  <c r="AD118"/>
  <c r="AC118"/>
  <c r="AL119" l="1"/>
  <c r="AM119"/>
  <c r="AI119"/>
  <c r="AJ119"/>
  <c r="AJ120"/>
  <c r="AI120"/>
  <c r="V118" l="1"/>
  <c r="U118"/>
  <c r="T118"/>
  <c r="E118"/>
  <c r="AH118" s="1"/>
  <c r="AW117"/>
  <c r="AV117"/>
  <c r="AQ117" s="1"/>
  <c r="AU117"/>
  <c r="AP117"/>
  <c r="AO117"/>
  <c r="AN117"/>
  <c r="AK117"/>
  <c r="AG117"/>
  <c r="AF117"/>
  <c r="AE117"/>
  <c r="AD117"/>
  <c r="AC117"/>
  <c r="AJ118" l="1"/>
  <c r="AI118"/>
  <c r="V117" l="1"/>
  <c r="U117"/>
  <c r="T117"/>
  <c r="E117"/>
  <c r="AH117" s="1"/>
  <c r="AW116"/>
  <c r="AV116"/>
  <c r="AQ116" s="1"/>
  <c r="AU116"/>
  <c r="AP116"/>
  <c r="AO116"/>
  <c r="AN116"/>
  <c r="AK116"/>
  <c r="AG116"/>
  <c r="AF116"/>
  <c r="AE116"/>
  <c r="AD116"/>
  <c r="AC116"/>
  <c r="W116"/>
  <c r="V116"/>
  <c r="U116"/>
  <c r="T116"/>
  <c r="E116"/>
  <c r="AH116" s="1"/>
  <c r="AW115"/>
  <c r="AV115"/>
  <c r="AQ115" s="1"/>
  <c r="AU115"/>
  <c r="AP115"/>
  <c r="AO115"/>
  <c r="AN115"/>
  <c r="AK115"/>
  <c r="AG115"/>
  <c r="AF115"/>
  <c r="AE115"/>
  <c r="AD115"/>
  <c r="AC115"/>
  <c r="AI116" l="1"/>
  <c r="AJ116"/>
  <c r="AJ117"/>
  <c r="AI117"/>
  <c r="V115"/>
  <c r="W115" s="1"/>
  <c r="X115" s="1"/>
  <c r="AM115" s="1"/>
  <c r="AL115" s="1"/>
  <c r="U115"/>
  <c r="T115"/>
  <c r="E115"/>
  <c r="AH115" s="1"/>
  <c r="AI115" s="1"/>
  <c r="AW114"/>
  <c r="AV114"/>
  <c r="AQ114" s="1"/>
  <c r="AU114"/>
  <c r="AP114"/>
  <c r="AO114"/>
  <c r="AN114"/>
  <c r="AK114"/>
  <c r="AG114"/>
  <c r="AF114"/>
  <c r="AE114"/>
  <c r="AD114"/>
  <c r="AC114"/>
  <c r="AJ115" l="1"/>
  <c r="V114"/>
  <c r="W114" s="1"/>
  <c r="U114"/>
  <c r="T114"/>
  <c r="E114"/>
  <c r="AH114" s="1"/>
  <c r="AW113"/>
  <c r="AV113"/>
  <c r="AQ113" s="1"/>
  <c r="AU113"/>
  <c r="AP113"/>
  <c r="AO113"/>
  <c r="AN113"/>
  <c r="AK113"/>
  <c r="AG113"/>
  <c r="AF113"/>
  <c r="AE113"/>
  <c r="AD113"/>
  <c r="AC113"/>
  <c r="W113"/>
  <c r="V113"/>
  <c r="U113"/>
  <c r="T113"/>
  <c r="E113"/>
  <c r="AH113" s="1"/>
  <c r="AW112"/>
  <c r="AV112"/>
  <c r="AQ112" s="1"/>
  <c r="AU112"/>
  <c r="AP112"/>
  <c r="AO112"/>
  <c r="AN112"/>
  <c r="AK112"/>
  <c r="AG112"/>
  <c r="AF112"/>
  <c r="AE112"/>
  <c r="AD112"/>
  <c r="AC112"/>
  <c r="AI113" l="1"/>
  <c r="AJ113"/>
  <c r="AJ114"/>
  <c r="AI114"/>
  <c r="W112" l="1"/>
  <c r="V112"/>
  <c r="U112"/>
  <c r="T112"/>
  <c r="E112"/>
  <c r="AH112" s="1"/>
  <c r="AW111"/>
  <c r="AV111"/>
  <c r="AQ111" s="1"/>
  <c r="AP111"/>
  <c r="AO111"/>
  <c r="AN111"/>
  <c r="AK111"/>
  <c r="AH111"/>
  <c r="AJ111" s="1"/>
  <c r="AG111"/>
  <c r="AF111"/>
  <c r="AE111"/>
  <c r="AD111"/>
  <c r="AC111"/>
  <c r="V111"/>
  <c r="U111"/>
  <c r="T111"/>
  <c r="E111"/>
  <c r="AW110"/>
  <c r="AU110"/>
  <c r="AP110"/>
  <c r="AO110"/>
  <c r="AN110"/>
  <c r="AK110"/>
  <c r="AG110"/>
  <c r="AF110"/>
  <c r="AE110"/>
  <c r="AD110"/>
  <c r="AC110"/>
  <c r="AJ112" l="1"/>
  <c r="AI112"/>
  <c r="AI111"/>
  <c r="V110"/>
  <c r="W110" s="1"/>
  <c r="X110" s="1"/>
  <c r="AM110" s="1"/>
  <c r="AL110" s="1"/>
  <c r="U110"/>
  <c r="T110"/>
  <c r="E110"/>
  <c r="AH110" s="1"/>
  <c r="AI110" s="1"/>
  <c r="AW109"/>
  <c r="AV109"/>
  <c r="AQ109" s="1"/>
  <c r="AU109"/>
  <c r="AP109"/>
  <c r="AO109"/>
  <c r="AN109"/>
  <c r="AK109"/>
  <c r="AG109"/>
  <c r="AF109"/>
  <c r="AE109"/>
  <c r="AD109"/>
  <c r="AC109"/>
  <c r="AJ110" l="1"/>
  <c r="W109"/>
  <c r="V109"/>
  <c r="U109"/>
  <c r="T109"/>
  <c r="E109"/>
  <c r="AH109" s="1"/>
  <c r="AW108"/>
  <c r="AV108"/>
  <c r="AQ108" s="1"/>
  <c r="AU108"/>
  <c r="AP108"/>
  <c r="AO108"/>
  <c r="AN108"/>
  <c r="AK108"/>
  <c r="AG108"/>
  <c r="AF108"/>
  <c r="AE108"/>
  <c r="AD108"/>
  <c r="AC108"/>
  <c r="W108"/>
  <c r="V108"/>
  <c r="U108"/>
  <c r="T108"/>
  <c r="X108" s="1"/>
  <c r="AL108" s="1"/>
  <c r="E108"/>
  <c r="AH108" s="1"/>
  <c r="AI108" s="1"/>
  <c r="AW107"/>
  <c r="AV107"/>
  <c r="AQ107" s="1"/>
  <c r="AU107"/>
  <c r="AP107"/>
  <c r="AO107"/>
  <c r="AN107"/>
  <c r="AK107"/>
  <c r="AG107"/>
  <c r="AF107"/>
  <c r="AE107"/>
  <c r="AD107"/>
  <c r="AC107"/>
  <c r="AI109" l="1"/>
  <c r="AJ109"/>
  <c r="AJ108"/>
  <c r="AM108"/>
  <c r="V107" l="1"/>
  <c r="W107" s="1"/>
  <c r="X107" s="1"/>
  <c r="AM107" s="1"/>
  <c r="AL107" s="1"/>
  <c r="U107"/>
  <c r="T107"/>
  <c r="E107"/>
  <c r="AH107" s="1"/>
  <c r="AW106"/>
  <c r="AV106"/>
  <c r="AQ106" s="1"/>
  <c r="AU106"/>
  <c r="AP106"/>
  <c r="AO106"/>
  <c r="AN106"/>
  <c r="AK106"/>
  <c r="AG106"/>
  <c r="AF106"/>
  <c r="AE106"/>
  <c r="AD106"/>
  <c r="AC106"/>
  <c r="AJ107" l="1"/>
  <c r="AI107"/>
  <c r="W106"/>
  <c r="V106"/>
  <c r="U106"/>
  <c r="T106"/>
  <c r="E106"/>
  <c r="AH106" s="1"/>
  <c r="AW105"/>
  <c r="AV105"/>
  <c r="AQ105" s="1"/>
  <c r="AU105"/>
  <c r="AP105"/>
  <c r="AO105"/>
  <c r="AN105"/>
  <c r="AK105"/>
  <c r="AG105"/>
  <c r="AF105"/>
  <c r="AE105"/>
  <c r="AD105"/>
  <c r="AC105"/>
  <c r="AJ106" l="1"/>
  <c r="AI106"/>
  <c r="V105"/>
  <c r="W105" s="1"/>
  <c r="X105" s="1"/>
  <c r="U105"/>
  <c r="T105"/>
  <c r="E105"/>
  <c r="AH105" s="1"/>
  <c r="AW104"/>
  <c r="AV104"/>
  <c r="AQ104" s="1"/>
  <c r="AU104"/>
  <c r="AP104"/>
  <c r="AO104"/>
  <c r="AN104"/>
  <c r="AK104"/>
  <c r="AG104"/>
  <c r="AF104"/>
  <c r="AE104"/>
  <c r="AD104"/>
  <c r="AC104"/>
  <c r="V104"/>
  <c r="U104"/>
  <c r="T104"/>
  <c r="E104"/>
  <c r="AH104" s="1"/>
  <c r="AW103"/>
  <c r="AV103"/>
  <c r="AQ103" s="1"/>
  <c r="AP103"/>
  <c r="AO103"/>
  <c r="AN103"/>
  <c r="AK103"/>
  <c r="AG103"/>
  <c r="AF103"/>
  <c r="AE103"/>
  <c r="AD103"/>
  <c r="AC103"/>
  <c r="AJ104" l="1"/>
  <c r="AI104"/>
  <c r="AL105"/>
  <c r="AM105"/>
  <c r="AI105"/>
  <c r="AJ105"/>
  <c r="V103" l="1"/>
  <c r="U103"/>
  <c r="T103"/>
  <c r="E103"/>
  <c r="AH103" s="1"/>
  <c r="AW102"/>
  <c r="AU102"/>
  <c r="AP102"/>
  <c r="AO102"/>
  <c r="AN102"/>
  <c r="AK102"/>
  <c r="AG102"/>
  <c r="AF102"/>
  <c r="AE102"/>
  <c r="AD102"/>
  <c r="AC102"/>
  <c r="V102"/>
  <c r="W102" s="1"/>
  <c r="U102"/>
  <c r="T102"/>
  <c r="E102"/>
  <c r="AH102" s="1"/>
  <c r="AW101"/>
  <c r="AV101"/>
  <c r="AQ101" s="1"/>
  <c r="AU101"/>
  <c r="AP101"/>
  <c r="AO101"/>
  <c r="AN101"/>
  <c r="AK101"/>
  <c r="AG101"/>
  <c r="AF101"/>
  <c r="AE101"/>
  <c r="AD101"/>
  <c r="AC101"/>
  <c r="AI102" l="1"/>
  <c r="AJ102"/>
  <c r="AI103"/>
  <c r="AJ103"/>
  <c r="V101" l="1"/>
  <c r="U101"/>
  <c r="W101" s="1"/>
  <c r="T101"/>
  <c r="E101"/>
  <c r="AH101" s="1"/>
  <c r="AW100"/>
  <c r="AV100"/>
  <c r="AQ100" s="1"/>
  <c r="AU100"/>
  <c r="AP100"/>
  <c r="AO100"/>
  <c r="AN100"/>
  <c r="AK100"/>
  <c r="AG100"/>
  <c r="AF100"/>
  <c r="AE100"/>
  <c r="AD100"/>
  <c r="AC100"/>
  <c r="AJ101" l="1"/>
  <c r="AI101"/>
  <c r="V100"/>
  <c r="U100"/>
  <c r="T100"/>
  <c r="E100"/>
  <c r="AH100" s="1"/>
  <c r="AW99"/>
  <c r="AV99"/>
  <c r="AQ99" s="1"/>
  <c r="AP99"/>
  <c r="AO99"/>
  <c r="AN99"/>
  <c r="AK99"/>
  <c r="AG99"/>
  <c r="AF99"/>
  <c r="AE99"/>
  <c r="AD99"/>
  <c r="AC99"/>
  <c r="AJ100" l="1"/>
  <c r="AI100"/>
  <c r="V99"/>
  <c r="U99"/>
  <c r="T99"/>
  <c r="E99"/>
  <c r="AH99" s="1"/>
  <c r="AW98"/>
  <c r="AU98"/>
  <c r="AP98"/>
  <c r="AO98"/>
  <c r="AN98"/>
  <c r="AK98"/>
  <c r="AG98"/>
  <c r="AF98"/>
  <c r="AE98"/>
  <c r="AD98"/>
  <c r="AC98"/>
  <c r="AI99" l="1"/>
  <c r="AJ99"/>
  <c r="V98"/>
  <c r="U98"/>
  <c r="W98" s="1"/>
  <c r="X98" s="1"/>
  <c r="T98"/>
  <c r="E98"/>
  <c r="AH98" s="1"/>
  <c r="AW97"/>
  <c r="AV97"/>
  <c r="AQ97" s="1"/>
  <c r="AU97"/>
  <c r="AP97"/>
  <c r="AO97"/>
  <c r="AN97"/>
  <c r="AK97"/>
  <c r="AG97"/>
  <c r="AF97"/>
  <c r="AE97"/>
  <c r="AD97"/>
  <c r="AC97"/>
  <c r="AL98" l="1"/>
  <c r="AM98"/>
  <c r="AJ98"/>
  <c r="AI98"/>
  <c r="V97"/>
  <c r="W97" s="1"/>
  <c r="X97" s="1"/>
  <c r="AM97" s="1"/>
  <c r="AL97" s="1"/>
  <c r="U97"/>
  <c r="T97"/>
  <c r="E97"/>
  <c r="AH97" s="1"/>
  <c r="AW96"/>
  <c r="AV96"/>
  <c r="AQ96" s="1"/>
  <c r="AU96"/>
  <c r="AP96"/>
  <c r="AO96"/>
  <c r="AN96"/>
  <c r="AK96"/>
  <c r="AG96"/>
  <c r="AF96"/>
  <c r="AE96"/>
  <c r="AD96"/>
  <c r="AC96"/>
  <c r="AJ97" l="1"/>
  <c r="AI97"/>
  <c r="V96" l="1"/>
  <c r="U96"/>
  <c r="T96"/>
  <c r="E96"/>
  <c r="AH96" s="1"/>
  <c r="AW95"/>
  <c r="AV95"/>
  <c r="AQ95" s="1"/>
  <c r="AU95"/>
  <c r="AP95"/>
  <c r="AO95"/>
  <c r="AN95"/>
  <c r="AK95"/>
  <c r="AG95"/>
  <c r="AF95"/>
  <c r="AE95"/>
  <c r="AD95"/>
  <c r="AC95"/>
  <c r="V95"/>
  <c r="U95"/>
  <c r="T95"/>
  <c r="E95"/>
  <c r="AH95" s="1"/>
  <c r="AJ95" s="1"/>
  <c r="AI95" s="1"/>
  <c r="AW94"/>
  <c r="AV94"/>
  <c r="AQ94" s="1"/>
  <c r="AU94"/>
  <c r="AP94"/>
  <c r="AO94"/>
  <c r="AN94"/>
  <c r="AK94"/>
  <c r="AG94"/>
  <c r="AF94"/>
  <c r="AE94"/>
  <c r="AD94"/>
  <c r="AC94"/>
  <c r="AI96" l="1"/>
  <c r="AJ96"/>
  <c r="V94" l="1"/>
  <c r="U94"/>
  <c r="T94"/>
  <c r="E94"/>
  <c r="AH94" s="1"/>
  <c r="AJ94" s="1"/>
  <c r="AI94" s="1"/>
  <c r="AW93"/>
  <c r="AV93"/>
  <c r="AQ93" s="1"/>
  <c r="AU93"/>
  <c r="AP93"/>
  <c r="AO93"/>
  <c r="AN93"/>
  <c r="AK93"/>
  <c r="AG93"/>
  <c r="AF93"/>
  <c r="AE93"/>
  <c r="AD93"/>
  <c r="AC93"/>
  <c r="V93"/>
  <c r="U93"/>
  <c r="W93" s="1"/>
  <c r="X93" s="1"/>
  <c r="AL93" s="1"/>
  <c r="T93"/>
  <c r="E93"/>
  <c r="AH93" s="1"/>
  <c r="AW92"/>
  <c r="AV92"/>
  <c r="AQ92" s="1"/>
  <c r="AU92"/>
  <c r="AP92"/>
  <c r="AO92"/>
  <c r="AN92"/>
  <c r="AK92"/>
  <c r="AG92"/>
  <c r="AF92"/>
  <c r="AE92"/>
  <c r="AD92"/>
  <c r="AC92"/>
  <c r="AJ93" l="1"/>
  <c r="AI93"/>
  <c r="AM93"/>
  <c r="W92"/>
  <c r="X92" s="1"/>
  <c r="AM92" s="1"/>
  <c r="AL92" s="1"/>
  <c r="V92"/>
  <c r="U92"/>
  <c r="T92"/>
  <c r="E92"/>
  <c r="AH92" s="1"/>
  <c r="AW91"/>
  <c r="AV91"/>
  <c r="AQ91" s="1"/>
  <c r="AU91"/>
  <c r="AP91"/>
  <c r="AO91"/>
  <c r="AN91"/>
  <c r="AK91"/>
  <c r="AG91"/>
  <c r="AF91"/>
  <c r="AE91"/>
  <c r="AD91"/>
  <c r="AC91"/>
  <c r="AI92" l="1"/>
  <c r="AJ92"/>
  <c r="W91"/>
  <c r="X91" s="1"/>
  <c r="V91"/>
  <c r="U91"/>
  <c r="T91"/>
  <c r="E91"/>
  <c r="AH91" s="1"/>
  <c r="AI91" s="1"/>
  <c r="AW90"/>
  <c r="AV90"/>
  <c r="AQ90" s="1"/>
  <c r="AU90"/>
  <c r="AP90"/>
  <c r="AO90"/>
  <c r="AN90"/>
  <c r="AK90"/>
  <c r="AG90"/>
  <c r="AF90"/>
  <c r="AE90"/>
  <c r="AD90"/>
  <c r="AC90"/>
  <c r="AL91" l="1"/>
  <c r="AM91"/>
  <c r="AJ91"/>
  <c r="V90"/>
  <c r="W90" s="1"/>
  <c r="U90"/>
  <c r="T90"/>
  <c r="E90"/>
  <c r="AH90" s="1"/>
  <c r="AW89"/>
  <c r="AV89"/>
  <c r="AQ89" s="1"/>
  <c r="AU89"/>
  <c r="AP89"/>
  <c r="AO89"/>
  <c r="AN89"/>
  <c r="AK89"/>
  <c r="AG89"/>
  <c r="AF89"/>
  <c r="AE89"/>
  <c r="AD89"/>
  <c r="AC89"/>
  <c r="AJ90" l="1"/>
  <c r="AI90"/>
  <c r="V89"/>
  <c r="U89"/>
  <c r="T89"/>
  <c r="E89"/>
  <c r="AH89" s="1"/>
  <c r="AW88"/>
  <c r="AV88"/>
  <c r="AQ88" s="1"/>
  <c r="AU88"/>
  <c r="AP88"/>
  <c r="AO88"/>
  <c r="AN88"/>
  <c r="AK88"/>
  <c r="AG88"/>
  <c r="AF88"/>
  <c r="AE88"/>
  <c r="AD88"/>
  <c r="AC88"/>
  <c r="AI89" l="1"/>
  <c r="AJ89"/>
  <c r="V88"/>
  <c r="U88"/>
  <c r="T88"/>
  <c r="E88"/>
  <c r="AH88" s="1"/>
  <c r="AW87"/>
  <c r="AV87"/>
  <c r="AQ87" s="1"/>
  <c r="AU87"/>
  <c r="AP87"/>
  <c r="AO87"/>
  <c r="AN87"/>
  <c r="AK87"/>
  <c r="AG87"/>
  <c r="AF87"/>
  <c r="AE87"/>
  <c r="AD87"/>
  <c r="AC87"/>
  <c r="AJ88" l="1"/>
  <c r="AI88"/>
  <c r="V87"/>
  <c r="U87"/>
  <c r="W87" s="1"/>
  <c r="T87"/>
  <c r="E87"/>
  <c r="AH87" s="1"/>
  <c r="AJ87" s="1"/>
  <c r="AI87" s="1"/>
  <c r="AW86"/>
  <c r="AV86"/>
  <c r="AQ86" s="1"/>
  <c r="AU86"/>
  <c r="AP86"/>
  <c r="AO86"/>
  <c r="AN86"/>
  <c r="AK86"/>
  <c r="AG86"/>
  <c r="AF86"/>
  <c r="AE86"/>
  <c r="AD86"/>
  <c r="AC86"/>
  <c r="W86"/>
  <c r="X86" s="1"/>
  <c r="AL86" s="1"/>
  <c r="V86"/>
  <c r="U86"/>
  <c r="T86"/>
  <c r="E86"/>
  <c r="AH86" s="1"/>
  <c r="AW85"/>
  <c r="AV85"/>
  <c r="AQ85" s="1"/>
  <c r="AU85"/>
  <c r="AP85"/>
  <c r="AO85"/>
  <c r="AN85"/>
  <c r="AK85"/>
  <c r="AG85"/>
  <c r="AF85"/>
  <c r="AE85"/>
  <c r="AD85"/>
  <c r="AC85"/>
  <c r="AI86" l="1"/>
  <c r="AJ86"/>
  <c r="AM86"/>
  <c r="V85" l="1"/>
  <c r="W85" s="1"/>
  <c r="X85" s="1"/>
  <c r="U85"/>
  <c r="T85"/>
  <c r="E85"/>
  <c r="AH85" s="1"/>
  <c r="AW84"/>
  <c r="AV84"/>
  <c r="AQ84" s="1"/>
  <c r="AU84"/>
  <c r="AP84"/>
  <c r="AO84"/>
  <c r="AN84"/>
  <c r="AK84"/>
  <c r="AG84"/>
  <c r="AF84"/>
  <c r="AE84"/>
  <c r="AD84"/>
  <c r="AC84"/>
  <c r="AL85" l="1"/>
  <c r="AM85"/>
  <c r="AI85"/>
  <c r="AJ85"/>
  <c r="V84"/>
  <c r="W84" s="1"/>
  <c r="U84"/>
  <c r="T84"/>
  <c r="E84"/>
  <c r="AH84" s="1"/>
  <c r="AI84" s="1"/>
  <c r="AW83"/>
  <c r="AV83"/>
  <c r="AQ83" s="1"/>
  <c r="AU83"/>
  <c r="AP83"/>
  <c r="AO83"/>
  <c r="AN83"/>
  <c r="AK83"/>
  <c r="AG83"/>
  <c r="AF83"/>
  <c r="AE83"/>
  <c r="AD83"/>
  <c r="AC83"/>
  <c r="AJ84" l="1"/>
  <c r="W83" l="1"/>
  <c r="V83"/>
  <c r="U83"/>
  <c r="T83"/>
  <c r="E83"/>
  <c r="AH83" s="1"/>
  <c r="AJ83" s="1"/>
  <c r="AI83" s="1"/>
  <c r="AW82"/>
  <c r="AV82"/>
  <c r="AQ82" s="1"/>
  <c r="AP82"/>
  <c r="AO82"/>
  <c r="AN82"/>
  <c r="AK82"/>
  <c r="AG82"/>
  <c r="AF82"/>
  <c r="AE82"/>
  <c r="AD82"/>
  <c r="AC82"/>
  <c r="W82"/>
  <c r="V82"/>
  <c r="U82"/>
  <c r="T82"/>
  <c r="X82" s="1"/>
  <c r="AM82" s="1"/>
  <c r="AL82" s="1"/>
  <c r="E82"/>
  <c r="AH82" s="1"/>
  <c r="AJ82" s="1"/>
  <c r="AI82" s="1"/>
  <c r="AW81"/>
  <c r="AU81"/>
  <c r="AP81"/>
  <c r="AO81"/>
  <c r="AN81"/>
  <c r="AK81"/>
  <c r="AG81"/>
  <c r="AF81"/>
  <c r="AE81"/>
  <c r="AD81"/>
  <c r="AC81"/>
  <c r="W81"/>
  <c r="V81"/>
  <c r="U81"/>
  <c r="T81"/>
  <c r="E81"/>
  <c r="AH81" s="1"/>
  <c r="AJ81" s="1"/>
  <c r="AI81" s="1"/>
  <c r="AW80"/>
  <c r="AV80"/>
  <c r="AQ80" s="1"/>
  <c r="AU80"/>
  <c r="AP80"/>
  <c r="AO80"/>
  <c r="AN80"/>
  <c r="AK80"/>
  <c r="AG80"/>
  <c r="AF80"/>
  <c r="AE80"/>
  <c r="AD80"/>
  <c r="AC80"/>
  <c r="V80" l="1"/>
  <c r="W80" s="1"/>
  <c r="X80" s="1"/>
  <c r="U80"/>
  <c r="T80"/>
  <c r="E80"/>
  <c r="AH80" s="1"/>
  <c r="AW79"/>
  <c r="AV79"/>
  <c r="AQ79" s="1"/>
  <c r="AU79"/>
  <c r="AP79"/>
  <c r="AO79"/>
  <c r="AN79"/>
  <c r="AK79"/>
  <c r="AG79"/>
  <c r="AF79"/>
  <c r="AE79"/>
  <c r="AD79"/>
  <c r="AC79"/>
  <c r="AL80" l="1"/>
  <c r="AM80"/>
  <c r="AI80"/>
  <c r="AJ80"/>
  <c r="V79" l="1"/>
  <c r="U79"/>
  <c r="W79" s="1"/>
  <c r="X79" s="1"/>
  <c r="T79"/>
  <c r="E79"/>
  <c r="AH79" s="1"/>
  <c r="AW78"/>
  <c r="AV78"/>
  <c r="AQ78" s="1"/>
  <c r="AU78"/>
  <c r="AP78"/>
  <c r="AO78"/>
  <c r="AN78"/>
  <c r="AK78"/>
  <c r="AG78"/>
  <c r="AF78"/>
  <c r="AE78"/>
  <c r="AD78"/>
  <c r="AC78"/>
  <c r="V78"/>
  <c r="W78" s="1"/>
  <c r="U78"/>
  <c r="T78"/>
  <c r="E78"/>
  <c r="AH78" s="1"/>
  <c r="AW77"/>
  <c r="AV77"/>
  <c r="AQ77" s="1"/>
  <c r="AU77"/>
  <c r="AP77"/>
  <c r="AO77"/>
  <c r="AN77"/>
  <c r="AK77"/>
  <c r="AG77"/>
  <c r="AF77"/>
  <c r="AE77"/>
  <c r="AD77"/>
  <c r="AC77"/>
  <c r="AM79" l="1"/>
  <c r="AL79"/>
  <c r="AI78"/>
  <c r="AJ78"/>
  <c r="AI79"/>
  <c r="AJ79"/>
  <c r="V77" l="1"/>
  <c r="U77"/>
  <c r="W77" s="1"/>
  <c r="X77" s="1"/>
  <c r="AM77" s="1"/>
  <c r="AL77" s="1"/>
  <c r="T77"/>
  <c r="E77"/>
  <c r="AH77" s="1"/>
  <c r="AW76"/>
  <c r="AV76"/>
  <c r="AQ76" s="1"/>
  <c r="AU76"/>
  <c r="AP76"/>
  <c r="AO76"/>
  <c r="AN76"/>
  <c r="AK76"/>
  <c r="AG76"/>
  <c r="AF76"/>
  <c r="AE76"/>
  <c r="AD76"/>
  <c r="AC76"/>
  <c r="V76"/>
  <c r="U76"/>
  <c r="W76" s="1"/>
  <c r="X76" s="1"/>
  <c r="AL76" s="1"/>
  <c r="T76"/>
  <c r="E76"/>
  <c r="AH76" s="1"/>
  <c r="AJ76" s="1"/>
  <c r="AI76" s="1"/>
  <c r="AW75"/>
  <c r="AV75"/>
  <c r="AQ75" s="1"/>
  <c r="AU75"/>
  <c r="AP75"/>
  <c r="AO75"/>
  <c r="AN75"/>
  <c r="AK75"/>
  <c r="AG75"/>
  <c r="AF75"/>
  <c r="AE75"/>
  <c r="AD75"/>
  <c r="AC75"/>
  <c r="AM76" l="1"/>
  <c r="AI77"/>
  <c r="AJ77"/>
  <c r="W75"/>
  <c r="V75"/>
  <c r="U75"/>
  <c r="T75"/>
  <c r="E75"/>
  <c r="AH75" s="1"/>
  <c r="AW74"/>
  <c r="AV74"/>
  <c r="AQ74" s="1"/>
  <c r="AU74"/>
  <c r="AP74"/>
  <c r="AO74"/>
  <c r="AN74"/>
  <c r="AK74"/>
  <c r="AG74"/>
  <c r="AF74"/>
  <c r="AE74"/>
  <c r="AD74"/>
  <c r="AC74"/>
  <c r="AJ75" l="1"/>
  <c r="AI75"/>
  <c r="V74"/>
  <c r="U74"/>
  <c r="W74" s="1"/>
  <c r="X74" s="1"/>
  <c r="T74"/>
  <c r="E74"/>
  <c r="AH74" s="1"/>
  <c r="AW73"/>
  <c r="AV73"/>
  <c r="AQ73" s="1"/>
  <c r="AU73"/>
  <c r="AP73"/>
  <c r="AO73"/>
  <c r="AN73"/>
  <c r="AK73"/>
  <c r="AG73"/>
  <c r="AF73"/>
  <c r="AE73"/>
  <c r="AD73"/>
  <c r="AC73"/>
  <c r="AM74" l="1"/>
  <c r="AL74"/>
  <c r="AJ74"/>
  <c r="AI74"/>
  <c r="W73"/>
  <c r="V73"/>
  <c r="U73"/>
  <c r="T73"/>
  <c r="X73" s="1"/>
  <c r="AM73" s="1"/>
  <c r="AL73" s="1"/>
  <c r="E73"/>
  <c r="AH73" s="1"/>
  <c r="AW72"/>
  <c r="AV72"/>
  <c r="AQ72" s="1"/>
  <c r="AU72"/>
  <c r="AP72"/>
  <c r="AO72"/>
  <c r="AN72"/>
  <c r="AK72"/>
  <c r="AG72"/>
  <c r="AF72"/>
  <c r="AE72"/>
  <c r="AD72"/>
  <c r="AC72"/>
  <c r="AI73" l="1"/>
  <c r="AJ73"/>
  <c r="V72"/>
  <c r="U72"/>
  <c r="T72"/>
  <c r="E72"/>
  <c r="AH72" s="1"/>
  <c r="AJ72" s="1"/>
  <c r="AI72" s="1"/>
  <c r="AW71"/>
  <c r="AV71"/>
  <c r="AQ71" s="1"/>
  <c r="AU71"/>
  <c r="AP71"/>
  <c r="AO71"/>
  <c r="AN71"/>
  <c r="AK71"/>
  <c r="AG71"/>
  <c r="AF71"/>
  <c r="AE71"/>
  <c r="AD71"/>
  <c r="AC71"/>
  <c r="V71" l="1"/>
  <c r="U71"/>
  <c r="W71" s="1"/>
  <c r="X71" s="1"/>
  <c r="T71"/>
  <c r="E71"/>
  <c r="AH71" s="1"/>
  <c r="AW70"/>
  <c r="AV70"/>
  <c r="AQ70" s="1"/>
  <c r="AU70"/>
  <c r="AP70"/>
  <c r="AO70"/>
  <c r="AN70"/>
  <c r="AK70"/>
  <c r="AG70"/>
  <c r="AF70"/>
  <c r="AE70"/>
  <c r="AD70"/>
  <c r="AC70"/>
  <c r="AL71" l="1"/>
  <c r="AM71"/>
  <c r="AJ71"/>
  <c r="AI71"/>
  <c r="W70"/>
  <c r="V70"/>
  <c r="U70"/>
  <c r="T70"/>
  <c r="E70"/>
  <c r="AH70" s="1"/>
  <c r="AW69"/>
  <c r="AV69"/>
  <c r="AQ69" s="1"/>
  <c r="AU69"/>
  <c r="AP69"/>
  <c r="AO69"/>
  <c r="AN69"/>
  <c r="AK69"/>
  <c r="AG69"/>
  <c r="AF69"/>
  <c r="AE69"/>
  <c r="AD69"/>
  <c r="AC69"/>
  <c r="V69"/>
  <c r="U69"/>
  <c r="W69" s="1"/>
  <c r="X69" s="1"/>
  <c r="AM69" s="1"/>
  <c r="AL69" s="1"/>
  <c r="T69"/>
  <c r="E69"/>
  <c r="AH69" s="1"/>
  <c r="AW68"/>
  <c r="AV68"/>
  <c r="AQ68" s="1"/>
  <c r="AU68"/>
  <c r="AP68"/>
  <c r="AO68"/>
  <c r="AN68"/>
  <c r="AK68"/>
  <c r="AG68"/>
  <c r="AF68"/>
  <c r="AE68"/>
  <c r="AD68"/>
  <c r="AC68"/>
  <c r="AI69" l="1"/>
  <c r="AJ69"/>
  <c r="AJ70"/>
  <c r="AI70"/>
  <c r="W68" l="1"/>
  <c r="V68"/>
  <c r="U68"/>
  <c r="T68"/>
  <c r="E68"/>
  <c r="AH68" s="1"/>
  <c r="AJ68" s="1"/>
  <c r="AI68" s="1"/>
  <c r="AW67"/>
  <c r="AV67"/>
  <c r="AQ67" s="1"/>
  <c r="AU67"/>
  <c r="AP67"/>
  <c r="AO67"/>
  <c r="AN67"/>
  <c r="AK67"/>
  <c r="AG67"/>
  <c r="AF67"/>
  <c r="AE67"/>
  <c r="AD67"/>
  <c r="AC67"/>
  <c r="W67"/>
  <c r="V67"/>
  <c r="U67"/>
  <c r="T67"/>
  <c r="X67" s="1"/>
  <c r="AM67" s="1"/>
  <c r="AL67" s="1"/>
  <c r="E67"/>
  <c r="AH67" s="1"/>
  <c r="AJ67" s="1"/>
  <c r="AI67" s="1"/>
  <c r="AW66"/>
  <c r="AV66"/>
  <c r="AQ66" s="1"/>
  <c r="AU66"/>
  <c r="AP66"/>
  <c r="AO66"/>
  <c r="AN66"/>
  <c r="AK66"/>
  <c r="AG66"/>
  <c r="AF66"/>
  <c r="AE66"/>
  <c r="AD66"/>
  <c r="AC66"/>
  <c r="V66" l="1"/>
  <c r="U66"/>
  <c r="W66" s="1"/>
  <c r="T66"/>
  <c r="E66"/>
  <c r="AH66" s="1"/>
  <c r="AJ66" s="1"/>
  <c r="AI66" s="1"/>
  <c r="AW65"/>
  <c r="AV65"/>
  <c r="AQ65" s="1"/>
  <c r="AU65"/>
  <c r="AP65"/>
  <c r="AO65"/>
  <c r="AN65"/>
  <c r="AK65"/>
  <c r="AG65"/>
  <c r="AF65"/>
  <c r="AE65"/>
  <c r="AD65"/>
  <c r="AC65"/>
  <c r="W65" l="1"/>
  <c r="X65" s="1"/>
  <c r="V65"/>
  <c r="U65"/>
  <c r="T65"/>
  <c r="E65"/>
  <c r="AH65" s="1"/>
  <c r="AI65" s="1"/>
  <c r="AW64"/>
  <c r="AV64"/>
  <c r="AQ64" s="1"/>
  <c r="AU64"/>
  <c r="AP64"/>
  <c r="AO64"/>
  <c r="AN64"/>
  <c r="AK64"/>
  <c r="AG64"/>
  <c r="AF64"/>
  <c r="AE64"/>
  <c r="AD64"/>
  <c r="AC64"/>
  <c r="AL65" l="1"/>
  <c r="AM65"/>
  <c r="AJ65"/>
  <c r="W64"/>
  <c r="X64" s="1"/>
  <c r="V64"/>
  <c r="U64"/>
  <c r="T64"/>
  <c r="E64"/>
  <c r="AH64" s="1"/>
  <c r="AJ64" s="1"/>
  <c r="AI64" s="1"/>
  <c r="AW63"/>
  <c r="AV63"/>
  <c r="AQ63" s="1"/>
  <c r="AU63"/>
  <c r="AP63"/>
  <c r="AO63"/>
  <c r="AN63"/>
  <c r="AK63"/>
  <c r="AG63"/>
  <c r="AF63"/>
  <c r="AE63"/>
  <c r="AD63"/>
  <c r="AC63"/>
  <c r="AL64" l="1"/>
  <c r="AM64"/>
  <c r="V63"/>
  <c r="W63" s="1"/>
  <c r="X63" s="1"/>
  <c r="AM63" s="1"/>
  <c r="AL63" s="1"/>
  <c r="U63"/>
  <c r="T63"/>
  <c r="E63"/>
  <c r="AH63" s="1"/>
  <c r="AW62"/>
  <c r="AV62"/>
  <c r="AQ62" s="1"/>
  <c r="AU62"/>
  <c r="AP62"/>
  <c r="AO62"/>
  <c r="AN62"/>
  <c r="AK62"/>
  <c r="AG62"/>
  <c r="AF62"/>
  <c r="AE62"/>
  <c r="AD62"/>
  <c r="AC62"/>
  <c r="V62"/>
  <c r="W62" s="1"/>
  <c r="U62"/>
  <c r="T62"/>
  <c r="E62"/>
  <c r="AH62" s="1"/>
  <c r="AW61"/>
  <c r="AV61"/>
  <c r="AQ61" s="1"/>
  <c r="AU61"/>
  <c r="AP61"/>
  <c r="AO61"/>
  <c r="AN61"/>
  <c r="AK61"/>
  <c r="AG61"/>
  <c r="AF61"/>
  <c r="AE61"/>
  <c r="AD61"/>
  <c r="AC61"/>
  <c r="AJ62" l="1"/>
  <c r="AI62"/>
  <c r="AI63"/>
  <c r="AJ63"/>
  <c r="V61" l="1"/>
  <c r="U61"/>
  <c r="W61" s="1"/>
  <c r="T61"/>
  <c r="E61"/>
  <c r="AH61" s="1"/>
  <c r="AW60"/>
  <c r="AV60"/>
  <c r="AQ60" s="1"/>
  <c r="AP60"/>
  <c r="AO60"/>
  <c r="AN60"/>
  <c r="AK60"/>
  <c r="AG60"/>
  <c r="AF60"/>
  <c r="AE60"/>
  <c r="AD60"/>
  <c r="AC60"/>
  <c r="AI61" l="1"/>
  <c r="AJ61"/>
  <c r="W60"/>
  <c r="V60"/>
  <c r="U60"/>
  <c r="T60"/>
  <c r="E60"/>
  <c r="AH60" s="1"/>
  <c r="AW59"/>
  <c r="AU59"/>
  <c r="AP59"/>
  <c r="AO59"/>
  <c r="AN59"/>
  <c r="AK59"/>
  <c r="AG59"/>
  <c r="AF59"/>
  <c r="AE59"/>
  <c r="AD59"/>
  <c r="AC59"/>
  <c r="AI60" l="1"/>
  <c r="AJ60"/>
  <c r="V59"/>
  <c r="U59"/>
  <c r="W59" s="1"/>
  <c r="T59"/>
  <c r="E59"/>
  <c r="AH59" s="1"/>
  <c r="AW58"/>
  <c r="AV58"/>
  <c r="AQ58" s="1"/>
  <c r="AU58"/>
  <c r="AP58"/>
  <c r="AO58"/>
  <c r="AN58"/>
  <c r="AK58"/>
  <c r="AG58"/>
  <c r="AF58"/>
  <c r="AE58"/>
  <c r="AD58"/>
  <c r="AC58"/>
  <c r="AI59" l="1"/>
  <c r="AJ59"/>
  <c r="V58"/>
  <c r="W58" s="1"/>
  <c r="X58" s="1"/>
  <c r="U58"/>
  <c r="T58"/>
  <c r="E58"/>
  <c r="AH58" s="1"/>
  <c r="AW57"/>
  <c r="AV57"/>
  <c r="AQ57" s="1"/>
  <c r="AU57"/>
  <c r="AP57"/>
  <c r="AO57"/>
  <c r="AN57"/>
  <c r="AK57"/>
  <c r="AG57"/>
  <c r="AF57"/>
  <c r="AE57"/>
  <c r="AD57"/>
  <c r="AC57"/>
  <c r="AL58" l="1"/>
  <c r="AM58"/>
  <c r="AI58"/>
  <c r="AJ58"/>
  <c r="V57"/>
  <c r="U57"/>
  <c r="W57" s="1"/>
  <c r="T57"/>
  <c r="E57"/>
  <c r="AH57" s="1"/>
  <c r="AW56"/>
  <c r="AV56"/>
  <c r="AQ56" s="1"/>
  <c r="AU56"/>
  <c r="AP56"/>
  <c r="AO56"/>
  <c r="AN56"/>
  <c r="AK56"/>
  <c r="AG56"/>
  <c r="AF56"/>
  <c r="AE56"/>
  <c r="AD56"/>
  <c r="AC56"/>
  <c r="AI57" l="1"/>
  <c r="AJ57"/>
  <c r="V56"/>
  <c r="U56"/>
  <c r="W56" s="1"/>
  <c r="T56"/>
  <c r="E56"/>
  <c r="AH56" s="1"/>
  <c r="AW55"/>
  <c r="AV55"/>
  <c r="AQ55" s="1"/>
  <c r="AU55"/>
  <c r="AP55"/>
  <c r="AO55"/>
  <c r="AN55"/>
  <c r="AK55"/>
  <c r="AG55"/>
  <c r="AF55"/>
  <c r="AE55"/>
  <c r="AD55"/>
  <c r="AC55"/>
  <c r="AJ56" l="1"/>
  <c r="AI56"/>
  <c r="V55"/>
  <c r="W55" s="1"/>
  <c r="U55"/>
  <c r="T55"/>
  <c r="E55"/>
  <c r="AH55" s="1"/>
  <c r="AW54"/>
  <c r="AV54"/>
  <c r="AQ54" s="1"/>
  <c r="AU54"/>
  <c r="AP54"/>
  <c r="AO54"/>
  <c r="AN54"/>
  <c r="AK54"/>
  <c r="AG54"/>
  <c r="AF54"/>
  <c r="AE54"/>
  <c r="AD54"/>
  <c r="AC54"/>
  <c r="AI55" l="1"/>
  <c r="AJ55"/>
  <c r="W54" l="1"/>
  <c r="V54"/>
  <c r="U54"/>
  <c r="T54"/>
  <c r="E54"/>
  <c r="AH54" s="1"/>
  <c r="AJ54" s="1"/>
  <c r="AI54" s="1"/>
  <c r="AW53"/>
  <c r="AV53"/>
  <c r="AQ53" s="1"/>
  <c r="AU53"/>
  <c r="AP53"/>
  <c r="AO53"/>
  <c r="AN53"/>
  <c r="AK53"/>
  <c r="AG53"/>
  <c r="AF53"/>
  <c r="AE53"/>
  <c r="AD53"/>
  <c r="AC53"/>
  <c r="V53"/>
  <c r="U53"/>
  <c r="T53"/>
  <c r="E53"/>
  <c r="AH53" s="1"/>
  <c r="AW52"/>
  <c r="AV52"/>
  <c r="AQ52" s="1"/>
  <c r="AU52"/>
  <c r="AP52"/>
  <c r="AO52"/>
  <c r="AN52"/>
  <c r="AK52"/>
  <c r="AG52"/>
  <c r="AF52"/>
  <c r="AE52"/>
  <c r="AD52"/>
  <c r="AC52"/>
  <c r="AI53" l="1"/>
  <c r="AJ53"/>
  <c r="V52"/>
  <c r="U52"/>
  <c r="T52"/>
  <c r="E52"/>
  <c r="AH52" s="1"/>
  <c r="AW51"/>
  <c r="AV51"/>
  <c r="AQ51" s="1"/>
  <c r="AU51"/>
  <c r="AP51"/>
  <c r="AO51"/>
  <c r="AN51"/>
  <c r="AK51"/>
  <c r="AG51"/>
  <c r="AF51"/>
  <c r="AE51"/>
  <c r="AD51"/>
  <c r="AC51"/>
  <c r="AI52" l="1"/>
  <c r="AJ52"/>
  <c r="V51"/>
  <c r="W51" s="1"/>
  <c r="X51" s="1"/>
  <c r="U51"/>
  <c r="T51"/>
  <c r="E51"/>
  <c r="AH51" s="1"/>
  <c r="AW50"/>
  <c r="AV50"/>
  <c r="AQ50" s="1"/>
  <c r="AU50"/>
  <c r="AP50"/>
  <c r="AO50"/>
  <c r="AN50"/>
  <c r="AK50"/>
  <c r="AG50"/>
  <c r="AF50"/>
  <c r="AE50"/>
  <c r="AD50"/>
  <c r="AC50"/>
  <c r="AL51" l="1"/>
  <c r="AM51"/>
  <c r="AI51"/>
  <c r="AJ51"/>
  <c r="V50" l="1"/>
  <c r="U50"/>
  <c r="W50" s="1"/>
  <c r="X50" s="1"/>
  <c r="T50"/>
  <c r="E50"/>
  <c r="AH50" s="1"/>
  <c r="AJ50" s="1"/>
  <c r="AI50" s="1"/>
  <c r="AW49"/>
  <c r="AV49"/>
  <c r="AQ49" s="1"/>
  <c r="AU49"/>
  <c r="AP49"/>
  <c r="AO49"/>
  <c r="AN49"/>
  <c r="AK49"/>
  <c r="AG49"/>
  <c r="AF49"/>
  <c r="AE49"/>
  <c r="AD49"/>
  <c r="AC49"/>
  <c r="W49"/>
  <c r="V49"/>
  <c r="U49"/>
  <c r="T49"/>
  <c r="E49"/>
  <c r="AH49" s="1"/>
  <c r="AW48"/>
  <c r="AV48"/>
  <c r="AQ48" s="1"/>
  <c r="AU48"/>
  <c r="AP48"/>
  <c r="AO48"/>
  <c r="AN48"/>
  <c r="AK48"/>
  <c r="AG48"/>
  <c r="AF48"/>
  <c r="AE48"/>
  <c r="AD48"/>
  <c r="AC48"/>
  <c r="AJ49" l="1"/>
  <c r="AI49"/>
  <c r="AL50"/>
  <c r="AM50"/>
  <c r="V48"/>
  <c r="U48"/>
  <c r="W48" s="1"/>
  <c r="X48" s="1"/>
  <c r="T48"/>
  <c r="E48"/>
  <c r="AH48" s="1"/>
  <c r="AJ48" s="1"/>
  <c r="AI48" s="1"/>
  <c r="AW47"/>
  <c r="AV47"/>
  <c r="AQ47" s="1"/>
  <c r="AU47"/>
  <c r="AP47"/>
  <c r="AO47"/>
  <c r="AN47"/>
  <c r="AK47"/>
  <c r="AG47"/>
  <c r="AF47"/>
  <c r="AE47"/>
  <c r="AD47"/>
  <c r="AC47"/>
  <c r="AM48" l="1"/>
  <c r="AL48"/>
  <c r="V47"/>
  <c r="U47"/>
  <c r="W47" s="1"/>
  <c r="T47"/>
  <c r="E47"/>
  <c r="AH47" s="1"/>
  <c r="AW46"/>
  <c r="AV46"/>
  <c r="AQ46" s="1"/>
  <c r="AU46"/>
  <c r="AP46"/>
  <c r="AO46"/>
  <c r="AN46"/>
  <c r="AK46"/>
  <c r="AG46"/>
  <c r="AF46"/>
  <c r="AE46"/>
  <c r="AD46"/>
  <c r="AC46"/>
  <c r="AJ47" l="1"/>
  <c r="AI47"/>
  <c r="V46"/>
  <c r="U46"/>
  <c r="W46" s="1"/>
  <c r="X46" s="1"/>
  <c r="T46"/>
  <c r="E46"/>
  <c r="AH46" s="1"/>
  <c r="AJ46" s="1"/>
  <c r="AI46" s="1"/>
  <c r="AW45"/>
  <c r="AV45"/>
  <c r="AQ45" s="1"/>
  <c r="AU45"/>
  <c r="AP45"/>
  <c r="AO45"/>
  <c r="AN45"/>
  <c r="AK45"/>
  <c r="AG45"/>
  <c r="AF45"/>
  <c r="AE45"/>
  <c r="AD45"/>
  <c r="AC45"/>
  <c r="V45"/>
  <c r="U45"/>
  <c r="W45" s="1"/>
  <c r="T45"/>
  <c r="E45"/>
  <c r="AH45" s="1"/>
  <c r="AW44"/>
  <c r="AV44"/>
  <c r="AQ44" s="1"/>
  <c r="AJ45" l="1"/>
  <c r="AI45"/>
  <c r="AL46"/>
  <c r="AM46"/>
  <c r="AP44"/>
  <c r="AO44"/>
  <c r="AN44"/>
  <c r="AK44"/>
  <c r="AG44"/>
  <c r="AF44"/>
  <c r="AE44"/>
  <c r="AD44"/>
  <c r="AC44"/>
  <c r="V44" l="1"/>
  <c r="W44" s="1"/>
  <c r="U44"/>
  <c r="T44"/>
  <c r="E44"/>
  <c r="AH44" s="1"/>
  <c r="AW43"/>
  <c r="AU43"/>
  <c r="AP43"/>
  <c r="AO43"/>
  <c r="AN43"/>
  <c r="AK43"/>
  <c r="AG43"/>
  <c r="AF43"/>
  <c r="AE43"/>
  <c r="AD43"/>
  <c r="AC43"/>
  <c r="W43"/>
  <c r="X43" s="1"/>
  <c r="V43"/>
  <c r="U43"/>
  <c r="T43"/>
  <c r="E43"/>
  <c r="AH43" s="1"/>
  <c r="AW42"/>
  <c r="AV42"/>
  <c r="AQ42" s="1"/>
  <c r="AU42"/>
  <c r="AP42"/>
  <c r="AO42"/>
  <c r="AN42"/>
  <c r="AK42"/>
  <c r="AG42"/>
  <c r="AF42"/>
  <c r="AE42"/>
  <c r="AD42"/>
  <c r="AC42"/>
  <c r="AJ43" l="1"/>
  <c r="AI43"/>
  <c r="AL43"/>
  <c r="AM43"/>
  <c r="AI44"/>
  <c r="AJ44"/>
  <c r="V42" l="1"/>
  <c r="W42" s="1"/>
  <c r="U42"/>
  <c r="T42"/>
  <c r="E42"/>
  <c r="AH42" s="1"/>
  <c r="AJ42" s="1"/>
  <c r="AI42" s="1"/>
  <c r="AW41"/>
  <c r="AV41"/>
  <c r="AQ41" s="1"/>
  <c r="AU41"/>
  <c r="AP41"/>
  <c r="AO41"/>
  <c r="AN41"/>
  <c r="AK41"/>
  <c r="AG41"/>
  <c r="AF41"/>
  <c r="AE41"/>
  <c r="AD41"/>
  <c r="AC41"/>
  <c r="V41"/>
  <c r="U41"/>
  <c r="T41"/>
  <c r="E41"/>
  <c r="AH41" s="1"/>
  <c r="AJ41" l="1"/>
  <c r="AI41"/>
  <c r="AW40"/>
  <c r="AV40"/>
  <c r="AQ40" s="1"/>
  <c r="AP40"/>
  <c r="AO40"/>
  <c r="AN40"/>
  <c r="AK40"/>
  <c r="AG40"/>
  <c r="AF40"/>
  <c r="AE40"/>
  <c r="AD40"/>
  <c r="AC40"/>
  <c r="V40"/>
  <c r="U40"/>
  <c r="T40"/>
  <c r="E40"/>
  <c r="AH40" s="1"/>
  <c r="AJ40" s="1"/>
  <c r="AI40" s="1"/>
  <c r="AW39"/>
  <c r="AU39"/>
  <c r="AP39"/>
  <c r="AO39"/>
  <c r="AN39"/>
  <c r="AK39"/>
  <c r="AG39"/>
  <c r="AF39"/>
  <c r="AE39"/>
  <c r="AD39"/>
  <c r="AC39"/>
  <c r="V39" l="1"/>
  <c r="W39" s="1"/>
  <c r="X39" s="1"/>
  <c r="AM39" s="1"/>
  <c r="AL39" s="1"/>
  <c r="U39"/>
  <c r="T39"/>
  <c r="E39"/>
  <c r="AW38"/>
  <c r="AV38"/>
  <c r="AQ38" s="1"/>
  <c r="AU38"/>
  <c r="AP38"/>
  <c r="AO38"/>
  <c r="AN38"/>
  <c r="AK38"/>
  <c r="AG38"/>
  <c r="AF38"/>
  <c r="AE38"/>
  <c r="AD38"/>
  <c r="AC38"/>
  <c r="V38" l="1"/>
  <c r="W38" s="1"/>
  <c r="X38" s="1"/>
  <c r="U38"/>
  <c r="T38"/>
  <c r="E38"/>
  <c r="AH38" s="1"/>
  <c r="AJ38" s="1"/>
  <c r="AI38" s="1"/>
  <c r="AW37"/>
  <c r="AV37"/>
  <c r="AQ37" s="1"/>
  <c r="AU37"/>
  <c r="AP37"/>
  <c r="AO37"/>
  <c r="AN37"/>
  <c r="AK37"/>
  <c r="AG37"/>
  <c r="AF37"/>
  <c r="AE37"/>
  <c r="AD37"/>
  <c r="AC37"/>
  <c r="AL38" l="1"/>
  <c r="AM38"/>
  <c r="V37"/>
  <c r="W37" s="1"/>
  <c r="U37"/>
  <c r="T37"/>
  <c r="E37"/>
  <c r="AH37" s="1"/>
  <c r="AW36"/>
  <c r="AV36"/>
  <c r="AQ36" s="1"/>
  <c r="AU36"/>
  <c r="AP36"/>
  <c r="AO36"/>
  <c r="AN36"/>
  <c r="AK36"/>
  <c r="AG36"/>
  <c r="AF36"/>
  <c r="AE36"/>
  <c r="AD36"/>
  <c r="AC36"/>
  <c r="AI37" l="1"/>
  <c r="AJ37"/>
  <c r="V36"/>
  <c r="U36"/>
  <c r="T36"/>
  <c r="E36"/>
  <c r="AW35"/>
  <c r="AV35"/>
  <c r="AQ35" s="1"/>
  <c r="AU35"/>
  <c r="AP35"/>
  <c r="AO35"/>
  <c r="AN35"/>
  <c r="AK35"/>
  <c r="AG35"/>
  <c r="AF35"/>
  <c r="AE35"/>
  <c r="AD35"/>
  <c r="AC35"/>
  <c r="W35" l="1"/>
  <c r="X35" s="1"/>
  <c r="V35"/>
  <c r="U35"/>
  <c r="T35"/>
  <c r="E35"/>
  <c r="AW34"/>
  <c r="AV34"/>
  <c r="AQ34" s="1"/>
  <c r="AU34"/>
  <c r="AP34"/>
  <c r="AO34"/>
  <c r="AN34"/>
  <c r="AK34"/>
  <c r="AG34"/>
  <c r="AF34"/>
  <c r="AE34"/>
  <c r="AD34"/>
  <c r="AC34"/>
  <c r="AL35" l="1"/>
  <c r="AM35"/>
  <c r="V34"/>
  <c r="U34"/>
  <c r="W34" s="1"/>
  <c r="X34" s="1"/>
  <c r="T34"/>
  <c r="E34"/>
  <c r="AH34" s="1"/>
  <c r="AI34" s="1"/>
  <c r="AW33"/>
  <c r="AV33"/>
  <c r="AQ33" s="1"/>
  <c r="AU33"/>
  <c r="AP33"/>
  <c r="AO33"/>
  <c r="AN33"/>
  <c r="AK33"/>
  <c r="AG33"/>
  <c r="AF33"/>
  <c r="AE33"/>
  <c r="AD33"/>
  <c r="AC33"/>
  <c r="AL34" l="1"/>
  <c r="AM34"/>
  <c r="AJ34"/>
  <c r="W33"/>
  <c r="V33"/>
  <c r="U33"/>
  <c r="T33"/>
  <c r="E33"/>
  <c r="AH33" s="1"/>
  <c r="AW32"/>
  <c r="AV32"/>
  <c r="AQ32" s="1"/>
  <c r="AU32"/>
  <c r="AP32"/>
  <c r="AO32"/>
  <c r="AN32"/>
  <c r="AK32"/>
  <c r="AG32"/>
  <c r="AF32"/>
  <c r="AE32"/>
  <c r="AD32"/>
  <c r="AC32"/>
  <c r="AI33" l="1"/>
  <c r="AJ33"/>
  <c r="V32" l="1"/>
  <c r="U32"/>
  <c r="W32" s="1"/>
  <c r="T32"/>
  <c r="E32"/>
  <c r="AW31"/>
  <c r="AV31"/>
  <c r="AQ31" s="1"/>
  <c r="AU31"/>
  <c r="AP31"/>
  <c r="AO31"/>
  <c r="AN31"/>
  <c r="AK31"/>
  <c r="AG31"/>
  <c r="AF31"/>
  <c r="AE31"/>
  <c r="AD31"/>
  <c r="AC31"/>
  <c r="V31"/>
  <c r="W31" s="1"/>
  <c r="U31"/>
  <c r="T31"/>
  <c r="E31"/>
  <c r="AW30"/>
  <c r="AV30"/>
  <c r="AQ30" s="1"/>
  <c r="AU30"/>
  <c r="AP30"/>
  <c r="AO30"/>
  <c r="AN30"/>
  <c r="AK30"/>
  <c r="AG30"/>
  <c r="AF30"/>
  <c r="AE30"/>
  <c r="AD30"/>
  <c r="AC30"/>
  <c r="V30"/>
  <c r="U30"/>
  <c r="T30"/>
  <c r="E30"/>
  <c r="AH30" s="1"/>
  <c r="AJ30" s="1"/>
  <c r="AI30" s="1"/>
  <c r="AW29"/>
  <c r="AV29"/>
  <c r="AQ29" s="1"/>
  <c r="AU29"/>
  <c r="AP29"/>
  <c r="AO29"/>
  <c r="AN29"/>
  <c r="AK29"/>
  <c r="AG29"/>
  <c r="AF29"/>
  <c r="AE29"/>
  <c r="AD29"/>
  <c r="AC29"/>
  <c r="W29" l="1"/>
  <c r="X29" s="1"/>
  <c r="V29"/>
  <c r="U29"/>
  <c r="T29"/>
  <c r="E29"/>
  <c r="AL29" l="1"/>
  <c r="AM29"/>
  <c r="AW28"/>
  <c r="AV28"/>
  <c r="AQ28" s="1"/>
  <c r="AP28"/>
  <c r="AO28"/>
  <c r="AN28"/>
  <c r="AK28"/>
  <c r="AG28"/>
  <c r="AF28"/>
  <c r="AE28"/>
  <c r="AD28"/>
  <c r="AC28"/>
  <c r="W28" l="1"/>
  <c r="V28"/>
  <c r="U28"/>
  <c r="T28"/>
  <c r="E28"/>
  <c r="AH28" s="1"/>
  <c r="AJ28" s="1"/>
  <c r="AI28" s="1"/>
  <c r="AW27"/>
  <c r="AU27"/>
  <c r="AP27"/>
  <c r="AO27"/>
  <c r="AN27"/>
  <c r="AK27"/>
  <c r="AG27"/>
  <c r="AF27"/>
  <c r="AE27"/>
  <c r="AD27"/>
  <c r="AC27"/>
  <c r="V27" l="1"/>
  <c r="U27"/>
  <c r="W27" s="1"/>
  <c r="X27" s="1"/>
  <c r="T27"/>
  <c r="E27"/>
  <c r="AH27" s="1"/>
  <c r="AW26"/>
  <c r="AV26"/>
  <c r="AQ26" s="1"/>
  <c r="AU26"/>
  <c r="AP26"/>
  <c r="AO26"/>
  <c r="AN26"/>
  <c r="AK26"/>
  <c r="AG26"/>
  <c r="AF26"/>
  <c r="AE26"/>
  <c r="AD26"/>
  <c r="AC26"/>
  <c r="W26"/>
  <c r="V26"/>
  <c r="U26"/>
  <c r="T26"/>
  <c r="E26"/>
  <c r="AM27" l="1"/>
  <c r="AL27"/>
  <c r="AI27"/>
  <c r="AJ27"/>
  <c r="AW25"/>
  <c r="AV25"/>
  <c r="AQ25" s="1"/>
  <c r="AP25"/>
  <c r="AO25"/>
  <c r="AN25"/>
  <c r="AK25"/>
  <c r="AG25"/>
  <c r="AF25"/>
  <c r="AE25"/>
  <c r="AD25"/>
  <c r="AC25"/>
  <c r="V25" l="1"/>
  <c r="U25"/>
  <c r="W25" s="1"/>
  <c r="X25" s="1"/>
  <c r="AM25" s="1"/>
  <c r="AL25" s="1"/>
  <c r="T25"/>
  <c r="E25"/>
  <c r="AH25" s="1"/>
  <c r="AJ25" s="1"/>
  <c r="AI25" s="1"/>
  <c r="AW24"/>
  <c r="AU24"/>
  <c r="AP24"/>
  <c r="AO24"/>
  <c r="AN24"/>
  <c r="AK24"/>
  <c r="AG24"/>
  <c r="AF24"/>
  <c r="AE24"/>
  <c r="AD24"/>
  <c r="AC24"/>
  <c r="V24" l="1"/>
  <c r="U24"/>
  <c r="W24" s="1"/>
  <c r="X24" s="1"/>
  <c r="T24"/>
  <c r="E24"/>
  <c r="AW23"/>
  <c r="AV23"/>
  <c r="AQ23" s="1"/>
  <c r="AU23"/>
  <c r="AP23"/>
  <c r="AO23"/>
  <c r="AN23"/>
  <c r="AK23"/>
  <c r="AG23"/>
  <c r="AF23"/>
  <c r="AE23"/>
  <c r="AD23"/>
  <c r="AC23"/>
  <c r="AL24" l="1"/>
  <c r="AM24"/>
  <c r="W23"/>
  <c r="X23" s="1"/>
  <c r="V23"/>
  <c r="U23"/>
  <c r="T23"/>
  <c r="E23"/>
  <c r="AW22"/>
  <c r="AV22"/>
  <c r="AQ22" s="1"/>
  <c r="AU22"/>
  <c r="AP22"/>
  <c r="AO22"/>
  <c r="AN22"/>
  <c r="AK22"/>
  <c r="AG22"/>
  <c r="AF22"/>
  <c r="AE22"/>
  <c r="AD22"/>
  <c r="AC22"/>
  <c r="AM23" l="1"/>
  <c r="AL23"/>
  <c r="V22"/>
  <c r="U22"/>
  <c r="W22" s="1"/>
  <c r="T22"/>
  <c r="E22"/>
  <c r="AW21"/>
  <c r="AV21"/>
  <c r="AQ21" s="1"/>
  <c r="AU21"/>
  <c r="AP21"/>
  <c r="AO21"/>
  <c r="AN21"/>
  <c r="AK21"/>
  <c r="AG21"/>
  <c r="AF21"/>
  <c r="AE21"/>
  <c r="AD21"/>
  <c r="AC21"/>
  <c r="V21" l="1"/>
  <c r="U21"/>
  <c r="W21" s="1"/>
  <c r="X21" s="1"/>
  <c r="T21"/>
  <c r="E21"/>
  <c r="AW20"/>
  <c r="AV20"/>
  <c r="AQ20" s="1"/>
  <c r="AU20"/>
  <c r="AP20"/>
  <c r="AO20"/>
  <c r="AN20"/>
  <c r="AK20"/>
  <c r="AG20"/>
  <c r="AF20"/>
  <c r="AE20"/>
  <c r="AD20"/>
  <c r="AC20"/>
  <c r="AL21" l="1"/>
  <c r="AM21"/>
  <c r="V20"/>
  <c r="W20" s="1"/>
  <c r="X20" s="1"/>
  <c r="U20"/>
  <c r="T20"/>
  <c r="E20"/>
  <c r="AH20" s="1"/>
  <c r="AI20" s="1"/>
  <c r="AW19"/>
  <c r="AV19"/>
  <c r="AQ19" s="1"/>
  <c r="AU19"/>
  <c r="AP19"/>
  <c r="AO19"/>
  <c r="AN19"/>
  <c r="AK19"/>
  <c r="AG19"/>
  <c r="AF19"/>
  <c r="AE19"/>
  <c r="AD19"/>
  <c r="AC19"/>
  <c r="AL20" l="1"/>
  <c r="AM20"/>
  <c r="AJ20"/>
  <c r="W19"/>
  <c r="V19"/>
  <c r="U19"/>
  <c r="T19"/>
  <c r="E19"/>
  <c r="AW18" l="1"/>
  <c r="AV18"/>
  <c r="AQ18" s="1"/>
  <c r="AP18"/>
  <c r="AO18"/>
  <c r="AN18"/>
  <c r="AK18"/>
  <c r="AG18"/>
  <c r="AF18"/>
  <c r="AE18"/>
  <c r="AD18"/>
  <c r="AC18"/>
  <c r="V18"/>
  <c r="U18"/>
  <c r="W18" s="1"/>
  <c r="T18"/>
  <c r="E18"/>
  <c r="AW17"/>
  <c r="AU17"/>
  <c r="AP17"/>
  <c r="AO17"/>
  <c r="AN17"/>
  <c r="AK17"/>
  <c r="AG17"/>
  <c r="AF17"/>
  <c r="AE17"/>
  <c r="AD17"/>
  <c r="AC17"/>
  <c r="V17"/>
  <c r="W17" s="1"/>
  <c r="U17"/>
  <c r="T17"/>
  <c r="E17"/>
  <c r="AH17" s="1"/>
  <c r="AJ17" s="1"/>
  <c r="AI17" s="1"/>
  <c r="AW16"/>
  <c r="AV16"/>
  <c r="AQ16" s="1"/>
  <c r="AU16"/>
  <c r="AP16"/>
  <c r="AO16"/>
  <c r="AN16"/>
  <c r="AK16"/>
  <c r="AG16"/>
  <c r="AF16"/>
  <c r="AE16"/>
  <c r="AD16"/>
  <c r="AC16"/>
  <c r="V16" l="1"/>
  <c r="W16" s="1"/>
  <c r="X16" s="1"/>
  <c r="U16"/>
  <c r="T16"/>
  <c r="E16"/>
  <c r="AW15"/>
  <c r="AV15"/>
  <c r="AQ15" s="1"/>
  <c r="AU15"/>
  <c r="AP15"/>
  <c r="AO15"/>
  <c r="AN15"/>
  <c r="AK15"/>
  <c r="AG15"/>
  <c r="AF15"/>
  <c r="AE15"/>
  <c r="AD15"/>
  <c r="AC15"/>
  <c r="AL16" l="1"/>
  <c r="AM16"/>
  <c r="W15"/>
  <c r="X15" s="1"/>
  <c r="AM15" s="1"/>
  <c r="AL15" s="1"/>
  <c r="V15"/>
  <c r="U15"/>
  <c r="T15"/>
  <c r="E15"/>
  <c r="AH15" s="1"/>
  <c r="AI15" s="1"/>
  <c r="AW14"/>
  <c r="AV14"/>
  <c r="AQ14" s="1"/>
  <c r="AU14"/>
  <c r="AP14"/>
  <c r="AO14"/>
  <c r="AN14"/>
  <c r="AK14"/>
  <c r="AG14"/>
  <c r="AF14"/>
  <c r="AE14"/>
  <c r="AD14"/>
  <c r="AC14"/>
  <c r="AJ15" l="1"/>
  <c r="V14"/>
  <c r="U14"/>
  <c r="W14" s="1"/>
  <c r="X14" s="1"/>
  <c r="AM14" s="1"/>
  <c r="AL14" s="1"/>
  <c r="T14"/>
  <c r="E14"/>
  <c r="AW13"/>
  <c r="AV13"/>
  <c r="AQ13" s="1"/>
  <c r="AU13"/>
  <c r="AP13"/>
  <c r="AO13"/>
  <c r="AN13"/>
  <c r="AK13"/>
  <c r="AG13"/>
  <c r="AF13"/>
  <c r="AE13"/>
  <c r="AD13"/>
  <c r="AC13"/>
  <c r="V13" l="1"/>
  <c r="U13"/>
  <c r="W13" s="1"/>
  <c r="T13"/>
  <c r="E13"/>
  <c r="AH13" s="1"/>
  <c r="AI13" s="1"/>
  <c r="AW12"/>
  <c r="AV12"/>
  <c r="AQ12" s="1"/>
  <c r="AU12"/>
  <c r="AP12"/>
  <c r="AO12"/>
  <c r="AN12"/>
  <c r="AK12"/>
  <c r="AG12"/>
  <c r="AF12"/>
  <c r="AE12"/>
  <c r="AD12"/>
  <c r="AC12"/>
  <c r="AJ13" l="1"/>
  <c r="V12"/>
  <c r="W12" s="1"/>
  <c r="X12" s="1"/>
  <c r="U12"/>
  <c r="T12"/>
  <c r="E12"/>
  <c r="AH12" s="1"/>
  <c r="AI12" s="1"/>
  <c r="AW11"/>
  <c r="AV11"/>
  <c r="AQ11" s="1"/>
  <c r="AU11"/>
  <c r="AP11"/>
  <c r="AO11"/>
  <c r="AN11"/>
  <c r="AK11"/>
  <c r="AG11"/>
  <c r="AF11"/>
  <c r="AE11"/>
  <c r="AD11"/>
  <c r="AC11"/>
  <c r="AL12" l="1"/>
  <c r="AM12"/>
  <c r="AJ12"/>
  <c r="V11"/>
  <c r="U11"/>
  <c r="W11" s="1"/>
  <c r="X11" s="1"/>
  <c r="T11"/>
  <c r="E11"/>
  <c r="AH11" s="1"/>
  <c r="AI11" s="1"/>
  <c r="AW10"/>
  <c r="AV10"/>
  <c r="AQ10" s="1"/>
  <c r="AU10"/>
  <c r="AP10"/>
  <c r="AO10"/>
  <c r="AN10"/>
  <c r="AK10"/>
  <c r="AG10"/>
  <c r="AF10"/>
  <c r="AE10"/>
  <c r="AD10"/>
  <c r="AC10"/>
  <c r="AL11" l="1"/>
  <c r="AM11"/>
  <c r="AJ11"/>
  <c r="V10"/>
  <c r="U10"/>
  <c r="W10" s="1"/>
  <c r="X10" s="1"/>
  <c r="AM10" s="1"/>
  <c r="AL10" s="1"/>
  <c r="T10"/>
  <c r="E10"/>
  <c r="AH10" s="1"/>
  <c r="AW9"/>
  <c r="AV9"/>
  <c r="AQ9" s="1"/>
  <c r="AU9"/>
  <c r="AP9"/>
  <c r="AO9"/>
  <c r="AN9"/>
  <c r="AK9"/>
  <c r="AG9"/>
  <c r="AF9"/>
  <c r="AE9"/>
  <c r="AD9"/>
  <c r="AC9"/>
  <c r="V9"/>
  <c r="U9"/>
  <c r="W9" s="1"/>
  <c r="T9"/>
  <c r="E9"/>
  <c r="AW8"/>
  <c r="AV8"/>
  <c r="AQ8" s="1"/>
  <c r="AU8"/>
  <c r="AP8"/>
  <c r="AO8"/>
  <c r="AN8"/>
  <c r="AK8"/>
  <c r="AG8"/>
  <c r="AF8"/>
  <c r="AE8"/>
  <c r="AD8"/>
  <c r="AC8"/>
  <c r="AJ10" l="1"/>
  <c r="AI10"/>
  <c r="V8" l="1"/>
  <c r="U8"/>
  <c r="W8" s="1"/>
  <c r="T8"/>
  <c r="E8"/>
  <c r="AW7"/>
  <c r="AV7"/>
  <c r="AQ7" s="1"/>
  <c r="AU7"/>
  <c r="AP7"/>
  <c r="AO7"/>
  <c r="AN7"/>
  <c r="AK7"/>
  <c r="AG7"/>
  <c r="AF7"/>
  <c r="AE7"/>
  <c r="AD7"/>
  <c r="AC7"/>
  <c r="V7" l="1"/>
  <c r="W7" s="1"/>
  <c r="X7" s="1"/>
  <c r="U7"/>
  <c r="T7"/>
  <c r="E7"/>
  <c r="AW6"/>
  <c r="AV6"/>
  <c r="AQ6" s="1"/>
  <c r="AU6"/>
  <c r="AP6"/>
  <c r="AO6"/>
  <c r="AN6"/>
  <c r="AK6"/>
  <c r="AG6"/>
  <c r="AF6"/>
  <c r="AE6"/>
  <c r="AD6"/>
  <c r="AC6"/>
  <c r="AL7" l="1"/>
  <c r="AM7"/>
  <c r="AH7"/>
  <c r="AJ7" s="1"/>
  <c r="AI7" s="1"/>
  <c r="V6"/>
  <c r="U6"/>
  <c r="W6" s="1"/>
  <c r="X6" s="1"/>
  <c r="T6"/>
  <c r="E6"/>
  <c r="AW5"/>
  <c r="AV5"/>
  <c r="AQ5" s="1"/>
  <c r="AU5"/>
  <c r="AP5"/>
  <c r="AO5"/>
  <c r="AN5"/>
  <c r="AK5"/>
  <c r="AG5"/>
  <c r="AF5"/>
  <c r="AE5"/>
  <c r="AD5"/>
  <c r="AC5"/>
  <c r="V5"/>
  <c r="W5" s="1"/>
  <c r="U5"/>
  <c r="T5"/>
  <c r="E5"/>
  <c r="AH5" s="1"/>
  <c r="AJ5" s="1"/>
  <c r="AI5" s="1"/>
  <c r="AW4"/>
  <c r="AV4"/>
  <c r="AQ4" s="1"/>
  <c r="AU4"/>
  <c r="AP4"/>
  <c r="AO4"/>
  <c r="AN4"/>
  <c r="AK4"/>
  <c r="AG4"/>
  <c r="AF4"/>
  <c r="AE4"/>
  <c r="AD4"/>
  <c r="AC4"/>
  <c r="AL6" l="1"/>
  <c r="AM6"/>
  <c r="W4" l="1"/>
  <c r="X4" s="1"/>
  <c r="AM4" s="1"/>
  <c r="AL4" s="1"/>
  <c r="V4"/>
  <c r="U4"/>
  <c r="T4"/>
  <c r="E4"/>
  <c r="AW3"/>
  <c r="AV3"/>
  <c r="AQ3" s="1"/>
  <c r="AU3"/>
  <c r="AP3"/>
  <c r="AO3"/>
  <c r="AN3"/>
  <c r="AK3"/>
  <c r="AG3"/>
  <c r="AF3"/>
  <c r="AE3"/>
  <c r="AD3"/>
  <c r="AC3"/>
  <c r="W3"/>
  <c r="V3"/>
  <c r="U3"/>
  <c r="T3"/>
  <c r="X3" s="1"/>
  <c r="AL3" s="1"/>
  <c r="E3"/>
  <c r="AW2"/>
  <c r="AV2"/>
  <c r="AQ2" s="1"/>
  <c r="AU2"/>
  <c r="AP2"/>
  <c r="AO2"/>
  <c r="AN2"/>
  <c r="AX3" l="1"/>
  <c r="AH4"/>
  <c r="AM3"/>
  <c r="AK2"/>
  <c r="AJ2"/>
  <c r="AH2"/>
  <c r="AI2" s="1"/>
  <c r="AG2"/>
  <c r="AF2"/>
  <c r="AE2"/>
  <c r="AD2"/>
  <c r="AC2"/>
  <c r="W2"/>
  <c r="V2"/>
  <c r="U2"/>
  <c r="T2"/>
  <c r="Y3" l="1"/>
  <c r="AX4"/>
  <c r="AX5" s="1"/>
  <c r="AX6" s="1"/>
  <c r="AI4"/>
  <c r="AJ4"/>
  <c r="AA2"/>
  <c r="X2"/>
  <c r="AX7" l="1"/>
  <c r="AX8" s="1"/>
  <c r="AX9" s="1"/>
  <c r="AX10" s="1"/>
  <c r="AX11" s="1"/>
  <c r="AX12" s="1"/>
  <c r="AX13" s="1"/>
  <c r="AX14" s="1"/>
  <c r="AX15" s="1"/>
  <c r="AX16" s="1"/>
  <c r="S2"/>
  <c r="AT2" s="1"/>
  <c r="Z3"/>
  <c r="AM2"/>
  <c r="AL2"/>
  <c r="AB2"/>
  <c r="Y4"/>
  <c r="AA3"/>
  <c r="AS2" l="1"/>
  <c r="S3"/>
  <c r="Y5"/>
  <c r="AA4"/>
  <c r="Z4"/>
  <c r="AB3"/>
  <c r="AT3" l="1"/>
  <c r="AS3"/>
  <c r="S4"/>
  <c r="X5"/>
  <c r="AA5"/>
  <c r="Y6"/>
  <c r="Z5"/>
  <c r="AB4"/>
  <c r="AT4" l="1"/>
  <c r="AS4"/>
  <c r="Y7"/>
  <c r="AA6"/>
  <c r="AM5"/>
  <c r="AL5" s="1"/>
  <c r="S5"/>
  <c r="Z6"/>
  <c r="AB5"/>
  <c r="AT5" l="1"/>
  <c r="AS5"/>
  <c r="S6"/>
  <c r="AA7"/>
  <c r="Y8"/>
  <c r="Z7"/>
  <c r="AB6"/>
  <c r="AT6" l="1"/>
  <c r="AS6"/>
  <c r="S7"/>
  <c r="AB7"/>
  <c r="Z8"/>
  <c r="X8"/>
  <c r="Y9"/>
  <c r="AA8"/>
  <c r="AT7" l="1"/>
  <c r="AS7"/>
  <c r="Z9"/>
  <c r="AB8"/>
  <c r="AM8"/>
  <c r="AL8" s="1"/>
  <c r="S8"/>
  <c r="X9"/>
  <c r="Y10"/>
  <c r="AA9"/>
  <c r="AT8" l="1"/>
  <c r="AS8"/>
  <c r="S9"/>
  <c r="Y11"/>
  <c r="AA10"/>
  <c r="AB9"/>
  <c r="Z10"/>
  <c r="AL9"/>
  <c r="AM9"/>
  <c r="AT9" l="1"/>
  <c r="AS9"/>
  <c r="S10"/>
  <c r="Z11"/>
  <c r="AB10"/>
  <c r="Y12"/>
  <c r="AA11"/>
  <c r="AT10" l="1"/>
  <c r="AS10"/>
  <c r="S11"/>
  <c r="AB11"/>
  <c r="Z12"/>
  <c r="Y13"/>
  <c r="AA12"/>
  <c r="AT11" l="1"/>
  <c r="AS11"/>
  <c r="S12"/>
  <c r="AB12"/>
  <c r="Z13"/>
  <c r="X13"/>
  <c r="Y14"/>
  <c r="AA13"/>
  <c r="AT12" l="1"/>
  <c r="AS12"/>
  <c r="Z14"/>
  <c r="AB13"/>
  <c r="AM13"/>
  <c r="AL13" s="1"/>
  <c r="S13"/>
  <c r="Y15"/>
  <c r="AA14"/>
  <c r="AT13" l="1"/>
  <c r="AS13"/>
  <c r="S14"/>
  <c r="Z15"/>
  <c r="AB14"/>
  <c r="AA15"/>
  <c r="Y16"/>
  <c r="AT14" l="1"/>
  <c r="AS14"/>
  <c r="S15"/>
  <c r="Y17"/>
  <c r="AA16"/>
  <c r="AB15"/>
  <c r="Z16"/>
  <c r="AT15" l="1"/>
  <c r="AS15"/>
  <c r="S16"/>
  <c r="X17"/>
  <c r="Y18"/>
  <c r="AA17"/>
  <c r="Z17"/>
  <c r="AB16"/>
  <c r="AT16" l="1"/>
  <c r="AS16"/>
  <c r="X18"/>
  <c r="AM18" s="1"/>
  <c r="AL18" s="1"/>
  <c r="Y19"/>
  <c r="AA18"/>
  <c r="AL17"/>
  <c r="AM17"/>
  <c r="S17"/>
  <c r="AB17"/>
  <c r="AV17" s="1"/>
  <c r="Z18"/>
  <c r="AT17" l="1"/>
  <c r="AS17"/>
  <c r="S18"/>
  <c r="X19"/>
  <c r="AA19"/>
  <c r="Y20"/>
  <c r="AQ17"/>
  <c r="AX17"/>
  <c r="Z19"/>
  <c r="AB18"/>
  <c r="AU18"/>
  <c r="AT18" l="1"/>
  <c r="AS18"/>
  <c r="S19"/>
  <c r="AX18"/>
  <c r="AX19" s="1"/>
  <c r="AX20" s="1"/>
  <c r="AX21" s="1"/>
  <c r="AX22" s="1"/>
  <c r="AX23" s="1"/>
  <c r="AL19"/>
  <c r="AM19"/>
  <c r="AB19"/>
  <c r="Z20"/>
  <c r="Y21"/>
  <c r="AA20"/>
  <c r="AT19" l="1"/>
  <c r="AS19"/>
  <c r="S20"/>
  <c r="Y22"/>
  <c r="AA21"/>
  <c r="Z21"/>
  <c r="AB20"/>
  <c r="AT20" l="1"/>
  <c r="AS20"/>
  <c r="S21"/>
  <c r="Z22"/>
  <c r="AB21"/>
  <c r="X22"/>
  <c r="Y23"/>
  <c r="AA22"/>
  <c r="AT21" l="1"/>
  <c r="AS21"/>
  <c r="Z23"/>
  <c r="AB22"/>
  <c r="AM22"/>
  <c r="AL22" s="1"/>
  <c r="S22"/>
  <c r="AA23"/>
  <c r="Y24"/>
  <c r="AT22" l="1"/>
  <c r="AS22"/>
  <c r="S23"/>
  <c r="Z24"/>
  <c r="AB23"/>
  <c r="Y25"/>
  <c r="AA24"/>
  <c r="AT23" l="1"/>
  <c r="AS23"/>
  <c r="S24"/>
  <c r="Y26"/>
  <c r="AA25"/>
  <c r="Z25"/>
  <c r="AB24"/>
  <c r="AV24" s="1"/>
  <c r="AT24" l="1"/>
  <c r="AS24"/>
  <c r="S25"/>
  <c r="X26"/>
  <c r="AA26"/>
  <c r="Y27"/>
  <c r="Z26"/>
  <c r="AB25"/>
  <c r="AU25"/>
  <c r="AQ24"/>
  <c r="AX24"/>
  <c r="AT25" l="1"/>
  <c r="AS25"/>
  <c r="AM26"/>
  <c r="AL26" s="1"/>
  <c r="S26"/>
  <c r="Y28"/>
  <c r="AA27"/>
  <c r="AX25"/>
  <c r="AX26" s="1"/>
  <c r="Z27"/>
  <c r="AB26"/>
  <c r="AT26" l="1"/>
  <c r="AS26"/>
  <c r="S27"/>
  <c r="X28"/>
  <c r="AM28" s="1"/>
  <c r="AL28" s="1"/>
  <c r="Y29"/>
  <c r="AA28"/>
  <c r="Z28"/>
  <c r="AB27"/>
  <c r="AV27" s="1"/>
  <c r="AQ27" s="1"/>
  <c r="AT27" l="1"/>
  <c r="AS27"/>
  <c r="S28"/>
  <c r="AX27"/>
  <c r="Z29"/>
  <c r="AU28"/>
  <c r="AB28"/>
  <c r="Y30"/>
  <c r="AA29"/>
  <c r="AT28" l="1"/>
  <c r="AS28"/>
  <c r="S29"/>
  <c r="AX28"/>
  <c r="AX29" s="1"/>
  <c r="AX30" s="1"/>
  <c r="AX31" s="1"/>
  <c r="AX32" s="1"/>
  <c r="AX33" s="1"/>
  <c r="AX34" s="1"/>
  <c r="AX35" s="1"/>
  <c r="AX36" s="1"/>
  <c r="AX37" s="1"/>
  <c r="AX38" s="1"/>
  <c r="AX39" s="1"/>
  <c r="Z30"/>
  <c r="AB29"/>
  <c r="W30"/>
  <c r="X30"/>
  <c r="Z31"/>
  <c r="X31"/>
  <c r="Z32"/>
  <c r="X32"/>
  <c r="Z33"/>
  <c r="X33"/>
  <c r="Z34"/>
  <c r="Z35"/>
  <c r="Z36"/>
  <c r="W36"/>
  <c r="X36"/>
  <c r="Z37"/>
  <c r="X37"/>
  <c r="Z38"/>
  <c r="Z39"/>
  <c r="AB39"/>
  <c r="AV39"/>
  <c r="Z40"/>
  <c r="W40"/>
  <c r="X40"/>
  <c r="Z41"/>
  <c r="W41"/>
  <c r="X41"/>
  <c r="Z42"/>
  <c r="X42"/>
  <c r="Z43"/>
  <c r="AB43"/>
  <c r="AV43"/>
  <c r="Z44"/>
  <c r="X44"/>
  <c r="Z45"/>
  <c r="X45"/>
  <c r="Z46"/>
  <c r="Z47"/>
  <c r="X47"/>
  <c r="Z48"/>
  <c r="Z49"/>
  <c r="X49"/>
  <c r="Z50"/>
  <c r="Z51"/>
  <c r="Z52"/>
  <c r="W52"/>
  <c r="X52"/>
  <c r="Z53"/>
  <c r="W53"/>
  <c r="X53"/>
  <c r="Z54"/>
  <c r="X54"/>
  <c r="Z55"/>
  <c r="X55"/>
  <c r="Z56"/>
  <c r="X56"/>
  <c r="Z57"/>
  <c r="X57"/>
  <c r="Z58"/>
  <c r="Z59"/>
  <c r="X59"/>
  <c r="AB59"/>
  <c r="AV59"/>
  <c r="Z60"/>
  <c r="X60"/>
  <c r="Z61"/>
  <c r="X61"/>
  <c r="Z62"/>
  <c r="X62"/>
  <c r="Z63"/>
  <c r="Z64"/>
  <c r="Z65"/>
  <c r="Z66"/>
  <c r="X66"/>
  <c r="Z67"/>
  <c r="Z68"/>
  <c r="X68"/>
  <c r="Z69"/>
  <c r="Z70"/>
  <c r="X70"/>
  <c r="Z71"/>
  <c r="Z72"/>
  <c r="W72"/>
  <c r="X72"/>
  <c r="Z73"/>
  <c r="Z74"/>
  <c r="Z75"/>
  <c r="X75"/>
  <c r="Z76"/>
  <c r="Z77"/>
  <c r="Z78"/>
  <c r="X78"/>
  <c r="Z79"/>
  <c r="Z80"/>
  <c r="Z81"/>
  <c r="X81"/>
  <c r="AB81"/>
  <c r="AV81"/>
  <c r="Z82"/>
  <c r="Z83"/>
  <c r="X83"/>
  <c r="Z84"/>
  <c r="X84"/>
  <c r="Z85"/>
  <c r="Z86"/>
  <c r="Z87"/>
  <c r="X87"/>
  <c r="Z88"/>
  <c r="W88"/>
  <c r="X88"/>
  <c r="Z89"/>
  <c r="W89"/>
  <c r="X89"/>
  <c r="Z90"/>
  <c r="X90"/>
  <c r="Z91"/>
  <c r="Z92"/>
  <c r="Z93"/>
  <c r="Z94"/>
  <c r="W94"/>
  <c r="X94"/>
  <c r="Z95"/>
  <c r="W95"/>
  <c r="X95"/>
  <c r="Z96"/>
  <c r="W96"/>
  <c r="X96"/>
  <c r="Z97"/>
  <c r="Z98"/>
  <c r="AB98"/>
  <c r="AV98"/>
  <c r="Z99"/>
  <c r="W99"/>
  <c r="X99"/>
  <c r="Z100"/>
  <c r="W100"/>
  <c r="X100"/>
  <c r="Z101"/>
  <c r="X101"/>
  <c r="Z102"/>
  <c r="X102"/>
  <c r="AB102"/>
  <c r="AV102"/>
  <c r="Z103"/>
  <c r="W103"/>
  <c r="X103"/>
  <c r="Z104"/>
  <c r="W104"/>
  <c r="X104"/>
  <c r="Z105"/>
  <c r="Z106"/>
  <c r="X106"/>
  <c r="Z107"/>
  <c r="Z108"/>
  <c r="Z109"/>
  <c r="X109"/>
  <c r="Z110"/>
  <c r="AB110"/>
  <c r="AV110"/>
  <c r="Z111"/>
  <c r="W111"/>
  <c r="X111"/>
  <c r="Z112"/>
  <c r="X112"/>
  <c r="Z113"/>
  <c r="X113"/>
  <c r="Z114"/>
  <c r="X114"/>
  <c r="Z115"/>
  <c r="Z116"/>
  <c r="X116"/>
  <c r="Z117"/>
  <c r="W117"/>
  <c r="X117"/>
  <c r="Z118"/>
  <c r="W118"/>
  <c r="X118"/>
  <c r="Z119"/>
  <c r="Z120"/>
  <c r="X120"/>
  <c r="Z121"/>
  <c r="W121"/>
  <c r="X121"/>
  <c r="Z122"/>
  <c r="Z123"/>
  <c r="Z124"/>
  <c r="X124"/>
  <c r="Z125"/>
  <c r="X125"/>
  <c r="Z126"/>
  <c r="Z127"/>
  <c r="X127"/>
  <c r="Z128"/>
  <c r="W128"/>
  <c r="X128"/>
  <c r="Z129"/>
  <c r="AB129"/>
  <c r="AV129"/>
  <c r="Z130"/>
  <c r="X130"/>
  <c r="Z131"/>
  <c r="Z132"/>
  <c r="X132"/>
  <c r="Z133"/>
  <c r="X133"/>
  <c r="Z134"/>
  <c r="X134"/>
  <c r="Z135"/>
  <c r="Z136"/>
  <c r="X136"/>
  <c r="Z137"/>
  <c r="Z138"/>
  <c r="X138"/>
  <c r="Z139"/>
  <c r="Z140"/>
  <c r="X140"/>
  <c r="Z141"/>
  <c r="X141"/>
  <c r="Z142"/>
  <c r="AB142"/>
  <c r="AV142"/>
  <c r="Z143"/>
  <c r="X143"/>
  <c r="Z144"/>
  <c r="Z145"/>
  <c r="X145"/>
  <c r="Z146"/>
  <c r="X146"/>
  <c r="Z147"/>
  <c r="X147"/>
  <c r="AB147"/>
  <c r="AV147"/>
  <c r="Z148"/>
  <c r="Z149"/>
  <c r="Z150"/>
  <c r="Z151"/>
  <c r="W151"/>
  <c r="X151"/>
  <c r="Z152"/>
  <c r="X152"/>
  <c r="Z153"/>
  <c r="Z154"/>
  <c r="W154"/>
  <c r="X154"/>
  <c r="Z155"/>
  <c r="Z156"/>
  <c r="W156"/>
  <c r="X156"/>
  <c r="AB156"/>
  <c r="AV156"/>
  <c r="Z157"/>
  <c r="X157"/>
  <c r="Z158"/>
  <c r="Z159"/>
  <c r="W159"/>
  <c r="X159"/>
  <c r="Z160"/>
  <c r="W160"/>
  <c r="X160"/>
  <c r="Z161"/>
  <c r="X161"/>
  <c r="Z162"/>
  <c r="X162"/>
  <c r="Z163"/>
  <c r="X163"/>
  <c r="Z164"/>
  <c r="X164"/>
  <c r="Z165"/>
  <c r="Z166"/>
  <c r="X166"/>
  <c r="AB166"/>
  <c r="AV166"/>
  <c r="Z167"/>
  <c r="Z168"/>
  <c r="Z169"/>
  <c r="X169"/>
  <c r="Z170"/>
  <c r="Z171"/>
  <c r="X171"/>
  <c r="Z172"/>
  <c r="W172"/>
  <c r="X172"/>
  <c r="Z173"/>
  <c r="X173"/>
  <c r="Z174"/>
  <c r="X174"/>
  <c r="Z175"/>
  <c r="X175"/>
  <c r="Z176"/>
  <c r="X176"/>
  <c r="Z177"/>
  <c r="Z178"/>
  <c r="X178"/>
  <c r="Z179"/>
  <c r="X179"/>
  <c r="Z180"/>
  <c r="X180"/>
  <c r="Z181"/>
  <c r="W181"/>
  <c r="X181"/>
  <c r="Z182"/>
  <c r="Z183"/>
  <c r="X183"/>
  <c r="Z184"/>
  <c r="X184"/>
  <c r="Z185"/>
  <c r="Z186"/>
  <c r="Z187"/>
  <c r="X187"/>
  <c r="Z188"/>
  <c r="X188"/>
  <c r="Z189"/>
  <c r="X189"/>
  <c r="Z190"/>
  <c r="X190"/>
  <c r="Z191"/>
  <c r="X191"/>
  <c r="Z192"/>
  <c r="X192"/>
  <c r="Z193"/>
  <c r="X193"/>
  <c r="Z194"/>
  <c r="X194"/>
  <c r="Z195"/>
  <c r="Z196"/>
  <c r="Z197"/>
  <c r="Z198"/>
  <c r="X198"/>
  <c r="Z199"/>
  <c r="X199"/>
  <c r="Z200"/>
  <c r="AB200"/>
  <c r="AV200"/>
  <c r="Z201"/>
  <c r="Z202"/>
  <c r="X202"/>
  <c r="Z203"/>
  <c r="Z204"/>
  <c r="Z205"/>
  <c r="Z206"/>
  <c r="X206"/>
  <c r="Z207"/>
  <c r="Z208"/>
  <c r="X208"/>
  <c r="Z209"/>
  <c r="X209"/>
  <c r="Z210"/>
  <c r="Z211"/>
  <c r="Z212"/>
  <c r="Z213"/>
  <c r="Z214"/>
  <c r="Z215"/>
  <c r="Z216"/>
  <c r="X216"/>
  <c r="Z217"/>
  <c r="Z218"/>
  <c r="X218"/>
  <c r="Z219"/>
  <c r="Z220"/>
  <c r="X220"/>
  <c r="Z221"/>
  <c r="Z222"/>
  <c r="Z223"/>
  <c r="X223"/>
  <c r="Z224"/>
  <c r="X224"/>
  <c r="Z225"/>
  <c r="Z226"/>
  <c r="Z227"/>
  <c r="X227"/>
  <c r="Z228"/>
  <c r="X228"/>
  <c r="Z229"/>
  <c r="X229"/>
  <c r="Z230"/>
  <c r="Z231"/>
  <c r="W231"/>
  <c r="X231"/>
  <c r="Z232"/>
  <c r="Z233"/>
  <c r="Z234"/>
  <c r="Z235"/>
  <c r="Z236"/>
  <c r="X236"/>
  <c r="AB236"/>
  <c r="AV236"/>
  <c r="Z237"/>
  <c r="X237"/>
  <c r="Z238"/>
  <c r="Z239"/>
  <c r="X239"/>
  <c r="Z240"/>
  <c r="X240"/>
  <c r="Z241"/>
  <c r="X241"/>
  <c r="Z242"/>
  <c r="Z243"/>
  <c r="Z244"/>
  <c r="Z245"/>
  <c r="Z246"/>
  <c r="Z247"/>
  <c r="X247"/>
  <c r="Z248"/>
  <c r="Z249"/>
  <c r="X249"/>
  <c r="Z250"/>
  <c r="X250"/>
  <c r="AB250"/>
  <c r="AV250"/>
  <c r="Z251"/>
  <c r="Z252"/>
  <c r="Z253"/>
  <c r="X253"/>
  <c r="Z254"/>
  <c r="X254"/>
  <c r="Z255"/>
  <c r="Z256"/>
  <c r="W256"/>
  <c r="X256"/>
  <c r="Z257"/>
  <c r="Z258"/>
  <c r="Z259"/>
  <c r="X259"/>
  <c r="Z260"/>
  <c r="Z261"/>
  <c r="X261"/>
  <c r="Z262"/>
  <c r="Z263"/>
  <c r="X263"/>
  <c r="Z264"/>
  <c r="X264"/>
  <c r="Z265"/>
  <c r="X265"/>
  <c r="Z266"/>
  <c r="X266"/>
  <c r="Z267"/>
  <c r="X267"/>
  <c r="Z268"/>
  <c r="Z269"/>
  <c r="X269"/>
  <c r="Z270"/>
  <c r="Z271"/>
  <c r="X271"/>
  <c r="Z272"/>
  <c r="Z273"/>
  <c r="X273"/>
  <c r="Z274"/>
  <c r="X274"/>
  <c r="Z275"/>
  <c r="X275"/>
  <c r="Z276"/>
  <c r="X276"/>
  <c r="Z277"/>
  <c r="Z278"/>
  <c r="X278"/>
  <c r="Z279"/>
  <c r="X279"/>
  <c r="Z280"/>
  <c r="Z281"/>
  <c r="Z282"/>
  <c r="Z283"/>
  <c r="W283"/>
  <c r="X283"/>
  <c r="AB283"/>
  <c r="AV283"/>
  <c r="Z284"/>
  <c r="W284"/>
  <c r="X284"/>
  <c r="Z285"/>
  <c r="X285"/>
  <c r="AB285"/>
  <c r="AV285"/>
  <c r="Z286"/>
  <c r="Z287"/>
  <c r="W287"/>
  <c r="X287"/>
  <c r="Z288"/>
  <c r="X288"/>
  <c r="Z289"/>
  <c r="W289"/>
  <c r="X289"/>
  <c r="Z290"/>
  <c r="X290"/>
  <c r="Z291"/>
  <c r="W291"/>
  <c r="X291"/>
  <c r="Z292"/>
  <c r="X292"/>
  <c r="Z293"/>
  <c r="W293"/>
  <c r="X293"/>
  <c r="Z294"/>
  <c r="X294"/>
  <c r="Z295"/>
  <c r="X295"/>
  <c r="Z296"/>
  <c r="W296"/>
  <c r="X296"/>
  <c r="Z297"/>
  <c r="X297"/>
  <c r="Z298"/>
  <c r="Z299"/>
  <c r="Z300"/>
  <c r="X300"/>
  <c r="Z301"/>
  <c r="X301"/>
  <c r="AB301"/>
  <c r="AV301"/>
  <c r="Z302"/>
  <c r="Z303"/>
  <c r="W303"/>
  <c r="X303"/>
  <c r="Z304"/>
  <c r="W304"/>
  <c r="X304"/>
  <c r="Z305"/>
  <c r="W305"/>
  <c r="X305"/>
  <c r="Z306"/>
  <c r="W306"/>
  <c r="X306"/>
  <c r="Z307"/>
  <c r="W307"/>
  <c r="X307"/>
  <c r="Z308"/>
  <c r="W308"/>
  <c r="X308"/>
  <c r="Z309"/>
  <c r="W309"/>
  <c r="X309"/>
  <c r="Z310"/>
  <c r="Z311"/>
  <c r="Z312"/>
  <c r="X312"/>
  <c r="Z313"/>
  <c r="X313"/>
  <c r="Z314"/>
  <c r="W314"/>
  <c r="X314"/>
  <c r="AB314"/>
  <c r="AV314"/>
  <c r="Z315"/>
  <c r="W315"/>
  <c r="X315"/>
  <c r="Z316"/>
  <c r="Z317"/>
  <c r="X317"/>
  <c r="Z318"/>
  <c r="Z319"/>
  <c r="X319"/>
  <c r="Z320"/>
  <c r="W320"/>
  <c r="X320"/>
  <c r="Z321"/>
  <c r="W321"/>
  <c r="X321"/>
  <c r="Z322"/>
  <c r="W322"/>
  <c r="X322"/>
  <c r="Z323"/>
  <c r="W323"/>
  <c r="X323"/>
  <c r="Z324"/>
  <c r="W324"/>
  <c r="X324"/>
  <c r="W325"/>
  <c r="X325"/>
  <c r="W326"/>
  <c r="X326"/>
  <c r="X328"/>
  <c r="W329"/>
  <c r="X329"/>
  <c r="X330"/>
  <c r="X333"/>
  <c r="X334"/>
  <c r="W335"/>
  <c r="X335"/>
  <c r="W336"/>
  <c r="X338"/>
  <c r="X339"/>
  <c r="X340"/>
  <c r="X341"/>
  <c r="X342"/>
  <c r="X343"/>
  <c r="X344"/>
  <c r="X345"/>
  <c r="X346"/>
  <c r="X347"/>
  <c r="X348"/>
  <c r="X349"/>
  <c r="X350"/>
  <c r="X351"/>
  <c r="X352"/>
  <c r="X353"/>
  <c r="X354"/>
  <c r="X355"/>
  <c r="X356"/>
  <c r="X357"/>
  <c r="X358"/>
  <c r="X359"/>
  <c r="X360"/>
  <c r="W361"/>
  <c r="X361"/>
  <c r="X362"/>
  <c r="W363"/>
  <c r="X363" s="1"/>
  <c r="X364"/>
  <c r="W365"/>
  <c r="X365"/>
  <c r="X366"/>
  <c r="W367"/>
  <c r="X367" s="1"/>
  <c r="X368"/>
  <c r="W369"/>
  <c r="X369"/>
  <c r="X370"/>
  <c r="W371"/>
  <c r="X371" s="1"/>
  <c r="X372"/>
  <c r="X373"/>
  <c r="X374"/>
  <c r="X375"/>
  <c r="X376"/>
  <c r="X377"/>
  <c r="X378"/>
  <c r="X379"/>
  <c r="X380"/>
  <c r="X381"/>
  <c r="X382"/>
  <c r="X383"/>
  <c r="X384"/>
  <c r="X385"/>
  <c r="X386"/>
  <c r="X387"/>
  <c r="X388"/>
  <c r="X389"/>
  <c r="X390"/>
  <c r="X391"/>
  <c r="X392"/>
  <c r="X393"/>
  <c r="X394"/>
  <c r="X395"/>
  <c r="X396"/>
  <c r="X397"/>
  <c r="X398"/>
  <c r="X399"/>
  <c r="X400"/>
  <c r="X401"/>
  <c r="W402"/>
  <c r="X402"/>
  <c r="X403"/>
  <c r="W404"/>
  <c r="X404"/>
  <c r="X405"/>
  <c r="W406"/>
  <c r="X406"/>
  <c r="X407"/>
  <c r="W408"/>
  <c r="X408"/>
  <c r="X409"/>
  <c r="W410"/>
  <c r="X410"/>
  <c r="X411"/>
  <c r="W412"/>
  <c r="X412"/>
  <c r="X413"/>
  <c r="W414"/>
  <c r="X414"/>
  <c r="X415"/>
  <c r="W416"/>
  <c r="X416"/>
  <c r="X417"/>
  <c r="W418"/>
  <c r="X418"/>
  <c r="X419"/>
  <c r="W420"/>
  <c r="X420"/>
  <c r="X421"/>
  <c r="W422"/>
  <c r="X422"/>
  <c r="X423"/>
  <c r="W424"/>
  <c r="X424"/>
  <c r="X425"/>
  <c r="W426"/>
  <c r="X426"/>
  <c r="X427"/>
  <c r="W428"/>
  <c r="X428"/>
  <c r="X429"/>
  <c r="W430"/>
  <c r="X430"/>
  <c r="X431"/>
  <c r="X432"/>
  <c r="X433"/>
  <c r="X434"/>
  <c r="W435"/>
  <c r="X435"/>
  <c r="W436"/>
  <c r="X436"/>
  <c r="W437"/>
  <c r="X437"/>
  <c r="W438"/>
  <c r="X438"/>
  <c r="X439"/>
  <c r="X440"/>
  <c r="X441"/>
  <c r="W442"/>
  <c r="X442"/>
  <c r="X443"/>
  <c r="W444"/>
  <c r="X444"/>
  <c r="X445"/>
  <c r="W446"/>
  <c r="X446"/>
  <c r="X447"/>
  <c r="W448"/>
  <c r="X448"/>
  <c r="X449"/>
  <c r="W450"/>
  <c r="X450"/>
  <c r="X451"/>
  <c r="W452"/>
  <c r="X452"/>
  <c r="X453"/>
  <c r="W454"/>
  <c r="X454"/>
  <c r="X455"/>
  <c r="W456"/>
  <c r="X456"/>
  <c r="X457"/>
  <c r="W458"/>
  <c r="X458"/>
  <c r="X459"/>
  <c r="W460"/>
  <c r="X460"/>
  <c r="X461"/>
  <c r="W462"/>
  <c r="X462"/>
  <c r="X463"/>
  <c r="W464"/>
  <c r="X464"/>
  <c r="X465"/>
  <c r="W466"/>
  <c r="X466"/>
  <c r="X467"/>
  <c r="W468"/>
  <c r="X468"/>
  <c r="X469"/>
  <c r="W470"/>
  <c r="X470"/>
  <c r="X471"/>
  <c r="W472"/>
  <c r="X472"/>
  <c r="X473"/>
  <c r="W474"/>
  <c r="X474"/>
  <c r="X475"/>
  <c r="W476"/>
  <c r="X476"/>
  <c r="X477"/>
  <c r="W478"/>
  <c r="X478"/>
  <c r="X479"/>
  <c r="W480"/>
  <c r="X480"/>
  <c r="X481"/>
  <c r="W482"/>
  <c r="X482"/>
  <c r="X483"/>
  <c r="W484"/>
  <c r="X484"/>
  <c r="X485"/>
  <c r="W486"/>
  <c r="X486"/>
  <c r="X487"/>
  <c r="W488"/>
  <c r="X488"/>
  <c r="X489"/>
  <c r="X490"/>
  <c r="W491"/>
  <c r="X491"/>
  <c r="W492"/>
  <c r="X492"/>
  <c r="X493"/>
  <c r="X494"/>
  <c r="W495"/>
  <c r="X495"/>
  <c r="W496"/>
  <c r="X496"/>
  <c r="X497"/>
  <c r="X498"/>
  <c r="W499"/>
  <c r="X499"/>
  <c r="W500"/>
  <c r="X500"/>
  <c r="X501"/>
  <c r="X502"/>
  <c r="W503"/>
  <c r="X503"/>
  <c r="W504"/>
  <c r="X504"/>
  <c r="X505"/>
  <c r="X506"/>
  <c r="W507"/>
  <c r="X507"/>
  <c r="W508"/>
  <c r="X508"/>
  <c r="X509"/>
  <c r="X510"/>
  <c r="W511"/>
  <c r="X511"/>
  <c r="W512"/>
  <c r="X512"/>
  <c r="X513"/>
  <c r="X514"/>
  <c r="W515"/>
  <c r="X515"/>
  <c r="W516"/>
  <c r="X516"/>
  <c r="X517"/>
  <c r="X518"/>
  <c r="W519"/>
  <c r="X519"/>
  <c r="W520"/>
  <c r="X520"/>
  <c r="X521"/>
  <c r="X522"/>
  <c r="X523"/>
  <c r="W524"/>
  <c r="X524"/>
  <c r="X525"/>
  <c r="X526"/>
  <c r="W527"/>
  <c r="X527"/>
  <c r="W528"/>
  <c r="X528"/>
  <c r="X529"/>
  <c r="X530"/>
  <c r="W531"/>
  <c r="X531"/>
  <c r="W532"/>
  <c r="X532"/>
  <c r="X533"/>
  <c r="X534"/>
  <c r="W535"/>
  <c r="X535"/>
  <c r="W536"/>
  <c r="X536"/>
  <c r="X537"/>
  <c r="X538"/>
  <c r="W539"/>
  <c r="X539"/>
  <c r="X540"/>
  <c r="W541"/>
  <c r="X541"/>
  <c r="X542"/>
  <c r="W543"/>
  <c r="X543"/>
  <c r="X544"/>
  <c r="W545"/>
  <c r="X545"/>
  <c r="X546"/>
  <c r="W547"/>
  <c r="X547"/>
  <c r="X548"/>
  <c r="W549"/>
  <c r="X549"/>
  <c r="X550"/>
  <c r="W551"/>
  <c r="X551"/>
  <c r="X552"/>
  <c r="W553"/>
  <c r="X553"/>
  <c r="X554"/>
  <c r="W555"/>
  <c r="X555"/>
  <c r="X556"/>
  <c r="W557"/>
  <c r="X557"/>
  <c r="X558"/>
  <c r="W559"/>
  <c r="X559"/>
  <c r="X560"/>
  <c r="W561"/>
  <c r="X561"/>
  <c r="X562"/>
  <c r="W563"/>
  <c r="X563"/>
  <c r="X564"/>
  <c r="W565"/>
  <c r="X565"/>
  <c r="X566"/>
  <c r="W567"/>
  <c r="X567"/>
  <c r="X568"/>
  <c r="W569"/>
  <c r="X569"/>
  <c r="X570"/>
  <c r="W571"/>
  <c r="X571"/>
  <c r="X572"/>
  <c r="W573"/>
  <c r="X573"/>
  <c r="X574"/>
  <c r="W575"/>
  <c r="X575"/>
  <c r="X576"/>
  <c r="W577"/>
  <c r="X577"/>
  <c r="X578"/>
  <c r="W579"/>
  <c r="X579"/>
  <c r="X580"/>
  <c r="W581"/>
  <c r="X581"/>
  <c r="X582"/>
  <c r="W583"/>
  <c r="X583"/>
  <c r="X584"/>
  <c r="W585"/>
  <c r="X585"/>
  <c r="X586"/>
  <c r="W587"/>
  <c r="X587"/>
  <c r="X588"/>
  <c r="W589"/>
  <c r="X589"/>
  <c r="X590"/>
  <c r="W591"/>
  <c r="X591"/>
  <c r="X592"/>
  <c r="W593"/>
  <c r="X593"/>
  <c r="X594"/>
  <c r="W595"/>
  <c r="X595"/>
  <c r="X596"/>
  <c r="W597"/>
  <c r="X597"/>
  <c r="X598"/>
  <c r="W599"/>
  <c r="X599"/>
  <c r="X600"/>
  <c r="W601"/>
  <c r="X601"/>
  <c r="X602"/>
  <c r="W603"/>
  <c r="X603"/>
  <c r="X604"/>
  <c r="W605"/>
  <c r="X605"/>
  <c r="X606"/>
  <c r="W607"/>
  <c r="X607"/>
  <c r="X608"/>
  <c r="W609"/>
  <c r="X609"/>
  <c r="X610"/>
  <c r="W611"/>
  <c r="X611"/>
  <c r="X612"/>
  <c r="W613"/>
  <c r="X613"/>
  <c r="X614"/>
  <c r="W615"/>
  <c r="X615"/>
  <c r="X616"/>
  <c r="W617"/>
  <c r="X617"/>
  <c r="X618"/>
  <c r="W619"/>
  <c r="X619"/>
  <c r="X620"/>
  <c r="W621"/>
  <c r="X621"/>
  <c r="X622"/>
  <c r="W623"/>
  <c r="X623"/>
  <c r="X624"/>
  <c r="W625"/>
  <c r="X625"/>
  <c r="X626"/>
  <c r="W627"/>
  <c r="X627"/>
  <c r="X628"/>
  <c r="W629"/>
  <c r="X629"/>
  <c r="X630"/>
  <c r="W631"/>
  <c r="X631"/>
  <c r="X632"/>
  <c r="W633"/>
  <c r="X633"/>
  <c r="X634"/>
  <c r="W635"/>
  <c r="X635"/>
  <c r="X636"/>
  <c r="W637"/>
  <c r="X637"/>
  <c r="X638"/>
  <c r="W639"/>
  <c r="X639"/>
  <c r="X640"/>
  <c r="W641"/>
  <c r="X641"/>
  <c r="X642"/>
  <c r="W643"/>
  <c r="X643"/>
  <c r="X644"/>
  <c r="W645"/>
  <c r="X645"/>
  <c r="X646"/>
  <c r="W647"/>
  <c r="X647"/>
  <c r="X648"/>
  <c r="W649"/>
  <c r="X649"/>
  <c r="W650"/>
  <c r="X650"/>
  <c r="W651"/>
  <c r="X651"/>
  <c r="X652"/>
  <c r="X653"/>
  <c r="X654"/>
  <c r="X655"/>
  <c r="X656"/>
  <c r="X657"/>
  <c r="X658"/>
  <c r="X659"/>
  <c r="X660"/>
  <c r="X661"/>
  <c r="X662"/>
  <c r="X663"/>
  <c r="X664"/>
  <c r="X665"/>
  <c r="X666"/>
  <c r="X667"/>
  <c r="X668"/>
  <c r="X669"/>
  <c r="X670"/>
  <c r="X671"/>
  <c r="W672"/>
  <c r="X672"/>
  <c r="W673"/>
  <c r="X673"/>
  <c r="W674"/>
  <c r="X674"/>
  <c r="W675"/>
  <c r="X675"/>
  <c r="W676"/>
  <c r="X676"/>
  <c r="W677"/>
  <c r="X677"/>
  <c r="W678"/>
  <c r="X678"/>
  <c r="W679"/>
  <c r="X679"/>
  <c r="W680"/>
  <c r="X680"/>
  <c r="W681"/>
  <c r="X681"/>
  <c r="W682"/>
  <c r="X682"/>
  <c r="X683"/>
  <c r="X684"/>
  <c r="X685"/>
  <c r="X686"/>
  <c r="X687"/>
  <c r="X688"/>
  <c r="X689"/>
  <c r="X690"/>
  <c r="X691"/>
  <c r="X692"/>
  <c r="X693"/>
  <c r="X694"/>
  <c r="X695"/>
  <c r="X696"/>
  <c r="X697"/>
  <c r="X698"/>
  <c r="X699"/>
  <c r="X700"/>
  <c r="X701"/>
  <c r="X702"/>
  <c r="X703"/>
  <c r="X704"/>
  <c r="X705"/>
  <c r="X706"/>
  <c r="X707"/>
  <c r="X708"/>
  <c r="X709"/>
  <c r="X710"/>
  <c r="X711"/>
  <c r="X712"/>
  <c r="X713"/>
  <c r="X714"/>
  <c r="X715"/>
  <c r="X716"/>
  <c r="X717"/>
  <c r="X718"/>
  <c r="X719"/>
  <c r="X720"/>
  <c r="X721"/>
  <c r="X722"/>
  <c r="X723"/>
  <c r="X724"/>
  <c r="X725"/>
  <c r="X726"/>
  <c r="X727"/>
  <c r="X728"/>
  <c r="X729"/>
  <c r="X730"/>
  <c r="X731"/>
  <c r="X732"/>
  <c r="X733"/>
  <c r="X734"/>
  <c r="X735"/>
  <c r="X736"/>
  <c r="X737"/>
  <c r="X738"/>
  <c r="X739"/>
  <c r="X740"/>
  <c r="X741"/>
  <c r="X742"/>
  <c r="X743"/>
  <c r="X744"/>
  <c r="X745"/>
  <c r="X746"/>
  <c r="X747"/>
  <c r="X748"/>
  <c r="X749"/>
  <c r="W750"/>
  <c r="X750"/>
  <c r="X751"/>
  <c r="W752"/>
  <c r="X752"/>
  <c r="X753"/>
  <c r="W754"/>
  <c r="X754"/>
  <c r="X755"/>
  <c r="W756"/>
  <c r="X756"/>
  <c r="X757"/>
  <c r="W758"/>
  <c r="X758"/>
  <c r="X759"/>
  <c r="W760"/>
  <c r="X760"/>
  <c r="X761"/>
  <c r="W762"/>
  <c r="X762"/>
  <c r="X763"/>
  <c r="W764"/>
  <c r="X764"/>
  <c r="X765"/>
  <c r="W766"/>
  <c r="X766"/>
  <c r="X767"/>
  <c r="W768"/>
  <c r="X768"/>
  <c r="X769"/>
  <c r="W770"/>
  <c r="X770"/>
  <c r="X771"/>
  <c r="W772"/>
  <c r="X772"/>
  <c r="X773"/>
  <c r="W774"/>
  <c r="X774"/>
  <c r="X775"/>
  <c r="W776"/>
  <c r="X776"/>
  <c r="X777"/>
  <c r="W778"/>
  <c r="X778"/>
  <c r="X779"/>
  <c r="W780"/>
  <c r="X780"/>
  <c r="X781"/>
  <c r="W782"/>
  <c r="X782"/>
  <c r="X783"/>
  <c r="W784"/>
  <c r="X784"/>
  <c r="X785"/>
  <c r="W786"/>
  <c r="X786"/>
  <c r="X787"/>
  <c r="W788"/>
  <c r="X788"/>
  <c r="X789"/>
  <c r="W790"/>
  <c r="X790"/>
  <c r="X791"/>
  <c r="W792"/>
  <c r="X792"/>
  <c r="X793"/>
  <c r="W794"/>
  <c r="X794"/>
  <c r="X795"/>
  <c r="W796"/>
  <c r="X796"/>
  <c r="X797"/>
  <c r="W798"/>
  <c r="X798"/>
  <c r="X799"/>
  <c r="W800"/>
  <c r="X800"/>
  <c r="X801"/>
  <c r="W802"/>
  <c r="X802"/>
  <c r="X803"/>
  <c r="W804"/>
  <c r="X804"/>
  <c r="X805"/>
  <c r="W806"/>
  <c r="X806"/>
  <c r="X807"/>
  <c r="W808"/>
  <c r="X808"/>
  <c r="X809"/>
  <c r="W810"/>
  <c r="X810"/>
  <c r="X811"/>
  <c r="W812"/>
  <c r="X812"/>
  <c r="X813"/>
  <c r="W814"/>
  <c r="X814"/>
  <c r="X815"/>
  <c r="W816"/>
  <c r="X816"/>
  <c r="X817"/>
  <c r="W818"/>
  <c r="X818"/>
  <c r="X819"/>
  <c r="W820"/>
  <c r="X820"/>
  <c r="X821"/>
  <c r="W822"/>
  <c r="X822"/>
  <c r="X823"/>
  <c r="W824"/>
  <c r="X824"/>
  <c r="X825"/>
  <c r="W826"/>
  <c r="X826"/>
  <c r="X827"/>
  <c r="W828"/>
  <c r="X828"/>
  <c r="X829"/>
  <c r="W830"/>
  <c r="X830"/>
  <c r="X831"/>
  <c r="W832"/>
  <c r="X832"/>
  <c r="X833"/>
  <c r="W834"/>
  <c r="X834"/>
  <c r="X835"/>
  <c r="W836"/>
  <c r="X836"/>
  <c r="X837"/>
  <c r="W838"/>
  <c r="X838"/>
  <c r="X839"/>
  <c r="W840"/>
  <c r="X840"/>
  <c r="X841"/>
  <c r="W842"/>
  <c r="X842"/>
  <c r="X843"/>
  <c r="W844"/>
  <c r="X844"/>
  <c r="X845"/>
  <c r="W846"/>
  <c r="X846"/>
  <c r="X847"/>
  <c r="W848"/>
  <c r="X848"/>
  <c r="X849"/>
  <c r="W850"/>
  <c r="X850"/>
  <c r="X851"/>
  <c r="W852"/>
  <c r="X852"/>
  <c r="X853"/>
  <c r="W854"/>
  <c r="X854"/>
  <c r="X855"/>
  <c r="W856"/>
  <c r="X856"/>
  <c r="X857"/>
  <c r="W858"/>
  <c r="X858"/>
  <c r="X859"/>
  <c r="W860"/>
  <c r="X860"/>
  <c r="X861"/>
  <c r="W862"/>
  <c r="X862"/>
  <c r="X863"/>
  <c r="W864"/>
  <c r="X864"/>
  <c r="X865"/>
  <c r="W866"/>
  <c r="X866"/>
  <c r="X867"/>
  <c r="W868"/>
  <c r="X868"/>
  <c r="X869"/>
  <c r="W870"/>
  <c r="X870"/>
  <c r="X871"/>
  <c r="W872"/>
  <c r="X872"/>
  <c r="X873"/>
  <c r="W874"/>
  <c r="X874"/>
  <c r="X875"/>
  <c r="W876"/>
  <c r="X876"/>
  <c r="X877"/>
  <c r="W878"/>
  <c r="X878"/>
  <c r="X879"/>
  <c r="W880"/>
  <c r="X880"/>
  <c r="X881"/>
  <c r="W882"/>
  <c r="X882"/>
  <c r="X883"/>
  <c r="W884"/>
  <c r="X884"/>
  <c r="X885"/>
  <c r="W886"/>
  <c r="X886"/>
  <c r="X887"/>
  <c r="W888"/>
  <c r="X888"/>
  <c r="X889"/>
  <c r="W890"/>
  <c r="X890"/>
  <c r="X891"/>
  <c r="W892"/>
  <c r="X892"/>
  <c r="X893"/>
  <c r="W894"/>
  <c r="X894"/>
  <c r="X895"/>
  <c r="W896"/>
  <c r="X896"/>
  <c r="X897"/>
  <c r="W898"/>
  <c r="X898"/>
  <c r="W899"/>
  <c r="X899"/>
  <c r="W900"/>
  <c r="X900"/>
  <c r="W901"/>
  <c r="X901"/>
  <c r="W902"/>
  <c r="X902"/>
  <c r="X903"/>
  <c r="X904"/>
  <c r="X905"/>
  <c r="X906"/>
  <c r="W907"/>
  <c r="X907"/>
  <c r="X908"/>
  <c r="X909"/>
  <c r="X910"/>
  <c r="W911"/>
  <c r="X911"/>
  <c r="W912"/>
  <c r="X912"/>
  <c r="W913"/>
  <c r="X913"/>
  <c r="W914"/>
  <c r="X914"/>
  <c r="W915"/>
  <c r="X915"/>
  <c r="X916"/>
  <c r="X917"/>
  <c r="W918"/>
  <c r="X918"/>
  <c r="W919"/>
  <c r="X919"/>
  <c r="X920"/>
  <c r="X921"/>
  <c r="W922"/>
  <c r="X922"/>
  <c r="W923"/>
  <c r="X923"/>
  <c r="X924"/>
  <c r="X925"/>
  <c r="W926"/>
  <c r="X926"/>
  <c r="W927"/>
  <c r="X927"/>
  <c r="X928"/>
  <c r="X929"/>
  <c r="W930"/>
  <c r="X930"/>
  <c r="W931"/>
  <c r="X931"/>
  <c r="X932"/>
  <c r="X933"/>
  <c r="W934"/>
  <c r="X934"/>
  <c r="W935"/>
  <c r="X935"/>
  <c r="X936"/>
  <c r="X937"/>
  <c r="W938"/>
  <c r="X938"/>
  <c r="W939"/>
  <c r="X939"/>
  <c r="X940"/>
  <c r="X941"/>
  <c r="W942"/>
  <c r="X942"/>
  <c r="W943"/>
  <c r="X943"/>
  <c r="X944"/>
  <c r="X945"/>
  <c r="W946"/>
  <c r="X946"/>
  <c r="W947"/>
  <c r="X947"/>
  <c r="X948"/>
  <c r="X949"/>
  <c r="W950"/>
  <c r="X950"/>
  <c r="W951"/>
  <c r="X951"/>
  <c r="X952"/>
  <c r="X953"/>
  <c r="W954"/>
  <c r="X954"/>
  <c r="W955"/>
  <c r="X955"/>
  <c r="X956"/>
  <c r="X957"/>
  <c r="W958"/>
  <c r="X958"/>
  <c r="W959"/>
  <c r="X959"/>
  <c r="X960"/>
  <c r="X961"/>
  <c r="X962"/>
  <c r="X963"/>
  <c r="X964"/>
  <c r="X965"/>
  <c r="X966"/>
  <c r="X967"/>
  <c r="X968"/>
  <c r="X969"/>
  <c r="X970"/>
  <c r="X971"/>
  <c r="X972"/>
  <c r="X973"/>
  <c r="X974"/>
  <c r="X975"/>
  <c r="X976"/>
  <c r="X977"/>
  <c r="X978"/>
  <c r="X979"/>
  <c r="X980"/>
  <c r="X981"/>
  <c r="X982"/>
  <c r="X983"/>
  <c r="X984"/>
  <c r="X985"/>
  <c r="X986"/>
  <c r="X987"/>
  <c r="X988"/>
  <c r="X989"/>
  <c r="X990"/>
  <c r="X991"/>
  <c r="X992"/>
  <c r="X993"/>
  <c r="X994"/>
  <c r="X995"/>
  <c r="X996"/>
  <c r="X997"/>
  <c r="X998"/>
  <c r="X999"/>
  <c r="X1000"/>
  <c r="AH3"/>
  <c r="AJ3"/>
  <c r="AI3"/>
  <c r="AH6"/>
  <c r="AJ6"/>
  <c r="AI6"/>
  <c r="AH9"/>
  <c r="AJ9"/>
  <c r="AI9"/>
  <c r="AH8"/>
  <c r="AJ8"/>
  <c r="AI8"/>
  <c r="AH14"/>
  <c r="AJ14"/>
  <c r="AI14"/>
  <c r="AH18"/>
  <c r="AI18"/>
  <c r="AJ18"/>
  <c r="AH16"/>
  <c r="AJ16"/>
  <c r="AI16"/>
  <c r="AH19"/>
  <c r="AJ19"/>
  <c r="AI19"/>
  <c r="AH21"/>
  <c r="AJ21"/>
  <c r="AI21"/>
  <c r="AH22"/>
  <c r="AJ22"/>
  <c r="AI22"/>
  <c r="AH23"/>
  <c r="AJ23"/>
  <c r="AI23"/>
  <c r="AH24"/>
  <c r="AI24"/>
  <c r="AJ24"/>
  <c r="AH26"/>
  <c r="AJ26"/>
  <c r="AI26"/>
  <c r="AB30"/>
  <c r="S30"/>
  <c r="AM30"/>
  <c r="AL30"/>
  <c r="AM31"/>
  <c r="AL31"/>
  <c r="AA30"/>
  <c r="Y31"/>
  <c r="Y32"/>
  <c r="AA31"/>
  <c r="AH29"/>
  <c r="AJ29"/>
  <c r="AI29"/>
  <c r="AH31"/>
  <c r="AJ31"/>
  <c r="AI31"/>
  <c r="AB31"/>
  <c r="AB32"/>
  <c r="AM32"/>
  <c r="AL32"/>
  <c r="Y33"/>
  <c r="AA32"/>
  <c r="AH32"/>
  <c r="AJ32"/>
  <c r="AI32"/>
  <c r="AA33"/>
  <c r="Y34"/>
  <c r="AM33"/>
  <c r="AL33"/>
  <c r="AB33"/>
  <c r="AB34"/>
  <c r="AA34"/>
  <c r="Y35"/>
  <c r="AH35"/>
  <c r="AI35"/>
  <c r="AJ35"/>
  <c r="AA35"/>
  <c r="Y36"/>
  <c r="AM36"/>
  <c r="AL36"/>
  <c r="AA36"/>
  <c r="Y37"/>
  <c r="AH36"/>
  <c r="AI36"/>
  <c r="AJ36"/>
  <c r="AB35"/>
  <c r="AB36"/>
  <c r="AA37"/>
  <c r="Y38"/>
  <c r="AM37"/>
  <c r="AL37"/>
  <c r="AB38"/>
  <c r="AB37"/>
  <c r="AA38"/>
  <c r="Y39"/>
  <c r="AA39"/>
  <c r="Y40"/>
  <c r="AM40"/>
  <c r="AL40"/>
  <c r="AH39"/>
  <c r="AJ39"/>
  <c r="AI39"/>
  <c r="AB41"/>
  <c r="AB40"/>
  <c r="AU40"/>
  <c r="AM41"/>
  <c r="AL41"/>
  <c r="Y41"/>
  <c r="Y42"/>
  <c r="AA41"/>
  <c r="AA40"/>
  <c r="AA42"/>
  <c r="Y43"/>
  <c r="AM42"/>
  <c r="AL42"/>
  <c r="AB42"/>
  <c r="Y44"/>
  <c r="AA43"/>
  <c r="AM44"/>
  <c r="AL44"/>
  <c r="AU44"/>
  <c r="AB44"/>
  <c r="Y45"/>
  <c r="AA45"/>
  <c r="Y46"/>
  <c r="AM45"/>
  <c r="AL45"/>
  <c r="AA44"/>
  <c r="AB45"/>
  <c r="AB46"/>
  <c r="Y47"/>
  <c r="AA46"/>
  <c r="AM47"/>
  <c r="AL47"/>
  <c r="AA47"/>
  <c r="Y48"/>
  <c r="Y49"/>
  <c r="Y50"/>
  <c r="AA49"/>
  <c r="AB48"/>
  <c r="AM49"/>
  <c r="AL49"/>
  <c r="AB47"/>
  <c r="AA48"/>
  <c r="AB49"/>
  <c r="AA50"/>
  <c r="Y51"/>
  <c r="AB50"/>
  <c r="AA51"/>
  <c r="Y52"/>
  <c r="AB51"/>
  <c r="AM52"/>
  <c r="AL52"/>
  <c r="Y53"/>
  <c r="AA52"/>
  <c r="AB52"/>
  <c r="AM53"/>
  <c r="AL53"/>
  <c r="AA53"/>
  <c r="Y54"/>
  <c r="AB53"/>
  <c r="AB54"/>
  <c r="Y55"/>
  <c r="AA54"/>
  <c r="AM54"/>
  <c r="AL54"/>
  <c r="AM55"/>
  <c r="AL55"/>
  <c r="AA55"/>
  <c r="Y56"/>
  <c r="AB56"/>
  <c r="AB55"/>
  <c r="AM56"/>
  <c r="AL56"/>
  <c r="AA56"/>
  <c r="Y57"/>
  <c r="AA57"/>
  <c r="Y58"/>
  <c r="AL57"/>
  <c r="AM57"/>
  <c r="AB58"/>
  <c r="AA58"/>
  <c r="Y59"/>
  <c r="AB57"/>
  <c r="AA59"/>
  <c r="Y60"/>
  <c r="AL59"/>
  <c r="AM59"/>
  <c r="AM60"/>
  <c r="AL60"/>
  <c r="AU60"/>
  <c r="AB60"/>
  <c r="Y61"/>
  <c r="AA60"/>
  <c r="Y62"/>
  <c r="AA62"/>
  <c r="Y63"/>
  <c r="AB62"/>
  <c r="AB61"/>
  <c r="AM62"/>
  <c r="AL62"/>
  <c r="AL61"/>
  <c r="AM61"/>
  <c r="AA61"/>
  <c r="AA63"/>
  <c r="Y64"/>
  <c r="AB63"/>
  <c r="AB64"/>
  <c r="AA64"/>
  <c r="Y65"/>
  <c r="AA65"/>
  <c r="Y66"/>
  <c r="AB65"/>
  <c r="AA66"/>
  <c r="Y67"/>
  <c r="AA67"/>
  <c r="Y68"/>
  <c r="AM66"/>
  <c r="AL66"/>
  <c r="AB66"/>
  <c r="AB67"/>
  <c r="AA68"/>
  <c r="Y69"/>
  <c r="AB68"/>
  <c r="AM68"/>
  <c r="AL68"/>
  <c r="Y70"/>
  <c r="AA69"/>
  <c r="AB69"/>
  <c r="AM70"/>
  <c r="AL70"/>
  <c r="AA70"/>
  <c r="Y71"/>
  <c r="AB70"/>
  <c r="AA71"/>
  <c r="Y72"/>
  <c r="AB71"/>
  <c r="AA72"/>
  <c r="Y73"/>
  <c r="AM72"/>
  <c r="AL72"/>
  <c r="AA73"/>
  <c r="Y74"/>
  <c r="AB72"/>
  <c r="AB73"/>
  <c r="AA74"/>
  <c r="Y75"/>
  <c r="AB74"/>
  <c r="AB75"/>
  <c r="Y76"/>
  <c r="AA75"/>
  <c r="AM75"/>
  <c r="AL75"/>
  <c r="Y77"/>
  <c r="AA76"/>
  <c r="AB76"/>
  <c r="AB77"/>
  <c r="AM78"/>
  <c r="AL78"/>
  <c r="Y78"/>
  <c r="Y79"/>
  <c r="AA78"/>
  <c r="AA77"/>
  <c r="AB78"/>
  <c r="AB79"/>
  <c r="AA79"/>
  <c r="Y80"/>
  <c r="AB80"/>
  <c r="AM81"/>
  <c r="AL81"/>
  <c r="Y81"/>
  <c r="Y82"/>
  <c r="Y83"/>
  <c r="AA82"/>
  <c r="AA80"/>
  <c r="AA81"/>
  <c r="AU82"/>
  <c r="AB82"/>
  <c r="AB83"/>
  <c r="AM83"/>
  <c r="AL83"/>
  <c r="AA83"/>
  <c r="Y84"/>
  <c r="AB84"/>
  <c r="Y85"/>
  <c r="AA84"/>
  <c r="AM84"/>
  <c r="AL84"/>
  <c r="AB86"/>
  <c r="AB85"/>
  <c r="Y86"/>
  <c r="AA86"/>
  <c r="Y87"/>
  <c r="AA85"/>
  <c r="AM87"/>
  <c r="AL87"/>
  <c r="AA87"/>
  <c r="Y88"/>
  <c r="AL88"/>
  <c r="AM88"/>
  <c r="AB87"/>
  <c r="AA88"/>
  <c r="Y89"/>
  <c r="AB88"/>
  <c r="AL89"/>
  <c r="AM89"/>
  <c r="AA89"/>
  <c r="Y90"/>
  <c r="AB89"/>
  <c r="AM90"/>
  <c r="AL90"/>
  <c r="AB90"/>
  <c r="AA90"/>
  <c r="Y91"/>
  <c r="AA91"/>
  <c r="Y92"/>
  <c r="AB91"/>
  <c r="AA92"/>
  <c r="Y93"/>
  <c r="Y94"/>
  <c r="AA93"/>
  <c r="AB92"/>
  <c r="AB93"/>
  <c r="Y95"/>
  <c r="AA94"/>
  <c r="Y96"/>
  <c r="AA95"/>
  <c r="AL94"/>
  <c r="AM94"/>
  <c r="AB94"/>
  <c r="AL95"/>
  <c r="AM95"/>
  <c r="AB95"/>
  <c r="AB96"/>
  <c r="Y97"/>
  <c r="AA96"/>
  <c r="AM96"/>
  <c r="AL96"/>
  <c r="AB97"/>
  <c r="AA97"/>
  <c r="Y98"/>
  <c r="Y99"/>
  <c r="AA98"/>
  <c r="AL99"/>
  <c r="AM99"/>
  <c r="AB99"/>
  <c r="AU99"/>
  <c r="AA99"/>
  <c r="Y100"/>
  <c r="AB100"/>
  <c r="Y101"/>
  <c r="AA100"/>
  <c r="AM100"/>
  <c r="AL100"/>
  <c r="AA101"/>
  <c r="Y102"/>
  <c r="AM101"/>
  <c r="AL101"/>
  <c r="AB101"/>
  <c r="AM102"/>
  <c r="AL102"/>
  <c r="Y103"/>
  <c r="AA102"/>
  <c r="AL103"/>
  <c r="AM103"/>
  <c r="AA103"/>
  <c r="Y104"/>
  <c r="AB104"/>
  <c r="AA104"/>
  <c r="Y105"/>
  <c r="AB103"/>
  <c r="AU103"/>
  <c r="AM104"/>
  <c r="AL104"/>
  <c r="AA105"/>
  <c r="Y106"/>
  <c r="AB105"/>
  <c r="AB106"/>
  <c r="AA106"/>
  <c r="Y107"/>
  <c r="AM106"/>
  <c r="AL106"/>
  <c r="AA107"/>
  <c r="Y108"/>
  <c r="Y109"/>
  <c r="AA108"/>
  <c r="AB107"/>
  <c r="AB108"/>
  <c r="AA109"/>
  <c r="Y110"/>
  <c r="AB109"/>
  <c r="AM109"/>
  <c r="AL109"/>
  <c r="AL111"/>
  <c r="AM111"/>
  <c r="Y111"/>
  <c r="AA111"/>
  <c r="Y112"/>
  <c r="AA110"/>
  <c r="AU111"/>
  <c r="AB111"/>
  <c r="AB112"/>
  <c r="AB113"/>
  <c r="AM112"/>
  <c r="AL112"/>
  <c r="AA112"/>
  <c r="Y113"/>
  <c r="AL113"/>
  <c r="AM113"/>
  <c r="AA113"/>
  <c r="Y114"/>
  <c r="AA114"/>
  <c r="Y115"/>
  <c r="AB114"/>
  <c r="AM114"/>
  <c r="AL114"/>
  <c r="AM116"/>
  <c r="AL116"/>
  <c r="Y116"/>
  <c r="AA116"/>
  <c r="Y117"/>
  <c r="AA115"/>
  <c r="AB115"/>
  <c r="AB116"/>
  <c r="AB117"/>
  <c r="AM117"/>
  <c r="AL117"/>
  <c r="Y118"/>
  <c r="AA117"/>
  <c r="AL118"/>
  <c r="AM118"/>
  <c r="AB119"/>
  <c r="Y119"/>
  <c r="AA119"/>
  <c r="Y120"/>
  <c r="AB118"/>
  <c r="AA118"/>
  <c r="AB120"/>
  <c r="AM120"/>
  <c r="AL120"/>
  <c r="AA120"/>
  <c r="Y121"/>
  <c r="AM121"/>
  <c r="AL121"/>
  <c r="Y122"/>
  <c r="AA122"/>
  <c r="Y123"/>
  <c r="AB121"/>
  <c r="AA121"/>
  <c r="AB122"/>
  <c r="AA123"/>
  <c r="Y124"/>
  <c r="AB123"/>
  <c r="AL124"/>
  <c r="AM124"/>
  <c r="AA124"/>
  <c r="Y125"/>
  <c r="AB125"/>
  <c r="AB124"/>
  <c r="AA125"/>
  <c r="Y126"/>
  <c r="AL125"/>
  <c r="AM125"/>
  <c r="AA126"/>
  <c r="Y127"/>
  <c r="AM127"/>
  <c r="AL127"/>
  <c r="AB127"/>
  <c r="AB126"/>
  <c r="AA127"/>
  <c r="Y128"/>
  <c r="AM128"/>
  <c r="AL128"/>
  <c r="AB128"/>
  <c r="Y129"/>
  <c r="AA129"/>
  <c r="Y130"/>
  <c r="AA128"/>
  <c r="AM130"/>
  <c r="AL130"/>
  <c r="Y131"/>
  <c r="AA130"/>
  <c r="AB130"/>
  <c r="AU130"/>
  <c r="AA131"/>
  <c r="Y132"/>
  <c r="AB131"/>
  <c r="AB132"/>
  <c r="AL132"/>
  <c r="AM132"/>
  <c r="AA132"/>
  <c r="Y133"/>
  <c r="AM133"/>
  <c r="AL133"/>
  <c r="AA133"/>
  <c r="Y134"/>
  <c r="AB133"/>
  <c r="AB134"/>
  <c r="Y135"/>
  <c r="AA134"/>
  <c r="AM134"/>
  <c r="AL134"/>
  <c r="AB135"/>
  <c r="AA135"/>
  <c r="Y136"/>
  <c r="Y137"/>
  <c r="AA137"/>
  <c r="Y138"/>
  <c r="AB136"/>
  <c r="AA136"/>
  <c r="AL136"/>
  <c r="AM136"/>
  <c r="AB137"/>
  <c r="Y139"/>
  <c r="AA139"/>
  <c r="Y140"/>
  <c r="AB138"/>
  <c r="AA138"/>
  <c r="AL138"/>
  <c r="AM138"/>
  <c r="AB139"/>
  <c r="AB140"/>
  <c r="AM140"/>
  <c r="AL140"/>
  <c r="Y141"/>
  <c r="AA140"/>
  <c r="AM141"/>
  <c r="AL141"/>
  <c r="AA141"/>
  <c r="Y142"/>
  <c r="Y143"/>
  <c r="Y144"/>
  <c r="AA143"/>
  <c r="AB141"/>
  <c r="AM143"/>
  <c r="AL143"/>
  <c r="AA142"/>
  <c r="AA144"/>
  <c r="Y145"/>
  <c r="AB143"/>
  <c r="AU143"/>
  <c r="AB144"/>
  <c r="AM145"/>
  <c r="AL145"/>
  <c r="AA145"/>
  <c r="Y146"/>
  <c r="AM146"/>
  <c r="AL146"/>
  <c r="AA146"/>
  <c r="Y147"/>
  <c r="AB145"/>
  <c r="AB146"/>
  <c r="AA147"/>
  <c r="Y148"/>
  <c r="Y149"/>
  <c r="AA148"/>
  <c r="AM147"/>
  <c r="AL147"/>
  <c r="AU148"/>
  <c r="AB148"/>
  <c r="AA149"/>
  <c r="Y150"/>
  <c r="Y151"/>
  <c r="AA150"/>
  <c r="AB149"/>
  <c r="AB150"/>
  <c r="AM151"/>
  <c r="AL151"/>
  <c r="AA151"/>
  <c r="Y152"/>
  <c r="AB152"/>
  <c r="AB151"/>
  <c r="AA152"/>
  <c r="Y153"/>
  <c r="AL152"/>
  <c r="AM152"/>
  <c r="AB154"/>
  <c r="AB153"/>
  <c r="Y154"/>
  <c r="AA154"/>
  <c r="Y155"/>
  <c r="AA153"/>
  <c r="AM154"/>
  <c r="AL154"/>
  <c r="AB155"/>
  <c r="AA155"/>
  <c r="Y156"/>
  <c r="AM156"/>
  <c r="AL156"/>
  <c r="AM157"/>
  <c r="AL157"/>
  <c r="Y157"/>
  <c r="AA156"/>
  <c r="Y158"/>
  <c r="AA157"/>
  <c r="AU157"/>
  <c r="AB157"/>
  <c r="Y159"/>
  <c r="AA158"/>
  <c r="AB158"/>
  <c r="AB159"/>
  <c r="AM159"/>
  <c r="AL159"/>
  <c r="AA159"/>
  <c r="Y160"/>
  <c r="AM160"/>
  <c r="AL160"/>
  <c r="AA160"/>
  <c r="Y161"/>
  <c r="AB160"/>
  <c r="AM161"/>
  <c r="AL161"/>
  <c r="AA161"/>
  <c r="Y162"/>
  <c r="AB161"/>
  <c r="AM162"/>
  <c r="AL162"/>
  <c r="AB162"/>
  <c r="Y163"/>
  <c r="AA162"/>
  <c r="AA163"/>
  <c r="Y164"/>
  <c r="AM163"/>
  <c r="AL163"/>
  <c r="AB163"/>
  <c r="AM164"/>
  <c r="AL164"/>
  <c r="Y165"/>
  <c r="AA164"/>
  <c r="AB164"/>
  <c r="AA165"/>
  <c r="Y166"/>
  <c r="AB165"/>
  <c r="AM166"/>
  <c r="AL166"/>
  <c r="Y167"/>
  <c r="AA166"/>
  <c r="AA167"/>
  <c r="Y168"/>
  <c r="AB167"/>
  <c r="AU167"/>
  <c r="AB168"/>
  <c r="AA168"/>
  <c r="Y169"/>
  <c r="AA169"/>
  <c r="Y170"/>
  <c r="AB169"/>
  <c r="AM169"/>
  <c r="AL169"/>
  <c r="AB170"/>
  <c r="AM171"/>
  <c r="AL171"/>
  <c r="AA170"/>
  <c r="Y171"/>
  <c r="Y172"/>
  <c r="AA171"/>
  <c r="AB171"/>
  <c r="AA172"/>
  <c r="Y173"/>
  <c r="AM172"/>
  <c r="AL172"/>
  <c r="AB172"/>
  <c r="AB173"/>
  <c r="AL173"/>
  <c r="AM173"/>
  <c r="AA173"/>
  <c r="Y174"/>
  <c r="AB174"/>
  <c r="Y175"/>
  <c r="AA174"/>
  <c r="AM174"/>
  <c r="AL174"/>
  <c r="AM175"/>
  <c r="AL175"/>
  <c r="AA175"/>
  <c r="Y176"/>
  <c r="AB176"/>
  <c r="Y177"/>
  <c r="AA176"/>
  <c r="AB175"/>
  <c r="AM176"/>
  <c r="AL176"/>
  <c r="AM179"/>
  <c r="AL179"/>
  <c r="AM178"/>
  <c r="AL178"/>
  <c r="AB178"/>
  <c r="AB177"/>
  <c r="AA177"/>
  <c r="Y178"/>
  <c r="Y179"/>
  <c r="AA178"/>
  <c r="Y180"/>
  <c r="AA179"/>
  <c r="AB179"/>
  <c r="AB180"/>
  <c r="AM180"/>
  <c r="AL180"/>
  <c r="Y181"/>
  <c r="AA180"/>
  <c r="AM181"/>
  <c r="AL181"/>
  <c r="Y182"/>
  <c r="Y183"/>
  <c r="AA182"/>
  <c r="AB181"/>
  <c r="AB182"/>
  <c r="AA181"/>
  <c r="AM183"/>
  <c r="AL183"/>
  <c r="AA183"/>
  <c r="Y184"/>
  <c r="AB184"/>
  <c r="Y185"/>
  <c r="AA184"/>
  <c r="AB183"/>
  <c r="AM184"/>
  <c r="AL184"/>
  <c r="AB186"/>
  <c r="AB185"/>
  <c r="Y186"/>
  <c r="AA186"/>
  <c r="Y187"/>
  <c r="AA185"/>
  <c r="AM187"/>
  <c r="AL187"/>
  <c r="AA187"/>
  <c r="Y188"/>
  <c r="AB187"/>
  <c r="AM188"/>
  <c r="AL188"/>
  <c r="Y189"/>
  <c r="AA188"/>
  <c r="AB188"/>
  <c r="AM189"/>
  <c r="AL189"/>
  <c r="AA189"/>
  <c r="Y190"/>
  <c r="AB189"/>
  <c r="AM190"/>
  <c r="AL190"/>
  <c r="Y191"/>
  <c r="AA190"/>
  <c r="AB190"/>
  <c r="AB191"/>
  <c r="AM191"/>
  <c r="AL191"/>
  <c r="AA191"/>
  <c r="Y192"/>
  <c r="AM192"/>
  <c r="AL192"/>
  <c r="AA192"/>
  <c r="Y193"/>
  <c r="AB192"/>
  <c r="AM193"/>
  <c r="AL193"/>
  <c r="AA193"/>
  <c r="Y194"/>
  <c r="Y195"/>
  <c r="AA195"/>
  <c r="Y196"/>
  <c r="AB194"/>
  <c r="AA194"/>
  <c r="AB193"/>
  <c r="AM194"/>
  <c r="AL194"/>
  <c r="AB195"/>
  <c r="AA196"/>
  <c r="Y197"/>
  <c r="AB196"/>
  <c r="AA197"/>
  <c r="Y198"/>
  <c r="AB197"/>
  <c r="Y199"/>
  <c r="AA199"/>
  <c r="Y200"/>
  <c r="AM198"/>
  <c r="AL198"/>
  <c r="AA198"/>
  <c r="AM199"/>
  <c r="AL199"/>
  <c r="AB198"/>
  <c r="AB199"/>
  <c r="AA200"/>
  <c r="Y201"/>
  <c r="AB201"/>
  <c r="AU201"/>
  <c r="Y202"/>
  <c r="AA201"/>
  <c r="AA202"/>
  <c r="Y203"/>
  <c r="AM202"/>
  <c r="AL202"/>
  <c r="AB203"/>
  <c r="Y204"/>
  <c r="AA203"/>
  <c r="AB202"/>
  <c r="AB204"/>
  <c r="AA204"/>
  <c r="Y205"/>
  <c r="AB205"/>
  <c r="AA205"/>
  <c r="Y206"/>
  <c r="AA206"/>
  <c r="Y207"/>
  <c r="AM206"/>
  <c r="AL206"/>
  <c r="AB206"/>
  <c r="AA207"/>
  <c r="Y208"/>
  <c r="AB207"/>
  <c r="AB208"/>
  <c r="AM208"/>
  <c r="AL208"/>
  <c r="AA208"/>
  <c r="Y209"/>
  <c r="Y210"/>
  <c r="AA210"/>
  <c r="Y211"/>
  <c r="AB209"/>
  <c r="AA209"/>
  <c r="AM209"/>
  <c r="AL209"/>
  <c r="AB210"/>
  <c r="AB212"/>
  <c r="AB211"/>
  <c r="Y212"/>
  <c r="AA212"/>
  <c r="Y213"/>
  <c r="AA211"/>
  <c r="AB214"/>
  <c r="Y214"/>
  <c r="Y215"/>
  <c r="AA214"/>
  <c r="AB213"/>
  <c r="AA213"/>
  <c r="AA215"/>
  <c r="Y216"/>
  <c r="AA216"/>
  <c r="Y217"/>
  <c r="AM216"/>
  <c r="AL216"/>
  <c r="AB215"/>
  <c r="AB216"/>
  <c r="AA217"/>
  <c r="Y218"/>
  <c r="AB217"/>
  <c r="AM218"/>
  <c r="AL218"/>
  <c r="AB218"/>
  <c r="Y219"/>
  <c r="AA218"/>
  <c r="AA219"/>
  <c r="Y220"/>
  <c r="AB220"/>
  <c r="AA220"/>
  <c r="Y221"/>
  <c r="AB219"/>
  <c r="AM220"/>
  <c r="AL220"/>
  <c r="AB221"/>
  <c r="AA221"/>
  <c r="Y222"/>
  <c r="AB222"/>
  <c r="AA222"/>
  <c r="Y223"/>
  <c r="AM223"/>
  <c r="AL223"/>
  <c r="AA223"/>
  <c r="Y224"/>
  <c r="AB223"/>
  <c r="AB224"/>
  <c r="Y225"/>
  <c r="AA224"/>
  <c r="AM224"/>
  <c r="AL224"/>
  <c r="AA225"/>
  <c r="Y226"/>
  <c r="AB225"/>
  <c r="AA226"/>
  <c r="Y227"/>
  <c r="AB226"/>
  <c r="AM227"/>
  <c r="AL227"/>
  <c r="AA227"/>
  <c r="Y228"/>
  <c r="AB227"/>
  <c r="AM228"/>
  <c r="AL228"/>
  <c r="AA228"/>
  <c r="Y229"/>
  <c r="AB228"/>
  <c r="AA229"/>
  <c r="Y230"/>
  <c r="AB229"/>
  <c r="AM229"/>
  <c r="AL229"/>
  <c r="Y231"/>
  <c r="AA231"/>
  <c r="Y232"/>
  <c r="AB230"/>
  <c r="AA230"/>
  <c r="AM231"/>
  <c r="AL231"/>
  <c r="AB231"/>
  <c r="AA232"/>
  <c r="Y233"/>
  <c r="AB232"/>
  <c r="AA233"/>
  <c r="Y234"/>
  <c r="AB233"/>
  <c r="AB234"/>
  <c r="AA234"/>
  <c r="Y235"/>
  <c r="AA235"/>
  <c r="Y236"/>
  <c r="AM236"/>
  <c r="AL236"/>
  <c r="AB235"/>
  <c r="AA236"/>
  <c r="Y237"/>
  <c r="AM237"/>
  <c r="AL237"/>
  <c r="AA237"/>
  <c r="Y238"/>
  <c r="AU237"/>
  <c r="AB237"/>
  <c r="AA238"/>
  <c r="Y239"/>
  <c r="AB238"/>
  <c r="AM239"/>
  <c r="AL239"/>
  <c r="AA239"/>
  <c r="Y240"/>
  <c r="AM240"/>
  <c r="AL240"/>
  <c r="AA240"/>
  <c r="Y241"/>
  <c r="AB239"/>
  <c r="AB240"/>
  <c r="AA241"/>
  <c r="Y242"/>
  <c r="AM241"/>
  <c r="AL241"/>
  <c r="AB241"/>
  <c r="AB242"/>
  <c r="Y243"/>
  <c r="AA242"/>
  <c r="AA243"/>
  <c r="Y244"/>
  <c r="AA244"/>
  <c r="Y245"/>
  <c r="AB244"/>
  <c r="AB243"/>
  <c r="AB245"/>
  <c r="Y246"/>
  <c r="AA246"/>
  <c r="Y247"/>
  <c r="AM247"/>
  <c r="AL247"/>
  <c r="AB246"/>
  <c r="AA245"/>
  <c r="Y248"/>
  <c r="AA247"/>
  <c r="AB247"/>
  <c r="AB248"/>
  <c r="AA248"/>
  <c r="Y249"/>
  <c r="AM249"/>
  <c r="AL249"/>
  <c r="AA249"/>
  <c r="Y250"/>
  <c r="Y251"/>
  <c r="AA251"/>
  <c r="Y252"/>
  <c r="AB249"/>
  <c r="AM250"/>
  <c r="AL250"/>
  <c r="AA250"/>
  <c r="AU251"/>
  <c r="AB251"/>
  <c r="AB252"/>
  <c r="AA252"/>
  <c r="Y253"/>
  <c r="AB253"/>
  <c r="AM253"/>
  <c r="AL253"/>
  <c r="AA253"/>
  <c r="Y254"/>
  <c r="AA254"/>
  <c r="Y255"/>
  <c r="AM254"/>
  <c r="AL254"/>
  <c r="AB254"/>
  <c r="AB255"/>
  <c r="AA255"/>
  <c r="Y256"/>
  <c r="AA256"/>
  <c r="Y257"/>
  <c r="AB257"/>
  <c r="AM256"/>
  <c r="AL256"/>
  <c r="AA257"/>
  <c r="Y258"/>
  <c r="AB256"/>
  <c r="AA258"/>
  <c r="Y259"/>
  <c r="AB259"/>
  <c r="Y260"/>
  <c r="AA259"/>
  <c r="AB258"/>
  <c r="AM259"/>
  <c r="AL259"/>
  <c r="AB261"/>
  <c r="AB260"/>
  <c r="AM261"/>
  <c r="AL261"/>
  <c r="Y261"/>
  <c r="AA261"/>
  <c r="Y262"/>
  <c r="AA260"/>
  <c r="AA262"/>
  <c r="Y263"/>
  <c r="AB262"/>
  <c r="AM263"/>
  <c r="AL263"/>
  <c r="AA263"/>
  <c r="Y264"/>
  <c r="AB263"/>
  <c r="AM264"/>
  <c r="AL264"/>
  <c r="AA264"/>
  <c r="Y265"/>
  <c r="AB264"/>
  <c r="AM265"/>
  <c r="AL265"/>
  <c r="AB265"/>
  <c r="Y266"/>
  <c r="AA265"/>
  <c r="AM266"/>
  <c r="AL266"/>
  <c r="AA266"/>
  <c r="Y267"/>
  <c r="AA267"/>
  <c r="Y268"/>
  <c r="AB266"/>
  <c r="AM267"/>
  <c r="AL267"/>
  <c r="AB267"/>
  <c r="AA268"/>
  <c r="Y269"/>
  <c r="AB268"/>
  <c r="AM269"/>
  <c r="AL269"/>
  <c r="AB269"/>
  <c r="Y270"/>
  <c r="AA270"/>
  <c r="Y271"/>
  <c r="AA269"/>
  <c r="AB270"/>
  <c r="AM271"/>
  <c r="AL271"/>
  <c r="AA271"/>
  <c r="Y272"/>
  <c r="AA272"/>
  <c r="Y273"/>
  <c r="AB271"/>
  <c r="AB272"/>
  <c r="AB273"/>
  <c r="AM273"/>
  <c r="AL273"/>
  <c r="Y274"/>
  <c r="AA273"/>
  <c r="AM274"/>
  <c r="AL274"/>
  <c r="AA274"/>
  <c r="Y275"/>
  <c r="AB274"/>
  <c r="Y276"/>
  <c r="AA276"/>
  <c r="Y277"/>
  <c r="AB275"/>
  <c r="AM275"/>
  <c r="AL275"/>
  <c r="AA275"/>
  <c r="AM276"/>
  <c r="AL276"/>
  <c r="AB276"/>
  <c r="AA277"/>
  <c r="Y278"/>
  <c r="AB277"/>
  <c r="AM278"/>
  <c r="AL278"/>
  <c r="AA278"/>
  <c r="Y279"/>
  <c r="Y280"/>
  <c r="AA279"/>
  <c r="AB278"/>
  <c r="AM279"/>
  <c r="AL279"/>
  <c r="AB279"/>
  <c r="AB280"/>
  <c r="AA280"/>
  <c r="Y281"/>
  <c r="Y282"/>
  <c r="AA282"/>
  <c r="Y283"/>
  <c r="AB281"/>
  <c r="AA281"/>
  <c r="AB282"/>
  <c r="AM283"/>
  <c r="AL283"/>
  <c r="Y284"/>
  <c r="Y285"/>
  <c r="AA284"/>
  <c r="AA283"/>
  <c r="AM284"/>
  <c r="AL284"/>
  <c r="AB284"/>
  <c r="AU284"/>
  <c r="AA285"/>
  <c r="Y286"/>
  <c r="AM285"/>
  <c r="AL285"/>
  <c r="AU286"/>
  <c r="AB286"/>
  <c r="AA286"/>
  <c r="Y287"/>
  <c r="AA287"/>
  <c r="Y288"/>
  <c r="AM287"/>
  <c r="AL287"/>
  <c r="AB287"/>
  <c r="AM288"/>
  <c r="AL288"/>
  <c r="AB288"/>
  <c r="AB289"/>
  <c r="AA288"/>
  <c r="Y289"/>
  <c r="AM289"/>
  <c r="AL289"/>
  <c r="AA289"/>
  <c r="Y290"/>
  <c r="Y291"/>
  <c r="Y292"/>
  <c r="AA292"/>
  <c r="Y293"/>
  <c r="AM290"/>
  <c r="AL290"/>
  <c r="AB291"/>
  <c r="AB290"/>
  <c r="AM291"/>
  <c r="AL291"/>
  <c r="AA291"/>
  <c r="AM292"/>
  <c r="AL292"/>
  <c r="AA290"/>
  <c r="AB292"/>
  <c r="AB293"/>
  <c r="AM294"/>
  <c r="AL294"/>
  <c r="AM293"/>
  <c r="AL293"/>
  <c r="AA293"/>
  <c r="Y294"/>
  <c r="Y295"/>
  <c r="AA294"/>
  <c r="AB294"/>
  <c r="AM295"/>
  <c r="AL295"/>
  <c r="Y296"/>
  <c r="AA295"/>
  <c r="AB295"/>
  <c r="AM296"/>
  <c r="AL296"/>
  <c r="AA296"/>
  <c r="Y297"/>
  <c r="AB296"/>
  <c r="AB297"/>
  <c r="Y298"/>
  <c r="Y299"/>
  <c r="Y300"/>
  <c r="AA299"/>
  <c r="AL297"/>
  <c r="AM297"/>
  <c r="AA297"/>
  <c r="AA298"/>
  <c r="AB298"/>
  <c r="AB299"/>
  <c r="AM300"/>
  <c r="AL300"/>
  <c r="AB300"/>
  <c r="Y301"/>
  <c r="AA300"/>
  <c r="Y302"/>
  <c r="Y303"/>
  <c r="Y304"/>
  <c r="AA303"/>
  <c r="AB302"/>
  <c r="AU302"/>
  <c r="AM301"/>
  <c r="AL301"/>
  <c r="AA301"/>
  <c r="AA302"/>
  <c r="AM303"/>
  <c r="AL303"/>
  <c r="AB303"/>
  <c r="Y305"/>
  <c r="AA304"/>
  <c r="AM304"/>
  <c r="AL304"/>
  <c r="AB304"/>
  <c r="AA305"/>
  <c r="Y306"/>
  <c r="AM305"/>
  <c r="AL305"/>
  <c r="AB306"/>
  <c r="AB305"/>
  <c r="AM306"/>
  <c r="AL306"/>
  <c r="AA306"/>
  <c r="Y307"/>
  <c r="AA307"/>
  <c r="Y308"/>
  <c r="AM307"/>
  <c r="AL307"/>
  <c r="AM308"/>
  <c r="AL308"/>
  <c r="AB307"/>
  <c r="AB308"/>
  <c r="Y309"/>
  <c r="AA308"/>
  <c r="AM309"/>
  <c r="AL309"/>
  <c r="AA309"/>
  <c r="Y310"/>
  <c r="AB309"/>
  <c r="Y311"/>
  <c r="Y312"/>
  <c r="AA311"/>
  <c r="AA310"/>
  <c r="AB310"/>
  <c r="AB311"/>
  <c r="AM312"/>
  <c r="AL312"/>
  <c r="AB312"/>
  <c r="AA312"/>
  <c r="Y313"/>
  <c r="AM313"/>
  <c r="AL313"/>
  <c r="AB313"/>
  <c r="AA313"/>
  <c r="Y314"/>
  <c r="AM315"/>
  <c r="AL315"/>
  <c r="Y315"/>
  <c r="AA315"/>
  <c r="Y316"/>
  <c r="AA314"/>
  <c r="AM314"/>
  <c r="AL314"/>
  <c r="Y317"/>
  <c r="AA316"/>
  <c r="AU315"/>
  <c r="AB315"/>
  <c r="AB316"/>
  <c r="AM317"/>
  <c r="AL317"/>
  <c r="AA317"/>
  <c r="Y318"/>
  <c r="AB317"/>
  <c r="AB318"/>
  <c r="AA318"/>
  <c r="Y319"/>
  <c r="AB319"/>
  <c r="AA319"/>
  <c r="Y320"/>
  <c r="AM319"/>
  <c r="AL319"/>
  <c r="Y321"/>
  <c r="Y322"/>
  <c r="AA321"/>
  <c r="AM320"/>
  <c r="AL320"/>
  <c r="AB320"/>
  <c r="AM321"/>
  <c r="AL321"/>
  <c r="AA320"/>
  <c r="AB321"/>
  <c r="AM322"/>
  <c r="AL322"/>
  <c r="AB322"/>
  <c r="AA322"/>
  <c r="Y323"/>
  <c r="AA323"/>
  <c r="Y324"/>
  <c r="AM323"/>
  <c r="AL323"/>
  <c r="AB323"/>
  <c r="AM324"/>
  <c r="AL324"/>
  <c r="Y325"/>
  <c r="AA324"/>
  <c r="AB324"/>
  <c r="AM325"/>
  <c r="AL325"/>
  <c r="AA325"/>
  <c r="Y326"/>
  <c r="AM326"/>
  <c r="AL326"/>
  <c r="Y327"/>
  <c r="AA326"/>
  <c r="AA327"/>
  <c r="Y328"/>
  <c r="AM328"/>
  <c r="AL328"/>
  <c r="AA328"/>
  <c r="Y329"/>
  <c r="AM329"/>
  <c r="AL329"/>
  <c r="AM330"/>
  <c r="AL330"/>
  <c r="Y330"/>
  <c r="Y331"/>
  <c r="AA330"/>
  <c r="AA329"/>
  <c r="Y332"/>
  <c r="AA332"/>
  <c r="Y333"/>
  <c r="AA331"/>
  <c r="AM333"/>
  <c r="AL333"/>
  <c r="AA333"/>
  <c r="Y334"/>
  <c r="AM334"/>
  <c r="AL334"/>
  <c r="Y335"/>
  <c r="Y336"/>
  <c r="AA335"/>
  <c r="AM335"/>
  <c r="AL335"/>
  <c r="AA334"/>
  <c r="AA336"/>
  <c r="Y337"/>
  <c r="AA337"/>
  <c r="Y338"/>
  <c r="Y339"/>
  <c r="Y340" s="1"/>
  <c r="AA339"/>
  <c r="AA338"/>
  <c r="AL338"/>
  <c r="AM338"/>
  <c r="AL339"/>
  <c r="AM339"/>
  <c r="AL340"/>
  <c r="AM340"/>
  <c r="AL341"/>
  <c r="AM341"/>
  <c r="AL342"/>
  <c r="AM342"/>
  <c r="AL343"/>
  <c r="AM343"/>
  <c r="AL344"/>
  <c r="AM344"/>
  <c r="AL345"/>
  <c r="AM345"/>
  <c r="AL346"/>
  <c r="AM346"/>
  <c r="AL347"/>
  <c r="AM347"/>
  <c r="AL348"/>
  <c r="AM348"/>
  <c r="AL349"/>
  <c r="AM349"/>
  <c r="AL350"/>
  <c r="AM350"/>
  <c r="AL351"/>
  <c r="AM351"/>
  <c r="AL353"/>
  <c r="AM353"/>
  <c r="AM352"/>
  <c r="AL352"/>
  <c r="AL354"/>
  <c r="AM354"/>
  <c r="AL355"/>
  <c r="AM355"/>
  <c r="AL356"/>
  <c r="AM356"/>
  <c r="AL357"/>
  <c r="AM357"/>
  <c r="AM358"/>
  <c r="AL358"/>
  <c r="AL359"/>
  <c r="AM359"/>
  <c r="AM360"/>
  <c r="AL360"/>
  <c r="AM361"/>
  <c r="AL361"/>
  <c r="AL362"/>
  <c r="AM362"/>
  <c r="AL364"/>
  <c r="AM364"/>
  <c r="AL365"/>
  <c r="AM365"/>
  <c r="AL366"/>
  <c r="AM366"/>
  <c r="AL368"/>
  <c r="AM368"/>
  <c r="AL369"/>
  <c r="AM369"/>
  <c r="AM370"/>
  <c r="AL370"/>
  <c r="AL372"/>
  <c r="AM372"/>
  <c r="AM373"/>
  <c r="AL373"/>
  <c r="AM374"/>
  <c r="AL374"/>
  <c r="AM375"/>
  <c r="AL375"/>
  <c r="AM376"/>
  <c r="AL376"/>
  <c r="AM377"/>
  <c r="AL377"/>
  <c r="AM378"/>
  <c r="AL378"/>
  <c r="AM379"/>
  <c r="AL379"/>
  <c r="AM380"/>
  <c r="AL380"/>
  <c r="AM381"/>
  <c r="AL381"/>
  <c r="AM382"/>
  <c r="AL382"/>
  <c r="AM383"/>
  <c r="AL383"/>
  <c r="AM384"/>
  <c r="AL384"/>
  <c r="AM385"/>
  <c r="AL385"/>
  <c r="AM386"/>
  <c r="AL386"/>
  <c r="AM387"/>
  <c r="AL387"/>
  <c r="AM388"/>
  <c r="AL388"/>
  <c r="AM389"/>
  <c r="AL389"/>
  <c r="AM390"/>
  <c r="AL390"/>
  <c r="AM391"/>
  <c r="AL391"/>
  <c r="AM392"/>
  <c r="AL392"/>
  <c r="AM393"/>
  <c r="AL393"/>
  <c r="AM394"/>
  <c r="AL394"/>
  <c r="AM395"/>
  <c r="AL395"/>
  <c r="AM396"/>
  <c r="AL396"/>
  <c r="AM397"/>
  <c r="AL397"/>
  <c r="AM398"/>
  <c r="AL398"/>
  <c r="AM399"/>
  <c r="AL399"/>
  <c r="AM400"/>
  <c r="AL400"/>
  <c r="AM401"/>
  <c r="AL401"/>
  <c r="AM402"/>
  <c r="AL402"/>
  <c r="AM403"/>
  <c r="AL403"/>
  <c r="AM404"/>
  <c r="AL404"/>
  <c r="AM405"/>
  <c r="AL405"/>
  <c r="AM406"/>
  <c r="AL406"/>
  <c r="AM407"/>
  <c r="AL407"/>
  <c r="AM408"/>
  <c r="AL408"/>
  <c r="AM409"/>
  <c r="AL409"/>
  <c r="AM410"/>
  <c r="AL410"/>
  <c r="AM411"/>
  <c r="AL411"/>
  <c r="AM412"/>
  <c r="AL412"/>
  <c r="AM413"/>
  <c r="AL413"/>
  <c r="AM414"/>
  <c r="AL414"/>
  <c r="AM415"/>
  <c r="AL415"/>
  <c r="AL416"/>
  <c r="AM416"/>
  <c r="AL417"/>
  <c r="AM417"/>
  <c r="AL418"/>
  <c r="AM418"/>
  <c r="AL419"/>
  <c r="AM419"/>
  <c r="AL420"/>
  <c r="AM420"/>
  <c r="AL421"/>
  <c r="AM421"/>
  <c r="AM422"/>
  <c r="AL422"/>
  <c r="AM423"/>
  <c r="AL423"/>
  <c r="AM424"/>
  <c r="AL424"/>
  <c r="AM425"/>
  <c r="AL425"/>
  <c r="AL426"/>
  <c r="AM426"/>
  <c r="AL427"/>
  <c r="AM427"/>
  <c r="AL428"/>
  <c r="AM428"/>
  <c r="AM429"/>
  <c r="AL429"/>
  <c r="AL430"/>
  <c r="AM430"/>
  <c r="AL431"/>
  <c r="AM431"/>
  <c r="AM432"/>
  <c r="AL432"/>
  <c r="AL433"/>
  <c r="AM433"/>
  <c r="AM434"/>
  <c r="AL434"/>
  <c r="AM435"/>
  <c r="AL435"/>
  <c r="AM436"/>
  <c r="AL436"/>
  <c r="AM437"/>
  <c r="AL437"/>
  <c r="AL438"/>
  <c r="AM438"/>
  <c r="AM439"/>
  <c r="AL439"/>
  <c r="AM440"/>
  <c r="AL440"/>
  <c r="AL441"/>
  <c r="AM441"/>
  <c r="AL442"/>
  <c r="AM442"/>
  <c r="AL443"/>
  <c r="AM443"/>
  <c r="AL444"/>
  <c r="AM444"/>
  <c r="AL445"/>
  <c r="AM445"/>
  <c r="AL446"/>
  <c r="AM446"/>
  <c r="AL447"/>
  <c r="AM447"/>
  <c r="AL448"/>
  <c r="AM448"/>
  <c r="AL449"/>
  <c r="AM449"/>
  <c r="AL450"/>
  <c r="AM450"/>
  <c r="AL451"/>
  <c r="AM451"/>
  <c r="AL452"/>
  <c r="AM452"/>
  <c r="AL453"/>
  <c r="AM453"/>
  <c r="AL454"/>
  <c r="AM454"/>
  <c r="AL455"/>
  <c r="AM455"/>
  <c r="AL456"/>
  <c r="AM456"/>
  <c r="AL457"/>
  <c r="AM457"/>
  <c r="AL458"/>
  <c r="AM458"/>
  <c r="AL459"/>
  <c r="AM459"/>
  <c r="AL460"/>
  <c r="AM460"/>
  <c r="AL461"/>
  <c r="AM461"/>
  <c r="AL462"/>
  <c r="AM462"/>
  <c r="AM463"/>
  <c r="AL463"/>
  <c r="AM464"/>
  <c r="AL464"/>
  <c r="AL465"/>
  <c r="AM465"/>
  <c r="AL466"/>
  <c r="AM466"/>
  <c r="AL467"/>
  <c r="AM467"/>
  <c r="AL468"/>
  <c r="AM468"/>
  <c r="AL469"/>
  <c r="AM469"/>
  <c r="AL470"/>
  <c r="AM470"/>
  <c r="AM471"/>
  <c r="AL471"/>
  <c r="AL472"/>
  <c r="AM472"/>
  <c r="AM473"/>
  <c r="AL473"/>
  <c r="AL474"/>
  <c r="AM474"/>
  <c r="AM475"/>
  <c r="AL475"/>
  <c r="AL476"/>
  <c r="AM476"/>
  <c r="AM477"/>
  <c r="AL477"/>
  <c r="AM478"/>
  <c r="AL478"/>
  <c r="AM479"/>
  <c r="AL479"/>
  <c r="AM480"/>
  <c r="AL480"/>
  <c r="AM481"/>
  <c r="AL481"/>
  <c r="AM482"/>
  <c r="AL482"/>
  <c r="AM483"/>
  <c r="AL483"/>
  <c r="AM484"/>
  <c r="AL484"/>
  <c r="AM485"/>
  <c r="AL485"/>
  <c r="AM486"/>
  <c r="AL486"/>
  <c r="AM487"/>
  <c r="AL487"/>
  <c r="AL488"/>
  <c r="AM488"/>
  <c r="AM489"/>
  <c r="AL489"/>
  <c r="AM490"/>
  <c r="AL490"/>
  <c r="AM491"/>
  <c r="AL491"/>
  <c r="AL492"/>
  <c r="AM492"/>
  <c r="AM493"/>
  <c r="AL493"/>
  <c r="AL494"/>
  <c r="AM494"/>
  <c r="AM495"/>
  <c r="AL495"/>
  <c r="AL496"/>
  <c r="AM496"/>
  <c r="AM497"/>
  <c r="AL497"/>
  <c r="AL498"/>
  <c r="AM498"/>
  <c r="AM499"/>
  <c r="AL499"/>
  <c r="AM500"/>
  <c r="AL500"/>
  <c r="AM501"/>
  <c r="AL501"/>
  <c r="AM503"/>
  <c r="AL503"/>
  <c r="AL502"/>
  <c r="AM502"/>
  <c r="AL504"/>
  <c r="AM504"/>
  <c r="AM505"/>
  <c r="AL505"/>
  <c r="AL506"/>
  <c r="AM506"/>
  <c r="AM507"/>
  <c r="AL507"/>
  <c r="AL508"/>
  <c r="AM508"/>
  <c r="AM509"/>
  <c r="AL509"/>
  <c r="AM511"/>
  <c r="AL511"/>
  <c r="AL510"/>
  <c r="AM510"/>
  <c r="AL512"/>
  <c r="AM512"/>
  <c r="AM513"/>
  <c r="AL513"/>
  <c r="AL514"/>
  <c r="AM514"/>
  <c r="AM515"/>
  <c r="AL515"/>
  <c r="AL516"/>
  <c r="AM516"/>
  <c r="AM517"/>
  <c r="AL517"/>
  <c r="AM518"/>
  <c r="AL518"/>
  <c r="AM519"/>
  <c r="AL519"/>
  <c r="AL520"/>
  <c r="AM520"/>
  <c r="AM521"/>
  <c r="AL521"/>
  <c r="AM522"/>
  <c r="AL522"/>
  <c r="AM523"/>
  <c r="AL523"/>
  <c r="AL524"/>
  <c r="AM524"/>
  <c r="AM525"/>
  <c r="AL525"/>
  <c r="AL526"/>
  <c r="AM526"/>
  <c r="AM527"/>
  <c r="AL527"/>
  <c r="AL528"/>
  <c r="AM528"/>
  <c r="AM529"/>
  <c r="AL529"/>
  <c r="AL530"/>
  <c r="AM530"/>
  <c r="AM531"/>
  <c r="AL531"/>
  <c r="AL532"/>
  <c r="AM532"/>
  <c r="AM533"/>
  <c r="AL533"/>
  <c r="AM534"/>
  <c r="AL534"/>
  <c r="AM535"/>
  <c r="AL535"/>
  <c r="AL536"/>
  <c r="AM536"/>
  <c r="AM537"/>
  <c r="AL537"/>
  <c r="AM538"/>
  <c r="AL538"/>
  <c r="AL539"/>
  <c r="AM539"/>
  <c r="AM540"/>
  <c r="AL540"/>
  <c r="AL541"/>
  <c r="AM541"/>
  <c r="AM542"/>
  <c r="AL542"/>
  <c r="AL543"/>
  <c r="AM543"/>
  <c r="AM544"/>
  <c r="AL544"/>
  <c r="AL545"/>
  <c r="AM545"/>
  <c r="AL546"/>
  <c r="AM546"/>
  <c r="AL547"/>
  <c r="AM547"/>
  <c r="AM548"/>
  <c r="AL548"/>
  <c r="AM549"/>
  <c r="AL549"/>
  <c r="AM550"/>
  <c r="AL550"/>
  <c r="AM551"/>
  <c r="AL551"/>
  <c r="AM552"/>
  <c r="AL552"/>
  <c r="AM553"/>
  <c r="AL553"/>
  <c r="AM554"/>
  <c r="AL554"/>
  <c r="AM555"/>
  <c r="AL555"/>
  <c r="AM556"/>
  <c r="AL556"/>
  <c r="AM557"/>
  <c r="AL557"/>
  <c r="AM558"/>
  <c r="AL558"/>
  <c r="AM559"/>
  <c r="AL559"/>
  <c r="AM560"/>
  <c r="AL560"/>
  <c r="AL561"/>
  <c r="AM561"/>
  <c r="AM562"/>
  <c r="AL562"/>
  <c r="AM563"/>
  <c r="AL563"/>
  <c r="AL564"/>
  <c r="AM564"/>
  <c r="AL565"/>
  <c r="AM565"/>
  <c r="AL566"/>
  <c r="AM566"/>
  <c r="AL567"/>
  <c r="AM567"/>
  <c r="AL568"/>
  <c r="AM568"/>
  <c r="AL569"/>
  <c r="AM569"/>
  <c r="AM570"/>
  <c r="AL570"/>
  <c r="AL571"/>
  <c r="AM571"/>
  <c r="AL572"/>
  <c r="AM572"/>
  <c r="AL573"/>
  <c r="AM573"/>
  <c r="AL574"/>
  <c r="AM574"/>
  <c r="AL575"/>
  <c r="AM575"/>
  <c r="AL576"/>
  <c r="AM576"/>
  <c r="AL577"/>
  <c r="AM577"/>
  <c r="AL578"/>
  <c r="AM578"/>
  <c r="AL579"/>
  <c r="AM579"/>
  <c r="AL580"/>
  <c r="AM580"/>
  <c r="AL581"/>
  <c r="AM581"/>
  <c r="AM582"/>
  <c r="AL582"/>
  <c r="AL583"/>
  <c r="AM583"/>
  <c r="AM584"/>
  <c r="AL584"/>
  <c r="AL585"/>
  <c r="AM585"/>
  <c r="AM586"/>
  <c r="AL586"/>
  <c r="AL587"/>
  <c r="AM587"/>
  <c r="AL588"/>
  <c r="AM588"/>
  <c r="AL589"/>
  <c r="AM589"/>
  <c r="AL590"/>
  <c r="AM590"/>
  <c r="AL591"/>
  <c r="AM591"/>
  <c r="AL592"/>
  <c r="AM592"/>
  <c r="AL593"/>
  <c r="AM593"/>
  <c r="AL594"/>
  <c r="AM594"/>
  <c r="AL595"/>
  <c r="AM595"/>
  <c r="AL596"/>
  <c r="AM596"/>
  <c r="AL597"/>
  <c r="AM597"/>
  <c r="AL598"/>
  <c r="AM598"/>
  <c r="AL599"/>
  <c r="AM599"/>
  <c r="AL600"/>
  <c r="AM600"/>
  <c r="AL601"/>
  <c r="AM601"/>
  <c r="AL602"/>
  <c r="AM602"/>
  <c r="AL603"/>
  <c r="AM603"/>
  <c r="AL604"/>
  <c r="AM604"/>
  <c r="AL605"/>
  <c r="AM605"/>
  <c r="AL606"/>
  <c r="AM606"/>
  <c r="AL607"/>
  <c r="AM607"/>
  <c r="AL608"/>
  <c r="AM608"/>
  <c r="AL609"/>
  <c r="AM609"/>
  <c r="AL610"/>
  <c r="AM610"/>
  <c r="AM611"/>
  <c r="AL611"/>
  <c r="AM612"/>
  <c r="AL612"/>
  <c r="AM613"/>
  <c r="AL613"/>
  <c r="AM614"/>
  <c r="AL614"/>
  <c r="AM615"/>
  <c r="AL615"/>
  <c r="AL616"/>
  <c r="AM616"/>
  <c r="AL617"/>
  <c r="AM617"/>
  <c r="AM618"/>
  <c r="AL618"/>
  <c r="AM619"/>
  <c r="AL619"/>
  <c r="AM620"/>
  <c r="AL620"/>
  <c r="AM621"/>
  <c r="AL621"/>
  <c r="AM622"/>
  <c r="AL622"/>
  <c r="AM623"/>
  <c r="AL623"/>
  <c r="AM624"/>
  <c r="AL624"/>
  <c r="AM625"/>
  <c r="AL625"/>
  <c r="AM626"/>
  <c r="AL626"/>
  <c r="AM627"/>
  <c r="AL627"/>
  <c r="AM628"/>
  <c r="AL628"/>
  <c r="AM629"/>
  <c r="AL629"/>
  <c r="AM630"/>
  <c r="AL630"/>
  <c r="AM631"/>
  <c r="AL631"/>
  <c r="AM632"/>
  <c r="AL632"/>
  <c r="AM633"/>
  <c r="AL633"/>
  <c r="AM634"/>
  <c r="AL634"/>
  <c r="AM635"/>
  <c r="AL635"/>
  <c r="AM636"/>
  <c r="AL636"/>
  <c r="AM637"/>
  <c r="AL637"/>
  <c r="AM638"/>
  <c r="AL638"/>
  <c r="AM639"/>
  <c r="AL639"/>
  <c r="AL640"/>
  <c r="AM640"/>
  <c r="AM641"/>
  <c r="AL641"/>
  <c r="AL642"/>
  <c r="AM642"/>
  <c r="AM643"/>
  <c r="AL643"/>
  <c r="AM644"/>
  <c r="AL644"/>
  <c r="AM645"/>
  <c r="AL645"/>
  <c r="AM646"/>
  <c r="AL646"/>
  <c r="AM647"/>
  <c r="AL647"/>
  <c r="AM648"/>
  <c r="AL648"/>
  <c r="AM649"/>
  <c r="AL649"/>
  <c r="AM650"/>
  <c r="AL650"/>
  <c r="AM651"/>
  <c r="AL651"/>
  <c r="AM652"/>
  <c r="AL652"/>
  <c r="AM653"/>
  <c r="AL653"/>
  <c r="AM654"/>
  <c r="AL654"/>
  <c r="AM655"/>
  <c r="AL655"/>
  <c r="AM656"/>
  <c r="AL656"/>
  <c r="AM657"/>
  <c r="AL657"/>
  <c r="AM658"/>
  <c r="AL658"/>
  <c r="AM659"/>
  <c r="AL659"/>
  <c r="AM660"/>
  <c r="AL660"/>
  <c r="AM661"/>
  <c r="AL661"/>
  <c r="AM662"/>
  <c r="AL662"/>
  <c r="AM663"/>
  <c r="AL663"/>
  <c r="AM664"/>
  <c r="AL664"/>
  <c r="AM665"/>
  <c r="AL665"/>
  <c r="AM666"/>
  <c r="AL666"/>
  <c r="AM667"/>
  <c r="AL667"/>
  <c r="AM668"/>
  <c r="AL668"/>
  <c r="AM669"/>
  <c r="AL669"/>
  <c r="AM670"/>
  <c r="AL670"/>
  <c r="AM671"/>
  <c r="AL671"/>
  <c r="AM672"/>
  <c r="AL672"/>
  <c r="AM674"/>
  <c r="AL674"/>
  <c r="AM673"/>
  <c r="AL673"/>
  <c r="AM675"/>
  <c r="AL675"/>
  <c r="AM676"/>
  <c r="AL676"/>
  <c r="AM677"/>
  <c r="AL677"/>
  <c r="AM678"/>
  <c r="AL678"/>
  <c r="AM679"/>
  <c r="AL679"/>
  <c r="AM680"/>
  <c r="AL680"/>
  <c r="AM681"/>
  <c r="AL681"/>
  <c r="AM682"/>
  <c r="AL682"/>
  <c r="AM683"/>
  <c r="AL683"/>
  <c r="AM684"/>
  <c r="AL684"/>
  <c r="AM685"/>
  <c r="AL685"/>
  <c r="AM686"/>
  <c r="AL686"/>
  <c r="AM687"/>
  <c r="AL687"/>
  <c r="AM688"/>
  <c r="AL688"/>
  <c r="AM689"/>
  <c r="AL689"/>
  <c r="AM690"/>
  <c r="AL690"/>
  <c r="AM691"/>
  <c r="AL691"/>
  <c r="AM692"/>
  <c r="AL692"/>
  <c r="AM693"/>
  <c r="AL693"/>
  <c r="AM694"/>
  <c r="AL694"/>
  <c r="AM695"/>
  <c r="AL695"/>
  <c r="AM696"/>
  <c r="AL696"/>
  <c r="AM697"/>
  <c r="AL697"/>
  <c r="AM698"/>
  <c r="AL698"/>
  <c r="AM699"/>
  <c r="AL699"/>
  <c r="AM700"/>
  <c r="AL700"/>
  <c r="AM701"/>
  <c r="AL701"/>
  <c r="AM702"/>
  <c r="AL702"/>
  <c r="AM703"/>
  <c r="AL703"/>
  <c r="AM704"/>
  <c r="AL704"/>
  <c r="AM705"/>
  <c r="AL705"/>
  <c r="AM706"/>
  <c r="AL706"/>
  <c r="AM707"/>
  <c r="AL707"/>
  <c r="AM708"/>
  <c r="AL708"/>
  <c r="AM709"/>
  <c r="AL709"/>
  <c r="AM710"/>
  <c r="AL710"/>
  <c r="AM711"/>
  <c r="AL711"/>
  <c r="AM712"/>
  <c r="AL712"/>
  <c r="AM713"/>
  <c r="AL713"/>
  <c r="AM714"/>
  <c r="AL714"/>
  <c r="AM715"/>
  <c r="AL715"/>
  <c r="AM716"/>
  <c r="AL716"/>
  <c r="AM717"/>
  <c r="AL717"/>
  <c r="AM718"/>
  <c r="AL718"/>
  <c r="AM719"/>
  <c r="AL719"/>
  <c r="AM720"/>
  <c r="AL720"/>
  <c r="AM721"/>
  <c r="AL721"/>
  <c r="AM722"/>
  <c r="AL722"/>
  <c r="AM723"/>
  <c r="AL723"/>
  <c r="AM724"/>
  <c r="AL724"/>
  <c r="AM725"/>
  <c r="AL725"/>
  <c r="AM726"/>
  <c r="AL726"/>
  <c r="AM727"/>
  <c r="AL727"/>
  <c r="AM728"/>
  <c r="AL728"/>
  <c r="AM729"/>
  <c r="AL729"/>
  <c r="AM730"/>
  <c r="AL730"/>
  <c r="AM731"/>
  <c r="AL731"/>
  <c r="AM732"/>
  <c r="AL732"/>
  <c r="AM733"/>
  <c r="AL733"/>
  <c r="AM734"/>
  <c r="AL734"/>
  <c r="AM735"/>
  <c r="AL735"/>
  <c r="AM736"/>
  <c r="AL736"/>
  <c r="AM737"/>
  <c r="AL737"/>
  <c r="AM738"/>
  <c r="AL738"/>
  <c r="AM739"/>
  <c r="AL739"/>
  <c r="AM740"/>
  <c r="AL740"/>
  <c r="AM741"/>
  <c r="AL741"/>
  <c r="AM742"/>
  <c r="AL742"/>
  <c r="AM743"/>
  <c r="AL743"/>
  <c r="AM744"/>
  <c r="AL744"/>
  <c r="AM745"/>
  <c r="AL745"/>
  <c r="AM746"/>
  <c r="AL746"/>
  <c r="AM747"/>
  <c r="AL747"/>
  <c r="AM748"/>
  <c r="AL748"/>
  <c r="AL749"/>
  <c r="AM749"/>
  <c r="AL750"/>
  <c r="AM750"/>
  <c r="AL751"/>
  <c r="AM751"/>
  <c r="AM752"/>
  <c r="AL752"/>
  <c r="AM753"/>
  <c r="AL753"/>
  <c r="AM754"/>
  <c r="AL754"/>
  <c r="AM755"/>
  <c r="AL755"/>
  <c r="AL756"/>
  <c r="AM756"/>
  <c r="AL757"/>
  <c r="AM757"/>
  <c r="AM758"/>
  <c r="AL758"/>
  <c r="AM759"/>
  <c r="AL759"/>
  <c r="AL760"/>
  <c r="AM760"/>
  <c r="AL761"/>
  <c r="AM761"/>
  <c r="AM762"/>
  <c r="AL762"/>
  <c r="AM763"/>
  <c r="AL763"/>
  <c r="AL764"/>
  <c r="AM764"/>
  <c r="AL765"/>
  <c r="AM765"/>
  <c r="AM766"/>
  <c r="AL766"/>
  <c r="AM767"/>
  <c r="AL767"/>
  <c r="AM768"/>
  <c r="AL768"/>
  <c r="AM770"/>
  <c r="AL770"/>
  <c r="AM769"/>
  <c r="AL769"/>
  <c r="AM771"/>
  <c r="AL771"/>
  <c r="AM772"/>
  <c r="AL772"/>
  <c r="AM774"/>
  <c r="AL774"/>
  <c r="AM773"/>
  <c r="AL773"/>
  <c r="AM776"/>
  <c r="AL776"/>
  <c r="AL775"/>
  <c r="AM775"/>
  <c r="AM778"/>
  <c r="AL778"/>
  <c r="AM777"/>
  <c r="AL777"/>
  <c r="AM780"/>
  <c r="AL780"/>
  <c r="AL779"/>
  <c r="AM779"/>
  <c r="AM782"/>
  <c r="AL782"/>
  <c r="AM781"/>
  <c r="AL781"/>
  <c r="AL783"/>
  <c r="AM783"/>
  <c r="AL784"/>
  <c r="AM784"/>
  <c r="AM786"/>
  <c r="AL786"/>
  <c r="AM785"/>
  <c r="AL785"/>
  <c r="AM787"/>
  <c r="AL787"/>
  <c r="AM788"/>
  <c r="AL788"/>
  <c r="AM790"/>
  <c r="AL790"/>
  <c r="AM789"/>
  <c r="AL789"/>
  <c r="AM791"/>
  <c r="AL791"/>
  <c r="AM792"/>
  <c r="AL792"/>
  <c r="AM794"/>
  <c r="AL794"/>
  <c r="AM793"/>
  <c r="AL793"/>
  <c r="AM795"/>
  <c r="AL795"/>
  <c r="AM796"/>
  <c r="AL796"/>
  <c r="AM798"/>
  <c r="AL798"/>
  <c r="AM797"/>
  <c r="AL797"/>
  <c r="AM799"/>
  <c r="AL799"/>
  <c r="AM800"/>
  <c r="AL800"/>
  <c r="AM802"/>
  <c r="AL802"/>
  <c r="AM801"/>
  <c r="AL801"/>
  <c r="AM803"/>
  <c r="AL803"/>
  <c r="AM804"/>
  <c r="AL804"/>
  <c r="AM806"/>
  <c r="AL806"/>
  <c r="AM805"/>
  <c r="AL805"/>
  <c r="AM807"/>
  <c r="AL807"/>
  <c r="AM808"/>
  <c r="AL808"/>
  <c r="AM809"/>
  <c r="AL809"/>
  <c r="AM810"/>
  <c r="AL810"/>
  <c r="AM811"/>
  <c r="AL811"/>
  <c r="AM812"/>
  <c r="AL812"/>
  <c r="AL813"/>
  <c r="AM813"/>
  <c r="AM814"/>
  <c r="AL814"/>
  <c r="AL815"/>
  <c r="AM815"/>
  <c r="AM816"/>
  <c r="AL816"/>
  <c r="AL817"/>
  <c r="AM817"/>
  <c r="AM818"/>
  <c r="AL818"/>
  <c r="AL819"/>
  <c r="AM819"/>
  <c r="AM820"/>
  <c r="AL820"/>
  <c r="AL821"/>
  <c r="AM821"/>
  <c r="AM822"/>
  <c r="AL822"/>
  <c r="AL823"/>
  <c r="AM823"/>
  <c r="AM824"/>
  <c r="AL824"/>
  <c r="AL825"/>
  <c r="AM825"/>
  <c r="AM826"/>
  <c r="AL826"/>
  <c r="AL827"/>
  <c r="AM827"/>
  <c r="AM828"/>
  <c r="AL828"/>
  <c r="AL829"/>
  <c r="AM829"/>
  <c r="AM830"/>
  <c r="AL830"/>
  <c r="AL831"/>
  <c r="AM831"/>
  <c r="AM832"/>
  <c r="AL832"/>
  <c r="AL833"/>
  <c r="AM833"/>
  <c r="AM834"/>
  <c r="AL834"/>
  <c r="AL835"/>
  <c r="AM835"/>
  <c r="AM836"/>
  <c r="AL836"/>
  <c r="AL837"/>
  <c r="AM837"/>
  <c r="AM838"/>
  <c r="AL838"/>
  <c r="AL839"/>
  <c r="AM839"/>
  <c r="AM840"/>
  <c r="AL840"/>
  <c r="AL841"/>
  <c r="AM841"/>
  <c r="AM842"/>
  <c r="AL842"/>
  <c r="AL843"/>
  <c r="AM843"/>
  <c r="AM844"/>
  <c r="AL844"/>
  <c r="AL845"/>
  <c r="AM845"/>
  <c r="AM846"/>
  <c r="AL846"/>
  <c r="AL847"/>
  <c r="AM847"/>
  <c r="AM848"/>
  <c r="AL848"/>
  <c r="AL849"/>
  <c r="AM849"/>
  <c r="AM850"/>
  <c r="AL850"/>
  <c r="AL851"/>
  <c r="AM851"/>
  <c r="AM852"/>
  <c r="AL852"/>
  <c r="AL853"/>
  <c r="AM853"/>
  <c r="AM854"/>
  <c r="AL854"/>
  <c r="AL855"/>
  <c r="AM855"/>
  <c r="AM856"/>
  <c r="AL856"/>
  <c r="AL857"/>
  <c r="AM857"/>
  <c r="AM858"/>
  <c r="AL858"/>
  <c r="AL859"/>
  <c r="AM859"/>
  <c r="AM860"/>
  <c r="AL860"/>
  <c r="AL861"/>
  <c r="AM861"/>
  <c r="AM862"/>
  <c r="AL862"/>
  <c r="AL863"/>
  <c r="AM863"/>
  <c r="AM864"/>
  <c r="AL864"/>
  <c r="AL865"/>
  <c r="AM865"/>
  <c r="AM866"/>
  <c r="AL866"/>
  <c r="AL867"/>
  <c r="AM867"/>
  <c r="AM868"/>
  <c r="AL868"/>
  <c r="AL869"/>
  <c r="AM869"/>
  <c r="AM870"/>
  <c r="AL870"/>
  <c r="AL871"/>
  <c r="AM871"/>
  <c r="AM872"/>
  <c r="AL872"/>
  <c r="AL873"/>
  <c r="AM873"/>
  <c r="AM874"/>
  <c r="AL874"/>
  <c r="AL875"/>
  <c r="AM875"/>
  <c r="AM876"/>
  <c r="AL876"/>
  <c r="AL877"/>
  <c r="AM877"/>
  <c r="AM878"/>
  <c r="AL878"/>
  <c r="AL879"/>
  <c r="AM879"/>
  <c r="AM880"/>
  <c r="AL880"/>
  <c r="AM881"/>
  <c r="AL881"/>
  <c r="AM882"/>
  <c r="AL882"/>
  <c r="AL883"/>
  <c r="AM883"/>
  <c r="AM884"/>
  <c r="AL884"/>
  <c r="AL885"/>
  <c r="AM885"/>
  <c r="AM886"/>
  <c r="AL886"/>
  <c r="AM887"/>
  <c r="AL887"/>
  <c r="AM888"/>
  <c r="AL888"/>
  <c r="AL889"/>
  <c r="AM889"/>
  <c r="AM890"/>
  <c r="AL890"/>
  <c r="AL891"/>
  <c r="AM891"/>
  <c r="AM892"/>
  <c r="AL892"/>
  <c r="AM893"/>
  <c r="AL893"/>
  <c r="AM894"/>
  <c r="AL894"/>
  <c r="AL895"/>
  <c r="AM895"/>
  <c r="AL896"/>
  <c r="AM896"/>
  <c r="AM897"/>
  <c r="AL897"/>
  <c r="AL898"/>
  <c r="AM898"/>
  <c r="AM899"/>
  <c r="AL899"/>
  <c r="AM900"/>
  <c r="AL900"/>
  <c r="AM901"/>
  <c r="AL901"/>
  <c r="AL902"/>
  <c r="AM902"/>
  <c r="AL903"/>
  <c r="AM903"/>
  <c r="AM904"/>
  <c r="AL904"/>
  <c r="AL905"/>
  <c r="AM905"/>
  <c r="AM906"/>
  <c r="AL906"/>
  <c r="AM907"/>
  <c r="AL907"/>
  <c r="AM908"/>
  <c r="AL908"/>
  <c r="AM909"/>
  <c r="AL909"/>
  <c r="AM910"/>
  <c r="AL910"/>
  <c r="AL911"/>
  <c r="AM911"/>
  <c r="AM912"/>
  <c r="AL912"/>
  <c r="AM913"/>
  <c r="AL913"/>
  <c r="AM914"/>
  <c r="AL914"/>
  <c r="AM915"/>
  <c r="AL915"/>
  <c r="AM916"/>
  <c r="AL916"/>
  <c r="AL917"/>
  <c r="AM917"/>
  <c r="AM918"/>
  <c r="AL918"/>
  <c r="AM919"/>
  <c r="AL919"/>
  <c r="AM920"/>
  <c r="AL920"/>
  <c r="AL921"/>
  <c r="AM921"/>
  <c r="AM922"/>
  <c r="AL922"/>
  <c r="AL923"/>
  <c r="AM923"/>
  <c r="AM924"/>
  <c r="AL924"/>
  <c r="AL925"/>
  <c r="AM925"/>
  <c r="AM926"/>
  <c r="AL926"/>
  <c r="AM927"/>
  <c r="AL927"/>
  <c r="AM928"/>
  <c r="AL928"/>
  <c r="AL929"/>
  <c r="AM929"/>
  <c r="AM930"/>
  <c r="AL930"/>
  <c r="AL931"/>
  <c r="AM931"/>
  <c r="AM932"/>
  <c r="AL932"/>
  <c r="AL933"/>
  <c r="AM933"/>
  <c r="AM934"/>
  <c r="AL934"/>
  <c r="AM935"/>
  <c r="AL935"/>
  <c r="AM936"/>
  <c r="AL936"/>
  <c r="AM937"/>
  <c r="AL937"/>
  <c r="AM938"/>
  <c r="AL938"/>
  <c r="AM939"/>
  <c r="AL939"/>
  <c r="AM940"/>
  <c r="AL940"/>
  <c r="AM941"/>
  <c r="AL941"/>
  <c r="AM942"/>
  <c r="AL942"/>
  <c r="AM943"/>
  <c r="AL943"/>
  <c r="AM944"/>
  <c r="AL944"/>
  <c r="AM945"/>
  <c r="AL945"/>
  <c r="AM946"/>
  <c r="AL946"/>
  <c r="AM947"/>
  <c r="AL947"/>
  <c r="AM948"/>
  <c r="AL948"/>
  <c r="AL949"/>
  <c r="AM949"/>
  <c r="AM950"/>
  <c r="AL950"/>
  <c r="AM951"/>
  <c r="AL951"/>
  <c r="AM952"/>
  <c r="AL952"/>
  <c r="AL953"/>
  <c r="AM953"/>
  <c r="AM954"/>
  <c r="AL954"/>
  <c r="AM955"/>
  <c r="AL955"/>
  <c r="AM956"/>
  <c r="AL956"/>
  <c r="AM957"/>
  <c r="AL957"/>
  <c r="AM958"/>
  <c r="AL958"/>
  <c r="AM959"/>
  <c r="AL959"/>
  <c r="AM960"/>
  <c r="AL960"/>
  <c r="AM961"/>
  <c r="AL961"/>
  <c r="AM962"/>
  <c r="AL962"/>
  <c r="AM963"/>
  <c r="AL963"/>
  <c r="AM964"/>
  <c r="AL964"/>
  <c r="AM965"/>
  <c r="AL965"/>
  <c r="AM966"/>
  <c r="AL966"/>
  <c r="AM967"/>
  <c r="AL967"/>
  <c r="AM968"/>
  <c r="AL968"/>
  <c r="AM969"/>
  <c r="AL969"/>
  <c r="AM970"/>
  <c r="AL970"/>
  <c r="AM971"/>
  <c r="AL971"/>
  <c r="AM972"/>
  <c r="AL972"/>
  <c r="AM973"/>
  <c r="AL973"/>
  <c r="AM974"/>
  <c r="AL974"/>
  <c r="AM975"/>
  <c r="AL975"/>
  <c r="AM976"/>
  <c r="AL976"/>
  <c r="AM977"/>
  <c r="AL977"/>
  <c r="AM978"/>
  <c r="AL978"/>
  <c r="AM979"/>
  <c r="AL979"/>
  <c r="AM980"/>
  <c r="AL980"/>
  <c r="AM981"/>
  <c r="AL981"/>
  <c r="AM982"/>
  <c r="AL982"/>
  <c r="AM983"/>
  <c r="AL983"/>
  <c r="AM984"/>
  <c r="AL984"/>
  <c r="AM985"/>
  <c r="AL985"/>
  <c r="AM986"/>
  <c r="AL986"/>
  <c r="AM987"/>
  <c r="AL987"/>
  <c r="AM988"/>
  <c r="AL988"/>
  <c r="AM989"/>
  <c r="AL989"/>
  <c r="AM990"/>
  <c r="AL990"/>
  <c r="AM991"/>
  <c r="AL991"/>
  <c r="AM992"/>
  <c r="AL992"/>
  <c r="AM993"/>
  <c r="AL993"/>
  <c r="AM994"/>
  <c r="AL994"/>
  <c r="AM995"/>
  <c r="AL995"/>
  <c r="AM996"/>
  <c r="AL996"/>
  <c r="AM997"/>
  <c r="AL997"/>
  <c r="AM998"/>
  <c r="AL998"/>
  <c r="AM999"/>
  <c r="AL999"/>
  <c r="AM1000"/>
  <c r="AL1000"/>
  <c r="AL371" l="1"/>
  <c r="AM371"/>
  <c r="AM363"/>
  <c r="AL363"/>
  <c r="AA340"/>
  <c r="Y341"/>
  <c r="AM367"/>
  <c r="AL367"/>
  <c r="C9" i="19"/>
  <c r="X336" i="2"/>
  <c r="Z325"/>
  <c r="AT29"/>
  <c r="AS29"/>
  <c r="AT30"/>
  <c r="AS30"/>
  <c r="S31"/>
  <c r="AX40"/>
  <c r="AX41" s="1"/>
  <c r="AX42" s="1"/>
  <c r="AX43" s="1"/>
  <c r="AX44" s="1"/>
  <c r="AX45" s="1"/>
  <c r="AX46" s="1"/>
  <c r="AX47" s="1"/>
  <c r="AX48" s="1"/>
  <c r="AX49" s="1"/>
  <c r="AX50" s="1"/>
  <c r="AX51" s="1"/>
  <c r="AX52" s="1"/>
  <c r="AX53" s="1"/>
  <c r="AX54" s="1"/>
  <c r="AX55" s="1"/>
  <c r="AX56" s="1"/>
  <c r="AX57" s="1"/>
  <c r="AX58" s="1"/>
  <c r="AX59" s="1"/>
  <c r="AX60" s="1"/>
  <c r="AX61" s="1"/>
  <c r="AX62" s="1"/>
  <c r="AX63" s="1"/>
  <c r="AX64" s="1"/>
  <c r="AX65" s="1"/>
  <c r="AX66" s="1"/>
  <c r="AX67" s="1"/>
  <c r="AX68" s="1"/>
  <c r="AX69" s="1"/>
  <c r="AX70" s="1"/>
  <c r="AX71" s="1"/>
  <c r="AX72" s="1"/>
  <c r="AX73" s="1"/>
  <c r="AX74" s="1"/>
  <c r="AX75" s="1"/>
  <c r="AX76" s="1"/>
  <c r="AX77" s="1"/>
  <c r="AX78" s="1"/>
  <c r="AX79" s="1"/>
  <c r="AX80" s="1"/>
  <c r="AX81" s="1"/>
  <c r="AX82" s="1"/>
  <c r="AX83" s="1"/>
  <c r="AX84" s="1"/>
  <c r="AX85" s="1"/>
  <c r="AX86" s="1"/>
  <c r="AX87" s="1"/>
  <c r="AX88" s="1"/>
  <c r="AX89" s="1"/>
  <c r="AX90" s="1"/>
  <c r="AX91" s="1"/>
  <c r="AX92" s="1"/>
  <c r="AX93" s="1"/>
  <c r="AX94" s="1"/>
  <c r="AX95" s="1"/>
  <c r="AX96" s="1"/>
  <c r="AX97" s="1"/>
  <c r="AX98" s="1"/>
  <c r="AX99" s="1"/>
  <c r="AX100" s="1"/>
  <c r="AX101" s="1"/>
  <c r="AX102" s="1"/>
  <c r="AX103" s="1"/>
  <c r="AX104" s="1"/>
  <c r="AX105" s="1"/>
  <c r="AX106" s="1"/>
  <c r="AX107" s="1"/>
  <c r="AX108" s="1"/>
  <c r="AX109" s="1"/>
  <c r="AX110" s="1"/>
  <c r="AX111" s="1"/>
  <c r="AX112" s="1"/>
  <c r="AX113" s="1"/>
  <c r="AX114" s="1"/>
  <c r="AX115" s="1"/>
  <c r="AX116" s="1"/>
  <c r="AX117" s="1"/>
  <c r="AX118" s="1"/>
  <c r="AX119" s="1"/>
  <c r="AX120" s="1"/>
  <c r="AX121" s="1"/>
  <c r="AX122" s="1"/>
  <c r="AX123" s="1"/>
  <c r="AX124" s="1"/>
  <c r="AX125" s="1"/>
  <c r="AX126" s="1"/>
  <c r="AX127" s="1"/>
  <c r="AX128" s="1"/>
  <c r="AX129" s="1"/>
  <c r="AX130" s="1"/>
  <c r="AX131" s="1"/>
  <c r="AX132" s="1"/>
  <c r="AX133" s="1"/>
  <c r="AX134" s="1"/>
  <c r="AX135" s="1"/>
  <c r="AX136" s="1"/>
  <c r="AX137" s="1"/>
  <c r="AX138" s="1"/>
  <c r="AX139" s="1"/>
  <c r="AX140" s="1"/>
  <c r="AX141" s="1"/>
  <c r="AX142" s="1"/>
  <c r="AX143" s="1"/>
  <c r="AX144" s="1"/>
  <c r="AX145" s="1"/>
  <c r="AX146" s="1"/>
  <c r="AX147" s="1"/>
  <c r="AX148" s="1"/>
  <c r="AX149" s="1"/>
  <c r="AX150" s="1"/>
  <c r="AX151" s="1"/>
  <c r="AX152" s="1"/>
  <c r="AX153" s="1"/>
  <c r="AX154" s="1"/>
  <c r="AX155" s="1"/>
  <c r="AX156" s="1"/>
  <c r="AX157" s="1"/>
  <c r="AX158" s="1"/>
  <c r="AX159" s="1"/>
  <c r="AX160" s="1"/>
  <c r="AX161" s="1"/>
  <c r="AX162" s="1"/>
  <c r="AX163" s="1"/>
  <c r="AX164" s="1"/>
  <c r="AX165" s="1"/>
  <c r="AX166" s="1"/>
  <c r="AX167" s="1"/>
  <c r="AX168" s="1"/>
  <c r="AX169" s="1"/>
  <c r="AX170" s="1"/>
  <c r="AX171" s="1"/>
  <c r="AX172" s="1"/>
  <c r="AX173" s="1"/>
  <c r="AX174" s="1"/>
  <c r="AX175" s="1"/>
  <c r="AX176" s="1"/>
  <c r="AX177" s="1"/>
  <c r="AX178" s="1"/>
  <c r="AX179" s="1"/>
  <c r="AX180" s="1"/>
  <c r="AX181" s="1"/>
  <c r="AX182" s="1"/>
  <c r="AX183" s="1"/>
  <c r="AX184" s="1"/>
  <c r="AX185" s="1"/>
  <c r="AX186" s="1"/>
  <c r="AX187" s="1"/>
  <c r="AX188" s="1"/>
  <c r="AX189" s="1"/>
  <c r="AX190" s="1"/>
  <c r="AX191" s="1"/>
  <c r="AX192" s="1"/>
  <c r="AX193" s="1"/>
  <c r="AX194" s="1"/>
  <c r="AX195" s="1"/>
  <c r="AX196" s="1"/>
  <c r="AX197" s="1"/>
  <c r="AX198" s="1"/>
  <c r="AX199" s="1"/>
  <c r="AX200" s="1"/>
  <c r="AX201" s="1"/>
  <c r="AX202" s="1"/>
  <c r="AX203" s="1"/>
  <c r="AX204" s="1"/>
  <c r="AX205" s="1"/>
  <c r="AX206" s="1"/>
  <c r="AX207" s="1"/>
  <c r="AX208" s="1"/>
  <c r="AX209" s="1"/>
  <c r="AX210" s="1"/>
  <c r="AX211" s="1"/>
  <c r="AX212" s="1"/>
  <c r="AX213" s="1"/>
  <c r="AX214" s="1"/>
  <c r="AX215" s="1"/>
  <c r="AX216" s="1"/>
  <c r="AX217" s="1"/>
  <c r="AX218" s="1"/>
  <c r="AX219" s="1"/>
  <c r="AX220" s="1"/>
  <c r="AX221" s="1"/>
  <c r="AX222" s="1"/>
  <c r="AX223" s="1"/>
  <c r="AX224" s="1"/>
  <c r="AX225" s="1"/>
  <c r="AX226" s="1"/>
  <c r="AX227" s="1"/>
  <c r="AX228" s="1"/>
  <c r="AX229" s="1"/>
  <c r="AX230" s="1"/>
  <c r="AX231" s="1"/>
  <c r="AX232" s="1"/>
  <c r="AX233" s="1"/>
  <c r="AX234" s="1"/>
  <c r="AX235" s="1"/>
  <c r="AX236" s="1"/>
  <c r="AX237" s="1"/>
  <c r="AX238" s="1"/>
  <c r="AX239" s="1"/>
  <c r="AX240" s="1"/>
  <c r="AX241" s="1"/>
  <c r="AX242" s="1"/>
  <c r="AX243" s="1"/>
  <c r="AX244" s="1"/>
  <c r="AX245" s="1"/>
  <c r="AX246" s="1"/>
  <c r="AX247" s="1"/>
  <c r="AX248" s="1"/>
  <c r="AX249" s="1"/>
  <c r="AX250" s="1"/>
  <c r="AX251" s="1"/>
  <c r="AX252" s="1"/>
  <c r="AX253" s="1"/>
  <c r="AX254" s="1"/>
  <c r="AX255" s="1"/>
  <c r="AX256" s="1"/>
  <c r="AX257" s="1"/>
  <c r="AX258" s="1"/>
  <c r="AX259" s="1"/>
  <c r="AX260" s="1"/>
  <c r="AX261" s="1"/>
  <c r="AX262" s="1"/>
  <c r="AX263" s="1"/>
  <c r="AX264" s="1"/>
  <c r="AX265" s="1"/>
  <c r="AX266" s="1"/>
  <c r="AX267" s="1"/>
  <c r="AX268" s="1"/>
  <c r="AX269" s="1"/>
  <c r="AX270" s="1"/>
  <c r="AX271" s="1"/>
  <c r="AX272" s="1"/>
  <c r="AX273" s="1"/>
  <c r="AX274" s="1"/>
  <c r="AX275" s="1"/>
  <c r="AX276" s="1"/>
  <c r="AX277" s="1"/>
  <c r="AX278" s="1"/>
  <c r="AX279" s="1"/>
  <c r="AX280" s="1"/>
  <c r="AX281" s="1"/>
  <c r="AX282" s="1"/>
  <c r="AX283" s="1"/>
  <c r="AX284" s="1"/>
  <c r="AX285" s="1"/>
  <c r="AX286" s="1"/>
  <c r="AX287" s="1"/>
  <c r="AX288" s="1"/>
  <c r="AX289" s="1"/>
  <c r="AX290" s="1"/>
  <c r="AX291" s="1"/>
  <c r="AX292" s="1"/>
  <c r="AX293" s="1"/>
  <c r="AX294" s="1"/>
  <c r="AX295" s="1"/>
  <c r="AX296" s="1"/>
  <c r="AX297" s="1"/>
  <c r="AX298" s="1"/>
  <c r="AX299" s="1"/>
  <c r="AX300" s="1"/>
  <c r="AX301" s="1"/>
  <c r="AX302" s="1"/>
  <c r="AX303" s="1"/>
  <c r="AX304" s="1"/>
  <c r="AX305" s="1"/>
  <c r="AX306" s="1"/>
  <c r="AX307" s="1"/>
  <c r="AX308" s="1"/>
  <c r="AX309" s="1"/>
  <c r="AX310" s="1"/>
  <c r="AX311" s="1"/>
  <c r="AX312" s="1"/>
  <c r="AX313" s="1"/>
  <c r="AX314" s="1"/>
  <c r="AX315" s="1"/>
  <c r="AX316" s="1"/>
  <c r="AX317" s="1"/>
  <c r="AX318" s="1"/>
  <c r="AX319" s="1"/>
  <c r="AX320" s="1"/>
  <c r="AX321" s="1"/>
  <c r="AX322" s="1"/>
  <c r="AX323" s="1"/>
  <c r="AX324" s="1"/>
  <c r="AB325" l="1"/>
  <c r="AV325" s="1"/>
  <c r="Z326"/>
  <c r="AL336"/>
  <c r="AM336"/>
  <c r="AX325"/>
  <c r="AX326" s="1"/>
  <c r="AX327" s="1"/>
  <c r="AX328" s="1"/>
  <c r="AX329" s="1"/>
  <c r="AX330" s="1"/>
  <c r="AX331" s="1"/>
  <c r="AX332" s="1"/>
  <c r="AX333" s="1"/>
  <c r="AX334" s="1"/>
  <c r="C23" i="19"/>
  <c r="C16"/>
  <c r="C18" s="1"/>
  <c r="C20"/>
  <c r="C10"/>
  <c r="Y342" i="2"/>
  <c r="AA341"/>
  <c r="C21" i="19"/>
  <c r="C22"/>
  <c r="C17" s="1"/>
  <c r="C15"/>
  <c r="AT31" i="2"/>
  <c r="AS31"/>
  <c r="S32"/>
  <c r="C6" i="19" l="1"/>
  <c r="C7" s="1"/>
  <c r="C19"/>
  <c r="C12" s="1"/>
  <c r="Y343" i="2"/>
  <c r="AA342"/>
  <c r="Z327"/>
  <c r="AB326"/>
  <c r="AU326"/>
  <c r="AT32"/>
  <c r="AS32"/>
  <c r="S33"/>
  <c r="Z328" l="1"/>
  <c r="AB327"/>
  <c r="AA343"/>
  <c r="Y344"/>
  <c r="AT33"/>
  <c r="AS33"/>
  <c r="S34"/>
  <c r="AA344" l="1"/>
  <c r="Y345"/>
  <c r="AB328"/>
  <c r="Z329"/>
  <c r="AT34"/>
  <c r="AS34"/>
  <c r="S35"/>
  <c r="Z330" l="1"/>
  <c r="AB329"/>
  <c r="Y346"/>
  <c r="AA345"/>
  <c r="AT35"/>
  <c r="AS35"/>
  <c r="S36"/>
  <c r="AA346" l="1"/>
  <c r="Y347"/>
  <c r="Z331"/>
  <c r="AB330"/>
  <c r="AT36"/>
  <c r="AS36"/>
  <c r="S37"/>
  <c r="AB331" l="1"/>
  <c r="Z332"/>
  <c r="Y348"/>
  <c r="AA347"/>
  <c r="AT37"/>
  <c r="AS37"/>
  <c r="S38"/>
  <c r="AA348" l="1"/>
  <c r="Y349"/>
  <c r="Z333"/>
  <c r="AB332"/>
  <c r="AT38"/>
  <c r="AS38"/>
  <c r="S39"/>
  <c r="Z334" l="1"/>
  <c r="AB333"/>
  <c r="Y350"/>
  <c r="AA349"/>
  <c r="AT39"/>
  <c r="AS39"/>
  <c r="S40"/>
  <c r="AQ39"/>
  <c r="AA350" l="1"/>
  <c r="Y351"/>
  <c r="Z335"/>
  <c r="AB334"/>
  <c r="AT40"/>
  <c r="AS40"/>
  <c r="S41"/>
  <c r="AB335" l="1"/>
  <c r="AV335" s="1"/>
  <c r="AX335" s="1"/>
  <c r="Z336"/>
  <c r="Y352"/>
  <c r="AA351"/>
  <c r="AT41"/>
  <c r="AS41"/>
  <c r="S42"/>
  <c r="AX336" l="1"/>
  <c r="AA352"/>
  <c r="Y353"/>
  <c r="AB336"/>
  <c r="AU336"/>
  <c r="Z337"/>
  <c r="AT42"/>
  <c r="AS42"/>
  <c r="S43"/>
  <c r="Y354" l="1"/>
  <c r="AA353"/>
  <c r="Z338"/>
  <c r="AB337"/>
  <c r="AV337" s="1"/>
  <c r="AT43"/>
  <c r="AS43"/>
  <c r="S44"/>
  <c r="AQ43"/>
  <c r="AA354" l="1"/>
  <c r="Y355"/>
  <c r="AX337"/>
  <c r="AU338"/>
  <c r="Z339"/>
  <c r="AB338"/>
  <c r="AT44"/>
  <c r="AS44"/>
  <c r="S45"/>
  <c r="Z340" l="1"/>
  <c r="AB339"/>
  <c r="AV339" s="1"/>
  <c r="AX338"/>
  <c r="AX339" s="1"/>
  <c r="AA355"/>
  <c r="Y356"/>
  <c r="AT45"/>
  <c r="AS45"/>
  <c r="S46"/>
  <c r="AU340" l="1"/>
  <c r="Z341"/>
  <c r="AB340"/>
  <c r="AV340" s="1"/>
  <c r="AA356"/>
  <c r="Y357"/>
  <c r="AT46"/>
  <c r="AS46"/>
  <c r="S47"/>
  <c r="Y358" l="1"/>
  <c r="AA357"/>
  <c r="AU341"/>
  <c r="Z342"/>
  <c r="AB341"/>
  <c r="AX340"/>
  <c r="AT47"/>
  <c r="AS47"/>
  <c r="S48"/>
  <c r="AX341" l="1"/>
  <c r="AX342" s="1"/>
  <c r="AX343" s="1"/>
  <c r="AX344" s="1"/>
  <c r="AX345" s="1"/>
  <c r="Z343"/>
  <c r="AB342"/>
  <c r="Y359"/>
  <c r="AA358"/>
  <c r="AT48"/>
  <c r="AS48"/>
  <c r="S49"/>
  <c r="Z344" l="1"/>
  <c r="AB343"/>
  <c r="Y360"/>
  <c r="AA359"/>
  <c r="AT49"/>
  <c r="AS49"/>
  <c r="S50"/>
  <c r="Y361" l="1"/>
  <c r="AA360"/>
  <c r="Z345"/>
  <c r="AB344"/>
  <c r="AT50"/>
  <c r="AS50"/>
  <c r="S51"/>
  <c r="Z346" l="1"/>
  <c r="AB345"/>
  <c r="Y362"/>
  <c r="AA361"/>
  <c r="AT51"/>
  <c r="AS51"/>
  <c r="S52"/>
  <c r="AA362" l="1"/>
  <c r="Y363"/>
  <c r="Z347"/>
  <c r="AB346"/>
  <c r="AV346" s="1"/>
  <c r="AT52"/>
  <c r="AS52"/>
  <c r="S53"/>
  <c r="AX346" l="1"/>
  <c r="AU347"/>
  <c r="Z348"/>
  <c r="AB347"/>
  <c r="AA363"/>
  <c r="Y364"/>
  <c r="AT53"/>
  <c r="AS53"/>
  <c r="S54"/>
  <c r="AX347" l="1"/>
  <c r="AX348" s="1"/>
  <c r="AX349" s="1"/>
  <c r="AX350" s="1"/>
  <c r="AX351" s="1"/>
  <c r="AX352" s="1"/>
  <c r="AX353" s="1"/>
  <c r="Z349"/>
  <c r="AB348"/>
  <c r="AA364"/>
  <c r="Y365"/>
  <c r="AT54"/>
  <c r="AS54"/>
  <c r="S55"/>
  <c r="Z350" l="1"/>
  <c r="AB349"/>
  <c r="AA365"/>
  <c r="Y366"/>
  <c r="AT55"/>
  <c r="AS55"/>
  <c r="S56"/>
  <c r="AA366" l="1"/>
  <c r="Y367"/>
  <c r="Z351"/>
  <c r="AB350"/>
  <c r="AT56"/>
  <c r="AS56"/>
  <c r="S57"/>
  <c r="Z352" l="1"/>
  <c r="AB351"/>
  <c r="AA367"/>
  <c r="Y368"/>
  <c r="AT57"/>
  <c r="AS57"/>
  <c r="S58"/>
  <c r="AB352" l="1"/>
  <c r="Z353"/>
  <c r="AA368"/>
  <c r="Y369"/>
  <c r="AT58"/>
  <c r="AS58"/>
  <c r="S59"/>
  <c r="AA369" l="1"/>
  <c r="Y370"/>
  <c r="AB353"/>
  <c r="Z354"/>
  <c r="AT59"/>
  <c r="AS59"/>
  <c r="S60"/>
  <c r="AQ59"/>
  <c r="Z355" l="1"/>
  <c r="AB354"/>
  <c r="AV354" s="1"/>
  <c r="AA370"/>
  <c r="Y371"/>
  <c r="AT60"/>
  <c r="AS60"/>
  <c r="S61"/>
  <c r="AU355" l="1"/>
  <c r="Z356"/>
  <c r="AB355"/>
  <c r="AA371"/>
  <c r="Y372"/>
  <c r="AX354"/>
  <c r="AT61"/>
  <c r="AS61"/>
  <c r="S62"/>
  <c r="AX355" l="1"/>
  <c r="AA372"/>
  <c r="Y373"/>
  <c r="Z357"/>
  <c r="AB356"/>
  <c r="AV356" s="1"/>
  <c r="AX356" s="1"/>
  <c r="AT62"/>
  <c r="AS62"/>
  <c r="S63"/>
  <c r="AU357" l="1"/>
  <c r="Z358"/>
  <c r="AB357"/>
  <c r="AV357" s="1"/>
  <c r="AX357" s="1"/>
  <c r="Y374"/>
  <c r="AA373"/>
  <c r="AT63"/>
  <c r="AS63"/>
  <c r="S64"/>
  <c r="AA374" l="1"/>
  <c r="Y375"/>
  <c r="AU358"/>
  <c r="Z359"/>
  <c r="AB358"/>
  <c r="AV358" s="1"/>
  <c r="AX358" s="1"/>
  <c r="AT64"/>
  <c r="AS64"/>
  <c r="S65"/>
  <c r="AU359" l="1"/>
  <c r="Z360"/>
  <c r="AB359"/>
  <c r="AV359" s="1"/>
  <c r="AX359" s="1"/>
  <c r="AX360" s="1"/>
  <c r="AA375"/>
  <c r="Y376"/>
  <c r="AT65"/>
  <c r="AS65"/>
  <c r="S66"/>
  <c r="AU360" l="1"/>
  <c r="AB360"/>
  <c r="Z361"/>
  <c r="AA376"/>
  <c r="Y377"/>
  <c r="AT66"/>
  <c r="AS66"/>
  <c r="S67"/>
  <c r="AA377" l="1"/>
  <c r="Y378"/>
  <c r="Z362"/>
  <c r="AB361"/>
  <c r="AV361" s="1"/>
  <c r="AT67"/>
  <c r="AS67"/>
  <c r="S68"/>
  <c r="AX361" l="1"/>
  <c r="AX362" s="1"/>
  <c r="AX363" s="1"/>
  <c r="AX364" s="1"/>
  <c r="AX365" s="1"/>
  <c r="AX366" s="1"/>
  <c r="AX367" s="1"/>
  <c r="AX368" s="1"/>
  <c r="AX369" s="1"/>
  <c r="AU362"/>
  <c r="AB362"/>
  <c r="AV362" s="1"/>
  <c r="Z363"/>
  <c r="Y379"/>
  <c r="AA378"/>
  <c r="AT68"/>
  <c r="AS68"/>
  <c r="S69"/>
  <c r="AA379" l="1"/>
  <c r="Y380"/>
  <c r="AU363"/>
  <c r="Z364"/>
  <c r="AB363"/>
  <c r="AT69"/>
  <c r="AS69"/>
  <c r="S70"/>
  <c r="AB364" l="1"/>
  <c r="Z365"/>
  <c r="AA380"/>
  <c r="Y381"/>
  <c r="AT70"/>
  <c r="AS70"/>
  <c r="S71"/>
  <c r="AA381" l="1"/>
  <c r="Y382"/>
  <c r="Z366"/>
  <c r="AB365"/>
  <c r="AT71"/>
  <c r="AS71"/>
  <c r="S72"/>
  <c r="AB366" l="1"/>
  <c r="Z367"/>
  <c r="AA382"/>
  <c r="Y383"/>
  <c r="AT72"/>
  <c r="AS72"/>
  <c r="S73"/>
  <c r="AA383" l="1"/>
  <c r="Y384"/>
  <c r="Z368"/>
  <c r="AB367"/>
  <c r="AT73"/>
  <c r="AS73"/>
  <c r="S74"/>
  <c r="AB368" l="1"/>
  <c r="Z369"/>
  <c r="AA384"/>
  <c r="Y385"/>
  <c r="AT74"/>
  <c r="AS74"/>
  <c r="S75"/>
  <c r="AA385" l="1"/>
  <c r="Y386"/>
  <c r="Z370"/>
  <c r="AB369"/>
  <c r="AT75"/>
  <c r="AS75"/>
  <c r="S76"/>
  <c r="AB370" l="1"/>
  <c r="AV370" s="1"/>
  <c r="Z371"/>
  <c r="AA386"/>
  <c r="Y387"/>
  <c r="AT76"/>
  <c r="AS76"/>
  <c r="S77"/>
  <c r="AX370" l="1"/>
  <c r="AX371" s="1"/>
  <c r="AA387"/>
  <c r="Y388"/>
  <c r="AU371"/>
  <c r="Z372"/>
  <c r="AB371"/>
  <c r="AT77"/>
  <c r="AS77"/>
  <c r="S78"/>
  <c r="Z373" l="1"/>
  <c r="AB372"/>
  <c r="AV372" s="1"/>
  <c r="AX372" s="1"/>
  <c r="AX373" s="1"/>
  <c r="AX374" s="1"/>
  <c r="AX375" s="1"/>
  <c r="AX376" s="1"/>
  <c r="AX377" s="1"/>
  <c r="AX378" s="1"/>
  <c r="AX379" s="1"/>
  <c r="AX380" s="1"/>
  <c r="AX381" s="1"/>
  <c r="AX382" s="1"/>
  <c r="AX383" s="1"/>
  <c r="AX384" s="1"/>
  <c r="AX385" s="1"/>
  <c r="AX386" s="1"/>
  <c r="AX387" s="1"/>
  <c r="AX388" s="1"/>
  <c r="AX389" s="1"/>
  <c r="AX390" s="1"/>
  <c r="AX391" s="1"/>
  <c r="AX392" s="1"/>
  <c r="AX393" s="1"/>
  <c r="AX394" s="1"/>
  <c r="AX395" s="1"/>
  <c r="AX396" s="1"/>
  <c r="AX397" s="1"/>
  <c r="AX398" s="1"/>
  <c r="AX399" s="1"/>
  <c r="AX400" s="1"/>
  <c r="AX401" s="1"/>
  <c r="AX402" s="1"/>
  <c r="AX403" s="1"/>
  <c r="AX404" s="1"/>
  <c r="AX405" s="1"/>
  <c r="AX406" s="1"/>
  <c r="AX407" s="1"/>
  <c r="AX408" s="1"/>
  <c r="AX409" s="1"/>
  <c r="AX410" s="1"/>
  <c r="AX411" s="1"/>
  <c r="AX412" s="1"/>
  <c r="AX413" s="1"/>
  <c r="AX414" s="1"/>
  <c r="AX415" s="1"/>
  <c r="AX416" s="1"/>
  <c r="AX417" s="1"/>
  <c r="AX418" s="1"/>
  <c r="AX419" s="1"/>
  <c r="AX420" s="1"/>
  <c r="AX421" s="1"/>
  <c r="AX422" s="1"/>
  <c r="AX423" s="1"/>
  <c r="AX424" s="1"/>
  <c r="AX425" s="1"/>
  <c r="AX426" s="1"/>
  <c r="AX427" s="1"/>
  <c r="AX428" s="1"/>
  <c r="AX429" s="1"/>
  <c r="AX430" s="1"/>
  <c r="AX431" s="1"/>
  <c r="AX432" s="1"/>
  <c r="AX433" s="1"/>
  <c r="AX434" s="1"/>
  <c r="AX435" s="1"/>
  <c r="AX436" s="1"/>
  <c r="AX437" s="1"/>
  <c r="AX438" s="1"/>
  <c r="AX439" s="1"/>
  <c r="AX440" s="1"/>
  <c r="AX441" s="1"/>
  <c r="AX442" s="1"/>
  <c r="AX443" s="1"/>
  <c r="AX444" s="1"/>
  <c r="AX445" s="1"/>
  <c r="AX446" s="1"/>
  <c r="AX447" s="1"/>
  <c r="AX448" s="1"/>
  <c r="AX449" s="1"/>
  <c r="AX450" s="1"/>
  <c r="AX451" s="1"/>
  <c r="AX452" s="1"/>
  <c r="AX453" s="1"/>
  <c r="AX454" s="1"/>
  <c r="AX455" s="1"/>
  <c r="AX456" s="1"/>
  <c r="AX457" s="1"/>
  <c r="AX458" s="1"/>
  <c r="AX459" s="1"/>
  <c r="AX460" s="1"/>
  <c r="AX461" s="1"/>
  <c r="AX462" s="1"/>
  <c r="AX463" s="1"/>
  <c r="AX464" s="1"/>
  <c r="AX465" s="1"/>
  <c r="AX466" s="1"/>
  <c r="AX467" s="1"/>
  <c r="AX468" s="1"/>
  <c r="AX469" s="1"/>
  <c r="AX470" s="1"/>
  <c r="AX471" s="1"/>
  <c r="AX472" s="1"/>
  <c r="AX473" s="1"/>
  <c r="AX474" s="1"/>
  <c r="AX475" s="1"/>
  <c r="AX476" s="1"/>
  <c r="AX477" s="1"/>
  <c r="AX478" s="1"/>
  <c r="AX479" s="1"/>
  <c r="AX480" s="1"/>
  <c r="AX481" s="1"/>
  <c r="AX482" s="1"/>
  <c r="AX483" s="1"/>
  <c r="AX484" s="1"/>
  <c r="AX485" s="1"/>
  <c r="AX486" s="1"/>
  <c r="AX487" s="1"/>
  <c r="AX488" s="1"/>
  <c r="AX489" s="1"/>
  <c r="AX490" s="1"/>
  <c r="AX491" s="1"/>
  <c r="AX492" s="1"/>
  <c r="AX493" s="1"/>
  <c r="AX494" s="1"/>
  <c r="AX495" s="1"/>
  <c r="AX496" s="1"/>
  <c r="AX497" s="1"/>
  <c r="AX498" s="1"/>
  <c r="AX499" s="1"/>
  <c r="AX500" s="1"/>
  <c r="AX501" s="1"/>
  <c r="AX502" s="1"/>
  <c r="AX503" s="1"/>
  <c r="AX504" s="1"/>
  <c r="AX505" s="1"/>
  <c r="AX506" s="1"/>
  <c r="AX507" s="1"/>
  <c r="AX508" s="1"/>
  <c r="AX509" s="1"/>
  <c r="AX510" s="1"/>
  <c r="AX511" s="1"/>
  <c r="AX512" s="1"/>
  <c r="AX513" s="1"/>
  <c r="AX514" s="1"/>
  <c r="AX515" s="1"/>
  <c r="AX516" s="1"/>
  <c r="AX517" s="1"/>
  <c r="AX518" s="1"/>
  <c r="AX519" s="1"/>
  <c r="AX520" s="1"/>
  <c r="AX521" s="1"/>
  <c r="AX522" s="1"/>
  <c r="AX523" s="1"/>
  <c r="AX524" s="1"/>
  <c r="AX525" s="1"/>
  <c r="AX526" s="1"/>
  <c r="AX527" s="1"/>
  <c r="AX528" s="1"/>
  <c r="AX529" s="1"/>
  <c r="AX530" s="1"/>
  <c r="AX531" s="1"/>
  <c r="AX532" s="1"/>
  <c r="AX533" s="1"/>
  <c r="AX534" s="1"/>
  <c r="AX535" s="1"/>
  <c r="AX536" s="1"/>
  <c r="AX537" s="1"/>
  <c r="AX538" s="1"/>
  <c r="AX539" s="1"/>
  <c r="AX540" s="1"/>
  <c r="AX541" s="1"/>
  <c r="AX542" s="1"/>
  <c r="AX543" s="1"/>
  <c r="AX544" s="1"/>
  <c r="AX545" s="1"/>
  <c r="AX546" s="1"/>
  <c r="AX547" s="1"/>
  <c r="AX548" s="1"/>
  <c r="AX549" s="1"/>
  <c r="AX550" s="1"/>
  <c r="AX551" s="1"/>
  <c r="AX552" s="1"/>
  <c r="AX553" s="1"/>
  <c r="AX554" s="1"/>
  <c r="AX555" s="1"/>
  <c r="AX556" s="1"/>
  <c r="AX557" s="1"/>
  <c r="AX558" s="1"/>
  <c r="AX559" s="1"/>
  <c r="AX560" s="1"/>
  <c r="AX561" s="1"/>
  <c r="AX562" s="1"/>
  <c r="AX563" s="1"/>
  <c r="AX564" s="1"/>
  <c r="AX565" s="1"/>
  <c r="AX566" s="1"/>
  <c r="AX567" s="1"/>
  <c r="AX568" s="1"/>
  <c r="AX569" s="1"/>
  <c r="AX570" s="1"/>
  <c r="AX571" s="1"/>
  <c r="AX572" s="1"/>
  <c r="AX573" s="1"/>
  <c r="AX574" s="1"/>
  <c r="AX575" s="1"/>
  <c r="AX576" s="1"/>
  <c r="AX577" s="1"/>
  <c r="AX578" s="1"/>
  <c r="AX579" s="1"/>
  <c r="AX580" s="1"/>
  <c r="AX581" s="1"/>
  <c r="AX582" s="1"/>
  <c r="AX583" s="1"/>
  <c r="AX584" s="1"/>
  <c r="AX585" s="1"/>
  <c r="AX586" s="1"/>
  <c r="AX587" s="1"/>
  <c r="AX588" s="1"/>
  <c r="AX589" s="1"/>
  <c r="AX590" s="1"/>
  <c r="AX591" s="1"/>
  <c r="AX592" s="1"/>
  <c r="AX593" s="1"/>
  <c r="AX594" s="1"/>
  <c r="AX595" s="1"/>
  <c r="AX596" s="1"/>
  <c r="AX597" s="1"/>
  <c r="AX598" s="1"/>
  <c r="AX599" s="1"/>
  <c r="AX600" s="1"/>
  <c r="AX601" s="1"/>
  <c r="AX602" s="1"/>
  <c r="AX603" s="1"/>
  <c r="AX604" s="1"/>
  <c r="AX605" s="1"/>
  <c r="AX606" s="1"/>
  <c r="AX607" s="1"/>
  <c r="AX608" s="1"/>
  <c r="AX609" s="1"/>
  <c r="AX610" s="1"/>
  <c r="AX611" s="1"/>
  <c r="AX612" s="1"/>
  <c r="AX613" s="1"/>
  <c r="AX614" s="1"/>
  <c r="AX615" s="1"/>
  <c r="AX616" s="1"/>
  <c r="AX617" s="1"/>
  <c r="AX618" s="1"/>
  <c r="AX619" s="1"/>
  <c r="AX620" s="1"/>
  <c r="AX621" s="1"/>
  <c r="AX622" s="1"/>
  <c r="AX623" s="1"/>
  <c r="AX624" s="1"/>
  <c r="AX625" s="1"/>
  <c r="AX626" s="1"/>
  <c r="AX627" s="1"/>
  <c r="AX628" s="1"/>
  <c r="AX629" s="1"/>
  <c r="AX630" s="1"/>
  <c r="AX631" s="1"/>
  <c r="AX632" s="1"/>
  <c r="AX633" s="1"/>
  <c r="AX634" s="1"/>
  <c r="AX635" s="1"/>
  <c r="AX636" s="1"/>
  <c r="AX637" s="1"/>
  <c r="AX638" s="1"/>
  <c r="AX639" s="1"/>
  <c r="AX640" s="1"/>
  <c r="AX641" s="1"/>
  <c r="AX642" s="1"/>
  <c r="AX643" s="1"/>
  <c r="AX644" s="1"/>
  <c r="AX645" s="1"/>
  <c r="AX646" s="1"/>
  <c r="AX647" s="1"/>
  <c r="AX648" s="1"/>
  <c r="AX649" s="1"/>
  <c r="AX650" s="1"/>
  <c r="AX651" s="1"/>
  <c r="AX652" s="1"/>
  <c r="AX653" s="1"/>
  <c r="AX654" s="1"/>
  <c r="AX655" s="1"/>
  <c r="AX656" s="1"/>
  <c r="AX657" s="1"/>
  <c r="AX658" s="1"/>
  <c r="AX659" s="1"/>
  <c r="AX660" s="1"/>
  <c r="AX661" s="1"/>
  <c r="AX662" s="1"/>
  <c r="AX663" s="1"/>
  <c r="AX664" s="1"/>
  <c r="AX665" s="1"/>
  <c r="AX666" s="1"/>
  <c r="AX667" s="1"/>
  <c r="AX668" s="1"/>
  <c r="AX669" s="1"/>
  <c r="AX670" s="1"/>
  <c r="AX671" s="1"/>
  <c r="AX672" s="1"/>
  <c r="AX673" s="1"/>
  <c r="AX674" s="1"/>
  <c r="AX675" s="1"/>
  <c r="AX676" s="1"/>
  <c r="AX677" s="1"/>
  <c r="AX678" s="1"/>
  <c r="AX679" s="1"/>
  <c r="AX680" s="1"/>
  <c r="AX681" s="1"/>
  <c r="AX682" s="1"/>
  <c r="AX683" s="1"/>
  <c r="AX684" s="1"/>
  <c r="AX685" s="1"/>
  <c r="AX686" s="1"/>
  <c r="AX687" s="1"/>
  <c r="AX688" s="1"/>
  <c r="AX689" s="1"/>
  <c r="AX690" s="1"/>
  <c r="AX691" s="1"/>
  <c r="AX692" s="1"/>
  <c r="AX693" s="1"/>
  <c r="AX694" s="1"/>
  <c r="AX695" s="1"/>
  <c r="AX696" s="1"/>
  <c r="AX697" s="1"/>
  <c r="AX698" s="1"/>
  <c r="AX699" s="1"/>
  <c r="AX700" s="1"/>
  <c r="AX701" s="1"/>
  <c r="AX702" s="1"/>
  <c r="AX703" s="1"/>
  <c r="AX704" s="1"/>
  <c r="AX705" s="1"/>
  <c r="AX706" s="1"/>
  <c r="AX707" s="1"/>
  <c r="AX708" s="1"/>
  <c r="AX709" s="1"/>
  <c r="AX710" s="1"/>
  <c r="AX711" s="1"/>
  <c r="AX712" s="1"/>
  <c r="AX713" s="1"/>
  <c r="AX714" s="1"/>
  <c r="AX715" s="1"/>
  <c r="AX716" s="1"/>
  <c r="AX717" s="1"/>
  <c r="AX718" s="1"/>
  <c r="AX719" s="1"/>
  <c r="AX720" s="1"/>
  <c r="AX721" s="1"/>
  <c r="AX722" s="1"/>
  <c r="AX723" s="1"/>
  <c r="AX724" s="1"/>
  <c r="AX725" s="1"/>
  <c r="AX726" s="1"/>
  <c r="AX727" s="1"/>
  <c r="AX728" s="1"/>
  <c r="AX729" s="1"/>
  <c r="AX730" s="1"/>
  <c r="AX731" s="1"/>
  <c r="AX732" s="1"/>
  <c r="AX733" s="1"/>
  <c r="AX734" s="1"/>
  <c r="AX735" s="1"/>
  <c r="AX736" s="1"/>
  <c r="AX737" s="1"/>
  <c r="AX738" s="1"/>
  <c r="AX739" s="1"/>
  <c r="AX740" s="1"/>
  <c r="AX741" s="1"/>
  <c r="AX742" s="1"/>
  <c r="AX743" s="1"/>
  <c r="AX744" s="1"/>
  <c r="AX745" s="1"/>
  <c r="AX746" s="1"/>
  <c r="AX747" s="1"/>
  <c r="AX748" s="1"/>
  <c r="AX749" s="1"/>
  <c r="AX750" s="1"/>
  <c r="AX751" s="1"/>
  <c r="AX752" s="1"/>
  <c r="AX753" s="1"/>
  <c r="AX754" s="1"/>
  <c r="AX755" s="1"/>
  <c r="AX756" s="1"/>
  <c r="AX757" s="1"/>
  <c r="AX758" s="1"/>
  <c r="AX759" s="1"/>
  <c r="AX760" s="1"/>
  <c r="AX761" s="1"/>
  <c r="AX762" s="1"/>
  <c r="AX763" s="1"/>
  <c r="AX764" s="1"/>
  <c r="AX765" s="1"/>
  <c r="AX766" s="1"/>
  <c r="AX767" s="1"/>
  <c r="AX768" s="1"/>
  <c r="AX769" s="1"/>
  <c r="AX770" s="1"/>
  <c r="AX771" s="1"/>
  <c r="AX772" s="1"/>
  <c r="AX773" s="1"/>
  <c r="AX774" s="1"/>
  <c r="AX775" s="1"/>
  <c r="AX776" s="1"/>
  <c r="AX777" s="1"/>
  <c r="AX778" s="1"/>
  <c r="AX779" s="1"/>
  <c r="AX780" s="1"/>
  <c r="AX781" s="1"/>
  <c r="AX782" s="1"/>
  <c r="AX783" s="1"/>
  <c r="AX784" s="1"/>
  <c r="AX785" s="1"/>
  <c r="AX786" s="1"/>
  <c r="AX787" s="1"/>
  <c r="AX788" s="1"/>
  <c r="AX789" s="1"/>
  <c r="AX790" s="1"/>
  <c r="AX791" s="1"/>
  <c r="AX792" s="1"/>
  <c r="AX793" s="1"/>
  <c r="AX794" s="1"/>
  <c r="AX795" s="1"/>
  <c r="AX796" s="1"/>
  <c r="AX797" s="1"/>
  <c r="AX798" s="1"/>
  <c r="AX799" s="1"/>
  <c r="AX800" s="1"/>
  <c r="AX801" s="1"/>
  <c r="AX802" s="1"/>
  <c r="AX803" s="1"/>
  <c r="AX804" s="1"/>
  <c r="AX805" s="1"/>
  <c r="AX806" s="1"/>
  <c r="AX807" s="1"/>
  <c r="AX808" s="1"/>
  <c r="AX809" s="1"/>
  <c r="AX810" s="1"/>
  <c r="AX811" s="1"/>
  <c r="AX812" s="1"/>
  <c r="AX813" s="1"/>
  <c r="AX814" s="1"/>
  <c r="AX815" s="1"/>
  <c r="AX816" s="1"/>
  <c r="AX817" s="1"/>
  <c r="AX818" s="1"/>
  <c r="AX819" s="1"/>
  <c r="AX820" s="1"/>
  <c r="AX821" s="1"/>
  <c r="AX822" s="1"/>
  <c r="AX823" s="1"/>
  <c r="AX824" s="1"/>
  <c r="AX825" s="1"/>
  <c r="AX826" s="1"/>
  <c r="AX827" s="1"/>
  <c r="AX828" s="1"/>
  <c r="AX829" s="1"/>
  <c r="AX830" s="1"/>
  <c r="AX831" s="1"/>
  <c r="AX832" s="1"/>
  <c r="AX833" s="1"/>
  <c r="AX834" s="1"/>
  <c r="AX835" s="1"/>
  <c r="AX836" s="1"/>
  <c r="AX837" s="1"/>
  <c r="AX838" s="1"/>
  <c r="AX839" s="1"/>
  <c r="AX840" s="1"/>
  <c r="AX841" s="1"/>
  <c r="AX842" s="1"/>
  <c r="AX843" s="1"/>
  <c r="AX844" s="1"/>
  <c r="AX845" s="1"/>
  <c r="AX846" s="1"/>
  <c r="AX847" s="1"/>
  <c r="AX848" s="1"/>
  <c r="AX849" s="1"/>
  <c r="AX850" s="1"/>
  <c r="AX851" s="1"/>
  <c r="AX852" s="1"/>
  <c r="AX853" s="1"/>
  <c r="AX854" s="1"/>
  <c r="AX855" s="1"/>
  <c r="AX856" s="1"/>
  <c r="AX857" s="1"/>
  <c r="AX858" s="1"/>
  <c r="AX859" s="1"/>
  <c r="AX860" s="1"/>
  <c r="AX861" s="1"/>
  <c r="AX862" s="1"/>
  <c r="AX863" s="1"/>
  <c r="AX864" s="1"/>
  <c r="AX865" s="1"/>
  <c r="AX866" s="1"/>
  <c r="AX867" s="1"/>
  <c r="AX868" s="1"/>
  <c r="AX869" s="1"/>
  <c r="AX870" s="1"/>
  <c r="AX871" s="1"/>
  <c r="AX872" s="1"/>
  <c r="AX873" s="1"/>
  <c r="AX874" s="1"/>
  <c r="AX875" s="1"/>
  <c r="AX876" s="1"/>
  <c r="AX877" s="1"/>
  <c r="AX878" s="1"/>
  <c r="AX879" s="1"/>
  <c r="AX880" s="1"/>
  <c r="AX881" s="1"/>
  <c r="AX882" s="1"/>
  <c r="AX883" s="1"/>
  <c r="AX884" s="1"/>
  <c r="AX885" s="1"/>
  <c r="AX886" s="1"/>
  <c r="AX887" s="1"/>
  <c r="AX888" s="1"/>
  <c r="AX889" s="1"/>
  <c r="AX890" s="1"/>
  <c r="AX891" s="1"/>
  <c r="AX892" s="1"/>
  <c r="AX893" s="1"/>
  <c r="AX894" s="1"/>
  <c r="AX895" s="1"/>
  <c r="AX896" s="1"/>
  <c r="AX897" s="1"/>
  <c r="AX898" s="1"/>
  <c r="AX899" s="1"/>
  <c r="AX900" s="1"/>
  <c r="AX901" s="1"/>
  <c r="AX902" s="1"/>
  <c r="AX903" s="1"/>
  <c r="AX904" s="1"/>
  <c r="AX905" s="1"/>
  <c r="AX906" s="1"/>
  <c r="AX907" s="1"/>
  <c r="AX908" s="1"/>
  <c r="AX909" s="1"/>
  <c r="AX910" s="1"/>
  <c r="AX911" s="1"/>
  <c r="AX912" s="1"/>
  <c r="AX913" s="1"/>
  <c r="AX914" s="1"/>
  <c r="AX915" s="1"/>
  <c r="AX916" s="1"/>
  <c r="AX917" s="1"/>
  <c r="AX918" s="1"/>
  <c r="AX919" s="1"/>
  <c r="AX920" s="1"/>
  <c r="AX921" s="1"/>
  <c r="AX922" s="1"/>
  <c r="AX923" s="1"/>
  <c r="AX924" s="1"/>
  <c r="AX925" s="1"/>
  <c r="AX926" s="1"/>
  <c r="AX927" s="1"/>
  <c r="AX928" s="1"/>
  <c r="AX929" s="1"/>
  <c r="AX930" s="1"/>
  <c r="AX931" s="1"/>
  <c r="AX932" s="1"/>
  <c r="AX933" s="1"/>
  <c r="AX934" s="1"/>
  <c r="AX935" s="1"/>
  <c r="AX936" s="1"/>
  <c r="AX937" s="1"/>
  <c r="AX938" s="1"/>
  <c r="AX939" s="1"/>
  <c r="AX940" s="1"/>
  <c r="AX941" s="1"/>
  <c r="AX942" s="1"/>
  <c r="AX943" s="1"/>
  <c r="AX944" s="1"/>
  <c r="AX945" s="1"/>
  <c r="AX946" s="1"/>
  <c r="AX947" s="1"/>
  <c r="AX948" s="1"/>
  <c r="AX949" s="1"/>
  <c r="AX950" s="1"/>
  <c r="AX951" s="1"/>
  <c r="AX952" s="1"/>
  <c r="AX953" s="1"/>
  <c r="AX954" s="1"/>
  <c r="AX955" s="1"/>
  <c r="AX956" s="1"/>
  <c r="AX957" s="1"/>
  <c r="AX958" s="1"/>
  <c r="AX959" s="1"/>
  <c r="AX960" s="1"/>
  <c r="AX961" s="1"/>
  <c r="AX962" s="1"/>
  <c r="AX963" s="1"/>
  <c r="AX964" s="1"/>
  <c r="AX965" s="1"/>
  <c r="AX966" s="1"/>
  <c r="AX967" s="1"/>
  <c r="AX968" s="1"/>
  <c r="AX969" s="1"/>
  <c r="AX970" s="1"/>
  <c r="AX971" s="1"/>
  <c r="AX972" s="1"/>
  <c r="AX973" s="1"/>
  <c r="AX974" s="1"/>
  <c r="AX975" s="1"/>
  <c r="AX976" s="1"/>
  <c r="AX977" s="1"/>
  <c r="AX978" s="1"/>
  <c r="AX979" s="1"/>
  <c r="AX980" s="1"/>
  <c r="AX981" s="1"/>
  <c r="AX982" s="1"/>
  <c r="AX983" s="1"/>
  <c r="AX984" s="1"/>
  <c r="AX985" s="1"/>
  <c r="AX986" s="1"/>
  <c r="AX987" s="1"/>
  <c r="AX988" s="1"/>
  <c r="AX989" s="1"/>
  <c r="AX990" s="1"/>
  <c r="AX991" s="1"/>
  <c r="AX992" s="1"/>
  <c r="AX993" s="1"/>
  <c r="AX994" s="1"/>
  <c r="AX995" s="1"/>
  <c r="AX996" s="1"/>
  <c r="AX997" s="1"/>
  <c r="AX998" s="1"/>
  <c r="AX999" s="1"/>
  <c r="AX1000" s="1"/>
  <c r="AA388"/>
  <c r="Y389"/>
  <c r="AT78"/>
  <c r="AS78"/>
  <c r="S79"/>
  <c r="C29" i="19" l="1"/>
  <c r="C28"/>
  <c r="AA389" i="2"/>
  <c r="Y390"/>
  <c r="AU373"/>
  <c r="Z374"/>
  <c r="AB373"/>
  <c r="AT79"/>
  <c r="AS79"/>
  <c r="S80"/>
  <c r="Z375" l="1"/>
  <c r="AB374"/>
  <c r="AA390"/>
  <c r="Y391"/>
  <c r="AT80"/>
  <c r="AS80"/>
  <c r="S81"/>
  <c r="Z376" l="1"/>
  <c r="AB375"/>
  <c r="AA391"/>
  <c r="Y392"/>
  <c r="AT81"/>
  <c r="AS81"/>
  <c r="AQ81"/>
  <c r="S82"/>
  <c r="Z377" l="1"/>
  <c r="AB376"/>
  <c r="AA392"/>
  <c r="Y393"/>
  <c r="AT82"/>
  <c r="AS82"/>
  <c r="S83"/>
  <c r="AA393" l="1"/>
  <c r="Y394"/>
  <c r="Z378"/>
  <c r="AB377"/>
  <c r="AT83"/>
  <c r="AS83"/>
  <c r="S84"/>
  <c r="Z379" l="1"/>
  <c r="AB378"/>
  <c r="AA394"/>
  <c r="Y395"/>
  <c r="AT84"/>
  <c r="AS84"/>
  <c r="S85"/>
  <c r="Z380" l="1"/>
  <c r="AB379"/>
  <c r="AA395"/>
  <c r="Y396"/>
  <c r="AT85"/>
  <c r="AS85"/>
  <c r="S86"/>
  <c r="Z381" l="1"/>
  <c r="AB380"/>
  <c r="AA396"/>
  <c r="Y397"/>
  <c r="AT86"/>
  <c r="AS86"/>
  <c r="S87"/>
  <c r="AA397" l="1"/>
  <c r="Y398"/>
  <c r="Z382"/>
  <c r="AB381"/>
  <c r="AT87"/>
  <c r="AS87"/>
  <c r="S88"/>
  <c r="Z383" l="1"/>
  <c r="AB382"/>
  <c r="AA398"/>
  <c r="Y399"/>
  <c r="AT88"/>
  <c r="AS88"/>
  <c r="S89"/>
  <c r="AA399" l="1"/>
  <c r="Y400"/>
  <c r="Z384"/>
  <c r="AB383"/>
  <c r="AT89"/>
  <c r="AS89"/>
  <c r="S90"/>
  <c r="Z385" l="1"/>
  <c r="AB384"/>
  <c r="AA400"/>
  <c r="Y401"/>
  <c r="AT90"/>
  <c r="AS90"/>
  <c r="S91"/>
  <c r="Z386" l="1"/>
  <c r="AB385"/>
  <c r="Y402"/>
  <c r="AA401"/>
  <c r="AT91"/>
  <c r="AS91"/>
  <c r="S92"/>
  <c r="AA402" l="1"/>
  <c r="Y403"/>
  <c r="Z387"/>
  <c r="AB386"/>
  <c r="AT92"/>
  <c r="AS92"/>
  <c r="S93"/>
  <c r="Z388" l="1"/>
  <c r="AB387"/>
  <c r="Y404"/>
  <c r="AA403"/>
  <c r="AT93"/>
  <c r="AS93"/>
  <c r="S94"/>
  <c r="AA404" l="1"/>
  <c r="Y405"/>
  <c r="Z389"/>
  <c r="AB388"/>
  <c r="AT94"/>
  <c r="AS94"/>
  <c r="S95"/>
  <c r="Z390" l="1"/>
  <c r="AB389"/>
  <c r="Y406"/>
  <c r="AA405"/>
  <c r="AT95"/>
  <c r="AS95"/>
  <c r="S96"/>
  <c r="AA406" l="1"/>
  <c r="Y407"/>
  <c r="Z391"/>
  <c r="AB390"/>
  <c r="AT96"/>
  <c r="AS96"/>
  <c r="S97"/>
  <c r="Z392" l="1"/>
  <c r="AB391"/>
  <c r="Y408"/>
  <c r="AA407"/>
  <c r="AT97"/>
  <c r="AS97"/>
  <c r="S98"/>
  <c r="AA408" l="1"/>
  <c r="Y409"/>
  <c r="Z393"/>
  <c r="AB392"/>
  <c r="AT98"/>
  <c r="AS98"/>
  <c r="S99"/>
  <c r="AQ98"/>
  <c r="Z394" l="1"/>
  <c r="AB393"/>
  <c r="Y410"/>
  <c r="AA409"/>
  <c r="AT99"/>
  <c r="AS99"/>
  <c r="S100"/>
  <c r="AA410" l="1"/>
  <c r="Y411"/>
  <c r="Z395"/>
  <c r="AB394"/>
  <c r="AT100"/>
  <c r="AS100"/>
  <c r="S101"/>
  <c r="Z396" l="1"/>
  <c r="AB395"/>
  <c r="Y412"/>
  <c r="AA411"/>
  <c r="AT101"/>
  <c r="AS101"/>
  <c r="S102"/>
  <c r="AA412" l="1"/>
  <c r="Y413"/>
  <c r="Z397"/>
  <c r="AB396"/>
  <c r="AT102"/>
  <c r="AS102"/>
  <c r="AQ102"/>
  <c r="S103"/>
  <c r="Z398" l="1"/>
  <c r="AB397"/>
  <c r="Y414"/>
  <c r="AA413"/>
  <c r="AT103"/>
  <c r="AS103"/>
  <c r="S104"/>
  <c r="AA414" l="1"/>
  <c r="Y415"/>
  <c r="Z399"/>
  <c r="AB398"/>
  <c r="AT104"/>
  <c r="AS104"/>
  <c r="S105"/>
  <c r="Z400" l="1"/>
  <c r="AB399"/>
  <c r="AA415"/>
  <c r="Y416"/>
  <c r="AT105"/>
  <c r="AS105"/>
  <c r="S106"/>
  <c r="AB400" l="1"/>
  <c r="Z401"/>
  <c r="Y417"/>
  <c r="AA416"/>
  <c r="AT106"/>
  <c r="AS106"/>
  <c r="S107"/>
  <c r="AA417" l="1"/>
  <c r="Y418"/>
  <c r="Z402"/>
  <c r="AB401"/>
  <c r="AT107"/>
  <c r="AS107"/>
  <c r="S108"/>
  <c r="Z403" l="1"/>
  <c r="AB402"/>
  <c r="AA418"/>
  <c r="Y419"/>
  <c r="AT108"/>
  <c r="AS108"/>
  <c r="S109"/>
  <c r="Z404" l="1"/>
  <c r="AB403"/>
  <c r="AA419"/>
  <c r="Y420"/>
  <c r="AT109"/>
  <c r="AS109"/>
  <c r="S110"/>
  <c r="AA420" l="1"/>
  <c r="Y421"/>
  <c r="Z405"/>
  <c r="AB404"/>
  <c r="AT110"/>
  <c r="AS110"/>
  <c r="S111"/>
  <c r="AQ110"/>
  <c r="Z406" l="1"/>
  <c r="AB405"/>
  <c r="AA421"/>
  <c r="Y422"/>
  <c r="AT111"/>
  <c r="AS111"/>
  <c r="S112"/>
  <c r="Z407" l="1"/>
  <c r="AB406"/>
  <c r="AA422"/>
  <c r="Y423"/>
  <c r="AT112"/>
  <c r="AS112"/>
  <c r="S113"/>
  <c r="Y424" l="1"/>
  <c r="AA423"/>
  <c r="Z408"/>
  <c r="AB407"/>
  <c r="AT113"/>
  <c r="AS113"/>
  <c r="S114"/>
  <c r="AA424" l="1"/>
  <c r="Y425"/>
  <c r="Z409"/>
  <c r="AB408"/>
  <c r="AT114"/>
  <c r="AS114"/>
  <c r="S115"/>
  <c r="Z410" l="1"/>
  <c r="AB409"/>
  <c r="Y426"/>
  <c r="AA425"/>
  <c r="AT115"/>
  <c r="AS115"/>
  <c r="S116"/>
  <c r="Y427" l="1"/>
  <c r="AA426"/>
  <c r="Z411"/>
  <c r="AB410"/>
  <c r="AT116"/>
  <c r="AS116"/>
  <c r="S117"/>
  <c r="Z412" l="1"/>
  <c r="AB411"/>
  <c r="AA427"/>
  <c r="Y428"/>
  <c r="AT117"/>
  <c r="AS117"/>
  <c r="S118"/>
  <c r="AA428" l="1"/>
  <c r="Y429"/>
  <c r="Z413"/>
  <c r="AB412"/>
  <c r="AT118"/>
  <c r="AS118"/>
  <c r="S119"/>
  <c r="Z414" l="1"/>
  <c r="AB413"/>
  <c r="AA429"/>
  <c r="Y430"/>
  <c r="AT119"/>
  <c r="AS119"/>
  <c r="S120"/>
  <c r="Z415" l="1"/>
  <c r="AB414"/>
  <c r="Y431"/>
  <c r="AA430"/>
  <c r="AT120"/>
  <c r="AS120"/>
  <c r="S121"/>
  <c r="AA431" l="1"/>
  <c r="Y432"/>
  <c r="Z416"/>
  <c r="AB415"/>
  <c r="AT121"/>
  <c r="AS121"/>
  <c r="S122"/>
  <c r="AB416" l="1"/>
  <c r="Z417"/>
  <c r="Y433"/>
  <c r="AA432"/>
  <c r="AT122"/>
  <c r="AS122"/>
  <c r="S123"/>
  <c r="AA433" l="1"/>
  <c r="Y434"/>
  <c r="Z418"/>
  <c r="AB417"/>
  <c r="AT123"/>
  <c r="AS123"/>
  <c r="S124"/>
  <c r="Z419" l="1"/>
  <c r="AB418"/>
  <c r="Y435"/>
  <c r="AA434"/>
  <c r="AT124"/>
  <c r="AS124"/>
  <c r="S125"/>
  <c r="AA435" l="1"/>
  <c r="Y436"/>
  <c r="AB419"/>
  <c r="Z420"/>
  <c r="AT125"/>
  <c r="AS125"/>
  <c r="S126"/>
  <c r="Z421" l="1"/>
  <c r="AB420"/>
  <c r="AA436"/>
  <c r="Y437"/>
  <c r="AT126"/>
  <c r="AS126"/>
  <c r="S127"/>
  <c r="AA437" l="1"/>
  <c r="Y438"/>
  <c r="AB421"/>
  <c r="Z422"/>
  <c r="AT127"/>
  <c r="AS127"/>
  <c r="S128"/>
  <c r="Z423" l="1"/>
  <c r="AB422"/>
  <c r="Y439"/>
  <c r="AA438"/>
  <c r="AT128"/>
  <c r="AS128"/>
  <c r="S129"/>
  <c r="Y440" l="1"/>
  <c r="AA439"/>
  <c r="Z424"/>
  <c r="AB423"/>
  <c r="AT129"/>
  <c r="AS129"/>
  <c r="AQ129"/>
  <c r="S130"/>
  <c r="Z425" l="1"/>
  <c r="AB424"/>
  <c r="Y441"/>
  <c r="AA440"/>
  <c r="AT130"/>
  <c r="AS130"/>
  <c r="S131"/>
  <c r="AA441" l="1"/>
  <c r="Y442"/>
  <c r="Z426"/>
  <c r="AB425"/>
  <c r="AT131"/>
  <c r="AS131"/>
  <c r="S132"/>
  <c r="Z427" l="1"/>
  <c r="AB426"/>
  <c r="AA442"/>
  <c r="Y443"/>
  <c r="AT132"/>
  <c r="AS132"/>
  <c r="S133"/>
  <c r="AA443" l="1"/>
  <c r="Y444"/>
  <c r="AB427"/>
  <c r="Z428"/>
  <c r="AT133"/>
  <c r="AS133"/>
  <c r="S134"/>
  <c r="Z429" l="1"/>
  <c r="AB428"/>
  <c r="AA444"/>
  <c r="Y445"/>
  <c r="AT134"/>
  <c r="AS134"/>
  <c r="S135"/>
  <c r="AA445" l="1"/>
  <c r="Y446"/>
  <c r="Z430"/>
  <c r="AB429"/>
  <c r="AT135"/>
  <c r="AS135"/>
  <c r="S136"/>
  <c r="Z431" l="1"/>
  <c r="AB430"/>
  <c r="AA446"/>
  <c r="Y447"/>
  <c r="AT136"/>
  <c r="AS136"/>
  <c r="S137"/>
  <c r="AA447" l="1"/>
  <c r="Y448"/>
  <c r="Z432"/>
  <c r="AB431"/>
  <c r="AT137"/>
  <c r="AS137"/>
  <c r="S138"/>
  <c r="Z433" l="1"/>
  <c r="AB432"/>
  <c r="AA448"/>
  <c r="Y449"/>
  <c r="AT138"/>
  <c r="AS138"/>
  <c r="S139"/>
  <c r="Z434" l="1"/>
  <c r="AB433"/>
  <c r="AA449"/>
  <c r="Y450"/>
  <c r="AT139"/>
  <c r="AS139"/>
  <c r="S140"/>
  <c r="AA450" l="1"/>
  <c r="Y451"/>
  <c r="Z435"/>
  <c r="AB434"/>
  <c r="AT140"/>
  <c r="AS140"/>
  <c r="S141"/>
  <c r="Z436" l="1"/>
  <c r="AB435"/>
  <c r="Y452"/>
  <c r="AA451"/>
  <c r="AT141"/>
  <c r="AS141"/>
  <c r="S142"/>
  <c r="AA452" l="1"/>
  <c r="Y453"/>
  <c r="Z437"/>
  <c r="AB436"/>
  <c r="AT142"/>
  <c r="AS142"/>
  <c r="S143"/>
  <c r="AQ142"/>
  <c r="Z438" l="1"/>
  <c r="AB437"/>
  <c r="AA453"/>
  <c r="Y454"/>
  <c r="AT143"/>
  <c r="AS143"/>
  <c r="S144"/>
  <c r="AA454" l="1"/>
  <c r="Y455"/>
  <c r="Z439"/>
  <c r="AB438"/>
  <c r="AT144"/>
  <c r="AS144"/>
  <c r="S145"/>
  <c r="Z440" l="1"/>
  <c r="AB439"/>
  <c r="AA455"/>
  <c r="Y456"/>
  <c r="AT145"/>
  <c r="AS145"/>
  <c r="S146"/>
  <c r="AA456" l="1"/>
  <c r="Y457"/>
  <c r="Z441"/>
  <c r="AB440"/>
  <c r="AT146"/>
  <c r="AS146"/>
  <c r="S147"/>
  <c r="AB441" l="1"/>
  <c r="Z442"/>
  <c r="AA457"/>
  <c r="Y458"/>
  <c r="AT147"/>
  <c r="AS147"/>
  <c r="S148"/>
  <c r="AQ147"/>
  <c r="AA458" l="1"/>
  <c r="Y459"/>
  <c r="Z443"/>
  <c r="AB442"/>
  <c r="AT148"/>
  <c r="AS148"/>
  <c r="S149"/>
  <c r="AB443" l="1"/>
  <c r="Z444"/>
  <c r="AA459"/>
  <c r="Y460"/>
  <c r="AT149"/>
  <c r="AS149"/>
  <c r="S150"/>
  <c r="AA460" l="1"/>
  <c r="Y461"/>
  <c r="Z445"/>
  <c r="AB444"/>
  <c r="AT150"/>
  <c r="AS150"/>
  <c r="S151"/>
  <c r="AB445" l="1"/>
  <c r="Z446"/>
  <c r="AA461"/>
  <c r="Y462"/>
  <c r="AT151"/>
  <c r="AS151"/>
  <c r="S152"/>
  <c r="AA462" l="1"/>
  <c r="Y463"/>
  <c r="Z447"/>
  <c r="AB446"/>
  <c r="AT152"/>
  <c r="AS152"/>
  <c r="S153"/>
  <c r="AB447" l="1"/>
  <c r="Z448"/>
  <c r="AA463"/>
  <c r="Y464"/>
  <c r="AT153"/>
  <c r="AS153"/>
  <c r="S154"/>
  <c r="Y465" l="1"/>
  <c r="AA464"/>
  <c r="Z449"/>
  <c r="AB448"/>
  <c r="AT154"/>
  <c r="AS154"/>
  <c r="S155"/>
  <c r="Z450" l="1"/>
  <c r="AB449"/>
  <c r="Y466"/>
  <c r="AA465"/>
  <c r="AT155"/>
  <c r="AS155"/>
  <c r="S156"/>
  <c r="AA466" l="1"/>
  <c r="Y467"/>
  <c r="Z451"/>
  <c r="AB450"/>
  <c r="AT156"/>
  <c r="AS156"/>
  <c r="AQ156"/>
  <c r="S157"/>
  <c r="AB451" l="1"/>
  <c r="Z452"/>
  <c r="AA467"/>
  <c r="Y468"/>
  <c r="AT157"/>
  <c r="AS157"/>
  <c r="S158"/>
  <c r="AA468" l="1"/>
  <c r="Y469"/>
  <c r="Z453"/>
  <c r="AB452"/>
  <c r="AT158"/>
  <c r="AS158"/>
  <c r="S159"/>
  <c r="AB453" l="1"/>
  <c r="Z454"/>
  <c r="AA469"/>
  <c r="Y470"/>
  <c r="AT159"/>
  <c r="AS159"/>
  <c r="S160"/>
  <c r="AA470" l="1"/>
  <c r="Y471"/>
  <c r="Z455"/>
  <c r="AB454"/>
  <c r="AT160"/>
  <c r="AS160"/>
  <c r="S161"/>
  <c r="AB455" l="1"/>
  <c r="Z456"/>
  <c r="AA471"/>
  <c r="Y472"/>
  <c r="AT161"/>
  <c r="AS161"/>
  <c r="S162"/>
  <c r="AA472" l="1"/>
  <c r="Y473"/>
  <c r="Z457"/>
  <c r="AB456"/>
  <c r="AT162"/>
  <c r="AS162"/>
  <c r="S163"/>
  <c r="AB457" l="1"/>
  <c r="Z458"/>
  <c r="AA473"/>
  <c r="Y474"/>
  <c r="AT163"/>
  <c r="AS163"/>
  <c r="S164"/>
  <c r="AA474" l="1"/>
  <c r="Y475"/>
  <c r="Z459"/>
  <c r="AB458"/>
  <c r="AT164"/>
  <c r="AS164"/>
  <c r="S165"/>
  <c r="AB459" l="1"/>
  <c r="Z460"/>
  <c r="AA475"/>
  <c r="Y476"/>
  <c r="AT165"/>
  <c r="AS165"/>
  <c r="S166"/>
  <c r="AA476" l="1"/>
  <c r="Y477"/>
  <c r="Z461"/>
  <c r="AB460"/>
  <c r="AT166"/>
  <c r="AS166"/>
  <c r="S167"/>
  <c r="AQ166"/>
  <c r="AB461" l="1"/>
  <c r="Z462"/>
  <c r="Y478"/>
  <c r="AA477"/>
  <c r="AT167"/>
  <c r="AS167"/>
  <c r="S168"/>
  <c r="AA478" l="1"/>
  <c r="Y479"/>
  <c r="Z463"/>
  <c r="AB462"/>
  <c r="AT168"/>
  <c r="AS168"/>
  <c r="S169"/>
  <c r="Z464" l="1"/>
  <c r="AB463"/>
  <c r="Y480"/>
  <c r="AA479"/>
  <c r="AT169"/>
  <c r="AS169"/>
  <c r="S170"/>
  <c r="AA480" l="1"/>
  <c r="Y481"/>
  <c r="AB464"/>
  <c r="Z465"/>
  <c r="AT170"/>
  <c r="AS170"/>
  <c r="S171"/>
  <c r="Z466" l="1"/>
  <c r="AB465"/>
  <c r="Y482"/>
  <c r="AA481"/>
  <c r="AT171"/>
  <c r="AS171"/>
  <c r="S172"/>
  <c r="AA482" l="1"/>
  <c r="Y483"/>
  <c r="Z467"/>
  <c r="AB466"/>
  <c r="AT172"/>
  <c r="AS172"/>
  <c r="S173"/>
  <c r="AB467" l="1"/>
  <c r="Z468"/>
  <c r="Y484"/>
  <c r="AA483"/>
  <c r="AT173"/>
  <c r="AS173"/>
  <c r="S174"/>
  <c r="AA484" l="1"/>
  <c r="Y485"/>
  <c r="Z469"/>
  <c r="AB468"/>
  <c r="AT174"/>
  <c r="AS174"/>
  <c r="S175"/>
  <c r="AB469" l="1"/>
  <c r="Z470"/>
  <c r="Y486"/>
  <c r="AA485"/>
  <c r="AT175"/>
  <c r="AS175"/>
  <c r="S176"/>
  <c r="AA486" l="1"/>
  <c r="Y487"/>
  <c r="Z471"/>
  <c r="AB470"/>
  <c r="AT176"/>
  <c r="AS176"/>
  <c r="S177"/>
  <c r="Z472" l="1"/>
  <c r="AB471"/>
  <c r="Y488"/>
  <c r="AA487"/>
  <c r="AT177"/>
  <c r="AS177"/>
  <c r="S178"/>
  <c r="AA488" l="1"/>
  <c r="Y489"/>
  <c r="Z473"/>
  <c r="AB472"/>
  <c r="AT178"/>
  <c r="AS178"/>
  <c r="S179"/>
  <c r="Z474" l="1"/>
  <c r="AB473"/>
  <c r="Y490"/>
  <c r="AA489"/>
  <c r="AT179"/>
  <c r="AS179"/>
  <c r="S180"/>
  <c r="Y491" l="1"/>
  <c r="AA490"/>
  <c r="Z475"/>
  <c r="AB474"/>
  <c r="AT180"/>
  <c r="AS180"/>
  <c r="S181"/>
  <c r="Z476" l="1"/>
  <c r="AB475"/>
  <c r="Y492"/>
  <c r="AA491"/>
  <c r="AT181"/>
  <c r="AS181"/>
  <c r="S182"/>
  <c r="AA492" l="1"/>
  <c r="Y493"/>
  <c r="Z477"/>
  <c r="AB476"/>
  <c r="AT182"/>
  <c r="AS182"/>
  <c r="S183"/>
  <c r="Z478" l="1"/>
  <c r="AB477"/>
  <c r="Y494"/>
  <c r="AA493"/>
  <c r="AT183"/>
  <c r="AS183"/>
  <c r="S184"/>
  <c r="AA494" l="1"/>
  <c r="Y495"/>
  <c r="AB478"/>
  <c r="Z479"/>
  <c r="AT184"/>
  <c r="AS184"/>
  <c r="S185"/>
  <c r="Z480" l="1"/>
  <c r="AB479"/>
  <c r="AA495"/>
  <c r="Y496"/>
  <c r="AT185"/>
  <c r="AS185"/>
  <c r="S186"/>
  <c r="AA496" l="1"/>
  <c r="Y497"/>
  <c r="Z481"/>
  <c r="AB480"/>
  <c r="AT186"/>
  <c r="AS186"/>
  <c r="S187"/>
  <c r="Z482" l="1"/>
  <c r="AB481"/>
  <c r="Y498"/>
  <c r="AA497"/>
  <c r="AT187"/>
  <c r="AS187"/>
  <c r="S188"/>
  <c r="AA498" l="1"/>
  <c r="Y499"/>
  <c r="AB482"/>
  <c r="Z483"/>
  <c r="AT188"/>
  <c r="AS188"/>
  <c r="S189"/>
  <c r="Z484" l="1"/>
  <c r="AB483"/>
  <c r="Y500"/>
  <c r="AA499"/>
  <c r="AT189"/>
  <c r="AS189"/>
  <c r="S190"/>
  <c r="Y501" l="1"/>
  <c r="AA500"/>
  <c r="Z485"/>
  <c r="AB484"/>
  <c r="AT190"/>
  <c r="AS190"/>
  <c r="S191"/>
  <c r="Z486" l="1"/>
  <c r="AB485"/>
  <c r="Y502"/>
  <c r="AA501"/>
  <c r="AT191"/>
  <c r="AS191"/>
  <c r="S192"/>
  <c r="AA502" l="1"/>
  <c r="Y503"/>
  <c r="Z487"/>
  <c r="AB486"/>
  <c r="AT192"/>
  <c r="AS192"/>
  <c r="S193"/>
  <c r="Z488" l="1"/>
  <c r="AB487"/>
  <c r="AA503"/>
  <c r="Y504"/>
  <c r="AT193"/>
  <c r="AS193"/>
  <c r="S194"/>
  <c r="AA504" l="1"/>
  <c r="Y505"/>
  <c r="Z489"/>
  <c r="AB488"/>
  <c r="AT194"/>
  <c r="AS194"/>
  <c r="S195"/>
  <c r="Z490" l="1"/>
  <c r="AB489"/>
  <c r="Y506"/>
  <c r="AA505"/>
  <c r="AT195"/>
  <c r="AS195"/>
  <c r="S196"/>
  <c r="AA506" l="1"/>
  <c r="Y507"/>
  <c r="AB490"/>
  <c r="Z491"/>
  <c r="AT196"/>
  <c r="AS196"/>
  <c r="S197"/>
  <c r="Z492" l="1"/>
  <c r="AB491"/>
  <c r="Y508"/>
  <c r="AA507"/>
  <c r="AT197"/>
  <c r="AS197"/>
  <c r="S198"/>
  <c r="AA508" l="1"/>
  <c r="Y509"/>
  <c r="Z493"/>
  <c r="AB492"/>
  <c r="AT198"/>
  <c r="AS198"/>
  <c r="S199"/>
  <c r="Z494" l="1"/>
  <c r="AB493"/>
  <c r="Y510"/>
  <c r="AA509"/>
  <c r="AT199"/>
  <c r="AS199"/>
  <c r="S200"/>
  <c r="AA510" l="1"/>
  <c r="Y511"/>
  <c r="AB494"/>
  <c r="Z495"/>
  <c r="AT200"/>
  <c r="AS200"/>
  <c r="S201"/>
  <c r="AQ200"/>
  <c r="Z496" l="1"/>
  <c r="AB495"/>
  <c r="AA511"/>
  <c r="Y512"/>
  <c r="AT201"/>
  <c r="AS201"/>
  <c r="S202"/>
  <c r="AA512" l="1"/>
  <c r="Y513"/>
  <c r="Z497"/>
  <c r="AB496"/>
  <c r="AT202"/>
  <c r="AS202"/>
  <c r="S203"/>
  <c r="Z498" l="1"/>
  <c r="AB497"/>
  <c r="Y514"/>
  <c r="AA513"/>
  <c r="AT203"/>
  <c r="AS203"/>
  <c r="S204"/>
  <c r="AA514" l="1"/>
  <c r="Y515"/>
  <c r="Z499"/>
  <c r="AB498"/>
  <c r="AT204"/>
  <c r="AS204"/>
  <c r="S205"/>
  <c r="Z500" l="1"/>
  <c r="AB499"/>
  <c r="Y516"/>
  <c r="AA515"/>
  <c r="AT205"/>
  <c r="AS205"/>
  <c r="S206"/>
  <c r="AA516" l="1"/>
  <c r="Y517"/>
  <c r="Z501"/>
  <c r="AB500"/>
  <c r="AT206"/>
  <c r="AS206"/>
  <c r="S207"/>
  <c r="Z502" l="1"/>
  <c r="AB501"/>
  <c r="Y518"/>
  <c r="AA517"/>
  <c r="AT207"/>
  <c r="AS207"/>
  <c r="S208"/>
  <c r="AA518" l="1"/>
  <c r="Y519"/>
  <c r="AB502"/>
  <c r="Z503"/>
  <c r="AT208"/>
  <c r="AS208"/>
  <c r="S209"/>
  <c r="Z504" l="1"/>
  <c r="AB503"/>
  <c r="AA519"/>
  <c r="Y520"/>
  <c r="AT209"/>
  <c r="AS209"/>
  <c r="S210"/>
  <c r="AA520" l="1"/>
  <c r="Y521"/>
  <c r="Z505"/>
  <c r="AB504"/>
  <c r="AT210"/>
  <c r="AS210"/>
  <c r="S211"/>
  <c r="Z506" l="1"/>
  <c r="AB505"/>
  <c r="Y522"/>
  <c r="AA521"/>
  <c r="AT211"/>
  <c r="AS211"/>
  <c r="S212"/>
  <c r="AA522" l="1"/>
  <c r="Y523"/>
  <c r="Z507"/>
  <c r="AB506"/>
  <c r="AT212"/>
  <c r="AS212"/>
  <c r="S213"/>
  <c r="Z508" l="1"/>
  <c r="AB507"/>
  <c r="Y524"/>
  <c r="AA523"/>
  <c r="AT213"/>
  <c r="AS213"/>
  <c r="S214"/>
  <c r="AA524" l="1"/>
  <c r="Y525"/>
  <c r="Z509"/>
  <c r="AB508"/>
  <c r="AT214"/>
  <c r="AS214"/>
  <c r="S215"/>
  <c r="Z510" l="1"/>
  <c r="AB509"/>
  <c r="Y526"/>
  <c r="AA525"/>
  <c r="AT215"/>
  <c r="AS215"/>
  <c r="S216"/>
  <c r="AA526" l="1"/>
  <c r="Y527"/>
  <c r="AB510"/>
  <c r="Z511"/>
  <c r="AT216"/>
  <c r="AS216"/>
  <c r="S217"/>
  <c r="Z512" l="1"/>
  <c r="AB511"/>
  <c r="AA527"/>
  <c r="Y528"/>
  <c r="AT217"/>
  <c r="AS217"/>
  <c r="S218"/>
  <c r="AA528" l="1"/>
  <c r="Y529"/>
  <c r="Z513"/>
  <c r="AB512"/>
  <c r="AT218"/>
  <c r="AS218"/>
  <c r="S219"/>
  <c r="Z514" l="1"/>
  <c r="AB513"/>
  <c r="Y530"/>
  <c r="AA529"/>
  <c r="AT219"/>
  <c r="AS219"/>
  <c r="S220"/>
  <c r="AA530" l="1"/>
  <c r="Y531"/>
  <c r="Z515"/>
  <c r="AB514"/>
  <c r="AT220"/>
  <c r="AS220"/>
  <c r="S221"/>
  <c r="Z516" l="1"/>
  <c r="AB515"/>
  <c r="AA531"/>
  <c r="Y532"/>
  <c r="AT221"/>
  <c r="AS221"/>
  <c r="S222"/>
  <c r="Z517" l="1"/>
  <c r="AB516"/>
  <c r="Y533"/>
  <c r="AA532"/>
  <c r="AT222"/>
  <c r="AS222"/>
  <c r="S223"/>
  <c r="AA533" l="1"/>
  <c r="Y534"/>
  <c r="Z518"/>
  <c r="AB517"/>
  <c r="AT223"/>
  <c r="AS223"/>
  <c r="S224"/>
  <c r="AB518" l="1"/>
  <c r="Z519"/>
  <c r="Y535"/>
  <c r="AA534"/>
  <c r="AT224"/>
  <c r="AS224"/>
  <c r="S225"/>
  <c r="Y536" l="1"/>
  <c r="AA535"/>
  <c r="Z520"/>
  <c r="AB519"/>
  <c r="AT225"/>
  <c r="AS225"/>
  <c r="S226"/>
  <c r="Z521" l="1"/>
  <c r="AB520"/>
  <c r="Y537"/>
  <c r="AA536"/>
  <c r="AT226"/>
  <c r="AS226"/>
  <c r="S227"/>
  <c r="AA537" l="1"/>
  <c r="Y538"/>
  <c r="Z522"/>
  <c r="AB521"/>
  <c r="AT227"/>
  <c r="AS227"/>
  <c r="S228"/>
  <c r="Z523" l="1"/>
  <c r="AB522"/>
  <c r="AA538"/>
  <c r="Y539"/>
  <c r="AT228"/>
  <c r="AS228"/>
  <c r="S229"/>
  <c r="AA539" l="1"/>
  <c r="Y540"/>
  <c r="Z524"/>
  <c r="AB523"/>
  <c r="AT229"/>
  <c r="AS229"/>
  <c r="S230"/>
  <c r="Z525" l="1"/>
  <c r="AB524"/>
  <c r="AA540"/>
  <c r="Y541"/>
  <c r="AT230"/>
  <c r="AS230"/>
  <c r="S231"/>
  <c r="AA541" l="1"/>
  <c r="Y542"/>
  <c r="Z526"/>
  <c r="AB525"/>
  <c r="AT231"/>
  <c r="AS231"/>
  <c r="S232"/>
  <c r="AB526" l="1"/>
  <c r="Z527"/>
  <c r="AA542"/>
  <c r="Y543"/>
  <c r="AT232"/>
  <c r="AS232"/>
  <c r="S233"/>
  <c r="AA543" l="1"/>
  <c r="Y544"/>
  <c r="Z528"/>
  <c r="AB527"/>
  <c r="AT233"/>
  <c r="AS233"/>
  <c r="S234"/>
  <c r="Z529" l="1"/>
  <c r="AB528"/>
  <c r="AA544"/>
  <c r="Y545"/>
  <c r="AT234"/>
  <c r="AS234"/>
  <c r="S235"/>
  <c r="AA545" l="1"/>
  <c r="Y546"/>
  <c r="Z530"/>
  <c r="AB529"/>
  <c r="AT235"/>
  <c r="AS235"/>
  <c r="S236"/>
  <c r="AB530" l="1"/>
  <c r="Z531"/>
  <c r="Y547"/>
  <c r="AA546"/>
  <c r="AT236"/>
  <c r="AS236"/>
  <c r="AQ236"/>
  <c r="S237"/>
  <c r="AA547" l="1"/>
  <c r="Y548"/>
  <c r="Z532"/>
  <c r="AB531"/>
  <c r="AT237"/>
  <c r="AS237"/>
  <c r="S238"/>
  <c r="Z533" l="1"/>
  <c r="AB532"/>
  <c r="AA548"/>
  <c r="Y549"/>
  <c r="AT238"/>
  <c r="AS238"/>
  <c r="S239"/>
  <c r="AA549" l="1"/>
  <c r="Y550"/>
  <c r="Z534"/>
  <c r="AB533"/>
  <c r="AT239"/>
  <c r="AS239"/>
  <c r="S240"/>
  <c r="Z535" l="1"/>
  <c r="AB534"/>
  <c r="AA550"/>
  <c r="Y551"/>
  <c r="AT240"/>
  <c r="AS240"/>
  <c r="S241"/>
  <c r="Z536" l="1"/>
  <c r="AB535"/>
  <c r="AA551"/>
  <c r="Y552"/>
  <c r="AT241"/>
  <c r="AS241"/>
  <c r="S242"/>
  <c r="Y553" l="1"/>
  <c r="AA552"/>
  <c r="Z537"/>
  <c r="AB536"/>
  <c r="AT242"/>
  <c r="AS242"/>
  <c r="S243"/>
  <c r="Z538" l="1"/>
  <c r="AB537"/>
  <c r="AA553"/>
  <c r="Y554"/>
  <c r="AT243"/>
  <c r="AS243"/>
  <c r="S244"/>
  <c r="Z539" l="1"/>
  <c r="AB538"/>
  <c r="Y555"/>
  <c r="AA554"/>
  <c r="AT244"/>
  <c r="AS244"/>
  <c r="S245"/>
  <c r="AA555" l="1"/>
  <c r="Y556"/>
  <c r="Z540"/>
  <c r="AB539"/>
  <c r="AT245"/>
  <c r="AS245"/>
  <c r="S246"/>
  <c r="Z541" l="1"/>
  <c r="AB540"/>
  <c r="Y557"/>
  <c r="AA556"/>
  <c r="AT246"/>
  <c r="AS246"/>
  <c r="S247"/>
  <c r="AA557" l="1"/>
  <c r="Y558"/>
  <c r="Z542"/>
  <c r="AB541"/>
  <c r="AT247"/>
  <c r="AS247"/>
  <c r="S248"/>
  <c r="Z543" l="1"/>
  <c r="AB542"/>
  <c r="Y559"/>
  <c r="AA558"/>
  <c r="AT248"/>
  <c r="AS248"/>
  <c r="S249"/>
  <c r="Y560" l="1"/>
  <c r="AA559"/>
  <c r="Z544"/>
  <c r="AB543"/>
  <c r="AT249"/>
  <c r="AS249"/>
  <c r="S250"/>
  <c r="Z545" l="1"/>
  <c r="AB544"/>
  <c r="AA560"/>
  <c r="Y561"/>
  <c r="AT250"/>
  <c r="AS250"/>
  <c r="S251"/>
  <c r="AQ250"/>
  <c r="AA561" l="1"/>
  <c r="Y562"/>
  <c r="Z546"/>
  <c r="AB545"/>
  <c r="AT251"/>
  <c r="AS251"/>
  <c r="S252"/>
  <c r="AB546" l="1"/>
  <c r="Z547"/>
  <c r="AA562"/>
  <c r="Y563"/>
  <c r="AT252"/>
  <c r="AS252"/>
  <c r="S253"/>
  <c r="Y564" l="1"/>
  <c r="AA563"/>
  <c r="Z548"/>
  <c r="AB547"/>
  <c r="AT253"/>
  <c r="AS253"/>
  <c r="S254"/>
  <c r="AB548" l="1"/>
  <c r="Z549"/>
  <c r="AA564"/>
  <c r="Y565"/>
  <c r="AT254"/>
  <c r="AS254"/>
  <c r="S255"/>
  <c r="AA565" l="1"/>
  <c r="Y566"/>
  <c r="AB549"/>
  <c r="Z550"/>
  <c r="AT255"/>
  <c r="AS255"/>
  <c r="S256"/>
  <c r="Z551" l="1"/>
  <c r="AB550"/>
  <c r="AA566"/>
  <c r="Y567"/>
  <c r="AT256"/>
  <c r="AS256"/>
  <c r="S257"/>
  <c r="Z552" l="1"/>
  <c r="AB551"/>
  <c r="AA567"/>
  <c r="Y568"/>
  <c r="AT257"/>
  <c r="AS257"/>
  <c r="S258"/>
  <c r="Z553" l="1"/>
  <c r="AB552"/>
  <c r="Y569"/>
  <c r="AA568"/>
  <c r="AT258"/>
  <c r="AS258"/>
  <c r="S259"/>
  <c r="AA569" l="1"/>
  <c r="Y570"/>
  <c r="Z554"/>
  <c r="AB553"/>
  <c r="AT259"/>
  <c r="AS259"/>
  <c r="S260"/>
  <c r="Z555" l="1"/>
  <c r="AB554"/>
  <c r="AA570"/>
  <c r="Y571"/>
  <c r="AT260"/>
  <c r="AS260"/>
  <c r="S261"/>
  <c r="Y572" l="1"/>
  <c r="AA571"/>
  <c r="Z556"/>
  <c r="AB555"/>
  <c r="AT261"/>
  <c r="AS261"/>
  <c r="S262"/>
  <c r="Z557" l="1"/>
  <c r="AB556"/>
  <c r="AA572"/>
  <c r="Y573"/>
  <c r="AT262"/>
  <c r="AS262"/>
  <c r="S263"/>
  <c r="AA573" l="1"/>
  <c r="Y574"/>
  <c r="Z558"/>
  <c r="AB557"/>
  <c r="AT263"/>
  <c r="AS263"/>
  <c r="S264"/>
  <c r="Z559" l="1"/>
  <c r="AB558"/>
  <c r="AA574"/>
  <c r="Y575"/>
  <c r="AT264"/>
  <c r="AS264"/>
  <c r="S265"/>
  <c r="AA575" l="1"/>
  <c r="Y576"/>
  <c r="Z560"/>
  <c r="AB559"/>
  <c r="AT265"/>
  <c r="AS265"/>
  <c r="S266"/>
  <c r="Z561" l="1"/>
  <c r="AB560"/>
  <c r="AA576"/>
  <c r="Y577"/>
  <c r="AT266"/>
  <c r="AS266"/>
  <c r="S267"/>
  <c r="AA577" l="1"/>
  <c r="Y578"/>
  <c r="Z562"/>
  <c r="AB561"/>
  <c r="AT267"/>
  <c r="AS267"/>
  <c r="S268"/>
  <c r="Z563" l="1"/>
  <c r="AB562"/>
  <c r="AA578"/>
  <c r="Y579"/>
  <c r="AT268"/>
  <c r="AS268"/>
  <c r="S269"/>
  <c r="AA579" l="1"/>
  <c r="Y580"/>
  <c r="Z564"/>
  <c r="AB563"/>
  <c r="AT269"/>
  <c r="AS269"/>
  <c r="S270"/>
  <c r="Z565" l="1"/>
  <c r="AB564"/>
  <c r="AA580"/>
  <c r="Y581"/>
  <c r="AT270"/>
  <c r="AS270"/>
  <c r="S271"/>
  <c r="AA581" l="1"/>
  <c r="Y582"/>
  <c r="Z566"/>
  <c r="AB565"/>
  <c r="AT271"/>
  <c r="AS271"/>
  <c r="S272"/>
  <c r="Z567" l="1"/>
  <c r="AB566"/>
  <c r="Y583"/>
  <c r="AA582"/>
  <c r="AT272"/>
  <c r="AS272"/>
  <c r="S273"/>
  <c r="AA583" l="1"/>
  <c r="Y584"/>
  <c r="Z568"/>
  <c r="AB567"/>
  <c r="AT273"/>
  <c r="AS273"/>
  <c r="S274"/>
  <c r="AB568" l="1"/>
  <c r="Z569"/>
  <c r="Y585"/>
  <c r="AA584"/>
  <c r="AT274"/>
  <c r="AS274"/>
  <c r="S275"/>
  <c r="AA585" l="1"/>
  <c r="Y586"/>
  <c r="Z570"/>
  <c r="AB569"/>
  <c r="AT275"/>
  <c r="AS275"/>
  <c r="S276"/>
  <c r="Z571" l="1"/>
  <c r="AB570"/>
  <c r="Y587"/>
  <c r="AA586"/>
  <c r="AT276"/>
  <c r="AS276"/>
  <c r="S277"/>
  <c r="Y588" l="1"/>
  <c r="AA587"/>
  <c r="AB571"/>
  <c r="Z572"/>
  <c r="AT277"/>
  <c r="AS277"/>
  <c r="S278"/>
  <c r="Z573" l="1"/>
  <c r="AB572"/>
  <c r="Y589"/>
  <c r="AA588"/>
  <c r="AT278"/>
  <c r="AS278"/>
  <c r="S279"/>
  <c r="Y590" l="1"/>
  <c r="AA589"/>
  <c r="Z574"/>
  <c r="AB573"/>
  <c r="AT279"/>
  <c r="AS279"/>
  <c r="S280"/>
  <c r="AB574" l="1"/>
  <c r="Z575"/>
  <c r="Y591"/>
  <c r="AA590"/>
  <c r="AT280"/>
  <c r="AS280"/>
  <c r="S281"/>
  <c r="Y592" l="1"/>
  <c r="AA591"/>
  <c r="Z576"/>
  <c r="AB575"/>
  <c r="AT281"/>
  <c r="AS281"/>
  <c r="S282"/>
  <c r="AB576" l="1"/>
  <c r="Z577"/>
  <c r="Y593"/>
  <c r="AA592"/>
  <c r="AT282"/>
  <c r="AS282"/>
  <c r="S283"/>
  <c r="Y594" l="1"/>
  <c r="AA593"/>
  <c r="Z578"/>
  <c r="AB577"/>
  <c r="AT283"/>
  <c r="AS283"/>
  <c r="S284"/>
  <c r="AQ283"/>
  <c r="AB578" l="1"/>
  <c r="Z579"/>
  <c r="Y595"/>
  <c r="AA594"/>
  <c r="AT284"/>
  <c r="AS284"/>
  <c r="S285"/>
  <c r="Y596" l="1"/>
  <c r="AA595"/>
  <c r="Z580"/>
  <c r="AB579"/>
  <c r="AT285"/>
  <c r="AS285"/>
  <c r="S286"/>
  <c r="AQ285"/>
  <c r="AB580" l="1"/>
  <c r="Z581"/>
  <c r="Y597"/>
  <c r="AA596"/>
  <c r="AT286"/>
  <c r="AS286"/>
  <c r="S287"/>
  <c r="Y598" l="1"/>
  <c r="AA597"/>
  <c r="Z582"/>
  <c r="AB581"/>
  <c r="AT287"/>
  <c r="AS287"/>
  <c r="S288"/>
  <c r="Z583" l="1"/>
  <c r="AB582"/>
  <c r="Y599"/>
  <c r="AA598"/>
  <c r="AT288"/>
  <c r="AS288"/>
  <c r="S289"/>
  <c r="Y600" l="1"/>
  <c r="AA599"/>
  <c r="AB583"/>
  <c r="Z584"/>
  <c r="AT289"/>
  <c r="AS289"/>
  <c r="S290"/>
  <c r="AB584" l="1"/>
  <c r="Z585"/>
  <c r="Y601"/>
  <c r="AA600"/>
  <c r="AT290"/>
  <c r="AS290"/>
  <c r="S291"/>
  <c r="Y602" l="1"/>
  <c r="AA601"/>
  <c r="AB585"/>
  <c r="Z586"/>
  <c r="AT291"/>
  <c r="AS291"/>
  <c r="S292"/>
  <c r="AA602" l="1"/>
  <c r="Y603"/>
  <c r="AB586"/>
  <c r="Z587"/>
  <c r="AT292"/>
  <c r="AS292"/>
  <c r="S293"/>
  <c r="AB587" l="1"/>
  <c r="Z588"/>
  <c r="Y604"/>
  <c r="AA603"/>
  <c r="AT293"/>
  <c r="AS293"/>
  <c r="S294"/>
  <c r="Y605" l="1"/>
  <c r="AA604"/>
  <c r="AB588"/>
  <c r="Z589"/>
  <c r="AT294"/>
  <c r="AS294"/>
  <c r="S295"/>
  <c r="AB589" l="1"/>
  <c r="Z590"/>
  <c r="Y606"/>
  <c r="AA605"/>
  <c r="AT295"/>
  <c r="AS295"/>
  <c r="S296"/>
  <c r="Y607" l="1"/>
  <c r="AA606"/>
  <c r="AB590"/>
  <c r="Z591"/>
  <c r="AT296"/>
  <c r="AS296"/>
  <c r="S297"/>
  <c r="Y608" l="1"/>
  <c r="AA607"/>
  <c r="AB591"/>
  <c r="Z592"/>
  <c r="AT297"/>
  <c r="AS297"/>
  <c r="S298"/>
  <c r="Y609" l="1"/>
  <c r="AA608"/>
  <c r="AB592"/>
  <c r="Z593"/>
  <c r="AT298"/>
  <c r="AS298"/>
  <c r="S299"/>
  <c r="AB593" l="1"/>
  <c r="Z594"/>
  <c r="Y610"/>
  <c r="AA609"/>
  <c r="AT299"/>
  <c r="AS299"/>
  <c r="S300"/>
  <c r="Y611" l="1"/>
  <c r="AA610"/>
  <c r="AB594"/>
  <c r="Z595"/>
  <c r="AT300"/>
  <c r="AS300"/>
  <c r="S301"/>
  <c r="AB595" l="1"/>
  <c r="Z596"/>
  <c r="Y612"/>
  <c r="AA611"/>
  <c r="AT301"/>
  <c r="AS301"/>
  <c r="AQ301"/>
  <c r="S302"/>
  <c r="AA612" l="1"/>
  <c r="Y613"/>
  <c r="AB596"/>
  <c r="Z597"/>
  <c r="AT302"/>
  <c r="AS302"/>
  <c r="S303"/>
  <c r="AB597" l="1"/>
  <c r="Z598"/>
  <c r="Y614"/>
  <c r="AA613"/>
  <c r="AT303"/>
  <c r="AS303"/>
  <c r="S304"/>
  <c r="AA614" l="1"/>
  <c r="Y615"/>
  <c r="AB598"/>
  <c r="Z599"/>
  <c r="AT304"/>
  <c r="AS304"/>
  <c r="S305"/>
  <c r="AB599" l="1"/>
  <c r="Z600"/>
  <c r="AA615"/>
  <c r="Y616"/>
  <c r="AT305"/>
  <c r="AS305"/>
  <c r="S306"/>
  <c r="Y617" l="1"/>
  <c r="AA616"/>
  <c r="AB600"/>
  <c r="Z601"/>
  <c r="AT306"/>
  <c r="AS306"/>
  <c r="S307"/>
  <c r="AB601" l="1"/>
  <c r="Z602"/>
  <c r="Y618"/>
  <c r="AA617"/>
  <c r="AT307"/>
  <c r="AS307"/>
  <c r="S308"/>
  <c r="AA618" l="1"/>
  <c r="Y619"/>
  <c r="Z603"/>
  <c r="AB602"/>
  <c r="AT308"/>
  <c r="AS308"/>
  <c r="S309"/>
  <c r="AB603" l="1"/>
  <c r="Z604"/>
  <c r="AA619"/>
  <c r="Y620"/>
  <c r="AT309"/>
  <c r="AS309"/>
  <c r="S310"/>
  <c r="AA620" l="1"/>
  <c r="Y621"/>
  <c r="AB604"/>
  <c r="Z605"/>
  <c r="AT310"/>
  <c r="AS310"/>
  <c r="S311"/>
  <c r="AB605" l="1"/>
  <c r="Z606"/>
  <c r="Y622"/>
  <c r="AA621"/>
  <c r="AT311"/>
  <c r="AS311"/>
  <c r="S312"/>
  <c r="AA622" l="1"/>
  <c r="Y623"/>
  <c r="Z607"/>
  <c r="AB606"/>
  <c r="AT312"/>
  <c r="AS312"/>
  <c r="S313"/>
  <c r="AB607" l="1"/>
  <c r="Z608"/>
  <c r="Y624"/>
  <c r="AA623"/>
  <c r="AT313"/>
  <c r="AS313"/>
  <c r="S314"/>
  <c r="AA624" l="1"/>
  <c r="Y625"/>
  <c r="AB608"/>
  <c r="Z609"/>
  <c r="AT314"/>
  <c r="AS314"/>
  <c r="AQ314"/>
  <c r="S315"/>
  <c r="AB609" l="1"/>
  <c r="Z610"/>
  <c r="Y626"/>
  <c r="AA625"/>
  <c r="AT315"/>
  <c r="AS315"/>
  <c r="S316"/>
  <c r="AA626" l="1"/>
  <c r="Y627"/>
  <c r="AB610"/>
  <c r="Z611"/>
  <c r="AT316"/>
  <c r="AS316"/>
  <c r="S317"/>
  <c r="AB611" l="1"/>
  <c r="Z612"/>
  <c r="Y628"/>
  <c r="AA627"/>
  <c r="AT317"/>
  <c r="AS317"/>
  <c r="S318"/>
  <c r="AA628" l="1"/>
  <c r="Y629"/>
  <c r="AB612"/>
  <c r="Z613"/>
  <c r="AT318"/>
  <c r="AS318"/>
  <c r="S319"/>
  <c r="AB613" l="1"/>
  <c r="Z614"/>
  <c r="Y630"/>
  <c r="AA629"/>
  <c r="AT319"/>
  <c r="AS319"/>
  <c r="S320"/>
  <c r="AA630" l="1"/>
  <c r="Y631"/>
  <c r="AB614"/>
  <c r="Z615"/>
  <c r="AT320"/>
  <c r="AS320"/>
  <c r="S321"/>
  <c r="AB615" l="1"/>
  <c r="Z616"/>
  <c r="Y632"/>
  <c r="AA631"/>
  <c r="AT321"/>
  <c r="AS321"/>
  <c r="S322"/>
  <c r="AA632" l="1"/>
  <c r="Y633"/>
  <c r="Z617"/>
  <c r="AB616"/>
  <c r="AT322"/>
  <c r="AS322"/>
  <c r="S323"/>
  <c r="AB617" l="1"/>
  <c r="Z618"/>
  <c r="Y634"/>
  <c r="AA633"/>
  <c r="AT323"/>
  <c r="AS323"/>
  <c r="S324"/>
  <c r="AA634" l="1"/>
  <c r="Y635"/>
  <c r="Z619"/>
  <c r="AB618"/>
  <c r="AT324"/>
  <c r="AS324"/>
  <c r="S325"/>
  <c r="AB619" l="1"/>
  <c r="Z620"/>
  <c r="AA635"/>
  <c r="Y636"/>
  <c r="AT325"/>
  <c r="AS325"/>
  <c r="S326"/>
  <c r="AQ325"/>
  <c r="AA636" l="1"/>
  <c r="Y637"/>
  <c r="AB620"/>
  <c r="Z621"/>
  <c r="AT326"/>
  <c r="AS326"/>
  <c r="S327"/>
  <c r="Z622" l="1"/>
  <c r="AB621"/>
  <c r="AA637"/>
  <c r="Y638"/>
  <c r="AT327"/>
  <c r="AS327"/>
  <c r="S328"/>
  <c r="AB622" l="1"/>
  <c r="Z623"/>
  <c r="AA638"/>
  <c r="Y639"/>
  <c r="AT328"/>
  <c r="AS328"/>
  <c r="S329"/>
  <c r="AA639" l="1"/>
  <c r="Y640"/>
  <c r="AB623"/>
  <c r="Z624"/>
  <c r="AT329"/>
  <c r="AS329"/>
  <c r="S330"/>
  <c r="AB624" l="1"/>
  <c r="Z625"/>
  <c r="AA640"/>
  <c r="Y641"/>
  <c r="AT330"/>
  <c r="AS330"/>
  <c r="S331"/>
  <c r="AA641" l="1"/>
  <c r="Y642"/>
  <c r="Z626"/>
  <c r="AB625"/>
  <c r="AT331"/>
  <c r="AS331"/>
  <c r="S332"/>
  <c r="AB626" l="1"/>
  <c r="Z627"/>
  <c r="AA642"/>
  <c r="Y643"/>
  <c r="AT332"/>
  <c r="AS332"/>
  <c r="S333"/>
  <c r="AA643" l="1"/>
  <c r="Y644"/>
  <c r="Z628"/>
  <c r="AB627"/>
  <c r="AT333"/>
  <c r="AS333"/>
  <c r="S334"/>
  <c r="AB628" l="1"/>
  <c r="Z629"/>
  <c r="AA644"/>
  <c r="Y645"/>
  <c r="AT334"/>
  <c r="AS334"/>
  <c r="S335"/>
  <c r="AA645" l="1"/>
  <c r="Y646"/>
  <c r="Z630"/>
  <c r="AB629"/>
  <c r="AT335"/>
  <c r="AS335"/>
  <c r="S336"/>
  <c r="AQ335"/>
  <c r="AB630" l="1"/>
  <c r="Z631"/>
  <c r="AA646"/>
  <c r="Y647"/>
  <c r="AT336"/>
  <c r="AS336"/>
  <c r="S337"/>
  <c r="AQ337" s="1"/>
  <c r="AA647" l="1"/>
  <c r="Y648"/>
  <c r="Z632"/>
  <c r="AB631"/>
  <c r="AT337"/>
  <c r="AS337"/>
  <c r="S338"/>
  <c r="AB632" l="1"/>
  <c r="Z633"/>
  <c r="AA648"/>
  <c r="Y649"/>
  <c r="AT338"/>
  <c r="AS338"/>
  <c r="S339"/>
  <c r="AQ339" s="1"/>
  <c r="AA649" l="1"/>
  <c r="Y650"/>
  <c r="AB633"/>
  <c r="Z634"/>
  <c r="AT339"/>
  <c r="AS339"/>
  <c r="S340"/>
  <c r="AQ340" s="1"/>
  <c r="AB634" l="1"/>
  <c r="Z635"/>
  <c r="AA650"/>
  <c r="Y651"/>
  <c r="AT340"/>
  <c r="AS340"/>
  <c r="S341"/>
  <c r="AA651" l="1"/>
  <c r="Y652"/>
  <c r="Z636"/>
  <c r="AB635"/>
  <c r="AT341"/>
  <c r="AS341"/>
  <c r="S342"/>
  <c r="Z637" l="1"/>
  <c r="AB636"/>
  <c r="AA652"/>
  <c r="Y653"/>
  <c r="AT342"/>
  <c r="AS342"/>
  <c r="S343"/>
  <c r="AB637" l="1"/>
  <c r="Z638"/>
  <c r="AA653"/>
  <c r="Y654"/>
  <c r="AT343"/>
  <c r="AS343"/>
  <c r="S344"/>
  <c r="AA654" l="1"/>
  <c r="Y655"/>
  <c r="Z639"/>
  <c r="AB638"/>
  <c r="AT344"/>
  <c r="AS344"/>
  <c r="S345"/>
  <c r="Z640" l="1"/>
  <c r="AB639"/>
  <c r="AA655"/>
  <c r="Y656"/>
  <c r="AT345"/>
  <c r="AS345"/>
  <c r="S346"/>
  <c r="AQ346" s="1"/>
  <c r="Z641" l="1"/>
  <c r="AB640"/>
  <c r="AA656"/>
  <c r="Y657"/>
  <c r="AT346"/>
  <c r="AS346"/>
  <c r="S347"/>
  <c r="AB641" l="1"/>
  <c r="Z642"/>
  <c r="AA657"/>
  <c r="Y658"/>
  <c r="AT347"/>
  <c r="AS347"/>
  <c r="S348"/>
  <c r="AA658" l="1"/>
  <c r="Y659"/>
  <c r="Z643"/>
  <c r="AB642"/>
  <c r="AT348"/>
  <c r="AS348"/>
  <c r="S349"/>
  <c r="AB643" l="1"/>
  <c r="Z644"/>
  <c r="Y660"/>
  <c r="AA659"/>
  <c r="AT349"/>
  <c r="AS349"/>
  <c r="S350"/>
  <c r="Y661" l="1"/>
  <c r="AA660"/>
  <c r="Z645"/>
  <c r="AB644"/>
  <c r="AT350"/>
  <c r="AS350"/>
  <c r="S351"/>
  <c r="Z646" l="1"/>
  <c r="AB645"/>
  <c r="AA661"/>
  <c r="Y662"/>
  <c r="AT351"/>
  <c r="AS351"/>
  <c r="S352"/>
  <c r="Z647" l="1"/>
  <c r="AB646"/>
  <c r="AA662"/>
  <c r="Y663"/>
  <c r="AT352"/>
  <c r="AS352"/>
  <c r="S353"/>
  <c r="Z648" l="1"/>
  <c r="AB647"/>
  <c r="AA663"/>
  <c r="Y664"/>
  <c r="AT353"/>
  <c r="AS353"/>
  <c r="S354"/>
  <c r="AQ354" s="1"/>
  <c r="AB648" l="1"/>
  <c r="Z649"/>
  <c r="AA664"/>
  <c r="Y665"/>
  <c r="AT354"/>
  <c r="AS354"/>
  <c r="S355"/>
  <c r="AA665" l="1"/>
  <c r="Y666"/>
  <c r="Z650"/>
  <c r="AB649"/>
  <c r="AT355"/>
  <c r="AS355"/>
  <c r="S356"/>
  <c r="AQ356" s="1"/>
  <c r="AB650" l="1"/>
  <c r="Z651"/>
  <c r="AA666"/>
  <c r="Y667"/>
  <c r="AT356"/>
  <c r="AS356"/>
  <c r="S357"/>
  <c r="AQ357" s="1"/>
  <c r="AA667" l="1"/>
  <c r="Y668"/>
  <c r="AB651"/>
  <c r="Z652"/>
  <c r="AT357"/>
  <c r="AS357"/>
  <c r="S358"/>
  <c r="AQ358" s="1"/>
  <c r="AB652" l="1"/>
  <c r="Z653"/>
  <c r="AA668"/>
  <c r="Y669"/>
  <c r="AT358"/>
  <c r="AS358"/>
  <c r="S359"/>
  <c r="AQ359" s="1"/>
  <c r="Y670" l="1"/>
  <c r="AA669"/>
  <c r="AB653"/>
  <c r="Z654"/>
  <c r="AT359"/>
  <c r="AS359"/>
  <c r="S360"/>
  <c r="Y671" l="1"/>
  <c r="AA670"/>
  <c r="AB654"/>
  <c r="Z655"/>
  <c r="AT360"/>
  <c r="AS360"/>
  <c r="S361"/>
  <c r="AQ361" s="1"/>
  <c r="Y672" l="1"/>
  <c r="AA671"/>
  <c r="AB655"/>
  <c r="Z656"/>
  <c r="AT361"/>
  <c r="AS361"/>
  <c r="S362"/>
  <c r="AQ362" s="1"/>
  <c r="Y673" l="1"/>
  <c r="AA672"/>
  <c r="AB656"/>
  <c r="Z657"/>
  <c r="AT362"/>
  <c r="AS362"/>
  <c r="S363"/>
  <c r="Y674" l="1"/>
  <c r="AA673"/>
  <c r="AB657"/>
  <c r="Z658"/>
  <c r="AT363"/>
  <c r="AS363"/>
  <c r="S364"/>
  <c r="AA674" l="1"/>
  <c r="Y675"/>
  <c r="AB658"/>
  <c r="Z659"/>
  <c r="AT364"/>
  <c r="AS364"/>
  <c r="S365"/>
  <c r="AB659" l="1"/>
  <c r="Z660"/>
  <c r="Y676"/>
  <c r="AA675"/>
  <c r="AT365"/>
  <c r="AS365"/>
  <c r="S366"/>
  <c r="Y677" l="1"/>
  <c r="AA676"/>
  <c r="AB660"/>
  <c r="Z661"/>
  <c r="AT366"/>
  <c r="AS366"/>
  <c r="S367"/>
  <c r="Y678" l="1"/>
  <c r="AA677"/>
  <c r="Z662"/>
  <c r="AB661"/>
  <c r="AT367"/>
  <c r="AS367"/>
  <c r="S368"/>
  <c r="AB662" l="1"/>
  <c r="Z663"/>
  <c r="Y679"/>
  <c r="AA678"/>
  <c r="AT368"/>
  <c r="AS368"/>
  <c r="S369"/>
  <c r="Y680" l="1"/>
  <c r="AA679"/>
  <c r="AB663"/>
  <c r="Z664"/>
  <c r="AT369"/>
  <c r="AS369"/>
  <c r="S370"/>
  <c r="AQ370" s="1"/>
  <c r="Y681" l="1"/>
  <c r="AA680"/>
  <c r="AB664"/>
  <c r="Z665"/>
  <c r="AT370"/>
  <c r="AS370"/>
  <c r="S371"/>
  <c r="Y682" l="1"/>
  <c r="AA681"/>
  <c r="AB665"/>
  <c r="Z666"/>
  <c r="AT371"/>
  <c r="AS371"/>
  <c r="S372"/>
  <c r="AQ372" s="1"/>
  <c r="AA682" l="1"/>
  <c r="Y683"/>
  <c r="AB666"/>
  <c r="Z667"/>
  <c r="AT372"/>
  <c r="AS372"/>
  <c r="S373"/>
  <c r="Z668" l="1"/>
  <c r="AB667"/>
  <c r="Y684"/>
  <c r="AA683"/>
  <c r="AT373"/>
  <c r="AS373"/>
  <c r="S374"/>
  <c r="Y685" l="1"/>
  <c r="AA684"/>
  <c r="AB668"/>
  <c r="Z669"/>
  <c r="AT374"/>
  <c r="AS374"/>
  <c r="S375"/>
  <c r="Y686" l="1"/>
  <c r="AA685"/>
  <c r="AB669"/>
  <c r="Z670"/>
  <c r="AT375"/>
  <c r="AS375"/>
  <c r="S376"/>
  <c r="Y687" l="1"/>
  <c r="AA686"/>
  <c r="AB670"/>
  <c r="Z671"/>
  <c r="AT376"/>
  <c r="AS376"/>
  <c r="S377"/>
  <c r="Z672" l="1"/>
  <c r="AB671"/>
  <c r="Y688"/>
  <c r="AA687"/>
  <c r="AT377"/>
  <c r="AS377"/>
  <c r="S378"/>
  <c r="Y689" l="1"/>
  <c r="AA688"/>
  <c r="AB672"/>
  <c r="Z673"/>
  <c r="AT378"/>
  <c r="AS378"/>
  <c r="S379"/>
  <c r="Y690" l="1"/>
  <c r="AA689"/>
  <c r="AB673"/>
  <c r="Z674"/>
  <c r="AT379"/>
  <c r="AS379"/>
  <c r="S380"/>
  <c r="Y691" l="1"/>
  <c r="AA690"/>
  <c r="AB674"/>
  <c r="Z675"/>
  <c r="AT380"/>
  <c r="AS380"/>
  <c r="S381"/>
  <c r="Y692" l="1"/>
  <c r="AA691"/>
  <c r="Z676"/>
  <c r="AB675"/>
  <c r="AT381"/>
  <c r="AS381"/>
  <c r="S382"/>
  <c r="AB676" l="1"/>
  <c r="Z677"/>
  <c r="Y693"/>
  <c r="AA692"/>
  <c r="AT382"/>
  <c r="AS382"/>
  <c r="S383"/>
  <c r="Y694" l="1"/>
  <c r="AA693"/>
  <c r="AB677"/>
  <c r="Z678"/>
  <c r="AT383"/>
  <c r="AS383"/>
  <c r="S384"/>
  <c r="Y695" l="1"/>
  <c r="AA694"/>
  <c r="AB678"/>
  <c r="Z679"/>
  <c r="AT384"/>
  <c r="AS384"/>
  <c r="S385"/>
  <c r="Y696" l="1"/>
  <c r="AA695"/>
  <c r="AB679"/>
  <c r="Z680"/>
  <c r="AT385"/>
  <c r="AS385"/>
  <c r="S386"/>
  <c r="Y697" l="1"/>
  <c r="AA696"/>
  <c r="AB680"/>
  <c r="Z681"/>
  <c r="AT386"/>
  <c r="AS386"/>
  <c r="S387"/>
  <c r="Y698" l="1"/>
  <c r="AA697"/>
  <c r="Z682"/>
  <c r="AB681"/>
  <c r="AT387"/>
  <c r="AS387"/>
  <c r="S388"/>
  <c r="AB682" l="1"/>
  <c r="Z683"/>
  <c r="Y699"/>
  <c r="AA698"/>
  <c r="AT388"/>
  <c r="AS388"/>
  <c r="S389"/>
  <c r="AA699" l="1"/>
  <c r="Y700"/>
  <c r="AB683"/>
  <c r="Z684"/>
  <c r="AT389"/>
  <c r="AS389"/>
  <c r="S390"/>
  <c r="AB684" l="1"/>
  <c r="Z685"/>
  <c r="Y701"/>
  <c r="AA700"/>
  <c r="AT390"/>
  <c r="AS390"/>
  <c r="S391"/>
  <c r="Y702" l="1"/>
  <c r="AA701"/>
  <c r="AB685"/>
  <c r="Z686"/>
  <c r="AT391"/>
  <c r="AS391"/>
  <c r="S392"/>
  <c r="Y703" l="1"/>
  <c r="AA702"/>
  <c r="AB686"/>
  <c r="Z687"/>
  <c r="AT392"/>
  <c r="AS392"/>
  <c r="S393"/>
  <c r="Y704" l="1"/>
  <c r="AA703"/>
  <c r="AB687"/>
  <c r="Z688"/>
  <c r="AT393"/>
  <c r="AS393"/>
  <c r="S394"/>
  <c r="Y705" l="1"/>
  <c r="AA704"/>
  <c r="AB688"/>
  <c r="Z689"/>
  <c r="AT394"/>
  <c r="AS394"/>
  <c r="S395"/>
  <c r="AA705" l="1"/>
  <c r="Y706"/>
  <c r="AB689"/>
  <c r="Z690"/>
  <c r="AT395"/>
  <c r="AS395"/>
  <c r="S396"/>
  <c r="AB690" l="1"/>
  <c r="Z691"/>
  <c r="Y707"/>
  <c r="AA706"/>
  <c r="AT396"/>
  <c r="AS396"/>
  <c r="S397"/>
  <c r="Y708" l="1"/>
  <c r="AA707"/>
  <c r="AB691"/>
  <c r="Z692"/>
  <c r="AT397"/>
  <c r="AS397"/>
  <c r="S398"/>
  <c r="Y709" l="1"/>
  <c r="AA708"/>
  <c r="AB692"/>
  <c r="Z693"/>
  <c r="AT398"/>
  <c r="AS398"/>
  <c r="S399"/>
  <c r="AA709" l="1"/>
  <c r="Y710"/>
  <c r="AB693"/>
  <c r="Z694"/>
  <c r="AT399"/>
  <c r="AS399"/>
  <c r="S400"/>
  <c r="AB694" l="1"/>
  <c r="Z695"/>
  <c r="Y711"/>
  <c r="AA710"/>
  <c r="AT400"/>
  <c r="AS400"/>
  <c r="S401"/>
  <c r="AA711" l="1"/>
  <c r="Y712"/>
  <c r="AB695"/>
  <c r="Z696"/>
  <c r="AT401"/>
  <c r="AS401"/>
  <c r="S402"/>
  <c r="AB696" l="1"/>
  <c r="Z697"/>
  <c r="AA712"/>
  <c r="Y713"/>
  <c r="AT402"/>
  <c r="AS402"/>
  <c r="S403"/>
  <c r="Y714" l="1"/>
  <c r="AA713"/>
  <c r="AB697"/>
  <c r="Z698"/>
  <c r="AT403"/>
  <c r="AS403"/>
  <c r="S404"/>
  <c r="AA714" l="1"/>
  <c r="Y715"/>
  <c r="AB698"/>
  <c r="Z699"/>
  <c r="AT404"/>
  <c r="AS404"/>
  <c r="S405"/>
  <c r="AB699" l="1"/>
  <c r="Z700"/>
  <c r="Y716"/>
  <c r="AA715"/>
  <c r="AT405"/>
  <c r="AS405"/>
  <c r="S406"/>
  <c r="AA716" l="1"/>
  <c r="Y717"/>
  <c r="AB700"/>
  <c r="Z701"/>
  <c r="AT406"/>
  <c r="AS406"/>
  <c r="S407"/>
  <c r="AB701" l="1"/>
  <c r="Z702"/>
  <c r="Y718"/>
  <c r="AA717"/>
  <c r="AT407"/>
  <c r="AS407"/>
  <c r="S408"/>
  <c r="AA718" l="1"/>
  <c r="Y719"/>
  <c r="AB702"/>
  <c r="Z703"/>
  <c r="AT408"/>
  <c r="AS408"/>
  <c r="S409"/>
  <c r="AB703" l="1"/>
  <c r="Z704"/>
  <c r="Y720"/>
  <c r="AA719"/>
  <c r="AT409"/>
  <c r="AS409"/>
  <c r="S410"/>
  <c r="Y721" l="1"/>
  <c r="AA720"/>
  <c r="AB704"/>
  <c r="Z705"/>
  <c r="AT410"/>
  <c r="AS410"/>
  <c r="S411"/>
  <c r="Y722" l="1"/>
  <c r="AA721"/>
  <c r="AB705"/>
  <c r="Z706"/>
  <c r="AT411"/>
  <c r="AS411"/>
  <c r="S412"/>
  <c r="Y723" l="1"/>
  <c r="AA722"/>
  <c r="AB706"/>
  <c r="Z707"/>
  <c r="AT412"/>
  <c r="AS412"/>
  <c r="S413"/>
  <c r="Y724" l="1"/>
  <c r="AA723"/>
  <c r="AB707"/>
  <c r="Z708"/>
  <c r="AT413"/>
  <c r="AS413"/>
  <c r="S414"/>
  <c r="Y725" l="1"/>
  <c r="AA724"/>
  <c r="AB708"/>
  <c r="Z709"/>
  <c r="AT414"/>
  <c r="AS414"/>
  <c r="S415"/>
  <c r="Y726" l="1"/>
  <c r="AA725"/>
  <c r="AB709"/>
  <c r="Z710"/>
  <c r="AT415"/>
  <c r="AS415"/>
  <c r="S416"/>
  <c r="Y727" l="1"/>
  <c r="AA726"/>
  <c r="AB710"/>
  <c r="Z711"/>
  <c r="AT416"/>
  <c r="AS416"/>
  <c r="S417"/>
  <c r="Y728" l="1"/>
  <c r="AA727"/>
  <c r="Z712"/>
  <c r="AB711"/>
  <c r="AT417"/>
  <c r="AS417"/>
  <c r="S418"/>
  <c r="AB712" l="1"/>
  <c r="Z713"/>
  <c r="Y729"/>
  <c r="AA728"/>
  <c r="AT418"/>
  <c r="AS418"/>
  <c r="S419"/>
  <c r="Y730" l="1"/>
  <c r="AA729"/>
  <c r="AB713"/>
  <c r="Z714"/>
  <c r="AT419"/>
  <c r="AS419"/>
  <c r="S420"/>
  <c r="Y731" l="1"/>
  <c r="AA730"/>
  <c r="AB714"/>
  <c r="Z715"/>
  <c r="AT420"/>
  <c r="AS420"/>
  <c r="S421"/>
  <c r="Y732" l="1"/>
  <c r="AA731"/>
  <c r="AB715"/>
  <c r="Z716"/>
  <c r="AT421"/>
  <c r="AS421"/>
  <c r="S422"/>
  <c r="Y733" l="1"/>
  <c r="AA732"/>
  <c r="AB716"/>
  <c r="Z717"/>
  <c r="AT422"/>
  <c r="AS422"/>
  <c r="S423"/>
  <c r="Y734" l="1"/>
  <c r="AA733"/>
  <c r="AB717"/>
  <c r="Z718"/>
  <c r="AT423"/>
  <c r="AS423"/>
  <c r="S424"/>
  <c r="Y735" l="1"/>
  <c r="AA734"/>
  <c r="AB718"/>
  <c r="Z719"/>
  <c r="AT424"/>
  <c r="AS424"/>
  <c r="S425"/>
  <c r="Y736" l="1"/>
  <c r="AA735"/>
  <c r="AB719"/>
  <c r="Z720"/>
  <c r="AT425"/>
  <c r="AS425"/>
  <c r="S426"/>
  <c r="Y737" l="1"/>
  <c r="AA736"/>
  <c r="AB720"/>
  <c r="Z721"/>
  <c r="AT426"/>
  <c r="AS426"/>
  <c r="S427"/>
  <c r="Y738" l="1"/>
  <c r="AA737"/>
  <c r="AB721"/>
  <c r="Z722"/>
  <c r="AT427"/>
  <c r="AS427"/>
  <c r="S428"/>
  <c r="AA738" l="1"/>
  <c r="Y739"/>
  <c r="AB722"/>
  <c r="Z723"/>
  <c r="AT428"/>
  <c r="AS428"/>
  <c r="S429"/>
  <c r="AB723" l="1"/>
  <c r="Z724"/>
  <c r="Y740"/>
  <c r="AA739"/>
  <c r="AT429"/>
  <c r="AS429"/>
  <c r="S430"/>
  <c r="AA740" l="1"/>
  <c r="Y741"/>
  <c r="Z725"/>
  <c r="AB724"/>
  <c r="AT430"/>
  <c r="AS430"/>
  <c r="S431"/>
  <c r="AB725" l="1"/>
  <c r="Z726"/>
  <c r="AA741"/>
  <c r="Y742"/>
  <c r="AT431"/>
  <c r="AS431"/>
  <c r="S432"/>
  <c r="Y743" l="1"/>
  <c r="AA742"/>
  <c r="AB726"/>
  <c r="Z727"/>
  <c r="AT432"/>
  <c r="AS432"/>
  <c r="S433"/>
  <c r="Y744" l="1"/>
  <c r="AA743"/>
  <c r="AB727"/>
  <c r="Z728"/>
  <c r="AT433"/>
  <c r="AS433"/>
  <c r="S434"/>
  <c r="Y745" l="1"/>
  <c r="AA744"/>
  <c r="AB728"/>
  <c r="Z729"/>
  <c r="AT434"/>
  <c r="AS434"/>
  <c r="S435"/>
  <c r="Y746" l="1"/>
  <c r="AA745"/>
  <c r="AB729"/>
  <c r="Z730"/>
  <c r="AT435"/>
  <c r="AS435"/>
  <c r="S436"/>
  <c r="Y747" l="1"/>
  <c r="AA746"/>
  <c r="AB730"/>
  <c r="Z731"/>
  <c r="AT436"/>
  <c r="AS436"/>
  <c r="S437"/>
  <c r="Y748" l="1"/>
  <c r="AA747"/>
  <c r="AB731"/>
  <c r="Z732"/>
  <c r="AT437"/>
  <c r="AS437"/>
  <c r="S438"/>
  <c r="Y749" l="1"/>
  <c r="AA748"/>
  <c r="AB732"/>
  <c r="Z733"/>
  <c r="AT438"/>
  <c r="AS438"/>
  <c r="S439"/>
  <c r="AA749" l="1"/>
  <c r="Y750"/>
  <c r="AB733"/>
  <c r="Z734"/>
  <c r="AT439"/>
  <c r="AS439"/>
  <c r="S440"/>
  <c r="AB734" l="1"/>
  <c r="Z735"/>
  <c r="Y751"/>
  <c r="AA750"/>
  <c r="AT440"/>
  <c r="AS440"/>
  <c r="S441"/>
  <c r="Y752" l="1"/>
  <c r="AA751"/>
  <c r="AB735"/>
  <c r="Z736"/>
  <c r="AT441"/>
  <c r="AS441"/>
  <c r="S442"/>
  <c r="Y753" l="1"/>
  <c r="AA752"/>
  <c r="AB736"/>
  <c r="Z737"/>
  <c r="AT442"/>
  <c r="AS442"/>
  <c r="S443"/>
  <c r="AA753" l="1"/>
  <c r="Y754"/>
  <c r="AB737"/>
  <c r="Z738"/>
  <c r="AT443"/>
  <c r="AS443"/>
  <c r="S444"/>
  <c r="AB738" l="1"/>
  <c r="Z739"/>
  <c r="Y755"/>
  <c r="AA754"/>
  <c r="AT444"/>
  <c r="AS444"/>
  <c r="S445"/>
  <c r="AA755" l="1"/>
  <c r="Y756"/>
  <c r="AB739"/>
  <c r="Z740"/>
  <c r="AT445"/>
  <c r="AS445"/>
  <c r="S446"/>
  <c r="Z741" l="1"/>
  <c r="AB740"/>
  <c r="Y757"/>
  <c r="AA756"/>
  <c r="AT446"/>
  <c r="AS446"/>
  <c r="S447"/>
  <c r="AA757" l="1"/>
  <c r="Y758"/>
  <c r="AB741"/>
  <c r="Z742"/>
  <c r="AT447"/>
  <c r="AS447"/>
  <c r="S448"/>
  <c r="AB742" l="1"/>
  <c r="Z743"/>
  <c r="Y759"/>
  <c r="AA758"/>
  <c r="AT448"/>
  <c r="AS448"/>
  <c r="S449"/>
  <c r="AA759" l="1"/>
  <c r="Y760"/>
  <c r="AB743"/>
  <c r="Z744"/>
  <c r="AT449"/>
  <c r="AS449"/>
  <c r="S450"/>
  <c r="AB744" l="1"/>
  <c r="Z745"/>
  <c r="Y761"/>
  <c r="AA760"/>
  <c r="AT450"/>
  <c r="AS450"/>
  <c r="S451"/>
  <c r="AA761" l="1"/>
  <c r="Y762"/>
  <c r="AB745"/>
  <c r="Z746"/>
  <c r="AT451"/>
  <c r="AS451"/>
  <c r="S452"/>
  <c r="AB746" l="1"/>
  <c r="Z747"/>
  <c r="Y763"/>
  <c r="AA762"/>
  <c r="AT452"/>
  <c r="AS452"/>
  <c r="S453"/>
  <c r="AA763" l="1"/>
  <c r="Y764"/>
  <c r="AB747"/>
  <c r="Z748"/>
  <c r="AT453"/>
  <c r="AS453"/>
  <c r="S454"/>
  <c r="AB748" l="1"/>
  <c r="Z749"/>
  <c r="Y765"/>
  <c r="AA764"/>
  <c r="AT454"/>
  <c r="AS454"/>
  <c r="S455"/>
  <c r="AA765" l="1"/>
  <c r="Y766"/>
  <c r="Z750"/>
  <c r="AB749"/>
  <c r="AT455"/>
  <c r="AS455"/>
  <c r="S456"/>
  <c r="AB750" l="1"/>
  <c r="Z751"/>
  <c r="AA766"/>
  <c r="Y767"/>
  <c r="AT456"/>
  <c r="AS456"/>
  <c r="S457"/>
  <c r="AA767" l="1"/>
  <c r="Y768"/>
  <c r="AB751"/>
  <c r="Z752"/>
  <c r="AT457"/>
  <c r="AS457"/>
  <c r="S458"/>
  <c r="AB752" l="1"/>
  <c r="Z753"/>
  <c r="Y769"/>
  <c r="AA768"/>
  <c r="AT458"/>
  <c r="AS458"/>
  <c r="S459"/>
  <c r="Y770" l="1"/>
  <c r="AA769"/>
  <c r="AB753"/>
  <c r="Z754"/>
  <c r="AT459"/>
  <c r="AS459"/>
  <c r="S460"/>
  <c r="Y771" l="1"/>
  <c r="AA770"/>
  <c r="AB754"/>
  <c r="Z755"/>
  <c r="AT460"/>
  <c r="AS460"/>
  <c r="S461"/>
  <c r="Y772" l="1"/>
  <c r="AA771"/>
  <c r="AB755"/>
  <c r="Z756"/>
  <c r="AT461"/>
  <c r="AS461"/>
  <c r="S462"/>
  <c r="Y773" l="1"/>
  <c r="AA772"/>
  <c r="AB756"/>
  <c r="Z757"/>
  <c r="AT462"/>
  <c r="AS462"/>
  <c r="S463"/>
  <c r="Y774" l="1"/>
  <c r="AA773"/>
  <c r="AB757"/>
  <c r="Z758"/>
  <c r="AT463"/>
  <c r="AS463"/>
  <c r="S464"/>
  <c r="Y775" l="1"/>
  <c r="AA774"/>
  <c r="AB758"/>
  <c r="Z759"/>
  <c r="AT464"/>
  <c r="AS464"/>
  <c r="S465"/>
  <c r="Y776" l="1"/>
  <c r="AA775"/>
  <c r="AB759"/>
  <c r="Z760"/>
  <c r="AT465"/>
  <c r="AS465"/>
  <c r="S466"/>
  <c r="Y777" l="1"/>
  <c r="AA776"/>
  <c r="AB760"/>
  <c r="Z761"/>
  <c r="AT466"/>
  <c r="AS466"/>
  <c r="S467"/>
  <c r="Y778" l="1"/>
  <c r="AA777"/>
  <c r="AB761"/>
  <c r="Z762"/>
  <c r="AT467"/>
  <c r="AS467"/>
  <c r="S468"/>
  <c r="Y779" l="1"/>
  <c r="AA778"/>
  <c r="AB762"/>
  <c r="Z763"/>
  <c r="AT468"/>
  <c r="AS468"/>
  <c r="S469"/>
  <c r="Y780" l="1"/>
  <c r="AA779"/>
  <c r="AB763"/>
  <c r="Z764"/>
  <c r="AT469"/>
  <c r="AS469"/>
  <c r="S470"/>
  <c r="AA780" l="1"/>
  <c r="Y781"/>
  <c r="AB764"/>
  <c r="Z765"/>
  <c r="AT470"/>
  <c r="AS470"/>
  <c r="S471"/>
  <c r="AB765" l="1"/>
  <c r="Z766"/>
  <c r="Y782"/>
  <c r="AA781"/>
  <c r="AT471"/>
  <c r="AS471"/>
  <c r="S472"/>
  <c r="Y783" l="1"/>
  <c r="AA782"/>
  <c r="Z767"/>
  <c r="AB766"/>
  <c r="AT472"/>
  <c r="AS472"/>
  <c r="S473"/>
  <c r="AB767" l="1"/>
  <c r="Z768"/>
  <c r="Y784"/>
  <c r="AA783"/>
  <c r="AT473"/>
  <c r="AS473"/>
  <c r="S474"/>
  <c r="AA784" l="1"/>
  <c r="Y785"/>
  <c r="Z769"/>
  <c r="AB768"/>
  <c r="AT474"/>
  <c r="AS474"/>
  <c r="S475"/>
  <c r="Z770" l="1"/>
  <c r="AB769"/>
  <c r="Y786"/>
  <c r="AA785"/>
  <c r="AT475"/>
  <c r="AS475"/>
  <c r="S476"/>
  <c r="Y787" l="1"/>
  <c r="AA786"/>
  <c r="Z771"/>
  <c r="AB770"/>
  <c r="AT476"/>
  <c r="AS476"/>
  <c r="S477"/>
  <c r="Z772" l="1"/>
  <c r="AB771"/>
  <c r="Y788"/>
  <c r="AA787"/>
  <c r="AT477"/>
  <c r="AS477"/>
  <c r="S478"/>
  <c r="Y789" l="1"/>
  <c r="AA788"/>
  <c r="Z773"/>
  <c r="AB772"/>
  <c r="AT478"/>
  <c r="AS478"/>
  <c r="S479"/>
  <c r="Z774" l="1"/>
  <c r="AB773"/>
  <c r="Y790"/>
  <c r="AA789"/>
  <c r="AT479"/>
  <c r="AS479"/>
  <c r="S480"/>
  <c r="Y791" l="1"/>
  <c r="AA790"/>
  <c r="Z775"/>
  <c r="AB774"/>
  <c r="AT480"/>
  <c r="AS480"/>
  <c r="S481"/>
  <c r="Z776" l="1"/>
  <c r="AB775"/>
  <c r="Y792"/>
  <c r="AA791"/>
  <c r="AT481"/>
  <c r="AS481"/>
  <c r="S482"/>
  <c r="Y793" l="1"/>
  <c r="AA792"/>
  <c r="Z777"/>
  <c r="AB776"/>
  <c r="AT482"/>
  <c r="AS482"/>
  <c r="S483"/>
  <c r="AB777" l="1"/>
  <c r="Z778"/>
  <c r="Y794"/>
  <c r="AA793"/>
  <c r="AT483"/>
  <c r="AS483"/>
  <c r="S484"/>
  <c r="Y795" l="1"/>
  <c r="AA794"/>
  <c r="AB778"/>
  <c r="Z779"/>
  <c r="AT484"/>
  <c r="AS484"/>
  <c r="S485"/>
  <c r="Y796" l="1"/>
  <c r="AA795"/>
  <c r="Z780"/>
  <c r="AB779"/>
  <c r="AT485"/>
  <c r="AS485"/>
  <c r="S486"/>
  <c r="Z781" l="1"/>
  <c r="AB780"/>
  <c r="Y797"/>
  <c r="AA796"/>
  <c r="AT486"/>
  <c r="AS486"/>
  <c r="S487"/>
  <c r="Y798" l="1"/>
  <c r="AA797"/>
  <c r="Z782"/>
  <c r="AB781"/>
  <c r="AT487"/>
  <c r="AS487"/>
  <c r="S488"/>
  <c r="Z783" l="1"/>
  <c r="AB782"/>
  <c r="Y799"/>
  <c r="AA798"/>
  <c r="AT488"/>
  <c r="AS488"/>
  <c r="S489"/>
  <c r="Y800" l="1"/>
  <c r="AA799"/>
  <c r="AB783"/>
  <c r="Z784"/>
  <c r="AT489"/>
  <c r="AS489"/>
  <c r="S490"/>
  <c r="Y801" l="1"/>
  <c r="AA800"/>
  <c r="Z785"/>
  <c r="AB784"/>
  <c r="AT490"/>
  <c r="AS490"/>
  <c r="S491"/>
  <c r="Z786" l="1"/>
  <c r="AB785"/>
  <c r="Y802"/>
  <c r="AA801"/>
  <c r="AT491"/>
  <c r="AS491"/>
  <c r="S492"/>
  <c r="Y803" l="1"/>
  <c r="AA802"/>
  <c r="Z787"/>
  <c r="AB786"/>
  <c r="AT492"/>
  <c r="AS492"/>
  <c r="S493"/>
  <c r="Z788" l="1"/>
  <c r="AB787"/>
  <c r="Y804"/>
  <c r="AA803"/>
  <c r="AT493"/>
  <c r="AS493"/>
  <c r="S494"/>
  <c r="Y805" l="1"/>
  <c r="AA804"/>
  <c r="Z789"/>
  <c r="AB788"/>
  <c r="AT494"/>
  <c r="AS494"/>
  <c r="S495"/>
  <c r="Z790" l="1"/>
  <c r="AB789"/>
  <c r="Y806"/>
  <c r="AA805"/>
  <c r="AT495"/>
  <c r="AS495"/>
  <c r="S496"/>
  <c r="Y807" l="1"/>
  <c r="AA806"/>
  <c r="Z791"/>
  <c r="AB790"/>
  <c r="AT496"/>
  <c r="AS496"/>
  <c r="S497"/>
  <c r="Z792" l="1"/>
  <c r="AB791"/>
  <c r="Y808"/>
  <c r="AA807"/>
  <c r="AT497"/>
  <c r="AS497"/>
  <c r="S498"/>
  <c r="Y809" l="1"/>
  <c r="AA808"/>
  <c r="Z793"/>
  <c r="AB792"/>
  <c r="AT498"/>
  <c r="AS498"/>
  <c r="S499"/>
  <c r="Z794" l="1"/>
  <c r="AB793"/>
  <c r="Y810"/>
  <c r="AA809"/>
  <c r="AT499"/>
  <c r="AS499"/>
  <c r="S500"/>
  <c r="Y811" l="1"/>
  <c r="AA810"/>
  <c r="Z795"/>
  <c r="AB794"/>
  <c r="AT500"/>
  <c r="AS500"/>
  <c r="S501"/>
  <c r="Z796" l="1"/>
  <c r="AB795"/>
  <c r="Y812"/>
  <c r="AA811"/>
  <c r="AT501"/>
  <c r="AS501"/>
  <c r="S502"/>
  <c r="Y813" l="1"/>
  <c r="AA812"/>
  <c r="Z797"/>
  <c r="AB796"/>
  <c r="AT502"/>
  <c r="AS502"/>
  <c r="S503"/>
  <c r="Z798" l="1"/>
  <c r="AB797"/>
  <c r="Y814"/>
  <c r="AA813"/>
  <c r="AT503"/>
  <c r="AS503"/>
  <c r="S504"/>
  <c r="AA814" l="1"/>
  <c r="Y815"/>
  <c r="Z799"/>
  <c r="AB798"/>
  <c r="AT504"/>
  <c r="AS504"/>
  <c r="S505"/>
  <c r="Z800" l="1"/>
  <c r="AB799"/>
  <c r="AA815"/>
  <c r="Y816"/>
  <c r="AT505"/>
  <c r="AS505"/>
  <c r="S506"/>
  <c r="Z801" l="1"/>
  <c r="AB800"/>
  <c r="AA816"/>
  <c r="Y817"/>
  <c r="AT506"/>
  <c r="AS506"/>
  <c r="S507"/>
  <c r="Z802" l="1"/>
  <c r="AB801"/>
  <c r="AA817"/>
  <c r="Y818"/>
  <c r="AT507"/>
  <c r="AS507"/>
  <c r="S508"/>
  <c r="Z803" l="1"/>
  <c r="AB802"/>
  <c r="AA818"/>
  <c r="Y819"/>
  <c r="AT508"/>
  <c r="AS508"/>
  <c r="S509"/>
  <c r="Z804" l="1"/>
  <c r="AB803"/>
  <c r="AA819"/>
  <c r="Y820"/>
  <c r="AT509"/>
  <c r="AS509"/>
  <c r="S510"/>
  <c r="Z805" l="1"/>
  <c r="AB804"/>
  <c r="AA820"/>
  <c r="Y821"/>
  <c r="AT510"/>
  <c r="AS510"/>
  <c r="S511"/>
  <c r="Z806" l="1"/>
  <c r="AB805"/>
  <c r="AA821"/>
  <c r="Y822"/>
  <c r="AT511"/>
  <c r="AS511"/>
  <c r="S512"/>
  <c r="Z807" l="1"/>
  <c r="AB806"/>
  <c r="Y823"/>
  <c r="AA822"/>
  <c r="AT512"/>
  <c r="AS512"/>
  <c r="S513"/>
  <c r="AA823" l="1"/>
  <c r="Y824"/>
  <c r="Z808"/>
  <c r="AB807"/>
  <c r="AT513"/>
  <c r="AS513"/>
  <c r="S514"/>
  <c r="Z809" l="1"/>
  <c r="AB808"/>
  <c r="Y825"/>
  <c r="AA824"/>
  <c r="AT514"/>
  <c r="AS514"/>
  <c r="S515"/>
  <c r="AA825" l="1"/>
  <c r="Y826"/>
  <c r="Z810"/>
  <c r="AB809"/>
  <c r="AT515"/>
  <c r="AS515"/>
  <c r="S516"/>
  <c r="Z811" l="1"/>
  <c r="AB810"/>
  <c r="Y827"/>
  <c r="AA826"/>
  <c r="AT516"/>
  <c r="AS516"/>
  <c r="S517"/>
  <c r="AA827" l="1"/>
  <c r="Y828"/>
  <c r="Z812"/>
  <c r="AB811"/>
  <c r="AT517"/>
  <c r="AS517"/>
  <c r="S518"/>
  <c r="Z813" l="1"/>
  <c r="AB812"/>
  <c r="Y829"/>
  <c r="AA828"/>
  <c r="AT518"/>
  <c r="AS518"/>
  <c r="S519"/>
  <c r="AA829" l="1"/>
  <c r="Y830"/>
  <c r="AB813"/>
  <c r="Z814"/>
  <c r="AT519"/>
  <c r="AS519"/>
  <c r="S520"/>
  <c r="Z815" l="1"/>
  <c r="AB814"/>
  <c r="Y831"/>
  <c r="AA830"/>
  <c r="AT520"/>
  <c r="AS520"/>
  <c r="S521"/>
  <c r="AA831" l="1"/>
  <c r="Y832"/>
  <c r="Z816"/>
  <c r="AB815"/>
  <c r="AT521"/>
  <c r="AS521"/>
  <c r="S522"/>
  <c r="AB816" l="1"/>
  <c r="Z817"/>
  <c r="AA832"/>
  <c r="Y833"/>
  <c r="AT522"/>
  <c r="AS522"/>
  <c r="S523"/>
  <c r="AA833" l="1"/>
  <c r="Y834"/>
  <c r="Z818"/>
  <c r="AB817"/>
  <c r="AT523"/>
  <c r="AS523"/>
  <c r="S524"/>
  <c r="AB818" l="1"/>
  <c r="Z819"/>
  <c r="AA834"/>
  <c r="Y835"/>
  <c r="AT524"/>
  <c r="AS524"/>
  <c r="S525"/>
  <c r="AA835" l="1"/>
  <c r="Y836"/>
  <c r="Z820"/>
  <c r="AB819"/>
  <c r="AT525"/>
  <c r="AS525"/>
  <c r="S526"/>
  <c r="AB820" l="1"/>
  <c r="Z821"/>
  <c r="AA836"/>
  <c r="Y837"/>
  <c r="AT526"/>
  <c r="AS526"/>
  <c r="S527"/>
  <c r="AA837" l="1"/>
  <c r="Y838"/>
  <c r="Z822"/>
  <c r="AB821"/>
  <c r="AT527"/>
  <c r="AS527"/>
  <c r="S528"/>
  <c r="Z823" l="1"/>
  <c r="AB822"/>
  <c r="Y839"/>
  <c r="AA838"/>
  <c r="AT528"/>
  <c r="AS528"/>
  <c r="S529"/>
  <c r="Y840" l="1"/>
  <c r="AA839"/>
  <c r="Z824"/>
  <c r="AB823"/>
  <c r="AT529"/>
  <c r="AS529"/>
  <c r="S530"/>
  <c r="AB824" l="1"/>
  <c r="Z825"/>
  <c r="AA840"/>
  <c r="Y841"/>
  <c r="AT530"/>
  <c r="AS530"/>
  <c r="S531"/>
  <c r="AA841" l="1"/>
  <c r="Y842"/>
  <c r="Z826"/>
  <c r="AB825"/>
  <c r="AT531"/>
  <c r="AS531"/>
  <c r="S532"/>
  <c r="AB826" l="1"/>
  <c r="Z827"/>
  <c r="AA842"/>
  <c r="Y843"/>
  <c r="AT532"/>
  <c r="AS532"/>
  <c r="S533"/>
  <c r="Y844" l="1"/>
  <c r="AA843"/>
  <c r="Z828"/>
  <c r="AB827"/>
  <c r="AT533"/>
  <c r="AS533"/>
  <c r="S534"/>
  <c r="AB828" l="1"/>
  <c r="Z829"/>
  <c r="Y845"/>
  <c r="AA844"/>
  <c r="AT534"/>
  <c r="AS534"/>
  <c r="S535"/>
  <c r="Y846" l="1"/>
  <c r="AA845"/>
  <c r="Z830"/>
  <c r="AB829"/>
  <c r="AT535"/>
  <c r="AS535"/>
  <c r="S536"/>
  <c r="AB830" l="1"/>
  <c r="Z831"/>
  <c r="Y847"/>
  <c r="AA846"/>
  <c r="AT536"/>
  <c r="AS536"/>
  <c r="S537"/>
  <c r="Y848" l="1"/>
  <c r="AA847"/>
  <c r="Z832"/>
  <c r="AB831"/>
  <c r="AT537"/>
  <c r="AS537"/>
  <c r="S538"/>
  <c r="AB832" l="1"/>
  <c r="Z833"/>
  <c r="Y849"/>
  <c r="AA848"/>
  <c r="AT538"/>
  <c r="AS538"/>
  <c r="S539"/>
  <c r="Y850" l="1"/>
  <c r="AA849"/>
  <c r="Z834"/>
  <c r="AB833"/>
  <c r="AT539"/>
  <c r="AS539"/>
  <c r="S540"/>
  <c r="AB834" l="1"/>
  <c r="Z835"/>
  <c r="Y851"/>
  <c r="AA850"/>
  <c r="AT540"/>
  <c r="AS540"/>
  <c r="S541"/>
  <c r="Y852" l="1"/>
  <c r="AA851"/>
  <c r="Z836"/>
  <c r="AB835"/>
  <c r="AT541"/>
  <c r="AS541"/>
  <c r="S542"/>
  <c r="AB836" l="1"/>
  <c r="Z837"/>
  <c r="Y853"/>
  <c r="AA852"/>
  <c r="AT542"/>
  <c r="AS542"/>
  <c r="S543"/>
  <c r="Y854" l="1"/>
  <c r="AA853"/>
  <c r="Z838"/>
  <c r="AB837"/>
  <c r="AT543"/>
  <c r="AS543"/>
  <c r="S544"/>
  <c r="AB838" l="1"/>
  <c r="Z839"/>
  <c r="Y855"/>
  <c r="AA854"/>
  <c r="AT544"/>
  <c r="AS544"/>
  <c r="S545"/>
  <c r="Y856" l="1"/>
  <c r="AA855"/>
  <c r="AB839"/>
  <c r="Z840"/>
  <c r="AT545"/>
  <c r="AS545"/>
  <c r="S546"/>
  <c r="Y857" l="1"/>
  <c r="AA856"/>
  <c r="AB840"/>
  <c r="Z841"/>
  <c r="AT546"/>
  <c r="AS546"/>
  <c r="S547"/>
  <c r="Y858" l="1"/>
  <c r="AA857"/>
  <c r="AB841"/>
  <c r="Z842"/>
  <c r="AT547"/>
  <c r="AS547"/>
  <c r="S548"/>
  <c r="Y859" l="1"/>
  <c r="AA858"/>
  <c r="AB842"/>
  <c r="Z843"/>
  <c r="AT548"/>
  <c r="AS548"/>
  <c r="S549"/>
  <c r="Y860" l="1"/>
  <c r="AA859"/>
  <c r="AB843"/>
  <c r="Z844"/>
  <c r="AT549"/>
  <c r="AS549"/>
  <c r="S550"/>
  <c r="Y861" l="1"/>
  <c r="AA860"/>
  <c r="Z845"/>
  <c r="AB844"/>
  <c r="AT550"/>
  <c r="AS550"/>
  <c r="S551"/>
  <c r="AB845" l="1"/>
  <c r="Z846"/>
  <c r="Y862"/>
  <c r="AA861"/>
  <c r="AT551"/>
  <c r="AS551"/>
  <c r="S552"/>
  <c r="AA862" l="1"/>
  <c r="Y863"/>
  <c r="Z847"/>
  <c r="AB846"/>
  <c r="AT552"/>
  <c r="AS552"/>
  <c r="S553"/>
  <c r="AB847" l="1"/>
  <c r="Z848"/>
  <c r="Y864"/>
  <c r="AA863"/>
  <c r="AT553"/>
  <c r="AS553"/>
  <c r="S554"/>
  <c r="AA864" l="1"/>
  <c r="Y865"/>
  <c r="Z849"/>
  <c r="AB848"/>
  <c r="AT554"/>
  <c r="AS554"/>
  <c r="S555"/>
  <c r="AB849" l="1"/>
  <c r="Z850"/>
  <c r="Y866"/>
  <c r="AA865"/>
  <c r="AT555"/>
  <c r="AS555"/>
  <c r="S556"/>
  <c r="Y867" l="1"/>
  <c r="AA866"/>
  <c r="Z851"/>
  <c r="AB850"/>
  <c r="AT556"/>
  <c r="AS556"/>
  <c r="S557"/>
  <c r="Z852" l="1"/>
  <c r="AB851"/>
  <c r="Y868"/>
  <c r="AA867"/>
  <c r="AT557"/>
  <c r="AS557"/>
  <c r="S558"/>
  <c r="Y869" l="1"/>
  <c r="AA868"/>
  <c r="Z853"/>
  <c r="AB852"/>
  <c r="AT558"/>
  <c r="AS558"/>
  <c r="S559"/>
  <c r="AB853" l="1"/>
  <c r="Z854"/>
  <c r="Y870"/>
  <c r="AA869"/>
  <c r="AT559"/>
  <c r="AS559"/>
  <c r="S560"/>
  <c r="AA870" l="1"/>
  <c r="Y871"/>
  <c r="Z855"/>
  <c r="AB854"/>
  <c r="AT560"/>
  <c r="AS560"/>
  <c r="S561"/>
  <c r="AB855" l="1"/>
  <c r="Z856"/>
  <c r="Y872"/>
  <c r="AA871"/>
  <c r="AT561"/>
  <c r="AS561"/>
  <c r="S562"/>
  <c r="Y873" l="1"/>
  <c r="AA872"/>
  <c r="Z857"/>
  <c r="AB856"/>
  <c r="AT562"/>
  <c r="AS562"/>
  <c r="S563"/>
  <c r="AB857" l="1"/>
  <c r="Z858"/>
  <c r="Y874"/>
  <c r="AA873"/>
  <c r="AT563"/>
  <c r="AS563"/>
  <c r="S564"/>
  <c r="AA874" l="1"/>
  <c r="Y875"/>
  <c r="Z859"/>
  <c r="AB858"/>
  <c r="AT564"/>
  <c r="AS564"/>
  <c r="S565"/>
  <c r="Z860" l="1"/>
  <c r="AB859"/>
  <c r="Y876"/>
  <c r="AA875"/>
  <c r="AT565"/>
  <c r="AS565"/>
  <c r="S566"/>
  <c r="Y877" l="1"/>
  <c r="AA876"/>
  <c r="Z861"/>
  <c r="AB860"/>
  <c r="AT566"/>
  <c r="AS566"/>
  <c r="S567"/>
  <c r="AB861" l="1"/>
  <c r="Z862"/>
  <c r="Y878"/>
  <c r="AA877"/>
  <c r="AT567"/>
  <c r="AS567"/>
  <c r="S568"/>
  <c r="Y879" l="1"/>
  <c r="AA878"/>
  <c r="Z863"/>
  <c r="AB862"/>
  <c r="AT568"/>
  <c r="AS568"/>
  <c r="S569"/>
  <c r="AB863" l="1"/>
  <c r="Z864"/>
  <c r="Y880"/>
  <c r="AA879"/>
  <c r="AT569"/>
  <c r="AS569"/>
  <c r="S570"/>
  <c r="AA880" l="1"/>
  <c r="Y881"/>
  <c r="AB864"/>
  <c r="Z865"/>
  <c r="AT570"/>
  <c r="AS570"/>
  <c r="S571"/>
  <c r="AB865" l="1"/>
  <c r="Z866"/>
  <c r="Y882"/>
  <c r="AA881"/>
  <c r="AT571"/>
  <c r="AS571"/>
  <c r="S572"/>
  <c r="Y883" l="1"/>
  <c r="AA882"/>
  <c r="Z867"/>
  <c r="AB866"/>
  <c r="AT572"/>
  <c r="AS572"/>
  <c r="S573"/>
  <c r="Z868" l="1"/>
  <c r="AB867"/>
  <c r="Y884"/>
  <c r="AA883"/>
  <c r="AT573"/>
  <c r="AS573"/>
  <c r="S574"/>
  <c r="Y885" l="1"/>
  <c r="AA884"/>
  <c r="Z869"/>
  <c r="AB868"/>
  <c r="AT574"/>
  <c r="AS574"/>
  <c r="S575"/>
  <c r="AB869" l="1"/>
  <c r="Z870"/>
  <c r="Y886"/>
  <c r="AA885"/>
  <c r="AT575"/>
  <c r="AS575"/>
  <c r="S576"/>
  <c r="Y887" l="1"/>
  <c r="AA886"/>
  <c r="Z871"/>
  <c r="AB870"/>
  <c r="AT576"/>
  <c r="AS576"/>
  <c r="S577"/>
  <c r="AB871" l="1"/>
  <c r="Z872"/>
  <c r="Y888"/>
  <c r="AA887"/>
  <c r="AT577"/>
  <c r="AS577"/>
  <c r="S578"/>
  <c r="Y889" l="1"/>
  <c r="AA888"/>
  <c r="Z873"/>
  <c r="AB872"/>
  <c r="AT578"/>
  <c r="AS578"/>
  <c r="S579"/>
  <c r="AB873" l="1"/>
  <c r="Z874"/>
  <c r="Y890"/>
  <c r="AA889"/>
  <c r="AT579"/>
  <c r="AS579"/>
  <c r="S580"/>
  <c r="Y891" l="1"/>
  <c r="AA890"/>
  <c r="AB874"/>
  <c r="Z875"/>
  <c r="AT580"/>
  <c r="AS580"/>
  <c r="S581"/>
  <c r="Y892" l="1"/>
  <c r="AA891"/>
  <c r="AB875"/>
  <c r="Z876"/>
  <c r="AT581"/>
  <c r="AS581"/>
  <c r="S582"/>
  <c r="Y893" l="1"/>
  <c r="AA892"/>
  <c r="Z877"/>
  <c r="AB876"/>
  <c r="AT582"/>
  <c r="AS582"/>
  <c r="S583"/>
  <c r="AB877" l="1"/>
  <c r="Z878"/>
  <c r="Y894"/>
  <c r="AA893"/>
  <c r="AT583"/>
  <c r="AS583"/>
  <c r="S584"/>
  <c r="Y895" l="1"/>
  <c r="AA894"/>
  <c r="Z879"/>
  <c r="AB878"/>
  <c r="AT584"/>
  <c r="AS584"/>
  <c r="S585"/>
  <c r="AB879" l="1"/>
  <c r="Z880"/>
  <c r="Y896"/>
  <c r="AA895"/>
  <c r="AT585"/>
  <c r="AS585"/>
  <c r="S586"/>
  <c r="Y897" l="1"/>
  <c r="AA896"/>
  <c r="AB880"/>
  <c r="Z881"/>
  <c r="AT586"/>
  <c r="AS586"/>
  <c r="S587"/>
  <c r="Y898" l="1"/>
  <c r="AA897"/>
  <c r="AB881"/>
  <c r="Z882"/>
  <c r="AT587"/>
  <c r="AS587"/>
  <c r="S588"/>
  <c r="Y899" l="1"/>
  <c r="AA898"/>
  <c r="AB882"/>
  <c r="Z883"/>
  <c r="AT588"/>
  <c r="AS588"/>
  <c r="S589"/>
  <c r="AA899" l="1"/>
  <c r="Y900"/>
  <c r="AB883"/>
  <c r="Z884"/>
  <c r="AT589"/>
  <c r="AS589"/>
  <c r="S590"/>
  <c r="AB884" l="1"/>
  <c r="Z885"/>
  <c r="Y901"/>
  <c r="AA900"/>
  <c r="AT590"/>
  <c r="AS590"/>
  <c r="S591"/>
  <c r="Y902" l="1"/>
  <c r="AA901"/>
  <c r="AB885"/>
  <c r="Z886"/>
  <c r="AT591"/>
  <c r="AS591"/>
  <c r="S592"/>
  <c r="AA902" l="1"/>
  <c r="Y903"/>
  <c r="AB886"/>
  <c r="Z887"/>
  <c r="AT592"/>
  <c r="AS592"/>
  <c r="S593"/>
  <c r="Z888" l="1"/>
  <c r="AB887"/>
  <c r="Y904"/>
  <c r="AA903"/>
  <c r="AT593"/>
  <c r="AS593"/>
  <c r="S594"/>
  <c r="Y905" l="1"/>
  <c r="AA904"/>
  <c r="Z889"/>
  <c r="AB888"/>
  <c r="AT594"/>
  <c r="AS594"/>
  <c r="S595"/>
  <c r="AB889" l="1"/>
  <c r="Z890"/>
  <c r="Y906"/>
  <c r="AA905"/>
  <c r="AT595"/>
  <c r="AS595"/>
  <c r="S596"/>
  <c r="AA906" l="1"/>
  <c r="Y907"/>
  <c r="Z891"/>
  <c r="AB890"/>
  <c r="AT596"/>
  <c r="AS596"/>
  <c r="S597"/>
  <c r="AB891" l="1"/>
  <c r="Z892"/>
  <c r="Y908"/>
  <c r="AA907"/>
  <c r="AT597"/>
  <c r="AS597"/>
  <c r="S598"/>
  <c r="Y909" l="1"/>
  <c r="AA908"/>
  <c r="AB892"/>
  <c r="Z893"/>
  <c r="AT598"/>
  <c r="AS598"/>
  <c r="S599"/>
  <c r="Y910" l="1"/>
  <c r="AA909"/>
  <c r="AB893"/>
  <c r="Z894"/>
  <c r="AT599"/>
  <c r="AS599"/>
  <c r="S600"/>
  <c r="Y911" l="1"/>
  <c r="AA910"/>
  <c r="AB894"/>
  <c r="Z895"/>
  <c r="AT600"/>
  <c r="AS600"/>
  <c r="S601"/>
  <c r="Y912" l="1"/>
  <c r="AA911"/>
  <c r="AB895"/>
  <c r="Z896"/>
  <c r="AT601"/>
  <c r="AS601"/>
  <c r="S602"/>
  <c r="Y913" l="1"/>
  <c r="AA912"/>
  <c r="Z897"/>
  <c r="AB896"/>
  <c r="AT602"/>
  <c r="AS602"/>
  <c r="S603"/>
  <c r="Z898" l="1"/>
  <c r="AB897"/>
  <c r="Y914"/>
  <c r="AA913"/>
  <c r="AT603"/>
  <c r="AS603"/>
  <c r="S604"/>
  <c r="Y915" l="1"/>
  <c r="AA914"/>
  <c r="Z899"/>
  <c r="AB898"/>
  <c r="AT604"/>
  <c r="AS604"/>
  <c r="S605"/>
  <c r="AB899" l="1"/>
  <c r="Z900"/>
  <c r="Y916"/>
  <c r="AA915"/>
  <c r="AT605"/>
  <c r="AS605"/>
  <c r="S606"/>
  <c r="Y917" l="1"/>
  <c r="AA916"/>
  <c r="Z901"/>
  <c r="AB900"/>
  <c r="AT606"/>
  <c r="AS606"/>
  <c r="S607"/>
  <c r="Z902" l="1"/>
  <c r="AB901"/>
  <c r="Y918"/>
  <c r="AA917"/>
  <c r="AT607"/>
  <c r="AS607"/>
  <c r="S608"/>
  <c r="Y919" l="1"/>
  <c r="AA918"/>
  <c r="Z903"/>
  <c r="AB902"/>
  <c r="AT608"/>
  <c r="AS608"/>
  <c r="S609"/>
  <c r="Z904" l="1"/>
  <c r="AB903"/>
  <c r="Y920"/>
  <c r="AA919"/>
  <c r="AT609"/>
  <c r="AS609"/>
  <c r="S610"/>
  <c r="Y921" l="1"/>
  <c r="AA920"/>
  <c r="Z905"/>
  <c r="AB904"/>
  <c r="AT610"/>
  <c r="AS610"/>
  <c r="S611"/>
  <c r="Z906" l="1"/>
  <c r="AB905"/>
  <c r="Y922"/>
  <c r="AA921"/>
  <c r="AT611"/>
  <c r="AS611"/>
  <c r="S612"/>
  <c r="AA922" l="1"/>
  <c r="Y923"/>
  <c r="Z907"/>
  <c r="AB906"/>
  <c r="AT612"/>
  <c r="AS612"/>
  <c r="S613"/>
  <c r="Z908" l="1"/>
  <c r="AB907"/>
  <c r="Y924"/>
  <c r="AA923"/>
  <c r="AT613"/>
  <c r="AS613"/>
  <c r="S614"/>
  <c r="Y925" l="1"/>
  <c r="AA924"/>
  <c r="Z909"/>
  <c r="AB908"/>
  <c r="AT614"/>
  <c r="AS614"/>
  <c r="S615"/>
  <c r="Z910" l="1"/>
  <c r="AB909"/>
  <c r="Y926"/>
  <c r="AA925"/>
  <c r="AT615"/>
  <c r="AS615"/>
  <c r="S616"/>
  <c r="Y927" l="1"/>
  <c r="AA926"/>
  <c r="Z911"/>
  <c r="AB910"/>
  <c r="AT616"/>
  <c r="AS616"/>
  <c r="S617"/>
  <c r="Z912" l="1"/>
  <c r="AB911"/>
  <c r="Y928"/>
  <c r="AA927"/>
  <c r="AT617"/>
  <c r="AS617"/>
  <c r="S618"/>
  <c r="Y929" l="1"/>
  <c r="AA928"/>
  <c r="Z913"/>
  <c r="AB912"/>
  <c r="AT618"/>
  <c r="AS618"/>
  <c r="S619"/>
  <c r="Z914" l="1"/>
  <c r="AB913"/>
  <c r="Y930"/>
  <c r="AA929"/>
  <c r="AT619"/>
  <c r="AS619"/>
  <c r="S620"/>
  <c r="Y931" l="1"/>
  <c r="AA930"/>
  <c r="Z915"/>
  <c r="AB914"/>
  <c r="AT620"/>
  <c r="AS620"/>
  <c r="S621"/>
  <c r="Z916" l="1"/>
  <c r="AB915"/>
  <c r="Y932"/>
  <c r="AA931"/>
  <c r="AT621"/>
  <c r="AS621"/>
  <c r="S622"/>
  <c r="Y933" l="1"/>
  <c r="AA932"/>
  <c r="Z917"/>
  <c r="AB916"/>
  <c r="AT622"/>
  <c r="AS622"/>
  <c r="S623"/>
  <c r="Z918" l="1"/>
  <c r="AB917"/>
  <c r="Y934"/>
  <c r="AA933"/>
  <c r="AT623"/>
  <c r="AS623"/>
  <c r="S624"/>
  <c r="AA934" l="1"/>
  <c r="Y935"/>
  <c r="Z919"/>
  <c r="AB918"/>
  <c r="AT624"/>
  <c r="AS624"/>
  <c r="S625"/>
  <c r="Z920" l="1"/>
  <c r="AB919"/>
  <c r="Y936"/>
  <c r="AA935"/>
  <c r="AT625"/>
  <c r="AS625"/>
  <c r="S626"/>
  <c r="Y937" l="1"/>
  <c r="AA936"/>
  <c r="Z921"/>
  <c r="AB920"/>
  <c r="AT626"/>
  <c r="AS626"/>
  <c r="S627"/>
  <c r="Z922" l="1"/>
  <c r="AB921"/>
  <c r="Y938"/>
  <c r="AA937"/>
  <c r="AT627"/>
  <c r="AS627"/>
  <c r="S628"/>
  <c r="AA938" l="1"/>
  <c r="Y939"/>
  <c r="Z923"/>
  <c r="AB922"/>
  <c r="AT628"/>
  <c r="AS628"/>
  <c r="S629"/>
  <c r="Z924" l="1"/>
  <c r="AB923"/>
  <c r="Y940"/>
  <c r="AA939"/>
  <c r="AT629"/>
  <c r="AS629"/>
  <c r="S630"/>
  <c r="Y941" l="1"/>
  <c r="AA940"/>
  <c r="Z925"/>
  <c r="AB924"/>
  <c r="AT630"/>
  <c r="AS630"/>
  <c r="S631"/>
  <c r="Z926" l="1"/>
  <c r="AB925"/>
  <c r="Y942"/>
  <c r="AA941"/>
  <c r="AT631"/>
  <c r="AS631"/>
  <c r="S632"/>
  <c r="AA942" l="1"/>
  <c r="Y943"/>
  <c r="Z927"/>
  <c r="AB926"/>
  <c r="AT632"/>
  <c r="AS632"/>
  <c r="S633"/>
  <c r="Z928" l="1"/>
  <c r="AB927"/>
  <c r="Y944"/>
  <c r="AA943"/>
  <c r="AT633"/>
  <c r="AS633"/>
  <c r="S634"/>
  <c r="Y945" l="1"/>
  <c r="AA944"/>
  <c r="Z929"/>
  <c r="AB928"/>
  <c r="AT634"/>
  <c r="AS634"/>
  <c r="S635"/>
  <c r="Z930" l="1"/>
  <c r="AB929"/>
  <c r="Y946"/>
  <c r="AA945"/>
  <c r="AT635"/>
  <c r="AS635"/>
  <c r="S636"/>
  <c r="AA946" l="1"/>
  <c r="Y947"/>
  <c r="Z931"/>
  <c r="AB930"/>
  <c r="AT636"/>
  <c r="AS636"/>
  <c r="S637"/>
  <c r="Z932" l="1"/>
  <c r="AB931"/>
  <c r="Y948"/>
  <c r="AA947"/>
  <c r="AT637"/>
  <c r="AS637"/>
  <c r="S638"/>
  <c r="Y949" l="1"/>
  <c r="AA948"/>
  <c r="Z933"/>
  <c r="AB932"/>
  <c r="AT638"/>
  <c r="AS638"/>
  <c r="S639"/>
  <c r="AB933" l="1"/>
  <c r="Z934"/>
  <c r="Y950"/>
  <c r="AA949"/>
  <c r="AT639"/>
  <c r="AS639"/>
  <c r="S640"/>
  <c r="Y951" l="1"/>
  <c r="AA950"/>
  <c r="Z935"/>
  <c r="AB934"/>
  <c r="AT640"/>
  <c r="AS640"/>
  <c r="S641"/>
  <c r="AB935" l="1"/>
  <c r="Z936"/>
  <c r="Y952"/>
  <c r="AA951"/>
  <c r="AT641"/>
  <c r="AS641"/>
  <c r="S642"/>
  <c r="Y953" l="1"/>
  <c r="AA952"/>
  <c r="AB936"/>
  <c r="Z937"/>
  <c r="AT642"/>
  <c r="AS642"/>
  <c r="S643"/>
  <c r="Y954" l="1"/>
  <c r="AA953"/>
  <c r="AB937"/>
  <c r="Z938"/>
  <c r="AT643"/>
  <c r="AS643"/>
  <c r="S644"/>
  <c r="AA954" l="1"/>
  <c r="Y955"/>
  <c r="Z939"/>
  <c r="AB938"/>
  <c r="AT644"/>
  <c r="AS644"/>
  <c r="S645"/>
  <c r="Y956" l="1"/>
  <c r="AA955"/>
  <c r="Z940"/>
  <c r="AB939"/>
  <c r="AT645"/>
  <c r="AS645"/>
  <c r="S646"/>
  <c r="AB940" l="1"/>
  <c r="Z941"/>
  <c r="Y957"/>
  <c r="AA956"/>
  <c r="AT646"/>
  <c r="AS646"/>
  <c r="S647"/>
  <c r="Y958" l="1"/>
  <c r="AA957"/>
  <c r="AB941"/>
  <c r="Z942"/>
  <c r="AT647"/>
  <c r="AS647"/>
  <c r="S648"/>
  <c r="AA958" l="1"/>
  <c r="Y959"/>
  <c r="Z943"/>
  <c r="AB942"/>
  <c r="AT648"/>
  <c r="AS648"/>
  <c r="S649"/>
  <c r="Z944" l="1"/>
  <c r="AB943"/>
  <c r="Y960"/>
  <c r="AA959"/>
  <c r="AT649"/>
  <c r="AS649"/>
  <c r="S650"/>
  <c r="AA960" l="1"/>
  <c r="Y961"/>
  <c r="AB944"/>
  <c r="Z945"/>
  <c r="AT650"/>
  <c r="AS650"/>
  <c r="S651"/>
  <c r="AB945" l="1"/>
  <c r="Z946"/>
  <c r="Y962"/>
  <c r="AA961"/>
  <c r="AT651"/>
  <c r="AS651"/>
  <c r="S652"/>
  <c r="Y963" l="1"/>
  <c r="AA962"/>
  <c r="Z947"/>
  <c r="AB946"/>
  <c r="AT652"/>
  <c r="AS652"/>
  <c r="S653"/>
  <c r="Z948" l="1"/>
  <c r="AB947"/>
  <c r="Y964"/>
  <c r="AA963"/>
  <c r="AT653"/>
  <c r="AS653"/>
  <c r="S654"/>
  <c r="Y965" l="1"/>
  <c r="AA964"/>
  <c r="Z949"/>
  <c r="AB948"/>
  <c r="AT654"/>
  <c r="AS654"/>
  <c r="S655"/>
  <c r="AB949" l="1"/>
  <c r="Z950"/>
  <c r="AA965"/>
  <c r="Y966"/>
  <c r="AT655"/>
  <c r="AS655"/>
  <c r="S656"/>
  <c r="Y967" l="1"/>
  <c r="AA966"/>
  <c r="AB950"/>
  <c r="Z951"/>
  <c r="AT656"/>
  <c r="AS656"/>
  <c r="S657"/>
  <c r="Y968" l="1"/>
  <c r="AA967"/>
  <c r="AB951"/>
  <c r="Z952"/>
  <c r="AT657"/>
  <c r="AS657"/>
  <c r="S658"/>
  <c r="Y969" l="1"/>
  <c r="AA968"/>
  <c r="AB952"/>
  <c r="Z953"/>
  <c r="AT658"/>
  <c r="AS658"/>
  <c r="S659"/>
  <c r="Y970" l="1"/>
  <c r="AA969"/>
  <c r="AB953"/>
  <c r="Z954"/>
  <c r="AT659"/>
  <c r="AS659"/>
  <c r="S660"/>
  <c r="Y971" l="1"/>
  <c r="AA970"/>
  <c r="Z955"/>
  <c r="AB954"/>
  <c r="AT660"/>
  <c r="AS660"/>
  <c r="S661"/>
  <c r="Z956" l="1"/>
  <c r="AB955"/>
  <c r="Y972"/>
  <c r="AA971"/>
  <c r="AT661"/>
  <c r="AS661"/>
  <c r="S662"/>
  <c r="Y973" l="1"/>
  <c r="AA972"/>
  <c r="AB956"/>
  <c r="Z957"/>
  <c r="AT662"/>
  <c r="AS662"/>
  <c r="S663"/>
  <c r="Y974" l="1"/>
  <c r="AA973"/>
  <c r="Z958"/>
  <c r="AB957"/>
  <c r="AT663"/>
  <c r="AS663"/>
  <c r="S664"/>
  <c r="Z959" l="1"/>
  <c r="AB958"/>
  <c r="Y975"/>
  <c r="AA974"/>
  <c r="AT664"/>
  <c r="AS664"/>
  <c r="S665"/>
  <c r="AA975" l="1"/>
  <c r="Y976"/>
  <c r="Z960"/>
  <c r="AB959"/>
  <c r="AT665"/>
  <c r="AS665"/>
  <c r="S666"/>
  <c r="Z961" l="1"/>
  <c r="AB960"/>
  <c r="Y977"/>
  <c r="AA976"/>
  <c r="AT666"/>
  <c r="AS666"/>
  <c r="S667"/>
  <c r="AA977" l="1"/>
  <c r="Y978"/>
  <c r="AB961"/>
  <c r="Z962"/>
  <c r="AT667"/>
  <c r="AS667"/>
  <c r="S668"/>
  <c r="Z963" l="1"/>
  <c r="AB962"/>
  <c r="Y979"/>
  <c r="AA978"/>
  <c r="AT668"/>
  <c r="AS668"/>
  <c r="S669"/>
  <c r="AA979" l="1"/>
  <c r="Y980"/>
  <c r="AB963"/>
  <c r="Z964"/>
  <c r="AT669"/>
  <c r="AS669"/>
  <c r="S670"/>
  <c r="AB964" l="1"/>
  <c r="Z965"/>
  <c r="Y981"/>
  <c r="AA980"/>
  <c r="AT670"/>
  <c r="AS670"/>
  <c r="S671"/>
  <c r="AA981" l="1"/>
  <c r="Y982"/>
  <c r="Z966"/>
  <c r="AB965"/>
  <c r="AT671"/>
  <c r="AS671"/>
  <c r="S672"/>
  <c r="AB966" l="1"/>
  <c r="Z967"/>
  <c r="Y983"/>
  <c r="AA982"/>
  <c r="AT672"/>
  <c r="AS672"/>
  <c r="S673"/>
  <c r="Y984" l="1"/>
  <c r="AA983"/>
  <c r="AB967"/>
  <c r="Z968"/>
  <c r="AT673"/>
  <c r="AS673"/>
  <c r="S674"/>
  <c r="Y985" l="1"/>
  <c r="AA984"/>
  <c r="AB968"/>
  <c r="Z969"/>
  <c r="AT674"/>
  <c r="AS674"/>
  <c r="S675"/>
  <c r="Y986" l="1"/>
  <c r="AA985"/>
  <c r="Z970"/>
  <c r="AB969"/>
  <c r="AT675"/>
  <c r="AS675"/>
  <c r="S676"/>
  <c r="AB970" l="1"/>
  <c r="Z971"/>
  <c r="Y987"/>
  <c r="AA986"/>
  <c r="AT676"/>
  <c r="AS676"/>
  <c r="S677"/>
  <c r="Y988" l="1"/>
  <c r="AA987"/>
  <c r="Z972"/>
  <c r="AB971"/>
  <c r="AT677"/>
  <c r="AS677"/>
  <c r="S678"/>
  <c r="AB972" l="1"/>
  <c r="Z973"/>
  <c r="Y989"/>
  <c r="AA988"/>
  <c r="AT678"/>
  <c r="AS678"/>
  <c r="S679"/>
  <c r="AA989" l="1"/>
  <c r="Y990"/>
  <c r="AB973"/>
  <c r="Z974"/>
  <c r="AT679"/>
  <c r="AS679"/>
  <c r="S680"/>
  <c r="Z975" l="1"/>
  <c r="AB974"/>
  <c r="Y991"/>
  <c r="AA990"/>
  <c r="AT680"/>
  <c r="AS680"/>
  <c r="S681"/>
  <c r="Y992" l="1"/>
  <c r="AA991"/>
  <c r="Z976"/>
  <c r="AB975"/>
  <c r="AT681"/>
  <c r="AS681"/>
  <c r="S682"/>
  <c r="AB976" l="1"/>
  <c r="Z977"/>
  <c r="Y993"/>
  <c r="AA992"/>
  <c r="AT682"/>
  <c r="AS682"/>
  <c r="S683"/>
  <c r="AA993" l="1"/>
  <c r="Y994"/>
  <c r="Z978"/>
  <c r="AB977"/>
  <c r="AT683"/>
  <c r="AS683"/>
  <c r="S684"/>
  <c r="AB978" l="1"/>
  <c r="Z979"/>
  <c r="Y995"/>
  <c r="AA994"/>
  <c r="AT684"/>
  <c r="AS684"/>
  <c r="S685"/>
  <c r="Y996" l="1"/>
  <c r="AA995"/>
  <c r="Z980"/>
  <c r="AB979"/>
  <c r="AT685"/>
  <c r="AS685"/>
  <c r="S686"/>
  <c r="AB980" l="1"/>
  <c r="Z981"/>
  <c r="Y997"/>
  <c r="AA996"/>
  <c r="AT686"/>
  <c r="AS686"/>
  <c r="S687"/>
  <c r="Y998" l="1"/>
  <c r="AA997"/>
  <c r="Z982"/>
  <c r="AB981"/>
  <c r="AT687"/>
  <c r="AS687"/>
  <c r="S688"/>
  <c r="AB982" l="1"/>
  <c r="Z983"/>
  <c r="Y999"/>
  <c r="AA998"/>
  <c r="AT688"/>
  <c r="AS688"/>
  <c r="S689"/>
  <c r="AA999" l="1"/>
  <c r="Y1000"/>
  <c r="AA1000" s="1"/>
  <c r="Z984"/>
  <c r="AB983"/>
  <c r="AT689"/>
  <c r="AS689"/>
  <c r="S690"/>
  <c r="AB984" l="1"/>
  <c r="Z985"/>
  <c r="AT690"/>
  <c r="AS690"/>
  <c r="S691"/>
  <c r="AB985" l="1"/>
  <c r="Z986"/>
  <c r="AT691"/>
  <c r="AS691"/>
  <c r="S692"/>
  <c r="Z987" l="1"/>
  <c r="AB986"/>
  <c r="AT692"/>
  <c r="AS692"/>
  <c r="S693"/>
  <c r="AB987" l="1"/>
  <c r="Z988"/>
  <c r="AT693"/>
  <c r="AS693"/>
  <c r="S694"/>
  <c r="Z989" l="1"/>
  <c r="AB988"/>
  <c r="AT694"/>
  <c r="AS694"/>
  <c r="S695"/>
  <c r="Z990" l="1"/>
  <c r="AB989"/>
  <c r="AT695"/>
  <c r="AS695"/>
  <c r="S696"/>
  <c r="Z991" l="1"/>
  <c r="AB990"/>
  <c r="AT696"/>
  <c r="AS696"/>
  <c r="S697"/>
  <c r="AB991" l="1"/>
  <c r="Z992"/>
  <c r="AT697"/>
  <c r="AS697"/>
  <c r="S698"/>
  <c r="Z993" l="1"/>
  <c r="AB992"/>
  <c r="AT698"/>
  <c r="AS698"/>
  <c r="S699"/>
  <c r="Z994" l="1"/>
  <c r="AB993"/>
  <c r="AT699"/>
  <c r="AS699"/>
  <c r="S700"/>
  <c r="AB994" l="1"/>
  <c r="Z995"/>
  <c r="AT700"/>
  <c r="AS700"/>
  <c r="S701"/>
  <c r="AB995" l="1"/>
  <c r="Z996"/>
  <c r="AT701"/>
  <c r="AS701"/>
  <c r="S702"/>
  <c r="Z997" l="1"/>
  <c r="AB996"/>
  <c r="AT702"/>
  <c r="AS702"/>
  <c r="S703"/>
  <c r="Z998" l="1"/>
  <c r="AB997"/>
  <c r="AT703"/>
  <c r="AS703"/>
  <c r="S704"/>
  <c r="AB998" l="1"/>
  <c r="Z999"/>
  <c r="AT704"/>
  <c r="AS704"/>
  <c r="S705"/>
  <c r="Z1000" l="1"/>
  <c r="AB1000" s="1"/>
  <c r="AB999"/>
  <c r="AT705"/>
  <c r="AS705"/>
  <c r="S706"/>
  <c r="AT706" l="1"/>
  <c r="AS706"/>
  <c r="S707"/>
  <c r="AT707" l="1"/>
  <c r="AS707"/>
  <c r="S708"/>
  <c r="AT708" l="1"/>
  <c r="AS708"/>
  <c r="S709"/>
  <c r="AT709" l="1"/>
  <c r="AS709"/>
  <c r="S710"/>
  <c r="AT710" l="1"/>
  <c r="AS710"/>
  <c r="S711"/>
  <c r="AT711" l="1"/>
  <c r="AS711"/>
  <c r="S712"/>
  <c r="AT712" l="1"/>
  <c r="AS712"/>
  <c r="S713"/>
  <c r="AT713" l="1"/>
  <c r="AS713"/>
  <c r="S714"/>
  <c r="AT714" l="1"/>
  <c r="AS714"/>
  <c r="S715"/>
  <c r="AT715" l="1"/>
  <c r="AS715"/>
  <c r="S716"/>
  <c r="AT716" l="1"/>
  <c r="AS716"/>
  <c r="S717"/>
  <c r="AT717" l="1"/>
  <c r="AS717"/>
  <c r="S718"/>
  <c r="AT718" l="1"/>
  <c r="AS718"/>
  <c r="S719"/>
  <c r="AT719" l="1"/>
  <c r="AS719"/>
  <c r="S720"/>
  <c r="AT720" l="1"/>
  <c r="AS720"/>
  <c r="S721"/>
  <c r="AT721" l="1"/>
  <c r="AS721"/>
  <c r="S722"/>
  <c r="AT722" l="1"/>
  <c r="AS722"/>
  <c r="S723"/>
  <c r="AT723" l="1"/>
  <c r="AS723"/>
  <c r="S724"/>
  <c r="AT724" l="1"/>
  <c r="AS724"/>
  <c r="S725"/>
  <c r="AT725" l="1"/>
  <c r="AS725"/>
  <c r="S726"/>
  <c r="AT726" l="1"/>
  <c r="AS726"/>
  <c r="S727"/>
  <c r="AT727" l="1"/>
  <c r="AS727"/>
  <c r="S728"/>
  <c r="AT728" l="1"/>
  <c r="AS728"/>
  <c r="S729"/>
  <c r="AT729" l="1"/>
  <c r="AS729"/>
  <c r="S730"/>
  <c r="AT730" l="1"/>
  <c r="AS730"/>
  <c r="S731"/>
  <c r="AT731" l="1"/>
  <c r="AS731"/>
  <c r="S732"/>
  <c r="AT732" l="1"/>
  <c r="AS732"/>
  <c r="S733"/>
  <c r="AT733" l="1"/>
  <c r="AS733"/>
  <c r="S734"/>
  <c r="AT734" l="1"/>
  <c r="AS734"/>
  <c r="S735"/>
  <c r="AT735" l="1"/>
  <c r="AS735"/>
  <c r="S736"/>
  <c r="AT736" l="1"/>
  <c r="AS736"/>
  <c r="S737"/>
  <c r="AT737" l="1"/>
  <c r="AS737"/>
  <c r="S738"/>
  <c r="AT738" l="1"/>
  <c r="AS738"/>
  <c r="S739"/>
  <c r="AT739" l="1"/>
  <c r="AS739"/>
  <c r="S740"/>
  <c r="AT740" l="1"/>
  <c r="AS740"/>
  <c r="S741"/>
  <c r="AT741" l="1"/>
  <c r="AS741"/>
  <c r="S742"/>
  <c r="AT742" l="1"/>
  <c r="AS742"/>
  <c r="S743"/>
  <c r="AT743" l="1"/>
  <c r="AS743"/>
  <c r="S744"/>
  <c r="AT744" l="1"/>
  <c r="AS744"/>
  <c r="S745"/>
  <c r="AT745" l="1"/>
  <c r="AS745"/>
  <c r="S746"/>
  <c r="AT746" l="1"/>
  <c r="AS746"/>
  <c r="S747"/>
  <c r="AT747" l="1"/>
  <c r="AS747"/>
  <c r="S748"/>
  <c r="AT748" l="1"/>
  <c r="AS748"/>
  <c r="S749"/>
  <c r="AT749" l="1"/>
  <c r="AS749"/>
  <c r="S750"/>
  <c r="AT750" l="1"/>
  <c r="AS750"/>
  <c r="S751"/>
  <c r="AT751" l="1"/>
  <c r="AS751"/>
  <c r="S752"/>
  <c r="AT752" l="1"/>
  <c r="AS752"/>
  <c r="S753"/>
  <c r="AT753" l="1"/>
  <c r="AS753"/>
  <c r="S754"/>
  <c r="AT754" l="1"/>
  <c r="AS754"/>
  <c r="S755"/>
  <c r="AT755" l="1"/>
  <c r="AS755"/>
  <c r="S756"/>
  <c r="AT756" l="1"/>
  <c r="AS756"/>
  <c r="S757"/>
  <c r="AT757" l="1"/>
  <c r="AS757"/>
  <c r="S758"/>
  <c r="AT758" l="1"/>
  <c r="AS758"/>
  <c r="S759"/>
  <c r="AT759" l="1"/>
  <c r="AS759"/>
  <c r="S760"/>
  <c r="AT760" l="1"/>
  <c r="AS760"/>
  <c r="S761"/>
  <c r="AT761" l="1"/>
  <c r="AS761"/>
  <c r="S762"/>
  <c r="AT762" l="1"/>
  <c r="AS762"/>
  <c r="S763"/>
  <c r="AT763" l="1"/>
  <c r="AS763"/>
  <c r="S764"/>
  <c r="AT764" l="1"/>
  <c r="AS764"/>
  <c r="S765"/>
  <c r="AT765" l="1"/>
  <c r="AS765"/>
  <c r="S766"/>
  <c r="AT766" l="1"/>
  <c r="AS766"/>
  <c r="S767"/>
  <c r="AT767" l="1"/>
  <c r="AS767"/>
  <c r="S768"/>
  <c r="AT768" l="1"/>
  <c r="AS768"/>
  <c r="S769"/>
  <c r="AT769" l="1"/>
  <c r="AS769"/>
  <c r="S770"/>
  <c r="AT770" l="1"/>
  <c r="AS770"/>
  <c r="S771"/>
  <c r="AT771" l="1"/>
  <c r="AS771"/>
  <c r="S772"/>
  <c r="AT772" l="1"/>
  <c r="AS772"/>
  <c r="S773"/>
  <c r="AT773" l="1"/>
  <c r="AS773"/>
  <c r="S774"/>
  <c r="AT774" l="1"/>
  <c r="AS774"/>
  <c r="S775"/>
  <c r="AT775" l="1"/>
  <c r="AS775"/>
  <c r="S776"/>
  <c r="AT776" l="1"/>
  <c r="AS776"/>
  <c r="S777"/>
  <c r="AT777" l="1"/>
  <c r="AS777"/>
  <c r="S778"/>
  <c r="AT778" l="1"/>
  <c r="AS778"/>
  <c r="S779"/>
  <c r="AT779" l="1"/>
  <c r="AS779"/>
  <c r="S780"/>
  <c r="AT780" l="1"/>
  <c r="AS780"/>
  <c r="S781"/>
  <c r="AT781" l="1"/>
  <c r="AS781"/>
  <c r="S782"/>
  <c r="AT782" l="1"/>
  <c r="AS782"/>
  <c r="S783"/>
  <c r="AT783" l="1"/>
  <c r="AS783"/>
  <c r="S784"/>
  <c r="AT784" l="1"/>
  <c r="AS784"/>
  <c r="S785"/>
  <c r="AT785" l="1"/>
  <c r="AS785"/>
  <c r="S786"/>
  <c r="AT786" l="1"/>
  <c r="AS786"/>
  <c r="S787"/>
  <c r="AT787" l="1"/>
  <c r="AS787"/>
  <c r="S788"/>
  <c r="AT788" l="1"/>
  <c r="AS788"/>
  <c r="S789"/>
  <c r="AT789" l="1"/>
  <c r="AS789"/>
  <c r="S790"/>
  <c r="AT790" l="1"/>
  <c r="AS790"/>
  <c r="S791"/>
  <c r="AT791" l="1"/>
  <c r="AS791"/>
  <c r="S792"/>
  <c r="AT792" l="1"/>
  <c r="AS792"/>
  <c r="S793"/>
  <c r="AT793" l="1"/>
  <c r="AS793"/>
  <c r="S794"/>
  <c r="AT794" l="1"/>
  <c r="AS794"/>
  <c r="S795"/>
  <c r="AT795" l="1"/>
  <c r="AS795"/>
  <c r="S796"/>
  <c r="AT796" l="1"/>
  <c r="AS796"/>
  <c r="S797"/>
  <c r="AT797" l="1"/>
  <c r="AS797"/>
  <c r="S798"/>
  <c r="AT798" l="1"/>
  <c r="AS798"/>
  <c r="S799"/>
  <c r="AT799" l="1"/>
  <c r="AS799"/>
  <c r="S800"/>
  <c r="AT800" l="1"/>
  <c r="AS800"/>
  <c r="S801"/>
  <c r="AT801" l="1"/>
  <c r="AS801"/>
  <c r="S802"/>
  <c r="AT802" l="1"/>
  <c r="AS802"/>
  <c r="S803"/>
  <c r="AT803" l="1"/>
  <c r="AS803"/>
  <c r="S804"/>
  <c r="AT804" l="1"/>
  <c r="AS804"/>
  <c r="S805"/>
  <c r="AT805" l="1"/>
  <c r="AS805"/>
  <c r="S806"/>
  <c r="AT806" l="1"/>
  <c r="AS806"/>
  <c r="S807"/>
  <c r="AT807" l="1"/>
  <c r="AS807"/>
  <c r="S808"/>
  <c r="AT808" l="1"/>
  <c r="AS808"/>
  <c r="S809"/>
  <c r="AT809" l="1"/>
  <c r="AS809"/>
  <c r="S810"/>
  <c r="AT810" l="1"/>
  <c r="AS810"/>
  <c r="S811"/>
  <c r="AT811" l="1"/>
  <c r="AS811"/>
  <c r="S812"/>
  <c r="AT812" l="1"/>
  <c r="AS812"/>
  <c r="S813"/>
  <c r="AT813" l="1"/>
  <c r="AS813"/>
  <c r="S814"/>
  <c r="AT814" l="1"/>
  <c r="AS814"/>
  <c r="S815"/>
  <c r="AT815" l="1"/>
  <c r="AS815"/>
  <c r="S816"/>
  <c r="AT816" l="1"/>
  <c r="AS816"/>
  <c r="S817"/>
  <c r="AT817" l="1"/>
  <c r="AS817"/>
  <c r="S818"/>
  <c r="AT818" l="1"/>
  <c r="AS818"/>
  <c r="S819"/>
  <c r="AT819" l="1"/>
  <c r="AS819"/>
  <c r="S820"/>
  <c r="AT820" l="1"/>
  <c r="AS820"/>
  <c r="S821"/>
  <c r="AT821" l="1"/>
  <c r="AS821"/>
  <c r="S822"/>
  <c r="AT822" l="1"/>
  <c r="AS822"/>
  <c r="S823"/>
  <c r="AT823" l="1"/>
  <c r="AS823"/>
  <c r="S824"/>
  <c r="AT824" l="1"/>
  <c r="AS824"/>
  <c r="S825"/>
  <c r="AT825" l="1"/>
  <c r="AS825"/>
  <c r="S826"/>
  <c r="AT826" l="1"/>
  <c r="AS826"/>
  <c r="S827"/>
  <c r="AT827" l="1"/>
  <c r="AS827"/>
  <c r="S828"/>
  <c r="AT828" l="1"/>
  <c r="AS828"/>
  <c r="S829"/>
  <c r="AT829" l="1"/>
  <c r="AS829"/>
  <c r="S830"/>
  <c r="AT830" l="1"/>
  <c r="AS830"/>
  <c r="S831"/>
  <c r="AT831" l="1"/>
  <c r="AS831"/>
  <c r="S832"/>
  <c r="AT832" l="1"/>
  <c r="AS832"/>
  <c r="S833"/>
  <c r="AT833" l="1"/>
  <c r="AS833"/>
  <c r="S834"/>
  <c r="AT834" l="1"/>
  <c r="AS834"/>
  <c r="S835"/>
  <c r="AT835" l="1"/>
  <c r="AS835"/>
  <c r="S836"/>
  <c r="AT836" l="1"/>
  <c r="AS836"/>
  <c r="S837"/>
  <c r="AT837" l="1"/>
  <c r="AS837"/>
  <c r="S838"/>
  <c r="AT838" l="1"/>
  <c r="AS838"/>
  <c r="S839"/>
  <c r="AT839" l="1"/>
  <c r="AS839"/>
  <c r="S840"/>
  <c r="AT840" l="1"/>
  <c r="AS840"/>
  <c r="S841"/>
  <c r="AT841" l="1"/>
  <c r="AS841"/>
  <c r="S842"/>
  <c r="AT842" l="1"/>
  <c r="AS842"/>
  <c r="S843"/>
  <c r="AT843" l="1"/>
  <c r="AS843"/>
  <c r="S844"/>
  <c r="AT844" l="1"/>
  <c r="AS844"/>
  <c r="S845"/>
  <c r="AT845" l="1"/>
  <c r="AS845"/>
  <c r="S846"/>
  <c r="AT846" l="1"/>
  <c r="AS846"/>
  <c r="S847"/>
  <c r="AT847" l="1"/>
  <c r="AS847"/>
  <c r="S848"/>
  <c r="AT848" l="1"/>
  <c r="AS848"/>
  <c r="S849"/>
  <c r="AT849" l="1"/>
  <c r="AS849"/>
  <c r="S850"/>
  <c r="AT850" l="1"/>
  <c r="AS850"/>
  <c r="S851"/>
  <c r="AT851" l="1"/>
  <c r="AS851"/>
  <c r="S852"/>
  <c r="AT852" l="1"/>
  <c r="AS852"/>
  <c r="S853"/>
  <c r="AT853" l="1"/>
  <c r="AS853"/>
  <c r="S854"/>
  <c r="AT854" l="1"/>
  <c r="AS854"/>
  <c r="S855"/>
  <c r="AT855" l="1"/>
  <c r="AS855"/>
  <c r="S856"/>
  <c r="AT856" l="1"/>
  <c r="AS856"/>
  <c r="S857"/>
  <c r="AT857" l="1"/>
  <c r="AS857"/>
  <c r="S858"/>
  <c r="AT858" l="1"/>
  <c r="AS858"/>
  <c r="S859"/>
  <c r="AT859" l="1"/>
  <c r="AS859"/>
  <c r="S860"/>
  <c r="AT860" l="1"/>
  <c r="AS860"/>
  <c r="S861"/>
  <c r="AT861" l="1"/>
  <c r="AS861"/>
  <c r="S862"/>
  <c r="AT862" l="1"/>
  <c r="AS862"/>
  <c r="S863"/>
  <c r="AT863" l="1"/>
  <c r="AS863"/>
  <c r="S864"/>
  <c r="AT864" l="1"/>
  <c r="AS864"/>
  <c r="S865"/>
  <c r="AT865" l="1"/>
  <c r="AS865"/>
  <c r="S866"/>
  <c r="AT866" l="1"/>
  <c r="AS866"/>
  <c r="S867"/>
  <c r="AT867" l="1"/>
  <c r="AS867"/>
  <c r="S868"/>
  <c r="AT868" l="1"/>
  <c r="AS868"/>
  <c r="S869"/>
  <c r="AT869" l="1"/>
  <c r="AS869"/>
  <c r="S870"/>
  <c r="AT870" l="1"/>
  <c r="AS870"/>
  <c r="S871"/>
  <c r="AT871" l="1"/>
  <c r="AS871"/>
  <c r="S872"/>
  <c r="AT872" l="1"/>
  <c r="AS872"/>
  <c r="S873"/>
  <c r="AT873" l="1"/>
  <c r="AS873"/>
  <c r="S874"/>
  <c r="AT874" l="1"/>
  <c r="AS874"/>
  <c r="S875"/>
  <c r="AT875" l="1"/>
  <c r="AS875"/>
  <c r="S876"/>
  <c r="AT876" l="1"/>
  <c r="AS876"/>
  <c r="S877"/>
  <c r="AT877" l="1"/>
  <c r="AS877"/>
  <c r="S878"/>
  <c r="AT878" l="1"/>
  <c r="AS878"/>
  <c r="S879"/>
  <c r="AT879" l="1"/>
  <c r="AS879"/>
  <c r="S880"/>
  <c r="AT880" l="1"/>
  <c r="AS880"/>
  <c r="S881"/>
  <c r="AT881" l="1"/>
  <c r="AS881"/>
  <c r="S882"/>
  <c r="AT882" l="1"/>
  <c r="AS882"/>
  <c r="S883"/>
  <c r="AT883" l="1"/>
  <c r="AS883"/>
  <c r="S884"/>
  <c r="AT884" l="1"/>
  <c r="AS884"/>
  <c r="S885"/>
  <c r="AT885" l="1"/>
  <c r="AS885"/>
  <c r="S886"/>
  <c r="AT886" l="1"/>
  <c r="AS886"/>
  <c r="S887"/>
  <c r="AT887" l="1"/>
  <c r="AS887"/>
  <c r="S888"/>
  <c r="AT888" l="1"/>
  <c r="AS888"/>
  <c r="S889"/>
  <c r="AT889" l="1"/>
  <c r="AS889"/>
  <c r="S890"/>
  <c r="AT890" l="1"/>
  <c r="AS890"/>
  <c r="S891"/>
  <c r="AT891" l="1"/>
  <c r="AS891"/>
  <c r="S892"/>
  <c r="AT892" l="1"/>
  <c r="AS892"/>
  <c r="S893"/>
  <c r="AT893" l="1"/>
  <c r="AS893"/>
  <c r="S894"/>
  <c r="AT894" l="1"/>
  <c r="AS894"/>
  <c r="S895"/>
  <c r="AT895" l="1"/>
  <c r="AS895"/>
  <c r="S896"/>
  <c r="AT896" l="1"/>
  <c r="AS896"/>
  <c r="S897"/>
  <c r="AT897" l="1"/>
  <c r="AS897"/>
  <c r="S898"/>
  <c r="AT898" l="1"/>
  <c r="AS898"/>
  <c r="S899"/>
  <c r="AT899" l="1"/>
  <c r="AS899"/>
  <c r="S900"/>
  <c r="AT900" l="1"/>
  <c r="AS900"/>
  <c r="S901"/>
  <c r="AT901" l="1"/>
  <c r="AS901"/>
  <c r="S902"/>
  <c r="AT902" l="1"/>
  <c r="AS902"/>
  <c r="S903"/>
  <c r="AT903" l="1"/>
  <c r="AS903"/>
  <c r="S904"/>
  <c r="AT904" l="1"/>
  <c r="AS904"/>
  <c r="S905"/>
  <c r="AT905" l="1"/>
  <c r="AS905"/>
  <c r="S906"/>
  <c r="AT906" l="1"/>
  <c r="AS906"/>
  <c r="S907"/>
  <c r="AT907" l="1"/>
  <c r="AS907"/>
  <c r="S908"/>
  <c r="AT908" l="1"/>
  <c r="AS908"/>
  <c r="S909"/>
  <c r="AT909" l="1"/>
  <c r="AS909"/>
  <c r="S910"/>
  <c r="AT910" l="1"/>
  <c r="AS910"/>
  <c r="S911"/>
  <c r="AT911" l="1"/>
  <c r="AS911"/>
  <c r="S912"/>
  <c r="AT912" l="1"/>
  <c r="AS912"/>
  <c r="S913"/>
  <c r="AT913" l="1"/>
  <c r="AS913"/>
  <c r="S914"/>
  <c r="AT914" l="1"/>
  <c r="AS914"/>
  <c r="S915"/>
  <c r="AT915" l="1"/>
  <c r="AS915"/>
  <c r="S916"/>
  <c r="AT916" l="1"/>
  <c r="AS916"/>
  <c r="S917"/>
  <c r="AT917" l="1"/>
  <c r="AS917"/>
  <c r="S918"/>
  <c r="AT918" l="1"/>
  <c r="AS918"/>
  <c r="S919"/>
  <c r="AT919" l="1"/>
  <c r="AS919"/>
  <c r="S920"/>
  <c r="AT920" l="1"/>
  <c r="AS920"/>
  <c r="S921"/>
  <c r="AT921" l="1"/>
  <c r="AS921"/>
  <c r="S922"/>
  <c r="AT922" l="1"/>
  <c r="AS922"/>
  <c r="S923"/>
  <c r="AT923" l="1"/>
  <c r="AS923"/>
  <c r="S924"/>
  <c r="AT924" l="1"/>
  <c r="AS924"/>
  <c r="S925"/>
  <c r="AT925" l="1"/>
  <c r="AS925"/>
  <c r="S926"/>
  <c r="AT926" l="1"/>
  <c r="AS926"/>
  <c r="S927"/>
  <c r="AT927" l="1"/>
  <c r="AS927"/>
  <c r="S928"/>
  <c r="AT928" l="1"/>
  <c r="AS928"/>
  <c r="S929"/>
  <c r="AT929" l="1"/>
  <c r="AS929"/>
  <c r="S930"/>
  <c r="AT930" l="1"/>
  <c r="AS930"/>
  <c r="S931"/>
  <c r="AT931" l="1"/>
  <c r="AS931"/>
  <c r="S932"/>
  <c r="AT932" l="1"/>
  <c r="AS932"/>
  <c r="S933"/>
  <c r="AT933" l="1"/>
  <c r="AS933"/>
  <c r="S934"/>
  <c r="AT934" l="1"/>
  <c r="AS934"/>
  <c r="S935"/>
  <c r="AT935" l="1"/>
  <c r="AS935"/>
  <c r="S936"/>
  <c r="AT936" l="1"/>
  <c r="AS936"/>
  <c r="S937"/>
  <c r="AT937" l="1"/>
  <c r="AS937"/>
  <c r="S938"/>
  <c r="AT938" l="1"/>
  <c r="AS938"/>
  <c r="S939"/>
  <c r="AT939" l="1"/>
  <c r="AS939"/>
  <c r="S940"/>
  <c r="AT940" l="1"/>
  <c r="AS940"/>
  <c r="S941"/>
  <c r="AT941" l="1"/>
  <c r="AS941"/>
  <c r="S942"/>
  <c r="AT942" l="1"/>
  <c r="AS942"/>
  <c r="S943"/>
  <c r="AT943" l="1"/>
  <c r="AS943"/>
  <c r="S944"/>
  <c r="AT944" l="1"/>
  <c r="AS944"/>
  <c r="S945"/>
  <c r="AT945" l="1"/>
  <c r="AS945"/>
  <c r="S946"/>
  <c r="AT946" l="1"/>
  <c r="AS946"/>
  <c r="S947"/>
  <c r="AT947" l="1"/>
  <c r="AS947"/>
  <c r="S948"/>
  <c r="AT948" l="1"/>
  <c r="AS948"/>
  <c r="S949"/>
  <c r="AT949" l="1"/>
  <c r="AS949"/>
  <c r="S950"/>
  <c r="AT950" l="1"/>
  <c r="AS950"/>
  <c r="S951"/>
  <c r="AT951" l="1"/>
  <c r="AS951"/>
  <c r="S952"/>
  <c r="AT952" l="1"/>
  <c r="AS952"/>
  <c r="S953"/>
  <c r="AT953" l="1"/>
  <c r="AS953"/>
  <c r="S954"/>
  <c r="AT954" l="1"/>
  <c r="AS954"/>
  <c r="S955"/>
  <c r="AT955" l="1"/>
  <c r="AS955"/>
  <c r="S956"/>
  <c r="AT956" l="1"/>
  <c r="AS956"/>
  <c r="S957"/>
  <c r="AT957" l="1"/>
  <c r="AS957"/>
  <c r="S958"/>
  <c r="AT958" l="1"/>
  <c r="AS958"/>
  <c r="S959"/>
  <c r="AT959" l="1"/>
  <c r="AS959"/>
  <c r="S960"/>
  <c r="AT960" l="1"/>
  <c r="AS960"/>
  <c r="S961"/>
  <c r="AT961" l="1"/>
  <c r="AS961"/>
  <c r="S962"/>
  <c r="AT962" l="1"/>
  <c r="AS962"/>
  <c r="S963"/>
  <c r="AT963" l="1"/>
  <c r="AS963"/>
  <c r="S964"/>
  <c r="AT964" l="1"/>
  <c r="AS964"/>
  <c r="S965"/>
  <c r="AT965" l="1"/>
  <c r="AS965"/>
  <c r="S966"/>
  <c r="AT966" l="1"/>
  <c r="AS966"/>
  <c r="S967"/>
  <c r="AT967" l="1"/>
  <c r="AS967"/>
  <c r="S968"/>
  <c r="AT968" l="1"/>
  <c r="AS968"/>
  <c r="S969"/>
  <c r="AT969" l="1"/>
  <c r="AS969"/>
  <c r="S970"/>
  <c r="AT970" l="1"/>
  <c r="AS970"/>
  <c r="S971"/>
  <c r="AT971" l="1"/>
  <c r="AS971"/>
  <c r="S972"/>
  <c r="AT972" l="1"/>
  <c r="AS972"/>
  <c r="S973"/>
  <c r="AT973" l="1"/>
  <c r="AS973"/>
  <c r="S974"/>
  <c r="AT974" l="1"/>
  <c r="AS974"/>
  <c r="S975"/>
  <c r="AT975" l="1"/>
  <c r="AS975"/>
  <c r="S976"/>
  <c r="AT976" l="1"/>
  <c r="AS976"/>
  <c r="S977"/>
  <c r="AT977" l="1"/>
  <c r="AS977"/>
  <c r="S978"/>
  <c r="AT978" l="1"/>
  <c r="AS978"/>
  <c r="S979"/>
  <c r="AT979" l="1"/>
  <c r="AS979"/>
  <c r="S980"/>
  <c r="AT980" l="1"/>
  <c r="AS980"/>
  <c r="S981"/>
  <c r="AT981" l="1"/>
  <c r="AS981"/>
  <c r="S982"/>
  <c r="AT982" l="1"/>
  <c r="AS982"/>
  <c r="S983"/>
  <c r="AT983" l="1"/>
  <c r="AS983"/>
  <c r="S984"/>
  <c r="AT984" l="1"/>
  <c r="AS984"/>
  <c r="S985"/>
  <c r="AT985" l="1"/>
  <c r="AS985"/>
  <c r="S986"/>
  <c r="AT986" l="1"/>
  <c r="AS986"/>
  <c r="S987"/>
  <c r="AT987" l="1"/>
  <c r="AS987"/>
  <c r="S988"/>
  <c r="AT988" l="1"/>
  <c r="AS988"/>
  <c r="S989"/>
  <c r="AT989" l="1"/>
  <c r="AS989"/>
  <c r="S990"/>
  <c r="AT990" l="1"/>
  <c r="AS990"/>
  <c r="S991"/>
  <c r="AT991" l="1"/>
  <c r="AS991"/>
  <c r="S992"/>
  <c r="AT992" l="1"/>
  <c r="AS992"/>
  <c r="S993"/>
  <c r="AT993" l="1"/>
  <c r="AS993"/>
  <c r="S994"/>
  <c r="AT994" l="1"/>
  <c r="AS994"/>
  <c r="S995"/>
  <c r="AT995" l="1"/>
  <c r="AS995"/>
  <c r="S996"/>
  <c r="AT996" l="1"/>
  <c r="AS996"/>
  <c r="S997"/>
  <c r="AT997" l="1"/>
  <c r="AS997"/>
  <c r="S998"/>
  <c r="AT998" l="1"/>
  <c r="AS998"/>
  <c r="S999"/>
  <c r="AT999" l="1"/>
  <c r="AS999"/>
  <c r="S1000"/>
  <c r="AT1000" l="1"/>
  <c r="AS1000"/>
</calcChain>
</file>

<file path=xl/sharedStrings.xml><?xml version="1.0" encoding="utf-8"?>
<sst xmlns="http://schemas.openxmlformats.org/spreadsheetml/2006/main" count="43321" uniqueCount="14030">
  <si>
    <t>кол-во</t>
  </si>
  <si>
    <t>P\L Gross</t>
  </si>
  <si>
    <t>P\L Net</t>
  </si>
  <si>
    <t>Комментарий</t>
  </si>
  <si>
    <t>Дата</t>
  </si>
  <si>
    <t>Проторговано акций</t>
  </si>
  <si>
    <t>Всего сделок</t>
  </si>
  <si>
    <t>Убыточных сделок</t>
  </si>
  <si>
    <t>Прибыльных сделок</t>
  </si>
  <si>
    <t>Средняя прибыльная сделка</t>
  </si>
  <si>
    <t>Средняя убыточная сделка</t>
  </si>
  <si>
    <t>Максимальная прибыльная сделка</t>
  </si>
  <si>
    <t>Максимальная убыточная сделка</t>
  </si>
  <si>
    <t>Центов на акцию</t>
  </si>
  <si>
    <t>Результат без комиссии (Gross)</t>
  </si>
  <si>
    <t>Результат общий (Net)</t>
  </si>
  <si>
    <t>Сумма открытия</t>
  </si>
  <si>
    <t>Сумма закрытия</t>
  </si>
  <si>
    <t>Время открытия</t>
  </si>
  <si>
    <t>Время закрытия</t>
  </si>
  <si>
    <t>Цена открытия</t>
  </si>
  <si>
    <t>Цена закрытия</t>
  </si>
  <si>
    <t>Начальная сумма (Net)</t>
  </si>
  <si>
    <t>Конечная сумма (Net)</t>
  </si>
  <si>
    <t>Начальная сумма (Gross)</t>
  </si>
  <si>
    <t>Конечная сумма (Gross)</t>
  </si>
  <si>
    <t>Общий итог</t>
  </si>
  <si>
    <t>День недели</t>
  </si>
  <si>
    <t>Дни недели</t>
  </si>
  <si>
    <t>пн</t>
  </si>
  <si>
    <t>вт</t>
  </si>
  <si>
    <t>ср</t>
  </si>
  <si>
    <t>чт</t>
  </si>
  <si>
    <t>пт</t>
  </si>
  <si>
    <t>сб</t>
  </si>
  <si>
    <t>вс</t>
  </si>
  <si>
    <t>Время</t>
  </si>
  <si>
    <t>Итог</t>
  </si>
  <si>
    <t>(Все)</t>
  </si>
  <si>
    <t>Данные</t>
  </si>
  <si>
    <t>9:30 - 11:00</t>
  </si>
  <si>
    <t>11:00 - 14:30</t>
  </si>
  <si>
    <t>14:30 - 16:00</t>
  </si>
  <si>
    <t>Результат по акции</t>
  </si>
  <si>
    <t>Объем</t>
  </si>
  <si>
    <t>Направление сделки</t>
  </si>
  <si>
    <t>Кол-во сделок</t>
  </si>
  <si>
    <t>Результат</t>
  </si>
  <si>
    <t>объем</t>
  </si>
  <si>
    <t>Общий результат</t>
  </si>
  <si>
    <t>Прибыльных дней</t>
  </si>
  <si>
    <t>Убыточных дней</t>
  </si>
  <si>
    <t>Макс кол-во убыточных дней подряд</t>
  </si>
  <si>
    <t>Всего дней</t>
  </si>
  <si>
    <t>Макс кол-во прибыльных дней подряд</t>
  </si>
  <si>
    <t>Часы</t>
  </si>
  <si>
    <t>Диапазон входа</t>
  </si>
  <si>
    <t>результат</t>
  </si>
  <si>
    <t>Средний результат на сделку</t>
  </si>
  <si>
    <t>Сумма прибыльных сделок</t>
  </si>
  <si>
    <t>Сумма убыточных сделок</t>
  </si>
  <si>
    <t>Средняя сделка</t>
  </si>
  <si>
    <t>В каждой сводной таблице есть возможность расшифровать значение. При двойном щелчке на значение, на новом листе откроется больше данных связанных с этим значением. После просмотра необходимо нажать стрелочку "назад" и согласиться с удалением созданного листа.</t>
  </si>
  <si>
    <t>L</t>
  </si>
  <si>
    <t>LONG</t>
  </si>
  <si>
    <t>REV</t>
  </si>
  <si>
    <t>AMB</t>
  </si>
  <si>
    <t>AXP</t>
  </si>
  <si>
    <t>S</t>
  </si>
  <si>
    <t>HIG</t>
  </si>
  <si>
    <t>WCG</t>
  </si>
  <si>
    <t>TUP</t>
  </si>
  <si>
    <t>OMG</t>
  </si>
  <si>
    <t>TAP</t>
  </si>
  <si>
    <t>AFL</t>
  </si>
  <si>
    <t>12-13</t>
  </si>
  <si>
    <t>SHORT</t>
  </si>
  <si>
    <t>PCS</t>
  </si>
  <si>
    <t>JAH</t>
  </si>
  <si>
    <t>URI</t>
  </si>
  <si>
    <t>MEE</t>
  </si>
  <si>
    <t>MF</t>
  </si>
  <si>
    <t>BMY</t>
  </si>
  <si>
    <t>WNR</t>
  </si>
  <si>
    <t>CMA</t>
  </si>
  <si>
    <t>FLO</t>
  </si>
  <si>
    <t>ANN</t>
  </si>
  <si>
    <t>LEG</t>
  </si>
  <si>
    <t>STI</t>
  </si>
  <si>
    <t>UIS</t>
  </si>
  <si>
    <t>ROK</t>
  </si>
  <si>
    <t>JCI</t>
  </si>
  <si>
    <t>JCP</t>
  </si>
  <si>
    <t>GNK</t>
  </si>
  <si>
    <t>PNK</t>
  </si>
  <si>
    <t>TOL</t>
  </si>
  <si>
    <t>CNX</t>
  </si>
  <si>
    <t>AAP</t>
  </si>
  <si>
    <t>13-14</t>
  </si>
  <si>
    <t>9-10</t>
  </si>
  <si>
    <t>10-11</t>
  </si>
  <si>
    <t>14-15</t>
  </si>
  <si>
    <t>15-16</t>
  </si>
  <si>
    <t>№</t>
  </si>
  <si>
    <t>DDR</t>
  </si>
  <si>
    <t>GET</t>
  </si>
  <si>
    <t>CNW</t>
  </si>
  <si>
    <t>IVZ</t>
  </si>
  <si>
    <t>MOS</t>
  </si>
  <si>
    <t>ALK</t>
  </si>
  <si>
    <t>11-12</t>
  </si>
  <si>
    <t>Итог Количество</t>
  </si>
  <si>
    <t>Итог Сумма</t>
  </si>
  <si>
    <t>Количество</t>
  </si>
  <si>
    <t>Сумма</t>
  </si>
  <si>
    <t>A</t>
  </si>
  <si>
    <t>Agilent Technologies Inc.</t>
  </si>
  <si>
    <t>Technology</t>
  </si>
  <si>
    <t>Scientific &amp; Technical Instruments</t>
  </si>
  <si>
    <t>USA</t>
  </si>
  <si>
    <t>AA</t>
  </si>
  <si>
    <t>Alcoa, Inc.</t>
  </si>
  <si>
    <t>Basic Materials</t>
  </si>
  <si>
    <t>Aluminum</t>
  </si>
  <si>
    <t>AAI</t>
  </si>
  <si>
    <t>AirTran Holdings Inc.</t>
  </si>
  <si>
    <t>Services</t>
  </si>
  <si>
    <t>Regional Airlines</t>
  </si>
  <si>
    <t>AAN</t>
  </si>
  <si>
    <t>Aaron's, Inc.</t>
  </si>
  <si>
    <t>Rental &amp; Leasing Services</t>
  </si>
  <si>
    <t>Advance Auto Parts Inc.</t>
  </si>
  <si>
    <t>Auto Parts Stores</t>
  </si>
  <si>
    <t>AAV</t>
  </si>
  <si>
    <t>Advantage Oil &amp; Gas Ltd.</t>
  </si>
  <si>
    <t>Oil &amp; Gas Drilling &amp; Exploration</t>
  </si>
  <si>
    <t>Canada</t>
  </si>
  <si>
    <t>AB</t>
  </si>
  <si>
    <t>AllianceBernstein Holding L.P.</t>
  </si>
  <si>
    <t>Financial</t>
  </si>
  <si>
    <t>Asset Management</t>
  </si>
  <si>
    <t>ABB</t>
  </si>
  <si>
    <t>ABB Ltd.</t>
  </si>
  <si>
    <t>Industrial Goods</t>
  </si>
  <si>
    <t>Industrial Electrical Equipment</t>
  </si>
  <si>
    <t>Switzerland</t>
  </si>
  <si>
    <t>ABC</t>
  </si>
  <si>
    <t>AmerisourceBergen Corporation</t>
  </si>
  <si>
    <t>Drugs Wholesale</t>
  </si>
  <si>
    <t>ABD</t>
  </si>
  <si>
    <t>ACCO Brands Corporation</t>
  </si>
  <si>
    <t>Consumer Goods</t>
  </si>
  <si>
    <t>Office Supplies</t>
  </si>
  <si>
    <t>ABG</t>
  </si>
  <si>
    <t>Asbury Automotive Group, Inc.</t>
  </si>
  <si>
    <t>Auto Dealerships</t>
  </si>
  <si>
    <t>Surety &amp; Title Insurance</t>
  </si>
  <si>
    <t>ABM</t>
  </si>
  <si>
    <t>ABM Industries Inc.</t>
  </si>
  <si>
    <t>Business Services</t>
  </si>
  <si>
    <t>ABR</t>
  </si>
  <si>
    <t>Arbor Realty Trust Inc.</t>
  </si>
  <si>
    <t>REIT - Diversified</t>
  </si>
  <si>
    <t>ABT</t>
  </si>
  <si>
    <t>Abbott Laboratories</t>
  </si>
  <si>
    <t>Healthcare</t>
  </si>
  <si>
    <t>Drug Manufacturers - Major</t>
  </si>
  <si>
    <t>ABV</t>
  </si>
  <si>
    <t>Companhia de Bebidas Das Americas (AMBEV)</t>
  </si>
  <si>
    <t>Beverages - Brewers</t>
  </si>
  <si>
    <t>Brazil</t>
  </si>
  <si>
    <t>ABVT</t>
  </si>
  <si>
    <t>Diversified Communication Services</t>
  </si>
  <si>
    <t>ABX</t>
  </si>
  <si>
    <t>Barrick Gold Corporation</t>
  </si>
  <si>
    <t>Gold</t>
  </si>
  <si>
    <t>ACC</t>
  </si>
  <si>
    <t>American Campus Communities Inc.</t>
  </si>
  <si>
    <t>REIT - Residential</t>
  </si>
  <si>
    <t>ACE</t>
  </si>
  <si>
    <t>ACE Limited</t>
  </si>
  <si>
    <t>Property &amp; Casualty Insurance</t>
  </si>
  <si>
    <t>Credit Services</t>
  </si>
  <si>
    <t>ACG</t>
  </si>
  <si>
    <t>AllianceBernstein Income Fund, Inc.</t>
  </si>
  <si>
    <t>Closed-End Fund - Debt</t>
  </si>
  <si>
    <t>ACH</t>
  </si>
  <si>
    <t>Aluminum Corporation Of China Limited</t>
  </si>
  <si>
    <t>China</t>
  </si>
  <si>
    <t>ACI</t>
  </si>
  <si>
    <t>Arch Coal Inc.</t>
  </si>
  <si>
    <t>Industrial Metals &amp; Minerals</t>
  </si>
  <si>
    <t>ACL</t>
  </si>
  <si>
    <t>Alcon Inc.</t>
  </si>
  <si>
    <t>Medical Instruments &amp; Supplies</t>
  </si>
  <si>
    <t>ACM</t>
  </si>
  <si>
    <t>AECOM Technology Corporation</t>
  </si>
  <si>
    <t>Technical Services</t>
  </si>
  <si>
    <t>ACN</t>
  </si>
  <si>
    <t>Accenture plc</t>
  </si>
  <si>
    <t>Management Services</t>
  </si>
  <si>
    <t>Ireland</t>
  </si>
  <si>
    <t>ACO</t>
  </si>
  <si>
    <t>Amcol International Corp.</t>
  </si>
  <si>
    <t>General Building Materials</t>
  </si>
  <si>
    <t>Information Technology Services</t>
  </si>
  <si>
    <t>ACV</t>
  </si>
  <si>
    <t>Alberto-Culver Co.</t>
  </si>
  <si>
    <t>Personal Products</t>
  </si>
  <si>
    <t>ADC</t>
  </si>
  <si>
    <t>Agree Realty Corp.</t>
  </si>
  <si>
    <t>Property Management</t>
  </si>
  <si>
    <t>ADI</t>
  </si>
  <si>
    <t>Analog Devices Inc.</t>
  </si>
  <si>
    <t>Semiconductor - Broad Line</t>
  </si>
  <si>
    <t>ADM</t>
  </si>
  <si>
    <t>Archer Daniels Midland Company</t>
  </si>
  <si>
    <t>Farm Products</t>
  </si>
  <si>
    <t>ADS</t>
  </si>
  <si>
    <t>Alliance Data Systems Corporation</t>
  </si>
  <si>
    <t>ADX</t>
  </si>
  <si>
    <t>The Adams Express Company</t>
  </si>
  <si>
    <t>ADY</t>
  </si>
  <si>
    <t>American Dairy Inc.</t>
  </si>
  <si>
    <t>Dairy Products</t>
  </si>
  <si>
    <t>ADZ</t>
  </si>
  <si>
    <t>PowerShares DB Agriculture Short ETN</t>
  </si>
  <si>
    <t>Exchange Traded Fund</t>
  </si>
  <si>
    <t>AEA</t>
  </si>
  <si>
    <t>Advance America, Cash Advance Centers Inc.</t>
  </si>
  <si>
    <t>AEC</t>
  </si>
  <si>
    <t>Associated Estates Realty Corp.</t>
  </si>
  <si>
    <t>AEE</t>
  </si>
  <si>
    <t>Ameren Corporation</t>
  </si>
  <si>
    <t>Utilities</t>
  </si>
  <si>
    <t>Diversified Utilities</t>
  </si>
  <si>
    <t>AEG</t>
  </si>
  <si>
    <t>Life Insurance</t>
  </si>
  <si>
    <t>Netherlands</t>
  </si>
  <si>
    <t>AEL</t>
  </si>
  <si>
    <t>American Equity Investment Life Holding Co.</t>
  </si>
  <si>
    <t>AEM</t>
  </si>
  <si>
    <t>Agnico-Eagle Mines Ltd.</t>
  </si>
  <si>
    <t>AEO</t>
  </si>
  <si>
    <t>American Eagle Outfitters, Inc.</t>
  </si>
  <si>
    <t>Apparel Stores</t>
  </si>
  <si>
    <t>AEP</t>
  </si>
  <si>
    <t>American Electric Power Co., Inc.</t>
  </si>
  <si>
    <t>Electric Utilities</t>
  </si>
  <si>
    <t>AER</t>
  </si>
  <si>
    <t>AerCap Holdings N.V.</t>
  </si>
  <si>
    <t>AES</t>
  </si>
  <si>
    <t>The AES Corporation</t>
  </si>
  <si>
    <t>AET</t>
  </si>
  <si>
    <t>Aetna Inc.</t>
  </si>
  <si>
    <t>Health Care Plans</t>
  </si>
  <si>
    <t>AF</t>
  </si>
  <si>
    <t>Astoria Financial Corporation</t>
  </si>
  <si>
    <t>Savings &amp; Loans</t>
  </si>
  <si>
    <t>AFB</t>
  </si>
  <si>
    <t>AllianceBernstein National Municipal Income Fund, Inc</t>
  </si>
  <si>
    <t>AFG</t>
  </si>
  <si>
    <t>American Financial Group Inc.</t>
  </si>
  <si>
    <t>AFK</t>
  </si>
  <si>
    <t>AFLAC Inc.</t>
  </si>
  <si>
    <t>Accident &amp; Health Insurance</t>
  </si>
  <si>
    <t>Mortgage Investment</t>
  </si>
  <si>
    <t>AGA</t>
  </si>
  <si>
    <t>PowerShares DB Agriculture Dble Shrt ETN</t>
  </si>
  <si>
    <t>AGCO</t>
  </si>
  <si>
    <t>Farm &amp; Construction Machinery</t>
  </si>
  <si>
    <t>AGD</t>
  </si>
  <si>
    <t>Alpine Global Dynamic Dividend Fund</t>
  </si>
  <si>
    <t>Closed-End Fund - Equity</t>
  </si>
  <si>
    <t>AGF</t>
  </si>
  <si>
    <t>PowerShares DB Agriculture Long ETN</t>
  </si>
  <si>
    <t>AGG</t>
  </si>
  <si>
    <t>iShares Barclays Aggregate Bond</t>
  </si>
  <si>
    <t>AGL</t>
  </si>
  <si>
    <t>AGL Resources Inc.</t>
  </si>
  <si>
    <t>Gas Utilities</t>
  </si>
  <si>
    <t>AGM</t>
  </si>
  <si>
    <t>Federal Agricultural Mortgage Corp.</t>
  </si>
  <si>
    <t>AGN</t>
  </si>
  <si>
    <t>Allergan Inc.</t>
  </si>
  <si>
    <t>Drug Manufacturers - Other</t>
  </si>
  <si>
    <t>AGO</t>
  </si>
  <si>
    <t>Assured Guaranty Ltd.</t>
  </si>
  <si>
    <t>Bermuda</t>
  </si>
  <si>
    <t>AGP</t>
  </si>
  <si>
    <t>AGQ</t>
  </si>
  <si>
    <t>AGU</t>
  </si>
  <si>
    <t>Agrium Inc.</t>
  </si>
  <si>
    <t>Agricultural Chemicals</t>
  </si>
  <si>
    <t>AGZ</t>
  </si>
  <si>
    <t>iShares Barclays Agency Bond</t>
  </si>
  <si>
    <t>AHC</t>
  </si>
  <si>
    <t>A. H. Belo Corporation</t>
  </si>
  <si>
    <t>Publishing - Newspapers</t>
  </si>
  <si>
    <t>AHD</t>
  </si>
  <si>
    <t>Atlas Pipeline Holdings LP</t>
  </si>
  <si>
    <t>AHL</t>
  </si>
  <si>
    <t>Aspen Insurance Holdings Ltd.</t>
  </si>
  <si>
    <t>AHS</t>
  </si>
  <si>
    <t>AMN Healthcare Services Inc.</t>
  </si>
  <si>
    <t>Staffing &amp; Outsourcing Services</t>
  </si>
  <si>
    <t>AHT</t>
  </si>
  <si>
    <t>Ashford Hospitality Trust Inc.</t>
  </si>
  <si>
    <t>REIT - Hotel/Motel</t>
  </si>
  <si>
    <t>AI</t>
  </si>
  <si>
    <t>Arlington Asset Investment Corp.</t>
  </si>
  <si>
    <t>Investment Brokerage - Regional</t>
  </si>
  <si>
    <t>AIA</t>
  </si>
  <si>
    <t>iShares S&amp;P Asia 50 Index</t>
  </si>
  <si>
    <t>AIB</t>
  </si>
  <si>
    <t>Allied Irish Banks plc</t>
  </si>
  <si>
    <t>Foreign Money Center Banks</t>
  </si>
  <si>
    <t>AIG</t>
  </si>
  <si>
    <t>American International Group, Inc.</t>
  </si>
  <si>
    <t>AIN</t>
  </si>
  <si>
    <t>Albany International Corp.</t>
  </si>
  <si>
    <t>Textile Industrial</t>
  </si>
  <si>
    <t>AIQ</t>
  </si>
  <si>
    <t>Alliance Healthcare Services, Inc.</t>
  </si>
  <si>
    <t>Medical Laboratories &amp; Research</t>
  </si>
  <si>
    <t>AIR</t>
  </si>
  <si>
    <t>AAR Corp.</t>
  </si>
  <si>
    <t>Aerospace/Defense Products &amp; Services</t>
  </si>
  <si>
    <t>AIT</t>
  </si>
  <si>
    <t>Applied Industrial Technologies, Inc.</t>
  </si>
  <si>
    <t>Industrial Equipment Wholesale</t>
  </si>
  <si>
    <t>AIV</t>
  </si>
  <si>
    <t>Apartment Investment &amp; Management Co.</t>
  </si>
  <si>
    <t>AIZ</t>
  </si>
  <si>
    <t>Assurant Inc.</t>
  </si>
  <si>
    <t>AJG</t>
  </si>
  <si>
    <t>Arthur J Gallagher &amp; Co.</t>
  </si>
  <si>
    <t>Insurance Brokers</t>
  </si>
  <si>
    <t>AKO-A</t>
  </si>
  <si>
    <t>Embotelladora Andina S.A.</t>
  </si>
  <si>
    <t>Beverages - Soft Drinks</t>
  </si>
  <si>
    <t>Chile</t>
  </si>
  <si>
    <t>AKP</t>
  </si>
  <si>
    <t>Alliance California Municipal Income Fund Inc.</t>
  </si>
  <si>
    <t>AKR</t>
  </si>
  <si>
    <t>Acadia Realty Trust</t>
  </si>
  <si>
    <t>AKS</t>
  </si>
  <si>
    <t>Steel &amp; Iron</t>
  </si>
  <si>
    <t>ALB</t>
  </si>
  <si>
    <t>Albemarle Corp.</t>
  </si>
  <si>
    <t>Synthetics</t>
  </si>
  <si>
    <t>ALC</t>
  </si>
  <si>
    <t>Assisted Living Concepts Inc.</t>
  </si>
  <si>
    <t>Long-Term Care Facilities</t>
  </si>
  <si>
    <t>Diversified Investments</t>
  </si>
  <si>
    <t>ALE</t>
  </si>
  <si>
    <t>ALEX</t>
  </si>
  <si>
    <t>Alexander &amp; Baldwin, Inc.</t>
  </si>
  <si>
    <t>Shipping</t>
  </si>
  <si>
    <t>ALG</t>
  </si>
  <si>
    <t>Alamo Group Inc.</t>
  </si>
  <si>
    <t>ALJ</t>
  </si>
  <si>
    <t>Alon USA Energy, Inc.</t>
  </si>
  <si>
    <t>Oil &amp; Gas Refining &amp; Marketing</t>
  </si>
  <si>
    <t>ALL</t>
  </si>
  <si>
    <t>ALU</t>
  </si>
  <si>
    <t>Alcatel-Lucent</t>
  </si>
  <si>
    <t>Communication Equipment</t>
  </si>
  <si>
    <t>France</t>
  </si>
  <si>
    <t>ALV</t>
  </si>
  <si>
    <t>Autoliv, Inc.</t>
  </si>
  <si>
    <t>Auto Parts</t>
  </si>
  <si>
    <t>Sweden</t>
  </si>
  <si>
    <t>ALX</t>
  </si>
  <si>
    <t>Alexander's Inc.</t>
  </si>
  <si>
    <t>ALY</t>
  </si>
  <si>
    <t>Allis-Chalmers Energy, Inc.</t>
  </si>
  <si>
    <t>Oil &amp; Gas Equipment &amp; Services</t>
  </si>
  <si>
    <t>AM</t>
  </si>
  <si>
    <t>American Greetings Corp.</t>
  </si>
  <si>
    <t>AMB Property Corp.</t>
  </si>
  <si>
    <t>REIT - Industrial</t>
  </si>
  <si>
    <t>AMD</t>
  </si>
  <si>
    <t>AME</t>
  </si>
  <si>
    <t>Ametek Inc.</t>
  </si>
  <si>
    <t>AMG</t>
  </si>
  <si>
    <t>Affiliated Managers Group Inc.</t>
  </si>
  <si>
    <t>AMN</t>
  </si>
  <si>
    <t>Ameron International Corporation</t>
  </si>
  <si>
    <t>AMP</t>
  </si>
  <si>
    <t>Ameriprise Financial Inc.</t>
  </si>
  <si>
    <t>AMR</t>
  </si>
  <si>
    <t>AMR Corporation</t>
  </si>
  <si>
    <t>Major Airlines</t>
  </si>
  <si>
    <t>AMT</t>
  </si>
  <si>
    <t>American Tower Corp.</t>
  </si>
  <si>
    <t>AMX</t>
  </si>
  <si>
    <t>America Movil S.A.B. de C.V.</t>
  </si>
  <si>
    <t>Wireless Communications</t>
  </si>
  <si>
    <t>Mexico</t>
  </si>
  <si>
    <t>AN</t>
  </si>
  <si>
    <t>AutoNation Inc.</t>
  </si>
  <si>
    <t>ANF</t>
  </si>
  <si>
    <t>Abercrombie &amp; Fitch Co.</t>
  </si>
  <si>
    <t>ANH</t>
  </si>
  <si>
    <t>Anworth Mortgage Asset Corporation</t>
  </si>
  <si>
    <t>AnnTaylor Stores Corp.</t>
  </si>
  <si>
    <t>ANR</t>
  </si>
  <si>
    <t>Alpha Natural Resources, Inc.</t>
  </si>
  <si>
    <t>ANW</t>
  </si>
  <si>
    <t>Aegean Marine Petroleum Network Inc.</t>
  </si>
  <si>
    <t>Basic Materials Wholesale</t>
  </si>
  <si>
    <t>Greece</t>
  </si>
  <si>
    <t>AOA</t>
  </si>
  <si>
    <t>iShares S&amp;P Aggressive Allocation</t>
  </si>
  <si>
    <t>AOB</t>
  </si>
  <si>
    <t>American Oriental Bioengineering Inc.</t>
  </si>
  <si>
    <t>Biotechnology</t>
  </si>
  <si>
    <t>Aon Corporation</t>
  </si>
  <si>
    <t>AOD</t>
  </si>
  <si>
    <t>AOI</t>
  </si>
  <si>
    <t>Alliance One International, Inc.</t>
  </si>
  <si>
    <t>Tobacco Products, Other</t>
  </si>
  <si>
    <t>AOK</t>
  </si>
  <si>
    <t>iShares S&amp;P Conservative Allocation</t>
  </si>
  <si>
    <t>AOM</t>
  </si>
  <si>
    <t>iShares S&amp;P Moderate Allocation</t>
  </si>
  <si>
    <t>AOR</t>
  </si>
  <si>
    <t>iShares S&amp;P Growth Allocation</t>
  </si>
  <si>
    <t>AOS</t>
  </si>
  <si>
    <t>AO Smith Corp.</t>
  </si>
  <si>
    <t>AP</t>
  </si>
  <si>
    <t>Ampco-Pittsburgh Corp.</t>
  </si>
  <si>
    <t>Diversified Machinery</t>
  </si>
  <si>
    <t>APA</t>
  </si>
  <si>
    <t>Apache Corp.</t>
  </si>
  <si>
    <t>Independent Oil &amp; Gas</t>
  </si>
  <si>
    <t>APB</t>
  </si>
  <si>
    <t>Asia Pacific Fund Inc.</t>
  </si>
  <si>
    <t>Closed-End Fund - Foreign</t>
  </si>
  <si>
    <t>APC</t>
  </si>
  <si>
    <t>APD</t>
  </si>
  <si>
    <t>Air Products &amp; Chemicals Inc.</t>
  </si>
  <si>
    <t>Chemicals - Major Diversified</t>
  </si>
  <si>
    <t>APF</t>
  </si>
  <si>
    <t>Morgan Stanley Asia-Pacific Fund Inc.</t>
  </si>
  <si>
    <t>APH</t>
  </si>
  <si>
    <t>Amphenol Corporation</t>
  </si>
  <si>
    <t>Diversified Electronics</t>
  </si>
  <si>
    <t>APL</t>
  </si>
  <si>
    <t>Atlas Pipeline Partners LP</t>
  </si>
  <si>
    <t>Oil &amp; Gas Pipelines</t>
  </si>
  <si>
    <t>APU</t>
  </si>
  <si>
    <t>AmeriGas Partners LP</t>
  </si>
  <si>
    <t>APX</t>
  </si>
  <si>
    <t>BlackRock Apex Municipal Fund Inc.</t>
  </si>
  <si>
    <t>Paper &amp; Paper Products</t>
  </si>
  <si>
    <t>ARB</t>
  </si>
  <si>
    <t>Arbitron Inc.</t>
  </si>
  <si>
    <t>Research Services</t>
  </si>
  <si>
    <t>ARD</t>
  </si>
  <si>
    <t>Arena Resources Inc.</t>
  </si>
  <si>
    <t>ARE</t>
  </si>
  <si>
    <t>Alexandria Real Estate Equities Inc.</t>
  </si>
  <si>
    <t>ARG</t>
  </si>
  <si>
    <t>Airgas Inc.</t>
  </si>
  <si>
    <t>ARJ</t>
  </si>
  <si>
    <t>Arch Chemicals Inc.</t>
  </si>
  <si>
    <t>ARK</t>
  </si>
  <si>
    <t>BlackRock Senior High Income Fund, Inc.</t>
  </si>
  <si>
    <t>ARL</t>
  </si>
  <si>
    <t>American Realty Investors Inc.</t>
  </si>
  <si>
    <t>ARM</t>
  </si>
  <si>
    <t>ArvinMeritor Inc.</t>
  </si>
  <si>
    <t>ARO</t>
  </si>
  <si>
    <t>ARP</t>
  </si>
  <si>
    <t>American Reprographics Co.</t>
  </si>
  <si>
    <t>ART</t>
  </si>
  <si>
    <t>Artio Global Investors Inc.</t>
  </si>
  <si>
    <t>ARW</t>
  </si>
  <si>
    <t>Arrow Electronics, Inc.</t>
  </si>
  <si>
    <t>Electronics Wholesale</t>
  </si>
  <si>
    <t>ASA</t>
  </si>
  <si>
    <t>ASA Limited</t>
  </si>
  <si>
    <t>ASF</t>
  </si>
  <si>
    <t>Administaff Inc.</t>
  </si>
  <si>
    <t>ASG</t>
  </si>
  <si>
    <t>Liberty All Star Growth Fund Inc.</t>
  </si>
  <si>
    <t>ASH</t>
  </si>
  <si>
    <t>Ashland Inc.</t>
  </si>
  <si>
    <t>ASI</t>
  </si>
  <si>
    <t>American Safety Insurance Holdings Ltd.</t>
  </si>
  <si>
    <t>ASP</t>
  </si>
  <si>
    <t>American Strategic Income Portfolio Inc.</t>
  </si>
  <si>
    <t>ASR</t>
  </si>
  <si>
    <t>Grupo Aeroportuario Del Sureste SA de CV</t>
  </si>
  <si>
    <t>Air Services, Other</t>
  </si>
  <si>
    <t>ASX</t>
  </si>
  <si>
    <t>Advanced Semiconductor Engineering Inc.</t>
  </si>
  <si>
    <t>Semiconductor Equipment &amp; Materials</t>
  </si>
  <si>
    <t>Taiwan</t>
  </si>
  <si>
    <t>ATE</t>
  </si>
  <si>
    <t>Advantest Corp.</t>
  </si>
  <si>
    <t>Japan</t>
  </si>
  <si>
    <t>ATI</t>
  </si>
  <si>
    <t>Allegheny Technologies Inc.</t>
  </si>
  <si>
    <t>ATK</t>
  </si>
  <si>
    <t>Alliant Techsystems Inc.</t>
  </si>
  <si>
    <t>ATO</t>
  </si>
  <si>
    <t>ATR</t>
  </si>
  <si>
    <t>AptarGroup, Inc.</t>
  </si>
  <si>
    <t>Packaging &amp; Containers</t>
  </si>
  <si>
    <t>ATU</t>
  </si>
  <si>
    <t>Actuant Corporation</t>
  </si>
  <si>
    <t>ATV</t>
  </si>
  <si>
    <t>Acorn International, Inc.</t>
  </si>
  <si>
    <t>Catalog &amp; Mail Order Houses</t>
  </si>
  <si>
    <t>ATW</t>
  </si>
  <si>
    <t>AU</t>
  </si>
  <si>
    <t>AngloGold Ashanti Ltd.</t>
  </si>
  <si>
    <t>South Africa</t>
  </si>
  <si>
    <t>AUO</t>
  </si>
  <si>
    <t>AU Optronics Corp.</t>
  </si>
  <si>
    <t>Computer Peripherals</t>
  </si>
  <si>
    <t>AUY</t>
  </si>
  <si>
    <t>Yamana Gold, Inc.</t>
  </si>
  <si>
    <t>AVA</t>
  </si>
  <si>
    <t>Avista Corp.</t>
  </si>
  <si>
    <t>AVB</t>
  </si>
  <si>
    <t>Avalonbay Communities Inc.</t>
  </si>
  <si>
    <t>AVD</t>
  </si>
  <si>
    <t>American Vanguard Corp.</t>
  </si>
  <si>
    <t>AVK</t>
  </si>
  <si>
    <t>Advent Claymore Convertible Securities and Income Fund</t>
  </si>
  <si>
    <t>AVP</t>
  </si>
  <si>
    <t>Avon Products Inc.</t>
  </si>
  <si>
    <t>AVT</t>
  </si>
  <si>
    <t>Avnet Inc.</t>
  </si>
  <si>
    <t>AVX</t>
  </si>
  <si>
    <t>AVX Corp.</t>
  </si>
  <si>
    <t>AVY</t>
  </si>
  <si>
    <t>Avery Dennison Corporation</t>
  </si>
  <si>
    <t>AWC</t>
  </si>
  <si>
    <t>Alumina Ltd.</t>
  </si>
  <si>
    <t>Australia</t>
  </si>
  <si>
    <t>AWF</t>
  </si>
  <si>
    <t>AllianceBernstein Global High Income Fund, Inc.</t>
  </si>
  <si>
    <t>AWH</t>
  </si>
  <si>
    <t>Allied World Assurance Company Holdings Ltd.</t>
  </si>
  <si>
    <t>AWI</t>
  </si>
  <si>
    <t>Armstrong World Industries, Inc.</t>
  </si>
  <si>
    <t>AWK</t>
  </si>
  <si>
    <t>American Water Works Company, Inc.</t>
  </si>
  <si>
    <t>Water Utilities</t>
  </si>
  <si>
    <t>AWP</t>
  </si>
  <si>
    <t>AWR</t>
  </si>
  <si>
    <t>American States Water Company</t>
  </si>
  <si>
    <t>AXE</t>
  </si>
  <si>
    <t>Anixter International Inc.</t>
  </si>
  <si>
    <t>AXL</t>
  </si>
  <si>
    <t>American Axle &amp; Manufacturing Holdings Inc.</t>
  </si>
  <si>
    <t>American Express Company</t>
  </si>
  <si>
    <t>AXR</t>
  </si>
  <si>
    <t>AMREP Corp.</t>
  </si>
  <si>
    <t>Real Estate Development</t>
  </si>
  <si>
    <t>AXS</t>
  </si>
  <si>
    <t>Axis Capital Holdings Ltd.</t>
  </si>
  <si>
    <t>AYE</t>
  </si>
  <si>
    <t>Allegheny Energy Inc.</t>
  </si>
  <si>
    <t>AYI</t>
  </si>
  <si>
    <t>Acuity Brands, Inc.</t>
  </si>
  <si>
    <t>Home Furnishings &amp; Fixtures</t>
  </si>
  <si>
    <t>AYN</t>
  </si>
  <si>
    <t>Alliance New York Municipal Income Fund Inc.</t>
  </si>
  <si>
    <t>AYR</t>
  </si>
  <si>
    <t>Aircastle LTD</t>
  </si>
  <si>
    <t>AYT</t>
  </si>
  <si>
    <t>Barclays GEMS Asia-8 ETN</t>
  </si>
  <si>
    <t>AZN</t>
  </si>
  <si>
    <t>United Kingdom</t>
  </si>
  <si>
    <t>AZO</t>
  </si>
  <si>
    <t>AutoZone Inc.</t>
  </si>
  <si>
    <t>AZZ</t>
  </si>
  <si>
    <t>AZZ incorporated</t>
  </si>
  <si>
    <t>B</t>
  </si>
  <si>
    <t>Barnes Group Inc.</t>
  </si>
  <si>
    <t>Industrial Equipment &amp; Components</t>
  </si>
  <si>
    <t>BA</t>
  </si>
  <si>
    <t>Boeing Co.</t>
  </si>
  <si>
    <t>Aerospace/Defense - Major Diversified</t>
  </si>
  <si>
    <t>BAC</t>
  </si>
  <si>
    <t>Bank of America Corporation</t>
  </si>
  <si>
    <t>Money Center Banks</t>
  </si>
  <si>
    <t>BAF</t>
  </si>
  <si>
    <t>BlackRock Insured Municipal Income Investment Trust</t>
  </si>
  <si>
    <t>BAK</t>
  </si>
  <si>
    <t>Braskem S.A.</t>
  </si>
  <si>
    <t>Specialty Chemicals</t>
  </si>
  <si>
    <t>BAL</t>
  </si>
  <si>
    <t>BAM</t>
  </si>
  <si>
    <t>Brookfield Asset Management Inc.</t>
  </si>
  <si>
    <t>BAP</t>
  </si>
  <si>
    <t>Credicorp Ltd.</t>
  </si>
  <si>
    <t>Peru</t>
  </si>
  <si>
    <t>BAS</t>
  </si>
  <si>
    <t>Basic Energy Services, Inc.</t>
  </si>
  <si>
    <t>BAX</t>
  </si>
  <si>
    <t>Baxter International Inc.</t>
  </si>
  <si>
    <t>BBD</t>
  </si>
  <si>
    <t>Banco Bradesco S.A.</t>
  </si>
  <si>
    <t>Foreign Regional Banks</t>
  </si>
  <si>
    <t>BBF</t>
  </si>
  <si>
    <t>BlackRock Municipal Income Investment Trust</t>
  </si>
  <si>
    <t>BBG</t>
  </si>
  <si>
    <t>Bill Barrett Corp.</t>
  </si>
  <si>
    <t>Music &amp; Video Stores</t>
  </si>
  <si>
    <t>BBK</t>
  </si>
  <si>
    <t>BlackRock Municipal Bond Trust</t>
  </si>
  <si>
    <t>BBL</t>
  </si>
  <si>
    <t>BHP Billiton plc</t>
  </si>
  <si>
    <t>BBT</t>
  </si>
  <si>
    <t>BB &amp; T Corp.</t>
  </si>
  <si>
    <t>Regional - Mid-Atlantic Banks</t>
  </si>
  <si>
    <t>Banco Bilbao Vizcaya Argentaria, S.A.</t>
  </si>
  <si>
    <t>Spain</t>
  </si>
  <si>
    <t>BBW</t>
  </si>
  <si>
    <t>Build-A-Bear Workshop Inc.</t>
  </si>
  <si>
    <t>Toy &amp; Hobby Stores</t>
  </si>
  <si>
    <t>BBX</t>
  </si>
  <si>
    <t>BankAtlantic Bancorp Inc.</t>
  </si>
  <si>
    <t>BBY</t>
  </si>
  <si>
    <t>Best Buy Co. Inc.</t>
  </si>
  <si>
    <t>Electronics Stores</t>
  </si>
  <si>
    <t>BC</t>
  </si>
  <si>
    <t>Recreational Goods, Other</t>
  </si>
  <si>
    <t>BCA</t>
  </si>
  <si>
    <t>CorpBanca S.A.</t>
  </si>
  <si>
    <t>BCE</t>
  </si>
  <si>
    <t>BCE, Inc.</t>
  </si>
  <si>
    <t>Telecom Services - Domestic</t>
  </si>
  <si>
    <t>BCF</t>
  </si>
  <si>
    <t>BCH</t>
  </si>
  <si>
    <t>Banco de Chile</t>
  </si>
  <si>
    <t>BCO</t>
  </si>
  <si>
    <t>Brinks Co.</t>
  </si>
  <si>
    <t>Security &amp; Protection Services</t>
  </si>
  <si>
    <t>BCR</t>
  </si>
  <si>
    <t>CR Bard Inc.</t>
  </si>
  <si>
    <t>BCS</t>
  </si>
  <si>
    <t>BDC</t>
  </si>
  <si>
    <t>Belden, Inc.</t>
  </si>
  <si>
    <t>BDD</t>
  </si>
  <si>
    <t>PowerShares DB Base Metals Dble Long ETN</t>
  </si>
  <si>
    <t>BDF</t>
  </si>
  <si>
    <t>Rivus Bond Fund</t>
  </si>
  <si>
    <t>BDG</t>
  </si>
  <si>
    <t>PowerShares DB Base Metals Long ETN</t>
  </si>
  <si>
    <t>BDJ</t>
  </si>
  <si>
    <t>Blackrock Enhanced Dividend Achievers Trust</t>
  </si>
  <si>
    <t>Small Tools &amp; Accessories</t>
  </si>
  <si>
    <t>BDN</t>
  </si>
  <si>
    <t>Brandywine Realty Trust</t>
  </si>
  <si>
    <t>BDT</t>
  </si>
  <si>
    <t>BlackRock Strategic Dividend Achievers Trust</t>
  </si>
  <si>
    <t>BDV</t>
  </si>
  <si>
    <t>BlackRock Dividend Achievers Trust</t>
  </si>
  <si>
    <t>BDX</t>
  </si>
  <si>
    <t>Becton, Dickinson and Company</t>
  </si>
  <si>
    <t>BEC</t>
  </si>
  <si>
    <t>Beckman Coulter Inc.</t>
  </si>
  <si>
    <t>BEE</t>
  </si>
  <si>
    <t>Strategic Hotels &amp; Resorts, Inc.</t>
  </si>
  <si>
    <t>BEN</t>
  </si>
  <si>
    <t>Franklin Resources Inc.</t>
  </si>
  <si>
    <t>BEO</t>
  </si>
  <si>
    <t>Enhanced S&amp;P 500 Covered Call Fund Inc.</t>
  </si>
  <si>
    <t>BEZ</t>
  </si>
  <si>
    <t>Baldor Electric Co.</t>
  </si>
  <si>
    <t>BF-B</t>
  </si>
  <si>
    <t>Brown-Forman Corporation</t>
  </si>
  <si>
    <t>Beverages - Wineries &amp; Distillers</t>
  </si>
  <si>
    <t>BFK</t>
  </si>
  <si>
    <t>BlackRock Municipal Income Trust</t>
  </si>
  <si>
    <t>BFO</t>
  </si>
  <si>
    <t>BlackRock Florida Municipal 2020 Term Trust</t>
  </si>
  <si>
    <t>BFR</t>
  </si>
  <si>
    <t>BBVA Banco Frances S.A.</t>
  </si>
  <si>
    <t>Argentina</t>
  </si>
  <si>
    <t>BFS</t>
  </si>
  <si>
    <t>Saul Centers Inc.</t>
  </si>
  <si>
    <t>REIT - Retail</t>
  </si>
  <si>
    <t>BFZ</t>
  </si>
  <si>
    <t>BlackRock California Municipal Income Trust</t>
  </si>
  <si>
    <t>BG</t>
  </si>
  <si>
    <t>Bunge Ltd.</t>
  </si>
  <si>
    <t>BGC</t>
  </si>
  <si>
    <t>General Cable Corp.</t>
  </si>
  <si>
    <t>BGG</t>
  </si>
  <si>
    <t>Briggs &amp; Stratton Corp.</t>
  </si>
  <si>
    <t>BGP</t>
  </si>
  <si>
    <t>Borders Group, Inc.</t>
  </si>
  <si>
    <t>Specialty Retail, Other</t>
  </si>
  <si>
    <t>BGR</t>
  </si>
  <si>
    <t>BlackRock Energy and Resources Trust</t>
  </si>
  <si>
    <t>BGS</t>
  </si>
  <si>
    <t>B&amp;G Foods Inc.</t>
  </si>
  <si>
    <t>Processed &amp; Packaged Goods</t>
  </si>
  <si>
    <t>BGT</t>
  </si>
  <si>
    <t>BlackRock Floating Rate Income Trust</t>
  </si>
  <si>
    <t>BGU</t>
  </si>
  <si>
    <t>Direxion Daily Large Cap Bull 3X Shares</t>
  </si>
  <si>
    <t>BGY</t>
  </si>
  <si>
    <t>Blackrock International Growth and Income Trust</t>
  </si>
  <si>
    <t>BGZ</t>
  </si>
  <si>
    <t>Direxion Daily Large Cap Bear 3X Shares</t>
  </si>
  <si>
    <t>BHD</t>
  </si>
  <si>
    <t>BlackRock Strategic Bond Trust</t>
  </si>
  <si>
    <t>BHE</t>
  </si>
  <si>
    <t>Benchmark Electronics Inc.</t>
  </si>
  <si>
    <t>Printed Circuit Boards</t>
  </si>
  <si>
    <t>BHI</t>
  </si>
  <si>
    <t>Baker Hughes Incorporated</t>
  </si>
  <si>
    <t>BHK</t>
  </si>
  <si>
    <t>BlackRock Core Bond Trust</t>
  </si>
  <si>
    <t>BHP</t>
  </si>
  <si>
    <t>BHP Billiton Ltd.</t>
  </si>
  <si>
    <t>BHS</t>
  </si>
  <si>
    <t>Brookfield Homes Corp.</t>
  </si>
  <si>
    <t>Residential Construction</t>
  </si>
  <si>
    <t>BHY</t>
  </si>
  <si>
    <t>BlackRock High Yield Trust</t>
  </si>
  <si>
    <t>BID</t>
  </si>
  <si>
    <t>Sotheby's</t>
  </si>
  <si>
    <t>BIE</t>
  </si>
  <si>
    <t>BlackRock Municipal Bond Investment Trust</t>
  </si>
  <si>
    <t>BIF</t>
  </si>
  <si>
    <t>Boulder Growth &amp; Income Fund Inc.</t>
  </si>
  <si>
    <t>BIG</t>
  </si>
  <si>
    <t>Big Lots Inc.</t>
  </si>
  <si>
    <t>Discount, Variety Stores</t>
  </si>
  <si>
    <t>BIK</t>
  </si>
  <si>
    <t>SPDR S&amp;P BRIC 40</t>
  </si>
  <si>
    <t>BIL</t>
  </si>
  <si>
    <t>SPDR Barclays Capital 1-3 Month T-Bill</t>
  </si>
  <si>
    <t>BIN</t>
  </si>
  <si>
    <t>IESI-BFC Ltd.</t>
  </si>
  <si>
    <t>Waste Management</t>
  </si>
  <si>
    <t>BIO</t>
  </si>
  <si>
    <t>Bio-Rad Laboratories, Inc.</t>
  </si>
  <si>
    <t>BIP</t>
  </si>
  <si>
    <t>Brookfield Infrastructure Partners L.P.</t>
  </si>
  <si>
    <t>BIV</t>
  </si>
  <si>
    <t>Vanguard Intermediate-Term Bond ETF</t>
  </si>
  <si>
    <t>BJ</t>
  </si>
  <si>
    <t>BJ's Wholesale Club Inc.</t>
  </si>
  <si>
    <t>BJK</t>
  </si>
  <si>
    <t>Market Vectors Gaming ETF</t>
  </si>
  <si>
    <t>BJZ</t>
  </si>
  <si>
    <t>BlackRock California Municipal 2018 Term Trust</t>
  </si>
  <si>
    <t>BK</t>
  </si>
  <si>
    <t>The Bank of New York Mellon Corporation</t>
  </si>
  <si>
    <t>Restaurants</t>
  </si>
  <si>
    <t>BKD</t>
  </si>
  <si>
    <t>Brookdale Senior Living Inc.</t>
  </si>
  <si>
    <t>BKE</t>
  </si>
  <si>
    <t>Buckle Inc.</t>
  </si>
  <si>
    <t>BKF</t>
  </si>
  <si>
    <t>iShares MSCI BRIC Index</t>
  </si>
  <si>
    <t>BKH</t>
  </si>
  <si>
    <t>BKI</t>
  </si>
  <si>
    <t>Buckeye Technologies Inc.</t>
  </si>
  <si>
    <t>BKK</t>
  </si>
  <si>
    <t>BlackRock Municipal 2020 Term Trust</t>
  </si>
  <si>
    <t>BKN</t>
  </si>
  <si>
    <t>BlackRock Investment Quality Municipal Trust Inc.</t>
  </si>
  <si>
    <t>BKS</t>
  </si>
  <si>
    <t>Barnes &amp; Noble, Inc.</t>
  </si>
  <si>
    <t>BKT</t>
  </si>
  <si>
    <t>BLC</t>
  </si>
  <si>
    <t>Belo Corp.</t>
  </si>
  <si>
    <t>Broadcasting - TV</t>
  </si>
  <si>
    <t>BLH</t>
  </si>
  <si>
    <t>BlackRock New York Municipal 2018 Term Trust</t>
  </si>
  <si>
    <t>BLK</t>
  </si>
  <si>
    <t>BlackRock, Inc.</t>
  </si>
  <si>
    <t>BLL</t>
  </si>
  <si>
    <t>Ball Corporation</t>
  </si>
  <si>
    <t>BLT</t>
  </si>
  <si>
    <t>Blount International Inc.</t>
  </si>
  <si>
    <t>Housewares &amp; Accessories</t>
  </si>
  <si>
    <t>BLU</t>
  </si>
  <si>
    <t>Blue Chip Value Fund, Inc.</t>
  </si>
  <si>
    <t>BLV</t>
  </si>
  <si>
    <t>BLW</t>
  </si>
  <si>
    <t>BlackRock Limited Duration Income Trust</t>
  </si>
  <si>
    <t>BLX</t>
  </si>
  <si>
    <t>Banco Latinoamericano de Comercio Exterior, S.A</t>
  </si>
  <si>
    <t>Panama</t>
  </si>
  <si>
    <t>BMA</t>
  </si>
  <si>
    <t>Banco Macro S.A.</t>
  </si>
  <si>
    <t>BME</t>
  </si>
  <si>
    <t>BlackRock Health Sciences Trust</t>
  </si>
  <si>
    <t>BMI</t>
  </si>
  <si>
    <t>Badger Meter Inc.</t>
  </si>
  <si>
    <t>BMO</t>
  </si>
  <si>
    <t>Bank of Montreal</t>
  </si>
  <si>
    <t>BMR</t>
  </si>
  <si>
    <t>BioMed Realty Trust Inc.</t>
  </si>
  <si>
    <t>BMS</t>
  </si>
  <si>
    <t>BNA</t>
  </si>
  <si>
    <t>BlackRock Income Opportunity Trust, Inc.</t>
  </si>
  <si>
    <t>BND</t>
  </si>
  <si>
    <t>Vanguard Total Bond Market ETF</t>
  </si>
  <si>
    <t>Railroads</t>
  </si>
  <si>
    <t>BNJ</t>
  </si>
  <si>
    <t>BlackRock New Jersey Municipal Income Trust</t>
  </si>
  <si>
    <t>BNS</t>
  </si>
  <si>
    <t>The Bank Of Nova Scotia</t>
  </si>
  <si>
    <t>BNY</t>
  </si>
  <si>
    <t>BlackRock New York Municipal Income Trust</t>
  </si>
  <si>
    <t>BNZ</t>
  </si>
  <si>
    <t>WisdomTree Dreyfus New Zealand Dollar</t>
  </si>
  <si>
    <t>BOE</t>
  </si>
  <si>
    <t>BlackRock Global Opportunities Equity Trust</t>
  </si>
  <si>
    <t>BOH</t>
  </si>
  <si>
    <t>Bank of Hawaii Corporation</t>
  </si>
  <si>
    <t>Regional - Pacific Banks</t>
  </si>
  <si>
    <t>BOM</t>
  </si>
  <si>
    <t>PowerShares DB Base Metals Dble Shrt ETN</t>
  </si>
  <si>
    <t>BOS</t>
  </si>
  <si>
    <t>PowerShares DB Base Metals Short ETN</t>
  </si>
  <si>
    <t>BP</t>
  </si>
  <si>
    <t>BP plc</t>
  </si>
  <si>
    <t>Major Integrated Oil &amp; Gas</t>
  </si>
  <si>
    <t>BPI</t>
  </si>
  <si>
    <t>Bridgepoint Education, Inc.</t>
  </si>
  <si>
    <t>Education &amp; Training Services</t>
  </si>
  <si>
    <t>BPK</t>
  </si>
  <si>
    <t>BlackRock Municipal 2018 Term Trust</t>
  </si>
  <si>
    <t>BPL</t>
  </si>
  <si>
    <t>Buckeye Partners LP</t>
  </si>
  <si>
    <t>BPO</t>
  </si>
  <si>
    <t>Brookfield Properties Corporation</t>
  </si>
  <si>
    <t>BPP</t>
  </si>
  <si>
    <t>BPT</t>
  </si>
  <si>
    <t>BP Prudhoe Bay Royalty Trust</t>
  </si>
  <si>
    <t>BPZ</t>
  </si>
  <si>
    <t>BPZ Resources, Inc.</t>
  </si>
  <si>
    <t>BQH</t>
  </si>
  <si>
    <t>BlackRock New York Municipal Bond Trust</t>
  </si>
  <si>
    <t>BQR</t>
  </si>
  <si>
    <t>BR</t>
  </si>
  <si>
    <t>Broadridge Financial Solutions Inc.</t>
  </si>
  <si>
    <t>Information &amp; Delivery Services</t>
  </si>
  <si>
    <t>BRC</t>
  </si>
  <si>
    <t>Brady Corp.</t>
  </si>
  <si>
    <t>BRE</t>
  </si>
  <si>
    <t>BRE Properties Inc.</t>
  </si>
  <si>
    <t>BRF</t>
  </si>
  <si>
    <t>Market Vectors Brazil Small-Cap ETF</t>
  </si>
  <si>
    <t>BRK-A</t>
  </si>
  <si>
    <t>Berkshire Hathaway Inc.</t>
  </si>
  <si>
    <t>BRO</t>
  </si>
  <si>
    <t>Brown &amp; Brown Inc.</t>
  </si>
  <si>
    <t>Telecom Services - Foreign</t>
  </si>
  <si>
    <t>BRS</t>
  </si>
  <si>
    <t>Bristow Group, Inc.</t>
  </si>
  <si>
    <t>BRT</t>
  </si>
  <si>
    <t>BRT Realty Trust</t>
  </si>
  <si>
    <t>BRY</t>
  </si>
  <si>
    <t>Berry Petroleum Co.</t>
  </si>
  <si>
    <t>BSBR</t>
  </si>
  <si>
    <t>Banco Santander (Brasil) S.A.</t>
  </si>
  <si>
    <t>BSC</t>
  </si>
  <si>
    <t>ELEMENTS BG Small Cap ETN</t>
  </si>
  <si>
    <t>BSD</t>
  </si>
  <si>
    <t>BlackRock Strategic Municipal Trust</t>
  </si>
  <si>
    <t>BSE</t>
  </si>
  <si>
    <t>BlackRock New York Insured Municipal Income Trust</t>
  </si>
  <si>
    <t>BSI</t>
  </si>
  <si>
    <t>Grocery Stores</t>
  </si>
  <si>
    <t>Israel</t>
  </si>
  <si>
    <t>BSP</t>
  </si>
  <si>
    <t>American Strategic Income Portfolio Inc. II</t>
  </si>
  <si>
    <t>BSV</t>
  </si>
  <si>
    <t>Vanguard Short-Term Bond ETF</t>
  </si>
  <si>
    <t>BSX</t>
  </si>
  <si>
    <t>Boston Scientific Corporation</t>
  </si>
  <si>
    <t>CATV Systems</t>
  </si>
  <si>
    <t>BT</t>
  </si>
  <si>
    <t>BT Group plc</t>
  </si>
  <si>
    <t>BTA</t>
  </si>
  <si>
    <t>BlackRock LT Municipal Advantage Trust</t>
  </si>
  <si>
    <t>BTE</t>
  </si>
  <si>
    <t>Baytex Energy Trust</t>
  </si>
  <si>
    <t>BTF</t>
  </si>
  <si>
    <t>Boulder Total Return Fund Inc.</t>
  </si>
  <si>
    <t>BTH</t>
  </si>
  <si>
    <t>Blyth, Inc.</t>
  </si>
  <si>
    <t>BTM</t>
  </si>
  <si>
    <t>Brasil Telecom S.A.</t>
  </si>
  <si>
    <t>BTO</t>
  </si>
  <si>
    <t>John Hancock Bank and Thrift Opportunity Fund</t>
  </si>
  <si>
    <t>BTU</t>
  </si>
  <si>
    <t>Peabody Energy Corp.</t>
  </si>
  <si>
    <t>BTZ</t>
  </si>
  <si>
    <t>BUD</t>
  </si>
  <si>
    <t>Anheuser-Busch InBev</t>
  </si>
  <si>
    <t>Belgium</t>
  </si>
  <si>
    <t>Drug Delivery</t>
  </si>
  <si>
    <t>BVL</t>
  </si>
  <si>
    <t>ELEMENTS BG Large Cap ETN</t>
  </si>
  <si>
    <t>BVN</t>
  </si>
  <si>
    <t>Compania de Minas Buenaventura SA</t>
  </si>
  <si>
    <t>BVT</t>
  </si>
  <si>
    <t>ELEMENTS BG Total Market ETN</t>
  </si>
  <si>
    <t>BW</t>
  </si>
  <si>
    <t>Brush Engineered Materials Inc.</t>
  </si>
  <si>
    <t>BWA</t>
  </si>
  <si>
    <t>BorgWarner Inc.</t>
  </si>
  <si>
    <t>BWP</t>
  </si>
  <si>
    <t>Boardwalk Pipeline Partners, LP</t>
  </si>
  <si>
    <t>BWS</t>
  </si>
  <si>
    <t>Brown Shoe Co. Inc.</t>
  </si>
  <si>
    <t>Textile - Apparel Footwear &amp; Accessories</t>
  </si>
  <si>
    <t>BWV</t>
  </si>
  <si>
    <t>iPath CBOE S&amp;P 500 BuyWrite Index ETN</t>
  </si>
  <si>
    <t>BWX</t>
  </si>
  <si>
    <t>SPDR Barclays Capital Intl Treasury Bond</t>
  </si>
  <si>
    <t>BWZ</t>
  </si>
  <si>
    <t>SPDR Barclays Cap S/T Intl Treasury Bond</t>
  </si>
  <si>
    <t>BX</t>
  </si>
  <si>
    <t>The Blackstone Group</t>
  </si>
  <si>
    <t>BXC</t>
  </si>
  <si>
    <t>Bluelinx Holdings Inc.</t>
  </si>
  <si>
    <t>Building Materials Wholesale</t>
  </si>
  <si>
    <t>BXG</t>
  </si>
  <si>
    <t>Bluegreen Corp.</t>
  </si>
  <si>
    <t>BXP</t>
  </si>
  <si>
    <t>Boston Properties Inc.</t>
  </si>
  <si>
    <t>REIT - Office</t>
  </si>
  <si>
    <t>BXS</t>
  </si>
  <si>
    <t>BancorpSouth, Inc.</t>
  </si>
  <si>
    <t>Regional - Southeast Banks</t>
  </si>
  <si>
    <t>BYD</t>
  </si>
  <si>
    <t>Boyd Gaming Corp.</t>
  </si>
  <si>
    <t>Resorts &amp; Casinos</t>
  </si>
  <si>
    <t>BYI</t>
  </si>
  <si>
    <t>Bally Technologies, Inc.</t>
  </si>
  <si>
    <t>Gaming Activities</t>
  </si>
  <si>
    <t>BYM</t>
  </si>
  <si>
    <t>BlackRock Insured Municipal Income Trust</t>
  </si>
  <si>
    <t>BZ</t>
  </si>
  <si>
    <t>BZF</t>
  </si>
  <si>
    <t>WisdomTree Dreyfus Brazilian Real</t>
  </si>
  <si>
    <t>BZH</t>
  </si>
  <si>
    <t>Beazer Homes USA Inc.</t>
  </si>
  <si>
    <t>BZQ</t>
  </si>
  <si>
    <t>C</t>
  </si>
  <si>
    <t>Citigroup, Inc.</t>
  </si>
  <si>
    <t>CAB</t>
  </si>
  <si>
    <t>Cabela's Inc.</t>
  </si>
  <si>
    <t>Sporting Goods Stores</t>
  </si>
  <si>
    <t>CACI</t>
  </si>
  <si>
    <t>CACI International Inc.</t>
  </si>
  <si>
    <t>CAE</t>
  </si>
  <si>
    <t>CAE Inc.</t>
  </si>
  <si>
    <t>CAF</t>
  </si>
  <si>
    <t>CAG</t>
  </si>
  <si>
    <t>ConAgra Foods, Inc.</t>
  </si>
  <si>
    <t>CAH</t>
  </si>
  <si>
    <t>Cardinal Health, Inc.</t>
  </si>
  <si>
    <t>CAJ</t>
  </si>
  <si>
    <t>Canon Inc.</t>
  </si>
  <si>
    <t>Photographic Equipment &amp; Supplies</t>
  </si>
  <si>
    <t>CAL</t>
  </si>
  <si>
    <t>CAM</t>
  </si>
  <si>
    <t>Cameron International Corporation</t>
  </si>
  <si>
    <t>CAP</t>
  </si>
  <si>
    <t>CAI International Inc.</t>
  </si>
  <si>
    <t>CAR</t>
  </si>
  <si>
    <t>Avis Budget Group, Inc.</t>
  </si>
  <si>
    <t>CAS</t>
  </si>
  <si>
    <t>AM Castle &amp; Co.</t>
  </si>
  <si>
    <t>CASC</t>
  </si>
  <si>
    <t>Cascade Corp.</t>
  </si>
  <si>
    <t>CAT</t>
  </si>
  <si>
    <t>Caterpillar Inc.</t>
  </si>
  <si>
    <t>CATO</t>
  </si>
  <si>
    <t>Cato Corp.</t>
  </si>
  <si>
    <t>CB</t>
  </si>
  <si>
    <t>The Chubb Corporation</t>
  </si>
  <si>
    <t>CBB</t>
  </si>
  <si>
    <t>Cincinnati Bell Inc.</t>
  </si>
  <si>
    <t>CBC</t>
  </si>
  <si>
    <t>Capitol Bancorp, Ltd.</t>
  </si>
  <si>
    <t>Regional - Midwest Banks</t>
  </si>
  <si>
    <t>CBD</t>
  </si>
  <si>
    <t>Companhia Brasileira de Distribuicao</t>
  </si>
  <si>
    <t>CBE</t>
  </si>
  <si>
    <t>Cooper Industries plc</t>
  </si>
  <si>
    <t>Conglomerates</t>
  </si>
  <si>
    <t>CBG</t>
  </si>
  <si>
    <t>CB Richard Ellis Group, Inc.</t>
  </si>
  <si>
    <t>CBI</t>
  </si>
  <si>
    <t>Chicago Bridge &amp; Iron Company N.V.</t>
  </si>
  <si>
    <t>General Contractors</t>
  </si>
  <si>
    <t>CBK</t>
  </si>
  <si>
    <t>CBL</t>
  </si>
  <si>
    <t>CBL &amp; Associates Properties Inc.</t>
  </si>
  <si>
    <t>CBM</t>
  </si>
  <si>
    <t>Cambrex Corp.</t>
  </si>
  <si>
    <t>CBR</t>
  </si>
  <si>
    <t>CIBER, Inc.</t>
  </si>
  <si>
    <t>CBS</t>
  </si>
  <si>
    <t>CBS Corporation</t>
  </si>
  <si>
    <t>CBT</t>
  </si>
  <si>
    <t>Cabot Corp.</t>
  </si>
  <si>
    <t>CBU</t>
  </si>
  <si>
    <t>Community Bank System Inc.</t>
  </si>
  <si>
    <t>Regional - Northeast Banks</t>
  </si>
  <si>
    <t>Confectioners</t>
  </si>
  <si>
    <t>CBZ</t>
  </si>
  <si>
    <t>CBIZ, Inc.</t>
  </si>
  <si>
    <t>CCC</t>
  </si>
  <si>
    <t>CCE</t>
  </si>
  <si>
    <t>Coca-Cola Enterprises Inc.</t>
  </si>
  <si>
    <t>CCH</t>
  </si>
  <si>
    <t>Coca-Cola Hellenic Bottling Company S.A.</t>
  </si>
  <si>
    <t>CCI</t>
  </si>
  <si>
    <t>Crown Castle International Corp.</t>
  </si>
  <si>
    <t>CCJ</t>
  </si>
  <si>
    <t>Cameco Corp.</t>
  </si>
  <si>
    <t>CCK</t>
  </si>
  <si>
    <t>Crown Holdings Inc.</t>
  </si>
  <si>
    <t>CCL</t>
  </si>
  <si>
    <t>General Entertainment</t>
  </si>
  <si>
    <t>CCO</t>
  </si>
  <si>
    <t>Clear Channel Outdoor Holdings Inc.</t>
  </si>
  <si>
    <t>Marketing Services</t>
  </si>
  <si>
    <t>CCU</t>
  </si>
  <si>
    <t>Compania Cervecerias Unidas S.A.</t>
  </si>
  <si>
    <t>CDE</t>
  </si>
  <si>
    <t>Coeur d`Alene Mines Corporation</t>
  </si>
  <si>
    <t>Silver</t>
  </si>
  <si>
    <t>CDI</t>
  </si>
  <si>
    <t>CDI Corp.</t>
  </si>
  <si>
    <t>CDR</t>
  </si>
  <si>
    <t>Cedar Shopping Centers Inc.</t>
  </si>
  <si>
    <t>CE</t>
  </si>
  <si>
    <t>Celanese Corp.</t>
  </si>
  <si>
    <t>CEA</t>
  </si>
  <si>
    <t>China Eastern Airlines Corp. Ltd.</t>
  </si>
  <si>
    <t>CEC</t>
  </si>
  <si>
    <t>CEC Entertainment Inc.</t>
  </si>
  <si>
    <t>CEE</t>
  </si>
  <si>
    <t>Central Europe &amp; Russia Fund Inc.</t>
  </si>
  <si>
    <t>CEG</t>
  </si>
  <si>
    <t>Constellation Energy Group, Inc.</t>
  </si>
  <si>
    <t>CEL</t>
  </si>
  <si>
    <t>Cellcom Israel Ltd.</t>
  </si>
  <si>
    <t>CEO</t>
  </si>
  <si>
    <t>CNOOC Ltd.</t>
  </si>
  <si>
    <t>Hong Kong</t>
  </si>
  <si>
    <t>CEP</t>
  </si>
  <si>
    <t>Constellation Energy Partners LLC</t>
  </si>
  <si>
    <t>CEW</t>
  </si>
  <si>
    <t>WisdomTree Dreyfus Emerging Currency</t>
  </si>
  <si>
    <t>CF</t>
  </si>
  <si>
    <t>CF Industries Holdings, Inc.</t>
  </si>
  <si>
    <t>CFI</t>
  </si>
  <si>
    <t>Culp Inc.</t>
  </si>
  <si>
    <t>CFN</t>
  </si>
  <si>
    <t>CareFusion Corporation</t>
  </si>
  <si>
    <t>CFR</t>
  </si>
  <si>
    <t>Cullen/Frost Bankers, Inc.</t>
  </si>
  <si>
    <t>Regional - Southwest  Banks</t>
  </si>
  <si>
    <t>CFT</t>
  </si>
  <si>
    <t>iShares Barclays Credit Bond</t>
  </si>
  <si>
    <t>CFX</t>
  </si>
  <si>
    <t>Colfax Corporation</t>
  </si>
  <si>
    <t>CGI</t>
  </si>
  <si>
    <t>Celadon Group Inc.</t>
  </si>
  <si>
    <t>Trucking</t>
  </si>
  <si>
    <t>CGO</t>
  </si>
  <si>
    <t>Calamos Global Total Return Fund</t>
  </si>
  <si>
    <t>CGV</t>
  </si>
  <si>
    <t>CGW</t>
  </si>
  <si>
    <t>CGX</t>
  </si>
  <si>
    <t>CHA</t>
  </si>
  <si>
    <t>China Telecom Corp. Ltd.</t>
  </si>
  <si>
    <t>Manufactured Housing</t>
  </si>
  <si>
    <t>CHD</t>
  </si>
  <si>
    <t>Church &amp; Dwight Co. Inc.</t>
  </si>
  <si>
    <t>Cleaning Products</t>
  </si>
  <si>
    <t>CHE</t>
  </si>
  <si>
    <t>Chemed Corp.</t>
  </si>
  <si>
    <t>Home Health Care</t>
  </si>
  <si>
    <t>CHG</t>
  </si>
  <si>
    <t>CH Energy Group Inc.</t>
  </si>
  <si>
    <t>CHH</t>
  </si>
  <si>
    <t>Choice Hotels International Inc.</t>
  </si>
  <si>
    <t>Lodging</t>
  </si>
  <si>
    <t>CHI</t>
  </si>
  <si>
    <t>Calamos Convertible Opportunities &amp; Income Fund</t>
  </si>
  <si>
    <t>CHK</t>
  </si>
  <si>
    <t>Chesapeake Energy Corporation</t>
  </si>
  <si>
    <t>CHL</t>
  </si>
  <si>
    <t>China Mobile Limited</t>
  </si>
  <si>
    <t>CHN</t>
  </si>
  <si>
    <t>The China Fund, Inc.</t>
  </si>
  <si>
    <t>CHS</t>
  </si>
  <si>
    <t>Chico's FAS Inc.</t>
  </si>
  <si>
    <t>CHT</t>
  </si>
  <si>
    <t>Chunghwa Telecom Co. Ltd.</t>
  </si>
  <si>
    <t>CHU</t>
  </si>
  <si>
    <t>CHW</t>
  </si>
  <si>
    <t>Calamos Global Dynamic Income Fund</t>
  </si>
  <si>
    <t>CHY</t>
  </si>
  <si>
    <t>Calamos Convertible &amp; High Income Fund</t>
  </si>
  <si>
    <t>CI</t>
  </si>
  <si>
    <t>CIA</t>
  </si>
  <si>
    <t>Citizens Inc.</t>
  </si>
  <si>
    <t>CIB</t>
  </si>
  <si>
    <t>Bancolombia S.A.</t>
  </si>
  <si>
    <t>Colombia</t>
  </si>
  <si>
    <t>CIF</t>
  </si>
  <si>
    <t>MFS Intermediate High Income Fund</t>
  </si>
  <si>
    <t>CIG</t>
  </si>
  <si>
    <t>CII</t>
  </si>
  <si>
    <t>BlackRock Enhanced Capital and Income Fund, Inc.</t>
  </si>
  <si>
    <t>CIM</t>
  </si>
  <si>
    <t>Chimera Investment Corporation</t>
  </si>
  <si>
    <t>CIR</t>
  </si>
  <si>
    <t>CIU</t>
  </si>
  <si>
    <t>iShares Barclays Intermediate Credit Bd</t>
  </si>
  <si>
    <t>CIX</t>
  </si>
  <si>
    <t>CompX International Inc.</t>
  </si>
  <si>
    <t>Machine Tools &amp; Accessories</t>
  </si>
  <si>
    <t>Broadcasting - Radio</t>
  </si>
  <si>
    <t>CKH</t>
  </si>
  <si>
    <t>Seacor Holdings Inc.</t>
  </si>
  <si>
    <t>CKP</t>
  </si>
  <si>
    <t>Checkpoint Systems Inc.</t>
  </si>
  <si>
    <t>CL</t>
  </si>
  <si>
    <t>Colgate-Palmolive Co.</t>
  </si>
  <si>
    <t>CLB</t>
  </si>
  <si>
    <t>Core Laboratories NV</t>
  </si>
  <si>
    <t>CLC</t>
  </si>
  <si>
    <t>CLARCOR Inc.</t>
  </si>
  <si>
    <t>CLF</t>
  </si>
  <si>
    <t>Cliffs Natural Resources Inc.</t>
  </si>
  <si>
    <t>CLH</t>
  </si>
  <si>
    <t>Clean Harbors, Inc.</t>
  </si>
  <si>
    <t>CLI</t>
  </si>
  <si>
    <t>Mack-Cali Realty Corp.</t>
  </si>
  <si>
    <t>CLP</t>
  </si>
  <si>
    <t>Colonial Properties Trust</t>
  </si>
  <si>
    <t>CLR</t>
  </si>
  <si>
    <t>Continental Resources Inc.</t>
  </si>
  <si>
    <t>CLS</t>
  </si>
  <si>
    <t>Celestica Inc.</t>
  </si>
  <si>
    <t>CLW</t>
  </si>
  <si>
    <t>Clearwater Paper Corporation</t>
  </si>
  <si>
    <t>CLX</t>
  </si>
  <si>
    <t>Clorox Corporation</t>
  </si>
  <si>
    <t>CM</t>
  </si>
  <si>
    <t>Canadian Imperial Bank of Commerce</t>
  </si>
  <si>
    <t>Comerica Incorporated</t>
  </si>
  <si>
    <t>CMC</t>
  </si>
  <si>
    <t>Commercial Metals Company</t>
  </si>
  <si>
    <t>CMD</t>
  </si>
  <si>
    <t>CMF</t>
  </si>
  <si>
    <t>CMG</t>
  </si>
  <si>
    <t>Chipotle Mexican Grill, Inc.</t>
  </si>
  <si>
    <t>CMI</t>
  </si>
  <si>
    <t>Cummins Inc.</t>
  </si>
  <si>
    <t>CMK</t>
  </si>
  <si>
    <t>MFS InterMarket Income Trust I</t>
  </si>
  <si>
    <t>CML</t>
  </si>
  <si>
    <t>Compellent Technologies, Inc.</t>
  </si>
  <si>
    <t>Data Storage Devices</t>
  </si>
  <si>
    <t>CMM</t>
  </si>
  <si>
    <t>China Mass Media Corp.</t>
  </si>
  <si>
    <t>Advertising Agencies</t>
  </si>
  <si>
    <t>CMN</t>
  </si>
  <si>
    <t>Cantel Medical Corp.</t>
  </si>
  <si>
    <t>CMO</t>
  </si>
  <si>
    <t>Capstead Mortgage Corp.</t>
  </si>
  <si>
    <t>CMP</t>
  </si>
  <si>
    <t>Compass Minerals International Inc.</t>
  </si>
  <si>
    <t>CMS</t>
  </si>
  <si>
    <t>CMS Energy Corp.</t>
  </si>
  <si>
    <t>CMU</t>
  </si>
  <si>
    <t>MFS High Yield Municipal Trust</t>
  </si>
  <si>
    <t>CNA</t>
  </si>
  <si>
    <t>CNA Financial Corporation</t>
  </si>
  <si>
    <t>CNC</t>
  </si>
  <si>
    <t>Centene Corp.</t>
  </si>
  <si>
    <t>CNH</t>
  </si>
  <si>
    <t>CNH Global NV</t>
  </si>
  <si>
    <t>CNI</t>
  </si>
  <si>
    <t>Canadian National Railway Company</t>
  </si>
  <si>
    <t>CNK</t>
  </si>
  <si>
    <t>Cinemark Holdings Inc.</t>
  </si>
  <si>
    <t>Movie Production, Theaters</t>
  </si>
  <si>
    <t>CNL</t>
  </si>
  <si>
    <t>CNO</t>
  </si>
  <si>
    <t>CNP</t>
  </si>
  <si>
    <t>CNQ</t>
  </si>
  <si>
    <t>Canadian Natural Resources Limited</t>
  </si>
  <si>
    <t>CNS</t>
  </si>
  <si>
    <t>Cohen &amp; Steers Inc.</t>
  </si>
  <si>
    <t>Con-way Inc.</t>
  </si>
  <si>
    <t>CONSOL Energy Inc.</t>
  </si>
  <si>
    <t>CNY</t>
  </si>
  <si>
    <t>COF</t>
  </si>
  <si>
    <t>Capital One Financial Corp.</t>
  </si>
  <si>
    <t>COG</t>
  </si>
  <si>
    <t>COH</t>
  </si>
  <si>
    <t>Coach Inc.</t>
  </si>
  <si>
    <t>COL</t>
  </si>
  <si>
    <t>Rockwell Collins Inc.</t>
  </si>
  <si>
    <t>COO</t>
  </si>
  <si>
    <t>The Cooper Companies Inc.</t>
  </si>
  <si>
    <t>COP</t>
  </si>
  <si>
    <t>ConocoPhillips</t>
  </si>
  <si>
    <t>COT</t>
  </si>
  <si>
    <t>Cott Corporation</t>
  </si>
  <si>
    <t>COV</t>
  </si>
  <si>
    <t>Covidien plc</t>
  </si>
  <si>
    <t>COW</t>
  </si>
  <si>
    <t>COY</t>
  </si>
  <si>
    <t>BlackRock Corporate High Yield Fund, Inc.</t>
  </si>
  <si>
    <t>CP</t>
  </si>
  <si>
    <t>Canadian Pacific Railway Limited</t>
  </si>
  <si>
    <t>CPA</t>
  </si>
  <si>
    <t>Copa Holdings SA</t>
  </si>
  <si>
    <t>CPB</t>
  </si>
  <si>
    <t>Campbell Soup Co.</t>
  </si>
  <si>
    <t>CPC</t>
  </si>
  <si>
    <t>Chemspec International Limited</t>
  </si>
  <si>
    <t>CPE</t>
  </si>
  <si>
    <t>Callon Petroleum Co.</t>
  </si>
  <si>
    <t>CPF</t>
  </si>
  <si>
    <t>Central Pacific Financial Corp.</t>
  </si>
  <si>
    <t>CPK</t>
  </si>
  <si>
    <t>CPL</t>
  </si>
  <si>
    <t>CPFL Energia S.A.</t>
  </si>
  <si>
    <t>Foreign Utilities</t>
  </si>
  <si>
    <t>CPN</t>
  </si>
  <si>
    <t>Calpine Corp.</t>
  </si>
  <si>
    <t>CPO</t>
  </si>
  <si>
    <t>Corn Products International Inc.</t>
  </si>
  <si>
    <t>CPT</t>
  </si>
  <si>
    <t>Camden Property Trust</t>
  </si>
  <si>
    <t>CPX</t>
  </si>
  <si>
    <t>Complete Production Services, Inc.</t>
  </si>
  <si>
    <t>CPY</t>
  </si>
  <si>
    <t>CPI Corp.</t>
  </si>
  <si>
    <t>Personal Services</t>
  </si>
  <si>
    <t>CQB</t>
  </si>
  <si>
    <t>Chiquita Brands International Inc.</t>
  </si>
  <si>
    <t>CR</t>
  </si>
  <si>
    <t>Crane Co.</t>
  </si>
  <si>
    <t>CRD-B</t>
  </si>
  <si>
    <t>CRH</t>
  </si>
  <si>
    <t>CRH plc</t>
  </si>
  <si>
    <t>Cement</t>
  </si>
  <si>
    <t>CRI</t>
  </si>
  <si>
    <t>Carter's, Inc.</t>
  </si>
  <si>
    <t>Textile - Apparel Clothing</t>
  </si>
  <si>
    <t>CRK</t>
  </si>
  <si>
    <t>Comstock Resources Inc.</t>
  </si>
  <si>
    <t>CRL</t>
  </si>
  <si>
    <t>CRM</t>
  </si>
  <si>
    <t>Salesforce.com</t>
  </si>
  <si>
    <t>Application Software</t>
  </si>
  <si>
    <t>CRR</t>
  </si>
  <si>
    <t>CRS</t>
  </si>
  <si>
    <t>Carpenter Technology Corp.</t>
  </si>
  <si>
    <t>CRT</t>
  </si>
  <si>
    <t>Cross Timbers Royalty Trust</t>
  </si>
  <si>
    <t>CRY</t>
  </si>
  <si>
    <t>CryoLife Inc.</t>
  </si>
  <si>
    <t>Medical Appliances &amp; Equipment</t>
  </si>
  <si>
    <t>CS</t>
  </si>
  <si>
    <t>Credit Suisse Group</t>
  </si>
  <si>
    <t>CSA</t>
  </si>
  <si>
    <t>Cogdell Spencer Inc.</t>
  </si>
  <si>
    <t>REIT - Healthcare Facilities</t>
  </si>
  <si>
    <t>CSC</t>
  </si>
  <si>
    <t>Computer Sciences Corporation</t>
  </si>
  <si>
    <t>CSD</t>
  </si>
  <si>
    <t>CSE</t>
  </si>
  <si>
    <t>CapitalSource Inc.</t>
  </si>
  <si>
    <t>CSH</t>
  </si>
  <si>
    <t>Cash America International, Inc.</t>
  </si>
  <si>
    <t>CSJ</t>
  </si>
  <si>
    <t>iShares Barclays 1-3 Year Credit Bond</t>
  </si>
  <si>
    <t>CSL</t>
  </si>
  <si>
    <t>Carlisle Companies Inc.</t>
  </si>
  <si>
    <t>Rubber &amp; Plastics</t>
  </si>
  <si>
    <t>CSP</t>
  </si>
  <si>
    <t>American Strategic Income Portfolio III</t>
  </si>
  <si>
    <t>CSQ</t>
  </si>
  <si>
    <t>Calamos Strategic Total Return Fund</t>
  </si>
  <si>
    <t>CSR</t>
  </si>
  <si>
    <t>China Security &amp; Surveillance Technology, Inc.</t>
  </si>
  <si>
    <t>CSS</t>
  </si>
  <si>
    <t>CSS Industries Inc.</t>
  </si>
  <si>
    <t>CSU</t>
  </si>
  <si>
    <t>Capital Senior Living Corp.</t>
  </si>
  <si>
    <t>CSV</t>
  </si>
  <si>
    <t>Carriage Services Inc.</t>
  </si>
  <si>
    <t>CSX</t>
  </si>
  <si>
    <t>CSX Corp.</t>
  </si>
  <si>
    <t>CT</t>
  </si>
  <si>
    <t>Capital Trust, Inc.</t>
  </si>
  <si>
    <t>CTB</t>
  </si>
  <si>
    <t>Cooper Tire &amp; Rubber Co.</t>
  </si>
  <si>
    <t>CTL</t>
  </si>
  <si>
    <t>CTS</t>
  </si>
  <si>
    <t>CTS Corporation</t>
  </si>
  <si>
    <t>CTV</t>
  </si>
  <si>
    <t>CUB</t>
  </si>
  <si>
    <t>CUK</t>
  </si>
  <si>
    <t>Carnival plc</t>
  </si>
  <si>
    <t>CUT</t>
  </si>
  <si>
    <t>CUZ</t>
  </si>
  <si>
    <t>Cousins Properties Inc.</t>
  </si>
  <si>
    <t>CV</t>
  </si>
  <si>
    <t>Central Vermont Public Service Corp.</t>
  </si>
  <si>
    <t>CVA</t>
  </si>
  <si>
    <t>Covanta Holding Corporation</t>
  </si>
  <si>
    <t>CVC</t>
  </si>
  <si>
    <t>Cablevision Systems Corporation</t>
  </si>
  <si>
    <t>CVD</t>
  </si>
  <si>
    <t>Covance Inc.</t>
  </si>
  <si>
    <t>CVG</t>
  </si>
  <si>
    <t>Convergys Corporation</t>
  </si>
  <si>
    <t>Business Software &amp; Services</t>
  </si>
  <si>
    <t>CVH</t>
  </si>
  <si>
    <t>Coventry Health Care Inc.</t>
  </si>
  <si>
    <t>CVI</t>
  </si>
  <si>
    <t>CVR Energy, Inc.</t>
  </si>
  <si>
    <t>CVO</t>
  </si>
  <si>
    <t>Cenveo Inc.</t>
  </si>
  <si>
    <t>CVS</t>
  </si>
  <si>
    <t>CVS Caremark Corporation</t>
  </si>
  <si>
    <t>Drug Stores</t>
  </si>
  <si>
    <t>CVX</t>
  </si>
  <si>
    <t>Chevron Corp.</t>
  </si>
  <si>
    <t>CVY</t>
  </si>
  <si>
    <t>CW</t>
  </si>
  <si>
    <t>Curtiss-Wright Corp.</t>
  </si>
  <si>
    <t>CWF</t>
  </si>
  <si>
    <t>Chartwell Dividend &amp; Income Fund Inc.</t>
  </si>
  <si>
    <t>CWI</t>
  </si>
  <si>
    <t>SPDR MSCI ACWI (ex-US)</t>
  </si>
  <si>
    <t>CWT</t>
  </si>
  <si>
    <t>California Water Service Group</t>
  </si>
  <si>
    <t>CX</t>
  </si>
  <si>
    <t>CEMEX, S.A.B. de C.V.</t>
  </si>
  <si>
    <t>CXA</t>
  </si>
  <si>
    <t>CXE</t>
  </si>
  <si>
    <t>MFS High Income Municipal Trust</t>
  </si>
  <si>
    <t>CXH</t>
  </si>
  <si>
    <t>MFS Investment Grade Municipal Trust</t>
  </si>
  <si>
    <t>CXO</t>
  </si>
  <si>
    <t>Concho Resources, Inc.</t>
  </si>
  <si>
    <t>CXW</t>
  </si>
  <si>
    <t>CYB</t>
  </si>
  <si>
    <t>WisdomTree Dreyfus Chinese Yuan</t>
  </si>
  <si>
    <t>CYD</t>
  </si>
  <si>
    <t>China Yuchai International Limited</t>
  </si>
  <si>
    <t>Singapore</t>
  </si>
  <si>
    <t>CYE</t>
  </si>
  <si>
    <t>BlackRock Corporate High Yield Fund III, Inc.</t>
  </si>
  <si>
    <t>CYH</t>
  </si>
  <si>
    <t>Community Health Systems, Inc.</t>
  </si>
  <si>
    <t>Hospitals</t>
  </si>
  <si>
    <t>CYN</t>
  </si>
  <si>
    <t>City National Corp.</t>
  </si>
  <si>
    <t>CYS</t>
  </si>
  <si>
    <t>Cypress Sharpridge Investments, Inc.</t>
  </si>
  <si>
    <t>CYT</t>
  </si>
  <si>
    <t>Cytec Industries Inc.</t>
  </si>
  <si>
    <t>CZA</t>
  </si>
  <si>
    <t>CZZ</t>
  </si>
  <si>
    <t>Cosan Ltd.</t>
  </si>
  <si>
    <t>D</t>
  </si>
  <si>
    <t>Dominion Resources, Inc.</t>
  </si>
  <si>
    <t>DAC</t>
  </si>
  <si>
    <t>Danaos Corporation</t>
  </si>
  <si>
    <t>DAG</t>
  </si>
  <si>
    <t>PowerShares DB Agriculture Dble Long ETN</t>
  </si>
  <si>
    <t>Auto Manufacturers - Major</t>
  </si>
  <si>
    <t>Germany</t>
  </si>
  <si>
    <t>DAL</t>
  </si>
  <si>
    <t>Delta Air Lines Inc.</t>
  </si>
  <si>
    <t>DAN</t>
  </si>
  <si>
    <t>Dana Holding Corporation</t>
  </si>
  <si>
    <t>DAR</t>
  </si>
  <si>
    <t>Darling International Inc.</t>
  </si>
  <si>
    <t>DB</t>
  </si>
  <si>
    <t>Deutsche Bank AG</t>
  </si>
  <si>
    <t>DBA</t>
  </si>
  <si>
    <t>PowerShares DB Agriculture</t>
  </si>
  <si>
    <t>DBB</t>
  </si>
  <si>
    <t>PowerShares DB Base Metals</t>
  </si>
  <si>
    <t>DBC</t>
  </si>
  <si>
    <t>PowerShares DB Commodity Index Tracking</t>
  </si>
  <si>
    <t>DBD</t>
  </si>
  <si>
    <t>Business Equipment</t>
  </si>
  <si>
    <t>DBE</t>
  </si>
  <si>
    <t>PowerShares DB Energy</t>
  </si>
  <si>
    <t>DBN</t>
  </si>
  <si>
    <t>WisdomTree International Basic Materials</t>
  </si>
  <si>
    <t>DBO</t>
  </si>
  <si>
    <t>PowerShares DB Oil</t>
  </si>
  <si>
    <t>DBP</t>
  </si>
  <si>
    <t>PowerShares DB Precious Metals</t>
  </si>
  <si>
    <t>DBS</t>
  </si>
  <si>
    <t>PowerShares DB Silver</t>
  </si>
  <si>
    <t>DBU</t>
  </si>
  <si>
    <t>WisdomTree International Utilities</t>
  </si>
  <si>
    <t>DBV</t>
  </si>
  <si>
    <t>PowerShares DB G10 Currency Harvest</t>
  </si>
  <si>
    <t>DCA</t>
  </si>
  <si>
    <t>DCA Total Return Fund</t>
  </si>
  <si>
    <t>DCI</t>
  </si>
  <si>
    <t>Pollution &amp; Treatment Controls</t>
  </si>
  <si>
    <t>DCM</t>
  </si>
  <si>
    <t>DCO</t>
  </si>
  <si>
    <t>Ducommun Inc.</t>
  </si>
  <si>
    <t>DCS</t>
  </si>
  <si>
    <t>Claymore Dividend &amp; Income Fund</t>
  </si>
  <si>
    <t>DCT</t>
  </si>
  <si>
    <t>DCT Industrial Trust Inc.</t>
  </si>
  <si>
    <t>DCW</t>
  </si>
  <si>
    <t>DD</t>
  </si>
  <si>
    <t>EI DuPont de Nemours &amp; Co.</t>
  </si>
  <si>
    <t>DDE</t>
  </si>
  <si>
    <t>Dover Downs Gaming &amp; Entertainment Inc.</t>
  </si>
  <si>
    <t>DDF</t>
  </si>
  <si>
    <t>Delaware Investments Dividend &amp; Income Fund, Inc.</t>
  </si>
  <si>
    <t>DDG</t>
  </si>
  <si>
    <t>DDM</t>
  </si>
  <si>
    <t>DDP</t>
  </si>
  <si>
    <t>PowerShares DB Commodity Short ETN</t>
  </si>
  <si>
    <t>Developers Diversified Realty Corp.</t>
  </si>
  <si>
    <t>DDS</t>
  </si>
  <si>
    <t>Dillard's Inc.</t>
  </si>
  <si>
    <t>Department Stores</t>
  </si>
  <si>
    <t>DE</t>
  </si>
  <si>
    <t>DEE</t>
  </si>
  <si>
    <t>PowerShares DB Commodity Dble Short ETN</t>
  </si>
  <si>
    <t>DEF</t>
  </si>
  <si>
    <t>DEG</t>
  </si>
  <si>
    <t>Delhaize Group</t>
  </si>
  <si>
    <t>DEI</t>
  </si>
  <si>
    <t>Douglas Emmett Inc</t>
  </si>
  <si>
    <t>DEL</t>
  </si>
  <si>
    <t>Deltic Timber Corp.</t>
  </si>
  <si>
    <t>Lumber, Wood Production</t>
  </si>
  <si>
    <t>DEM</t>
  </si>
  <si>
    <t>WisdomTree Emerging Markets Equity Inc</t>
  </si>
  <si>
    <t>DEO</t>
  </si>
  <si>
    <t>Diageo plc</t>
  </si>
  <si>
    <t>DEP</t>
  </si>
  <si>
    <t>Duncan Energy Partners LP</t>
  </si>
  <si>
    <t>DES</t>
  </si>
  <si>
    <t>WisdomTree SmallCap Dividend</t>
  </si>
  <si>
    <t>DEW</t>
  </si>
  <si>
    <t>WisdomTree Global Equity Income</t>
  </si>
  <si>
    <t>DEX</t>
  </si>
  <si>
    <t>DF</t>
  </si>
  <si>
    <t>Dean Foods Co.</t>
  </si>
  <si>
    <t>DFE</t>
  </si>
  <si>
    <t>WisdomTree Europe SmallCap Dividend</t>
  </si>
  <si>
    <t>DFG</t>
  </si>
  <si>
    <t>DFJ</t>
  </si>
  <si>
    <t>WisdomTree Japan SmallCap Dividend</t>
  </si>
  <si>
    <t>DFS</t>
  </si>
  <si>
    <t>Discover Financial Services</t>
  </si>
  <si>
    <t>DFT</t>
  </si>
  <si>
    <t>DuPont Fabros Technology, Inc.</t>
  </si>
  <si>
    <t>DGF</t>
  </si>
  <si>
    <t>Delaware Investments Global Dividend &amp; Income Fund Inc.</t>
  </si>
  <si>
    <t>DGI</t>
  </si>
  <si>
    <t>DigitalGlobe, Inc.</t>
  </si>
  <si>
    <t>DGL</t>
  </si>
  <si>
    <t>PowerShares DB Gold</t>
  </si>
  <si>
    <t>DGP</t>
  </si>
  <si>
    <t>PowerShares DB Gold Double Long ETN</t>
  </si>
  <si>
    <t>DGS</t>
  </si>
  <si>
    <t>DGT</t>
  </si>
  <si>
    <t>SPDR DJ Global Titans</t>
  </si>
  <si>
    <t>DGW</t>
  </si>
  <si>
    <t>Duoyuan Global Water Inc.</t>
  </si>
  <si>
    <t>DGX</t>
  </si>
  <si>
    <t>Quest Diagnostics Inc.</t>
  </si>
  <si>
    <t>DGZ</t>
  </si>
  <si>
    <t>PowerShares DB Gold Short ETN</t>
  </si>
  <si>
    <t>DHF</t>
  </si>
  <si>
    <t>Dreyfus High Yield Strategies Fund</t>
  </si>
  <si>
    <t>DHG</t>
  </si>
  <si>
    <t>DHI</t>
  </si>
  <si>
    <t>DR Horton Inc.</t>
  </si>
  <si>
    <t>DHR</t>
  </si>
  <si>
    <t>Danaher Corp.</t>
  </si>
  <si>
    <t>DHS</t>
  </si>
  <si>
    <t>WisdomTree Equity Income</t>
  </si>
  <si>
    <t>DHT</t>
  </si>
  <si>
    <t>Channel Islands</t>
  </si>
  <si>
    <t>DHX</t>
  </si>
  <si>
    <t>Dice Holdings, Inc.</t>
  </si>
  <si>
    <t>DIA</t>
  </si>
  <si>
    <t>DIG</t>
  </si>
  <si>
    <t>DIM</t>
  </si>
  <si>
    <t>WisdomTree International MidCap Dividend</t>
  </si>
  <si>
    <t>DIN</t>
  </si>
  <si>
    <t>DineEquity, Inc.</t>
  </si>
  <si>
    <t>DIS</t>
  </si>
  <si>
    <t>Walt Disney Co.</t>
  </si>
  <si>
    <t>Entertainment - Diversified</t>
  </si>
  <si>
    <t>DJP</t>
  </si>
  <si>
    <t>DK</t>
  </si>
  <si>
    <t>Delek US Holdings Inc.</t>
  </si>
  <si>
    <t>DKA</t>
  </si>
  <si>
    <t>WisdomTree International Energy</t>
  </si>
  <si>
    <t>DKS</t>
  </si>
  <si>
    <t>DL</t>
  </si>
  <si>
    <t>China Distance Education Holdings Limited</t>
  </si>
  <si>
    <t>DLB</t>
  </si>
  <si>
    <t>Dolby Laboratories Inc.</t>
  </si>
  <si>
    <t>DLM</t>
  </si>
  <si>
    <t>Del Monte Foods Co.</t>
  </si>
  <si>
    <t>DLN</t>
  </si>
  <si>
    <t>WisdomTree LargeCap Dividend</t>
  </si>
  <si>
    <t>DLR</t>
  </si>
  <si>
    <t>Digital Realty Trust Inc.</t>
  </si>
  <si>
    <t>DLS</t>
  </si>
  <si>
    <t>WisdomTree International SmallCap Div</t>
  </si>
  <si>
    <t>DLX</t>
  </si>
  <si>
    <t>Deluxe Corp.</t>
  </si>
  <si>
    <t>DM</t>
  </si>
  <si>
    <t>Publishing - Periodicals</t>
  </si>
  <si>
    <t>DNB</t>
  </si>
  <si>
    <t>Dun &amp; Bradstreet Corp.</t>
  </si>
  <si>
    <t>DND</t>
  </si>
  <si>
    <t>WisdomTree Pacific ex-Japan Total Div</t>
  </si>
  <si>
    <t>DNH</t>
  </si>
  <si>
    <t>WisdomTree Pacific ex-Japan Equity Inc</t>
  </si>
  <si>
    <t>DNL</t>
  </si>
  <si>
    <t>WisdomTree World ex-US Growth</t>
  </si>
  <si>
    <t>DNP</t>
  </si>
  <si>
    <t>DNP Select Income Fund Inc.</t>
  </si>
  <si>
    <t>DNR</t>
  </si>
  <si>
    <t>Denbury Resources Inc.</t>
  </si>
  <si>
    <t>DNY</t>
  </si>
  <si>
    <t>The Denali Fund Inc.</t>
  </si>
  <si>
    <t>DO</t>
  </si>
  <si>
    <t>Diamond Offshore Drilling Inc.</t>
  </si>
  <si>
    <t>DOD</t>
  </si>
  <si>
    <t>ELEMENTS DJ High Yield Select 10 ETN</t>
  </si>
  <si>
    <t>DOG</t>
  </si>
  <si>
    <t>DOL</t>
  </si>
  <si>
    <t>WisdomTree International LargeCap Div</t>
  </si>
  <si>
    <t>DOLE</t>
  </si>
  <si>
    <t>Dole Food Company Inc.</t>
  </si>
  <si>
    <t>Food - Major Diversified</t>
  </si>
  <si>
    <t>DOM</t>
  </si>
  <si>
    <t>Dominion Resources Black Warrior Trust</t>
  </si>
  <si>
    <t>DON</t>
  </si>
  <si>
    <t>WisdomTree MidCap Dividend</t>
  </si>
  <si>
    <t>DOO</t>
  </si>
  <si>
    <t>WisdomTree International Div ex-Finncls</t>
  </si>
  <si>
    <t>DOV</t>
  </si>
  <si>
    <t>Dover Corp.</t>
  </si>
  <si>
    <t>DOW</t>
  </si>
  <si>
    <t>The Dow Chemical Company</t>
  </si>
  <si>
    <t>DOX</t>
  </si>
  <si>
    <t>Amdocs Ltd.</t>
  </si>
  <si>
    <t>DPD</t>
  </si>
  <si>
    <t>Dow 30 Premium &amp; Dividend Income Fund Inc.</t>
  </si>
  <si>
    <t>DPK</t>
  </si>
  <si>
    <t>Direxion Daily Dev Mkts Bear 3X Shrs</t>
  </si>
  <si>
    <t>DPL</t>
  </si>
  <si>
    <t>DPL Inc.</t>
  </si>
  <si>
    <t>DPM</t>
  </si>
  <si>
    <t>DCP Midstream Partners LP</t>
  </si>
  <si>
    <t>DPO</t>
  </si>
  <si>
    <t>DPS</t>
  </si>
  <si>
    <t>Dr Pepper Snapple Group, Inc.</t>
  </si>
  <si>
    <t>DPU</t>
  </si>
  <si>
    <t>PowerShares DB Commodity Long ETN</t>
  </si>
  <si>
    <t>DPZ</t>
  </si>
  <si>
    <t>Domino's Pizza, Inc.</t>
  </si>
  <si>
    <t>DRC</t>
  </si>
  <si>
    <t>Dresser-Rand Group Inc.</t>
  </si>
  <si>
    <t>DRE</t>
  </si>
  <si>
    <t>Duke Realty Corp.</t>
  </si>
  <si>
    <t>DRH</t>
  </si>
  <si>
    <t>Diamondrock Hospitality Co.</t>
  </si>
  <si>
    <t>DRI</t>
  </si>
  <si>
    <t>Darden Restaurants, Inc.</t>
  </si>
  <si>
    <t>DRL</t>
  </si>
  <si>
    <t>Doral Financial Corp.</t>
  </si>
  <si>
    <t>DRN</t>
  </si>
  <si>
    <t>Direxion Daily Real Estate Bull 3X Shrs</t>
  </si>
  <si>
    <t>DRP</t>
  </si>
  <si>
    <t>DRQ</t>
  </si>
  <si>
    <t>Dril-Quip, Inc.</t>
  </si>
  <si>
    <t>DRR</t>
  </si>
  <si>
    <t>Market Vectors Double Short Euro ETN</t>
  </si>
  <si>
    <t>DRV</t>
  </si>
  <si>
    <t>Direxion Daily Real Estate Bear 3X Shrs</t>
  </si>
  <si>
    <t>DRW</t>
  </si>
  <si>
    <t>WisdomTree International Real Estate</t>
  </si>
  <si>
    <t>DSI</t>
  </si>
  <si>
    <t>iShares KLD 400 Social Index</t>
  </si>
  <si>
    <t>DSM</t>
  </si>
  <si>
    <t>Dreyfus Strategic Municipal Bond Fund Inc.</t>
  </si>
  <si>
    <t>DST</t>
  </si>
  <si>
    <t>DST Systems Inc.</t>
  </si>
  <si>
    <t>DSU</t>
  </si>
  <si>
    <t>BlackRock Debt Strategies Fund, Inc.</t>
  </si>
  <si>
    <t>DSW</t>
  </si>
  <si>
    <t>DSW Inc.</t>
  </si>
  <si>
    <t>DSX</t>
  </si>
  <si>
    <t>Diana Shipping Inc.</t>
  </si>
  <si>
    <t>DTD</t>
  </si>
  <si>
    <t>WisdomTree Total Dividend</t>
  </si>
  <si>
    <t>DTE</t>
  </si>
  <si>
    <t>DTE Energy Co.</t>
  </si>
  <si>
    <t>DTF</t>
  </si>
  <si>
    <t>DTF Tax-Free Income Inc.</t>
  </si>
  <si>
    <t>DTG</t>
  </si>
  <si>
    <t>Dollar Thrifty Automotive Group Inc.</t>
  </si>
  <si>
    <t>DTH</t>
  </si>
  <si>
    <t>WisdomTree DEFA Equity Income</t>
  </si>
  <si>
    <t>DTN</t>
  </si>
  <si>
    <t>WisdomTree Dividend ex-Financials</t>
  </si>
  <si>
    <t>DTO</t>
  </si>
  <si>
    <t>PowerShares DB Crude Oil Dble Short ETN</t>
  </si>
  <si>
    <t>DUC</t>
  </si>
  <si>
    <t>Duff &amp; Phelps Utility &amp; Corporate Bond Trust Inc.</t>
  </si>
  <si>
    <t>DUF</t>
  </si>
  <si>
    <t>Duff &amp; Phelps Corporation</t>
  </si>
  <si>
    <t>DUG</t>
  </si>
  <si>
    <t>DUK</t>
  </si>
  <si>
    <t>Duke Energy Corporation</t>
  </si>
  <si>
    <t>DV</t>
  </si>
  <si>
    <t>DeVry, Inc.</t>
  </si>
  <si>
    <t>DVA</t>
  </si>
  <si>
    <t>DaVita, Inc.</t>
  </si>
  <si>
    <t>Specialized Health Services</t>
  </si>
  <si>
    <t>DVD</t>
  </si>
  <si>
    <t>Dover Motorsports Inc.</t>
  </si>
  <si>
    <t>Sporting Activities</t>
  </si>
  <si>
    <t>DVF</t>
  </si>
  <si>
    <t>BlackRock Diversified Income Strategies Fund, Inc.</t>
  </si>
  <si>
    <t>DVM</t>
  </si>
  <si>
    <t>Cohen &amp; Steers Dividend Majors Fund Inc.</t>
  </si>
  <si>
    <t>DVN</t>
  </si>
  <si>
    <t>Devon Energy Corporation</t>
  </si>
  <si>
    <t>DVR</t>
  </si>
  <si>
    <t>Cal Dive International Inc</t>
  </si>
  <si>
    <t>DVY</t>
  </si>
  <si>
    <t>iShares Dow Jones Select Dividend Index</t>
  </si>
  <si>
    <t>DW</t>
  </si>
  <si>
    <t>Drew Industries Inc.</t>
  </si>
  <si>
    <t>DWM</t>
  </si>
  <si>
    <t>WisdomTree DEFA</t>
  </si>
  <si>
    <t>DWX</t>
  </si>
  <si>
    <t>SPDR S&amp;P International Dividend</t>
  </si>
  <si>
    <t>DX</t>
  </si>
  <si>
    <t>Dynex Capital Inc.</t>
  </si>
  <si>
    <t>DXD</t>
  </si>
  <si>
    <t>DXJ</t>
  </si>
  <si>
    <t>DY</t>
  </si>
  <si>
    <t>Dycom Industries Inc.</t>
  </si>
  <si>
    <t>Heavy Construction</t>
  </si>
  <si>
    <t>DYN</t>
  </si>
  <si>
    <t>Dynegy Inc.</t>
  </si>
  <si>
    <t>DYY</t>
  </si>
  <si>
    <t>PowerShares DB Commodity Dble Long ETN</t>
  </si>
  <si>
    <t>DZK</t>
  </si>
  <si>
    <t>Direxion Daily Dev Mkts Bull 3X Shrs</t>
  </si>
  <si>
    <t>DZZ</t>
  </si>
  <si>
    <t>PowerShares DB Gold Double Short ETN</t>
  </si>
  <si>
    <t>E</t>
  </si>
  <si>
    <t>Eni SpA</t>
  </si>
  <si>
    <t>Italy</t>
  </si>
  <si>
    <t>EAC</t>
  </si>
  <si>
    <t>EAT</t>
  </si>
  <si>
    <t>Brinker International Inc.</t>
  </si>
  <si>
    <t>EBF</t>
  </si>
  <si>
    <t>Ennis Inc.</t>
  </si>
  <si>
    <t>EBI</t>
  </si>
  <si>
    <t>Evergreen International Balanced Income Fund</t>
  </si>
  <si>
    <t>EBR</t>
  </si>
  <si>
    <t>Centrais Electricas Brasileiras S.A.</t>
  </si>
  <si>
    <t>EBS</t>
  </si>
  <si>
    <t>Emergent BioSolutions, Inc.</t>
  </si>
  <si>
    <t>EC</t>
  </si>
  <si>
    <t>Ecopetrol SA</t>
  </si>
  <si>
    <t>ECA</t>
  </si>
  <si>
    <t>EnCana Corp.</t>
  </si>
  <si>
    <t>ECH</t>
  </si>
  <si>
    <t>iShares MSCI Chile Investable Mkt Idx</t>
  </si>
  <si>
    <t>ECL</t>
  </si>
  <si>
    <t>Ecolab Inc.</t>
  </si>
  <si>
    <t>ED</t>
  </si>
  <si>
    <t>Consolidated Edison Inc.</t>
  </si>
  <si>
    <t>EDC</t>
  </si>
  <si>
    <t>Direxion Daily Emrg Mkts Bull 3X Shares</t>
  </si>
  <si>
    <t>EDD</t>
  </si>
  <si>
    <t>EDE</t>
  </si>
  <si>
    <t>Empire District Electric Co.</t>
  </si>
  <si>
    <t>EDN</t>
  </si>
  <si>
    <t>Edenor SA</t>
  </si>
  <si>
    <t>EDR</t>
  </si>
  <si>
    <t>Education Realty Trust Inc.</t>
  </si>
  <si>
    <t>EDU</t>
  </si>
  <si>
    <t>New Oriental Education &amp; Technology Group</t>
  </si>
  <si>
    <t>EDV</t>
  </si>
  <si>
    <t>Vanguard Extended Dur Trs Idx ETF</t>
  </si>
  <si>
    <t>EDZ</t>
  </si>
  <si>
    <t>Direxion Daily Emrg Mkts Bear 3X Shares</t>
  </si>
  <si>
    <t>EE</t>
  </si>
  <si>
    <t>El Paso Electric Co.</t>
  </si>
  <si>
    <t>EEA</t>
  </si>
  <si>
    <t>European Equity Fund Inc. (The)</t>
  </si>
  <si>
    <t>EEB</t>
  </si>
  <si>
    <t>EEE</t>
  </si>
  <si>
    <t>Evergreen Energy, Inc.</t>
  </si>
  <si>
    <t>EEH</t>
  </si>
  <si>
    <t>ELEMENTS SPECTRUM Lg Cap U.S. Sector ETN</t>
  </si>
  <si>
    <t>EEM</t>
  </si>
  <si>
    <t>iShares MSCI Emerging Markets Index</t>
  </si>
  <si>
    <t>EEN</t>
  </si>
  <si>
    <t>EEP</t>
  </si>
  <si>
    <t>Enbridge Energy Partners LP</t>
  </si>
  <si>
    <t>EEQ</t>
  </si>
  <si>
    <t>Enbridge Energy Management LLC</t>
  </si>
  <si>
    <t>EES</t>
  </si>
  <si>
    <t>WisdomTree SmallCap Earnings</t>
  </si>
  <si>
    <t>EET</t>
  </si>
  <si>
    <t>EEV</t>
  </si>
  <si>
    <t>EFA</t>
  </si>
  <si>
    <t>iShares MSCI EAFE Index</t>
  </si>
  <si>
    <t>EFG</t>
  </si>
  <si>
    <t>iShares MSCI EAFE Growth Index</t>
  </si>
  <si>
    <t>EFO</t>
  </si>
  <si>
    <t>EFR</t>
  </si>
  <si>
    <t>Eaton Vance Senior Floating Rate Trust</t>
  </si>
  <si>
    <t>EFT</t>
  </si>
  <si>
    <t>Eaton Vance Floating-Rate Income Trust</t>
  </si>
  <si>
    <t>EFU</t>
  </si>
  <si>
    <t>EFV</t>
  </si>
  <si>
    <t>iShares MSCI EAFE Value Index</t>
  </si>
  <si>
    <t>EFX</t>
  </si>
  <si>
    <t>Equifax Inc.</t>
  </si>
  <si>
    <t>EFZ</t>
  </si>
  <si>
    <t>EGF</t>
  </si>
  <si>
    <t>BlackRock Enhanced Government Fund, Inc.</t>
  </si>
  <si>
    <t>EGN</t>
  </si>
  <si>
    <t>Energen Corp.</t>
  </si>
  <si>
    <t>EGO</t>
  </si>
  <si>
    <t>Eldorado Gold Corp.</t>
  </si>
  <si>
    <t>EGP</t>
  </si>
  <si>
    <t>EastGroup Properties Inc.</t>
  </si>
  <si>
    <t>EGY</t>
  </si>
  <si>
    <t>Vaalco Energy Inc.</t>
  </si>
  <si>
    <t>EHI</t>
  </si>
  <si>
    <t>Western Asset Global High Income Fund Inc.</t>
  </si>
  <si>
    <t>EIG</t>
  </si>
  <si>
    <t>Employers Holdings, Inc.</t>
  </si>
  <si>
    <t>EIS</t>
  </si>
  <si>
    <t>iShares MSCI Israel Cap Invest Mkt Index</t>
  </si>
  <si>
    <t>EIX</t>
  </si>
  <si>
    <t>Edison International</t>
  </si>
  <si>
    <t>EJ</t>
  </si>
  <si>
    <t>E-House (China) Holdings Limited</t>
  </si>
  <si>
    <t>EK</t>
  </si>
  <si>
    <t>Eastman Kodak Co.</t>
  </si>
  <si>
    <t>EL</t>
  </si>
  <si>
    <t>Estee Lauder Companies Inc.</t>
  </si>
  <si>
    <t>ELN</t>
  </si>
  <si>
    <t>Elan Corp. plc</t>
  </si>
  <si>
    <t>ELP</t>
  </si>
  <si>
    <t>Companhia Paranaense de Energia</t>
  </si>
  <si>
    <t>ELR</t>
  </si>
  <si>
    <t>SPDR Dow Jones Large Cap</t>
  </si>
  <si>
    <t>ELS</t>
  </si>
  <si>
    <t>ELX</t>
  </si>
  <si>
    <t>Emulex Corp.</t>
  </si>
  <si>
    <t>ELY</t>
  </si>
  <si>
    <t>Callaway Golf Co.</t>
  </si>
  <si>
    <t>Sporting Goods</t>
  </si>
  <si>
    <t>EM</t>
  </si>
  <si>
    <t>Emdeon Inc.</t>
  </si>
  <si>
    <t>EMB</t>
  </si>
  <si>
    <t>iShares JPMorgan USD Emerg Markets Bond</t>
  </si>
  <si>
    <t>EMC</t>
  </si>
  <si>
    <t>EMC Corporation</t>
  </si>
  <si>
    <t>EMD</t>
  </si>
  <si>
    <t>Western Asset Emerging Markets Income Fund Inc.</t>
  </si>
  <si>
    <t>EME</t>
  </si>
  <si>
    <t>EMCOR Group Inc.</t>
  </si>
  <si>
    <t>EMF</t>
  </si>
  <si>
    <t>Templeton Emerging Markets Fund, Inc.</t>
  </si>
  <si>
    <t>EMM</t>
  </si>
  <si>
    <t>SPDR Dow Jones Mid Cap</t>
  </si>
  <si>
    <t>EMN</t>
  </si>
  <si>
    <t>Eastman Chemical Co.</t>
  </si>
  <si>
    <t>EMR</t>
  </si>
  <si>
    <t>Emerson Electric Co.</t>
  </si>
  <si>
    <t>EMS</t>
  </si>
  <si>
    <t>Emergency Medical Services Corp.</t>
  </si>
  <si>
    <t>Consumer Services</t>
  </si>
  <si>
    <t>ENB</t>
  </si>
  <si>
    <t>Enbridge Inc.</t>
  </si>
  <si>
    <t>ENH</t>
  </si>
  <si>
    <t>Endurance Specialty Holdings Ltd.</t>
  </si>
  <si>
    <t>ENI</t>
  </si>
  <si>
    <t>Enersis S.A.</t>
  </si>
  <si>
    <t>ENL</t>
  </si>
  <si>
    <t>Reed Elsevier NV</t>
  </si>
  <si>
    <t>ENP</t>
  </si>
  <si>
    <t>Encore Energy Partners LP</t>
  </si>
  <si>
    <t>ENR</t>
  </si>
  <si>
    <t>Energizer Holdings Inc.</t>
  </si>
  <si>
    <t>ENS</t>
  </si>
  <si>
    <t>EnerSys</t>
  </si>
  <si>
    <t>ENY</t>
  </si>
  <si>
    <t>ENZ</t>
  </si>
  <si>
    <t>Enzo Biochem Inc.</t>
  </si>
  <si>
    <t>EOC</t>
  </si>
  <si>
    <t>Empresa Nacional de Electricidad S.A.</t>
  </si>
  <si>
    <t>EOD</t>
  </si>
  <si>
    <t>EOG</t>
  </si>
  <si>
    <t>EOG Resources, Inc.</t>
  </si>
  <si>
    <t>EOI</t>
  </si>
  <si>
    <t>Eaton Vance Enhanced Equity Income Fund</t>
  </si>
  <si>
    <t>EOS</t>
  </si>
  <si>
    <t>Eaton Vance Enhanced Equity Income Fund II</t>
  </si>
  <si>
    <t>EP</t>
  </si>
  <si>
    <t>El Paso Corp.</t>
  </si>
  <si>
    <t>EPB</t>
  </si>
  <si>
    <t>El Paso Pipeline Partners, L.P.</t>
  </si>
  <si>
    <t>EPD</t>
  </si>
  <si>
    <t>Enterprise Products Partners LP</t>
  </si>
  <si>
    <t>EPI</t>
  </si>
  <si>
    <t>WisdomTree India Earnings</t>
  </si>
  <si>
    <t>EPL</t>
  </si>
  <si>
    <t>Energy Partners Ltd.</t>
  </si>
  <si>
    <t>EPP</t>
  </si>
  <si>
    <t>iShares MSCI Pacific ex-Japan</t>
  </si>
  <si>
    <t>EPR</t>
  </si>
  <si>
    <t>Entertainment Properties Trust</t>
  </si>
  <si>
    <t>EPS</t>
  </si>
  <si>
    <t>WisdomTree Earnings 500</t>
  </si>
  <si>
    <t>EPU</t>
  </si>
  <si>
    <t>iShares MSCI All Peru Capped Index</t>
  </si>
  <si>
    <t>EPV</t>
  </si>
  <si>
    <t>EQR</t>
  </si>
  <si>
    <t>Equity Residential</t>
  </si>
  <si>
    <t>EQS</t>
  </si>
  <si>
    <t>Equus Total Return, Inc.</t>
  </si>
  <si>
    <t>EQT</t>
  </si>
  <si>
    <t>EQT Corporation</t>
  </si>
  <si>
    <t>EQY</t>
  </si>
  <si>
    <t>Equity One Inc.</t>
  </si>
  <si>
    <t>ERF</t>
  </si>
  <si>
    <t>Enerplus Resources Fund</t>
  </si>
  <si>
    <t>ERI</t>
  </si>
  <si>
    <t>Emrise Corp.</t>
  </si>
  <si>
    <t>ERJ</t>
  </si>
  <si>
    <t>ERO</t>
  </si>
  <si>
    <t>iPath EUR/USD Exchange Rate ETN</t>
  </si>
  <si>
    <t>ERX</t>
  </si>
  <si>
    <t>Direxion Daily Energy Bull 3X Shares</t>
  </si>
  <si>
    <t>ERY</t>
  </si>
  <si>
    <t>Direxion Daily Energy Bear 3X Shares</t>
  </si>
  <si>
    <t>ES</t>
  </si>
  <si>
    <t>ESC</t>
  </si>
  <si>
    <t>Emeritus Corp.</t>
  </si>
  <si>
    <t>ESD</t>
  </si>
  <si>
    <t>Legg Mason Partners Income Trust - Western Asset Emerging Markets Debt Portfolio</t>
  </si>
  <si>
    <t>ESE</t>
  </si>
  <si>
    <t>ESCO Technologies Inc.</t>
  </si>
  <si>
    <t>ESI</t>
  </si>
  <si>
    <t>ITT Educational Services Inc.</t>
  </si>
  <si>
    <t>ESL</t>
  </si>
  <si>
    <t>Esterline Technologies Corp.</t>
  </si>
  <si>
    <t>ESR</t>
  </si>
  <si>
    <t>iShares MSCI Emerg Mkts Eastern Eur Idx</t>
  </si>
  <si>
    <t>ESS</t>
  </si>
  <si>
    <t>Essex Property Trust Inc.</t>
  </si>
  <si>
    <t>ESV</t>
  </si>
  <si>
    <t>ETB</t>
  </si>
  <si>
    <t>Eaton Vance Tax-Managed BuyWrite Income Fund</t>
  </si>
  <si>
    <t>ETE</t>
  </si>
  <si>
    <t>Energy Transfer Equity, L.P.</t>
  </si>
  <si>
    <t>ETG</t>
  </si>
  <si>
    <t>Eaton Vance Tax Advantaged Global Dividend Income Fund</t>
  </si>
  <si>
    <t>ETH</t>
  </si>
  <si>
    <t>Ethan Allen Interiors Inc.</t>
  </si>
  <si>
    <t>ETJ</t>
  </si>
  <si>
    <t>ETM</t>
  </si>
  <si>
    <t>Entercom Communications Corp.</t>
  </si>
  <si>
    <t>ETN</t>
  </si>
  <si>
    <t>Eaton Corporation</t>
  </si>
  <si>
    <t>ETO</t>
  </si>
  <si>
    <t>Eaton Vance Tax-Advantaged Global Dividend Opportunities Fund</t>
  </si>
  <si>
    <t>ETP</t>
  </si>
  <si>
    <t>Energy Transfer Partners L.P.</t>
  </si>
  <si>
    <t>ETR</t>
  </si>
  <si>
    <t>Entergy Corporation</t>
  </si>
  <si>
    <t>ETV</t>
  </si>
  <si>
    <t>Eaton Vance Tax-Managed Buy-Write Opportunities Fund</t>
  </si>
  <si>
    <t>ETW</t>
  </si>
  <si>
    <t>Eaton Vance Tax-Managed Global Buy-Write Opportunities Fund</t>
  </si>
  <si>
    <t>ETY</t>
  </si>
  <si>
    <t>EU</t>
  </si>
  <si>
    <t>WisdomTree Dreyfus Euro</t>
  </si>
  <si>
    <t>EUM</t>
  </si>
  <si>
    <t>EUO</t>
  </si>
  <si>
    <t>EV</t>
  </si>
  <si>
    <t>Eaton Vance Corp.</t>
  </si>
  <si>
    <t>EVC</t>
  </si>
  <si>
    <t>Entravision Communications Corp.</t>
  </si>
  <si>
    <t>EVF</t>
  </si>
  <si>
    <t>Eaton Vance Senior Income Trust</t>
  </si>
  <si>
    <t>EVG</t>
  </si>
  <si>
    <t>Eaton Vance Short Duration Diversified Income Fund</t>
  </si>
  <si>
    <t>EVN</t>
  </si>
  <si>
    <t>Eaton Vance Municipal Income Trust</t>
  </si>
  <si>
    <t>EVR</t>
  </si>
  <si>
    <t>Evercore Partners Inc.</t>
  </si>
  <si>
    <t>EVT</t>
  </si>
  <si>
    <t>Eaton Vance Tax-Advantaged Dividend Income Fund</t>
  </si>
  <si>
    <t>EVX</t>
  </si>
  <si>
    <t>Market Vectors Environmental Svcs ETF</t>
  </si>
  <si>
    <t>EW</t>
  </si>
  <si>
    <t>Edwards Lifesciences Corp.</t>
  </si>
  <si>
    <t>EWA</t>
  </si>
  <si>
    <t>iShares MSCI Australia Index</t>
  </si>
  <si>
    <t>EWC</t>
  </si>
  <si>
    <t>iShares MSCI Canada Index</t>
  </si>
  <si>
    <t>EWD</t>
  </si>
  <si>
    <t>iShares MSCI Sweden Index</t>
  </si>
  <si>
    <t>EWG</t>
  </si>
  <si>
    <t>iShares MSCI Germany Index</t>
  </si>
  <si>
    <t>EWH</t>
  </si>
  <si>
    <t>iShares MSCI Hong Kong Index</t>
  </si>
  <si>
    <t>EWI</t>
  </si>
  <si>
    <t>iShares MSCI Italy Index</t>
  </si>
  <si>
    <t>EWJ</t>
  </si>
  <si>
    <t>iShares MSCI Japan Index</t>
  </si>
  <si>
    <t>EWK</t>
  </si>
  <si>
    <t>iShares MSCI Belgium Investable Mkt Idx</t>
  </si>
  <si>
    <t>EWL</t>
  </si>
  <si>
    <t>iShares MSCI Switzerland Index</t>
  </si>
  <si>
    <t>EWM</t>
  </si>
  <si>
    <t>iShares MSCI Malaysia Index</t>
  </si>
  <si>
    <t>EWN</t>
  </si>
  <si>
    <t>iShares MSCI Netherlands Invstbl Mkt Idx</t>
  </si>
  <si>
    <t>EWO</t>
  </si>
  <si>
    <t>iShares MSCI Austria Investable Mkt Idx</t>
  </si>
  <si>
    <t>EWP</t>
  </si>
  <si>
    <t>iShares MSCI Spain Index</t>
  </si>
  <si>
    <t>EWQ</t>
  </si>
  <si>
    <t>iShares MSCI France Index</t>
  </si>
  <si>
    <t>EWS</t>
  </si>
  <si>
    <t>iShares MSCI Singapore Index</t>
  </si>
  <si>
    <t>EWT</t>
  </si>
  <si>
    <t>iShares MSCI Taiwan Index</t>
  </si>
  <si>
    <t>EWU</t>
  </si>
  <si>
    <t>iShares MSCI United Kingdom Index</t>
  </si>
  <si>
    <t>EWV</t>
  </si>
  <si>
    <t>EWW</t>
  </si>
  <si>
    <t>iShares MSCI Mexico Investable Mkt Idx</t>
  </si>
  <si>
    <t>EWX</t>
  </si>
  <si>
    <t>SPDR S&amp;P Emerging Markets Small Cap</t>
  </si>
  <si>
    <t>EWY</t>
  </si>
  <si>
    <t>iShares MSCI South Korea Index</t>
  </si>
  <si>
    <t>EWZ</t>
  </si>
  <si>
    <t>iShares MSCI Brazil Index</t>
  </si>
  <si>
    <t>EXC</t>
  </si>
  <si>
    <t>Exelon Corp.</t>
  </si>
  <si>
    <t>EXG</t>
  </si>
  <si>
    <t>EXH</t>
  </si>
  <si>
    <t>Exterran Holdings, Inc.</t>
  </si>
  <si>
    <t>EXI</t>
  </si>
  <si>
    <t>iShares S&amp;P Global Industrials</t>
  </si>
  <si>
    <t>EXM</t>
  </si>
  <si>
    <t>Excel Maritime Carriers, Ltd.</t>
  </si>
  <si>
    <t>EXP</t>
  </si>
  <si>
    <t>Eagle Materials Inc.</t>
  </si>
  <si>
    <t>EXR</t>
  </si>
  <si>
    <t>Extra Space Storage Inc.</t>
  </si>
  <si>
    <t>EXT</t>
  </si>
  <si>
    <t>WisdomTree Total Earnings</t>
  </si>
  <si>
    <t>EZA</t>
  </si>
  <si>
    <t>iShares MSCI South Africa Index</t>
  </si>
  <si>
    <t>EZJ</t>
  </si>
  <si>
    <t>EZM</t>
  </si>
  <si>
    <t>WisdomTree MidCap Earnings</t>
  </si>
  <si>
    <t>EZU</t>
  </si>
  <si>
    <t>iShares MSCI EMU Index</t>
  </si>
  <si>
    <t>EZY</t>
  </si>
  <si>
    <t>WisdomTree LargeCap Value</t>
  </si>
  <si>
    <t>F</t>
  </si>
  <si>
    <t>Ford Motor Co.</t>
  </si>
  <si>
    <t>FAA</t>
  </si>
  <si>
    <t>FAB</t>
  </si>
  <si>
    <t>First Trust Multi Cap Value AlphaDEX</t>
  </si>
  <si>
    <t>FAC</t>
  </si>
  <si>
    <t>First Acceptance Corp.</t>
  </si>
  <si>
    <t>FAD</t>
  </si>
  <si>
    <t>First Trust Multi Cap Growth AlphaDEX</t>
  </si>
  <si>
    <t>FAF</t>
  </si>
  <si>
    <t>FAM</t>
  </si>
  <si>
    <t>First Trust/Aberdeen Global Opportunity Income Fund</t>
  </si>
  <si>
    <t>FAN</t>
  </si>
  <si>
    <t>First Trust Global Wind Energy</t>
  </si>
  <si>
    <t>FAS</t>
  </si>
  <si>
    <t>Direxion Daily Financial Bull 3X Shares</t>
  </si>
  <si>
    <t>FAV</t>
  </si>
  <si>
    <t>FAZ</t>
  </si>
  <si>
    <t>Direxion Daily Financial Bear 3X Shares</t>
  </si>
  <si>
    <t>FBC</t>
  </si>
  <si>
    <t>Flagstar Bancorp Inc.</t>
  </si>
  <si>
    <t>FBN</t>
  </si>
  <si>
    <t>Furniture Brands International Inc.</t>
  </si>
  <si>
    <t>FBP</t>
  </si>
  <si>
    <t>First Bancorp</t>
  </si>
  <si>
    <t>FBT</t>
  </si>
  <si>
    <t>First Trust NYSE Arca Biotech Index</t>
  </si>
  <si>
    <t>FC</t>
  </si>
  <si>
    <t>Franklin Covey Co.</t>
  </si>
  <si>
    <t>FCE-A</t>
  </si>
  <si>
    <t>Forest City Enterprises Inc.</t>
  </si>
  <si>
    <t>FCF</t>
  </si>
  <si>
    <t>First Commonwealth Financial Corp.</t>
  </si>
  <si>
    <t>FCG</t>
  </si>
  <si>
    <t>FCH</t>
  </si>
  <si>
    <t>FelCor Lodging Trust Inc.</t>
  </si>
  <si>
    <t>FCN</t>
  </si>
  <si>
    <t>FTI Consulting, Inc.</t>
  </si>
  <si>
    <t>FCS</t>
  </si>
  <si>
    <t>Fairchild Semiconductor International Inc.</t>
  </si>
  <si>
    <t>Semiconductor - Integrated Circuits</t>
  </si>
  <si>
    <t>FCT</t>
  </si>
  <si>
    <t>FCX</t>
  </si>
  <si>
    <t>Freeport-McMoRan Copper &amp; Gold Inc.</t>
  </si>
  <si>
    <t>Copper</t>
  </si>
  <si>
    <t>FDD</t>
  </si>
  <si>
    <t>FDI</t>
  </si>
  <si>
    <t>Fort Dearborn Income Securities Inc.</t>
  </si>
  <si>
    <t>FDL</t>
  </si>
  <si>
    <t>First Trust Morningstar Div Leaders Idx</t>
  </si>
  <si>
    <t>FDM</t>
  </si>
  <si>
    <t>FDN</t>
  </si>
  <si>
    <t>First Trust Dow Jones Internet Index</t>
  </si>
  <si>
    <t>FDO</t>
  </si>
  <si>
    <t>Family Dollar Stores Inc.</t>
  </si>
  <si>
    <t>FDP</t>
  </si>
  <si>
    <t>Fresh Del Monte Produce Inc.</t>
  </si>
  <si>
    <t>Cayman Islands</t>
  </si>
  <si>
    <t>FDS</t>
  </si>
  <si>
    <t>FactSet Research Systems Inc.</t>
  </si>
  <si>
    <t>FDV</t>
  </si>
  <si>
    <t>FDX</t>
  </si>
  <si>
    <t>FedEx Corporation</t>
  </si>
  <si>
    <t>Air Delivery &amp; Freight Services</t>
  </si>
  <si>
    <t>FE</t>
  </si>
  <si>
    <t>FirstEnergy Corp.</t>
  </si>
  <si>
    <t>FEO</t>
  </si>
  <si>
    <t>First Trust/Aberdeen Emerging Opportunity Fund</t>
  </si>
  <si>
    <t>FEU</t>
  </si>
  <si>
    <t>FEX</t>
  </si>
  <si>
    <t>First Trust Large Cap Core AlphaDEX</t>
  </si>
  <si>
    <t>FEZ</t>
  </si>
  <si>
    <t>FFA</t>
  </si>
  <si>
    <t>First Trust Enhanced Equity Income Fund</t>
  </si>
  <si>
    <t>FFC</t>
  </si>
  <si>
    <t>Flaherty &amp; Crumrine/Claymore Preferred Securities Income Fund Inc.</t>
  </si>
  <si>
    <t>FFG</t>
  </si>
  <si>
    <t>FBL Financial Group Inc.</t>
  </si>
  <si>
    <t>FFR</t>
  </si>
  <si>
    <t>FGB</t>
  </si>
  <si>
    <t>FGD</t>
  </si>
  <si>
    <t>First Trust DJ Global Select Dividend</t>
  </si>
  <si>
    <t>FGF</t>
  </si>
  <si>
    <t>SunAmerica Focused Alpha Growth Fund Inc.</t>
  </si>
  <si>
    <t>FGI</t>
  </si>
  <si>
    <t>Sunamerica Focused Alpha Large-Cap Fund, Inc.</t>
  </si>
  <si>
    <t>FGP</t>
  </si>
  <si>
    <t>Ferrellgas Partners LP</t>
  </si>
  <si>
    <t>FHI</t>
  </si>
  <si>
    <t>First Trust Strategic High Income Fund</t>
  </si>
  <si>
    <t>FHN</t>
  </si>
  <si>
    <t>First Horizon National Corp.</t>
  </si>
  <si>
    <t>FHO</t>
  </si>
  <si>
    <t>FHY</t>
  </si>
  <si>
    <t>FICO</t>
  </si>
  <si>
    <t>Fair Isaac Corp.</t>
  </si>
  <si>
    <t>FIG</t>
  </si>
  <si>
    <t>Fortress Investment Group LLC</t>
  </si>
  <si>
    <t>FII</t>
  </si>
  <si>
    <t>Federated Investors, Inc.</t>
  </si>
  <si>
    <t>FIO</t>
  </si>
  <si>
    <t>iShares FTSE NAREIT Industrl/Offc Cp Idx</t>
  </si>
  <si>
    <t>FIS</t>
  </si>
  <si>
    <t>FIW</t>
  </si>
  <si>
    <t>FIX</t>
  </si>
  <si>
    <t>Comfort Systems USA Inc.</t>
  </si>
  <si>
    <t>FL</t>
  </si>
  <si>
    <t>FLC</t>
  </si>
  <si>
    <t>Flaherty &amp; Crumrine/Claymore Total Return Fund, Inc.</t>
  </si>
  <si>
    <t>FLM</t>
  </si>
  <si>
    <t>First Trust ISE Glbl Engnrg &amp; Const Idx</t>
  </si>
  <si>
    <t>Flowers Foods, Inc.</t>
  </si>
  <si>
    <t>FLR</t>
  </si>
  <si>
    <t>Fluor Corporation</t>
  </si>
  <si>
    <t>FLS</t>
  </si>
  <si>
    <t>Flowserve Corp.</t>
  </si>
  <si>
    <t>FLY</t>
  </si>
  <si>
    <t>FMC</t>
  </si>
  <si>
    <t>FMC Corp.</t>
  </si>
  <si>
    <t>FMD</t>
  </si>
  <si>
    <t>First Marblehead Corp.</t>
  </si>
  <si>
    <t>FMN</t>
  </si>
  <si>
    <t>Federated Premier Municipal Income Fund</t>
  </si>
  <si>
    <t>FMO</t>
  </si>
  <si>
    <t>Fiduciary/Claymore MLP Opportunity Fund</t>
  </si>
  <si>
    <t>FMR</t>
  </si>
  <si>
    <t>First Mercury Financial Corporation</t>
  </si>
  <si>
    <t>FMS</t>
  </si>
  <si>
    <t>Fresenius Medical Care AG &amp; Co. KGAA</t>
  </si>
  <si>
    <t>FMX</t>
  </si>
  <si>
    <t>FMY</t>
  </si>
  <si>
    <t>First Trust/Fidac Mortgage Income Fund</t>
  </si>
  <si>
    <t>FNB</t>
  </si>
  <si>
    <t>F.N.B. Corporation</t>
  </si>
  <si>
    <t>FNF</t>
  </si>
  <si>
    <t>Fidelity National Financial, Inc.</t>
  </si>
  <si>
    <t>FNI</t>
  </si>
  <si>
    <t>FNX</t>
  </si>
  <si>
    <t>First Trust Mid Cap Core AlphaDEX</t>
  </si>
  <si>
    <t>FO</t>
  </si>
  <si>
    <t>Fortune Brands Inc.</t>
  </si>
  <si>
    <t>FOE</t>
  </si>
  <si>
    <t>Ferro Corp.</t>
  </si>
  <si>
    <t>FOF</t>
  </si>
  <si>
    <t>FOR</t>
  </si>
  <si>
    <t>Forestar Group Inc.</t>
  </si>
  <si>
    <t>FPO</t>
  </si>
  <si>
    <t>First Potomac Realty Trust</t>
  </si>
  <si>
    <t>FPT</t>
  </si>
  <si>
    <t>Federated Premier Intermediate Municipal Income Fund</t>
  </si>
  <si>
    <t>FPX</t>
  </si>
  <si>
    <t>First Trust US IPO Index</t>
  </si>
  <si>
    <t>FR</t>
  </si>
  <si>
    <t>First Industrial Realty Trust Inc.</t>
  </si>
  <si>
    <t>FRA</t>
  </si>
  <si>
    <t>BlackRock Floating Rate Income Strategies Fund, Inc.</t>
  </si>
  <si>
    <t>FRB</t>
  </si>
  <si>
    <t>BlackRock Floating Rate Income Strategies Fund II, Inc.</t>
  </si>
  <si>
    <t>FRI</t>
  </si>
  <si>
    <t>FRM</t>
  </si>
  <si>
    <t>Furmanite Corporation</t>
  </si>
  <si>
    <t>FRN</t>
  </si>
  <si>
    <t>FRO</t>
  </si>
  <si>
    <t>Frontline Ltd.</t>
  </si>
  <si>
    <t>FRT</t>
  </si>
  <si>
    <t>Federal Realty Investment Trust</t>
  </si>
  <si>
    <t>FRX</t>
  </si>
  <si>
    <t>Forest Laboratories Inc.</t>
  </si>
  <si>
    <t>FRZ</t>
  </si>
  <si>
    <t>Reddy Ice Holdings, Inc.</t>
  </si>
  <si>
    <t>FSC</t>
  </si>
  <si>
    <t>Fifth Street Finance Corp.</t>
  </si>
  <si>
    <t>FSR</t>
  </si>
  <si>
    <t>FSS</t>
  </si>
  <si>
    <t>Federal Signal Corp.</t>
  </si>
  <si>
    <t>Trucks &amp; Other Vehicles</t>
  </si>
  <si>
    <t>FST</t>
  </si>
  <si>
    <t>Forest Oil Corp.</t>
  </si>
  <si>
    <t>FT</t>
  </si>
  <si>
    <t>Franklin Universal Trust</t>
  </si>
  <si>
    <t>FTA</t>
  </si>
  <si>
    <t>First Trust Large Cap Value Opp AlphaDEX</t>
  </si>
  <si>
    <t>FTC</t>
  </si>
  <si>
    <t>First Trust Large Cap Gr Opp AlphaDEX</t>
  </si>
  <si>
    <t>FTE</t>
  </si>
  <si>
    <t>France Telecom</t>
  </si>
  <si>
    <t>FTI</t>
  </si>
  <si>
    <t>FMC Technologies, Inc.</t>
  </si>
  <si>
    <t>FTK</t>
  </si>
  <si>
    <t>Flotek Industries Inc.</t>
  </si>
  <si>
    <t>FTO</t>
  </si>
  <si>
    <t>Frontier Oil Corp.</t>
  </si>
  <si>
    <t>FTR</t>
  </si>
  <si>
    <t>Frontier Communications Corporation</t>
  </si>
  <si>
    <t>FTY</t>
  </si>
  <si>
    <t>iShares FTSE NAREIT Real Estate 50</t>
  </si>
  <si>
    <t>FUD</t>
  </si>
  <si>
    <t>UBS E-TRACS CMCI Food TR ETN</t>
  </si>
  <si>
    <t>FUE</t>
  </si>
  <si>
    <t>ELEMENTS MLCX Biofuels Index TR ETN</t>
  </si>
  <si>
    <t>FUL</t>
  </si>
  <si>
    <t>HB Fuller Co.</t>
  </si>
  <si>
    <t>FUN</t>
  </si>
  <si>
    <t>Cedar Fair LP</t>
  </si>
  <si>
    <t>FUR</t>
  </si>
  <si>
    <t>FVD</t>
  </si>
  <si>
    <t>First Trust Value Line Dividend Index</t>
  </si>
  <si>
    <t>FVI</t>
  </si>
  <si>
    <t>First Trust Value Line Equity Allc Index</t>
  </si>
  <si>
    <t>FVL</t>
  </si>
  <si>
    <t>First Trust Value Line 100 ETF</t>
  </si>
  <si>
    <t>FXA</t>
  </si>
  <si>
    <t>CurrencyShares Australian Dollar Trust</t>
  </si>
  <si>
    <t>FXB</t>
  </si>
  <si>
    <t>CurrencyShares British Pound Sterling Tr</t>
  </si>
  <si>
    <t>FXC</t>
  </si>
  <si>
    <t>CurrencyShares Canadian Dollar Trust</t>
  </si>
  <si>
    <t>FXD</t>
  </si>
  <si>
    <t>First Trust Consumer Disc AlphaDEX</t>
  </si>
  <si>
    <t>FXE</t>
  </si>
  <si>
    <t>CurrencyShares Euro Trust</t>
  </si>
  <si>
    <t>FXF</t>
  </si>
  <si>
    <t>CurrencyShares Swiss Franc Trust</t>
  </si>
  <si>
    <t>FXG</t>
  </si>
  <si>
    <t>First Trust Consumer Staples AlphaDEX</t>
  </si>
  <si>
    <t>FXH</t>
  </si>
  <si>
    <t>First Trust Health Care AlphaDEX</t>
  </si>
  <si>
    <t>FXI</t>
  </si>
  <si>
    <t>FXL</t>
  </si>
  <si>
    <t>First Trust Technology AlphaDEX</t>
  </si>
  <si>
    <t>FXM</t>
  </si>
  <si>
    <t>CurrencyShares Mexican Peso Trust</t>
  </si>
  <si>
    <t>FXN</t>
  </si>
  <si>
    <t>First Trust Energy AlphaDEX</t>
  </si>
  <si>
    <t>FXO</t>
  </si>
  <si>
    <t>First Trust Financials AlphaDEX</t>
  </si>
  <si>
    <t>FXP</t>
  </si>
  <si>
    <t>FXR</t>
  </si>
  <si>
    <t>First Trust Indust/Producer Dur AlphaDEX</t>
  </si>
  <si>
    <t>FXS</t>
  </si>
  <si>
    <t>CurrencyShares Swedish Krona Trust</t>
  </si>
  <si>
    <t>FXU</t>
  </si>
  <si>
    <t>First Trust Utilities AlphaDEX</t>
  </si>
  <si>
    <t>FXY</t>
  </si>
  <si>
    <t>CurrencyShares Japanese Yen Trust</t>
  </si>
  <si>
    <t>FXZ</t>
  </si>
  <si>
    <t>First Trust Materials AlphaDEX</t>
  </si>
  <si>
    <t>FYX</t>
  </si>
  <si>
    <t>First Trust Small Cap Core AlphaDEX</t>
  </si>
  <si>
    <t>G</t>
  </si>
  <si>
    <t>Genpact Ltd.</t>
  </si>
  <si>
    <t>GA</t>
  </si>
  <si>
    <t>Giant Interactive Group, Inc.</t>
  </si>
  <si>
    <t>GAB</t>
  </si>
  <si>
    <t>Gabelli Equity Trust, Inc.</t>
  </si>
  <si>
    <t>GAF</t>
  </si>
  <si>
    <t>SPDR S&amp;P Emerging Middle East &amp; Africa</t>
  </si>
  <si>
    <t>GAM</t>
  </si>
  <si>
    <t>General American Investors Company, Inc.</t>
  </si>
  <si>
    <t>GAS</t>
  </si>
  <si>
    <t>Nicor Inc.</t>
  </si>
  <si>
    <t>GAZ</t>
  </si>
  <si>
    <t>GB</t>
  </si>
  <si>
    <t>Greatbatch, Inc.</t>
  </si>
  <si>
    <t>GBB</t>
  </si>
  <si>
    <t>iPath GBP/USD Exchange Rate ETN</t>
  </si>
  <si>
    <t>GBE</t>
  </si>
  <si>
    <t>Grubb &amp; Ellis Company</t>
  </si>
  <si>
    <t>GBF</t>
  </si>
  <si>
    <t>iShares Barclays Government/Credit Bond</t>
  </si>
  <si>
    <t>GBL</t>
  </si>
  <si>
    <t>GAMCO Investors, Inc.</t>
  </si>
  <si>
    <t>GBX</t>
  </si>
  <si>
    <t>Greenbrier Companies</t>
  </si>
  <si>
    <t>GCA</t>
  </si>
  <si>
    <t>Global Cash Access Holdings, Inc.</t>
  </si>
  <si>
    <t>GCC</t>
  </si>
  <si>
    <t>GreenHaven Continuous Commodity Index</t>
  </si>
  <si>
    <t>GCE</t>
  </si>
  <si>
    <t>Claymore CEF GS Connect ETN</t>
  </si>
  <si>
    <t>GCF</t>
  </si>
  <si>
    <t>GCH</t>
  </si>
  <si>
    <t>The Greater China Fund, Inc.</t>
  </si>
  <si>
    <t>GCI</t>
  </si>
  <si>
    <t>Gannett Co., Inc.</t>
  </si>
  <si>
    <t>GCO</t>
  </si>
  <si>
    <t>Genesco Inc.</t>
  </si>
  <si>
    <t>GCS</t>
  </si>
  <si>
    <t>GCV</t>
  </si>
  <si>
    <t>Gabelli Convertible &amp; Income Securities Fund Inc.</t>
  </si>
  <si>
    <t>GD</t>
  </si>
  <si>
    <t>General Dynamics Corp.</t>
  </si>
  <si>
    <t>GDF</t>
  </si>
  <si>
    <t>Western Asset Global Partners Income Fund Inc.</t>
  </si>
  <si>
    <t>GDI</t>
  </si>
  <si>
    <t>Gardner Denver Inc.</t>
  </si>
  <si>
    <t>GDL</t>
  </si>
  <si>
    <t>GDP</t>
  </si>
  <si>
    <t>Goodrich Petroleum Corp.</t>
  </si>
  <si>
    <t>GDV</t>
  </si>
  <si>
    <t>Gabelli Dividend &amp; Income Trust</t>
  </si>
  <si>
    <t>GDX</t>
  </si>
  <si>
    <t>Market Vectors Gold Miners ETF</t>
  </si>
  <si>
    <t>GE</t>
  </si>
  <si>
    <t>General Electric Co.</t>
  </si>
  <si>
    <t>GEF</t>
  </si>
  <si>
    <t>GEO</t>
  </si>
  <si>
    <t>GES</t>
  </si>
  <si>
    <t>Guess? Inc.</t>
  </si>
  <si>
    <t>Gaylord Entertainment Co.</t>
  </si>
  <si>
    <t>GEX</t>
  </si>
  <si>
    <t>Market Vectors Glb Alternatve Energy ETF</t>
  </si>
  <si>
    <t>GF</t>
  </si>
  <si>
    <t>New Germany Fund Inc.</t>
  </si>
  <si>
    <t>GFA</t>
  </si>
  <si>
    <t>Gafisa S.A.</t>
  </si>
  <si>
    <t>GFF</t>
  </si>
  <si>
    <t>Griffon Corporation</t>
  </si>
  <si>
    <t>GFI</t>
  </si>
  <si>
    <t>Gold Fields Ltd.</t>
  </si>
  <si>
    <t>GFY</t>
  </si>
  <si>
    <t>Western Asset Variable Rate Strategic Fund Inc.</t>
  </si>
  <si>
    <t>GG</t>
  </si>
  <si>
    <t>Goldcorp Inc.</t>
  </si>
  <si>
    <t>GGB</t>
  </si>
  <si>
    <t>Gerdau S.A.</t>
  </si>
  <si>
    <t>GGC</t>
  </si>
  <si>
    <t>Georgia Gulf Corp.</t>
  </si>
  <si>
    <t>GGG</t>
  </si>
  <si>
    <t>Graco Inc.</t>
  </si>
  <si>
    <t>GGT</t>
  </si>
  <si>
    <t>Gabelli Global Multimedia Trust Inc.</t>
  </si>
  <si>
    <t>GHI</t>
  </si>
  <si>
    <t>Global High Income Fund, Inc.</t>
  </si>
  <si>
    <t>GHL</t>
  </si>
  <si>
    <t>Greenhill &amp; Co., Inc.</t>
  </si>
  <si>
    <t>GIB</t>
  </si>
  <si>
    <t>CGI Group, Inc.</t>
  </si>
  <si>
    <t>Internet Software &amp; Services</t>
  </si>
  <si>
    <t>GII</t>
  </si>
  <si>
    <t>SPDR FTSE/Macquarie Global Infra 100</t>
  </si>
  <si>
    <t>GIL</t>
  </si>
  <si>
    <t>Gildan Activewear Inc.</t>
  </si>
  <si>
    <t>GIM</t>
  </si>
  <si>
    <t>Templeton Global Income Fund, Inc.</t>
  </si>
  <si>
    <t>GIS</t>
  </si>
  <si>
    <t>General Mills Inc.</t>
  </si>
  <si>
    <t>GKK</t>
  </si>
  <si>
    <t>Gramercy Capital Corp.</t>
  </si>
  <si>
    <t>GLD</t>
  </si>
  <si>
    <t>SPDR Gold Shares</t>
  </si>
  <si>
    <t>GLF</t>
  </si>
  <si>
    <t>GLL</t>
  </si>
  <si>
    <t>GLP</t>
  </si>
  <si>
    <t>Global Partners LP</t>
  </si>
  <si>
    <t>GLT</t>
  </si>
  <si>
    <t>PH Glatfelter Co.</t>
  </si>
  <si>
    <t>GLW</t>
  </si>
  <si>
    <t>Corning Inc.</t>
  </si>
  <si>
    <t>GME</t>
  </si>
  <si>
    <t>GameStop Corp.</t>
  </si>
  <si>
    <t>GMF</t>
  </si>
  <si>
    <t>SPDR S&amp;P Emerging Asia Pacific</t>
  </si>
  <si>
    <t>GMK</t>
  </si>
  <si>
    <t>Gruma S.A.B. de CV</t>
  </si>
  <si>
    <t>GML</t>
  </si>
  <si>
    <t>SPDR S&amp;P Emerging Latin America</t>
  </si>
  <si>
    <t>GMM</t>
  </si>
  <si>
    <t>SPDR S&amp;P Emerging Markets</t>
  </si>
  <si>
    <t>GMR</t>
  </si>
  <si>
    <t>General Maritime Corp.</t>
  </si>
  <si>
    <t>GMT</t>
  </si>
  <si>
    <t>GATX Corp.</t>
  </si>
  <si>
    <t>GNI</t>
  </si>
  <si>
    <t>Great Northern Iron Ore Properties</t>
  </si>
  <si>
    <t>Genco Shipping &amp; Trading Ltd.</t>
  </si>
  <si>
    <t>GNW</t>
  </si>
  <si>
    <t>Genworth Financial Inc.</t>
  </si>
  <si>
    <t>GOF</t>
  </si>
  <si>
    <t>GOL</t>
  </si>
  <si>
    <t>GOV</t>
  </si>
  <si>
    <t>Government Properties Income Trust</t>
  </si>
  <si>
    <t>GPC</t>
  </si>
  <si>
    <t>Auto Parts Wholesale</t>
  </si>
  <si>
    <t>GPI</t>
  </si>
  <si>
    <t>Group 1 Automotive Inc.</t>
  </si>
  <si>
    <t>GPK</t>
  </si>
  <si>
    <t>Graphic Packaging Holding Company</t>
  </si>
  <si>
    <t>GPN</t>
  </si>
  <si>
    <t>Global Payments Inc.</t>
  </si>
  <si>
    <t>GPS</t>
  </si>
  <si>
    <t>Gap Inc.</t>
  </si>
  <si>
    <t>GPW</t>
  </si>
  <si>
    <t>GPX</t>
  </si>
  <si>
    <t>GP Strategies Corp.</t>
  </si>
  <si>
    <t>GR</t>
  </si>
  <si>
    <t>Goodrich Corp.</t>
  </si>
  <si>
    <t>GRA</t>
  </si>
  <si>
    <t>W.R. Grace &amp; Co.</t>
  </si>
  <si>
    <t>GRB</t>
  </si>
  <si>
    <t>Gerber Scientific Inc.</t>
  </si>
  <si>
    <t>GRI</t>
  </si>
  <si>
    <t>Cohen &amp; Steers Global Realty Majors ETF</t>
  </si>
  <si>
    <t>GRN</t>
  </si>
  <si>
    <t>iPath Global Carbon ETN</t>
  </si>
  <si>
    <t>GRO</t>
  </si>
  <si>
    <t>Agria Corporation</t>
  </si>
  <si>
    <t>GRR</t>
  </si>
  <si>
    <t>Asia Tigers Fund Inc.</t>
  </si>
  <si>
    <t>GRS</t>
  </si>
  <si>
    <t>Gammon Gold, Inc.</t>
  </si>
  <si>
    <t>GRT</t>
  </si>
  <si>
    <t>Glimcher Realty Trust</t>
  </si>
  <si>
    <t>GRU</t>
  </si>
  <si>
    <t>ELEMENTS MLCX Grains Index TR ETN</t>
  </si>
  <si>
    <t>GS</t>
  </si>
  <si>
    <t>GSC</t>
  </si>
  <si>
    <t>GS Connect S&amp;P GSCI Enh Commodity TR ETN</t>
  </si>
  <si>
    <t>GSG</t>
  </si>
  <si>
    <t>iShares S&amp;P GSCI Commodity-Indexed Trust</t>
  </si>
  <si>
    <t>GSH</t>
  </si>
  <si>
    <t>Guangshen Railway Co. Ltd.</t>
  </si>
  <si>
    <t>GSI</t>
  </si>
  <si>
    <t>General Steel Holdings, Inc.</t>
  </si>
  <si>
    <t>GSK</t>
  </si>
  <si>
    <t>GlaxoSmithKline plc</t>
  </si>
  <si>
    <t>GSL</t>
  </si>
  <si>
    <t>Global Ship Lease, Inc.</t>
  </si>
  <si>
    <t>GSP</t>
  </si>
  <si>
    <t>iPath S&amp;P GSCI Total Return Index ETN</t>
  </si>
  <si>
    <t>GT</t>
  </si>
  <si>
    <t>Goodyear Tire &amp; Rubber Co.</t>
  </si>
  <si>
    <t>GTI</t>
  </si>
  <si>
    <t>GrafTech International Ltd.</t>
  </si>
  <si>
    <t>GTN</t>
  </si>
  <si>
    <t>Gray Television Inc.</t>
  </si>
  <si>
    <t>GTS</t>
  </si>
  <si>
    <t>Triple-S Management Corporation</t>
  </si>
  <si>
    <t>GTY</t>
  </si>
  <si>
    <t>Getty Realty Corp.</t>
  </si>
  <si>
    <t>GU</t>
  </si>
  <si>
    <t>Gushan Environmental Energy Limited</t>
  </si>
  <si>
    <t>GUR</t>
  </si>
  <si>
    <t>SPDR S&amp;P Emerging Europe</t>
  </si>
  <si>
    <t>GUT</t>
  </si>
  <si>
    <t>Gabelli Utility Trust</t>
  </si>
  <si>
    <t>GVA</t>
  </si>
  <si>
    <t>Granite Construction Incorporated</t>
  </si>
  <si>
    <t>GVI</t>
  </si>
  <si>
    <t>iShares Barclays Interm Govt/Credit Bond</t>
  </si>
  <si>
    <t>GVT</t>
  </si>
  <si>
    <t>Grail American Beacon Large Value ETF</t>
  </si>
  <si>
    <t>GWL</t>
  </si>
  <si>
    <t>SPDR S&amp;P World ex-US</t>
  </si>
  <si>
    <t>GWO</t>
  </si>
  <si>
    <t>ELEMENTS CS Global Warming ETN</t>
  </si>
  <si>
    <t>GWR</t>
  </si>
  <si>
    <t>Genesee &amp; Wyoming Inc.</t>
  </si>
  <si>
    <t>GWW</t>
  </si>
  <si>
    <t>W.W. Grainger, Inc.</t>
  </si>
  <si>
    <t>GWX</t>
  </si>
  <si>
    <t>SPDR S&amp;P International Small Cap</t>
  </si>
  <si>
    <t>GXC</t>
  </si>
  <si>
    <t>SPDR S&amp;P China</t>
  </si>
  <si>
    <t>GXF</t>
  </si>
  <si>
    <t>Global X FTSE Nordic 30 ETF</t>
  </si>
  <si>
    <t>GXG</t>
  </si>
  <si>
    <t>Global X/InterBolsa FTSE Colombia 20 ETF</t>
  </si>
  <si>
    <t>GXP</t>
  </si>
  <si>
    <t>GY</t>
  </si>
  <si>
    <t>GenCorp Inc.</t>
  </si>
  <si>
    <t>HAE</t>
  </si>
  <si>
    <t>Haemonetics Corp.</t>
  </si>
  <si>
    <t>HAL</t>
  </si>
  <si>
    <t>Halliburton Company</t>
  </si>
  <si>
    <t>HAO</t>
  </si>
  <si>
    <t>HAP</t>
  </si>
  <si>
    <t>Market Vectors RVE Hard Assets Prod ETF</t>
  </si>
  <si>
    <t>HAR</t>
  </si>
  <si>
    <t>Harman International Industries Inc.</t>
  </si>
  <si>
    <t>Electronic Equipment</t>
  </si>
  <si>
    <t>HAS</t>
  </si>
  <si>
    <t>Hasbro Inc.</t>
  </si>
  <si>
    <t>Toys &amp; Games</t>
  </si>
  <si>
    <t>HAV</t>
  </si>
  <si>
    <t>Helios Advantage Income Fund, Inc.</t>
  </si>
  <si>
    <t>HBC</t>
  </si>
  <si>
    <t>HBI</t>
  </si>
  <si>
    <t>Hanesbrands Inc.</t>
  </si>
  <si>
    <t>HCC</t>
  </si>
  <si>
    <t>HCC Insurance Holdings Inc.</t>
  </si>
  <si>
    <t>HCF</t>
  </si>
  <si>
    <t>HCN</t>
  </si>
  <si>
    <t>Health Care REIT Inc.</t>
  </si>
  <si>
    <t>HCP</t>
  </si>
  <si>
    <t>HCP, Inc.</t>
  </si>
  <si>
    <t>HD</t>
  </si>
  <si>
    <t>The Home Depot, Inc.</t>
  </si>
  <si>
    <t>Home Improvement Stores</t>
  </si>
  <si>
    <t>HDB</t>
  </si>
  <si>
    <t>HDFC Bank Ltd.</t>
  </si>
  <si>
    <t>India</t>
  </si>
  <si>
    <t>HE</t>
  </si>
  <si>
    <t>Hawaiian Electric Industries Inc.</t>
  </si>
  <si>
    <t>HEI</t>
  </si>
  <si>
    <t>HEICO Corp.</t>
  </si>
  <si>
    <t>HEK</t>
  </si>
  <si>
    <t>Heckmann Corporation</t>
  </si>
  <si>
    <t>HEP</t>
  </si>
  <si>
    <t>Holly Energy Partners L.P</t>
  </si>
  <si>
    <t>HES</t>
  </si>
  <si>
    <t>Hess Corporation</t>
  </si>
  <si>
    <t>HF</t>
  </si>
  <si>
    <t>HFF Inc.</t>
  </si>
  <si>
    <t>HGG</t>
  </si>
  <si>
    <t>hhgregg, Inc.</t>
  </si>
  <si>
    <t>HGI</t>
  </si>
  <si>
    <t>HGR</t>
  </si>
  <si>
    <t>Hanger Orthopedic Group Inc.</t>
  </si>
  <si>
    <t>HGT</t>
  </si>
  <si>
    <t>Hugoton Royalty Trust</t>
  </si>
  <si>
    <t>HHS</t>
  </si>
  <si>
    <t>Harte-Hanks Inc.</t>
  </si>
  <si>
    <t>HHY</t>
  </si>
  <si>
    <t>Helios High Yield Fund Inc.</t>
  </si>
  <si>
    <t>HI</t>
  </si>
  <si>
    <t>Hillenbrand, Inc.</t>
  </si>
  <si>
    <t>HIF</t>
  </si>
  <si>
    <t>Western Asset High Income Fund Inc.</t>
  </si>
  <si>
    <t>Hartford Financial Services Group Inc.</t>
  </si>
  <si>
    <t>HIH</t>
  </si>
  <si>
    <t>Helios High Income Fund, Inc</t>
  </si>
  <si>
    <t>HIL</t>
  </si>
  <si>
    <t>Hill International, Inc.</t>
  </si>
  <si>
    <t>HIO</t>
  </si>
  <si>
    <t>Western Asset High Income Opportunity Fund Inc.</t>
  </si>
  <si>
    <t>HIS</t>
  </si>
  <si>
    <t>BlackRock High Income Shares</t>
  </si>
  <si>
    <t>HIT</t>
  </si>
  <si>
    <t>Hitachi Ltd.</t>
  </si>
  <si>
    <t>HIW</t>
  </si>
  <si>
    <t>Highwoods Properties Inc.</t>
  </si>
  <si>
    <t>HIX</t>
  </si>
  <si>
    <t>Western Asset High Income Fund II Inc.</t>
  </si>
  <si>
    <t>HK</t>
  </si>
  <si>
    <t>Petrohawk Energy Corporation</t>
  </si>
  <si>
    <t>HL</t>
  </si>
  <si>
    <t>Hecla Mining Co.</t>
  </si>
  <si>
    <t>HLF</t>
  </si>
  <si>
    <t>Herbalife Ltd.</t>
  </si>
  <si>
    <t>Drug Related Products</t>
  </si>
  <si>
    <t>HLS</t>
  </si>
  <si>
    <t>HEALTHSOUTH Corp.</t>
  </si>
  <si>
    <t>HLX</t>
  </si>
  <si>
    <t>Helix Energy Solutions Group, Inc.</t>
  </si>
  <si>
    <t>HMA</t>
  </si>
  <si>
    <t>Health Management Associates Inc.</t>
  </si>
  <si>
    <t>HMC</t>
  </si>
  <si>
    <t>HME</t>
  </si>
  <si>
    <t>Home Properties Inc.</t>
  </si>
  <si>
    <t>HMH</t>
  </si>
  <si>
    <t>Helios Multi-Sector High Income Fund, Inc</t>
  </si>
  <si>
    <t>HMN</t>
  </si>
  <si>
    <t>Horace Mann Educators Corp.</t>
  </si>
  <si>
    <t>HMY</t>
  </si>
  <si>
    <t>Harmony Gold Mining Co. Ltd.</t>
  </si>
  <si>
    <t>HNI</t>
  </si>
  <si>
    <t>HNI Corp.</t>
  </si>
  <si>
    <t>HNP</t>
  </si>
  <si>
    <t>Huaneng Power International Inc.</t>
  </si>
  <si>
    <t>HNR</t>
  </si>
  <si>
    <t>Harvest Natural Resources Inc.</t>
  </si>
  <si>
    <t>HNT</t>
  </si>
  <si>
    <t>Health Net Inc.</t>
  </si>
  <si>
    <t>HNZ</t>
  </si>
  <si>
    <t>HJ Heinz Co.</t>
  </si>
  <si>
    <t>HOC</t>
  </si>
  <si>
    <t>HOG</t>
  </si>
  <si>
    <t>Harley-Davidson, Inc.</t>
  </si>
  <si>
    <t>Recreational Vehicles</t>
  </si>
  <si>
    <t>HON</t>
  </si>
  <si>
    <t>Honeywell International Inc.</t>
  </si>
  <si>
    <t>HOS</t>
  </si>
  <si>
    <t>Hornbeck Offshore Services, Inc.</t>
  </si>
  <si>
    <t>HOT</t>
  </si>
  <si>
    <t>Starwood Hotels &amp; Resorts Worldwide Inc.</t>
  </si>
  <si>
    <t>HOV</t>
  </si>
  <si>
    <t>Hovnanian Enterprises Inc.</t>
  </si>
  <si>
    <t>HP</t>
  </si>
  <si>
    <t>Helmerich &amp; Payne Inc.</t>
  </si>
  <si>
    <t>HPF</t>
  </si>
  <si>
    <t>John Hancock Preferred Income Fund II</t>
  </si>
  <si>
    <t>HPI</t>
  </si>
  <si>
    <t>John Hancock Preferred Income Fund</t>
  </si>
  <si>
    <t>HPQ</t>
  </si>
  <si>
    <t>Hewlett-Packard Company</t>
  </si>
  <si>
    <t>Diversified Computer Systems</t>
  </si>
  <si>
    <t>HPS</t>
  </si>
  <si>
    <t>John Hancock Preferred Income Fund III</t>
  </si>
  <si>
    <t>HPT</t>
  </si>
  <si>
    <t>Hospitality Properties Trust</t>
  </si>
  <si>
    <t>HPY</t>
  </si>
  <si>
    <t>HQH</t>
  </si>
  <si>
    <t>H&amp;Q Healthcare Investors</t>
  </si>
  <si>
    <t>HQL</t>
  </si>
  <si>
    <t>H&amp;Q Life Sciences Investors</t>
  </si>
  <si>
    <t>HR</t>
  </si>
  <si>
    <t>Healthcare Realty Trust Inc.</t>
  </si>
  <si>
    <t>HRB</t>
  </si>
  <si>
    <t>H&amp;R Block, Inc.</t>
  </si>
  <si>
    <t>HRC</t>
  </si>
  <si>
    <t>Hill-Rom Holdings, Inc.</t>
  </si>
  <si>
    <t>HRL</t>
  </si>
  <si>
    <t>Hormel Foods Corp.</t>
  </si>
  <si>
    <t>Meat Products</t>
  </si>
  <si>
    <t>HRS</t>
  </si>
  <si>
    <t>Harris Corp.</t>
  </si>
  <si>
    <t>HRZ</t>
  </si>
  <si>
    <t>Horizon Lines, Inc.</t>
  </si>
  <si>
    <t>HS</t>
  </si>
  <si>
    <t>HealthSpring Inc.</t>
  </si>
  <si>
    <t>HSA</t>
  </si>
  <si>
    <t>Helios Strategic Income Fund, Inc.</t>
  </si>
  <si>
    <t>HSC</t>
  </si>
  <si>
    <t>HSM</t>
  </si>
  <si>
    <t>Helios Strategic Mortgage Income Fund, Inc.</t>
  </si>
  <si>
    <t>HSP</t>
  </si>
  <si>
    <t>Hospira Inc.</t>
  </si>
  <si>
    <t>HST</t>
  </si>
  <si>
    <t>Host Hotels &amp; Resorts Inc.</t>
  </si>
  <si>
    <t>HSY</t>
  </si>
  <si>
    <t>Hershey Co.</t>
  </si>
  <si>
    <t>HT</t>
  </si>
  <si>
    <t>Hersha Hospitality Trust</t>
  </si>
  <si>
    <t>HTD</t>
  </si>
  <si>
    <t>John Hancock Tax Advantaged Dividend Income Fund</t>
  </si>
  <si>
    <t>HTH</t>
  </si>
  <si>
    <t>Hilltop Holdings Inc.</t>
  </si>
  <si>
    <t>HTR</t>
  </si>
  <si>
    <t>Helios Total Return Fund, Inc.</t>
  </si>
  <si>
    <t>HTS</t>
  </si>
  <si>
    <t>Hatteras Financial Corp</t>
  </si>
  <si>
    <t>HTY</t>
  </si>
  <si>
    <t>HTZ</t>
  </si>
  <si>
    <t>Hertz Global Holdings, Inc.</t>
  </si>
  <si>
    <t>HUB-B</t>
  </si>
  <si>
    <t>Hubbell Inc.</t>
  </si>
  <si>
    <t>HUM</t>
  </si>
  <si>
    <t>Humana Inc.</t>
  </si>
  <si>
    <t>HUN</t>
  </si>
  <si>
    <t>Huntsman Corporation</t>
  </si>
  <si>
    <t>HVT</t>
  </si>
  <si>
    <t>Haverty Furniture Companies Inc.</t>
  </si>
  <si>
    <t>Home Furnishing Stores</t>
  </si>
  <si>
    <t>HW</t>
  </si>
  <si>
    <t>Headwaters Inc.</t>
  </si>
  <si>
    <t>HWD</t>
  </si>
  <si>
    <t>Harry Winston Diamond Corporation</t>
  </si>
  <si>
    <t>Nonmetallic Mineral Mining</t>
  </si>
  <si>
    <t>HXL</t>
  </si>
  <si>
    <t>Hexcel Corp.</t>
  </si>
  <si>
    <t>HXM</t>
  </si>
  <si>
    <t>Homex Development Corp.</t>
  </si>
  <si>
    <t>HYB</t>
  </si>
  <si>
    <t>The New America High Income Fund Inc.</t>
  </si>
  <si>
    <t>HYC</t>
  </si>
  <si>
    <t>Hypercom Corp.</t>
  </si>
  <si>
    <t>HYD</t>
  </si>
  <si>
    <t>Market Vectors High-Yield Muni ETF</t>
  </si>
  <si>
    <t>HYF</t>
  </si>
  <si>
    <t>Managed High Yield Plus Fund Inc.</t>
  </si>
  <si>
    <t>HYG</t>
  </si>
  <si>
    <t>iShares iBoxx $ High Yield Corporate Bd</t>
  </si>
  <si>
    <t>HYT</t>
  </si>
  <si>
    <t>BlackRock Corporate High Yield Fund VI, Inc.</t>
  </si>
  <si>
    <t>HYV</t>
  </si>
  <si>
    <t>BlackRock Corporate High Yield Fund V, Inc.</t>
  </si>
  <si>
    <t>HZO</t>
  </si>
  <si>
    <t>Marinemax Inc.</t>
  </si>
  <si>
    <t>IAE</t>
  </si>
  <si>
    <t>IAG</t>
  </si>
  <si>
    <t>IAMGOLD Corp.</t>
  </si>
  <si>
    <t>IAI</t>
  </si>
  <si>
    <t>iShares Dow Jones US Broker-Dealers</t>
  </si>
  <si>
    <t>IAK</t>
  </si>
  <si>
    <t>iShares Dow Jones US Insurance</t>
  </si>
  <si>
    <t>IAT</t>
  </si>
  <si>
    <t>iShares Dow Jones US Regional Banks</t>
  </si>
  <si>
    <t>IAU</t>
  </si>
  <si>
    <t>IBA</t>
  </si>
  <si>
    <t>Industrias Bachoco S.A.B. de C.V.</t>
  </si>
  <si>
    <t>IBI</t>
  </si>
  <si>
    <t>Interline Brands Inc.</t>
  </si>
  <si>
    <t>IBM</t>
  </si>
  <si>
    <t>International Business Machines Corp.</t>
  </si>
  <si>
    <t>IBN</t>
  </si>
  <si>
    <t>ICICI Bank Ltd.</t>
  </si>
  <si>
    <t>ICA</t>
  </si>
  <si>
    <t>Empresas ICA, S.A.B. de C.V.</t>
  </si>
  <si>
    <t>ICB</t>
  </si>
  <si>
    <t>Morgan Stanley Income Securities Inc.</t>
  </si>
  <si>
    <t>ICE</t>
  </si>
  <si>
    <t>IntercontinentalExchange, Inc.</t>
  </si>
  <si>
    <t>ICF</t>
  </si>
  <si>
    <t>iShares Cohen &amp; Steers Realty Majors</t>
  </si>
  <si>
    <t>ICI</t>
  </si>
  <si>
    <t>iPath Optimized Currency Carry ETN</t>
  </si>
  <si>
    <t>ICN</t>
  </si>
  <si>
    <t>WisdomTree Dreyfus Indian Rupee</t>
  </si>
  <si>
    <t>ICO</t>
  </si>
  <si>
    <t>International Coal Group, Inc.</t>
  </si>
  <si>
    <t>ICS</t>
  </si>
  <si>
    <t>ID</t>
  </si>
  <si>
    <t>L-1 Identity Solutions Inc.</t>
  </si>
  <si>
    <t>IDA</t>
  </si>
  <si>
    <t>IdaCorp, Inc.</t>
  </si>
  <si>
    <t>IDT</t>
  </si>
  <si>
    <t>IDT Corporation</t>
  </si>
  <si>
    <t>IDU</t>
  </si>
  <si>
    <t>iShares Dow Jones US Utilities</t>
  </si>
  <si>
    <t>IDV</t>
  </si>
  <si>
    <t>iShares Dow Jones Intl Select Div Idx</t>
  </si>
  <si>
    <t>IDX</t>
  </si>
  <si>
    <t>IEF</t>
  </si>
  <si>
    <t>iShares Barclays 7-10 Year Treasury</t>
  </si>
  <si>
    <t>IEI</t>
  </si>
  <si>
    <t>iShares Barclays 3-7 Year Treasury Bond</t>
  </si>
  <si>
    <t>IEO</t>
  </si>
  <si>
    <t>iShares Dow Jones US Oil &amp; Gas Ex Index</t>
  </si>
  <si>
    <t>IEP</t>
  </si>
  <si>
    <t>Icahn Enterprises, L.P.</t>
  </si>
  <si>
    <t>IEV</t>
  </si>
  <si>
    <t>iShares S&amp;P Europe 350 Index</t>
  </si>
  <si>
    <t>IEX</t>
  </si>
  <si>
    <t>IDEX Corporation</t>
  </si>
  <si>
    <t>IEZ</t>
  </si>
  <si>
    <t>iShares Dow Jones US Oil Equipment Index</t>
  </si>
  <si>
    <t>IFF</t>
  </si>
  <si>
    <t>International Flavors &amp; Fragrances Inc.</t>
  </si>
  <si>
    <t>IFN</t>
  </si>
  <si>
    <t>India Fund, Inc.</t>
  </si>
  <si>
    <t>IGA</t>
  </si>
  <si>
    <t>ING Global Advantage and Premium Opportunity Fund</t>
  </si>
  <si>
    <t>IGD</t>
  </si>
  <si>
    <t>ING Global Equity Dividend &amp; Premium Opportunity Fund</t>
  </si>
  <si>
    <t>IGE</t>
  </si>
  <si>
    <t>iShares S&amp;P North Amer Natural Resources</t>
  </si>
  <si>
    <t>IGF</t>
  </si>
  <si>
    <t>iShares S&amp;P Global Infrastructure Index</t>
  </si>
  <si>
    <t>IGM</t>
  </si>
  <si>
    <t>iShares S&amp;P North Amer Technology</t>
  </si>
  <si>
    <t>IGN</t>
  </si>
  <si>
    <t>iShares S&amp;P North Amer Tech-Multimd Ntwk</t>
  </si>
  <si>
    <t>IGR</t>
  </si>
  <si>
    <t>ING Clarion Global Real Estate Income Fund</t>
  </si>
  <si>
    <t>IGT</t>
  </si>
  <si>
    <t>International Game Technology</t>
  </si>
  <si>
    <t>IGV</t>
  </si>
  <si>
    <t>iShares S&amp;P North Amer Tech-Software</t>
  </si>
  <si>
    <t>IHC</t>
  </si>
  <si>
    <t>Independence Holding Co.</t>
  </si>
  <si>
    <t>IHE</t>
  </si>
  <si>
    <t>iShares Dow Jones US Pharmaceuticals</t>
  </si>
  <si>
    <t>IHF</t>
  </si>
  <si>
    <t>iShares Dow Jones US Healthcare Provider</t>
  </si>
  <si>
    <t>IHG</t>
  </si>
  <si>
    <t>Intercontinental Hotels Group plc</t>
  </si>
  <si>
    <t>IHI</t>
  </si>
  <si>
    <t>iShares Dow Jones US Medical Devices</t>
  </si>
  <si>
    <t>IHS</t>
  </si>
  <si>
    <t>IHS Inc.</t>
  </si>
  <si>
    <t>IIC</t>
  </si>
  <si>
    <t>IID</t>
  </si>
  <si>
    <t>IIF</t>
  </si>
  <si>
    <t>Morgan Stanley India Investment Fund, Inc.</t>
  </si>
  <si>
    <t>IIM</t>
  </si>
  <si>
    <t>IIT</t>
  </si>
  <si>
    <t>Indosat tbk PT</t>
  </si>
  <si>
    <t>Indonesia</t>
  </si>
  <si>
    <t>IJH</t>
  </si>
  <si>
    <t>iShares S&amp;P MidCap 400 Index</t>
  </si>
  <si>
    <t>IJJ</t>
  </si>
  <si>
    <t>iShares S&amp;P MidCap 400 Value Index</t>
  </si>
  <si>
    <t>IJK</t>
  </si>
  <si>
    <t>iShares S&amp;P MidCap 400 Growth Index</t>
  </si>
  <si>
    <t>IJR</t>
  </si>
  <si>
    <t>iShares S&amp;P SmallCap 600 Index</t>
  </si>
  <si>
    <t>IJS</t>
  </si>
  <si>
    <t>iShares S&amp;P SmallCap 600 Value Index</t>
  </si>
  <si>
    <t>IJT</t>
  </si>
  <si>
    <t>iShares S&amp;P SmallCap 600 Growth</t>
  </si>
  <si>
    <t>ILF</t>
  </si>
  <si>
    <t>iShares S&amp;P Latin America 40 Index</t>
  </si>
  <si>
    <t>IM</t>
  </si>
  <si>
    <t>Ingram Micro Inc.</t>
  </si>
  <si>
    <t>Computers Wholesale</t>
  </si>
  <si>
    <t>IMC</t>
  </si>
  <si>
    <t>IMF</t>
  </si>
  <si>
    <t>Western Asset Inflation Management Fund Inc.</t>
  </si>
  <si>
    <t>IMN</t>
  </si>
  <si>
    <t>Imation Corp.</t>
  </si>
  <si>
    <t>IMS</t>
  </si>
  <si>
    <t>IMT</t>
  </si>
  <si>
    <t>IN</t>
  </si>
  <si>
    <t>Intermec, Inc.</t>
  </si>
  <si>
    <t>INB</t>
  </si>
  <si>
    <t>Integrated Biopharma Inc.</t>
  </si>
  <si>
    <t>ING</t>
  </si>
  <si>
    <t>INP</t>
  </si>
  <si>
    <t>iPath MSCI India Index ETN</t>
  </si>
  <si>
    <t>INR</t>
  </si>
  <si>
    <t>INT</t>
  </si>
  <si>
    <t>World Fuel Services Corp.</t>
  </si>
  <si>
    <t>INY</t>
  </si>
  <si>
    <t>IO</t>
  </si>
  <si>
    <t>ION Geophysical Corporation</t>
  </si>
  <si>
    <t>IOC</t>
  </si>
  <si>
    <t>IOO</t>
  </si>
  <si>
    <t>iShares S&amp;P Global 100 Index</t>
  </si>
  <si>
    <t>IP</t>
  </si>
  <si>
    <t>International Paper Co.</t>
  </si>
  <si>
    <t>IPD</t>
  </si>
  <si>
    <t>SPDR S&amp;P International Cons Disc Sector</t>
  </si>
  <si>
    <t>IPE</t>
  </si>
  <si>
    <t>SPDR Barclays Capital TIPS</t>
  </si>
  <si>
    <t>IPF</t>
  </si>
  <si>
    <t>SPDR S&amp;P International Financial Sector</t>
  </si>
  <si>
    <t>IPG</t>
  </si>
  <si>
    <t>IPI</t>
  </si>
  <si>
    <t>Intrepid Potash, Inc.</t>
  </si>
  <si>
    <t>IPK</t>
  </si>
  <si>
    <t>SPDR S&amp;P International Technology Sector</t>
  </si>
  <si>
    <t>IPN</t>
  </si>
  <si>
    <t>SPDR S&amp;P International Industrial Sector</t>
  </si>
  <si>
    <t>IPS</t>
  </si>
  <si>
    <t>SPDR S&amp;P International Cons Stapl Sector</t>
  </si>
  <si>
    <t>IPU</t>
  </si>
  <si>
    <t>SPDR S&amp;P International Utilities Sector</t>
  </si>
  <si>
    <t>IPW</t>
  </si>
  <si>
    <t>SPDR S&amp;P International Energy Sector</t>
  </si>
  <si>
    <t>IQC</t>
  </si>
  <si>
    <t>IQI</t>
  </si>
  <si>
    <t>IQM</t>
  </si>
  <si>
    <t>IQN</t>
  </si>
  <si>
    <t>IQT</t>
  </si>
  <si>
    <t>IR</t>
  </si>
  <si>
    <t>Ingersoll-Rand Plc</t>
  </si>
  <si>
    <t>IRC</t>
  </si>
  <si>
    <t>Inland Real Estate Corp.</t>
  </si>
  <si>
    <t>IRE</t>
  </si>
  <si>
    <t>The Governor and Company of The Bank of Ireland</t>
  </si>
  <si>
    <t>IRF</t>
  </si>
  <si>
    <t>International Rectifier Corporation</t>
  </si>
  <si>
    <t>IRL</t>
  </si>
  <si>
    <t>The New Ireland Fund, Inc.</t>
  </si>
  <si>
    <t>IRM</t>
  </si>
  <si>
    <t>Iron Mountain Inc.</t>
  </si>
  <si>
    <t>IRR</t>
  </si>
  <si>
    <t>IRS</t>
  </si>
  <si>
    <t>IRSA Investments and Representations Inc.</t>
  </si>
  <si>
    <t>IRV</t>
  </si>
  <si>
    <t>SPDR S&amp;P International Materials Sector</t>
  </si>
  <si>
    <t>IRY</t>
  </si>
  <si>
    <t>SPDR S&amp;P International HealthCare Sector</t>
  </si>
  <si>
    <t>ISH</t>
  </si>
  <si>
    <t>International Shipholding Corp.</t>
  </si>
  <si>
    <t>ISI</t>
  </si>
  <si>
    <t>iShares S&amp;P 1500 Index</t>
  </si>
  <si>
    <t>IST</t>
  </si>
  <si>
    <t>SPDR S&amp;P International Telecom Sector</t>
  </si>
  <si>
    <t>IT</t>
  </si>
  <si>
    <t>Gartner Inc.</t>
  </si>
  <si>
    <t>ITA</t>
  </si>
  <si>
    <t>iShares Dow Jones US Aerospace &amp; Defense</t>
  </si>
  <si>
    <t>ITB</t>
  </si>
  <si>
    <t>iShares Dow Jones US Home Construction</t>
  </si>
  <si>
    <t>ITC</t>
  </si>
  <si>
    <t>ITC Holdings Corp.</t>
  </si>
  <si>
    <t>ITE</t>
  </si>
  <si>
    <t>SPDR Barclays Capital Interm Term Trs</t>
  </si>
  <si>
    <t>ITF</t>
  </si>
  <si>
    <t>iShares S&amp;P/TOPIX 150 Index</t>
  </si>
  <si>
    <t>ITG</t>
  </si>
  <si>
    <t>Investment Technology Group Inc.</t>
  </si>
  <si>
    <t>ITM</t>
  </si>
  <si>
    <t>Market Vectors Intermediate Muni ETF</t>
  </si>
  <si>
    <t>ITR</t>
  </si>
  <si>
    <t>ITT</t>
  </si>
  <si>
    <t>ITT Corporation</t>
  </si>
  <si>
    <t>ITUB</t>
  </si>
  <si>
    <t>ITW</t>
  </si>
  <si>
    <t>Illinois Tool Works Inc.</t>
  </si>
  <si>
    <t>IVC</t>
  </si>
  <si>
    <t>Invacare Corporation</t>
  </si>
  <si>
    <t>IVE</t>
  </si>
  <si>
    <t>iShares S&amp;P 500 Value Index</t>
  </si>
  <si>
    <t>IVN</t>
  </si>
  <si>
    <t>Ivanhoe Mines Ltd.</t>
  </si>
  <si>
    <t>IVR</t>
  </si>
  <si>
    <t>Invesco Mortgage Capital Inc.</t>
  </si>
  <si>
    <t>IVV</t>
  </si>
  <si>
    <t>iShares S&amp;P 500 Index</t>
  </si>
  <si>
    <t>IVW</t>
  </si>
  <si>
    <t>iShares S&amp;P 500 Growth Index</t>
  </si>
  <si>
    <t>Invesco Ltd.</t>
  </si>
  <si>
    <t>IWB</t>
  </si>
  <si>
    <t>iShares Russell 1000 Index</t>
  </si>
  <si>
    <t>IWC</t>
  </si>
  <si>
    <t>iShares Russell Microcap Index</t>
  </si>
  <si>
    <t>IWD</t>
  </si>
  <si>
    <t>iShares Russell 1000 Value Index</t>
  </si>
  <si>
    <t>IWF</t>
  </si>
  <si>
    <t>iShares Russell 1000 Growth Index</t>
  </si>
  <si>
    <t>IWM</t>
  </si>
  <si>
    <t>iShares Russell 2000 Index</t>
  </si>
  <si>
    <t>IWN</t>
  </si>
  <si>
    <t>iShares Russell 2000 Value Index</t>
  </si>
  <si>
    <t>IWO</t>
  </si>
  <si>
    <t>iShares Russell 2000 Growth Index</t>
  </si>
  <si>
    <t>IWP</t>
  </si>
  <si>
    <t>iShares Russell Midcap Growth Index</t>
  </si>
  <si>
    <t>IWR</t>
  </si>
  <si>
    <t>iShares Russell Midcap Index</t>
  </si>
  <si>
    <t>IWS</t>
  </si>
  <si>
    <t>iShares Russell Midcap Value Index</t>
  </si>
  <si>
    <t>IWV</t>
  </si>
  <si>
    <t>iShares Russell 3000 Index</t>
  </si>
  <si>
    <t>IWW</t>
  </si>
  <si>
    <t>iShares Russell 3000 Value Index</t>
  </si>
  <si>
    <t>IWZ</t>
  </si>
  <si>
    <t>iShares Russell 3000 Growth Index</t>
  </si>
  <si>
    <t>IX</t>
  </si>
  <si>
    <t>ORIX Corp.</t>
  </si>
  <si>
    <t>IXC</t>
  </si>
  <si>
    <t>iShares S&amp;P Global Energy</t>
  </si>
  <si>
    <t>IXG</t>
  </si>
  <si>
    <t>iShares S&amp;P Global Financials</t>
  </si>
  <si>
    <t>IXJ</t>
  </si>
  <si>
    <t>iShares S&amp;P Global Healthcare</t>
  </si>
  <si>
    <t>IXN</t>
  </si>
  <si>
    <t>iShares S&amp;P Global Technology</t>
  </si>
  <si>
    <t>IXP</t>
  </si>
  <si>
    <t>iShares S&amp;P Global Telecommunications</t>
  </si>
  <si>
    <t>IYC</t>
  </si>
  <si>
    <t>iShares Dow Jones US Consumer Services</t>
  </si>
  <si>
    <t>IYE</t>
  </si>
  <si>
    <t>iShares Dow Jones US Energy</t>
  </si>
  <si>
    <t>IYF</t>
  </si>
  <si>
    <t>iShares Dow Jones US Financial Sector</t>
  </si>
  <si>
    <t>IYG</t>
  </si>
  <si>
    <t>iShares Dow Jones US Financial Services</t>
  </si>
  <si>
    <t>IYH</t>
  </si>
  <si>
    <t>iShares Dow Jones US Healthcare</t>
  </si>
  <si>
    <t>IYJ</t>
  </si>
  <si>
    <t>iShares Dow Jones US Industrial</t>
  </si>
  <si>
    <t>IYK</t>
  </si>
  <si>
    <t>iShares Dow Jones US Consumer Goods</t>
  </si>
  <si>
    <t>IYM</t>
  </si>
  <si>
    <t>iShares Dow Jones US Basic Materials</t>
  </si>
  <si>
    <t>IYR</t>
  </si>
  <si>
    <t>iShares Dow Jones US Real Estate</t>
  </si>
  <si>
    <t>IYT</t>
  </si>
  <si>
    <t>iShares Dow Jones Transportation Average</t>
  </si>
  <si>
    <t>IYW</t>
  </si>
  <si>
    <t>iShares Dow Jones US Technology</t>
  </si>
  <si>
    <t>IYY</t>
  </si>
  <si>
    <t>iShares Dow Jones U.S. Index</t>
  </si>
  <si>
    <t>IYZ</t>
  </si>
  <si>
    <t>iShares Dow Jones US Telecom</t>
  </si>
  <si>
    <t>JAG</t>
  </si>
  <si>
    <t>Jaguar Mining Inc.</t>
  </si>
  <si>
    <t>Jarden Corp.</t>
  </si>
  <si>
    <t>JAS</t>
  </si>
  <si>
    <t>Jo-Ann Stores, Inc.</t>
  </si>
  <si>
    <t>JBL</t>
  </si>
  <si>
    <t>Jabil Circuit Inc.</t>
  </si>
  <si>
    <t>JBT</t>
  </si>
  <si>
    <t>John Bean Technologies Corporation</t>
  </si>
  <si>
    <t>JCE</t>
  </si>
  <si>
    <t>JCG</t>
  </si>
  <si>
    <t>J. Crew Group, Inc.</t>
  </si>
  <si>
    <t>Johnson Controls Inc.</t>
  </si>
  <si>
    <t>J. C. Penney Company, Inc.</t>
  </si>
  <si>
    <t>JDD</t>
  </si>
  <si>
    <t>Nuveen Diversified Dividend &amp; Income Fund</t>
  </si>
  <si>
    <t>JEC</t>
  </si>
  <si>
    <t>Jacobs Engineering Group Inc.</t>
  </si>
  <si>
    <t>JEF</t>
  </si>
  <si>
    <t>Jefferies Group Inc.</t>
  </si>
  <si>
    <t>JEM</t>
  </si>
  <si>
    <t>Barclays GEMS Index ETN</t>
  </si>
  <si>
    <t>JEQ</t>
  </si>
  <si>
    <t>Japan Equity Fund Inc.</t>
  </si>
  <si>
    <t>JFC</t>
  </si>
  <si>
    <t>JF China Region Fund, Inc.</t>
  </si>
  <si>
    <t>JFP</t>
  </si>
  <si>
    <t>Nuveen Tax-Advantaged Floating Rate Fund</t>
  </si>
  <si>
    <t>JFR</t>
  </si>
  <si>
    <t>JFT</t>
  </si>
  <si>
    <t>KEYnotes First Trust Enh 130/30 LgCp ETN</t>
  </si>
  <si>
    <t>JGG</t>
  </si>
  <si>
    <t>JGV</t>
  </si>
  <si>
    <t>JHI</t>
  </si>
  <si>
    <t>John Hancock Investors Trust</t>
  </si>
  <si>
    <t>JHP</t>
  </si>
  <si>
    <t>Nuveen Quality Preferred Income Fund 3</t>
  </si>
  <si>
    <t>JHS</t>
  </si>
  <si>
    <t>John Hancock Income Securities Trust</t>
  </si>
  <si>
    <t>JHX</t>
  </si>
  <si>
    <t>JJA</t>
  </si>
  <si>
    <t>JJC</t>
  </si>
  <si>
    <t>JJE</t>
  </si>
  <si>
    <t>JJG</t>
  </si>
  <si>
    <t>JJM</t>
  </si>
  <si>
    <t>JJN</t>
  </si>
  <si>
    <t>JJP</t>
  </si>
  <si>
    <t>JJS</t>
  </si>
  <si>
    <t>JJT</t>
  </si>
  <si>
    <t>JJU</t>
  </si>
  <si>
    <t>JKD</t>
  </si>
  <si>
    <t>iShares Morningstar Large Core Index</t>
  </si>
  <si>
    <t>JKE</t>
  </si>
  <si>
    <t>iShares Morningstar Large Growth Index</t>
  </si>
  <si>
    <t>JKF</t>
  </si>
  <si>
    <t>iShares Morningstar Large Value Index</t>
  </si>
  <si>
    <t>JKG</t>
  </si>
  <si>
    <t>iShares Morningstar Mid Core Index</t>
  </si>
  <si>
    <t>JKH</t>
  </si>
  <si>
    <t>iShares Morningstar Mid Growth Index</t>
  </si>
  <si>
    <t>JKI</t>
  </si>
  <si>
    <t>iShares Morningstar Mid Value Index</t>
  </si>
  <si>
    <t>JKJ</t>
  </si>
  <si>
    <t>iShares Morningstar Small Core Index</t>
  </si>
  <si>
    <t>JKK</t>
  </si>
  <si>
    <t>iShares Morningstar Small Growth Index</t>
  </si>
  <si>
    <t>JKL</t>
  </si>
  <si>
    <t>iShares Morningstar Small Value Index</t>
  </si>
  <si>
    <t>JLA</t>
  </si>
  <si>
    <t>Nuveen Equity Premium Advantage Fund</t>
  </si>
  <si>
    <t>JLL</t>
  </si>
  <si>
    <t>Jones Lang Lasalle Inc.</t>
  </si>
  <si>
    <t>JMP</t>
  </si>
  <si>
    <t>JMP Group Inc.</t>
  </si>
  <si>
    <t>Investment Brokerage - National</t>
  </si>
  <si>
    <t>JNJ</t>
  </si>
  <si>
    <t>Johnson &amp; Johnson</t>
  </si>
  <si>
    <t>JNK</t>
  </si>
  <si>
    <t>SPDR Barclays Capital High Yield Bond</t>
  </si>
  <si>
    <t>JNPR</t>
  </si>
  <si>
    <t>Juniper Networks, Inc.</t>
  </si>
  <si>
    <t>Networking &amp; Communication Devices</t>
  </si>
  <si>
    <t>JNS</t>
  </si>
  <si>
    <t>Janus Capital Group Inc.</t>
  </si>
  <si>
    <t>JNY</t>
  </si>
  <si>
    <t>Jones Apparel Group, Inc.</t>
  </si>
  <si>
    <t>JO</t>
  </si>
  <si>
    <t>JOE</t>
  </si>
  <si>
    <t>The St. Joe Company</t>
  </si>
  <si>
    <t>JOF</t>
  </si>
  <si>
    <t>Japan Smaller Capitalization Fund Inc.</t>
  </si>
  <si>
    <t>JPC</t>
  </si>
  <si>
    <t>JPG</t>
  </si>
  <si>
    <t>Nuveen Equity Premium &amp; Growth Fund</t>
  </si>
  <si>
    <t>JPM</t>
  </si>
  <si>
    <t>JPMorgan Chase &amp; Co.</t>
  </si>
  <si>
    <t>JPP</t>
  </si>
  <si>
    <t>SPDR Russell/Nomura PRIME Japan</t>
  </si>
  <si>
    <t>JPS</t>
  </si>
  <si>
    <t>Nuveen Quality Preferred Income Fund 2</t>
  </si>
  <si>
    <t>JPX</t>
  </si>
  <si>
    <t>JPZ</t>
  </si>
  <si>
    <t>Nuveen Equity Premium Income Fund</t>
  </si>
  <si>
    <t>JQC</t>
  </si>
  <si>
    <t>JRN</t>
  </si>
  <si>
    <t>Journal Communications Inc.</t>
  </si>
  <si>
    <t>JRO</t>
  </si>
  <si>
    <t>JSC</t>
  </si>
  <si>
    <t>SPDR Russell/Nomura Small Cap Japan</t>
  </si>
  <si>
    <t>JSN</t>
  </si>
  <si>
    <t>Nuveen Equity Premium Opportunity Fund</t>
  </si>
  <si>
    <t>JTA</t>
  </si>
  <si>
    <t>Nuveen Tax Advantaged Total Return Strategy Fund</t>
  </si>
  <si>
    <t>JTD</t>
  </si>
  <si>
    <t>Nuveen Tax-Advantaged Dividend Growth Fund</t>
  </si>
  <si>
    <t>JTP</t>
  </si>
  <si>
    <t>Nuveen Quality Preferred Income Fund</t>
  </si>
  <si>
    <t>JTX</t>
  </si>
  <si>
    <t>Jackson Hewitt Tax Service Inc.</t>
  </si>
  <si>
    <t>JW-A</t>
  </si>
  <si>
    <t>John Wiley &amp; Sons Inc.</t>
  </si>
  <si>
    <t>Publishing - Books</t>
  </si>
  <si>
    <t>JWN</t>
  </si>
  <si>
    <t>Nordstrom Inc.</t>
  </si>
  <si>
    <t>JXI</t>
  </si>
  <si>
    <t>iShares S&amp;P Global Utilities</t>
  </si>
  <si>
    <t>JYF</t>
  </si>
  <si>
    <t>WisdomTree Dreyfus Japanese Yen</t>
  </si>
  <si>
    <t>JYN</t>
  </si>
  <si>
    <t>iPath JPY/USD Exchange Rate ETN</t>
  </si>
  <si>
    <t>K</t>
  </si>
  <si>
    <t>Kellogg Company</t>
  </si>
  <si>
    <t>KAI</t>
  </si>
  <si>
    <t>Kadant Inc.</t>
  </si>
  <si>
    <t>KB</t>
  </si>
  <si>
    <t>KB Financial Group, Inc.</t>
  </si>
  <si>
    <t>South Korea</t>
  </si>
  <si>
    <t>KBE</t>
  </si>
  <si>
    <t>SPDR KBW Bank</t>
  </si>
  <si>
    <t>KBH</t>
  </si>
  <si>
    <t>KB Home</t>
  </si>
  <si>
    <t>KBR</t>
  </si>
  <si>
    <t>KBR, Inc.</t>
  </si>
  <si>
    <t>KBW</t>
  </si>
  <si>
    <t>KBW Inc</t>
  </si>
  <si>
    <t>KCE</t>
  </si>
  <si>
    <t>SPDR KBW Capital Markets</t>
  </si>
  <si>
    <t>KCI</t>
  </si>
  <si>
    <t>Kinetic Concepts Inc.</t>
  </si>
  <si>
    <t>KCP</t>
  </si>
  <si>
    <t>Kenneth Cole Productions Inc.</t>
  </si>
  <si>
    <t>KDN</t>
  </si>
  <si>
    <t>Kaydon Corporation</t>
  </si>
  <si>
    <t>KED</t>
  </si>
  <si>
    <t>Kayne Anderson Energy Development Company</t>
  </si>
  <si>
    <t>KEF</t>
  </si>
  <si>
    <t>Korea Equity Fund Inc.</t>
  </si>
  <si>
    <t>KEG</t>
  </si>
  <si>
    <t>Key Energy Services Inc.</t>
  </si>
  <si>
    <t>KEP</t>
  </si>
  <si>
    <t>Korea Electric Power Corp.</t>
  </si>
  <si>
    <t>KEX</t>
  </si>
  <si>
    <t>Kirby Corporation</t>
  </si>
  <si>
    <t>KEY</t>
  </si>
  <si>
    <t>KeyCorp</t>
  </si>
  <si>
    <t>KF</t>
  </si>
  <si>
    <t>The Korea Fund Inc.</t>
  </si>
  <si>
    <t>KFN</t>
  </si>
  <si>
    <t>KKR Financial Holdings LLC</t>
  </si>
  <si>
    <t>KFS</t>
  </si>
  <si>
    <t>Kingsway Financial Services Inc.</t>
  </si>
  <si>
    <t>KFT</t>
  </si>
  <si>
    <t>Kraft Foods Inc.</t>
  </si>
  <si>
    <t>KFY</t>
  </si>
  <si>
    <t>Korn/Ferry International</t>
  </si>
  <si>
    <t>KG</t>
  </si>
  <si>
    <t>King Pharmaceuticals Inc.</t>
  </si>
  <si>
    <t>KGC</t>
  </si>
  <si>
    <t>Kinross Gold Corporation</t>
  </si>
  <si>
    <t>KHI</t>
  </si>
  <si>
    <t>DWS High Income Trust</t>
  </si>
  <si>
    <t>KID</t>
  </si>
  <si>
    <t>Kid Brands, Inc.</t>
  </si>
  <si>
    <t>KIE</t>
  </si>
  <si>
    <t>SPDR KBW Insurance</t>
  </si>
  <si>
    <t>KIM</t>
  </si>
  <si>
    <t>Kimco Realty Corporation</t>
  </si>
  <si>
    <t>KKD</t>
  </si>
  <si>
    <t>Krispy Kreme Doughnuts Inc.</t>
  </si>
  <si>
    <t>KLD</t>
  </si>
  <si>
    <t>KMB</t>
  </si>
  <si>
    <t>Kimberly-Clark Corporation</t>
  </si>
  <si>
    <t>KME</t>
  </si>
  <si>
    <t>SPDR KBW Mortgage Finance</t>
  </si>
  <si>
    <t>KMM</t>
  </si>
  <si>
    <t>DWS Multi-Market Income Trust</t>
  </si>
  <si>
    <t>KMP</t>
  </si>
  <si>
    <t>Kinder Morgan Energy Partners LP</t>
  </si>
  <si>
    <t>KMR</t>
  </si>
  <si>
    <t>Kinder Morgan Management LLC</t>
  </si>
  <si>
    <t>KMT</t>
  </si>
  <si>
    <t>Kennametal Inc.</t>
  </si>
  <si>
    <t>KMX</t>
  </si>
  <si>
    <t>CarMax Inc.</t>
  </si>
  <si>
    <t>KND</t>
  </si>
  <si>
    <t>Kindred Healthcare Inc.</t>
  </si>
  <si>
    <t>KNL</t>
  </si>
  <si>
    <t>Knoll Inc.</t>
  </si>
  <si>
    <t>KNM</t>
  </si>
  <si>
    <t>Konami Corp.</t>
  </si>
  <si>
    <t>Multimedia &amp; Graphics Software</t>
  </si>
  <si>
    <t>KNX</t>
  </si>
  <si>
    <t>Knight Transportation Inc.</t>
  </si>
  <si>
    <t>KO</t>
  </si>
  <si>
    <t>The Coca-Cola Company</t>
  </si>
  <si>
    <t>KOF</t>
  </si>
  <si>
    <t>KOL</t>
  </si>
  <si>
    <t>Market Vectors Coal ETF</t>
  </si>
  <si>
    <t>KOP</t>
  </si>
  <si>
    <t>Koppers Holdings Inc.</t>
  </si>
  <si>
    <t>KR</t>
  </si>
  <si>
    <t>KRC</t>
  </si>
  <si>
    <t>Kilroy Realty Corp.</t>
  </si>
  <si>
    <t>KRE</t>
  </si>
  <si>
    <t>SPDR KBW Regional Banking</t>
  </si>
  <si>
    <t>KRG</t>
  </si>
  <si>
    <t>Kite Realty Group Trust</t>
  </si>
  <si>
    <t>KRO</t>
  </si>
  <si>
    <t>Kronos Worldwide Inc.</t>
  </si>
  <si>
    <t>KSM</t>
  </si>
  <si>
    <t>DWS Strategic Municipal Income Trust</t>
  </si>
  <si>
    <t>KSP</t>
  </si>
  <si>
    <t>K-SEA Transportation Partners LP</t>
  </si>
  <si>
    <t>KSS</t>
  </si>
  <si>
    <t>Kohl's Corp.</t>
  </si>
  <si>
    <t>KST</t>
  </si>
  <si>
    <t>DWS Strategic Income Trust</t>
  </si>
  <si>
    <t>KSU</t>
  </si>
  <si>
    <t>Kansas City Southern</t>
  </si>
  <si>
    <t>KT Corp.</t>
  </si>
  <si>
    <t>KTF</t>
  </si>
  <si>
    <t>DWS Municipal Income Trust</t>
  </si>
  <si>
    <t>KUB</t>
  </si>
  <si>
    <t>Kubota Corporation</t>
  </si>
  <si>
    <t>KV-A</t>
  </si>
  <si>
    <t>KV Pharmaceutical Co.</t>
  </si>
  <si>
    <t>KWK</t>
  </si>
  <si>
    <t>Quicksilver Resources Inc.</t>
  </si>
  <si>
    <t>KWR</t>
  </si>
  <si>
    <t>Quaker Chemical Corporation</t>
  </si>
  <si>
    <t>KWT</t>
  </si>
  <si>
    <t>Market Vectors Solar Energy ETF</t>
  </si>
  <si>
    <t>KXI</t>
  </si>
  <si>
    <t>iShares S&amp;P Global Consumer Staples</t>
  </si>
  <si>
    <t>KYE</t>
  </si>
  <si>
    <t>Kayne Anderson Energy Total Return Fund</t>
  </si>
  <si>
    <t>KYN</t>
  </si>
  <si>
    <t>Kayne Anderson MLP Investment Company</t>
  </si>
  <si>
    <t>KYO</t>
  </si>
  <si>
    <t>Kyocera Corp.</t>
  </si>
  <si>
    <t>Loews Corporation</t>
  </si>
  <si>
    <t>LAB</t>
  </si>
  <si>
    <t>LaBranche &amp; Co. Inc.</t>
  </si>
  <si>
    <t>LAD</t>
  </si>
  <si>
    <t>Lithia Motors Inc.</t>
  </si>
  <si>
    <t>LAG</t>
  </si>
  <si>
    <t>SPDR Barclays Capital Aggregate Bond</t>
  </si>
  <si>
    <t>LAZ</t>
  </si>
  <si>
    <t>Lazard Ltd.</t>
  </si>
  <si>
    <t>LBF</t>
  </si>
  <si>
    <t>DWS Global High Income Fund, Inc.</t>
  </si>
  <si>
    <t>LCC</t>
  </si>
  <si>
    <t>US Airways Group, Inc.</t>
  </si>
  <si>
    <t>LCM</t>
  </si>
  <si>
    <t>Advent/Claymore Enhanced Growth &amp; Income Fund</t>
  </si>
  <si>
    <t>LD</t>
  </si>
  <si>
    <t>LDF</t>
  </si>
  <si>
    <t>Latin American Discovery Fund Inc.</t>
  </si>
  <si>
    <t>LDK</t>
  </si>
  <si>
    <t>LDL</t>
  </si>
  <si>
    <t>Lydall Inc.</t>
  </si>
  <si>
    <t>LDR</t>
  </si>
  <si>
    <t>Landauer Inc.</t>
  </si>
  <si>
    <t>LEE</t>
  </si>
  <si>
    <t>Lee Enterprises Inc.</t>
  </si>
  <si>
    <t>Leggett &amp; Platt, Incorporated</t>
  </si>
  <si>
    <t>LEN</t>
  </si>
  <si>
    <t>Lennar Corp.</t>
  </si>
  <si>
    <t>LEO</t>
  </si>
  <si>
    <t>Dreyfus Strategic Municipals Inc.</t>
  </si>
  <si>
    <t>LF</t>
  </si>
  <si>
    <t>LeapFrog Enterprises Inc.</t>
  </si>
  <si>
    <t>LFC</t>
  </si>
  <si>
    <t>China Life Insurance Co. Ltd.</t>
  </si>
  <si>
    <t>LFL</t>
  </si>
  <si>
    <t>LAN Airlines S.A.</t>
  </si>
  <si>
    <t>LFT</t>
  </si>
  <si>
    <t>Longtop Financial Technologies Limited</t>
  </si>
  <si>
    <t>LG</t>
  </si>
  <si>
    <t>Laclede Group Inc.</t>
  </si>
  <si>
    <t>LGF</t>
  </si>
  <si>
    <t>Lions Gate Entertainment Corp.</t>
  </si>
  <si>
    <t>LGI</t>
  </si>
  <si>
    <t>LH</t>
  </si>
  <si>
    <t>Laboratory Corp. of America Holdings</t>
  </si>
  <si>
    <t>LHO</t>
  </si>
  <si>
    <t>LaSalle Hotel Properties</t>
  </si>
  <si>
    <t>LII</t>
  </si>
  <si>
    <t>Appliances</t>
  </si>
  <si>
    <t>LIZ</t>
  </si>
  <si>
    <t>Liz Claiborne Inc.</t>
  </si>
  <si>
    <t>LL</t>
  </si>
  <si>
    <t>LLL</t>
  </si>
  <si>
    <t>L-3 Communications Holdings Inc.</t>
  </si>
  <si>
    <t>LLY</t>
  </si>
  <si>
    <t>Eli Lilly &amp; Co.</t>
  </si>
  <si>
    <t>LM</t>
  </si>
  <si>
    <t>Legg Mason Inc.</t>
  </si>
  <si>
    <t>LMT</t>
  </si>
  <si>
    <t>Lockheed Martin Corporation</t>
  </si>
  <si>
    <t>LNC</t>
  </si>
  <si>
    <t>Lincoln National Corp.</t>
  </si>
  <si>
    <t>LNN</t>
  </si>
  <si>
    <t>Lindsay Corporation</t>
  </si>
  <si>
    <t>LNT</t>
  </si>
  <si>
    <t>Alliant Energy Corporation</t>
  </si>
  <si>
    <t>LO</t>
  </si>
  <si>
    <t>Lorillard, Inc.</t>
  </si>
  <si>
    <t>Cigarettes</t>
  </si>
  <si>
    <t>LOR</t>
  </si>
  <si>
    <t>Lazard World Dividend &amp; Income Fund Inc.</t>
  </si>
  <si>
    <t>LOW</t>
  </si>
  <si>
    <t>Lowe's Companies Inc.</t>
  </si>
  <si>
    <t>LPL</t>
  </si>
  <si>
    <t>LG Display Co., Ltd.</t>
  </si>
  <si>
    <t>LPS</t>
  </si>
  <si>
    <t>Lender Processing Services, Inc.</t>
  </si>
  <si>
    <t>LPX</t>
  </si>
  <si>
    <t>Louisiana-Pacific Corp.</t>
  </si>
  <si>
    <t>LQD</t>
  </si>
  <si>
    <t>iShares iBoxx $ Invest Grade Corp Bond</t>
  </si>
  <si>
    <t>LRN</t>
  </si>
  <si>
    <t>K12, Inc.</t>
  </si>
  <si>
    <t>LRY</t>
  </si>
  <si>
    <t>Liberty Property Trust</t>
  </si>
  <si>
    <t>LSC</t>
  </si>
  <si>
    <t>ELEMENTS S&amp;P CTI ETN</t>
  </si>
  <si>
    <t>LSE</t>
  </si>
  <si>
    <t>CapLease, Inc.</t>
  </si>
  <si>
    <t>LSI</t>
  </si>
  <si>
    <t>LSI Corporation</t>
  </si>
  <si>
    <t>Semiconductor - Specialized</t>
  </si>
  <si>
    <t>LTC</t>
  </si>
  <si>
    <t>LTC Properties Inc.</t>
  </si>
  <si>
    <t>LTD</t>
  </si>
  <si>
    <t>LTL</t>
  </si>
  <si>
    <t>LTM</t>
  </si>
  <si>
    <t>Life Time Fitness Inc.</t>
  </si>
  <si>
    <t>LUB</t>
  </si>
  <si>
    <t>Luby's Inc.</t>
  </si>
  <si>
    <t>LUK</t>
  </si>
  <si>
    <t>Leucadia National Corp.</t>
  </si>
  <si>
    <t>LUV</t>
  </si>
  <si>
    <t>Southwest Airlines Co.</t>
  </si>
  <si>
    <t>LUX</t>
  </si>
  <si>
    <t>Luxottica Group SpA</t>
  </si>
  <si>
    <t>LVB</t>
  </si>
  <si>
    <t>Steinway Musical Instruments Inc.</t>
  </si>
  <si>
    <t>LVL</t>
  </si>
  <si>
    <t>LVS</t>
  </si>
  <si>
    <t>Las Vegas Sands Corp.</t>
  </si>
  <si>
    <t>LWC</t>
  </si>
  <si>
    <t>SPDR Barclays Capital Long Crdt Term Bd</t>
  </si>
  <si>
    <t>LXK</t>
  </si>
  <si>
    <t>Lexmark International Inc.</t>
  </si>
  <si>
    <t>LXP</t>
  </si>
  <si>
    <t>Lexington Realty Trust</t>
  </si>
  <si>
    <t>LXU</t>
  </si>
  <si>
    <t>LSB Industries Inc.</t>
  </si>
  <si>
    <t>LYG</t>
  </si>
  <si>
    <t>Lloyds Banking Group plc</t>
  </si>
  <si>
    <t>LYV</t>
  </si>
  <si>
    <t>LZ</t>
  </si>
  <si>
    <t>LZB</t>
  </si>
  <si>
    <t>La-Z-Boy Inc.</t>
  </si>
  <si>
    <t>M</t>
  </si>
  <si>
    <t>Macy's, Inc.</t>
  </si>
  <si>
    <t>MA</t>
  </si>
  <si>
    <t>Mastercard Incorporated</t>
  </si>
  <si>
    <t>MAA</t>
  </si>
  <si>
    <t>Mid-America Apartment Communities Inc.</t>
  </si>
  <si>
    <t>MAC</t>
  </si>
  <si>
    <t>Macerich Co.</t>
  </si>
  <si>
    <t>MAG</t>
  </si>
  <si>
    <t>Magnetek Inc.</t>
  </si>
  <si>
    <t>MAN</t>
  </si>
  <si>
    <t>Manpower Inc.</t>
  </si>
  <si>
    <t>MAR</t>
  </si>
  <si>
    <t>Marriott International, Inc.</t>
  </si>
  <si>
    <t>MAS</t>
  </si>
  <si>
    <t>Masco Corporation</t>
  </si>
  <si>
    <t>MAV</t>
  </si>
  <si>
    <t>Pioneer Municipal High Income Advantage Trust</t>
  </si>
  <si>
    <t>MAY</t>
  </si>
  <si>
    <t>Malaysia Fund Inc.</t>
  </si>
  <si>
    <t>MBB</t>
  </si>
  <si>
    <t>iShares Barclays MBS Bond</t>
  </si>
  <si>
    <t>MBG</t>
  </si>
  <si>
    <t>SPDR Barclays Cap Mortgage Backed Bond</t>
  </si>
  <si>
    <t>MBI</t>
  </si>
  <si>
    <t>MBIA Inc.</t>
  </si>
  <si>
    <t>MBT</t>
  </si>
  <si>
    <t>Mobile Telesystems OJSC</t>
  </si>
  <si>
    <t>Russia</t>
  </si>
  <si>
    <t>MCA</t>
  </si>
  <si>
    <t>Blackrock MuniYield California Insured Fund, Inc.</t>
  </si>
  <si>
    <t>MCD</t>
  </si>
  <si>
    <t>McDonald's Corp.</t>
  </si>
  <si>
    <t>MCI</t>
  </si>
  <si>
    <t>MassMutual Corporate Investors</t>
  </si>
  <si>
    <t>MCK</t>
  </si>
  <si>
    <t>McKesson Corporation</t>
  </si>
  <si>
    <t>MCN</t>
  </si>
  <si>
    <t>Madison/Claymore Covered Call &amp; Equity Strategy Fund</t>
  </si>
  <si>
    <t>MCO</t>
  </si>
  <si>
    <t>Moody's Corp.</t>
  </si>
  <si>
    <t>MCR</t>
  </si>
  <si>
    <t>MFS Charter Income Trust</t>
  </si>
  <si>
    <t>MCRO</t>
  </si>
  <si>
    <t>IQ Hedge Macro Tracker ETF</t>
  </si>
  <si>
    <t>MCS</t>
  </si>
  <si>
    <t>The Marcus Corporation</t>
  </si>
  <si>
    <t>MCY</t>
  </si>
  <si>
    <t>MD</t>
  </si>
  <si>
    <t>MEDNAX, Inc.</t>
  </si>
  <si>
    <t>MDC</t>
  </si>
  <si>
    <t>MDC Holdings Inc.</t>
  </si>
  <si>
    <t>MDD</t>
  </si>
  <si>
    <t>SPDR S&amp;P International Mid Cap</t>
  </si>
  <si>
    <t>MDP</t>
  </si>
  <si>
    <t>Meredith Corp.</t>
  </si>
  <si>
    <t>MDR</t>
  </si>
  <si>
    <t>McDermott International Inc.</t>
  </si>
  <si>
    <t>MDS</t>
  </si>
  <si>
    <t>Midas Inc.</t>
  </si>
  <si>
    <t>MDT</t>
  </si>
  <si>
    <t>Medtronic, Inc.</t>
  </si>
  <si>
    <t>MDU</t>
  </si>
  <si>
    <t>MDU Resources Group Inc.</t>
  </si>
  <si>
    <t>MDY</t>
  </si>
  <si>
    <t>MED</t>
  </si>
  <si>
    <t>Medifast Inc.</t>
  </si>
  <si>
    <t>Massey Energy Co.</t>
  </si>
  <si>
    <t>MEG</t>
  </si>
  <si>
    <t>Media General, Inc.</t>
  </si>
  <si>
    <t>MEI</t>
  </si>
  <si>
    <t>Methode Electronics Inc.</t>
  </si>
  <si>
    <t>MEN</t>
  </si>
  <si>
    <t>BlackRock MuniEnhanced Fund, Inc.</t>
  </si>
  <si>
    <t>MES</t>
  </si>
  <si>
    <t>MET</t>
  </si>
  <si>
    <t>MetLife, Inc.</t>
  </si>
  <si>
    <t>MFA</t>
  </si>
  <si>
    <t>MFA Financial, Inc.</t>
  </si>
  <si>
    <t>MFB</t>
  </si>
  <si>
    <t>Maidenform Brands, Inc.</t>
  </si>
  <si>
    <t>MFC</t>
  </si>
  <si>
    <t>Manulife Financial Corporation</t>
  </si>
  <si>
    <t>MFD</t>
  </si>
  <si>
    <t>Macquarie/First Trust Global Infrastructure/Utilities Dividend &amp; Income Fund</t>
  </si>
  <si>
    <t>MFE</t>
  </si>
  <si>
    <t>McAfee, Inc.</t>
  </si>
  <si>
    <t>Security Software &amp; Services</t>
  </si>
  <si>
    <t>MFG</t>
  </si>
  <si>
    <t>Mizuho Financial Group, Inc.</t>
  </si>
  <si>
    <t>MFL</t>
  </si>
  <si>
    <t>BlackRock MuniHoldings Insured Investment Fund</t>
  </si>
  <si>
    <t>MFM</t>
  </si>
  <si>
    <t>MFS Municipal Income Trust</t>
  </si>
  <si>
    <t>MFT</t>
  </si>
  <si>
    <t>BlackRock MuniYield Insured Investment Fund</t>
  </si>
  <si>
    <t>MFV</t>
  </si>
  <si>
    <t>MFS Special Value Trust</t>
  </si>
  <si>
    <t>MFW</t>
  </si>
  <si>
    <t>M&amp;F Worldwide Corp.</t>
  </si>
  <si>
    <t>MG</t>
  </si>
  <si>
    <t>Mistras Group, Inc.</t>
  </si>
  <si>
    <t>MGA</t>
  </si>
  <si>
    <t>Magna International, Inc.</t>
  </si>
  <si>
    <t>MGC</t>
  </si>
  <si>
    <t>Vanguard Mega Cap 300 Index ETF</t>
  </si>
  <si>
    <t>MGF</t>
  </si>
  <si>
    <t>MFS Government Markets Income Trust</t>
  </si>
  <si>
    <t>MGI</t>
  </si>
  <si>
    <t>Moneygram International Inc.</t>
  </si>
  <si>
    <t>MGK</t>
  </si>
  <si>
    <t>Vanguard Mega Cap 300 Gr Index ETF</t>
  </si>
  <si>
    <t>MGM</t>
  </si>
  <si>
    <t>MGS</t>
  </si>
  <si>
    <t>MetroGAS S.A.</t>
  </si>
  <si>
    <t>MGU</t>
  </si>
  <si>
    <t>Macquarie Global Infrastructure Total Return Fund Inc.</t>
  </si>
  <si>
    <t>MGV</t>
  </si>
  <si>
    <t>Vanguard Mega Cap 300 Value Index ETF</t>
  </si>
  <si>
    <t>MHD</t>
  </si>
  <si>
    <t>Blackrock MuniHoldings Fund, Inc.</t>
  </si>
  <si>
    <t>MHF</t>
  </si>
  <si>
    <t>Western Asset Municipal High Income Fund Inc.</t>
  </si>
  <si>
    <t>MHI</t>
  </si>
  <si>
    <t>Pioneer Municipal High Income Trust</t>
  </si>
  <si>
    <t>MHK</t>
  </si>
  <si>
    <t>Mohawk Industries Inc.</t>
  </si>
  <si>
    <t>MHN</t>
  </si>
  <si>
    <t>BlackRock MuniHoldings New York Insured Fund, Inc.</t>
  </si>
  <si>
    <t>MHO</t>
  </si>
  <si>
    <t>M/I Homes, Inc.</t>
  </si>
  <si>
    <t>MHP</t>
  </si>
  <si>
    <t>The McGraw-Hill Companies, Inc.</t>
  </si>
  <si>
    <t>MHS</t>
  </si>
  <si>
    <t>MedcoHealth Solutions Inc.</t>
  </si>
  <si>
    <t>MHY</t>
  </si>
  <si>
    <t>Western Asset Managed High Income Fund Inc.</t>
  </si>
  <si>
    <t>MI</t>
  </si>
  <si>
    <t>Marshall &amp; Ilsley Corporation</t>
  </si>
  <si>
    <t>MIC</t>
  </si>
  <si>
    <t>Macquarie Infrastructure Company LLC</t>
  </si>
  <si>
    <t>MIG</t>
  </si>
  <si>
    <t>Meadowbrook Insurance Group Inc.</t>
  </si>
  <si>
    <t>MIM</t>
  </si>
  <si>
    <t>MI Developments Inc.</t>
  </si>
  <si>
    <t>MIN</t>
  </si>
  <si>
    <t>MFS Intermediate Income Trust</t>
  </si>
  <si>
    <t>MIY</t>
  </si>
  <si>
    <t>BlackRock MuniYield Michigan Insured Fund, Inc.</t>
  </si>
  <si>
    <t>MJI</t>
  </si>
  <si>
    <t>BlackRock Muniyield New Jersey Insured Fund, Inc.</t>
  </si>
  <si>
    <t>MJN</t>
  </si>
  <si>
    <t>Mead Johnson Nutrition Company</t>
  </si>
  <si>
    <t>MKC</t>
  </si>
  <si>
    <t>McCormick &amp; Co. Inc.</t>
  </si>
  <si>
    <t>MKL</t>
  </si>
  <si>
    <t>Markel Corp.</t>
  </si>
  <si>
    <t>MLI</t>
  </si>
  <si>
    <t>Mueller Industries Inc.</t>
  </si>
  <si>
    <t>Metal Fabrication</t>
  </si>
  <si>
    <t>MLM</t>
  </si>
  <si>
    <t>Martin Marietta Materials Inc.</t>
  </si>
  <si>
    <t>MLN</t>
  </si>
  <si>
    <t>MLP</t>
  </si>
  <si>
    <t>MLR</t>
  </si>
  <si>
    <t>Miller Industries Inc.</t>
  </si>
  <si>
    <t>MMC</t>
  </si>
  <si>
    <t>Marsh &amp; McLennan Companies, Inc.</t>
  </si>
  <si>
    <t>MMM</t>
  </si>
  <si>
    <t>3M Co.</t>
  </si>
  <si>
    <t>MMP</t>
  </si>
  <si>
    <t>Magellan Midstream Partners LP</t>
  </si>
  <si>
    <t>MMR</t>
  </si>
  <si>
    <t>McMoRan Exploration Co.</t>
  </si>
  <si>
    <t>MMS</t>
  </si>
  <si>
    <t>MAXIMUS, Inc.</t>
  </si>
  <si>
    <t>MMT</t>
  </si>
  <si>
    <t>MFS Multimarket Income Trust</t>
  </si>
  <si>
    <t>MMU</t>
  </si>
  <si>
    <t>Western Asset Managed Municipals Fund Inc.</t>
  </si>
  <si>
    <t>MNE</t>
  </si>
  <si>
    <t>BlackRock Muni New York Intermediate Duration Fund, Inc.</t>
  </si>
  <si>
    <t>MNI</t>
  </si>
  <si>
    <t>The McClatchy Company</t>
  </si>
  <si>
    <t>MNP</t>
  </si>
  <si>
    <t>Western Asset Municipal Partners Fund Inc.</t>
  </si>
  <si>
    <t>MO</t>
  </si>
  <si>
    <t>Altria Group Inc.</t>
  </si>
  <si>
    <t>MOD</t>
  </si>
  <si>
    <t>MOG-A</t>
  </si>
  <si>
    <t>Moog Inc.</t>
  </si>
  <si>
    <t>MOH</t>
  </si>
  <si>
    <t>Molina Healthcare Inc.</t>
  </si>
  <si>
    <t>MON</t>
  </si>
  <si>
    <t>Monsanto Co.</t>
  </si>
  <si>
    <t>MOO</t>
  </si>
  <si>
    <t>Market Vectors Agribusiness ETF</t>
  </si>
  <si>
    <t>Mosaic Co.</t>
  </si>
  <si>
    <t>MOT</t>
  </si>
  <si>
    <t>Motorola Inc.</t>
  </si>
  <si>
    <t>MOV</t>
  </si>
  <si>
    <t>Movado Group Inc.</t>
  </si>
  <si>
    <t>MPA</t>
  </si>
  <si>
    <t>BlackRock Muniyield Pennsylvania Insured Fund</t>
  </si>
  <si>
    <t>MPG</t>
  </si>
  <si>
    <t>MPR</t>
  </si>
  <si>
    <t>Met-Pro Corp.</t>
  </si>
  <si>
    <t>MPV</t>
  </si>
  <si>
    <t>MassMutual Participation Investors</t>
  </si>
  <si>
    <t>MPW</t>
  </si>
  <si>
    <t>Medical Properties Trust Inc.</t>
  </si>
  <si>
    <t>MPX</t>
  </si>
  <si>
    <t>Marine Products Corp.</t>
  </si>
  <si>
    <t>MQT</t>
  </si>
  <si>
    <t>BlackRock MuniYield Quality Fund II, Inc.</t>
  </si>
  <si>
    <t>MQY</t>
  </si>
  <si>
    <t>BlackRock MuniYield Quality Fund, Inc.</t>
  </si>
  <si>
    <t>MR</t>
  </si>
  <si>
    <t>Mindray Medical International Limited</t>
  </si>
  <si>
    <t>MRF</t>
  </si>
  <si>
    <t>American Income Fund Inc.</t>
  </si>
  <si>
    <t>MRH</t>
  </si>
  <si>
    <t>Montpelier Re Holdings Ltd.</t>
  </si>
  <si>
    <t>MRK</t>
  </si>
  <si>
    <t>Merck &amp; Co. Inc.</t>
  </si>
  <si>
    <t>MRO</t>
  </si>
  <si>
    <t>Marathon Oil Corporation</t>
  </si>
  <si>
    <t>MRT</t>
  </si>
  <si>
    <t>Morton's Restaurant Group Inc.</t>
  </si>
  <si>
    <t>MRX</t>
  </si>
  <si>
    <t>Medicis Pharmaceutical Corp.</t>
  </si>
  <si>
    <t>MS</t>
  </si>
  <si>
    <t>Morgan Stanley</t>
  </si>
  <si>
    <t>MSA</t>
  </si>
  <si>
    <t>Mine Safety Appliances Co.</t>
  </si>
  <si>
    <t>MSB</t>
  </si>
  <si>
    <t>Mesabi Trust</t>
  </si>
  <si>
    <t>MSD</t>
  </si>
  <si>
    <t>Morgan Stanley Emerging Markets Debt Fund Inc.</t>
  </si>
  <si>
    <t>MSF</t>
  </si>
  <si>
    <t>Morgan Stanley Emerging Markets Fund Inc.</t>
  </si>
  <si>
    <t>MSM</t>
  </si>
  <si>
    <t>MSC Industrial Direct Co. Inc.</t>
  </si>
  <si>
    <t>MSO</t>
  </si>
  <si>
    <t>Martha Stewart Living Omnimedia Inc.</t>
  </si>
  <si>
    <t>MSP</t>
  </si>
  <si>
    <t>Madison Strategic Sector Premium Fund</t>
  </si>
  <si>
    <t>MSY</t>
  </si>
  <si>
    <t>MT</t>
  </si>
  <si>
    <t>Arcelor Mittal</t>
  </si>
  <si>
    <t>Luxembourg</t>
  </si>
  <si>
    <t>MTB</t>
  </si>
  <si>
    <t>M&amp;T Bank Corp.</t>
  </si>
  <si>
    <t>MTD</t>
  </si>
  <si>
    <t>Mettler-Toledo International, Inc.</t>
  </si>
  <si>
    <t>MTE</t>
  </si>
  <si>
    <t>Mahanagar Telephone Nigam Ltd.</t>
  </si>
  <si>
    <t>MTG</t>
  </si>
  <si>
    <t>MGIC Investment Corp.</t>
  </si>
  <si>
    <t>MTH</t>
  </si>
  <si>
    <t>Meritage Homes Corporation</t>
  </si>
  <si>
    <t>MTK</t>
  </si>
  <si>
    <t>SPDR Morgan Stanley Technology</t>
  </si>
  <si>
    <t>MTL</t>
  </si>
  <si>
    <t>Mechel OAO</t>
  </si>
  <si>
    <t>MTN</t>
  </si>
  <si>
    <t>Vail Resorts Inc.</t>
  </si>
  <si>
    <t>MTP</t>
  </si>
  <si>
    <t>MTR</t>
  </si>
  <si>
    <t>Mesa Royalty Trust</t>
  </si>
  <si>
    <t>MTS</t>
  </si>
  <si>
    <t>Montgomery Street Income Securities Inc.</t>
  </si>
  <si>
    <t>MTU</t>
  </si>
  <si>
    <t>Mitsubishi UFJ Financial Group, Inc.</t>
  </si>
  <si>
    <t>MTW</t>
  </si>
  <si>
    <t>Manitowoc Co. Inc.</t>
  </si>
  <si>
    <t>MTX</t>
  </si>
  <si>
    <t>Minerals Technologies Inc.</t>
  </si>
  <si>
    <t>MTZ</t>
  </si>
  <si>
    <t>MasTec, Inc.</t>
  </si>
  <si>
    <t>MU</t>
  </si>
  <si>
    <t>Micron Technology Inc.</t>
  </si>
  <si>
    <t>Semiconductor- Memory Chips</t>
  </si>
  <si>
    <t>MUA</t>
  </si>
  <si>
    <t>BlackRock MuniAssets Fund, Inc.</t>
  </si>
  <si>
    <t>MUB</t>
  </si>
  <si>
    <t>MUC</t>
  </si>
  <si>
    <t>BlackRock MuniHoldings California Insured Fund, Inc.</t>
  </si>
  <si>
    <t>MUE</t>
  </si>
  <si>
    <t>BlackRock MuniHoldings Insured Fund II, Inc.</t>
  </si>
  <si>
    <t>MUH</t>
  </si>
  <si>
    <t>BlackRock MuniHoldings Fund II, Inc.</t>
  </si>
  <si>
    <t>MUI</t>
  </si>
  <si>
    <t>BlackRock Muni Intermediate Duration Fund, Inc.</t>
  </si>
  <si>
    <t>MUJ</t>
  </si>
  <si>
    <t>BlackRock MuniHoldings New Jersey Insured Fund, Inc.</t>
  </si>
  <si>
    <t>MUR</t>
  </si>
  <si>
    <t>Murphy Oil Corporation</t>
  </si>
  <si>
    <t>MUS</t>
  </si>
  <si>
    <t>BlackRock MuniHoldings Insured Fund, Inc.</t>
  </si>
  <si>
    <t>MVC</t>
  </si>
  <si>
    <t>MVO</t>
  </si>
  <si>
    <t>MV Oil Trust</t>
  </si>
  <si>
    <t>MVT</t>
  </si>
  <si>
    <t>BlackRock MuniVest Fund II, Inc.</t>
  </si>
  <si>
    <t>MVV</t>
  </si>
  <si>
    <t>MW</t>
  </si>
  <si>
    <t>The Men's Wearhouse, Inc.</t>
  </si>
  <si>
    <t>MWA</t>
  </si>
  <si>
    <t>Mueller Water Products, Inc.</t>
  </si>
  <si>
    <t>MWE</t>
  </si>
  <si>
    <t>MarkWest Energy Partners LP</t>
  </si>
  <si>
    <t>MWJ</t>
  </si>
  <si>
    <t>Direxion Daily Mid Cap Bull 3X Shares</t>
  </si>
  <si>
    <t>MWN</t>
  </si>
  <si>
    <t>Direxion Daily Mid Cap Bear 3X Shares</t>
  </si>
  <si>
    <t>MWV</t>
  </si>
  <si>
    <t>MeadWestvaco Corporation</t>
  </si>
  <si>
    <t>MWW</t>
  </si>
  <si>
    <t>Monster Worldwide, Inc.</t>
  </si>
  <si>
    <t>MSCI Inc.</t>
  </si>
  <si>
    <t>MXE</t>
  </si>
  <si>
    <t>Mexico Equity &amp; Income Fund Inc.</t>
  </si>
  <si>
    <t>MXF</t>
  </si>
  <si>
    <t>The Mexico Fund, Inc.</t>
  </si>
  <si>
    <t>MXI</t>
  </si>
  <si>
    <t>iShares S&amp;P Global Materials</t>
  </si>
  <si>
    <t>MXT</t>
  </si>
  <si>
    <t>Maxcom Telecomunicaciones S.A.B. de C.V.</t>
  </si>
  <si>
    <t>MYC</t>
  </si>
  <si>
    <t>Blackrock MuniYield California Fund, Inc.</t>
  </si>
  <si>
    <t>MYD</t>
  </si>
  <si>
    <t>Blackrock MuniYield Fund, Inc.</t>
  </si>
  <si>
    <t>MYE</t>
  </si>
  <si>
    <t>Myers Industries Inc.</t>
  </si>
  <si>
    <t>MYF</t>
  </si>
  <si>
    <t>BlackRock MuniYield Investment Fund</t>
  </si>
  <si>
    <t>MYI</t>
  </si>
  <si>
    <t>Blackrock MuniYield Insured Fund, Inc.</t>
  </si>
  <si>
    <t>MYJ</t>
  </si>
  <si>
    <t>BlackRock MuniYield New Jersey Fund, Inc.</t>
  </si>
  <si>
    <t>MYM</t>
  </si>
  <si>
    <t>BlackRock MuniYield Michigan Insured Fund II, Inc.</t>
  </si>
  <si>
    <t>MYN</t>
  </si>
  <si>
    <t>BlackRock MuniYield New York Insured Fund, Inc.</t>
  </si>
  <si>
    <t>MYY</t>
  </si>
  <si>
    <t>MZF</t>
  </si>
  <si>
    <t>MZZ</t>
  </si>
  <si>
    <t>N</t>
  </si>
  <si>
    <t>NAC</t>
  </si>
  <si>
    <t>Nuveen California Dividend Advantage Municipal Fund</t>
  </si>
  <si>
    <t>NAD</t>
  </si>
  <si>
    <t>Nuveen Dividend Advantage Municipal Fund</t>
  </si>
  <si>
    <t>NAI</t>
  </si>
  <si>
    <t>NAL</t>
  </si>
  <si>
    <t>New Alliance Bancshares Inc.</t>
  </si>
  <si>
    <t>NAN</t>
  </si>
  <si>
    <t>Nuveen New York Dividend Advantage Municipal Fund</t>
  </si>
  <si>
    <t>NAT</t>
  </si>
  <si>
    <t>Nordic American Tanker Shipping Ltd.</t>
  </si>
  <si>
    <t>NAV</t>
  </si>
  <si>
    <t>Navistar International Corp.</t>
  </si>
  <si>
    <t>NAZ</t>
  </si>
  <si>
    <t>NBG</t>
  </si>
  <si>
    <t>National Bank of Greece SA</t>
  </si>
  <si>
    <t>NBL</t>
  </si>
  <si>
    <t>Noble Energy, Inc.</t>
  </si>
  <si>
    <t>NBR</t>
  </si>
  <si>
    <t>Nabors Industries Ltd.</t>
  </si>
  <si>
    <t>NC</t>
  </si>
  <si>
    <t>Nacco Industries Inc.</t>
  </si>
  <si>
    <t>NCA</t>
  </si>
  <si>
    <t>NCI</t>
  </si>
  <si>
    <t>Navigant Consulting Inc.</t>
  </si>
  <si>
    <t>NCL</t>
  </si>
  <si>
    <t>NCO</t>
  </si>
  <si>
    <t>NCP</t>
  </si>
  <si>
    <t>NCR</t>
  </si>
  <si>
    <t>NCR Corp.</t>
  </si>
  <si>
    <t>NCS</t>
  </si>
  <si>
    <t>NCI Building Systems Inc.</t>
  </si>
  <si>
    <t>NCT</t>
  </si>
  <si>
    <t>Newcastle Investment Corp.</t>
  </si>
  <si>
    <t>NCV</t>
  </si>
  <si>
    <t>NCZ</t>
  </si>
  <si>
    <t>NDN</t>
  </si>
  <si>
    <t>NE</t>
  </si>
  <si>
    <t>Noble Corp.</t>
  </si>
  <si>
    <t>NED</t>
  </si>
  <si>
    <t>Noah Education Holdings, Ltd.</t>
  </si>
  <si>
    <t>NEM</t>
  </si>
  <si>
    <t>Newmont Mining Corp.</t>
  </si>
  <si>
    <t>NEU</t>
  </si>
  <si>
    <t>NewMarket Corp.</t>
  </si>
  <si>
    <t>NFG</t>
  </si>
  <si>
    <t>National Fuel Gas Co.</t>
  </si>
  <si>
    <t>NFJ</t>
  </si>
  <si>
    <t>NFJ Dividend, Interest &amp; Premium Strategy Fund</t>
  </si>
  <si>
    <t>NFO</t>
  </si>
  <si>
    <t>NFP</t>
  </si>
  <si>
    <t>National Financial Partners Corp.</t>
  </si>
  <si>
    <t>NFX</t>
  </si>
  <si>
    <t>Newfield Exploration Co.</t>
  </si>
  <si>
    <t>NGG</t>
  </si>
  <si>
    <t>National Grid plc</t>
  </si>
  <si>
    <t>NGS</t>
  </si>
  <si>
    <t>Natural Gas Services Group Inc.</t>
  </si>
  <si>
    <t>NGT</t>
  </si>
  <si>
    <t>Eastern American Natural Gas Trust</t>
  </si>
  <si>
    <t>NGZ</t>
  </si>
  <si>
    <t>NHI</t>
  </si>
  <si>
    <t>National Health Investors Inc.</t>
  </si>
  <si>
    <t>NHP</t>
  </si>
  <si>
    <t>Nationwide Health Properties Inc.</t>
  </si>
  <si>
    <t>NHS</t>
  </si>
  <si>
    <t>Neuberger Berman High Yield Strategies Fund</t>
  </si>
  <si>
    <t>NI</t>
  </si>
  <si>
    <t>Nisource Inc.</t>
  </si>
  <si>
    <t>NIB</t>
  </si>
  <si>
    <t>NIF</t>
  </si>
  <si>
    <t>NIM</t>
  </si>
  <si>
    <t>Nuveen Select Maturities Municipal Fund</t>
  </si>
  <si>
    <t>NIO</t>
  </si>
  <si>
    <t>NJ</t>
  </si>
  <si>
    <t>Nidec Corp.</t>
  </si>
  <si>
    <t>NJR</t>
  </si>
  <si>
    <t>New Jersey Resources Corp.</t>
  </si>
  <si>
    <t>NKE</t>
  </si>
  <si>
    <t>Nike Inc.</t>
  </si>
  <si>
    <t>NL</t>
  </si>
  <si>
    <t>NL Industries Inc.</t>
  </si>
  <si>
    <t>NLC</t>
  </si>
  <si>
    <t>Nalco Holding Co.</t>
  </si>
  <si>
    <t>NLR</t>
  </si>
  <si>
    <t>NLS</t>
  </si>
  <si>
    <t>Nautilus Inc.</t>
  </si>
  <si>
    <t>NLY</t>
  </si>
  <si>
    <t>Annaly Capital Management, Inc.</t>
  </si>
  <si>
    <t>NM</t>
  </si>
  <si>
    <t>Navios Maritime Holdings Inc.</t>
  </si>
  <si>
    <t>NMA</t>
  </si>
  <si>
    <t>NMI</t>
  </si>
  <si>
    <t>NMM</t>
  </si>
  <si>
    <t>Navios Maritime Partners L.P.</t>
  </si>
  <si>
    <t>NMO</t>
  </si>
  <si>
    <t>NMP</t>
  </si>
  <si>
    <t>NMR</t>
  </si>
  <si>
    <t>Nomura Holdings Inc.</t>
  </si>
  <si>
    <t>NMT</t>
  </si>
  <si>
    <t>Nuveen Massachusetts Premium Income Municipal Fund</t>
  </si>
  <si>
    <t>NMY</t>
  </si>
  <si>
    <t>Nuveen Maryland Premium Income Municipal Fund</t>
  </si>
  <si>
    <t>NNA</t>
  </si>
  <si>
    <t>Navios Maritime Acquisition Corporation</t>
  </si>
  <si>
    <t>NNC</t>
  </si>
  <si>
    <t>Nuveen North Carolina Premium Income Municipal Fund</t>
  </si>
  <si>
    <t>NNF</t>
  </si>
  <si>
    <t>NNI</t>
  </si>
  <si>
    <t>Nelnet Inc.</t>
  </si>
  <si>
    <t>NNJ</t>
  </si>
  <si>
    <t>NNN</t>
  </si>
  <si>
    <t>National Retail Properties, Inc.</t>
  </si>
  <si>
    <t>NNP</t>
  </si>
  <si>
    <t>NNY</t>
  </si>
  <si>
    <t>NOA</t>
  </si>
  <si>
    <t>North American Energy Partners Inc.</t>
  </si>
  <si>
    <t>NOC</t>
  </si>
  <si>
    <t>Northrop Grumman Corporation</t>
  </si>
  <si>
    <t>NOK</t>
  </si>
  <si>
    <t>Finland</t>
  </si>
  <si>
    <t>NOV</t>
  </si>
  <si>
    <t>NP</t>
  </si>
  <si>
    <t>Neenah Paper, Inc.</t>
  </si>
  <si>
    <t>NPC</t>
  </si>
  <si>
    <t>NPD</t>
  </si>
  <si>
    <t>China Nepstar Chain Drugstore Ltd.</t>
  </si>
  <si>
    <t>NPF</t>
  </si>
  <si>
    <t>NPI</t>
  </si>
  <si>
    <t>NPK</t>
  </si>
  <si>
    <t>National Presto Industries Inc.</t>
  </si>
  <si>
    <t>NPM</t>
  </si>
  <si>
    <t>NPO</t>
  </si>
  <si>
    <t>EnPro Industries, Inc.</t>
  </si>
  <si>
    <t>NPP</t>
  </si>
  <si>
    <t>NPT</t>
  </si>
  <si>
    <t>NPV</t>
  </si>
  <si>
    <t>Nuveen Virginia Premium Income Municipal Fund</t>
  </si>
  <si>
    <t>NPX</t>
  </si>
  <si>
    <t>Nuveen Insured Premium Income Municipal Fund 2</t>
  </si>
  <si>
    <t>NPY</t>
  </si>
  <si>
    <t>Nuveen Pennsylvania Premium Income Municipal Fund 2</t>
  </si>
  <si>
    <t>NQC</t>
  </si>
  <si>
    <t>NQI</t>
  </si>
  <si>
    <t>NQJ</t>
  </si>
  <si>
    <t>NQM</t>
  </si>
  <si>
    <t>NQN</t>
  </si>
  <si>
    <t>NQP</t>
  </si>
  <si>
    <t>Nuveen Pennsylvania Investment Quality Municipal Fund Inc.</t>
  </si>
  <si>
    <t>NQS</t>
  </si>
  <si>
    <t>NQU</t>
  </si>
  <si>
    <t>NR</t>
  </si>
  <si>
    <t>Newpark Resources Inc.</t>
  </si>
  <si>
    <t>NRF</t>
  </si>
  <si>
    <t>NorthStar Realty Finance Corp.</t>
  </si>
  <si>
    <t>NRG</t>
  </si>
  <si>
    <t>NRG Energy, Inc.</t>
  </si>
  <si>
    <t>NRP</t>
  </si>
  <si>
    <t>Natural Resource Partners LP</t>
  </si>
  <si>
    <t>NRT</t>
  </si>
  <si>
    <t>North European Oil Royalty Trust</t>
  </si>
  <si>
    <t>NS</t>
  </si>
  <si>
    <t>NuStar Energy L.P.</t>
  </si>
  <si>
    <t>NSC</t>
  </si>
  <si>
    <t>Norfolk Southern Corp.</t>
  </si>
  <si>
    <t>NSH</t>
  </si>
  <si>
    <t>NuStar GP Holdings, LLC</t>
  </si>
  <si>
    <t>NSL</t>
  </si>
  <si>
    <t>Nuveen Senior Income Fund</t>
  </si>
  <si>
    <t>NSM</t>
  </si>
  <si>
    <t>National Semiconductor Corporation</t>
  </si>
  <si>
    <t>NSR</t>
  </si>
  <si>
    <t>NeuStar, Inc.</t>
  </si>
  <si>
    <t>NST</t>
  </si>
  <si>
    <t>NSTAR</t>
  </si>
  <si>
    <t>NTC</t>
  </si>
  <si>
    <t>Nuveen Connecticut Premium Income Municipal Fund</t>
  </si>
  <si>
    <t>NTE</t>
  </si>
  <si>
    <t>Nam Tai Electronics, Inc.</t>
  </si>
  <si>
    <t>NTL</t>
  </si>
  <si>
    <t>Nortel Inversora S.A.</t>
  </si>
  <si>
    <t>NTT</t>
  </si>
  <si>
    <t>Nippon Telegraph &amp; Telephone Corp.</t>
  </si>
  <si>
    <t>NTX</t>
  </si>
  <si>
    <t>Nuveen Texas Quality Income Municipal Fund</t>
  </si>
  <si>
    <t>NTZ</t>
  </si>
  <si>
    <t>Natuzzi SpA</t>
  </si>
  <si>
    <t>NU</t>
  </si>
  <si>
    <t>Northeast Utilities</t>
  </si>
  <si>
    <t>NUC</t>
  </si>
  <si>
    <t>NUE</t>
  </si>
  <si>
    <t>Nucor Corporation</t>
  </si>
  <si>
    <t>NUM</t>
  </si>
  <si>
    <t>NUN</t>
  </si>
  <si>
    <t>NUO</t>
  </si>
  <si>
    <t>NUS</t>
  </si>
  <si>
    <t>Nu Skin Enterprises Inc.</t>
  </si>
  <si>
    <t>NUV</t>
  </si>
  <si>
    <t>NVC</t>
  </si>
  <si>
    <t>NVE</t>
  </si>
  <si>
    <t>NV Energy, Inc.</t>
  </si>
  <si>
    <t>NVN</t>
  </si>
  <si>
    <t>NVO</t>
  </si>
  <si>
    <t>Novo Nordisk A/S</t>
  </si>
  <si>
    <t>Denmark</t>
  </si>
  <si>
    <t>NVR</t>
  </si>
  <si>
    <t>NVR Inc.</t>
  </si>
  <si>
    <t>NVS</t>
  </si>
  <si>
    <t>Novartis AG</t>
  </si>
  <si>
    <t>NWE</t>
  </si>
  <si>
    <t>Northwestern Corp.</t>
  </si>
  <si>
    <t>NWL</t>
  </si>
  <si>
    <t>Newell Rubbermaid Inc.</t>
  </si>
  <si>
    <t>NWN</t>
  </si>
  <si>
    <t>NWY</t>
  </si>
  <si>
    <t>New York &amp; Company Inc.</t>
  </si>
  <si>
    <t>NX</t>
  </si>
  <si>
    <t>Quanex Building Products Corporation</t>
  </si>
  <si>
    <t>NXC</t>
  </si>
  <si>
    <t>NXN</t>
  </si>
  <si>
    <t>Nuveen New York Select Tax-Free Income Portfolio</t>
  </si>
  <si>
    <t>NXP</t>
  </si>
  <si>
    <t>Nuveen Select Tax-Free Income Portfolio</t>
  </si>
  <si>
    <t>NXQ</t>
  </si>
  <si>
    <t>NXR</t>
  </si>
  <si>
    <t>Nuveen Select Tax-Free Income Portfolio 3</t>
  </si>
  <si>
    <t>NXY</t>
  </si>
  <si>
    <t>NY</t>
  </si>
  <si>
    <t>iShares NYSE 100 Index</t>
  </si>
  <si>
    <t>NYB</t>
  </si>
  <si>
    <t>New York Community Bancorp Inc.</t>
  </si>
  <si>
    <t>NYC</t>
  </si>
  <si>
    <t>iShares NYSE Composite Index</t>
  </si>
  <si>
    <t>NYF</t>
  </si>
  <si>
    <t>NYT</t>
  </si>
  <si>
    <t>The New York Times Company</t>
  </si>
  <si>
    <t>NYX</t>
  </si>
  <si>
    <t>NYSE Euronext, Inc.</t>
  </si>
  <si>
    <t>NZT</t>
  </si>
  <si>
    <t>Telecom Corp. of New Zealand Ltd.</t>
  </si>
  <si>
    <t>New Zealand</t>
  </si>
  <si>
    <t>O</t>
  </si>
  <si>
    <t>Realty Income Corp.</t>
  </si>
  <si>
    <t>OB</t>
  </si>
  <si>
    <t>OC</t>
  </si>
  <si>
    <t>Owens Corning</t>
  </si>
  <si>
    <t>OCN</t>
  </si>
  <si>
    <t>Ocwen Financial Corp.</t>
  </si>
  <si>
    <t>OCR</t>
  </si>
  <si>
    <t>Omnicare Inc.</t>
  </si>
  <si>
    <t>ODC</t>
  </si>
  <si>
    <t>Oil-Dri Corp. of America</t>
  </si>
  <si>
    <t>ODP</t>
  </si>
  <si>
    <t>Office Depot, Inc.</t>
  </si>
  <si>
    <t>OEF</t>
  </si>
  <si>
    <t>iShares S&amp;P 100 Index</t>
  </si>
  <si>
    <t>OEH</t>
  </si>
  <si>
    <t>Orient-Express Hotels Ltd.</t>
  </si>
  <si>
    <t>OFC</t>
  </si>
  <si>
    <t>OFG</t>
  </si>
  <si>
    <t>Oriental Financial Group Inc.</t>
  </si>
  <si>
    <t>OGE</t>
  </si>
  <si>
    <t>OGE Energy Corp.</t>
  </si>
  <si>
    <t>OHI</t>
  </si>
  <si>
    <t>Omega Healthcare Investors Inc.</t>
  </si>
  <si>
    <t>OI</t>
  </si>
  <si>
    <t>Owens-Illinois, Inc.</t>
  </si>
  <si>
    <t>OIA</t>
  </si>
  <si>
    <t>OIB</t>
  </si>
  <si>
    <t>OIC</t>
  </si>
  <si>
    <t>OII</t>
  </si>
  <si>
    <t>Oceaneering International, Inc.</t>
  </si>
  <si>
    <t>OIL</t>
  </si>
  <si>
    <t>OIS</t>
  </si>
  <si>
    <t>Oil States International Inc.</t>
  </si>
  <si>
    <t>OKE</t>
  </si>
  <si>
    <t>ONEOK Inc.</t>
  </si>
  <si>
    <t>OKS</t>
  </si>
  <si>
    <t>ONEOK Partners, L.P.</t>
  </si>
  <si>
    <t>OLN</t>
  </si>
  <si>
    <t>Olin Corp.</t>
  </si>
  <si>
    <t>OLO</t>
  </si>
  <si>
    <t>PowerShares DB Crude Oil Long ETN</t>
  </si>
  <si>
    <t>OLP</t>
  </si>
  <si>
    <t>One Liberty Properties Inc.</t>
  </si>
  <si>
    <t>OMC</t>
  </si>
  <si>
    <t>Omnicom Group Inc.</t>
  </si>
  <si>
    <t>OME</t>
  </si>
  <si>
    <t>Omega Protein Corp.</t>
  </si>
  <si>
    <t>OM Group Inc.</t>
  </si>
  <si>
    <t>OMI</t>
  </si>
  <si>
    <t>Owens &amp; Minor Inc.</t>
  </si>
  <si>
    <t>Medical Equipment Wholesale</t>
  </si>
  <si>
    <t>OMN</t>
  </si>
  <si>
    <t>OMNOVA Solutions Inc.</t>
  </si>
  <si>
    <t>OMX</t>
  </si>
  <si>
    <t>OfficeMax Inc.</t>
  </si>
  <si>
    <t>ONB</t>
  </si>
  <si>
    <t>Old National Bancorp.</t>
  </si>
  <si>
    <t>OPY</t>
  </si>
  <si>
    <t>Oppenheimer Holdings Inc.</t>
  </si>
  <si>
    <t>ORA</t>
  </si>
  <si>
    <t>Ormat Technologies Inc.</t>
  </si>
  <si>
    <t>ORB</t>
  </si>
  <si>
    <t>ORI</t>
  </si>
  <si>
    <t>Old Republic International Corp.</t>
  </si>
  <si>
    <t>ORN</t>
  </si>
  <si>
    <t>Orion Marine Group, Inc</t>
  </si>
  <si>
    <t>OSG</t>
  </si>
  <si>
    <t>Overseas Shipholding Group Inc.</t>
  </si>
  <si>
    <t>OSK</t>
  </si>
  <si>
    <t>Oshkosh Corporation</t>
  </si>
  <si>
    <t>OTP</t>
  </si>
  <si>
    <t>OTR</t>
  </si>
  <si>
    <t>OWW</t>
  </si>
  <si>
    <t>Orbitz Worldwide, Inc.</t>
  </si>
  <si>
    <t>OXM</t>
  </si>
  <si>
    <t>Oxford Industries Inc.</t>
  </si>
  <si>
    <t>OXY</t>
  </si>
  <si>
    <t>Occidental Petroleum Corporation</t>
  </si>
  <si>
    <t>OZM</t>
  </si>
  <si>
    <t>Och-Ziff Capital Management Group LLC</t>
  </si>
  <si>
    <t>PAA</t>
  </si>
  <si>
    <t>Plains All American Pipeline LP</t>
  </si>
  <si>
    <t>PAC</t>
  </si>
  <si>
    <t>Grupo Aeroportuario del Pacifico S.A.B. de CV</t>
  </si>
  <si>
    <t>PAF</t>
  </si>
  <si>
    <t>PowerShares FTSE RAFI Asia Pacific ex-Jp</t>
  </si>
  <si>
    <t>PAG</t>
  </si>
  <si>
    <t>Penske Automotive Group, Inc.</t>
  </si>
  <si>
    <t>PAI</t>
  </si>
  <si>
    <t>Western Asset Income Fund</t>
  </si>
  <si>
    <t>PAO</t>
  </si>
  <si>
    <t>PAR</t>
  </si>
  <si>
    <t>3PAR, Inc.</t>
  </si>
  <si>
    <t>PAY</t>
  </si>
  <si>
    <t>PBD</t>
  </si>
  <si>
    <t>PowerShares Global Clean Energy</t>
  </si>
  <si>
    <t>PBE</t>
  </si>
  <si>
    <t>PowerShares Dynamic Biotech &amp; Genome</t>
  </si>
  <si>
    <t>PBH</t>
  </si>
  <si>
    <t>Prestige Brands Holdings Inc.</t>
  </si>
  <si>
    <t>PBI</t>
  </si>
  <si>
    <t>Pitney Bowes Inc.</t>
  </si>
  <si>
    <t>PBJ</t>
  </si>
  <si>
    <t>PowerShares Dynamic Food &amp; Beverage</t>
  </si>
  <si>
    <t>PBP</t>
  </si>
  <si>
    <t>PowerShares S&amp;P 500 BuyWrite</t>
  </si>
  <si>
    <t>PBR</t>
  </si>
  <si>
    <t>Petroleo Brasileiro</t>
  </si>
  <si>
    <t>PBR-A</t>
  </si>
  <si>
    <t>PBS</t>
  </si>
  <si>
    <t>PowerShares Dynamic Media</t>
  </si>
  <si>
    <t>PBT</t>
  </si>
  <si>
    <t>Permian Basin Royalty Trust</t>
  </si>
  <si>
    <t>PBW</t>
  </si>
  <si>
    <t>PowerShares WilderHill Clean Energy</t>
  </si>
  <si>
    <t>PBY</t>
  </si>
  <si>
    <t>Pep Boys - Manny, Moe &amp; Jack</t>
  </si>
  <si>
    <t>PC</t>
  </si>
  <si>
    <t>Panasonic Corporation</t>
  </si>
  <si>
    <t>PCA</t>
  </si>
  <si>
    <t>PCF</t>
  </si>
  <si>
    <t>Putnam High Income Securities Fund</t>
  </si>
  <si>
    <t>PCG</t>
  </si>
  <si>
    <t>PG &amp; E Corp.</t>
  </si>
  <si>
    <t>PCH</t>
  </si>
  <si>
    <t>PCK</t>
  </si>
  <si>
    <t>PIMCO California Municipal Income Fund II</t>
  </si>
  <si>
    <t>PCL</t>
  </si>
  <si>
    <t>Plum Creek Timber Co. Inc.</t>
  </si>
  <si>
    <t>PCM</t>
  </si>
  <si>
    <t>PCM Fund Inc.</t>
  </si>
  <si>
    <t>PCN</t>
  </si>
  <si>
    <t>PIMCO Corporate Income Fund</t>
  </si>
  <si>
    <t>PCP</t>
  </si>
  <si>
    <t>Precision Castparts Corp.</t>
  </si>
  <si>
    <t>PCQ</t>
  </si>
  <si>
    <t>PIMCO California Municipal Income Fund</t>
  </si>
  <si>
    <t>Southern Copper Corp.</t>
  </si>
  <si>
    <t>PCX</t>
  </si>
  <si>
    <t>Patriot Coal Corporation</t>
  </si>
  <si>
    <t>PCY</t>
  </si>
  <si>
    <t>PowerShares Emerging Mkts Sovereign Debt</t>
  </si>
  <si>
    <t>BRF - Brasil Foods S.A.</t>
  </si>
  <si>
    <t>PDE</t>
  </si>
  <si>
    <t>Pride International Inc.</t>
  </si>
  <si>
    <t>PDN</t>
  </si>
  <si>
    <t>PowerShares FTSE RAFI Dev Mkts ex-US S/M</t>
  </si>
  <si>
    <t>PDP</t>
  </si>
  <si>
    <t>PowerShares DWA Technical Leaders</t>
  </si>
  <si>
    <t>PDS</t>
  </si>
  <si>
    <t>PDT</t>
  </si>
  <si>
    <t>John Hancock Patriot Premium Dividend Fund II</t>
  </si>
  <si>
    <t>PEF</t>
  </si>
  <si>
    <t>PowerShares FTSE RAFI Europe</t>
  </si>
  <si>
    <t>PEG</t>
  </si>
  <si>
    <t>Public Service Enterprise Group Inc.</t>
  </si>
  <si>
    <t>PEI</t>
  </si>
  <si>
    <t>Pennsylvania Real Estate Investment Trust</t>
  </si>
  <si>
    <t>PEJ</t>
  </si>
  <si>
    <t>PowerShares Dynamic Leisure &amp; Entertain</t>
  </si>
  <si>
    <t>PEO</t>
  </si>
  <si>
    <t>Petroleum &amp; Resources Corp.</t>
  </si>
  <si>
    <t>PEP</t>
  </si>
  <si>
    <t>Pepsico, Inc.</t>
  </si>
  <si>
    <t>PEY</t>
  </si>
  <si>
    <t>PEZ</t>
  </si>
  <si>
    <t>PowerShares Dynamic Consumer Disc</t>
  </si>
  <si>
    <t>PFA</t>
  </si>
  <si>
    <t>PowerShares Dynamic Developed Intl Opps</t>
  </si>
  <si>
    <t>PFD</t>
  </si>
  <si>
    <t>Flaherty &amp; Crumrine Preferred Income Fund Inc.</t>
  </si>
  <si>
    <t>PFE</t>
  </si>
  <si>
    <t>Pfizer Inc.</t>
  </si>
  <si>
    <t>PFF</t>
  </si>
  <si>
    <t>iShares S&amp;P U.S. Preferred Stock Index</t>
  </si>
  <si>
    <t>PFG</t>
  </si>
  <si>
    <t>Principal Financial Group Inc.</t>
  </si>
  <si>
    <t>PFI</t>
  </si>
  <si>
    <t>PowerShares Dynamic Financials</t>
  </si>
  <si>
    <t>PFL</t>
  </si>
  <si>
    <t>PFM</t>
  </si>
  <si>
    <t>PowerShares Dividend Achievers</t>
  </si>
  <si>
    <t>PFN</t>
  </si>
  <si>
    <t>PFO</t>
  </si>
  <si>
    <t>PFS</t>
  </si>
  <si>
    <t>Provident Financial Services, Inc.</t>
  </si>
  <si>
    <t>PG</t>
  </si>
  <si>
    <t>Procter &amp; Gamble Co.</t>
  </si>
  <si>
    <t>PGD</t>
  </si>
  <si>
    <t>Barclays Asian &amp; Gulf Currency Reval ETN</t>
  </si>
  <si>
    <t>PGF</t>
  </si>
  <si>
    <t>PowerShares Financial Preferred</t>
  </si>
  <si>
    <t>PGH</t>
  </si>
  <si>
    <t>Pengrowth Energy Trust</t>
  </si>
  <si>
    <t>PGI</t>
  </si>
  <si>
    <t>Premiere Global Services, Inc.</t>
  </si>
  <si>
    <t>PGJ</t>
  </si>
  <si>
    <t>PowerShares Gldn Dragon Halter USX China</t>
  </si>
  <si>
    <t>PGM</t>
  </si>
  <si>
    <t>PGN</t>
  </si>
  <si>
    <t>Progress Energy Inc.</t>
  </si>
  <si>
    <t>PGP</t>
  </si>
  <si>
    <t>PGR</t>
  </si>
  <si>
    <t>Progressive Corp.</t>
  </si>
  <si>
    <t>PGX</t>
  </si>
  <si>
    <t>PowerShares Preferred</t>
  </si>
  <si>
    <t>PH</t>
  </si>
  <si>
    <t>Parker Hannifin Corporation</t>
  </si>
  <si>
    <t>PHB</t>
  </si>
  <si>
    <t>PHD</t>
  </si>
  <si>
    <t>Pioneer Floating Rate Trust</t>
  </si>
  <si>
    <t>PHG</t>
  </si>
  <si>
    <t>Koninklijke Philips Electronics NV</t>
  </si>
  <si>
    <t>PHH</t>
  </si>
  <si>
    <t>PHH Corporation</t>
  </si>
  <si>
    <t>PHI</t>
  </si>
  <si>
    <t>Philippine Long Distance Telephone Co.</t>
  </si>
  <si>
    <t>Philippines</t>
  </si>
  <si>
    <t>PHK</t>
  </si>
  <si>
    <t>PIMCO High Income Fund</t>
  </si>
  <si>
    <t>PHM</t>
  </si>
  <si>
    <t>PHO</t>
  </si>
  <si>
    <t>PowerShares Water Resources</t>
  </si>
  <si>
    <t>PHT</t>
  </si>
  <si>
    <t>Pioneer High Income Trust</t>
  </si>
  <si>
    <t>PHX</t>
  </si>
  <si>
    <t>Panhandle Oil and Gas Inc.</t>
  </si>
  <si>
    <t>PIA</t>
  </si>
  <si>
    <t>PIC</t>
  </si>
  <si>
    <t>PowerShares Dynamic Insurance</t>
  </si>
  <si>
    <t>PID</t>
  </si>
  <si>
    <t>PowerShares Intl Dividend Achievers</t>
  </si>
  <si>
    <t>PIE</t>
  </si>
  <si>
    <t>PowerShares DWA Em Mkts Technical Ldrs</t>
  </si>
  <si>
    <t>PII</t>
  </si>
  <si>
    <t>Polaris Industries, Inc.</t>
  </si>
  <si>
    <t>PIKE</t>
  </si>
  <si>
    <t>Pike Electric Corporation</t>
  </si>
  <si>
    <t>PIM</t>
  </si>
  <si>
    <t>Putnam Master Intermediate Income Trust</t>
  </si>
  <si>
    <t>PIN</t>
  </si>
  <si>
    <t>PowerShares India</t>
  </si>
  <si>
    <t>PIO</t>
  </si>
  <si>
    <t>PowerShares Global Water</t>
  </si>
  <si>
    <t>PIQ</t>
  </si>
  <si>
    <t>PowerShares Dynamic MagniQuant</t>
  </si>
  <si>
    <t>PIR</t>
  </si>
  <si>
    <t>Pier 1 Imports Inc.</t>
  </si>
  <si>
    <t>PIV</t>
  </si>
  <si>
    <t>PIZ</t>
  </si>
  <si>
    <t>PowerShares DWA Dev Mkts Technical Ldrs</t>
  </si>
  <si>
    <t>PJB</t>
  </si>
  <si>
    <t>PowerShares Dynamic Banking</t>
  </si>
  <si>
    <t>PJC</t>
  </si>
  <si>
    <t>Piper Jaffray Companies</t>
  </si>
  <si>
    <t>PJF</t>
  </si>
  <si>
    <t>PowerShares Dynamic Large Cap</t>
  </si>
  <si>
    <t>PJG</t>
  </si>
  <si>
    <t>PowerShares Dynamic Mid Cap</t>
  </si>
  <si>
    <t>PJM</t>
  </si>
  <si>
    <t>PowerShares Dynamic Small Cap</t>
  </si>
  <si>
    <t>PJO</t>
  </si>
  <si>
    <t>PowerShares FTSE RAFI Japan</t>
  </si>
  <si>
    <t>PJP</t>
  </si>
  <si>
    <t>PowerShares Dynamic Pharmaceuticals</t>
  </si>
  <si>
    <t>PKB</t>
  </si>
  <si>
    <t>PowerShares Dynamic Building &amp; Construct</t>
  </si>
  <si>
    <t>PKD</t>
  </si>
  <si>
    <t>Parker Drilling Co.</t>
  </si>
  <si>
    <t>PKE</t>
  </si>
  <si>
    <t>Park Electrochemical Corp.</t>
  </si>
  <si>
    <t>PKG</t>
  </si>
  <si>
    <t>Packaging Corp. of America</t>
  </si>
  <si>
    <t>PKI</t>
  </si>
  <si>
    <t>PerkinElmer Inc.</t>
  </si>
  <si>
    <t>PKN</t>
  </si>
  <si>
    <t>PowerShares Global Nuclear Energy</t>
  </si>
  <si>
    <t>PKO</t>
  </si>
  <si>
    <t>PKW</t>
  </si>
  <si>
    <t>PowerShares Buyback Achievers</t>
  </si>
  <si>
    <t>PKX</t>
  </si>
  <si>
    <t>POSCO</t>
  </si>
  <si>
    <t>PKY</t>
  </si>
  <si>
    <t>Parkway Properties Inc.</t>
  </si>
  <si>
    <t>PL</t>
  </si>
  <si>
    <t>Protective Life Corp.</t>
  </si>
  <si>
    <t>PLA</t>
  </si>
  <si>
    <t>Playboy Enterprises Inc.</t>
  </si>
  <si>
    <t>PLD</t>
  </si>
  <si>
    <t>ProLogis</t>
  </si>
  <si>
    <t>PLK</t>
  </si>
  <si>
    <t>PowerShares Active Low Duration</t>
  </si>
  <si>
    <t>PLL</t>
  </si>
  <si>
    <t>Pall Corp.</t>
  </si>
  <si>
    <t>PLT</t>
  </si>
  <si>
    <t>Processing Systems &amp; Products</t>
  </si>
  <si>
    <t>PLW</t>
  </si>
  <si>
    <t>PowerShares 1-30 Laddered Treasury</t>
  </si>
  <si>
    <t>PM</t>
  </si>
  <si>
    <t>Philip Morris International, Inc.</t>
  </si>
  <si>
    <t>PMA</t>
  </si>
  <si>
    <t>PowerShares Active Mega Cap</t>
  </si>
  <si>
    <t>PMC</t>
  </si>
  <si>
    <t>PharMerica Corporation</t>
  </si>
  <si>
    <t>PMF</t>
  </si>
  <si>
    <t>PIMCO Municipal Income Fund</t>
  </si>
  <si>
    <t>PMI</t>
  </si>
  <si>
    <t>PMI Group Inc.</t>
  </si>
  <si>
    <t>PML</t>
  </si>
  <si>
    <t>PIMCO Municipal Income Fund II</t>
  </si>
  <si>
    <t>PMM</t>
  </si>
  <si>
    <t>Putnam Managed Municipal Income Trust</t>
  </si>
  <si>
    <t>PMO</t>
  </si>
  <si>
    <t>Putnam Municipal Opportunities Trust</t>
  </si>
  <si>
    <t>PMR</t>
  </si>
  <si>
    <t>PowerShares Dynamic Retail</t>
  </si>
  <si>
    <t>PMX</t>
  </si>
  <si>
    <t>PIMCO Municipal Income Fund III</t>
  </si>
  <si>
    <t>PNC</t>
  </si>
  <si>
    <t>PNC Financial Services Group Inc.</t>
  </si>
  <si>
    <t>PNF</t>
  </si>
  <si>
    <t>PIMCO New York Municipal Income Fund</t>
  </si>
  <si>
    <t>PNI</t>
  </si>
  <si>
    <t>PIMCO New York Municipal Income Fund II</t>
  </si>
  <si>
    <t>Pinnacle Entertainment Inc.</t>
  </si>
  <si>
    <t>PNM</t>
  </si>
  <si>
    <t>PNR</t>
  </si>
  <si>
    <t>Pentair, Inc.</t>
  </si>
  <si>
    <t>PNW</t>
  </si>
  <si>
    <t>Pinnacle West Capital Corp.</t>
  </si>
  <si>
    <t>PNX</t>
  </si>
  <si>
    <t>Phoenix Companies Inc.</t>
  </si>
  <si>
    <t>PNY</t>
  </si>
  <si>
    <t>Piedmont Natural Gas Co. Inc.</t>
  </si>
  <si>
    <t>POL</t>
  </si>
  <si>
    <t>PolyOne Corporation</t>
  </si>
  <si>
    <t>POM</t>
  </si>
  <si>
    <t>Pepco Holdings, Inc.</t>
  </si>
  <si>
    <t>POR</t>
  </si>
  <si>
    <t>Portland General Electric Company</t>
  </si>
  <si>
    <t>POT</t>
  </si>
  <si>
    <t>Potash Corp. of Saskatchewan, Inc.</t>
  </si>
  <si>
    <t>PPA</t>
  </si>
  <si>
    <t>PowerShares Aerospace &amp; Defense</t>
  </si>
  <si>
    <t>PPD</t>
  </si>
  <si>
    <t>PPG</t>
  </si>
  <si>
    <t>PPG Industries Inc.</t>
  </si>
  <si>
    <t>PPL</t>
  </si>
  <si>
    <t>PPL Corporation</t>
  </si>
  <si>
    <t>PPO</t>
  </si>
  <si>
    <t>Polypore International Inc.</t>
  </si>
  <si>
    <t>PPR</t>
  </si>
  <si>
    <t>ING Prime Rate Trust</t>
  </si>
  <si>
    <t>PPS</t>
  </si>
  <si>
    <t>Post Properties Inc.</t>
  </si>
  <si>
    <t>PPT</t>
  </si>
  <si>
    <t>PQ</t>
  </si>
  <si>
    <t>PetroQuest Energy Inc.</t>
  </si>
  <si>
    <t>PQY</t>
  </si>
  <si>
    <t>PowerShares Active AlphaQ</t>
  </si>
  <si>
    <t>PQZ</t>
  </si>
  <si>
    <t>PowerShares Active Alpha Multi-Cap</t>
  </si>
  <si>
    <t>PRA</t>
  </si>
  <si>
    <t>ProAssurance Corporation</t>
  </si>
  <si>
    <t>PRB</t>
  </si>
  <si>
    <t>Market Vectors Pre-Refunded Muni ETF</t>
  </si>
  <si>
    <t>PRE</t>
  </si>
  <si>
    <t>PartnerRe Ltd.</t>
  </si>
  <si>
    <t>PRF</t>
  </si>
  <si>
    <t>PowerShares FTSE RAFI US 1000</t>
  </si>
  <si>
    <t>PRM</t>
  </si>
  <si>
    <t>PRIMEDIA Inc.</t>
  </si>
  <si>
    <t>PRN</t>
  </si>
  <si>
    <t>PowerShares Dynamic Industrials</t>
  </si>
  <si>
    <t>PRO</t>
  </si>
  <si>
    <t>PROS Holdings, Inc.</t>
  </si>
  <si>
    <t>PRS</t>
  </si>
  <si>
    <t>Primus Guaranty, Ltd.</t>
  </si>
  <si>
    <t>PRU</t>
  </si>
  <si>
    <t>Prudential Financial, Inc.</t>
  </si>
  <si>
    <t>PRX</t>
  </si>
  <si>
    <t>Par Pharmaceutical Companies Inc.</t>
  </si>
  <si>
    <t>Drugs - Generic</t>
  </si>
  <si>
    <t>PSA</t>
  </si>
  <si>
    <t>Public Storage</t>
  </si>
  <si>
    <t>PSB</t>
  </si>
  <si>
    <t>PS Business Parks Inc.</t>
  </si>
  <si>
    <t>PSE</t>
  </si>
  <si>
    <t>Pioneer Southwest Energy Partners L.P.</t>
  </si>
  <si>
    <t>PSI</t>
  </si>
  <si>
    <t>PowerShares Dynamic Semiconductors</t>
  </si>
  <si>
    <t>PSJ</t>
  </si>
  <si>
    <t>PowerShares Dynamic Software</t>
  </si>
  <si>
    <t>PSL</t>
  </si>
  <si>
    <t>PowerShares Dynamic Consumer Staples</t>
  </si>
  <si>
    <t>PSO</t>
  </si>
  <si>
    <t>Pearson plc</t>
  </si>
  <si>
    <t>PSP</t>
  </si>
  <si>
    <t>PowerShares Listed Private Equity</t>
  </si>
  <si>
    <t>PSQ</t>
  </si>
  <si>
    <t>PSR</t>
  </si>
  <si>
    <t>PowerShares Active U.S. Real Estate</t>
  </si>
  <si>
    <t>PSS</t>
  </si>
  <si>
    <t>Collective Brands, Inc.</t>
  </si>
  <si>
    <t>PST</t>
  </si>
  <si>
    <t>PSW</t>
  </si>
  <si>
    <t>PSY</t>
  </si>
  <si>
    <t>PT</t>
  </si>
  <si>
    <t>Portugal Telecom SGPS SA</t>
  </si>
  <si>
    <t>Portugal</t>
  </si>
  <si>
    <t>PTC</t>
  </si>
  <si>
    <t>PAR Technology Corp.</t>
  </si>
  <si>
    <t>PTD</t>
  </si>
  <si>
    <t>UBS E-TRACS Short Platinum ER ETN</t>
  </si>
  <si>
    <t>PTE</t>
  </si>
  <si>
    <t>PowerShares Dynamic Telecom &amp; Wireless</t>
  </si>
  <si>
    <t>PTF</t>
  </si>
  <si>
    <t>PowerShares Dynamic Technology</t>
  </si>
  <si>
    <t>PTH</t>
  </si>
  <si>
    <t>PowerShares Dynamic Healthcare</t>
  </si>
  <si>
    <t>PTI</t>
  </si>
  <si>
    <t>PTJ</t>
  </si>
  <si>
    <t>PowerShares Dynamic Healthcare Services</t>
  </si>
  <si>
    <t>PTM</t>
  </si>
  <si>
    <t>UBS E-TRACS Long Platinum TR ETN</t>
  </si>
  <si>
    <t>PTO</t>
  </si>
  <si>
    <t>PTP</t>
  </si>
  <si>
    <t>Platinum Underwriters Holdings Ltd.</t>
  </si>
  <si>
    <t>PTR</t>
  </si>
  <si>
    <t>PetroChina Co. Ltd.</t>
  </si>
  <si>
    <t>PTY</t>
  </si>
  <si>
    <t>PIMCO Corporate Opportunity Fund</t>
  </si>
  <si>
    <t>PUI</t>
  </si>
  <si>
    <t>PowerShares Dynamic Utilities</t>
  </si>
  <si>
    <t>PUK</t>
  </si>
  <si>
    <t>Prudential plc</t>
  </si>
  <si>
    <t>PUW</t>
  </si>
  <si>
    <t>PowerShares WilderHill Progrsv Energy</t>
  </si>
  <si>
    <t>PVA</t>
  </si>
  <si>
    <t>Penn Virginia Corp.</t>
  </si>
  <si>
    <t>PVD</t>
  </si>
  <si>
    <t>Administradora de Fondos de Pensiones Provida SA</t>
  </si>
  <si>
    <t>PVG</t>
  </si>
  <si>
    <t>Penn Virginia GP Holdings LP</t>
  </si>
  <si>
    <t>PVH</t>
  </si>
  <si>
    <t>Phillips-Van Heusen Corp.</t>
  </si>
  <si>
    <t>PVI</t>
  </si>
  <si>
    <t>PowerShares VRDO Tax-Free Weekly</t>
  </si>
  <si>
    <t>PVR</t>
  </si>
  <si>
    <t>Penn Virginia Resource Partners LP</t>
  </si>
  <si>
    <t>PVX</t>
  </si>
  <si>
    <t>Provident Energy Trust</t>
  </si>
  <si>
    <t>PWB</t>
  </si>
  <si>
    <t>PowerShares Dynamic Large Cap Growth</t>
  </si>
  <si>
    <t>PWC</t>
  </si>
  <si>
    <t>PowerShares Dynamic Market</t>
  </si>
  <si>
    <t>PWE</t>
  </si>
  <si>
    <t>Penn West Energy Trust</t>
  </si>
  <si>
    <t>PWJ</t>
  </si>
  <si>
    <t>PowerShares Dynamic Mid Cap Growth</t>
  </si>
  <si>
    <t>PWO</t>
  </si>
  <si>
    <t>PowerShares Dynamic OTC</t>
  </si>
  <si>
    <t>PWP</t>
  </si>
  <si>
    <t>PowerShares Dynamic Mid Cap Value</t>
  </si>
  <si>
    <t>PWR</t>
  </si>
  <si>
    <t>PWT</t>
  </si>
  <si>
    <t>PowerShares Dynamic Small Cap Growth</t>
  </si>
  <si>
    <t>PWV</t>
  </si>
  <si>
    <t>PowerShares Dynamic Large Cap Value</t>
  </si>
  <si>
    <t>PWY</t>
  </si>
  <si>
    <t>PowerShares Dynamic Small Cap Value</t>
  </si>
  <si>
    <t>PWZ</t>
  </si>
  <si>
    <t>PowerShares Insured California Muni Bond</t>
  </si>
  <si>
    <t>PX</t>
  </si>
  <si>
    <t>Praxair Inc.</t>
  </si>
  <si>
    <t>PXD</t>
  </si>
  <si>
    <t>Pioneer Natural Resources Co.</t>
  </si>
  <si>
    <t>PXE</t>
  </si>
  <si>
    <t>PowerShares Dynamic Energy Explor &amp; Prod</t>
  </si>
  <si>
    <t>PXF</t>
  </si>
  <si>
    <t>PowerShares FTSE RAFI Dev Mkts ex-US</t>
  </si>
  <si>
    <t>PXH</t>
  </si>
  <si>
    <t>PowerShares FTSE RAFI Emerging Markets</t>
  </si>
  <si>
    <t>PXI</t>
  </si>
  <si>
    <t>PowerShares Dynamic Energy</t>
  </si>
  <si>
    <t>PXJ</t>
  </si>
  <si>
    <t>PowerShares Dynamic Oil &amp; Gas Services</t>
  </si>
  <si>
    <t>PXN</t>
  </si>
  <si>
    <t>PowerShares Lux Nanotech</t>
  </si>
  <si>
    <t>PXP</t>
  </si>
  <si>
    <t>Plains Exploration &amp; Production Company</t>
  </si>
  <si>
    <t>PXQ</t>
  </si>
  <si>
    <t>PowerShares Dynamic Networking</t>
  </si>
  <si>
    <t>PXR</t>
  </si>
  <si>
    <t>PowerShares Emerg Mks Infrastructure</t>
  </si>
  <si>
    <t>PYH</t>
  </si>
  <si>
    <t>PYN</t>
  </si>
  <si>
    <t>PIMCO New York Municipal Income Fund III</t>
  </si>
  <si>
    <t>PYZ</t>
  </si>
  <si>
    <t>PowerShares Dynamic Basic Materials</t>
  </si>
  <si>
    <t>PZA</t>
  </si>
  <si>
    <t>PowerShares Insured National Muni Bond</t>
  </si>
  <si>
    <t>PZC</t>
  </si>
  <si>
    <t>PIMCO California Municipal Income Fund III</t>
  </si>
  <si>
    <t>PZD</t>
  </si>
  <si>
    <t>PowerShares Cleantech</t>
  </si>
  <si>
    <t>PZE</t>
  </si>
  <si>
    <t>PZI</t>
  </si>
  <si>
    <t>PowerShares Zacks Micro Cap</t>
  </si>
  <si>
    <t>PZJ</t>
  </si>
  <si>
    <t>PowerShares Zacks Small Cap</t>
  </si>
  <si>
    <t>PZN</t>
  </si>
  <si>
    <t>Pzena Investment Management, Inc</t>
  </si>
  <si>
    <t>PZT</t>
  </si>
  <si>
    <t>PowerShares Insured New York Muni Bond</t>
  </si>
  <si>
    <t>Q</t>
  </si>
  <si>
    <t>Qwest Communications International Inc.</t>
  </si>
  <si>
    <t>QAI</t>
  </si>
  <si>
    <t>IQ Hedge Multi-Strategy Tracker ETF</t>
  </si>
  <si>
    <t>QID</t>
  </si>
  <si>
    <t>QLD</t>
  </si>
  <si>
    <t>QTM</t>
  </si>
  <si>
    <t>Quantum Corp.</t>
  </si>
  <si>
    <t>QXM</t>
  </si>
  <si>
    <t>Qiao Xing Mobile Communication Co., Ltd.</t>
  </si>
  <si>
    <t>R</t>
  </si>
  <si>
    <t>Ryder System, Inc.</t>
  </si>
  <si>
    <t>RA</t>
  </si>
  <si>
    <t>RailAmerica, Inc.</t>
  </si>
  <si>
    <t>RAD</t>
  </si>
  <si>
    <t>Rite Aid Corp.</t>
  </si>
  <si>
    <t>RAH</t>
  </si>
  <si>
    <t>Ralcorp Holdings Inc.</t>
  </si>
  <si>
    <t>RAI</t>
  </si>
  <si>
    <t>Reynolds American Inc.</t>
  </si>
  <si>
    <t>RAS</t>
  </si>
  <si>
    <t>RAIT Financial Trust</t>
  </si>
  <si>
    <t>RAX</t>
  </si>
  <si>
    <t>Rackspace Hosting, Inc</t>
  </si>
  <si>
    <t>RBA</t>
  </si>
  <si>
    <t>Ritchie Bros. Auctioneers Incorporated</t>
  </si>
  <si>
    <t>RBC</t>
  </si>
  <si>
    <t>RBN</t>
  </si>
  <si>
    <t>Robbins &amp; Myers Inc.</t>
  </si>
  <si>
    <t>RBS</t>
  </si>
  <si>
    <t>RC</t>
  </si>
  <si>
    <t>Grupo Radio Centro, S.A.B. de C.V.</t>
  </si>
  <si>
    <t>RCC</t>
  </si>
  <si>
    <t>Small Cap Premium &amp; Dividend Income Fund Inc.</t>
  </si>
  <si>
    <t>RCD</t>
  </si>
  <si>
    <t>Rydex S&amp;P Equal Weight Consumer Disc</t>
  </si>
  <si>
    <t>RCI</t>
  </si>
  <si>
    <t>Rogers Communications Inc.</t>
  </si>
  <si>
    <t>RCL</t>
  </si>
  <si>
    <t>Royal Caribbean Cruises Ltd.</t>
  </si>
  <si>
    <t>RCS</t>
  </si>
  <si>
    <t>PIMCO Strategic Global Government Fund Inc.</t>
  </si>
  <si>
    <t>RDC</t>
  </si>
  <si>
    <t>Rowan Companies Inc.</t>
  </si>
  <si>
    <t>RDK</t>
  </si>
  <si>
    <t>Ruddick Corp.</t>
  </si>
  <si>
    <t>RDN</t>
  </si>
  <si>
    <t>Radian Group Inc.</t>
  </si>
  <si>
    <t>RDS-B</t>
  </si>
  <si>
    <t>Royal Dutch Shell plc</t>
  </si>
  <si>
    <t>RDY</t>
  </si>
  <si>
    <t>Dr. Reddy's Laboratories Ltd.</t>
  </si>
  <si>
    <t>RE</t>
  </si>
  <si>
    <t>Everest Re Group Ltd.</t>
  </si>
  <si>
    <t>REG</t>
  </si>
  <si>
    <t>Regency Centers Corporation</t>
  </si>
  <si>
    <t>REM</t>
  </si>
  <si>
    <t>iShares FTSE NAREIT Mort Plus Cp Idx</t>
  </si>
  <si>
    <t>REN</t>
  </si>
  <si>
    <t>Resolute Energy Corporation</t>
  </si>
  <si>
    <t>REP</t>
  </si>
  <si>
    <t>Repsol YPF SA</t>
  </si>
  <si>
    <t>RES</t>
  </si>
  <si>
    <t>RPC Inc.</t>
  </si>
  <si>
    <t>Revlon, Inc.</t>
  </si>
  <si>
    <t>REW</t>
  </si>
  <si>
    <t>REZ</t>
  </si>
  <si>
    <t>iShares FTSE NAREIT Resid Plus Cp Idx</t>
  </si>
  <si>
    <t>RF</t>
  </si>
  <si>
    <t>Regions Financial Corp.</t>
  </si>
  <si>
    <t>RFG</t>
  </si>
  <si>
    <t>Rydex S&amp;P Midcap 400 Pure Growth</t>
  </si>
  <si>
    <t>RFI</t>
  </si>
  <si>
    <t>Cohen &amp; Steers Total Return Realty Fund Inc.</t>
  </si>
  <si>
    <t>RFV</t>
  </si>
  <si>
    <t>Rydex S&amp;P Midcap 400 Pure Value</t>
  </si>
  <si>
    <t>RGA</t>
  </si>
  <si>
    <t>Reinsurance Group of America Inc.</t>
  </si>
  <si>
    <t>RGC</t>
  </si>
  <si>
    <t>Regal Entertainment Group</t>
  </si>
  <si>
    <t>RGI</t>
  </si>
  <si>
    <t>Rydex S&amp;P Equal Weight Industrials</t>
  </si>
  <si>
    <t>RGR</t>
  </si>
  <si>
    <t>Sturm, Ruger &amp; Co. Inc.</t>
  </si>
  <si>
    <t>RGS</t>
  </si>
  <si>
    <t>Regis Corp.</t>
  </si>
  <si>
    <t>RHB</t>
  </si>
  <si>
    <t>Rehabcare Group Inc.</t>
  </si>
  <si>
    <t>RHI</t>
  </si>
  <si>
    <t>Robert Half International Inc.</t>
  </si>
  <si>
    <t>RHS</t>
  </si>
  <si>
    <t>Rydex S&amp;P Equal Weight Consumer Staples</t>
  </si>
  <si>
    <t>RHT</t>
  </si>
  <si>
    <t>RIG</t>
  </si>
  <si>
    <t>Transocean Ltd.</t>
  </si>
  <si>
    <t>RIT</t>
  </si>
  <si>
    <t>LMP Real Estate Income Fund Inc.</t>
  </si>
  <si>
    <t>RJA</t>
  </si>
  <si>
    <t>ELEMENTS Rogers Intl Commodity Agri ETN</t>
  </si>
  <si>
    <t>RJF</t>
  </si>
  <si>
    <t>Raymond James Financial Inc.</t>
  </si>
  <si>
    <t>RJI</t>
  </si>
  <si>
    <t>ELEMENTS Rogers Intl Commodity ETN</t>
  </si>
  <si>
    <t>RJN</t>
  </si>
  <si>
    <t>ELEMENTS Rogers Intl Commodity Engy ETN</t>
  </si>
  <si>
    <t>RJZ</t>
  </si>
  <si>
    <t>ELEMENTS Rogers Intl Commodity Metal ETN</t>
  </si>
  <si>
    <t>RKT</t>
  </si>
  <si>
    <t>Rock-Tenn Co.</t>
  </si>
  <si>
    <t>RL</t>
  </si>
  <si>
    <t>Polo Ralph Lauren Corp.</t>
  </si>
  <si>
    <t>RLH</t>
  </si>
  <si>
    <t>Red Lion Hotels Corporation</t>
  </si>
  <si>
    <t>RLI</t>
  </si>
  <si>
    <t>RLI Corp.</t>
  </si>
  <si>
    <t>RMD</t>
  </si>
  <si>
    <t>ResMed Inc.</t>
  </si>
  <si>
    <t>RMT</t>
  </si>
  <si>
    <t>Royce Micro-Cap Trust, Inc.</t>
  </si>
  <si>
    <t>RNE</t>
  </si>
  <si>
    <t>Morgan Stanley Eastern Europe Fund Inc</t>
  </si>
  <si>
    <t>RNP</t>
  </si>
  <si>
    <t>Cohen &amp; Steers REIT &amp; Preferred Income Fund Inc.</t>
  </si>
  <si>
    <t>RNR</t>
  </si>
  <si>
    <t>RenaissanceRe Holdings Ltd.</t>
  </si>
  <si>
    <t>ROC</t>
  </si>
  <si>
    <t>Rockwood Holdings Inc.</t>
  </si>
  <si>
    <t>ROG</t>
  </si>
  <si>
    <t>ROI</t>
  </si>
  <si>
    <t>WisdomTree LargeCap Growth</t>
  </si>
  <si>
    <t>Rockwell Automation Inc.</t>
  </si>
  <si>
    <t>ROL</t>
  </si>
  <si>
    <t>Rollins Inc.</t>
  </si>
  <si>
    <t>ROM</t>
  </si>
  <si>
    <t>ROP</t>
  </si>
  <si>
    <t>Roper Industries Inc.</t>
  </si>
  <si>
    <t>RPG</t>
  </si>
  <si>
    <t>Rydex S&amp;P 500 Pure Growth</t>
  </si>
  <si>
    <t>RPM</t>
  </si>
  <si>
    <t>RPM International Inc.</t>
  </si>
  <si>
    <t>RPT</t>
  </si>
  <si>
    <t>Ramco-Gershenson Properties Trust</t>
  </si>
  <si>
    <t>RPV</t>
  </si>
  <si>
    <t>Rydex S&amp;P 500 Pure Value</t>
  </si>
  <si>
    <t>RQI</t>
  </si>
  <si>
    <t>RRC</t>
  </si>
  <si>
    <t>RRR</t>
  </si>
  <si>
    <t>RSC Holdings, Inc.</t>
  </si>
  <si>
    <t>RS</t>
  </si>
  <si>
    <t>Reliance Steel &amp; Aluminum Co.</t>
  </si>
  <si>
    <t>RSG</t>
  </si>
  <si>
    <t>RSH</t>
  </si>
  <si>
    <t>RadioShack Corp.</t>
  </si>
  <si>
    <t>RSO</t>
  </si>
  <si>
    <t>Resource Capital Corp.</t>
  </si>
  <si>
    <t>RSP</t>
  </si>
  <si>
    <t>Rydex S&amp;P Equal Weight</t>
  </si>
  <si>
    <t>RST</t>
  </si>
  <si>
    <t>Rosetta Stone, Inc.</t>
  </si>
  <si>
    <t>RSU</t>
  </si>
  <si>
    <t>Rydex 2x S&amp;P 500</t>
  </si>
  <si>
    <t>RSW</t>
  </si>
  <si>
    <t>Rydex Inverse 2x S&amp;P 500</t>
  </si>
  <si>
    <t>RSX</t>
  </si>
  <si>
    <t>Market Vectors Russia ETF</t>
  </si>
  <si>
    <t>RT</t>
  </si>
  <si>
    <t>Ruby Tuesday, Inc.</t>
  </si>
  <si>
    <t>RTI</t>
  </si>
  <si>
    <t>RTI International Metals, Inc.</t>
  </si>
  <si>
    <t>RTL</t>
  </si>
  <si>
    <t>iShares FTSE NAREIT Retail Cp Idx</t>
  </si>
  <si>
    <t>RTM</t>
  </si>
  <si>
    <t>Rydex S&amp;P Equal Weight Materials</t>
  </si>
  <si>
    <t>RTN</t>
  </si>
  <si>
    <t>Raytheon Co.</t>
  </si>
  <si>
    <t>RTR</t>
  </si>
  <si>
    <t>RevenueShares ADR</t>
  </si>
  <si>
    <t>RUK</t>
  </si>
  <si>
    <t>Reed Elsevier plc</t>
  </si>
  <si>
    <t>RVI</t>
  </si>
  <si>
    <t>Retail Ventures Inc.</t>
  </si>
  <si>
    <t>RVT</t>
  </si>
  <si>
    <t>Royce Value Trust Inc.</t>
  </si>
  <si>
    <t>RWJ</t>
  </si>
  <si>
    <t>RevenueShares Small Cap</t>
  </si>
  <si>
    <t>RWK</t>
  </si>
  <si>
    <t>RevenueShares Mid Cap</t>
  </si>
  <si>
    <t>RWL</t>
  </si>
  <si>
    <t>RevenueShares Large Cap</t>
  </si>
  <si>
    <t>RWM</t>
  </si>
  <si>
    <t>RWO</t>
  </si>
  <si>
    <t>SPDR Dow Jones Global Real Estate</t>
  </si>
  <si>
    <t>RWR</t>
  </si>
  <si>
    <t>SPDR Dow Jones REIT</t>
  </si>
  <si>
    <t>RWT</t>
  </si>
  <si>
    <t>Redwood Trust Inc.</t>
  </si>
  <si>
    <t>RWV</t>
  </si>
  <si>
    <t>RWW</t>
  </si>
  <si>
    <t>RevenueShares Financials Sector</t>
  </si>
  <si>
    <t>RWX</t>
  </si>
  <si>
    <t>SPDR Dow Jones Intl Real Estate</t>
  </si>
  <si>
    <t>RXD</t>
  </si>
  <si>
    <t>RXI</t>
  </si>
  <si>
    <t>iShares S&amp;P Global Cons Discretionary</t>
  </si>
  <si>
    <t>RXL</t>
  </si>
  <si>
    <t>ProShares Ultra Health Care</t>
  </si>
  <si>
    <t>RY</t>
  </si>
  <si>
    <t>Royal Bank of Canada</t>
  </si>
  <si>
    <t>RYE</t>
  </si>
  <si>
    <t>Rydex S&amp;P Equal Weight Energy</t>
  </si>
  <si>
    <t>RYF</t>
  </si>
  <si>
    <t>Rydex S&amp;P Equal Weight Financials</t>
  </si>
  <si>
    <t>RYH</t>
  </si>
  <si>
    <t>Rydex S&amp;P Equal Weight Health Care</t>
  </si>
  <si>
    <t>RYJ</t>
  </si>
  <si>
    <t>RYL</t>
  </si>
  <si>
    <t>Ryland Group Inc.</t>
  </si>
  <si>
    <t>RYN</t>
  </si>
  <si>
    <t>Rayonier Inc.</t>
  </si>
  <si>
    <t>RYT</t>
  </si>
  <si>
    <t>Rydex S&amp;P Equal Weight Technology</t>
  </si>
  <si>
    <t>RYU</t>
  </si>
  <si>
    <t>Rydex S&amp;P Equal Weight Utilities</t>
  </si>
  <si>
    <t>RZG</t>
  </si>
  <si>
    <t>Rydex S&amp;P SmallCap 600 Pure Growth</t>
  </si>
  <si>
    <t>RZV</t>
  </si>
  <si>
    <t>Rydex S&amp;P SmallCap 600 Pure Value</t>
  </si>
  <si>
    <t>Sprint Nextel Corp.</t>
  </si>
  <si>
    <t>SAA</t>
  </si>
  <si>
    <t>SAB</t>
  </si>
  <si>
    <t>Grupo Casa Saba SAB de CV</t>
  </si>
  <si>
    <t>SAH</t>
  </si>
  <si>
    <t>Sonic Automotive Inc.</t>
  </si>
  <si>
    <t>SAI</t>
  </si>
  <si>
    <t>SAIC, Inc.</t>
  </si>
  <si>
    <t>SAM</t>
  </si>
  <si>
    <t>Boston Beer Co. Inc.</t>
  </si>
  <si>
    <t>SAN</t>
  </si>
  <si>
    <t>Banco Santander-Chile</t>
  </si>
  <si>
    <t>SAP</t>
  </si>
  <si>
    <t>SAP AG</t>
  </si>
  <si>
    <t>SB</t>
  </si>
  <si>
    <t>Safe Bulkers, Inc.</t>
  </si>
  <si>
    <t>SBB</t>
  </si>
  <si>
    <t>SBH</t>
  </si>
  <si>
    <t>Sally Beauty Holdings Inc.</t>
  </si>
  <si>
    <t>SBR</t>
  </si>
  <si>
    <t>Sabine Royalty Trust</t>
  </si>
  <si>
    <t>SBS</t>
  </si>
  <si>
    <t>Companhia de Saneamento Basico do Estado de Sao Paulo</t>
  </si>
  <si>
    <t>SBW</t>
  </si>
  <si>
    <t>Western Asset Worldwide Income Fund Inc.</t>
  </si>
  <si>
    <t>SBX</t>
  </si>
  <si>
    <t>SCC</t>
  </si>
  <si>
    <t>SCD</t>
  </si>
  <si>
    <t>LMP Capital and Income Fund Inc.</t>
  </si>
  <si>
    <t>SCG</t>
  </si>
  <si>
    <t>SCANA Corp.</t>
  </si>
  <si>
    <t>SCI</t>
  </si>
  <si>
    <t>Service Corp. International</t>
  </si>
  <si>
    <t>SCJ</t>
  </si>
  <si>
    <t>iShares MSCI Japan Small Cap Index</t>
  </si>
  <si>
    <t>SCL</t>
  </si>
  <si>
    <t>Stepan Company</t>
  </si>
  <si>
    <t>SCO</t>
  </si>
  <si>
    <t>SCR</t>
  </si>
  <si>
    <t>Simcere Pharmaceutical Group.</t>
  </si>
  <si>
    <t>SCS</t>
  </si>
  <si>
    <t>Steelcase Inc.</t>
  </si>
  <si>
    <t>SCX</t>
  </si>
  <si>
    <t>LS Starrett Co.</t>
  </si>
  <si>
    <t>SCZ</t>
  </si>
  <si>
    <t>iShares MSCI EAFE Small Cap Index</t>
  </si>
  <si>
    <t>SD</t>
  </si>
  <si>
    <t>SandRidge Energy, Inc.</t>
  </si>
  <si>
    <t>SDD</t>
  </si>
  <si>
    <t>SDK</t>
  </si>
  <si>
    <t>SDP</t>
  </si>
  <si>
    <t>SDS</t>
  </si>
  <si>
    <t>SDY</t>
  </si>
  <si>
    <t>SPDR S&amp;P Dividend</t>
  </si>
  <si>
    <t>SE</t>
  </si>
  <si>
    <t>Spectra Energy Corp.</t>
  </si>
  <si>
    <t>SEA</t>
  </si>
  <si>
    <t>Claymore/Delta Global Shipping</t>
  </si>
  <si>
    <t>SEE</t>
  </si>
  <si>
    <t>Sealed Air Corporation</t>
  </si>
  <si>
    <t>SEF</t>
  </si>
  <si>
    <t>SEH</t>
  </si>
  <si>
    <t>Spartech Corp.</t>
  </si>
  <si>
    <t>SEM</t>
  </si>
  <si>
    <t>Select Medical Holdings Corporation</t>
  </si>
  <si>
    <t>SEP</t>
  </si>
  <si>
    <t>Spectra Energy Partners, LP</t>
  </si>
  <si>
    <t>SF</t>
  </si>
  <si>
    <t>Stifel Financial Corp.</t>
  </si>
  <si>
    <t>SFD</t>
  </si>
  <si>
    <t>Smithfield Foods Inc.</t>
  </si>
  <si>
    <t>SFE</t>
  </si>
  <si>
    <t>Safeguard Scientifics, Inc.</t>
  </si>
  <si>
    <t>SFG</t>
  </si>
  <si>
    <t>StanCorp Financial Group Inc.</t>
  </si>
  <si>
    <t>SFI</t>
  </si>
  <si>
    <t>iStar Financial Inc.</t>
  </si>
  <si>
    <t>SFK</t>
  </si>
  <si>
    <t>SFL</t>
  </si>
  <si>
    <t>Ship Finance International Limited</t>
  </si>
  <si>
    <t>SFN</t>
  </si>
  <si>
    <t>SFY</t>
  </si>
  <si>
    <t>Swift Energy Co.</t>
  </si>
  <si>
    <t>SGF</t>
  </si>
  <si>
    <t>The Singapore Fund, Inc.</t>
  </si>
  <si>
    <t>SGG</t>
  </si>
  <si>
    <t>SGK</t>
  </si>
  <si>
    <t>Schawk Inc.</t>
  </si>
  <si>
    <t>SGL</t>
  </si>
  <si>
    <t>Strategic Global Income Fund Inc.</t>
  </si>
  <si>
    <t>SGU</t>
  </si>
  <si>
    <t>Star Gas Partners LP</t>
  </si>
  <si>
    <t>SGY</t>
  </si>
  <si>
    <t>Stone Energy Corp.</t>
  </si>
  <si>
    <t>SH</t>
  </si>
  <si>
    <t>SHAW</t>
  </si>
  <si>
    <t>Shaw Group Inc.</t>
  </si>
  <si>
    <t>SHG</t>
  </si>
  <si>
    <t>Shinhan Financial Group Co. Ltd.</t>
  </si>
  <si>
    <t>SHI</t>
  </si>
  <si>
    <t>Sinopec Shanghai Petrochemical Co. Ltd.</t>
  </si>
  <si>
    <t>SHM</t>
  </si>
  <si>
    <t>SHO</t>
  </si>
  <si>
    <t>Sunstone Hotel Investors Inc.</t>
  </si>
  <si>
    <t>SHS</t>
  </si>
  <si>
    <t>Sauer-Danfoss Inc.</t>
  </si>
  <si>
    <t>SHV</t>
  </si>
  <si>
    <t>iShares Barclays Short Treasury Bond</t>
  </si>
  <si>
    <t>SHW</t>
  </si>
  <si>
    <t>Sherwin-Williams Co.</t>
  </si>
  <si>
    <t>SHY</t>
  </si>
  <si>
    <t>iShares Barclays 1-3 Year Treasury Bond</t>
  </si>
  <si>
    <t>SI</t>
  </si>
  <si>
    <t>Siemens AG</t>
  </si>
  <si>
    <t>SID</t>
  </si>
  <si>
    <t>Companhia Siderurgica Nacional</t>
  </si>
  <si>
    <t>SIG</t>
  </si>
  <si>
    <t>Signet Jewelers Limited</t>
  </si>
  <si>
    <t>Jewelry Stores</t>
  </si>
  <si>
    <t>SIJ</t>
  </si>
  <si>
    <t>SJF</t>
  </si>
  <si>
    <t>SJH</t>
  </si>
  <si>
    <t>SJI</t>
  </si>
  <si>
    <t>South Jersey Industries, Inc.</t>
  </si>
  <si>
    <t>SJL</t>
  </si>
  <si>
    <t>SJM</t>
  </si>
  <si>
    <t>The J. M. Smucker Company</t>
  </si>
  <si>
    <t>SJR</t>
  </si>
  <si>
    <t>Shaw Communications, Inc.</t>
  </si>
  <si>
    <t>SJT</t>
  </si>
  <si>
    <t>San Juan Basin Royalty Trust</t>
  </si>
  <si>
    <t>SJW</t>
  </si>
  <si>
    <t>SJW Corp.</t>
  </si>
  <si>
    <t>SKF</t>
  </si>
  <si>
    <t>SKH</t>
  </si>
  <si>
    <t>Skilled Healthcare Group, Inc.</t>
  </si>
  <si>
    <t>SKK</t>
  </si>
  <si>
    <t>SKM</t>
  </si>
  <si>
    <t>SK Telecom Co. Ltd.</t>
  </si>
  <si>
    <t>SKS</t>
  </si>
  <si>
    <t>Saks Incorporated</t>
  </si>
  <si>
    <t>SKT</t>
  </si>
  <si>
    <t>Tanger Factory Outlet Centers Inc.</t>
  </si>
  <si>
    <t>SKX</t>
  </si>
  <si>
    <t>Skechers USA Inc.</t>
  </si>
  <si>
    <t>SKY</t>
  </si>
  <si>
    <t>Skyline Corp.</t>
  </si>
  <si>
    <t>SLA</t>
  </si>
  <si>
    <t>American Select Portfolio Inc.</t>
  </si>
  <si>
    <t>SLB</t>
  </si>
  <si>
    <t>Schlumberger Limited</t>
  </si>
  <si>
    <t>SLE</t>
  </si>
  <si>
    <t>Sara Lee Corp.</t>
  </si>
  <si>
    <t>SLF</t>
  </si>
  <si>
    <t>Sun Life Financial Inc.</t>
  </si>
  <si>
    <t>SLG</t>
  </si>
  <si>
    <t>SL Green Realty Corp.</t>
  </si>
  <si>
    <t>SLH</t>
  </si>
  <si>
    <t>Solera Holdings Inc.</t>
  </si>
  <si>
    <t>SLM</t>
  </si>
  <si>
    <t>SLS</t>
  </si>
  <si>
    <t>SLS International Inc.</t>
  </si>
  <si>
    <t>SLT</t>
  </si>
  <si>
    <t>SLV</t>
  </si>
  <si>
    <t>iShares Silver Trust</t>
  </si>
  <si>
    <t>SLW</t>
  </si>
  <si>
    <t>Silver Wheaton Corp.</t>
  </si>
  <si>
    <t>SLX</t>
  </si>
  <si>
    <t>Market Vectors Steel ETF</t>
  </si>
  <si>
    <t>SM</t>
  </si>
  <si>
    <t>SMA</t>
  </si>
  <si>
    <t>Symmetry Medical, Inc.</t>
  </si>
  <si>
    <t>SMB</t>
  </si>
  <si>
    <t>SMG</t>
  </si>
  <si>
    <t>The Scotts Miracle-Gro Co.</t>
  </si>
  <si>
    <t>SMI</t>
  </si>
  <si>
    <t>Semiconductor Manufacturing International Corp.</t>
  </si>
  <si>
    <t>SMK</t>
  </si>
  <si>
    <t>SMN</t>
  </si>
  <si>
    <t>SMP</t>
  </si>
  <si>
    <t>Standard Motor Products Inc.</t>
  </si>
  <si>
    <t>SMS</t>
  </si>
  <si>
    <t>Sims Metal Management Limited</t>
  </si>
  <si>
    <t>Wholesale, Other</t>
  </si>
  <si>
    <t>SNA</t>
  </si>
  <si>
    <t>Snap-on Inc.</t>
  </si>
  <si>
    <t>SNE</t>
  </si>
  <si>
    <t>Sony Corporation</t>
  </si>
  <si>
    <t>SNF</t>
  </si>
  <si>
    <t>SNH</t>
  </si>
  <si>
    <t>Senior Housing Properties Trust</t>
  </si>
  <si>
    <t>SNI</t>
  </si>
  <si>
    <t>Scripps Networks Interactive, Inc.</t>
  </si>
  <si>
    <t>SNN</t>
  </si>
  <si>
    <t>Smith &amp; Nephew plc</t>
  </si>
  <si>
    <t>SNP</t>
  </si>
  <si>
    <t>China Petroleum &amp; Chemical Corp.</t>
  </si>
  <si>
    <t>SNV</t>
  </si>
  <si>
    <t>Synovus Financial Corp.</t>
  </si>
  <si>
    <t>SNX</t>
  </si>
  <si>
    <t>SYNNEX Corp.</t>
  </si>
  <si>
    <t>SNY</t>
  </si>
  <si>
    <t>Sanofi-Aventis</t>
  </si>
  <si>
    <t>SO</t>
  </si>
  <si>
    <t>Southern Company</t>
  </si>
  <si>
    <t>SOA</t>
  </si>
  <si>
    <t>Solutia Inc.</t>
  </si>
  <si>
    <t>SOL</t>
  </si>
  <si>
    <t>ReneSola Ltd.</t>
  </si>
  <si>
    <t>SON</t>
  </si>
  <si>
    <t>Sonoco Products Co.</t>
  </si>
  <si>
    <t>SOR</t>
  </si>
  <si>
    <t>SPA</t>
  </si>
  <si>
    <t>Sparton Corp.</t>
  </si>
  <si>
    <t>SPF</t>
  </si>
  <si>
    <t>Standard Pacific Corp.</t>
  </si>
  <si>
    <t>SPG</t>
  </si>
  <si>
    <t>Simon Property Group Inc.</t>
  </si>
  <si>
    <t>SPH</t>
  </si>
  <si>
    <t>Suburban Propane Partners LP</t>
  </si>
  <si>
    <t>SPN</t>
  </si>
  <si>
    <t>Superior Energy Services Inc.</t>
  </si>
  <si>
    <t>SPP</t>
  </si>
  <si>
    <t>Sappi Limited</t>
  </si>
  <si>
    <t>SPR</t>
  </si>
  <si>
    <t>Spirit AeroSystems Holdings Inc</t>
  </si>
  <si>
    <t>SPW</t>
  </si>
  <si>
    <t>SPX Corporation</t>
  </si>
  <si>
    <t>SPXU</t>
  </si>
  <si>
    <t>SPY</t>
  </si>
  <si>
    <t>SQM</t>
  </si>
  <si>
    <t>Chemical &amp; Mining Co. of Chile Inc.</t>
  </si>
  <si>
    <t>SR</t>
  </si>
  <si>
    <t>The Standard Register Company</t>
  </si>
  <si>
    <t>SRE</t>
  </si>
  <si>
    <t>Sempra Energy</t>
  </si>
  <si>
    <t>SRI</t>
  </si>
  <si>
    <t>Stoneridge Inc.</t>
  </si>
  <si>
    <t>SRS</t>
  </si>
  <si>
    <t>SRT</t>
  </si>
  <si>
    <t>StarTek, Inc.</t>
  </si>
  <si>
    <t>SRV</t>
  </si>
  <si>
    <t>SRX</t>
  </si>
  <si>
    <t>SRA International Inc.</t>
  </si>
  <si>
    <t>SRZ</t>
  </si>
  <si>
    <t>Sunrise Senior Living Inc.</t>
  </si>
  <si>
    <t>SSD</t>
  </si>
  <si>
    <t>Simpson Manufacturing Co., Inc.</t>
  </si>
  <si>
    <t>SSG</t>
  </si>
  <si>
    <t>SSI</t>
  </si>
  <si>
    <t>Stage Stores Inc.</t>
  </si>
  <si>
    <t>SSL</t>
  </si>
  <si>
    <t>Sasol Ltd.</t>
  </si>
  <si>
    <t>SSO</t>
  </si>
  <si>
    <t>SSP</t>
  </si>
  <si>
    <t>The E. W. Scripps Company</t>
  </si>
  <si>
    <t>SSS</t>
  </si>
  <si>
    <t>Sovran Self Storage Inc.</t>
  </si>
  <si>
    <t>SSW</t>
  </si>
  <si>
    <t>Seaspan Corp.</t>
  </si>
  <si>
    <t>Marshall Islands</t>
  </si>
  <si>
    <t>STC</t>
  </si>
  <si>
    <t>Stewart Information Services Corp.</t>
  </si>
  <si>
    <t>STD</t>
  </si>
  <si>
    <t>Banco Santander, S.A.</t>
  </si>
  <si>
    <t>STE</t>
  </si>
  <si>
    <t>Steris Corp.</t>
  </si>
  <si>
    <t>SunTrust Banks, Inc.</t>
  </si>
  <si>
    <t>STJ</t>
  </si>
  <si>
    <t>St. Jude Medical Inc.</t>
  </si>
  <si>
    <t>STL</t>
  </si>
  <si>
    <t>Sterling Bancorp</t>
  </si>
  <si>
    <t>STM</t>
  </si>
  <si>
    <t>STMicroelectronics NV</t>
  </si>
  <si>
    <t>STN</t>
  </si>
  <si>
    <t>Stantec Inc.</t>
  </si>
  <si>
    <t>STO</t>
  </si>
  <si>
    <t>Statoil ASA</t>
  </si>
  <si>
    <t>Norway</t>
  </si>
  <si>
    <t>STP</t>
  </si>
  <si>
    <t>Suntech Power Holdings Co. Ltd.</t>
  </si>
  <si>
    <t>STR</t>
  </si>
  <si>
    <t>STT</t>
  </si>
  <si>
    <t>State Street Corp.</t>
  </si>
  <si>
    <t>STU</t>
  </si>
  <si>
    <t>Student Loan Corp.</t>
  </si>
  <si>
    <t>STV</t>
  </si>
  <si>
    <t>China Digital TV Holding Co., Ltd.</t>
  </si>
  <si>
    <t>STZ</t>
  </si>
  <si>
    <t>Constellation Brands Inc.</t>
  </si>
  <si>
    <t>SU</t>
  </si>
  <si>
    <t>Suncor Energy Inc.</t>
  </si>
  <si>
    <t>SUB</t>
  </si>
  <si>
    <t>SUG</t>
  </si>
  <si>
    <t>Southern Union Co.</t>
  </si>
  <si>
    <t>SUI</t>
  </si>
  <si>
    <t>Sun Communities Inc.</t>
  </si>
  <si>
    <t>SUN</t>
  </si>
  <si>
    <t>Sunoco Inc.</t>
  </si>
  <si>
    <t>SUP</t>
  </si>
  <si>
    <t>Superior Industries International, Inc.</t>
  </si>
  <si>
    <t>SUR</t>
  </si>
  <si>
    <t>CNA Surety Corp.</t>
  </si>
  <si>
    <t>SVM</t>
  </si>
  <si>
    <t>Silvercorp Metals Inc.</t>
  </si>
  <si>
    <t>SVR</t>
  </si>
  <si>
    <t>Syniverse Holdings Inc.</t>
  </si>
  <si>
    <t>SVU</t>
  </si>
  <si>
    <t>SUPERVALU Inc.</t>
  </si>
  <si>
    <t>SWC</t>
  </si>
  <si>
    <t>Stillwater Mining Co.</t>
  </si>
  <si>
    <t>SWI</t>
  </si>
  <si>
    <t>SolarWinds, Inc.</t>
  </si>
  <si>
    <t>SWK</t>
  </si>
  <si>
    <t>SWM</t>
  </si>
  <si>
    <t>Schweitzer-Mauduit International Inc.</t>
  </si>
  <si>
    <t>SWN</t>
  </si>
  <si>
    <t>Southwestern Energy Co.</t>
  </si>
  <si>
    <t>SWS</t>
  </si>
  <si>
    <t>SWS Group Inc.</t>
  </si>
  <si>
    <t>SWX</t>
  </si>
  <si>
    <t>SWY</t>
  </si>
  <si>
    <t>Safeway Inc.</t>
  </si>
  <si>
    <t>SWZ</t>
  </si>
  <si>
    <t>The Swiss Helvetia Fund Inc.</t>
  </si>
  <si>
    <t>SXI</t>
  </si>
  <si>
    <t>Standex International Corp.</t>
  </si>
  <si>
    <t>SXL</t>
  </si>
  <si>
    <t>SXT</t>
  </si>
  <si>
    <t>SYK</t>
  </si>
  <si>
    <t>Stryker Corp.</t>
  </si>
  <si>
    <t>SYT</t>
  </si>
  <si>
    <t>Syngenta AG</t>
  </si>
  <si>
    <t>SYX</t>
  </si>
  <si>
    <t>Systemax Inc.</t>
  </si>
  <si>
    <t>SYY</t>
  </si>
  <si>
    <t>Sysco Corp.</t>
  </si>
  <si>
    <t>Food Wholesale</t>
  </si>
  <si>
    <t>SZK</t>
  </si>
  <si>
    <t>SZO</t>
  </si>
  <si>
    <t>PowerShares DB Crude Oil Short ETN</t>
  </si>
  <si>
    <t>SZR</t>
  </si>
  <si>
    <t>WisdomTree Dreyfus South African Rand</t>
  </si>
  <si>
    <t>T</t>
  </si>
  <si>
    <t>AT&amp;T, Inc.</t>
  </si>
  <si>
    <t>TAC</t>
  </si>
  <si>
    <t>TransAlta Corp.</t>
  </si>
  <si>
    <t>TAI</t>
  </si>
  <si>
    <t>Transamerica Income Shares Inc.</t>
  </si>
  <si>
    <t>TAL</t>
  </si>
  <si>
    <t>TAL International Group, Inc.</t>
  </si>
  <si>
    <t>TAM</t>
  </si>
  <si>
    <t>TAM S.A.</t>
  </si>
  <si>
    <t>TAN</t>
  </si>
  <si>
    <t>TAO</t>
  </si>
  <si>
    <t>Molson Coors Brewing Company</t>
  </si>
  <si>
    <t>TBH</t>
  </si>
  <si>
    <t>Brazilian Telecommunications Corp.</t>
  </si>
  <si>
    <t>TBI</t>
  </si>
  <si>
    <t>TrueBlue, Inc.</t>
  </si>
  <si>
    <t>TBL</t>
  </si>
  <si>
    <t>Timberland Co.</t>
  </si>
  <si>
    <t>TBT</t>
  </si>
  <si>
    <t>TC</t>
  </si>
  <si>
    <t>Thompson Creek Metals Company Inc.</t>
  </si>
  <si>
    <t>TCB</t>
  </si>
  <si>
    <t>TCF Financial Corporation</t>
  </si>
  <si>
    <t>TCI</t>
  </si>
  <si>
    <t>Transcontinental Realty Investors Inc.</t>
  </si>
  <si>
    <t>TCK</t>
  </si>
  <si>
    <t>Teck Resources Limited</t>
  </si>
  <si>
    <t>TCL</t>
  </si>
  <si>
    <t>Tata Communications Limited</t>
  </si>
  <si>
    <t>TCM</t>
  </si>
  <si>
    <t>Tongjitang Chinese Medicines Co.</t>
  </si>
  <si>
    <t>TCO</t>
  </si>
  <si>
    <t>Taubman Centers Inc.</t>
  </si>
  <si>
    <t>TD</t>
  </si>
  <si>
    <t>TDC</t>
  </si>
  <si>
    <t>Teradata Corporation</t>
  </si>
  <si>
    <t>TDD</t>
  </si>
  <si>
    <t>TDX Independence 2010 ETF</t>
  </si>
  <si>
    <t>TDF</t>
  </si>
  <si>
    <t>Templeton Dragon Fund Inc.</t>
  </si>
  <si>
    <t>TDG</t>
  </si>
  <si>
    <t>TransDigm Group Incorporated</t>
  </si>
  <si>
    <t>TDH</t>
  </si>
  <si>
    <t>TDX Independence 2020 ETF</t>
  </si>
  <si>
    <t>TDN</t>
  </si>
  <si>
    <t>TDX Independence 2030 ETF</t>
  </si>
  <si>
    <t>TDS</t>
  </si>
  <si>
    <t>Telephone &amp; Data Systems Inc.</t>
  </si>
  <si>
    <t>TDV</t>
  </si>
  <si>
    <t>TDX Independence 2040 ETF</t>
  </si>
  <si>
    <t>TDW</t>
  </si>
  <si>
    <t>Tidewater Inc.</t>
  </si>
  <si>
    <t>TDX</t>
  </si>
  <si>
    <t>TDX Independence In-Target ETF</t>
  </si>
  <si>
    <t>TDY</t>
  </si>
  <si>
    <t>Teledyne Technologies Inc.</t>
  </si>
  <si>
    <t>TE</t>
  </si>
  <si>
    <t>TEF</t>
  </si>
  <si>
    <t>TEG</t>
  </si>
  <si>
    <t>Integrys Energy Group, Inc.</t>
  </si>
  <si>
    <t>TEI</t>
  </si>
  <si>
    <t>Templeton Emerging Markets Income Fund</t>
  </si>
  <si>
    <t>TEL</t>
  </si>
  <si>
    <t>Tyco Electronics, Ltd.</t>
  </si>
  <si>
    <t>TEN</t>
  </si>
  <si>
    <t>Tenneco Inc.</t>
  </si>
  <si>
    <t>TEO</t>
  </si>
  <si>
    <t>Telecom Argentina S A</t>
  </si>
  <si>
    <t>TER</t>
  </si>
  <si>
    <t>Teradyne Inc.</t>
  </si>
  <si>
    <t>TEX</t>
  </si>
  <si>
    <t>Terex Corp.</t>
  </si>
  <si>
    <t>TFC</t>
  </si>
  <si>
    <t>Taiwan Greater China Fund</t>
  </si>
  <si>
    <t>TFI</t>
  </si>
  <si>
    <t>TFX</t>
  </si>
  <si>
    <t>TG</t>
  </si>
  <si>
    <t>Tredegar Corp.</t>
  </si>
  <si>
    <t>TGH</t>
  </si>
  <si>
    <t>Textainer Group Holdings Limited</t>
  </si>
  <si>
    <t>TGI</t>
  </si>
  <si>
    <t>TGP</t>
  </si>
  <si>
    <t>Teekay LNG Partners LP.</t>
  </si>
  <si>
    <t>TGR</t>
  </si>
  <si>
    <t>iShares S&amp;P Target Date Retirement Inc</t>
  </si>
  <si>
    <t>TGS</t>
  </si>
  <si>
    <t>Transportadora de Gas Del Sur S.A.</t>
  </si>
  <si>
    <t>TGT</t>
  </si>
  <si>
    <t>Target Corp.</t>
  </si>
  <si>
    <t>TGX</t>
  </si>
  <si>
    <t>Theragenics Corp.</t>
  </si>
  <si>
    <t>THC</t>
  </si>
  <si>
    <t>Tenet Healthcare Corp.</t>
  </si>
  <si>
    <t>THD</t>
  </si>
  <si>
    <t>iShares MSCI Thailand Invest Mkt Index</t>
  </si>
  <si>
    <t>THG</t>
  </si>
  <si>
    <t>The Hanover Insurance Group Inc.</t>
  </si>
  <si>
    <t>THI</t>
  </si>
  <si>
    <t>Tim Hortons Inc.</t>
  </si>
  <si>
    <t>Specialty Eateries</t>
  </si>
  <si>
    <t>THO</t>
  </si>
  <si>
    <t>Thor Industries Inc.</t>
  </si>
  <si>
    <t>THS</t>
  </si>
  <si>
    <t>TI-A</t>
  </si>
  <si>
    <t>TIE</t>
  </si>
  <si>
    <t>TIF</t>
  </si>
  <si>
    <t>Tiffany &amp; Co.</t>
  </si>
  <si>
    <t>TIN</t>
  </si>
  <si>
    <t>Temple-Inland Inc.</t>
  </si>
  <si>
    <t>TIP</t>
  </si>
  <si>
    <t>iShares Barclays TIPS Bond</t>
  </si>
  <si>
    <t>TJX</t>
  </si>
  <si>
    <t>The TJX Companies, Inc.</t>
  </si>
  <si>
    <t>TK</t>
  </si>
  <si>
    <t>Teekay Corporation</t>
  </si>
  <si>
    <t>TKC</t>
  </si>
  <si>
    <t>Turkcell Iletisim Hizmetleri AS</t>
  </si>
  <si>
    <t>Turkey</t>
  </si>
  <si>
    <t>TKF</t>
  </si>
  <si>
    <t>Turkish Investment Fund Inc.</t>
  </si>
  <si>
    <t>TKR</t>
  </si>
  <si>
    <t>Timken Co.</t>
  </si>
  <si>
    <t>TKS</t>
  </si>
  <si>
    <t>Tomkins plc</t>
  </si>
  <si>
    <t>TLB</t>
  </si>
  <si>
    <t>The Talbots Inc.</t>
  </si>
  <si>
    <t>TLH</t>
  </si>
  <si>
    <t>iShares Barclays 10-20 Year Treasury Bd</t>
  </si>
  <si>
    <t>TLI</t>
  </si>
  <si>
    <t>LMP Corporate Loan Fund Inc.</t>
  </si>
  <si>
    <t>TLK</t>
  </si>
  <si>
    <t>Perusahaan Perseroan (Persero) PT Telekomunikasi Indonesia Tbk.</t>
  </si>
  <si>
    <t>TLL</t>
  </si>
  <si>
    <t>TLM</t>
  </si>
  <si>
    <t>Talisman Energy Inc.</t>
  </si>
  <si>
    <t>TLO</t>
  </si>
  <si>
    <t>SPDR Barclays Capital Long Term Treasury</t>
  </si>
  <si>
    <t>TLP</t>
  </si>
  <si>
    <t>Transmontaigne Partners L.P.</t>
  </si>
  <si>
    <t>TLT</t>
  </si>
  <si>
    <t>iShares Barclays 20+ Year Treas Bond</t>
  </si>
  <si>
    <t>TM</t>
  </si>
  <si>
    <t>Toyota Motor Corp.</t>
  </si>
  <si>
    <t>TMF</t>
  </si>
  <si>
    <t>TMK</t>
  </si>
  <si>
    <t>Torchmark Corp.</t>
  </si>
  <si>
    <t>TMM</t>
  </si>
  <si>
    <t>Grupo TMM S.A.B.</t>
  </si>
  <si>
    <t>TMO</t>
  </si>
  <si>
    <t>Thermo Fisher Scientific, Inc.</t>
  </si>
  <si>
    <t>TMV</t>
  </si>
  <si>
    <t>TMW</t>
  </si>
  <si>
    <t>SPDR Dow Jones Total Market</t>
  </si>
  <si>
    <t>TMX</t>
  </si>
  <si>
    <t>Telefonos de Mexico, S.A.B. de C.V.</t>
  </si>
  <si>
    <t>Long Distance Carriers</t>
  </si>
  <si>
    <t>TNA</t>
  </si>
  <si>
    <t>Direxion Daily Small Cap Bull 3X Shares</t>
  </si>
  <si>
    <t>TNB</t>
  </si>
  <si>
    <t>Thomas &amp; Betts Corp.</t>
  </si>
  <si>
    <t>TNC</t>
  </si>
  <si>
    <t>Tennant Co.</t>
  </si>
  <si>
    <t>TNE</t>
  </si>
  <si>
    <t>Tele Norte Leste Participacoes S.A.</t>
  </si>
  <si>
    <t>TNH</t>
  </si>
  <si>
    <t>Terra Nitrogen Company, L.P.</t>
  </si>
  <si>
    <t>TNK</t>
  </si>
  <si>
    <t>Teekay Tankers Ltd.</t>
  </si>
  <si>
    <t>TNP</t>
  </si>
  <si>
    <t>Tsakos Energy Navigation Ltd.</t>
  </si>
  <si>
    <t>TNS</t>
  </si>
  <si>
    <t>TNS Inc.</t>
  </si>
  <si>
    <t>TOD</t>
  </si>
  <si>
    <t>Todd Shipyards Corp.</t>
  </si>
  <si>
    <t>TOK</t>
  </si>
  <si>
    <t>iShares MSCI Kokusai Index</t>
  </si>
  <si>
    <t>Toll Brothers Inc.</t>
  </si>
  <si>
    <t>TOO</t>
  </si>
  <si>
    <t>Teekay Offshore Partners LP</t>
  </si>
  <si>
    <t>TOT</t>
  </si>
  <si>
    <t>Total SA</t>
  </si>
  <si>
    <t>TPC</t>
  </si>
  <si>
    <t>Tutor Perini Corporation</t>
  </si>
  <si>
    <t>TPL</t>
  </si>
  <si>
    <t>Texas Pacific Land Trust</t>
  </si>
  <si>
    <t>TPX</t>
  </si>
  <si>
    <t>Tempur Pedic International Inc.</t>
  </si>
  <si>
    <t>TR</t>
  </si>
  <si>
    <t>Tootsie Roll Industries Inc.</t>
  </si>
  <si>
    <t>TRC</t>
  </si>
  <si>
    <t>Tejon Ranch Co.</t>
  </si>
  <si>
    <t>TRF</t>
  </si>
  <si>
    <t>Templeton Russia and East European Fund Inc.</t>
  </si>
  <si>
    <t>TRH</t>
  </si>
  <si>
    <t>Transatlantic Holdings Inc.</t>
  </si>
  <si>
    <t>TRI</t>
  </si>
  <si>
    <t>Thomson Reuters Corporation</t>
  </si>
  <si>
    <t>TRK</t>
  </si>
  <si>
    <t>Speedway Motorsports Inc.</t>
  </si>
  <si>
    <t>TRN</t>
  </si>
  <si>
    <t>Trinity Industries Inc.</t>
  </si>
  <si>
    <t>TRP</t>
  </si>
  <si>
    <t>TransCanada Corp.</t>
  </si>
  <si>
    <t>TRR</t>
  </si>
  <si>
    <t>TRC Companies Inc.</t>
  </si>
  <si>
    <t>TRU</t>
  </si>
  <si>
    <t>Torch Energy Royalty Trust</t>
  </si>
  <si>
    <t>TRV</t>
  </si>
  <si>
    <t>The Travelers Companies, Inc.</t>
  </si>
  <si>
    <t>TRW</t>
  </si>
  <si>
    <t>TRW Automotive Holdings Corp.</t>
  </si>
  <si>
    <t>TS</t>
  </si>
  <si>
    <t>Tenaris SA</t>
  </si>
  <si>
    <t>TSI</t>
  </si>
  <si>
    <t>TCW Strategic Income Fund, Inc.</t>
  </si>
  <si>
    <t>TSL</t>
  </si>
  <si>
    <t>Trina Solar Ltd.</t>
  </si>
  <si>
    <t>TSM</t>
  </si>
  <si>
    <t>Taiwan Semiconductor Manufacturing Co. Ltd.</t>
  </si>
  <si>
    <t>TSN</t>
  </si>
  <si>
    <t>Tyson Foods Inc.</t>
  </si>
  <si>
    <t>TSO</t>
  </si>
  <si>
    <t>Tesoro Corporation</t>
  </si>
  <si>
    <t>TSP</t>
  </si>
  <si>
    <t>Telecomunicacoes de Sao Paulo S.A. - TELESP</t>
  </si>
  <si>
    <t>TSS</t>
  </si>
  <si>
    <t>Total System Services, Inc.</t>
  </si>
  <si>
    <t>TSU</t>
  </si>
  <si>
    <t>TTC</t>
  </si>
  <si>
    <t>Toro Co.</t>
  </si>
  <si>
    <t>TTF</t>
  </si>
  <si>
    <t>Thai Fund Inc.</t>
  </si>
  <si>
    <t>TTI</t>
  </si>
  <si>
    <t>TETRA Technologies Inc.</t>
  </si>
  <si>
    <t>TTM</t>
  </si>
  <si>
    <t>Tata Motors Ltd.</t>
  </si>
  <si>
    <t>TTO</t>
  </si>
  <si>
    <t>Tortoise Capital Resources Corp.</t>
  </si>
  <si>
    <t>TU</t>
  </si>
  <si>
    <t>TELUS Corporation</t>
  </si>
  <si>
    <t>TUC</t>
  </si>
  <si>
    <t>Mac-Gray Corp.</t>
  </si>
  <si>
    <t>Tupperware Brands Corporation</t>
  </si>
  <si>
    <t>TUR</t>
  </si>
  <si>
    <t>iShares MSCI Turkey Invest Mkt Index</t>
  </si>
  <si>
    <t>TV</t>
  </si>
  <si>
    <t>Grupo Televisa SA</t>
  </si>
  <si>
    <t>TVL</t>
  </si>
  <si>
    <t>LIN TV Corp.</t>
  </si>
  <si>
    <t>TWC</t>
  </si>
  <si>
    <t>Time Warner Cable Inc.</t>
  </si>
  <si>
    <t>TWI</t>
  </si>
  <si>
    <t>Titan International Inc.</t>
  </si>
  <si>
    <t>TWM</t>
  </si>
  <si>
    <t>TWN</t>
  </si>
  <si>
    <t>The Taiwan Fund, Inc.</t>
  </si>
  <si>
    <t>Trex Co. Inc.</t>
  </si>
  <si>
    <t>TWQ</t>
  </si>
  <si>
    <t>TWX</t>
  </si>
  <si>
    <t>Time Warner Inc.</t>
  </si>
  <si>
    <t>TX</t>
  </si>
  <si>
    <t>Ternium S.A.</t>
  </si>
  <si>
    <t>TXI</t>
  </si>
  <si>
    <t>Texas Industries Inc.</t>
  </si>
  <si>
    <t>TXN</t>
  </si>
  <si>
    <t>Texas Instruments Inc.</t>
  </si>
  <si>
    <t>TXT</t>
  </si>
  <si>
    <t>Textron Inc.</t>
  </si>
  <si>
    <t>TY</t>
  </si>
  <si>
    <t>TYC</t>
  </si>
  <si>
    <t>Tyco International Ltd.</t>
  </si>
  <si>
    <t>TYD</t>
  </si>
  <si>
    <t>TYG</t>
  </si>
  <si>
    <t>Tortoise Energy Infrastructure Corp.</t>
  </si>
  <si>
    <t>TYH</t>
  </si>
  <si>
    <t>Direxion Daily Technology Bull 3X Shares</t>
  </si>
  <si>
    <t>TYL</t>
  </si>
  <si>
    <t>Tyler Technologies, Inc.</t>
  </si>
  <si>
    <t>Technical &amp; System Software</t>
  </si>
  <si>
    <t>TYN</t>
  </si>
  <si>
    <t>Tortoise North American Energy Corporation</t>
  </si>
  <si>
    <t>TYO</t>
  </si>
  <si>
    <t>TYP</t>
  </si>
  <si>
    <t>Direxion Daily Technology Bear 3X Shares</t>
  </si>
  <si>
    <t>TYW</t>
  </si>
  <si>
    <t>TS&amp;W/Claymore Tax-Advantaged Balanced Fund</t>
  </si>
  <si>
    <t>TYY</t>
  </si>
  <si>
    <t>Tortoise Energy Capital Corp.</t>
  </si>
  <si>
    <t>TZA</t>
  </si>
  <si>
    <t>Direxion Daily Small Cap Bear 3X Shares</t>
  </si>
  <si>
    <t>TZD</t>
  </si>
  <si>
    <t>iShares S&amp;P Target Date 2010</t>
  </si>
  <si>
    <t>TZE</t>
  </si>
  <si>
    <t>iShares S&amp;P Target Date 2015</t>
  </si>
  <si>
    <t>TZG</t>
  </si>
  <si>
    <t>iShares S&amp;P Target Date 2020</t>
  </si>
  <si>
    <t>TZI</t>
  </si>
  <si>
    <t>iShares S&amp;P Target Date 2025</t>
  </si>
  <si>
    <t>TZL</t>
  </si>
  <si>
    <t>iShares S&amp;P Target Date 2030</t>
  </si>
  <si>
    <t>TZO</t>
  </si>
  <si>
    <t>iShares S&amp;P Target Date 2035</t>
  </si>
  <si>
    <t>TZV</t>
  </si>
  <si>
    <t>iShares S&amp;P Target Date 2040</t>
  </si>
  <si>
    <t>UA</t>
  </si>
  <si>
    <t>Under Armour, Inc.</t>
  </si>
  <si>
    <t>UAG</t>
  </si>
  <si>
    <t>UBS E-TRACS CMCI Agriculture TR ETN</t>
  </si>
  <si>
    <t>UAM</t>
  </si>
  <si>
    <t>Universal American Corp</t>
  </si>
  <si>
    <t>UBA</t>
  </si>
  <si>
    <t>Urstadt Biddle Properties Inc.</t>
  </si>
  <si>
    <t>UBC</t>
  </si>
  <si>
    <t>UBS E-TRACS CMCI Livestock TR ETN</t>
  </si>
  <si>
    <t>UBD</t>
  </si>
  <si>
    <t>Claymore U.S. Capital Markets Bond</t>
  </si>
  <si>
    <t>UBG</t>
  </si>
  <si>
    <t>UBS E-TRACS CMCI Gold TR ETN</t>
  </si>
  <si>
    <t>UBM</t>
  </si>
  <si>
    <t>UBS E-TRACS CMCI Industrial Mtls TR ETN</t>
  </si>
  <si>
    <t>UBN</t>
  </si>
  <si>
    <t>UBS E-TRACS CMCI Energy TR ETN</t>
  </si>
  <si>
    <t>UBS</t>
  </si>
  <si>
    <t>UBS AG</t>
  </si>
  <si>
    <t>UCC</t>
  </si>
  <si>
    <t>UCD</t>
  </si>
  <si>
    <t>UCI</t>
  </si>
  <si>
    <t>UBS E-TRACS CMCI TR ETN</t>
  </si>
  <si>
    <t>UCO</t>
  </si>
  <si>
    <t>UDN</t>
  </si>
  <si>
    <t>PowerShares DB US Dollar Index Bearish</t>
  </si>
  <si>
    <t>UDR</t>
  </si>
  <si>
    <t>UDR, Inc.</t>
  </si>
  <si>
    <t>UFI</t>
  </si>
  <si>
    <t>Unifi Inc.</t>
  </si>
  <si>
    <t>UFS</t>
  </si>
  <si>
    <t>Domtar Corporation</t>
  </si>
  <si>
    <t>UGA</t>
  </si>
  <si>
    <t>United States Gasoline</t>
  </si>
  <si>
    <t>UGE</t>
  </si>
  <si>
    <t>UGI</t>
  </si>
  <si>
    <t>UGI Corp.</t>
  </si>
  <si>
    <t>UGL</t>
  </si>
  <si>
    <t>UGP</t>
  </si>
  <si>
    <t>Ultrapar Holdings Inc.</t>
  </si>
  <si>
    <t>UHN</t>
  </si>
  <si>
    <t>United States Heating Oil</t>
  </si>
  <si>
    <t>UHS</t>
  </si>
  <si>
    <t>Universal Health Services Inc.</t>
  </si>
  <si>
    <t>UHT</t>
  </si>
  <si>
    <t>Universal Health Realty Income Trust</t>
  </si>
  <si>
    <t>UIL</t>
  </si>
  <si>
    <t>Unisys Corporation</t>
  </si>
  <si>
    <t>UKF</t>
  </si>
  <si>
    <t>UKK</t>
  </si>
  <si>
    <t>UKW</t>
  </si>
  <si>
    <t>UL</t>
  </si>
  <si>
    <t>Unilever plc</t>
  </si>
  <si>
    <t>ULE</t>
  </si>
  <si>
    <t>ULQ</t>
  </si>
  <si>
    <t>Claymore U.S. Capital Mkts Micro-Trm F/I</t>
  </si>
  <si>
    <t>UMC</t>
  </si>
  <si>
    <t>United Microelectronics Corporation</t>
  </si>
  <si>
    <t>UN</t>
  </si>
  <si>
    <t>Unilever NV</t>
  </si>
  <si>
    <t>UNF</t>
  </si>
  <si>
    <t>UniFirst Corp.</t>
  </si>
  <si>
    <t>UNG</t>
  </si>
  <si>
    <t>United States Natural Gas</t>
  </si>
  <si>
    <t>UNH</t>
  </si>
  <si>
    <t>Unitedhealth Group, Inc.</t>
  </si>
  <si>
    <t>UNM</t>
  </si>
  <si>
    <t>Unum Group</t>
  </si>
  <si>
    <t>UNP</t>
  </si>
  <si>
    <t>UNS</t>
  </si>
  <si>
    <t>Unisource Energy Corp.</t>
  </si>
  <si>
    <t>UNT</t>
  </si>
  <si>
    <t>Unit Corp.</t>
  </si>
  <si>
    <t>UPL</t>
  </si>
  <si>
    <t>Ultra Petroleum Corp.</t>
  </si>
  <si>
    <t>UPRO</t>
  </si>
  <si>
    <t>UPS</t>
  </si>
  <si>
    <t>United Parcel Service, Inc.</t>
  </si>
  <si>
    <t>UPW</t>
  </si>
  <si>
    <t>URE</t>
  </si>
  <si>
    <t>United Rentals, Inc.</t>
  </si>
  <si>
    <t>URR</t>
  </si>
  <si>
    <t>Market Vectors Double Long Euro ETN</t>
  </si>
  <si>
    <t>URS</t>
  </si>
  <si>
    <t>URS Corporation</t>
  </si>
  <si>
    <t>Liberty All Star Equity Fund</t>
  </si>
  <si>
    <t>USB</t>
  </si>
  <si>
    <t>USD</t>
  </si>
  <si>
    <t>USG</t>
  </si>
  <si>
    <t>USG Corp.</t>
  </si>
  <si>
    <t>USL</t>
  </si>
  <si>
    <t>United States 12 Month Oil</t>
  </si>
  <si>
    <t>USM</t>
  </si>
  <si>
    <t>United States Cellular Corp.</t>
  </si>
  <si>
    <t>USO</t>
  </si>
  <si>
    <t>USU</t>
  </si>
  <si>
    <t>USEC Inc.</t>
  </si>
  <si>
    <t>USV</t>
  </si>
  <si>
    <t>UBS E-TRACS CMCI Silver TR ETN</t>
  </si>
  <si>
    <t>UTA</t>
  </si>
  <si>
    <t>Universal Travel Group</t>
  </si>
  <si>
    <t>UTF</t>
  </si>
  <si>
    <t>UTI</t>
  </si>
  <si>
    <t>Universal Technical Institute Inc.</t>
  </si>
  <si>
    <t>UTL</t>
  </si>
  <si>
    <t>Unitil Corp.</t>
  </si>
  <si>
    <t>UTR</t>
  </si>
  <si>
    <t>Unitrin Inc.</t>
  </si>
  <si>
    <t>UTX</t>
  </si>
  <si>
    <t>United Technologies Corp.</t>
  </si>
  <si>
    <t>UUP</t>
  </si>
  <si>
    <t>PowerShares DB US Dollar Index Bullish</t>
  </si>
  <si>
    <t>UVG</t>
  </si>
  <si>
    <t>UVT</t>
  </si>
  <si>
    <t>UVU</t>
  </si>
  <si>
    <t>UVV</t>
  </si>
  <si>
    <t>Universal Corp.</t>
  </si>
  <si>
    <t>UWC</t>
  </si>
  <si>
    <t>UWM</t>
  </si>
  <si>
    <t>UXI</t>
  </si>
  <si>
    <t>UYG</t>
  </si>
  <si>
    <t>UYM</t>
  </si>
  <si>
    <t>V</t>
  </si>
  <si>
    <t>Visa, Inc.</t>
  </si>
  <si>
    <t>VAL</t>
  </si>
  <si>
    <t>VALE</t>
  </si>
  <si>
    <t>Vale S.A.</t>
  </si>
  <si>
    <t>VAR</t>
  </si>
  <si>
    <t>Varian Medical Systems Inc.</t>
  </si>
  <si>
    <t>VAW</t>
  </si>
  <si>
    <t>Vanguard Materials ETF</t>
  </si>
  <si>
    <t>VB</t>
  </si>
  <si>
    <t>Vanguard Small Cap ETF</t>
  </si>
  <si>
    <t>VBF</t>
  </si>
  <si>
    <t>VBK</t>
  </si>
  <si>
    <t>Vanguard Small Cap Growth ETF</t>
  </si>
  <si>
    <t>VBR</t>
  </si>
  <si>
    <t>Vanguard Small Cap Value ETF</t>
  </si>
  <si>
    <t>VCI</t>
  </si>
  <si>
    <t>Valassis Communications Inc.</t>
  </si>
  <si>
    <t>VCO</t>
  </si>
  <si>
    <t>Vina Concha y Toro S.A.</t>
  </si>
  <si>
    <t>VCR</t>
  </si>
  <si>
    <t>Vanguard Consumer Discretionary ETF</t>
  </si>
  <si>
    <t>VCV</t>
  </si>
  <si>
    <t>VDC</t>
  </si>
  <si>
    <t>Vanguard Consumer Staples ETF</t>
  </si>
  <si>
    <t>VDE</t>
  </si>
  <si>
    <t>Vanguard Energy ETF</t>
  </si>
  <si>
    <t>VE</t>
  </si>
  <si>
    <t>VEA</t>
  </si>
  <si>
    <t>Vanguard Europe Pacific ETF</t>
  </si>
  <si>
    <t>VEU</t>
  </si>
  <si>
    <t>Vanguard FTSE All-World ex-US ETF</t>
  </si>
  <si>
    <t>VFC</t>
  </si>
  <si>
    <t>VFH</t>
  </si>
  <si>
    <t>Vanguard Financials ETF</t>
  </si>
  <si>
    <t>VG</t>
  </si>
  <si>
    <t>Vonage Holdings Corporation</t>
  </si>
  <si>
    <t>VGK</t>
  </si>
  <si>
    <t>VGM</t>
  </si>
  <si>
    <t>VGR</t>
  </si>
  <si>
    <t>Vector Group Ltd.</t>
  </si>
  <si>
    <t>VGT</t>
  </si>
  <si>
    <t>Vanguard Information Technology ETF</t>
  </si>
  <si>
    <t>VHI</t>
  </si>
  <si>
    <t>VHT</t>
  </si>
  <si>
    <t>Vanguard Health Care ETF</t>
  </si>
  <si>
    <t>VIA-B</t>
  </si>
  <si>
    <t>Viacom, Inc.</t>
  </si>
  <si>
    <t>VIG</t>
  </si>
  <si>
    <t>Vanguard Dividend Appreciation ETF</t>
  </si>
  <si>
    <t>VIM</t>
  </si>
  <si>
    <t>VIP</t>
  </si>
  <si>
    <t>Vimpel-Communications</t>
  </si>
  <si>
    <t>VIS</t>
  </si>
  <si>
    <t>Vanguard Industrials ETF</t>
  </si>
  <si>
    <t>VIT</t>
  </si>
  <si>
    <t>VanceInfo Technologies Inc.</t>
  </si>
  <si>
    <t>VIV</t>
  </si>
  <si>
    <t>Vivo Participacoes S.A.</t>
  </si>
  <si>
    <t>VKQ</t>
  </si>
  <si>
    <t>VLO</t>
  </si>
  <si>
    <t>Valero Energy Corp.</t>
  </si>
  <si>
    <t>VLT</t>
  </si>
  <si>
    <t>VLY</t>
  </si>
  <si>
    <t>Valley National Bancorp</t>
  </si>
  <si>
    <t>VMC</t>
  </si>
  <si>
    <t>Vulcan Materials Company</t>
  </si>
  <si>
    <t>VMI</t>
  </si>
  <si>
    <t>Valmont Industries, Inc.</t>
  </si>
  <si>
    <t>VMO</t>
  </si>
  <si>
    <t>VMW</t>
  </si>
  <si>
    <t>VMware, Inc.</t>
  </si>
  <si>
    <t>VNM</t>
  </si>
  <si>
    <t>Market Vectors Vietnam ETF</t>
  </si>
  <si>
    <t>VNO</t>
  </si>
  <si>
    <t>Vornado Realty Trust</t>
  </si>
  <si>
    <t>VNQ</t>
  </si>
  <si>
    <t>Vanguard REIT Index ETF</t>
  </si>
  <si>
    <t>VNR</t>
  </si>
  <si>
    <t>Vanguard Natural Resources, LLC</t>
  </si>
  <si>
    <t>VO</t>
  </si>
  <si>
    <t>VOE</t>
  </si>
  <si>
    <t>Vanguard Mid-Cap Value ETF</t>
  </si>
  <si>
    <t>VOL</t>
  </si>
  <si>
    <t>Volt Information Sciences Inc.</t>
  </si>
  <si>
    <t>VOQ</t>
  </si>
  <si>
    <t>VOT</t>
  </si>
  <si>
    <t>Vanguard Mid-Cap Growth ETF</t>
  </si>
  <si>
    <t>VOX</t>
  </si>
  <si>
    <t>Vanguard Telecom Services ETF</t>
  </si>
  <si>
    <t>VPL</t>
  </si>
  <si>
    <t>Vanguard Pacific Stock ETF</t>
  </si>
  <si>
    <t>VPU</t>
  </si>
  <si>
    <t>Vanguard Utilities ETF</t>
  </si>
  <si>
    <t>VPV</t>
  </si>
  <si>
    <t>VQ</t>
  </si>
  <si>
    <t>Venoco, Inc.</t>
  </si>
  <si>
    <t>VR</t>
  </si>
  <si>
    <t>Validus Holdings, Ltd.</t>
  </si>
  <si>
    <t>VRS</t>
  </si>
  <si>
    <t>Verso Paper Corp.</t>
  </si>
  <si>
    <t>VRX</t>
  </si>
  <si>
    <t>Valeant Pharmaceuticals International</t>
  </si>
  <si>
    <t>VSH</t>
  </si>
  <si>
    <t>Vishay Intertechnology Inc.</t>
  </si>
  <si>
    <t>VSI</t>
  </si>
  <si>
    <t>Vitamin Shoppe, Inc.</t>
  </si>
  <si>
    <t>VSS</t>
  </si>
  <si>
    <t>Vanguard FTSE All-Wld ex-US SmCp Idx ETF</t>
  </si>
  <si>
    <t>VT</t>
  </si>
  <si>
    <t>Vanguard Total World Stock Index ETF</t>
  </si>
  <si>
    <t>VTA</t>
  </si>
  <si>
    <t>VTI</t>
  </si>
  <si>
    <t>Vanguard Total Stock Market ETF</t>
  </si>
  <si>
    <t>VTJ</t>
  </si>
  <si>
    <t>VTN</t>
  </si>
  <si>
    <t>VTR</t>
  </si>
  <si>
    <t>Ventas Inc.</t>
  </si>
  <si>
    <t>VTV</t>
  </si>
  <si>
    <t>Vanguard Value ETF</t>
  </si>
  <si>
    <t>VUG</t>
  </si>
  <si>
    <t>Vanguard Growth ETF</t>
  </si>
  <si>
    <t>VV</t>
  </si>
  <si>
    <t>Vanguard Large Cap ETF</t>
  </si>
  <si>
    <t>VVC</t>
  </si>
  <si>
    <t>VVI</t>
  </si>
  <si>
    <t>VVR</t>
  </si>
  <si>
    <t>VWO</t>
  </si>
  <si>
    <t>Vanguard Emerging Markets Stock ETF</t>
  </si>
  <si>
    <t>VXF</t>
  </si>
  <si>
    <t>Vanguard Extended Market Index ETF</t>
  </si>
  <si>
    <t>VXX</t>
  </si>
  <si>
    <t>iPath S&amp;P 500 VIX Short-Term Futures ETN</t>
  </si>
  <si>
    <t>VXZ</t>
  </si>
  <si>
    <t>iPath S&amp;P 500 VIX Mid-Term Futures ETN</t>
  </si>
  <si>
    <t>VYM</t>
  </si>
  <si>
    <t>Vanguard High Dividend Yield Indx ETF</t>
  </si>
  <si>
    <t>VZ</t>
  </si>
  <si>
    <t>Verizon Communications Inc.</t>
  </si>
  <si>
    <t>WAB</t>
  </si>
  <si>
    <t>WAG</t>
  </si>
  <si>
    <t>Walgreen Co.</t>
  </si>
  <si>
    <t>WAL</t>
  </si>
  <si>
    <t>Western Alliance Bancorporation</t>
  </si>
  <si>
    <t>WAT</t>
  </si>
  <si>
    <t>Waters Corp.</t>
  </si>
  <si>
    <t>WBC</t>
  </si>
  <si>
    <t>WABCO Holdings Inc.</t>
  </si>
  <si>
    <t>WBD</t>
  </si>
  <si>
    <t>Wimm-Bill-Dann Foods OJSC</t>
  </si>
  <si>
    <t>WBK</t>
  </si>
  <si>
    <t>Westpac Banking Corporation</t>
  </si>
  <si>
    <t>WBS</t>
  </si>
  <si>
    <t>Webster Financial Corp.</t>
  </si>
  <si>
    <t>WCC</t>
  </si>
  <si>
    <t>WESCO International Inc.</t>
  </si>
  <si>
    <t>WellCare Health Plans, Inc.</t>
  </si>
  <si>
    <t>WCN</t>
  </si>
  <si>
    <t>Waste Connections Inc.</t>
  </si>
  <si>
    <t>WDC</t>
  </si>
  <si>
    <t>Western Digital Corp.</t>
  </si>
  <si>
    <t>WDR</t>
  </si>
  <si>
    <t>Waddell &amp; Reed Financial Inc.</t>
  </si>
  <si>
    <t>WEA</t>
  </si>
  <si>
    <t>Western Asset Premier Bond Fund</t>
  </si>
  <si>
    <t>WEC</t>
  </si>
  <si>
    <t>Wisconsin Energy Corp.</t>
  </si>
  <si>
    <t>WEN</t>
  </si>
  <si>
    <t>Wendy's/Arby's Group, Inc.</t>
  </si>
  <si>
    <t>WES</t>
  </si>
  <si>
    <t>Western Gas Partners Lp</t>
  </si>
  <si>
    <t>WF</t>
  </si>
  <si>
    <t>Woori Finance Holdings Co. Ltd.</t>
  </si>
  <si>
    <t>WFC</t>
  </si>
  <si>
    <t>Wells Fargo &amp; Company</t>
  </si>
  <si>
    <t>WFR</t>
  </si>
  <si>
    <t>MEMC Electronic Materials Inc.</t>
  </si>
  <si>
    <t>WFT</t>
  </si>
  <si>
    <t>Weatherford International Ltd.</t>
  </si>
  <si>
    <t>WG</t>
  </si>
  <si>
    <t>Willbros Group Inc.</t>
  </si>
  <si>
    <t>WGL</t>
  </si>
  <si>
    <t>WGL Holdings Inc.</t>
  </si>
  <si>
    <t>WGO</t>
  </si>
  <si>
    <t>Winnebago Industries Inc.</t>
  </si>
  <si>
    <t>WH</t>
  </si>
  <si>
    <t>WSP Holdings Ltd.</t>
  </si>
  <si>
    <t>WHG</t>
  </si>
  <si>
    <t>Westwood Holdings Group Inc.</t>
  </si>
  <si>
    <t>WHR</t>
  </si>
  <si>
    <t>Whirlpool Corp.</t>
  </si>
  <si>
    <t>WHX</t>
  </si>
  <si>
    <t>Whiting USA Trust I</t>
  </si>
  <si>
    <t>WIA</t>
  </si>
  <si>
    <t>Western Asset/Claymore Inflation-Linked Securities &amp; Income Fund</t>
  </si>
  <si>
    <t>WIN</t>
  </si>
  <si>
    <t>Windstream Corporation</t>
  </si>
  <si>
    <t>WIP</t>
  </si>
  <si>
    <t>SPDR DB Intl Govt Infl-Protected Bond</t>
  </si>
  <si>
    <t>WIT</t>
  </si>
  <si>
    <t>Wipro Ltd.</t>
  </si>
  <si>
    <t>WIW</t>
  </si>
  <si>
    <t>WL</t>
  </si>
  <si>
    <t>Wilmington Trust Corporation</t>
  </si>
  <si>
    <t>WLK</t>
  </si>
  <si>
    <t>Westlake Chemical Corp.</t>
  </si>
  <si>
    <t>WLL</t>
  </si>
  <si>
    <t>Whiting Petroleum Corp.</t>
  </si>
  <si>
    <t>WLP</t>
  </si>
  <si>
    <t>WellPoint Inc.</t>
  </si>
  <si>
    <t>WLT</t>
  </si>
  <si>
    <t>Walter Energy, Inc.</t>
  </si>
  <si>
    <t>WM</t>
  </si>
  <si>
    <t>Waste Management, Inc.</t>
  </si>
  <si>
    <t>WMB</t>
  </si>
  <si>
    <t>Williams Companies, Inc.</t>
  </si>
  <si>
    <t>WMG</t>
  </si>
  <si>
    <t>Warner Music Group Corp.</t>
  </si>
  <si>
    <t>WMK</t>
  </si>
  <si>
    <t>Weis Markets, Inc.</t>
  </si>
  <si>
    <t>WMS</t>
  </si>
  <si>
    <t>WMS Industries Inc.</t>
  </si>
  <si>
    <t>WMT</t>
  </si>
  <si>
    <t>Wal-Mart Stores Inc.</t>
  </si>
  <si>
    <t>WMW</t>
  </si>
  <si>
    <t>ELEMENTS Morningstar Wide Moat Focus ETN</t>
  </si>
  <si>
    <t>WNC</t>
  </si>
  <si>
    <t>Wabash National Corp.</t>
  </si>
  <si>
    <t>WNI</t>
  </si>
  <si>
    <t>Western Refining Inc.</t>
  </si>
  <si>
    <t>WNS</t>
  </si>
  <si>
    <t>WNS (Holdings) Ltd.</t>
  </si>
  <si>
    <t>WOR</t>
  </si>
  <si>
    <t>Worthington Industries, Inc.</t>
  </si>
  <si>
    <t>WPC</t>
  </si>
  <si>
    <t>W. P. Carey &amp; Co. LLC</t>
  </si>
  <si>
    <t>WPI</t>
  </si>
  <si>
    <t>Watson Pharmaceuticals Inc.</t>
  </si>
  <si>
    <t>WPO</t>
  </si>
  <si>
    <t>WPP</t>
  </si>
  <si>
    <t>Wausau Paper Corp.</t>
  </si>
  <si>
    <t>WPS</t>
  </si>
  <si>
    <t>iShares S&amp;P Dev ex-US Property Index</t>
  </si>
  <si>
    <t>WPZ</t>
  </si>
  <si>
    <t>Williams Partners L.P.</t>
  </si>
  <si>
    <t>WR</t>
  </si>
  <si>
    <t>WRB</t>
  </si>
  <si>
    <t>W.R. Berkley Corporation</t>
  </si>
  <si>
    <t>WRC</t>
  </si>
  <si>
    <t>Warnaco Group Inc.</t>
  </si>
  <si>
    <t>WRE</t>
  </si>
  <si>
    <t>Washington Real Estate Investment Trust</t>
  </si>
  <si>
    <t>WRI</t>
  </si>
  <si>
    <t>Weingarten Realty Investors</t>
  </si>
  <si>
    <t>WSH</t>
  </si>
  <si>
    <t>WSM</t>
  </si>
  <si>
    <t>Williams-Sonoma Inc.</t>
  </si>
  <si>
    <t>WSO</t>
  </si>
  <si>
    <t>Watsco Inc.</t>
  </si>
  <si>
    <t>WST</t>
  </si>
  <si>
    <t>West Pharmaceutical Services, Inc.</t>
  </si>
  <si>
    <t>WTI</t>
  </si>
  <si>
    <t>W&amp;T Offshore Inc.</t>
  </si>
  <si>
    <t>WTM</t>
  </si>
  <si>
    <t>White Mountains Insurance Group, Ltd.</t>
  </si>
  <si>
    <t>WTR</t>
  </si>
  <si>
    <t>Aqua America Inc.</t>
  </si>
  <si>
    <t>WTS</t>
  </si>
  <si>
    <t>Watts Water Technologies, Inc.</t>
  </si>
  <si>
    <t>WTW</t>
  </si>
  <si>
    <t>WU</t>
  </si>
  <si>
    <t>Western Union Co.</t>
  </si>
  <si>
    <t>WWE</t>
  </si>
  <si>
    <t>World Wrestling Entertainment Inc.</t>
  </si>
  <si>
    <t>WWW</t>
  </si>
  <si>
    <t>Wolverine World Wide Inc.</t>
  </si>
  <si>
    <t>WX</t>
  </si>
  <si>
    <t>WuXi PharmaTech (Cayman) Inc.</t>
  </si>
  <si>
    <t>WXS</t>
  </si>
  <si>
    <t>Wright Express Corp.</t>
  </si>
  <si>
    <t>WY</t>
  </si>
  <si>
    <t>Weyerhaeuser Co.</t>
  </si>
  <si>
    <t>WYN</t>
  </si>
  <si>
    <t>Wyndham Worldwide Corporation</t>
  </si>
  <si>
    <t>X</t>
  </si>
  <si>
    <t>United States Steel Corp.</t>
  </si>
  <si>
    <t>XAA</t>
  </si>
  <si>
    <t>American Municipal Income Portfolio Inc.</t>
  </si>
  <si>
    <t>XBI</t>
  </si>
  <si>
    <t>SPDR S&amp;P Biotech</t>
  </si>
  <si>
    <t>XCO</t>
  </si>
  <si>
    <t>EXCO Resources Inc.</t>
  </si>
  <si>
    <t>XEC</t>
  </si>
  <si>
    <t>Cimarex Energy Co.</t>
  </si>
  <si>
    <t>XEL</t>
  </si>
  <si>
    <t>Xcel Energy Inc.</t>
  </si>
  <si>
    <t>XES</t>
  </si>
  <si>
    <t>SPDR S&amp;P Oil &amp; Gas Equipment &amp; Services</t>
  </si>
  <si>
    <t>XGC</t>
  </si>
  <si>
    <t>XHB</t>
  </si>
  <si>
    <t>SPDR S&amp;P Homebuilders</t>
  </si>
  <si>
    <t>XIN</t>
  </si>
  <si>
    <t>XL</t>
  </si>
  <si>
    <t>XLB</t>
  </si>
  <si>
    <t>Materials Select Sector SPDR</t>
  </si>
  <si>
    <t>XLE</t>
  </si>
  <si>
    <t>Energy Select Sector SPDR</t>
  </si>
  <si>
    <t>XLF</t>
  </si>
  <si>
    <t>Financial Select Sector SPDR</t>
  </si>
  <si>
    <t>XLG</t>
  </si>
  <si>
    <t>Rydex Russell Top 50</t>
  </si>
  <si>
    <t>XLI</t>
  </si>
  <si>
    <t>Industrial Select Sector SPDR</t>
  </si>
  <si>
    <t>XLK</t>
  </si>
  <si>
    <t>Technology Select Sector SPDR</t>
  </si>
  <si>
    <t>XLP</t>
  </si>
  <si>
    <t>Consumer Staples Select Sector SPDR</t>
  </si>
  <si>
    <t>XLU</t>
  </si>
  <si>
    <t>Utilities Select Sector SPDR</t>
  </si>
  <si>
    <t>XLV</t>
  </si>
  <si>
    <t>Health Care Select Sector SPDR</t>
  </si>
  <si>
    <t>XLY</t>
  </si>
  <si>
    <t>Consumer Discret Select Sector SPDR</t>
  </si>
  <si>
    <t>XME</t>
  </si>
  <si>
    <t>SPDR S&amp;P Metals &amp; Mining</t>
  </si>
  <si>
    <t>XOM</t>
  </si>
  <si>
    <t>Exxon Mobil Corp.</t>
  </si>
  <si>
    <t>XOP</t>
  </si>
  <si>
    <t>SPDR S&amp;P Oil &amp; Gas Exploration &amp; Prod</t>
  </si>
  <si>
    <t>XPH</t>
  </si>
  <si>
    <t>SPDR S&amp;P Pharmaceuticals</t>
  </si>
  <si>
    <t>XPP</t>
  </si>
  <si>
    <t>XRM</t>
  </si>
  <si>
    <t>Xerium Technologies Inc.</t>
  </si>
  <si>
    <t>XRO</t>
  </si>
  <si>
    <t>XRT</t>
  </si>
  <si>
    <t>SPDR S&amp;P Retail</t>
  </si>
  <si>
    <t>XRU</t>
  </si>
  <si>
    <t>CurrencyShares Russian Ruble Trust</t>
  </si>
  <si>
    <t>XRX</t>
  </si>
  <si>
    <t>Xerox Corp.</t>
  </si>
  <si>
    <t>XSD</t>
  </si>
  <si>
    <t>SPDR S&amp;P Semiconductor</t>
  </si>
  <si>
    <t>XTO</t>
  </si>
  <si>
    <t>Y</t>
  </si>
  <si>
    <t>Alleghany Corp.</t>
  </si>
  <si>
    <t>YCL</t>
  </si>
  <si>
    <t>YCS</t>
  </si>
  <si>
    <t>YGE</t>
  </si>
  <si>
    <t>Yingli Green Energy Holding Co. Ltd.</t>
  </si>
  <si>
    <t>YPF</t>
  </si>
  <si>
    <t>YPF S.A.</t>
  </si>
  <si>
    <t>YSI</t>
  </si>
  <si>
    <t>U-Store-It Trust</t>
  </si>
  <si>
    <t>YUM</t>
  </si>
  <si>
    <t>Yum! Brands, Inc.</t>
  </si>
  <si>
    <t>YZC</t>
  </si>
  <si>
    <t>Yanzhou Coal Mining Co. Ltd.</t>
  </si>
  <si>
    <t>ZEP</t>
  </si>
  <si>
    <t>Zep, Inc.</t>
  </si>
  <si>
    <t>ZF</t>
  </si>
  <si>
    <t>Zweig Fund Inc.</t>
  </si>
  <si>
    <t>ZLC</t>
  </si>
  <si>
    <t>Zale Corporation</t>
  </si>
  <si>
    <t>ZMH</t>
  </si>
  <si>
    <t>ZNH</t>
  </si>
  <si>
    <t>China Southern Airlines Co. Ltd.</t>
  </si>
  <si>
    <t>ZQK</t>
  </si>
  <si>
    <t>Quiksilver Inc.</t>
  </si>
  <si>
    <t>ZSL</t>
  </si>
  <si>
    <t>ZTR</t>
  </si>
  <si>
    <t>Zweig Total Return Fund Inc.</t>
  </si>
  <si>
    <t>ZZ</t>
  </si>
  <si>
    <t>NYSE</t>
  </si>
  <si>
    <t>AACC</t>
  </si>
  <si>
    <t>Asset Acceptance Capital Corp.</t>
  </si>
  <si>
    <t>AAII</t>
  </si>
  <si>
    <t>Alabama Aircraft Industries, Inc</t>
  </si>
  <si>
    <t>AAME</t>
  </si>
  <si>
    <t>Atlantic American Corp.</t>
  </si>
  <si>
    <t>AAON</t>
  </si>
  <si>
    <t>AAON Inc.</t>
  </si>
  <si>
    <t>AAPL</t>
  </si>
  <si>
    <t>Apple Inc.</t>
  </si>
  <si>
    <t>Personal Computers</t>
  </si>
  <si>
    <t>AATI</t>
  </si>
  <si>
    <t>Advanced Analogic Technologies, Inc.</t>
  </si>
  <si>
    <t>AAWW</t>
  </si>
  <si>
    <t>Atlas Air Worldwide Holdings Inc.</t>
  </si>
  <si>
    <t>AAXJ</t>
  </si>
  <si>
    <t>iShares MSCI All Country Asia ex Jpn Idx</t>
  </si>
  <si>
    <t>ABAT</t>
  </si>
  <si>
    <t>Advanced Battery Technologies, Inc.</t>
  </si>
  <si>
    <t>ABAX</t>
  </si>
  <si>
    <t>Abaxis Inc.</t>
  </si>
  <si>
    <t>Diagnostic Substances</t>
  </si>
  <si>
    <t>ABBC</t>
  </si>
  <si>
    <t>Abington Bancorp Inc.</t>
  </si>
  <si>
    <t>ABCB</t>
  </si>
  <si>
    <t>Ameris Bancorp</t>
  </si>
  <si>
    <t>ABCO</t>
  </si>
  <si>
    <t>Advisory Board Co.</t>
  </si>
  <si>
    <t>ABCW</t>
  </si>
  <si>
    <t>Anchor BanCorp Wisconsin, Inc.</t>
  </si>
  <si>
    <t>ABFS</t>
  </si>
  <si>
    <t>ABIO</t>
  </si>
  <si>
    <t>ARCA biopharma, Inc.</t>
  </si>
  <si>
    <t>ABMC</t>
  </si>
  <si>
    <t>American Bio Medica Corp.</t>
  </si>
  <si>
    <t>ABMD</t>
  </si>
  <si>
    <t>Abiomed Inc.</t>
  </si>
  <si>
    <t>ABTL</t>
  </si>
  <si>
    <t>Autobytel Inc.</t>
  </si>
  <si>
    <t>Internet Information Providers</t>
  </si>
  <si>
    <t>ABVA</t>
  </si>
  <si>
    <t>Alliance Bankshares Corporation</t>
  </si>
  <si>
    <t>ACAD</t>
  </si>
  <si>
    <t>ACADIA Pharmaceuticals, Inc.</t>
  </si>
  <si>
    <t>ACAS</t>
  </si>
  <si>
    <t>American Capital, Ltd.</t>
  </si>
  <si>
    <t>ACAT</t>
  </si>
  <si>
    <t>Arctic Cat Inc.</t>
  </si>
  <si>
    <t>ACCL</t>
  </si>
  <si>
    <t>Accelrys Inc.</t>
  </si>
  <si>
    <t>ACEL</t>
  </si>
  <si>
    <t>ACET</t>
  </si>
  <si>
    <t>Aceto Corp.</t>
  </si>
  <si>
    <t>ACFC</t>
  </si>
  <si>
    <t>Atlantic Coast Federal Corporation</t>
  </si>
  <si>
    <t>ACFN</t>
  </si>
  <si>
    <t>Acorn Energy, Inc.</t>
  </si>
  <si>
    <t>ACGL</t>
  </si>
  <si>
    <t>Arch Capital Group Ltd.</t>
  </si>
  <si>
    <t>ACGY</t>
  </si>
  <si>
    <t>Acergy SA</t>
  </si>
  <si>
    <t>ACHN</t>
  </si>
  <si>
    <t>Achillion Pharmaceuticals, Inc.</t>
  </si>
  <si>
    <t>ACIW</t>
  </si>
  <si>
    <t>ACI Worldwide, Inc.</t>
  </si>
  <si>
    <t>ACLS</t>
  </si>
  <si>
    <t>Axcelis Technologies Inc.</t>
  </si>
  <si>
    <t>ACMR</t>
  </si>
  <si>
    <t>AC Moore Arts &amp; Crafts Inc.</t>
  </si>
  <si>
    <t>ACOR</t>
  </si>
  <si>
    <t>Acorda Therapeutics, Inc.</t>
  </si>
  <si>
    <t>ACPW</t>
  </si>
  <si>
    <t>Active Power Inc.</t>
  </si>
  <si>
    <t>ACSEF</t>
  </si>
  <si>
    <t>ACS Motion Control Ltd</t>
  </si>
  <si>
    <t>ACTG</t>
  </si>
  <si>
    <t>Acacia Research Corporation</t>
  </si>
  <si>
    <t>ACTS</t>
  </si>
  <si>
    <t>Actions Semiconductor Co., Ltd.</t>
  </si>
  <si>
    <t>ACUR</t>
  </si>
  <si>
    <t>Acura Pharmaceuticals Inc.</t>
  </si>
  <si>
    <t>ACWI</t>
  </si>
  <si>
    <t>iShares MSCI ACWI Index</t>
  </si>
  <si>
    <t>ACWX</t>
  </si>
  <si>
    <t>iShares MSCI ACWI ex US Index</t>
  </si>
  <si>
    <t>ACXM</t>
  </si>
  <si>
    <t>Acxiom Corporation</t>
  </si>
  <si>
    <t>ADAM</t>
  </si>
  <si>
    <t>ADAM Inc.</t>
  </si>
  <si>
    <t>ADAT</t>
  </si>
  <si>
    <t>Authentidate Holding Corp.</t>
  </si>
  <si>
    <t>ADBE</t>
  </si>
  <si>
    <t>Adobe Systems Inc.</t>
  </si>
  <si>
    <t>ADEP</t>
  </si>
  <si>
    <t>Adept Technology Inc.</t>
  </si>
  <si>
    <t>ADES</t>
  </si>
  <si>
    <t>ADA-ES, Inc.</t>
  </si>
  <si>
    <t>ADGF</t>
  </si>
  <si>
    <t>Adams Golf Inc.</t>
  </si>
  <si>
    <t>ADLR</t>
  </si>
  <si>
    <t>Adolor Corp.</t>
  </si>
  <si>
    <t>ADLS</t>
  </si>
  <si>
    <t>Advanced Life Sciences Holdings, Inc.</t>
  </si>
  <si>
    <t>ADP</t>
  </si>
  <si>
    <t>Automatic Data Processing, Inc.</t>
  </si>
  <si>
    <t>ADPI</t>
  </si>
  <si>
    <t>American Dental Partners, Inc.</t>
  </si>
  <si>
    <t>ADPT</t>
  </si>
  <si>
    <t>Computer Based Systems</t>
  </si>
  <si>
    <t>ADRA</t>
  </si>
  <si>
    <t>BLDRS Asia 50 ADR Index</t>
  </si>
  <si>
    <t>ADRD</t>
  </si>
  <si>
    <t>BLDRS Developed Markets 100 ADR Index</t>
  </si>
  <si>
    <t>ADRE</t>
  </si>
  <si>
    <t>BLDRS Emerging Markets 50 ADR Index</t>
  </si>
  <si>
    <t>ADRU</t>
  </si>
  <si>
    <t>BLDRS Europe 100 ADR Index</t>
  </si>
  <si>
    <t>ADSK</t>
  </si>
  <si>
    <t>Autodesk, Inc.</t>
  </si>
  <si>
    <t>ADTN</t>
  </si>
  <si>
    <t>ADTRAN Inc.</t>
  </si>
  <si>
    <t>ADUS</t>
  </si>
  <si>
    <t>ADVS</t>
  </si>
  <si>
    <t>Advent Software, Inc.</t>
  </si>
  <si>
    <t>AEHR</t>
  </si>
  <si>
    <t>Aehr Test Systems</t>
  </si>
  <si>
    <t>AEIS</t>
  </si>
  <si>
    <t>Advanced Energy Industries, Inc.</t>
  </si>
  <si>
    <t>AEPI</t>
  </si>
  <si>
    <t>AEP Industries Inc.</t>
  </si>
  <si>
    <t>AERG</t>
  </si>
  <si>
    <t>Applied Energetics, Inc.</t>
  </si>
  <si>
    <t>AERO</t>
  </si>
  <si>
    <t>Aerogrow International, Inc.</t>
  </si>
  <si>
    <t>AERT</t>
  </si>
  <si>
    <t>Advanced Environmental Recycling Technologies, Inc.</t>
  </si>
  <si>
    <t>AETI</t>
  </si>
  <si>
    <t>American Electric Technologies, Inc</t>
  </si>
  <si>
    <t>AEY</t>
  </si>
  <si>
    <t>ADDvantage Technologies Group Inc.</t>
  </si>
  <si>
    <t>AEZS</t>
  </si>
  <si>
    <t>AFAM</t>
  </si>
  <si>
    <t>Almost Family Inc.</t>
  </si>
  <si>
    <t>AFCE</t>
  </si>
  <si>
    <t>AFC Enterprises Inc.</t>
  </si>
  <si>
    <t>AFFM</t>
  </si>
  <si>
    <t>Affirmative Insurance Holdings Inc.</t>
  </si>
  <si>
    <t>AFFX</t>
  </si>
  <si>
    <t>Affymetrix Inc.</t>
  </si>
  <si>
    <t>AFFY</t>
  </si>
  <si>
    <t>Affymax, Inc.</t>
  </si>
  <si>
    <t>AFOP</t>
  </si>
  <si>
    <t>Alliance Fiber Optic Products Inc.</t>
  </si>
  <si>
    <t>AFSI</t>
  </si>
  <si>
    <t>AmTrust Financial Services, Inc.</t>
  </si>
  <si>
    <t>AGEN</t>
  </si>
  <si>
    <t>Antigenics Inc.</t>
  </si>
  <si>
    <t>AGII</t>
  </si>
  <si>
    <t>Argo Group International Holdings, Ltd.</t>
  </si>
  <si>
    <t>AGNC</t>
  </si>
  <si>
    <t>American Capital Agency Corp.</t>
  </si>
  <si>
    <t>AGYS</t>
  </si>
  <si>
    <t>Agilysys Inc.</t>
  </si>
  <si>
    <t>AHCI</t>
  </si>
  <si>
    <t>Allied Healthcare International Inc.</t>
  </si>
  <si>
    <t>AHGP</t>
  </si>
  <si>
    <t>Alliance Holdings GP, L.P.</t>
  </si>
  <si>
    <t>AHII</t>
  </si>
  <si>
    <t>Animal Health International, Inc.</t>
  </si>
  <si>
    <t>AHPI</t>
  </si>
  <si>
    <t>Allied Healthcare Products Inc.</t>
  </si>
  <si>
    <t>AIMC</t>
  </si>
  <si>
    <t>Altra Holdings, Inc.</t>
  </si>
  <si>
    <t>AINV</t>
  </si>
  <si>
    <t>Apollo Investment Corporation</t>
  </si>
  <si>
    <t>AIRM</t>
  </si>
  <si>
    <t>Air Methods Corp.</t>
  </si>
  <si>
    <t>AIRT</t>
  </si>
  <si>
    <t>Air T Inc.</t>
  </si>
  <si>
    <t>AIXG</t>
  </si>
  <si>
    <t>AKAM</t>
  </si>
  <si>
    <t>Akamai Technologies Inc.</t>
  </si>
  <si>
    <t>Akeena Solar, Inc.</t>
  </si>
  <si>
    <t>AKRX</t>
  </si>
  <si>
    <t>Akorn Inc.</t>
  </si>
  <si>
    <t>ALAN</t>
  </si>
  <si>
    <t>Alanco Technologies Inc.</t>
  </si>
  <si>
    <t>ALCO</t>
  </si>
  <si>
    <t>Alico Inc.</t>
  </si>
  <si>
    <t>ALDA</t>
  </si>
  <si>
    <t>Aldila Inc.</t>
  </si>
  <si>
    <t>ALGN</t>
  </si>
  <si>
    <t>Align Technology Inc.</t>
  </si>
  <si>
    <t>ALGT</t>
  </si>
  <si>
    <t>Allegiant Travel Company</t>
  </si>
  <si>
    <t>ALKS</t>
  </si>
  <si>
    <t>Alkermes, Inc.</t>
  </si>
  <si>
    <t>ALLB</t>
  </si>
  <si>
    <t>Alliance Bancorp Inc of Pennsylvania</t>
  </si>
  <si>
    <t>ALLT</t>
  </si>
  <si>
    <t>Allot Communications Ltd.</t>
  </si>
  <si>
    <t>ALNC</t>
  </si>
  <si>
    <t>Alliance Financial Corporation</t>
  </si>
  <si>
    <t>ALNY</t>
  </si>
  <si>
    <t>Alnylam Pharmaceuticals, Inc.</t>
  </si>
  <si>
    <t>ALOG</t>
  </si>
  <si>
    <t>Analogic Corporation</t>
  </si>
  <si>
    <t>ALOT</t>
  </si>
  <si>
    <t>Astro-Med Inc.</t>
  </si>
  <si>
    <t>ALSE</t>
  </si>
  <si>
    <t>Alseres Pharmaceuticals, Inc.</t>
  </si>
  <si>
    <t>ALSK</t>
  </si>
  <si>
    <t>Alaska Communications Systems Group Inc.</t>
  </si>
  <si>
    <t>ALTH</t>
  </si>
  <si>
    <t>Allos Therapeutics, Inc.</t>
  </si>
  <si>
    <t>ALTI</t>
  </si>
  <si>
    <t>Altair Nanotechnologies, Inc.</t>
  </si>
  <si>
    <t>ALTR</t>
  </si>
  <si>
    <t>Altera Corp.</t>
  </si>
  <si>
    <t>ALVR</t>
  </si>
  <si>
    <t>Alvarion Ltd.</t>
  </si>
  <si>
    <t>ALXA</t>
  </si>
  <si>
    <t>Alexza Pharmaceuticals Inc.</t>
  </si>
  <si>
    <t>ALXN</t>
  </si>
  <si>
    <t>Alexion Pharmaceuticals, Inc.</t>
  </si>
  <si>
    <t>AMAC</t>
  </si>
  <si>
    <t>American Medical Alert Corp.</t>
  </si>
  <si>
    <t>AMAG</t>
  </si>
  <si>
    <t>AMAG Pharmaceuticals, Inc.</t>
  </si>
  <si>
    <t>AMAT</t>
  </si>
  <si>
    <t>AMCC</t>
  </si>
  <si>
    <t>Applied Micro Circuits Corp.</t>
  </si>
  <si>
    <t>AMCN</t>
  </si>
  <si>
    <t>AirMedia Group Inc.</t>
  </si>
  <si>
    <t>AMED</t>
  </si>
  <si>
    <t>Amedisys Inc.</t>
  </si>
  <si>
    <t>AMGN</t>
  </si>
  <si>
    <t>Amgen Inc.</t>
  </si>
  <si>
    <t>AMIC</t>
  </si>
  <si>
    <t>American Independence Corp.</t>
  </si>
  <si>
    <t>AMIE</t>
  </si>
  <si>
    <t>Ambassadors International Inc.</t>
  </si>
  <si>
    <t>AMIN</t>
  </si>
  <si>
    <t>American International Industries Inc.</t>
  </si>
  <si>
    <t>AMKR</t>
  </si>
  <si>
    <t>Amkor Technology, Inc.</t>
  </si>
  <si>
    <t>AMLN</t>
  </si>
  <si>
    <t>Amylin Pharmaceuticals, Inc.</t>
  </si>
  <si>
    <t>AMMD</t>
  </si>
  <si>
    <t>American Medical Systems Holdings Inc.</t>
  </si>
  <si>
    <t>AMNB</t>
  </si>
  <si>
    <t>American National Bankshares Inc.</t>
  </si>
  <si>
    <t>AMOT</t>
  </si>
  <si>
    <t>Allied Motion Technologies Inc.</t>
  </si>
  <si>
    <t>AMPL</t>
  </si>
  <si>
    <t>Ampal-American Israel Corp.</t>
  </si>
  <si>
    <t>AMRB</t>
  </si>
  <si>
    <t>American River Bankshares</t>
  </si>
  <si>
    <t>AMRI</t>
  </si>
  <si>
    <t>Albany Molecular Research Inc.</t>
  </si>
  <si>
    <t>AMRN</t>
  </si>
  <si>
    <t>Amarin Corporation plc</t>
  </si>
  <si>
    <t>AMSC</t>
  </si>
  <si>
    <t>American Superconductor Corporation</t>
  </si>
  <si>
    <t>AMSF</t>
  </si>
  <si>
    <t>Amerisafe, Inc.</t>
  </si>
  <si>
    <t>AMSG</t>
  </si>
  <si>
    <t>AmSurg Corp.</t>
  </si>
  <si>
    <t>AMSWA</t>
  </si>
  <si>
    <t>American Software, Inc.</t>
  </si>
  <si>
    <t>AMTC</t>
  </si>
  <si>
    <t>Ameritrans Capital Corp.</t>
  </si>
  <si>
    <t>AMTD</t>
  </si>
  <si>
    <t>TD AMERITRADE Holding Corporation</t>
  </si>
  <si>
    <t>AMTY</t>
  </si>
  <si>
    <t>Amerityre Corp.</t>
  </si>
  <si>
    <t>AMWD</t>
  </si>
  <si>
    <t>American Woodmark Corp.</t>
  </si>
  <si>
    <t>AMZN</t>
  </si>
  <si>
    <t>Amazon.com Inc.</t>
  </si>
  <si>
    <t>ANAD</t>
  </si>
  <si>
    <t>Anadigics, Inc.</t>
  </si>
  <si>
    <t>ANAT</t>
  </si>
  <si>
    <t>American National Insurance Co.</t>
  </si>
  <si>
    <t>ANCI</t>
  </si>
  <si>
    <t>American Caresource Holdings, Inc.</t>
  </si>
  <si>
    <t>ANCX</t>
  </si>
  <si>
    <t>Access National Corp.</t>
  </si>
  <si>
    <t>ANDE</t>
  </si>
  <si>
    <t>The Andersons, Inc.</t>
  </si>
  <si>
    <t>ANDS</t>
  </si>
  <si>
    <t>Anadys Pharmaceuticals Inc.</t>
  </si>
  <si>
    <t>ANEN</t>
  </si>
  <si>
    <t>Anaren Inc.</t>
  </si>
  <si>
    <t>ANGN</t>
  </si>
  <si>
    <t>Angeion Corp.</t>
  </si>
  <si>
    <t>ANGO</t>
  </si>
  <si>
    <t>AngioDynamics Inc.</t>
  </si>
  <si>
    <t>ANIK</t>
  </si>
  <si>
    <t>Anika Therapeutics Inc.</t>
  </si>
  <si>
    <t>ANLY</t>
  </si>
  <si>
    <t>Analysts International Corp.</t>
  </si>
  <si>
    <t>ANNB</t>
  </si>
  <si>
    <t>Annapolis Bancorp Inc.</t>
  </si>
  <si>
    <t>ANPI</t>
  </si>
  <si>
    <t>Angiotech Pharmaceuticals Inc.</t>
  </si>
  <si>
    <t>ANSS</t>
  </si>
  <si>
    <t>Ansys, Inc.</t>
  </si>
  <si>
    <t>ANSW</t>
  </si>
  <si>
    <t>Answers Corporation</t>
  </si>
  <si>
    <t>ANTP</t>
  </si>
  <si>
    <t>Phazar Corp.</t>
  </si>
  <si>
    <t>AONE</t>
  </si>
  <si>
    <t>A123 Systems, Inc.</t>
  </si>
  <si>
    <t>APAC</t>
  </si>
  <si>
    <t>APAC Customer Services Inc.</t>
  </si>
  <si>
    <t>APAGF</t>
  </si>
  <si>
    <t>Apco Oil &amp; Gas International Inc.</t>
  </si>
  <si>
    <t>APEI</t>
  </si>
  <si>
    <t>American Public Education, Inc.</t>
  </si>
  <si>
    <t>APFC</t>
  </si>
  <si>
    <t>American Pacific Corp.</t>
  </si>
  <si>
    <t>APKT</t>
  </si>
  <si>
    <t>Acme Packet, Inc.</t>
  </si>
  <si>
    <t>APOG</t>
  </si>
  <si>
    <t>APOL</t>
  </si>
  <si>
    <t>Apollo Group Inc.</t>
  </si>
  <si>
    <t>APPA</t>
  </si>
  <si>
    <t>AP Pharma Inc.</t>
  </si>
  <si>
    <t>APPY</t>
  </si>
  <si>
    <t>AspenBio Pharma Inc.</t>
  </si>
  <si>
    <t>APSA</t>
  </si>
  <si>
    <t>Alto Palermo S.A.</t>
  </si>
  <si>
    <t>APSG</t>
  </si>
  <si>
    <t>Applied Signal Technology, Inc.</t>
  </si>
  <si>
    <t>APWR</t>
  </si>
  <si>
    <t>A-Power Energy Generation Systems, Ltd.</t>
  </si>
  <si>
    <t>ARAY</t>
  </si>
  <si>
    <t>Accuray Incorporated</t>
  </si>
  <si>
    <t>ARBA</t>
  </si>
  <si>
    <t>Ariba Inc.</t>
  </si>
  <si>
    <t>ARBX</t>
  </si>
  <si>
    <t>Arbinet Corporation</t>
  </si>
  <si>
    <t>ARCC</t>
  </si>
  <si>
    <t>Ares Capital Corporation</t>
  </si>
  <si>
    <t>ARCI</t>
  </si>
  <si>
    <t>Appliance Recycling Centers of America Inc.</t>
  </si>
  <si>
    <t>ARCW</t>
  </si>
  <si>
    <t>ARC Wireless Solutions Inc.</t>
  </si>
  <si>
    <t>ARDNA</t>
  </si>
  <si>
    <t>Arden Group Inc.</t>
  </si>
  <si>
    <t>AREX</t>
  </si>
  <si>
    <t>Approach Resources, Inc.</t>
  </si>
  <si>
    <t>ARGN</t>
  </si>
  <si>
    <t>Amerigon Inc.</t>
  </si>
  <si>
    <t>ARIA</t>
  </si>
  <si>
    <t>Ariad Pharmaceuticals Inc.</t>
  </si>
  <si>
    <t>ARII</t>
  </si>
  <si>
    <t>American Railcar Industries</t>
  </si>
  <si>
    <t>ARKR</t>
  </si>
  <si>
    <t>Ark Restaurants Corp.</t>
  </si>
  <si>
    <t>ARLP</t>
  </si>
  <si>
    <t>Alliance Resource Partners LP</t>
  </si>
  <si>
    <t>ARMH</t>
  </si>
  <si>
    <t>ARM Holdings plc</t>
  </si>
  <si>
    <t>ARNA</t>
  </si>
  <si>
    <t>Arena Pharmaceuticals, Inc.</t>
  </si>
  <si>
    <t>AROW</t>
  </si>
  <si>
    <t>Arrow Financial Corporation</t>
  </si>
  <si>
    <t>ARQL</t>
  </si>
  <si>
    <t>ArQule Inc.</t>
  </si>
  <si>
    <t>ARRS</t>
  </si>
  <si>
    <t>Arris Group Inc.</t>
  </si>
  <si>
    <t>ARRY</t>
  </si>
  <si>
    <t>Array BioPharma, Inc.</t>
  </si>
  <si>
    <t>ARSD</t>
  </si>
  <si>
    <t>Arabian American Development Company</t>
  </si>
  <si>
    <t>ARTC</t>
  </si>
  <si>
    <t>ArthroCare Corporation</t>
  </si>
  <si>
    <t>ARTG</t>
  </si>
  <si>
    <t>Art Technology Group Inc.</t>
  </si>
  <si>
    <t>ARTNA</t>
  </si>
  <si>
    <t>Artesian Resources Corp.</t>
  </si>
  <si>
    <t>ARTW</t>
  </si>
  <si>
    <t>Art's-Way Manufacturing Co. Inc.</t>
  </si>
  <si>
    <t>ARTX</t>
  </si>
  <si>
    <t>Arotech Corp.</t>
  </si>
  <si>
    <t>ARUN</t>
  </si>
  <si>
    <t>Aruba Networks, Inc.</t>
  </si>
  <si>
    <t>ARWR</t>
  </si>
  <si>
    <t>Arrowhead Research Corp.</t>
  </si>
  <si>
    <t>ARYX</t>
  </si>
  <si>
    <t>ARYx Therapeutics, Inc.</t>
  </si>
  <si>
    <t>ASBC</t>
  </si>
  <si>
    <t>Associated Banc-Corp</t>
  </si>
  <si>
    <t>ASBI</t>
  </si>
  <si>
    <t>Ameriana Bancorp</t>
  </si>
  <si>
    <t>ASCA</t>
  </si>
  <si>
    <t>Ameristar Casinos Inc.</t>
  </si>
  <si>
    <t>ASCMA</t>
  </si>
  <si>
    <t>Ascent Media Corporation</t>
  </si>
  <si>
    <t>ASEI</t>
  </si>
  <si>
    <t>American Science &amp; Engineering Inc.</t>
  </si>
  <si>
    <t>ASFI</t>
  </si>
  <si>
    <t>Asta Funding Inc.</t>
  </si>
  <si>
    <t>ASFN</t>
  </si>
  <si>
    <t>Atlantic Southern Financial Group, Inc.</t>
  </si>
  <si>
    <t>ASGN</t>
  </si>
  <si>
    <t>On Assignment Inc.</t>
  </si>
  <si>
    <t>ASGR</t>
  </si>
  <si>
    <t>America Service Group Inc.</t>
  </si>
  <si>
    <t>ASIA</t>
  </si>
  <si>
    <t>ASMI</t>
  </si>
  <si>
    <t>ASM International NV</t>
  </si>
  <si>
    <t>ASML</t>
  </si>
  <si>
    <t>ASML Holding NV</t>
  </si>
  <si>
    <t>ASPS</t>
  </si>
  <si>
    <t>Altisource Portfolio Solutions S.A.</t>
  </si>
  <si>
    <t>ASRV</t>
  </si>
  <si>
    <t>AmeriServ Financial, Inc.</t>
  </si>
  <si>
    <t>ASTC</t>
  </si>
  <si>
    <t>Astrotech Corp.</t>
  </si>
  <si>
    <t>ASTE</t>
  </si>
  <si>
    <t>ASTI</t>
  </si>
  <si>
    <t>ASTM</t>
  </si>
  <si>
    <t>Aastrom Biosciences, Inc.</t>
  </si>
  <si>
    <t>ASUR</t>
  </si>
  <si>
    <t>Asure Software, Inc.</t>
  </si>
  <si>
    <t>ASYS</t>
  </si>
  <si>
    <t>Amtech Systems Inc.</t>
  </si>
  <si>
    <t>ATAI</t>
  </si>
  <si>
    <t>ATA, Inc.</t>
  </si>
  <si>
    <t>ATAX</t>
  </si>
  <si>
    <t>America First Tax Exempt Investors LP</t>
  </si>
  <si>
    <t>ATEA</t>
  </si>
  <si>
    <t>Astea International Inc.</t>
  </si>
  <si>
    <t>ATEC</t>
  </si>
  <si>
    <t>Alphatec Holdings, Inc.</t>
  </si>
  <si>
    <t>ATGN</t>
  </si>
  <si>
    <t>AltiGen Communications Inc.</t>
  </si>
  <si>
    <t>ATHN</t>
  </si>
  <si>
    <t>Athenahealth, Inc.</t>
  </si>
  <si>
    <t>ATHR</t>
  </si>
  <si>
    <t>Atheros Communications Inc.</t>
  </si>
  <si>
    <t>ATHX</t>
  </si>
  <si>
    <t>Athersys, Inc.</t>
  </si>
  <si>
    <t>ATLO</t>
  </si>
  <si>
    <t>Ames National Corporation</t>
  </si>
  <si>
    <t>ATLS</t>
  </si>
  <si>
    <t>Atlas Energy, Inc.</t>
  </si>
  <si>
    <t>ATMI</t>
  </si>
  <si>
    <t>ATMI Inc.</t>
  </si>
  <si>
    <t>ATML</t>
  </si>
  <si>
    <t>Atmel Corporation</t>
  </si>
  <si>
    <t>ATNI</t>
  </si>
  <si>
    <t>ATPG</t>
  </si>
  <si>
    <t>ATP Oil &amp; Gas Corp.</t>
  </si>
  <si>
    <t>ATRC</t>
  </si>
  <si>
    <t>AtriCure, Inc.</t>
  </si>
  <si>
    <t>ATRI</t>
  </si>
  <si>
    <t>ATRION Corp.</t>
  </si>
  <si>
    <t>ATRM</t>
  </si>
  <si>
    <t>Aetrium Inc.</t>
  </si>
  <si>
    <t>ATRN</t>
  </si>
  <si>
    <t>Atrinsic, Inc.</t>
  </si>
  <si>
    <t>ATRO</t>
  </si>
  <si>
    <t>Astronics Corp.</t>
  </si>
  <si>
    <t>ATSG</t>
  </si>
  <si>
    <t>Air Transport Services Group, Inc.</t>
  </si>
  <si>
    <t>ATVI</t>
  </si>
  <si>
    <t>Activision Blizzard, Inc.</t>
  </si>
  <si>
    <t>ATX</t>
  </si>
  <si>
    <t>AUBN</t>
  </si>
  <si>
    <t>Auburn National Bancorporation, Inc.</t>
  </si>
  <si>
    <t>AUDC</t>
  </si>
  <si>
    <t>AudioCodes Ltd.</t>
  </si>
  <si>
    <t>AUTC</t>
  </si>
  <si>
    <t>AutoChina International Ltd.</t>
  </si>
  <si>
    <t>AUTH</t>
  </si>
  <si>
    <t>AuthenTec, Inc.</t>
  </si>
  <si>
    <t>AUXL</t>
  </si>
  <si>
    <t>Auxilium Pharmaceuticals Inc.</t>
  </si>
  <si>
    <t>AVAV</t>
  </si>
  <si>
    <t>AeroVironment, Inc.</t>
  </si>
  <si>
    <t>AVCA</t>
  </si>
  <si>
    <t>Advocat Inc.</t>
  </si>
  <si>
    <t>AVGO</t>
  </si>
  <si>
    <t>Avago Technologies Limited</t>
  </si>
  <si>
    <t>AVID</t>
  </si>
  <si>
    <t>Avid Technology Inc.</t>
  </si>
  <si>
    <t>AVII</t>
  </si>
  <si>
    <t>AVI Biopharma, Inc.</t>
  </si>
  <si>
    <t>AVNR</t>
  </si>
  <si>
    <t>Avanir Pharmaceuticals</t>
  </si>
  <si>
    <t>AVSR</t>
  </si>
  <si>
    <t>Avistar Communications Corp.</t>
  </si>
  <si>
    <t>AVTR</t>
  </si>
  <si>
    <t>Avatar Holdings Inc.</t>
  </si>
  <si>
    <t>AWRE</t>
  </si>
  <si>
    <t>Aware Inc.</t>
  </si>
  <si>
    <t>AXAS</t>
  </si>
  <si>
    <t>Abraxas Petroleum Corp.</t>
  </si>
  <si>
    <t>AXTI</t>
  </si>
  <si>
    <t>AXT Inc.</t>
  </si>
  <si>
    <t>BABY</t>
  </si>
  <si>
    <t>Natus Medical Inc.</t>
  </si>
  <si>
    <t>BAGL</t>
  </si>
  <si>
    <t>Einstein Noah Restaurant Group, Inc.</t>
  </si>
  <si>
    <t>BAMM</t>
  </si>
  <si>
    <t>Books-A-Million Inc.</t>
  </si>
  <si>
    <t>BANF</t>
  </si>
  <si>
    <t>BancFirst Corporation</t>
  </si>
  <si>
    <t>BANR</t>
  </si>
  <si>
    <t>Banner Corporation</t>
  </si>
  <si>
    <t>BARI</t>
  </si>
  <si>
    <t>Bancorp Rhode Island, Inc.</t>
  </si>
  <si>
    <t>BASI</t>
  </si>
  <si>
    <t>Bioanalytical Systems Inc.</t>
  </si>
  <si>
    <t>BAYN</t>
  </si>
  <si>
    <t>Bay National Corp.</t>
  </si>
  <si>
    <t>BBBB</t>
  </si>
  <si>
    <t>Blackboard Inc.</t>
  </si>
  <si>
    <t>BBBY</t>
  </si>
  <si>
    <t>Bed Bath &amp; Beyond, Inc.</t>
  </si>
  <si>
    <t>BBEP</t>
  </si>
  <si>
    <t>Breitburn Energy Partners LP</t>
  </si>
  <si>
    <t>BBGI</t>
  </si>
  <si>
    <t>Beasley Broadcast Group Inc.</t>
  </si>
  <si>
    <t>BBND</t>
  </si>
  <si>
    <t>BigBand Networks, Inc.</t>
  </si>
  <si>
    <t>BBNK</t>
  </si>
  <si>
    <t>Bridge Capital Holdings</t>
  </si>
  <si>
    <t>BBOX</t>
  </si>
  <si>
    <t>Black Box Corp.</t>
  </si>
  <si>
    <t>BBSI</t>
  </si>
  <si>
    <t>Barrett Business Services Inc.</t>
  </si>
  <si>
    <t>BCAR</t>
  </si>
  <si>
    <t>Bank of the Carolinas Corp.</t>
  </si>
  <si>
    <t>BCBP</t>
  </si>
  <si>
    <t>BCB Bancorp Inc.</t>
  </si>
  <si>
    <t>BCON</t>
  </si>
  <si>
    <t>Beacon Power Corporation</t>
  </si>
  <si>
    <t>BCPC</t>
  </si>
  <si>
    <t>Balchem Corp.</t>
  </si>
  <si>
    <t>BCRX</t>
  </si>
  <si>
    <t>BioCryst Pharmaceuticals, Inc.</t>
  </si>
  <si>
    <t>BCSB</t>
  </si>
  <si>
    <t>BCSB Bankcorp Inc.</t>
  </si>
  <si>
    <t>BCSI</t>
  </si>
  <si>
    <t>Blue Coat Systems Inc.</t>
  </si>
  <si>
    <t>BDCO</t>
  </si>
  <si>
    <t>BDGE</t>
  </si>
  <si>
    <t>Bridge Bancorp, Inc.</t>
  </si>
  <si>
    <t>BDMS</t>
  </si>
  <si>
    <t>Birner Dental Management Services Inc.</t>
  </si>
  <si>
    <t>BDSI</t>
  </si>
  <si>
    <t>BioDelivery Sciences International Inc.</t>
  </si>
  <si>
    <t>BEAT</t>
  </si>
  <si>
    <t>CardioNet, Inc.</t>
  </si>
  <si>
    <t>BEAV</t>
  </si>
  <si>
    <t>BE Aerospace Inc.</t>
  </si>
  <si>
    <t>BEBE</t>
  </si>
  <si>
    <t>Bebe Stores, Inc.</t>
  </si>
  <si>
    <t>BECN</t>
  </si>
  <si>
    <t>Beacon Roofing Supply Inc.</t>
  </si>
  <si>
    <t>BELFB</t>
  </si>
  <si>
    <t>Bel Fuse Inc.</t>
  </si>
  <si>
    <t>BERK</t>
  </si>
  <si>
    <t>Berkshire Bancorp Inc.</t>
  </si>
  <si>
    <t>BEST</t>
  </si>
  <si>
    <t>Shiner International, Inc.</t>
  </si>
  <si>
    <t>BEXP</t>
  </si>
  <si>
    <t>Brigham Exploration Co.</t>
  </si>
  <si>
    <t>BFED</t>
  </si>
  <si>
    <t>Beacon Federal Bancorp, Inc.</t>
  </si>
  <si>
    <t>BFIN</t>
  </si>
  <si>
    <t>BankFinancial Corp.</t>
  </si>
  <si>
    <t>BFLY</t>
  </si>
  <si>
    <t>Bluefly Inc.</t>
  </si>
  <si>
    <t>BFSB</t>
  </si>
  <si>
    <t>Brooklyn Federal Bancorp Inc.</t>
  </si>
  <si>
    <t>BGCP</t>
  </si>
  <si>
    <t>BGC Partners, Inc.</t>
  </si>
  <si>
    <t>BGFV</t>
  </si>
  <si>
    <t>Big 5 Sporting Goods Corp.</t>
  </si>
  <si>
    <t>BHLB</t>
  </si>
  <si>
    <t>Berkshire Hills Bancorp Inc.</t>
  </si>
  <si>
    <t>BHRT</t>
  </si>
  <si>
    <t>Bioheart, Inc.</t>
  </si>
  <si>
    <t>BIDU</t>
  </si>
  <si>
    <t>Baidu, Inc.</t>
  </si>
  <si>
    <t>BIDZ</t>
  </si>
  <si>
    <t>BIDZ.com, Inc.</t>
  </si>
  <si>
    <t>BIIB</t>
  </si>
  <si>
    <t>Biogen Idec Inc.</t>
  </si>
  <si>
    <t>BIOC</t>
  </si>
  <si>
    <t>BioClinica, Inc.</t>
  </si>
  <si>
    <t>BIOD</t>
  </si>
  <si>
    <t>Biodel Inc.</t>
  </si>
  <si>
    <t>BIOF</t>
  </si>
  <si>
    <t>BioFuel Energy Corp.</t>
  </si>
  <si>
    <t>BIOS</t>
  </si>
  <si>
    <t>BioScrip Inc.</t>
  </si>
  <si>
    <t>BITS</t>
  </si>
  <si>
    <t>Bitstream Inc.</t>
  </si>
  <si>
    <t>BJCT</t>
  </si>
  <si>
    <t>BJGP</t>
  </si>
  <si>
    <t>BMP Sunstone Corporation</t>
  </si>
  <si>
    <t>BJRI</t>
  </si>
  <si>
    <t>BKBK</t>
  </si>
  <si>
    <t>Britton &amp; Koontz Capital Corp.</t>
  </si>
  <si>
    <t>BKCC</t>
  </si>
  <si>
    <t>BlackRock Kelso Capital Corporation</t>
  </si>
  <si>
    <t>BKMU</t>
  </si>
  <si>
    <t>Bank Mutual Corporation</t>
  </si>
  <si>
    <t>BKOR</t>
  </si>
  <si>
    <t>Oak Ridge Financial Services, Inc.</t>
  </si>
  <si>
    <t>BKRS</t>
  </si>
  <si>
    <t>Bakers Footwear Group Inc.</t>
  </si>
  <si>
    <t>BKSC</t>
  </si>
  <si>
    <t>The Bank of South Carolina Corporation</t>
  </si>
  <si>
    <t>BKYF</t>
  </si>
  <si>
    <t>Bank of Kentucky Financial Corp.</t>
  </si>
  <si>
    <t>BLDP</t>
  </si>
  <si>
    <t>Ballard Power Systems Inc.</t>
  </si>
  <si>
    <t>BLDR</t>
  </si>
  <si>
    <t>Builders FirstSource, Inc.</t>
  </si>
  <si>
    <t>BLKB</t>
  </si>
  <si>
    <t>Blackbaud Inc.</t>
  </si>
  <si>
    <t>BLTI</t>
  </si>
  <si>
    <t>Biolase Technology, Inc.</t>
  </si>
  <si>
    <t>BLUD</t>
  </si>
  <si>
    <t>Immucor Inc.</t>
  </si>
  <si>
    <t>BMC</t>
  </si>
  <si>
    <t>BMC Software Inc.</t>
  </si>
  <si>
    <t>BMRC</t>
  </si>
  <si>
    <t>Bank of Marin Bancorp</t>
  </si>
  <si>
    <t>BMRN</t>
  </si>
  <si>
    <t>BioMarin Pharmaceutical Inc.</t>
  </si>
  <si>
    <t>BMTC</t>
  </si>
  <si>
    <t>Bryn Mawr Bank Corp.</t>
  </si>
  <si>
    <t>BMTI</t>
  </si>
  <si>
    <t>BioMimetic Therapeutics Inc.</t>
  </si>
  <si>
    <t>BNCL</t>
  </si>
  <si>
    <t>Beneficial Mutual Bancorp Inc.</t>
  </si>
  <si>
    <t>BNCN</t>
  </si>
  <si>
    <t>BNC Bancorp</t>
  </si>
  <si>
    <t>BNHN</t>
  </si>
  <si>
    <t>Benihana Inc.</t>
  </si>
  <si>
    <t>BNHNA</t>
  </si>
  <si>
    <t>BNSO</t>
  </si>
  <si>
    <t>Bonso Electronics International Inc.</t>
  </si>
  <si>
    <t>BNVI</t>
  </si>
  <si>
    <t>Bionovo, Inc.</t>
  </si>
  <si>
    <t>BOBE</t>
  </si>
  <si>
    <t>Bob Evans Farms Inc.</t>
  </si>
  <si>
    <t>BOCH</t>
  </si>
  <si>
    <t>Bank of Commerce Holdings</t>
  </si>
  <si>
    <t>BOFI</t>
  </si>
  <si>
    <t>BofI Holding Inc.</t>
  </si>
  <si>
    <t>BOFL</t>
  </si>
  <si>
    <t>Bank of Florida Corporation</t>
  </si>
  <si>
    <t>BOKF</t>
  </si>
  <si>
    <t>BOK Financial Corp.</t>
  </si>
  <si>
    <t>BOLT</t>
  </si>
  <si>
    <t>Bolt Technology Corp.</t>
  </si>
  <si>
    <t>BONT</t>
  </si>
  <si>
    <t>Bon-Ton Stores Inc.</t>
  </si>
  <si>
    <t>BOOM</t>
  </si>
  <si>
    <t>Dynamic Materials Corp.</t>
  </si>
  <si>
    <t>BOOT</t>
  </si>
  <si>
    <t>Lacrosse Footwear Inc.</t>
  </si>
  <si>
    <t>BOSC</t>
  </si>
  <si>
    <t>BOVA</t>
  </si>
  <si>
    <t>Bank of Virginia</t>
  </si>
  <si>
    <t>BPAX</t>
  </si>
  <si>
    <t>BioSante Pharmaceuticals, Inc.</t>
  </si>
  <si>
    <t>BPFH</t>
  </si>
  <si>
    <t>Boston Private Financial Holdings Inc.</t>
  </si>
  <si>
    <t>BPHX</t>
  </si>
  <si>
    <t>BluePhoenix Solutions Ltd.</t>
  </si>
  <si>
    <t>BPOP</t>
  </si>
  <si>
    <t>Popular Inc.</t>
  </si>
  <si>
    <t>BRCD</t>
  </si>
  <si>
    <t>Brocade Communications Systems, Inc.</t>
  </si>
  <si>
    <t>BRCM</t>
  </si>
  <si>
    <t>Broadcom Corp.</t>
  </si>
  <si>
    <t>BRID</t>
  </si>
  <si>
    <t>Bridgford Foods Corp.</t>
  </si>
  <si>
    <t>BRKL</t>
  </si>
  <si>
    <t>BRKR</t>
  </si>
  <si>
    <t>Bruker Corporation</t>
  </si>
  <si>
    <t>BRKS</t>
  </si>
  <si>
    <t>Brooks Automation Inc.</t>
  </si>
  <si>
    <t>BRLI</t>
  </si>
  <si>
    <t>Bio-Reference Laboratories Inc.</t>
  </si>
  <si>
    <t>BRNC</t>
  </si>
  <si>
    <t>Bronco Drilling Co. Inc.</t>
  </si>
  <si>
    <t>BSDM</t>
  </si>
  <si>
    <t>BSD Medical Corp.</t>
  </si>
  <si>
    <t>BSET</t>
  </si>
  <si>
    <t>Bassett Furniture Industries Inc.</t>
  </si>
  <si>
    <t>BSQR</t>
  </si>
  <si>
    <t>BSQUARE Corp.</t>
  </si>
  <si>
    <t>BSRR</t>
  </si>
  <si>
    <t>Sierra Bancorp</t>
  </si>
  <si>
    <t>BSTC</t>
  </si>
  <si>
    <t>BioSpecifics Technologies Corp.</t>
  </si>
  <si>
    <t>BTFG</t>
  </si>
  <si>
    <t>BancTrust Financial Group, Inc.</t>
  </si>
  <si>
    <t>BTUI</t>
  </si>
  <si>
    <t>BTU International Inc.</t>
  </si>
  <si>
    <t>BUCY</t>
  </si>
  <si>
    <t>Bucyrus International Inc.</t>
  </si>
  <si>
    <t>BUSE</t>
  </si>
  <si>
    <t>First Busey Corporation</t>
  </si>
  <si>
    <t>BVSN</t>
  </si>
  <si>
    <t>BroadVision Inc.</t>
  </si>
  <si>
    <t>BWEN</t>
  </si>
  <si>
    <t>Broadwind Energy, Inc.</t>
  </si>
  <si>
    <t>BWINB</t>
  </si>
  <si>
    <t>Baldwin &amp; Lyons Inc.</t>
  </si>
  <si>
    <t>BWLD</t>
  </si>
  <si>
    <t>Buffalo Wild Wings Inc.</t>
  </si>
  <si>
    <t>BYFC</t>
  </si>
  <si>
    <t>Broadway Financial Corp.</t>
  </si>
  <si>
    <t>CA</t>
  </si>
  <si>
    <t>CAAS</t>
  </si>
  <si>
    <t>China Automotive Systems Inc.</t>
  </si>
  <si>
    <t>CABL</t>
  </si>
  <si>
    <t>China Cablecom Holdings, Ltd.</t>
  </si>
  <si>
    <t>CAC</t>
  </si>
  <si>
    <t>Camden National Corp.</t>
  </si>
  <si>
    <t>CACB</t>
  </si>
  <si>
    <t>CACC</t>
  </si>
  <si>
    <t>Credit Acceptance Corp.</t>
  </si>
  <si>
    <t>CACH</t>
  </si>
  <si>
    <t>Cache Inc.</t>
  </si>
  <si>
    <t>CADC</t>
  </si>
  <si>
    <t>China Advanced Construction Materials Group, Inc.</t>
  </si>
  <si>
    <t>CADE</t>
  </si>
  <si>
    <t>Cadence Financial Corp.</t>
  </si>
  <si>
    <t>CADX</t>
  </si>
  <si>
    <t>Cadence Pharmaceuticals Inc.</t>
  </si>
  <si>
    <t>CAFI</t>
  </si>
  <si>
    <t>Camco Financial Corp.</t>
  </si>
  <si>
    <t>CAGC</t>
  </si>
  <si>
    <t>China Agritech Inc.</t>
  </si>
  <si>
    <t>CAKE</t>
  </si>
  <si>
    <t>The Cheesecake Factory Incorporated</t>
  </si>
  <si>
    <t>CALD</t>
  </si>
  <si>
    <t>Callidus Software Inc.</t>
  </si>
  <si>
    <t>CALI</t>
  </si>
  <si>
    <t>China Auto Logistic Inc.</t>
  </si>
  <si>
    <t>CALM</t>
  </si>
  <si>
    <t>Cal-Maine Foods, Inc.</t>
  </si>
  <si>
    <t>CALP</t>
  </si>
  <si>
    <t>Caliper Life Sciences, Inc.</t>
  </si>
  <si>
    <t>CAMP</t>
  </si>
  <si>
    <t>CalAmp Corp.</t>
  </si>
  <si>
    <t>CAMT</t>
  </si>
  <si>
    <t>Camtek Ltd.</t>
  </si>
  <si>
    <t>CAPS</t>
  </si>
  <si>
    <t>CART</t>
  </si>
  <si>
    <t>Carolina Trust Bank</t>
  </si>
  <si>
    <t>CARV</t>
  </si>
  <si>
    <t>Carver Bancorp Inc.</t>
  </si>
  <si>
    <t>CASA</t>
  </si>
  <si>
    <t>Mexican Restaurants Inc.</t>
  </si>
  <si>
    <t>CASB</t>
  </si>
  <si>
    <t>Cascade Financial Corp.</t>
  </si>
  <si>
    <t>CASH</t>
  </si>
  <si>
    <t>Meta Financial Group, Inc.</t>
  </si>
  <si>
    <t>CASM</t>
  </si>
  <si>
    <t>CAS Medical Systems Inc.</t>
  </si>
  <si>
    <t>CASS</t>
  </si>
  <si>
    <t>Cass Information Systems Inc.</t>
  </si>
  <si>
    <t>CAST</t>
  </si>
  <si>
    <t>ChinaCast Education Corporation</t>
  </si>
  <si>
    <t>CASY</t>
  </si>
  <si>
    <t>Casey's General Stores Inc.</t>
  </si>
  <si>
    <t>CATM</t>
  </si>
  <si>
    <t>Cardtronics Inc.</t>
  </si>
  <si>
    <t>CATY</t>
  </si>
  <si>
    <t>Cathay General Bancorp</t>
  </si>
  <si>
    <t>CAVM</t>
  </si>
  <si>
    <t>Cavium Networks, Inc.</t>
  </si>
  <si>
    <t>CAVO</t>
  </si>
  <si>
    <t>Cavico Corporation</t>
  </si>
  <si>
    <t>CBAK</t>
  </si>
  <si>
    <t>China BAK Battery, Inc.</t>
  </si>
  <si>
    <t>CBAN</t>
  </si>
  <si>
    <t>Colony Bankcorp Inc.</t>
  </si>
  <si>
    <t>CBEH</t>
  </si>
  <si>
    <t>China Integrated Energy, Inc.</t>
  </si>
  <si>
    <t>CBEY</t>
  </si>
  <si>
    <t>Cbeyond, Inc.</t>
  </si>
  <si>
    <t>CBIN</t>
  </si>
  <si>
    <t>Community Bank Shares of Indiana Inc.</t>
  </si>
  <si>
    <t>CBKN</t>
  </si>
  <si>
    <t>Capital Bank Corporation</t>
  </si>
  <si>
    <t>CBLI</t>
  </si>
  <si>
    <t>Cleveland BioLabs, Inc.</t>
  </si>
  <si>
    <t>CBMX</t>
  </si>
  <si>
    <t>CombiMatrix Corporation</t>
  </si>
  <si>
    <t>CBNJ</t>
  </si>
  <si>
    <t>Cape Bancorp, Inc.</t>
  </si>
  <si>
    <t>CBNK</t>
  </si>
  <si>
    <t>Chicopee Bancorp, Inc.</t>
  </si>
  <si>
    <t>CBOU</t>
  </si>
  <si>
    <t>Caribou Coffee Company, Inc.</t>
  </si>
  <si>
    <t>CBRL</t>
  </si>
  <si>
    <t>Cracker Barrel Old Country Store, Inc.</t>
  </si>
  <si>
    <t>CBRX</t>
  </si>
  <si>
    <t>Columbia Laboratories Inc.</t>
  </si>
  <si>
    <t>CBSH</t>
  </si>
  <si>
    <t>Commerce Bancshares Inc.</t>
  </si>
  <si>
    <t>CBST</t>
  </si>
  <si>
    <t>Cubist Pharmaceuticals Inc.</t>
  </si>
  <si>
    <t>CBTE</t>
  </si>
  <si>
    <t>Commonwealth Biotechnologies Inc.</t>
  </si>
  <si>
    <t>CCBD</t>
  </si>
  <si>
    <t>Community Central Bank Corp.</t>
  </si>
  <si>
    <t>CCBG</t>
  </si>
  <si>
    <t>Capital City Bank Group Inc.</t>
  </si>
  <si>
    <t>CCBP</t>
  </si>
  <si>
    <t>Comm Bancorp Inc.</t>
  </si>
  <si>
    <t>CCIX</t>
  </si>
  <si>
    <t>Coleman Cable, Inc.</t>
  </si>
  <si>
    <t>CCMP</t>
  </si>
  <si>
    <t>Cabot Microelectronics Corp.</t>
  </si>
  <si>
    <t>CCNE</t>
  </si>
  <si>
    <t>CNB Financial Corp.</t>
  </si>
  <si>
    <t>CCOI</t>
  </si>
  <si>
    <t>Cogent Communications Group Inc.</t>
  </si>
  <si>
    <t>CCRN</t>
  </si>
  <si>
    <t>Cross Country Healthcare, Inc.</t>
  </si>
  <si>
    <t>CCRT</t>
  </si>
  <si>
    <t>CompuCredit Holdings Corp.</t>
  </si>
  <si>
    <t>CCUR</t>
  </si>
  <si>
    <t>Concurrent Computer Corporation</t>
  </si>
  <si>
    <t>CDCS</t>
  </si>
  <si>
    <t>CDC Software Corporation</t>
  </si>
  <si>
    <t>CDII</t>
  </si>
  <si>
    <t>China Direct Industries, Inc.</t>
  </si>
  <si>
    <t>CDNS</t>
  </si>
  <si>
    <t>Cadence Design Systems Inc.</t>
  </si>
  <si>
    <t>CDTI</t>
  </si>
  <si>
    <t>Clean Diesel Technologies Inc.</t>
  </si>
  <si>
    <t>CDZI</t>
  </si>
  <si>
    <t>Cadiz Inc.</t>
  </si>
  <si>
    <t>CEBK</t>
  </si>
  <si>
    <t>Central Bancorp Inc.</t>
  </si>
  <si>
    <t>CECE</t>
  </si>
  <si>
    <t>CECO Environmental Corp.</t>
  </si>
  <si>
    <t>CECO</t>
  </si>
  <si>
    <t>Career Education Corp.</t>
  </si>
  <si>
    <t>CEDC</t>
  </si>
  <si>
    <t>Central European Distribution Corp.</t>
  </si>
  <si>
    <t>CEDU</t>
  </si>
  <si>
    <t>ChinaEdu Corporation</t>
  </si>
  <si>
    <t>CELG</t>
  </si>
  <si>
    <t>Celgene Corporation</t>
  </si>
  <si>
    <t>CELL</t>
  </si>
  <si>
    <t>Brightpoint Inc.</t>
  </si>
  <si>
    <t>CENT</t>
  </si>
  <si>
    <t>Central Garden &amp; Pet Co.</t>
  </si>
  <si>
    <t>CENX</t>
  </si>
  <si>
    <t>Century Aluminum Co.</t>
  </si>
  <si>
    <t>CEPH</t>
  </si>
  <si>
    <t>Cephalon Inc.</t>
  </si>
  <si>
    <t>CERN</t>
  </si>
  <si>
    <t>Cerner Corp.</t>
  </si>
  <si>
    <t>Healthcare Information Services</t>
  </si>
  <si>
    <t>CERS</t>
  </si>
  <si>
    <t>Cerus Corporation</t>
  </si>
  <si>
    <t>CETV</t>
  </si>
  <si>
    <t>Central European Media Enterprises Ltd.</t>
  </si>
  <si>
    <t>CEVA</t>
  </si>
  <si>
    <t>CEVA Inc.</t>
  </si>
  <si>
    <t>CFBK</t>
  </si>
  <si>
    <t>Central Federal Corp.</t>
  </si>
  <si>
    <t>CFFC</t>
  </si>
  <si>
    <t>Community Financial Corp.</t>
  </si>
  <si>
    <t>CFFI</t>
  </si>
  <si>
    <t>C&amp;F Financial Corp.</t>
  </si>
  <si>
    <t>Capitol Federal Financial</t>
  </si>
  <si>
    <t>CFK</t>
  </si>
  <si>
    <t>CE Franklin Ltd.</t>
  </si>
  <si>
    <t>CFNB</t>
  </si>
  <si>
    <t>California First National Bancorp</t>
  </si>
  <si>
    <t>CFNL</t>
  </si>
  <si>
    <t>Cardinal Financial Corp.</t>
  </si>
  <si>
    <t>CFSG</t>
  </si>
  <si>
    <t>China Fire &amp; Security Group, Inc.</t>
  </si>
  <si>
    <t>CGEN</t>
  </si>
  <si>
    <t>Compugen Ltd.</t>
  </si>
  <si>
    <t>CGNX</t>
  </si>
  <si>
    <t>Cognex Corp.</t>
  </si>
  <si>
    <t>CHBT</t>
  </si>
  <si>
    <t>China-Biotics, Inc.</t>
  </si>
  <si>
    <t>CHCI</t>
  </si>
  <si>
    <t>Comstock Homebuilding Companies Inc.</t>
  </si>
  <si>
    <t>CHCO</t>
  </si>
  <si>
    <t>City Holding Co.</t>
  </si>
  <si>
    <t>CHDN</t>
  </si>
  <si>
    <t>Churchill Downs Inc.</t>
  </si>
  <si>
    <t>CHDX</t>
  </si>
  <si>
    <t>Chindex International Inc.</t>
  </si>
  <si>
    <t>CHEV</t>
  </si>
  <si>
    <t>Cheviot Financial Corp.</t>
  </si>
  <si>
    <t>CHFC</t>
  </si>
  <si>
    <t>Chemical Financial Corp.</t>
  </si>
  <si>
    <t>CHINA</t>
  </si>
  <si>
    <t>CHIO</t>
  </si>
  <si>
    <t>China INSOnline Corp.</t>
  </si>
  <si>
    <t>CHKE</t>
  </si>
  <si>
    <t>Cherokee Inc.</t>
  </si>
  <si>
    <t>CHKP</t>
  </si>
  <si>
    <t>Check Point Software Technologies Ltd.</t>
  </si>
  <si>
    <t>CHLN</t>
  </si>
  <si>
    <t>China Housing and Land Development, Inc.</t>
  </si>
  <si>
    <t>CHMP</t>
  </si>
  <si>
    <t>Champion Industries Inc.</t>
  </si>
  <si>
    <t>CHNG</t>
  </si>
  <si>
    <t>China Natural Gas, Inc.</t>
  </si>
  <si>
    <t>CHNR</t>
  </si>
  <si>
    <t>China Natural Resources Inc.</t>
  </si>
  <si>
    <t>CHRS</t>
  </si>
  <si>
    <t>Charming Shoppes Inc.</t>
  </si>
  <si>
    <t>CHRW</t>
  </si>
  <si>
    <t>CH Robinson Worldwide Inc.</t>
  </si>
  <si>
    <t>CHSCP</t>
  </si>
  <si>
    <t>CHS Inc.</t>
  </si>
  <si>
    <t>CHSI</t>
  </si>
  <si>
    <t>Catalyst Health Solutions, Inc.</t>
  </si>
  <si>
    <t>CHTP</t>
  </si>
  <si>
    <t>Chelsea Therapeutics International Ltd.</t>
  </si>
  <si>
    <t>CHUX</t>
  </si>
  <si>
    <t>O'Charley's Inc.</t>
  </si>
  <si>
    <t>CHYR</t>
  </si>
  <si>
    <t>Chyron Corporation</t>
  </si>
  <si>
    <t>CIDM</t>
  </si>
  <si>
    <t>Cinedigm Digital Cinema Corp.</t>
  </si>
  <si>
    <t>CIEN</t>
  </si>
  <si>
    <t>CIENA Corp.</t>
  </si>
  <si>
    <t>CIIC</t>
  </si>
  <si>
    <t>China Infrastructure Investment Corp.</t>
  </si>
  <si>
    <t>CIMT</t>
  </si>
  <si>
    <t>Cimatron Ltd.</t>
  </si>
  <si>
    <t>CINF</t>
  </si>
  <si>
    <t>Cincinnati Financial Corp.</t>
  </si>
  <si>
    <t>CISG</t>
  </si>
  <si>
    <t>Cninsure Inc.</t>
  </si>
  <si>
    <t>CITZ</t>
  </si>
  <si>
    <t>CFS Bancorp Inc.</t>
  </si>
  <si>
    <t>CIZN</t>
  </si>
  <si>
    <t>Citizens Holding Company</t>
  </si>
  <si>
    <t>CKEC</t>
  </si>
  <si>
    <t>Carmike Cinemas Inc.</t>
  </si>
  <si>
    <t>CKSW</t>
  </si>
  <si>
    <t>ClickSoftware Technologies Ltd.</t>
  </si>
  <si>
    <t>CKXE</t>
  </si>
  <si>
    <t>CKX Inc.</t>
  </si>
  <si>
    <t>CLBH</t>
  </si>
  <si>
    <t>Carolina Bank Holdings Inc.</t>
  </si>
  <si>
    <t>CLCT</t>
  </si>
  <si>
    <t>Collectors Universe Inc.</t>
  </si>
  <si>
    <t>CLDA</t>
  </si>
  <si>
    <t>Clinical Data, Inc.</t>
  </si>
  <si>
    <t>CLDX</t>
  </si>
  <si>
    <t>Celldex Therapeutics, Inc.</t>
  </si>
  <si>
    <t>CLFC</t>
  </si>
  <si>
    <t>Center Financial Corporation</t>
  </si>
  <si>
    <t>CLFD</t>
  </si>
  <si>
    <t>Clearfield, Inc.</t>
  </si>
  <si>
    <t>CLMS</t>
  </si>
  <si>
    <t>Calamos Asset Management Inc.</t>
  </si>
  <si>
    <t>CLMT</t>
  </si>
  <si>
    <t>Calumet Specialty Products Partners LP</t>
  </si>
  <si>
    <t>CLNE</t>
  </si>
  <si>
    <t>Clean Energy Fuels Corp.</t>
  </si>
  <si>
    <t>CLRO</t>
  </si>
  <si>
    <t>ClearOne Communications Inc.</t>
  </si>
  <si>
    <t>CLSN</t>
  </si>
  <si>
    <t>Celsion Corp.</t>
  </si>
  <si>
    <t>CLUB</t>
  </si>
  <si>
    <t>Town Sports International Holdings Inc.</t>
  </si>
  <si>
    <t>CLWR</t>
  </si>
  <si>
    <t>Clearwire Corporation</t>
  </si>
  <si>
    <t>CLWT</t>
  </si>
  <si>
    <t>Euro Tech Holdings Co. Ltd.</t>
  </si>
  <si>
    <t>CMCO</t>
  </si>
  <si>
    <t>Columbus Mckinnon Corp.</t>
  </si>
  <si>
    <t>CMCSA</t>
  </si>
  <si>
    <t>Comcast Corporation</t>
  </si>
  <si>
    <t>CME</t>
  </si>
  <si>
    <t>CME Group Inc.</t>
  </si>
  <si>
    <t>CMED</t>
  </si>
  <si>
    <t>China Medical Technologies Inc.</t>
  </si>
  <si>
    <t>CMFB</t>
  </si>
  <si>
    <t>Commercefirst Bancorp Inc.</t>
  </si>
  <si>
    <t>CMKG</t>
  </si>
  <si>
    <t>mktg, inc.</t>
  </si>
  <si>
    <t>CMLS</t>
  </si>
  <si>
    <t>Cumulus Media Inc.</t>
  </si>
  <si>
    <t>CMRG</t>
  </si>
  <si>
    <t>Casual Male Retail Group, Inc.</t>
  </si>
  <si>
    <t>CMRO</t>
  </si>
  <si>
    <t>Comarco, Inc.</t>
  </si>
  <si>
    <t>CMSB</t>
  </si>
  <si>
    <t>Cms Bancorp, Inc.</t>
  </si>
  <si>
    <t>CMTL</t>
  </si>
  <si>
    <t>Comtech Telecommunications Corp.</t>
  </si>
  <si>
    <t>CNAF</t>
  </si>
  <si>
    <t>Commercial National Financial Corp.</t>
  </si>
  <si>
    <t>CNBC</t>
  </si>
  <si>
    <t>Center Bancorp Inc.</t>
  </si>
  <si>
    <t>CNBKA</t>
  </si>
  <si>
    <t>Century Bancorp Inc.</t>
  </si>
  <si>
    <t>CNLG</t>
  </si>
  <si>
    <t>Conolog Corp.</t>
  </si>
  <si>
    <t>CNMD</t>
  </si>
  <si>
    <t>CNQR</t>
  </si>
  <si>
    <t>Concur Technologies, Inc.</t>
  </si>
  <si>
    <t>CNSL</t>
  </si>
  <si>
    <t>Consolidated Communications Holdings Inc.</t>
  </si>
  <si>
    <t>CNTF</t>
  </si>
  <si>
    <t>China Techfaith Wireless Communication Technology Ltd.</t>
  </si>
  <si>
    <t>CNTY</t>
  </si>
  <si>
    <t>Century Casinos Inc.</t>
  </si>
  <si>
    <t>CNXT</t>
  </si>
  <si>
    <t>Conexant Systems Inc.</t>
  </si>
  <si>
    <t>COBK</t>
  </si>
  <si>
    <t>COBR</t>
  </si>
  <si>
    <t>Cobra Electronics Corp.</t>
  </si>
  <si>
    <t>COBZ</t>
  </si>
  <si>
    <t>CoBiz Financial Inc</t>
  </si>
  <si>
    <t>COCO</t>
  </si>
  <si>
    <t>Corinthian Colleges Inc.</t>
  </si>
  <si>
    <t>CODI</t>
  </si>
  <si>
    <t>Compass Diversified Holdings</t>
  </si>
  <si>
    <t>COGO</t>
  </si>
  <si>
    <t>Cogo Group, Inc.</t>
  </si>
  <si>
    <t>COHR</t>
  </si>
  <si>
    <t>Coherent Inc.</t>
  </si>
  <si>
    <t>COHU</t>
  </si>
  <si>
    <t>COIN</t>
  </si>
  <si>
    <t>COKE</t>
  </si>
  <si>
    <t>Coca-Cola Bottling Co. Consolidated</t>
  </si>
  <si>
    <t>COLB</t>
  </si>
  <si>
    <t>Columbia Banking System Inc.</t>
  </si>
  <si>
    <t>COLM</t>
  </si>
  <si>
    <t>Columbia Sportswear Company</t>
  </si>
  <si>
    <t>COMV</t>
  </si>
  <si>
    <t>Comverge, Inc.</t>
  </si>
  <si>
    <t>CONN</t>
  </si>
  <si>
    <t>Conns Inc.</t>
  </si>
  <si>
    <t>COOL</t>
  </si>
  <si>
    <t>Majesco Entertainment Co.</t>
  </si>
  <si>
    <t>CORE</t>
  </si>
  <si>
    <t>Core-Mark Holding Company, Inc.</t>
  </si>
  <si>
    <t>CORT</t>
  </si>
  <si>
    <t>Corcept Therapeutics Inc.</t>
  </si>
  <si>
    <t>COSI</t>
  </si>
  <si>
    <t>Cosi Inc.</t>
  </si>
  <si>
    <t>COST</t>
  </si>
  <si>
    <t>Costco Wholesale Corporation</t>
  </si>
  <si>
    <t>COWN</t>
  </si>
  <si>
    <t>Cowen Group, Inc.</t>
  </si>
  <si>
    <t>CPBC</t>
  </si>
  <si>
    <t>Community Partners Bancorp</t>
  </si>
  <si>
    <t>CPBK</t>
  </si>
  <si>
    <t>Community Capital Corporation</t>
  </si>
  <si>
    <t>CPEX</t>
  </si>
  <si>
    <t>CPEX Pharmaceuticals, Inc.</t>
  </si>
  <si>
    <t>CPHC</t>
  </si>
  <si>
    <t>Canterbury Park Holding Corp.</t>
  </si>
  <si>
    <t>CPHD</t>
  </si>
  <si>
    <t>Cepheid</t>
  </si>
  <si>
    <t>CPII</t>
  </si>
  <si>
    <t>CPI International, Inc.</t>
  </si>
  <si>
    <t>CPIX</t>
  </si>
  <si>
    <t>Cumberland Pharmaceuticals, Inc.</t>
  </si>
  <si>
    <t>CPKI</t>
  </si>
  <si>
    <t>California Pizza Kitchen Inc.</t>
  </si>
  <si>
    <t>CPLA</t>
  </si>
  <si>
    <t>Capella Education Co.</t>
  </si>
  <si>
    <t>CPLP</t>
  </si>
  <si>
    <t>Capital Product Partners L.P.</t>
  </si>
  <si>
    <t>CPNO</t>
  </si>
  <si>
    <t>Copano Energy LLC</t>
  </si>
  <si>
    <t>CPRT</t>
  </si>
  <si>
    <t>CPRX</t>
  </si>
  <si>
    <t>Catalyst Pharmaceutical Partners Inc.</t>
  </si>
  <si>
    <t>CPSI</t>
  </si>
  <si>
    <t>Computer Programs &amp; Systems Inc.</t>
  </si>
  <si>
    <t>CPSL</t>
  </si>
  <si>
    <t>China Precision Steel, Inc.</t>
  </si>
  <si>
    <t>CPSS</t>
  </si>
  <si>
    <t>Consumer Portfolio Services, Inc.</t>
  </si>
  <si>
    <t>CPST</t>
  </si>
  <si>
    <t>Capstone Turbine Corp.</t>
  </si>
  <si>
    <t>CPTS</t>
  </si>
  <si>
    <t>Conceptus, Inc.</t>
  </si>
  <si>
    <t>CPWM</t>
  </si>
  <si>
    <t>Cost Plus Inc.</t>
  </si>
  <si>
    <t>CPWR</t>
  </si>
  <si>
    <t>CRA</t>
  </si>
  <si>
    <t>Celera Corporation</t>
  </si>
  <si>
    <t>CRAI</t>
  </si>
  <si>
    <t>CRA International Inc.</t>
  </si>
  <si>
    <t>CRAY</t>
  </si>
  <si>
    <t>Cray Inc.</t>
  </si>
  <si>
    <t>CRBC</t>
  </si>
  <si>
    <t>Citizens Republic Bancorp, Inc</t>
  </si>
  <si>
    <t>CRDC</t>
  </si>
  <si>
    <t>Cardica Inc.</t>
  </si>
  <si>
    <t>CRDN</t>
  </si>
  <si>
    <t>Ceradyne Inc.</t>
  </si>
  <si>
    <t>CRED</t>
  </si>
  <si>
    <t>Credo Petroleum Corp.</t>
  </si>
  <si>
    <t>CREE</t>
  </si>
  <si>
    <t>Cree Inc.</t>
  </si>
  <si>
    <t>CRESY</t>
  </si>
  <si>
    <t>Cresud Inc.</t>
  </si>
  <si>
    <t>CRFN</t>
  </si>
  <si>
    <t>Crescent Financial Corp.</t>
  </si>
  <si>
    <t>CRIC</t>
  </si>
  <si>
    <t>China Real Estate Information Corporation</t>
  </si>
  <si>
    <t>CRIS</t>
  </si>
  <si>
    <t>Curis Inc.</t>
  </si>
  <si>
    <t>CRME</t>
  </si>
  <si>
    <t>Cardiome Pharma Corp.</t>
  </si>
  <si>
    <t>CRMT</t>
  </si>
  <si>
    <t>America's Car-Mart Inc.</t>
  </si>
  <si>
    <t>CRNT</t>
  </si>
  <si>
    <t>Ceragon Networks Ltd.</t>
  </si>
  <si>
    <t>CROX</t>
  </si>
  <si>
    <t>CROCS Inc.</t>
  </si>
  <si>
    <t>CRRB</t>
  </si>
  <si>
    <t>Carrollton Bancorp</t>
  </si>
  <si>
    <t>CRRC</t>
  </si>
  <si>
    <t>Courier Corporation</t>
  </si>
  <si>
    <t>CRTP</t>
  </si>
  <si>
    <t>CRTX</t>
  </si>
  <si>
    <t>Cornerstone Therapeutics Inc.</t>
  </si>
  <si>
    <t>CRUS</t>
  </si>
  <si>
    <t>Cirrus Logic Inc.</t>
  </si>
  <si>
    <t>CRVL</t>
  </si>
  <si>
    <t>CRWN</t>
  </si>
  <si>
    <t>Crown Media Holdings Inc.</t>
  </si>
  <si>
    <t>CRWS</t>
  </si>
  <si>
    <t>Crown Crafts Inc.</t>
  </si>
  <si>
    <t>CRXL</t>
  </si>
  <si>
    <t>Crucell NV</t>
  </si>
  <si>
    <t>CRYP</t>
  </si>
  <si>
    <t>CRZO</t>
  </si>
  <si>
    <t>Carrizo Oil &amp; Gas Inc.</t>
  </si>
  <si>
    <t>CSBC</t>
  </si>
  <si>
    <t>Citizens South Banking Corp.</t>
  </si>
  <si>
    <t>CSBK</t>
  </si>
  <si>
    <t>Clifton Savings Bancorp Inc.</t>
  </si>
  <si>
    <t>CSCD</t>
  </si>
  <si>
    <t>Cascade Microtech Inc.</t>
  </si>
  <si>
    <t>CSCO</t>
  </si>
  <si>
    <t>Cisco Systems, Inc.</t>
  </si>
  <si>
    <t>CSFL</t>
  </si>
  <si>
    <t>CenterState Banks, Inc.</t>
  </si>
  <si>
    <t>CSGP</t>
  </si>
  <si>
    <t>CoStar Group Inc.</t>
  </si>
  <si>
    <t>CSGS</t>
  </si>
  <si>
    <t>CSG Systems International Inc.</t>
  </si>
  <si>
    <t>CSHB</t>
  </si>
  <si>
    <t>Community Shores Bank Corp.</t>
  </si>
  <si>
    <t>CSII</t>
  </si>
  <si>
    <t>Cardiovascular Systems Inc.</t>
  </si>
  <si>
    <t>CSIQ</t>
  </si>
  <si>
    <t>Canadian Solar Inc.</t>
  </si>
  <si>
    <t>CSKI</t>
  </si>
  <si>
    <t>China Sky One Medical, Inc.</t>
  </si>
  <si>
    <t>CSNT</t>
  </si>
  <si>
    <t>Crescent Banking Co.</t>
  </si>
  <si>
    <t>CSPI</t>
  </si>
  <si>
    <t>CSP Inc.</t>
  </si>
  <si>
    <t>CSTR</t>
  </si>
  <si>
    <t>Coinstar Inc.</t>
  </si>
  <si>
    <t>CSUN</t>
  </si>
  <si>
    <t>China Sunergy Co. Ltd.</t>
  </si>
  <si>
    <t>CSWC</t>
  </si>
  <si>
    <t>Capital Southwest Corporation</t>
  </si>
  <si>
    <t>CTAS</t>
  </si>
  <si>
    <t>CTBC</t>
  </si>
  <si>
    <t>The Connecticut Bank and Trust Company</t>
  </si>
  <si>
    <t>CTBI</t>
  </si>
  <si>
    <t>Community Trust Bancorp Inc.</t>
  </si>
  <si>
    <t>CTBK</t>
  </si>
  <si>
    <t>City Bank</t>
  </si>
  <si>
    <t>CTCH</t>
  </si>
  <si>
    <t>Commtouch Software Ltd.</t>
  </si>
  <si>
    <t>Internet Service Providers</t>
  </si>
  <si>
    <t>CTCM</t>
  </si>
  <si>
    <t>CTC Media, Inc</t>
  </si>
  <si>
    <t>CTCT</t>
  </si>
  <si>
    <t>Constant Contact, Inc.</t>
  </si>
  <si>
    <t>CTDC</t>
  </si>
  <si>
    <t>China Technology Development Group Corporation</t>
  </si>
  <si>
    <t>CTEL</t>
  </si>
  <si>
    <t>City Telecom HK Ltd.</t>
  </si>
  <si>
    <t>CTFO</t>
  </si>
  <si>
    <t>China TransInfo Technology Corp.</t>
  </si>
  <si>
    <t>CTGX</t>
  </si>
  <si>
    <t>Computer Task Group Inc.</t>
  </si>
  <si>
    <t>CTHR</t>
  </si>
  <si>
    <t>Charles &amp; Colvard Ltd.</t>
  </si>
  <si>
    <t>CTIB</t>
  </si>
  <si>
    <t>CTI Industries Corp.</t>
  </si>
  <si>
    <t>CTIC</t>
  </si>
  <si>
    <t>Cell Therapeutics, Inc.</t>
  </si>
  <si>
    <t>CTRN</t>
  </si>
  <si>
    <t>Citi Trends</t>
  </si>
  <si>
    <t>CTRP</t>
  </si>
  <si>
    <t>Ctrip.com International Ltd.</t>
  </si>
  <si>
    <t>CTSH</t>
  </si>
  <si>
    <t>Cognizant Technology Solutions Corp.</t>
  </si>
  <si>
    <t>CTWS</t>
  </si>
  <si>
    <t>Connecticut Water Service Inc.</t>
  </si>
  <si>
    <t>CTXS</t>
  </si>
  <si>
    <t>Citrix Systems, Inc.</t>
  </si>
  <si>
    <t>CTZN</t>
  </si>
  <si>
    <t>Citizens First Bancorp Inc.</t>
  </si>
  <si>
    <t>CUBA</t>
  </si>
  <si>
    <t>Herzfeld Caribbean Basin Fund Inc.</t>
  </si>
  <si>
    <t>CUTR</t>
  </si>
  <si>
    <t>Cutera Inc.</t>
  </si>
  <si>
    <t>CVBF</t>
  </si>
  <si>
    <t>CVB Financial Corp.</t>
  </si>
  <si>
    <t>CVBK</t>
  </si>
  <si>
    <t>Central Virginia Bankshares Inc.</t>
  </si>
  <si>
    <t>CVCO</t>
  </si>
  <si>
    <t>Cavco Industries Inc.</t>
  </si>
  <si>
    <t>CVCY</t>
  </si>
  <si>
    <t>Central Valley Community Bancorp</t>
  </si>
  <si>
    <t>CVGI</t>
  </si>
  <si>
    <t>Commercial Vehicle Group Inc.</t>
  </si>
  <si>
    <t>CVGW</t>
  </si>
  <si>
    <t>Calavo Growers Inc.</t>
  </si>
  <si>
    <t>CVLT</t>
  </si>
  <si>
    <t>CommVault Systems, Inc.</t>
  </si>
  <si>
    <t>CVLY</t>
  </si>
  <si>
    <t>Codorus Valley Bancorp Inc.</t>
  </si>
  <si>
    <t>CVTI</t>
  </si>
  <si>
    <t>Covenant Transportation Group, Inc.</t>
  </si>
  <si>
    <t>CVV</t>
  </si>
  <si>
    <t>CVD Equipment Corp.</t>
  </si>
  <si>
    <t>CWBC</t>
  </si>
  <si>
    <t>Community West Bancshares</t>
  </si>
  <si>
    <t>CWBS</t>
  </si>
  <si>
    <t>Commonwealth Bankshares Inc.</t>
  </si>
  <si>
    <t>CWCO</t>
  </si>
  <si>
    <t>Consolidated Water Co. Ltd.</t>
  </si>
  <si>
    <t>CWEI</t>
  </si>
  <si>
    <t>Clayton Williams Energy Inc.</t>
  </si>
  <si>
    <t>CWLZ</t>
  </si>
  <si>
    <t>Cowlitz Bancorp.</t>
  </si>
  <si>
    <t>CWST</t>
  </si>
  <si>
    <t>Casella Waste Systems Inc.</t>
  </si>
  <si>
    <t>CWTR</t>
  </si>
  <si>
    <t>Coldwater Creek Inc.</t>
  </si>
  <si>
    <t>CY</t>
  </si>
  <si>
    <t>Cypress Semiconductor Corporation</t>
  </si>
  <si>
    <t>CYAN</t>
  </si>
  <si>
    <t>Cyanotech Corp.</t>
  </si>
  <si>
    <t>CYBE</t>
  </si>
  <si>
    <t>CyberOptics Corp.</t>
  </si>
  <si>
    <t>CYBI</t>
  </si>
  <si>
    <t>Cybex International Inc.</t>
  </si>
  <si>
    <t>CYBX</t>
  </si>
  <si>
    <t>Cyberonics Inc.</t>
  </si>
  <si>
    <t>CYCC</t>
  </si>
  <si>
    <t>Cyclacel Pharmaceuticals, Inc.</t>
  </si>
  <si>
    <t>CYMI</t>
  </si>
  <si>
    <t>Cymer Inc.</t>
  </si>
  <si>
    <t>CYNO</t>
  </si>
  <si>
    <t>Cynosure, Inc.</t>
  </si>
  <si>
    <t>CYOU</t>
  </si>
  <si>
    <t>Changyou.com Limited</t>
  </si>
  <si>
    <t>CYPB</t>
  </si>
  <si>
    <t>Cypress Bioscience, Inc.</t>
  </si>
  <si>
    <t>CYTK</t>
  </si>
  <si>
    <t>Cytokinetics Inc.</t>
  </si>
  <si>
    <t>CYTR</t>
  </si>
  <si>
    <t>CytRx Corporation</t>
  </si>
  <si>
    <t>CYTX</t>
  </si>
  <si>
    <t>Cytori Therapeutics, Inc.</t>
  </si>
  <si>
    <t>CZFC</t>
  </si>
  <si>
    <t>Citizens First Corp.</t>
  </si>
  <si>
    <t>CZNC</t>
  </si>
  <si>
    <t>Citizens &amp; Northern Corp.</t>
  </si>
  <si>
    <t>CZWI</t>
  </si>
  <si>
    <t>Citizens Community Bancorp, Inc.</t>
  </si>
  <si>
    <t>DAIO</t>
  </si>
  <si>
    <t>Data I/O Corp.</t>
  </si>
  <si>
    <t>DAKT</t>
  </si>
  <si>
    <t>Daktronics Inc.</t>
  </si>
  <si>
    <t>DARA</t>
  </si>
  <si>
    <t>DARA BioSciences, Inc</t>
  </si>
  <si>
    <t>DATA</t>
  </si>
  <si>
    <t>DATATRAK International, Inc.</t>
  </si>
  <si>
    <t>DAVE</t>
  </si>
  <si>
    <t>Famous Dave's of America Inc.</t>
  </si>
  <si>
    <t>DBLE</t>
  </si>
  <si>
    <t>Double Eagle Petroleum Co.</t>
  </si>
  <si>
    <t>DBRN</t>
  </si>
  <si>
    <t>Dress Barn Inc.</t>
  </si>
  <si>
    <t>DCOM</t>
  </si>
  <si>
    <t>Dime Community Bancshares Inc.</t>
  </si>
  <si>
    <t>DCTH</t>
  </si>
  <si>
    <t>Delcath Systems Inc.</t>
  </si>
  <si>
    <t>DDIC</t>
  </si>
  <si>
    <t>DDI Corp.</t>
  </si>
  <si>
    <t>DDMX</t>
  </si>
  <si>
    <t>Dynamex Inc.</t>
  </si>
  <si>
    <t>DDSS</t>
  </si>
  <si>
    <t>Labopharm Inc.</t>
  </si>
  <si>
    <t>DEAR</t>
  </si>
  <si>
    <t>Dearborn Bancorp Inc.</t>
  </si>
  <si>
    <t>DECK</t>
  </si>
  <si>
    <t>Deckers Outdoor Corp.</t>
  </si>
  <si>
    <t>DEER</t>
  </si>
  <si>
    <t>Deer Consumer Products, Inc.</t>
  </si>
  <si>
    <t>DELL</t>
  </si>
  <si>
    <t>Dell Inc.</t>
  </si>
  <si>
    <t>DENN</t>
  </si>
  <si>
    <t>DEPO</t>
  </si>
  <si>
    <t>DepoMed Inc.</t>
  </si>
  <si>
    <t>DEST</t>
  </si>
  <si>
    <t>Destination Maternity Corporation</t>
  </si>
  <si>
    <t>DFZ</t>
  </si>
  <si>
    <t>RG Barry Corp.</t>
  </si>
  <si>
    <t>DGAS</t>
  </si>
  <si>
    <t>Delta Natural Gas Co. Inc.</t>
  </si>
  <si>
    <t>DGICB</t>
  </si>
  <si>
    <t>Donegal Group Inc.</t>
  </si>
  <si>
    <t>DGII</t>
  </si>
  <si>
    <t>Digi International Inc.</t>
  </si>
  <si>
    <t>DGIT</t>
  </si>
  <si>
    <t>DG FastChannel, Inc.</t>
  </si>
  <si>
    <t>DGLY</t>
  </si>
  <si>
    <t>Digital Ally Inc.</t>
  </si>
  <si>
    <t>DHFT</t>
  </si>
  <si>
    <t>Diamond Hill Financial Trends Fund, Inc.</t>
  </si>
  <si>
    <t>DHIL</t>
  </si>
  <si>
    <t>Diamond Hill Investment Group Inc.</t>
  </si>
  <si>
    <t>DIET</t>
  </si>
  <si>
    <t>Ediets.com Inc.</t>
  </si>
  <si>
    <t>DIGA</t>
  </si>
  <si>
    <t>Digital Angel Corporation</t>
  </si>
  <si>
    <t>DIOD</t>
  </si>
  <si>
    <t>Diodes Incorporated</t>
  </si>
  <si>
    <t>DISCA</t>
  </si>
  <si>
    <t>Discovery Communications, Inc.</t>
  </si>
  <si>
    <t>DISH</t>
  </si>
  <si>
    <t>Dish Network Corp.</t>
  </si>
  <si>
    <t>DISK</t>
  </si>
  <si>
    <t>Image Entertainment, Inc.</t>
  </si>
  <si>
    <t>DITC</t>
  </si>
  <si>
    <t>Ditech Networks, Inc.</t>
  </si>
  <si>
    <t>DIVX</t>
  </si>
  <si>
    <t>DivX, Inc.</t>
  </si>
  <si>
    <t>DJCO</t>
  </si>
  <si>
    <t>Daily Journal Corp.</t>
  </si>
  <si>
    <t>DLIA</t>
  </si>
  <si>
    <t>dELiA*s, Inc.</t>
  </si>
  <si>
    <t>DLLR</t>
  </si>
  <si>
    <t>Dollar Financial Corp.</t>
  </si>
  <si>
    <t>DLPX</t>
  </si>
  <si>
    <t>Delphax Technologies Inc.</t>
  </si>
  <si>
    <t>DLTR</t>
  </si>
  <si>
    <t>DMAN</t>
  </si>
  <si>
    <t>DemandTec, Inc.</t>
  </si>
  <si>
    <t>DMLP</t>
  </si>
  <si>
    <t>Dorchester Minerals LP</t>
  </si>
  <si>
    <t>DMND</t>
  </si>
  <si>
    <t>Diamond Foods, Inc.</t>
  </si>
  <si>
    <t>DMRC</t>
  </si>
  <si>
    <t>Digimarc Corporation</t>
  </si>
  <si>
    <t>DNBF</t>
  </si>
  <si>
    <t>DNB Financial Corp.</t>
  </si>
  <si>
    <t>DNBK</t>
  </si>
  <si>
    <t>Danvers Bancorp Inc.</t>
  </si>
  <si>
    <t>DNDN</t>
  </si>
  <si>
    <t>Dendreon Corp.</t>
  </si>
  <si>
    <t>DNEX</t>
  </si>
  <si>
    <t>Dionex Corp.</t>
  </si>
  <si>
    <t>DORM</t>
  </si>
  <si>
    <t>Dorman Products, Inc.</t>
  </si>
  <si>
    <t>DOVR</t>
  </si>
  <si>
    <t>Dover Saddlery, Inc.</t>
  </si>
  <si>
    <t>DPTR</t>
  </si>
  <si>
    <t>Delta Petroleum Corp.</t>
  </si>
  <si>
    <t>DRAD</t>
  </si>
  <si>
    <t>Digirad Corporation</t>
  </si>
  <si>
    <t>DRAM</t>
  </si>
  <si>
    <t>Dataram Corporation</t>
  </si>
  <si>
    <t>DRCO</t>
  </si>
  <si>
    <t>Dynamics Research Corp.</t>
  </si>
  <si>
    <t>DRIV</t>
  </si>
  <si>
    <t>Digital River Inc.</t>
  </si>
  <si>
    <t>DROOY</t>
  </si>
  <si>
    <t>DRDGOLD Ltd.</t>
  </si>
  <si>
    <t>DRRX</t>
  </si>
  <si>
    <t>Durect Corp.</t>
  </si>
  <si>
    <t>DRWI</t>
  </si>
  <si>
    <t>DragonWave Inc.</t>
  </si>
  <si>
    <t>DRYS</t>
  </si>
  <si>
    <t>DryShips, Inc.</t>
  </si>
  <si>
    <t>DSCM</t>
  </si>
  <si>
    <t>Drugstore.com Inc.</t>
  </si>
  <si>
    <t>DSCO</t>
  </si>
  <si>
    <t>Discovery Laboratories Inc.</t>
  </si>
  <si>
    <t>DSGX</t>
  </si>
  <si>
    <t>Descartes Systems Group Inc.</t>
  </si>
  <si>
    <t>DSPG</t>
  </si>
  <si>
    <t>DSP Group Inc.</t>
  </si>
  <si>
    <t>DSTI</t>
  </si>
  <si>
    <t>DayStar Technologies Inc.</t>
  </si>
  <si>
    <t>DSWL</t>
  </si>
  <si>
    <t>Deswell Industries Inc.</t>
  </si>
  <si>
    <t>DTLK</t>
  </si>
  <si>
    <t>Datalink Corp.</t>
  </si>
  <si>
    <t>DTSI</t>
  </si>
  <si>
    <t>DTS Inc.</t>
  </si>
  <si>
    <t>DTV</t>
  </si>
  <si>
    <t>DUCK</t>
  </si>
  <si>
    <t>Duckwall-ALCO Stores Inc.</t>
  </si>
  <si>
    <t>DUSA</t>
  </si>
  <si>
    <t>DUSA Pharmaceuticals Inc.</t>
  </si>
  <si>
    <t>DVAX</t>
  </si>
  <si>
    <t>Dynavax Technologies Corporation</t>
  </si>
  <si>
    <t>DWA</t>
  </si>
  <si>
    <t>DreamWorks Animation SKG Inc.</t>
  </si>
  <si>
    <t>DWCH</t>
  </si>
  <si>
    <t>Datawatch Corp.</t>
  </si>
  <si>
    <t>DWSN</t>
  </si>
  <si>
    <t>Dawson Geophysical Co.</t>
  </si>
  <si>
    <t>DXCM</t>
  </si>
  <si>
    <t>DexCom, Inc.</t>
  </si>
  <si>
    <t>DXPE</t>
  </si>
  <si>
    <t>DXP Enterprises Inc.</t>
  </si>
  <si>
    <t>DXYN</t>
  </si>
  <si>
    <t>The Dixie Group, Inc.</t>
  </si>
  <si>
    <t>DYAX</t>
  </si>
  <si>
    <t>Dyax Corp.</t>
  </si>
  <si>
    <t>DYII</t>
  </si>
  <si>
    <t>Dynacq Healthcare Inc.</t>
  </si>
  <si>
    <t>DYNT</t>
  </si>
  <si>
    <t>Dynatronics Corp.</t>
  </si>
  <si>
    <t>EBAY</t>
  </si>
  <si>
    <t>eBay Inc.</t>
  </si>
  <si>
    <t>EBIX</t>
  </si>
  <si>
    <t>Ebix Inc.</t>
  </si>
  <si>
    <t>EBSB</t>
  </si>
  <si>
    <t>Meridian Interstate Bancorp, Inc.</t>
  </si>
  <si>
    <t>EBTC</t>
  </si>
  <si>
    <t>Enterprise Bancorp Inc.</t>
  </si>
  <si>
    <t>EBTX</t>
  </si>
  <si>
    <t>Encore Bancshares, Inc.</t>
  </si>
  <si>
    <t>ECBE</t>
  </si>
  <si>
    <t>ECB Bancorp Inc.</t>
  </si>
  <si>
    <t>ECGI</t>
  </si>
  <si>
    <t>ECHO</t>
  </si>
  <si>
    <t>Echo Global Logistics, Inc.</t>
  </si>
  <si>
    <t>ECOL</t>
  </si>
  <si>
    <t>ECPG</t>
  </si>
  <si>
    <t>Encore Capital Group, Inc.</t>
  </si>
  <si>
    <t>EDAC</t>
  </si>
  <si>
    <t>Edac Technologies Corp.</t>
  </si>
  <si>
    <t>EDAP</t>
  </si>
  <si>
    <t>EDAP TMS SA</t>
  </si>
  <si>
    <t>EDGR</t>
  </si>
  <si>
    <t>EDGAR Online Inc.</t>
  </si>
  <si>
    <t>EDGW</t>
  </si>
  <si>
    <t>Edgewater Technology Inc.</t>
  </si>
  <si>
    <t>EDMC</t>
  </si>
  <si>
    <t>Education Management Corporation</t>
  </si>
  <si>
    <t>EDS</t>
  </si>
  <si>
    <t>Exceed Company Ltd.</t>
  </si>
  <si>
    <t>EDUC</t>
  </si>
  <si>
    <t>Educational Development Corp.</t>
  </si>
  <si>
    <t>EEFT</t>
  </si>
  <si>
    <t>Euronet Worldwide Inc.</t>
  </si>
  <si>
    <t>EEI</t>
  </si>
  <si>
    <t>EFII</t>
  </si>
  <si>
    <t>Electronics for Imaging, Inc.</t>
  </si>
  <si>
    <t>EFOI</t>
  </si>
  <si>
    <t>Energy Focus, Inc.</t>
  </si>
  <si>
    <t>EFSC</t>
  </si>
  <si>
    <t>Enterprise Financial Services Corp.</t>
  </si>
  <si>
    <t>EFUT</t>
  </si>
  <si>
    <t>e-Future Information Technology Inc.</t>
  </si>
  <si>
    <t>EGAS</t>
  </si>
  <si>
    <t>EGBN</t>
  </si>
  <si>
    <t>Eagle Bancorp, Inc.</t>
  </si>
  <si>
    <t>EGHT</t>
  </si>
  <si>
    <t>8x8 Inc.</t>
  </si>
  <si>
    <t>EGLE</t>
  </si>
  <si>
    <t>Eagle Bulk Shipping, Inc.</t>
  </si>
  <si>
    <t>EGOV</t>
  </si>
  <si>
    <t>NIC Inc.</t>
  </si>
  <si>
    <t>EHTH</t>
  </si>
  <si>
    <t>eHealth, Inc.</t>
  </si>
  <si>
    <t>EIHI</t>
  </si>
  <si>
    <t>Eastern Insurance Holdings, Inc.</t>
  </si>
  <si>
    <t>ELGX</t>
  </si>
  <si>
    <t>Endologix Inc.</t>
  </si>
  <si>
    <t>ELMG</t>
  </si>
  <si>
    <t>EMS Technologies Inc.</t>
  </si>
  <si>
    <t>ELNK</t>
  </si>
  <si>
    <t>EarthLink Inc.</t>
  </si>
  <si>
    <t>ELON</t>
  </si>
  <si>
    <t>Echelon Corporation</t>
  </si>
  <si>
    <t>ELOS</t>
  </si>
  <si>
    <t>Syneron Medical Ltd.</t>
  </si>
  <si>
    <t>ELOY</t>
  </si>
  <si>
    <t>eLoyalty Corp.</t>
  </si>
  <si>
    <t>ELRC</t>
  </si>
  <si>
    <t>Electro Rent Corp.</t>
  </si>
  <si>
    <t>ELSE</t>
  </si>
  <si>
    <t>Electro-Sensors Inc.</t>
  </si>
  <si>
    <t>ELTK</t>
  </si>
  <si>
    <t>Eltek Ltd.</t>
  </si>
  <si>
    <t>EMCF</t>
  </si>
  <si>
    <t>Emclaire Financial Corp.</t>
  </si>
  <si>
    <t>EMCI</t>
  </si>
  <si>
    <t>EMC Insurance Group Inc.</t>
  </si>
  <si>
    <t>EMIF</t>
  </si>
  <si>
    <t>iShares S&amp;P Emerging Mkts Infrastructure</t>
  </si>
  <si>
    <t>EMIS</t>
  </si>
  <si>
    <t>Emisphere Technologies, Inc.</t>
  </si>
  <si>
    <t>EMITF</t>
  </si>
  <si>
    <t>EMKR</t>
  </si>
  <si>
    <t>EMCORE Corporation</t>
  </si>
  <si>
    <t>EMMS</t>
  </si>
  <si>
    <t>Emmis Communications Corp.</t>
  </si>
  <si>
    <t>ENCO</t>
  </si>
  <si>
    <t>Encorium Group Inc.</t>
  </si>
  <si>
    <t>ENDP</t>
  </si>
  <si>
    <t>Endo Pharmaceuticals Holdings Inc.</t>
  </si>
  <si>
    <t>ENER</t>
  </si>
  <si>
    <t>Energy Conversion Devices, Inc.</t>
  </si>
  <si>
    <t>ENG</t>
  </si>
  <si>
    <t>ENGlobal Corp.</t>
  </si>
  <si>
    <t>ENMD</t>
  </si>
  <si>
    <t>EntreMed Inc.</t>
  </si>
  <si>
    <t>ENOC</t>
  </si>
  <si>
    <t>EnerNOC, Inc.</t>
  </si>
  <si>
    <t>ENSG</t>
  </si>
  <si>
    <t>The Ensign Group, Inc.</t>
  </si>
  <si>
    <t>ENTG</t>
  </si>
  <si>
    <t>Entegris, Inc.</t>
  </si>
  <si>
    <t>Entorian Technologies, Inc.</t>
  </si>
  <si>
    <t>ENTR</t>
  </si>
  <si>
    <t>Entropic Communications, Inc.</t>
  </si>
  <si>
    <t>ENWV</t>
  </si>
  <si>
    <t>Endwave Corp.</t>
  </si>
  <si>
    <t>ENZN</t>
  </si>
  <si>
    <t>Enzon Pharmaceuticals Inc.</t>
  </si>
  <si>
    <t>EONC</t>
  </si>
  <si>
    <t>eOn Communications Corp.</t>
  </si>
  <si>
    <t>EPAX</t>
  </si>
  <si>
    <t>Ambassadors Group Inc.</t>
  </si>
  <si>
    <t>EPAY</t>
  </si>
  <si>
    <t>Bottomline Technologies Inc.</t>
  </si>
  <si>
    <t>EPCT</t>
  </si>
  <si>
    <t>EpiCept Corporation</t>
  </si>
  <si>
    <t>EPHC</t>
  </si>
  <si>
    <t>EPIC</t>
  </si>
  <si>
    <t>Epicor Software Corporation</t>
  </si>
  <si>
    <t>EPIQ</t>
  </si>
  <si>
    <t>EPIQ Systems, Inc.</t>
  </si>
  <si>
    <t>EQIX</t>
  </si>
  <si>
    <t>ERES</t>
  </si>
  <si>
    <t>eResearchTechnology, Inc.</t>
  </si>
  <si>
    <t>ERIC</t>
  </si>
  <si>
    <t>LM Ericsson Telephone Co.</t>
  </si>
  <si>
    <t>ERIE</t>
  </si>
  <si>
    <t>Erie Indemnity Co.</t>
  </si>
  <si>
    <t>ERII</t>
  </si>
  <si>
    <t>Energy Recovery, Inc.</t>
  </si>
  <si>
    <t>EROC</t>
  </si>
  <si>
    <t>Eagle Rock Energy Partners, L.P.</t>
  </si>
  <si>
    <t>ERTS</t>
  </si>
  <si>
    <t>Electronic Arts Inc.</t>
  </si>
  <si>
    <t>ESBF</t>
  </si>
  <si>
    <t>ESB Financial Corp.</t>
  </si>
  <si>
    <t>ESBK</t>
  </si>
  <si>
    <t>Elmira Savings Bank</t>
  </si>
  <si>
    <t>ESCA</t>
  </si>
  <si>
    <t>Escalade Inc.</t>
  </si>
  <si>
    <t>ESCC</t>
  </si>
  <si>
    <t>Evans &amp; Sutherland Computer Corp.</t>
  </si>
  <si>
    <t>ESEA</t>
  </si>
  <si>
    <t>Euroseas, Ltd.</t>
  </si>
  <si>
    <t>ESGR</t>
  </si>
  <si>
    <t>Enstar Group Limited</t>
  </si>
  <si>
    <t>ESIC</t>
  </si>
  <si>
    <t>EasyLink Services International Corporation</t>
  </si>
  <si>
    <t>ESIO</t>
  </si>
  <si>
    <t>Electro Scientific Industries Inc.</t>
  </si>
  <si>
    <t>ESLR</t>
  </si>
  <si>
    <t>Evergreen Solar Inc.</t>
  </si>
  <si>
    <t>ESLT</t>
  </si>
  <si>
    <t>Elbit Systems Ltd.</t>
  </si>
  <si>
    <t>ESMC</t>
  </si>
  <si>
    <t>Escalon Medical Corp.</t>
  </si>
  <si>
    <t>ESRX</t>
  </si>
  <si>
    <t>Express Scripts Inc.</t>
  </si>
  <si>
    <t>ESSA</t>
  </si>
  <si>
    <t>Essa Bancorp, Inc.</t>
  </si>
  <si>
    <t>ESYS</t>
  </si>
  <si>
    <t>Elecsys Corp.</t>
  </si>
  <si>
    <t>ETFC</t>
  </si>
  <si>
    <t>E*TRADE Financial Corporation</t>
  </si>
  <si>
    <t>ETRM</t>
  </si>
  <si>
    <t>EnteroMedics, Inc.</t>
  </si>
  <si>
    <t>EURX</t>
  </si>
  <si>
    <t>Eurand N.V.</t>
  </si>
  <si>
    <t>EVBN</t>
  </si>
  <si>
    <t>Evans Bancorp Inc.</t>
  </si>
  <si>
    <t>EVBS</t>
  </si>
  <si>
    <t>Eastern Virginia Bankshares Inc.</t>
  </si>
  <si>
    <t>EVEP</t>
  </si>
  <si>
    <t>EV Energy Partners LP</t>
  </si>
  <si>
    <t>EVOL</t>
  </si>
  <si>
    <t>Evolving Systems Inc.</t>
  </si>
  <si>
    <t>EWBC</t>
  </si>
  <si>
    <t>EXAC</t>
  </si>
  <si>
    <t>Exactech Inc.</t>
  </si>
  <si>
    <t>EXAR</t>
  </si>
  <si>
    <t>Exar Corp.</t>
  </si>
  <si>
    <t>EXAS</t>
  </si>
  <si>
    <t>EXBD</t>
  </si>
  <si>
    <t>Corporate Executive Board Co.</t>
  </si>
  <si>
    <t>EXEL</t>
  </si>
  <si>
    <t>Exelixis, Inc.</t>
  </si>
  <si>
    <t>EXFO</t>
  </si>
  <si>
    <t>EXLP</t>
  </si>
  <si>
    <t>Exterran Partners, L.P.</t>
  </si>
  <si>
    <t>EXLS</t>
  </si>
  <si>
    <t>Exlservice Holdings, Inc.</t>
  </si>
  <si>
    <t>EXPD</t>
  </si>
  <si>
    <t>Expeditors International of Washington Inc.</t>
  </si>
  <si>
    <t>EXPE</t>
  </si>
  <si>
    <t>Expedia Inc.</t>
  </si>
  <si>
    <t>EXPO</t>
  </si>
  <si>
    <t>Exponent Inc.</t>
  </si>
  <si>
    <t>EXTR</t>
  </si>
  <si>
    <t>Extreme Networks Inc.</t>
  </si>
  <si>
    <t>EXXI</t>
  </si>
  <si>
    <t>Energy XXI (Bermuda) Limited</t>
  </si>
  <si>
    <t>EZCH</t>
  </si>
  <si>
    <t>EZchip Semiconductor Ltd.</t>
  </si>
  <si>
    <t>EZPW</t>
  </si>
  <si>
    <t>EZCORP Inc.</t>
  </si>
  <si>
    <t>FABK</t>
  </si>
  <si>
    <t>First Advantage Bancorp.</t>
  </si>
  <si>
    <t>FACE</t>
  </si>
  <si>
    <t>Physicians Formula Holdings Inc.</t>
  </si>
  <si>
    <t>FALC</t>
  </si>
  <si>
    <t>Falconstor Software Inc.</t>
  </si>
  <si>
    <t>FARM</t>
  </si>
  <si>
    <t>Farmer Brothers Co.</t>
  </si>
  <si>
    <t>FARO</t>
  </si>
  <si>
    <t>FARO Technologies Inc.</t>
  </si>
  <si>
    <t>FAST</t>
  </si>
  <si>
    <t>Fastenal Co.</t>
  </si>
  <si>
    <t>FBCM</t>
  </si>
  <si>
    <t>FBR Capital Markets Corporation</t>
  </si>
  <si>
    <t>FBIZ</t>
  </si>
  <si>
    <t>First Business Financial Services, Inc.</t>
  </si>
  <si>
    <t>FBMI</t>
  </si>
  <si>
    <t>Firstbank Corporation</t>
  </si>
  <si>
    <t>FBMS</t>
  </si>
  <si>
    <t>First Bancshares Inc.</t>
  </si>
  <si>
    <t>FBNC</t>
  </si>
  <si>
    <t>FBSI</t>
  </si>
  <si>
    <t>FBSS</t>
  </si>
  <si>
    <t>Fauquier Bankshares Inc.</t>
  </si>
  <si>
    <t>FCAL</t>
  </si>
  <si>
    <t>First California Financial Group, Inc.</t>
  </si>
  <si>
    <t>FCAP</t>
  </si>
  <si>
    <t>First Capital Inc.</t>
  </si>
  <si>
    <t>FCBC</t>
  </si>
  <si>
    <t>First Community Bancshares, Inc. (Bluefield)</t>
  </si>
  <si>
    <t>FCCO</t>
  </si>
  <si>
    <t>First Community Corporation</t>
  </si>
  <si>
    <t>FCCY</t>
  </si>
  <si>
    <t>1st Constitution Bancorp</t>
  </si>
  <si>
    <t>FCEC</t>
  </si>
  <si>
    <t>First Chester County Corp.</t>
  </si>
  <si>
    <t>FCEL</t>
  </si>
  <si>
    <t>FuelCell Energy Inc.</t>
  </si>
  <si>
    <t>FCFC</t>
  </si>
  <si>
    <t>FirstCity Financial Corp.</t>
  </si>
  <si>
    <t>FCFL</t>
  </si>
  <si>
    <t>First Community Bank Corp. of America</t>
  </si>
  <si>
    <t>FCFS</t>
  </si>
  <si>
    <t>First Cash Financial Services Inc.</t>
  </si>
  <si>
    <t>FCHI</t>
  </si>
  <si>
    <t>iShares FTSE China (HK Listed) Index</t>
  </si>
  <si>
    <t>FCLF</t>
  </si>
  <si>
    <t>First Clover Leaf Financial Corp.</t>
  </si>
  <si>
    <t>FCNCA</t>
  </si>
  <si>
    <t>First Citizens Bancshares Inc.</t>
  </si>
  <si>
    <t>FCTY</t>
  </si>
  <si>
    <t>1st Century Bancshares, Inc.</t>
  </si>
  <si>
    <t>FCVA</t>
  </si>
  <si>
    <t>First Capital Bancorp, Inc.</t>
  </si>
  <si>
    <t>FCZA</t>
  </si>
  <si>
    <t>First Citizens Banc Corp.</t>
  </si>
  <si>
    <t>FDEF</t>
  </si>
  <si>
    <t>First Defiance Financial Corp.</t>
  </si>
  <si>
    <t>FDML</t>
  </si>
  <si>
    <t>Federal-Mogul Corp.</t>
  </si>
  <si>
    <t>FEED</t>
  </si>
  <si>
    <t>AgFeed Industries, Inc.</t>
  </si>
  <si>
    <t>FEIC</t>
  </si>
  <si>
    <t>FEI Co.</t>
  </si>
  <si>
    <t>FEIM</t>
  </si>
  <si>
    <t>Frequency Electronics Inc.</t>
  </si>
  <si>
    <t>FELE</t>
  </si>
  <si>
    <t>Franklin Electric Co. Inc.</t>
  </si>
  <si>
    <t>FFBC</t>
  </si>
  <si>
    <t>First Financial Bancorp.</t>
  </si>
  <si>
    <t>FFBH</t>
  </si>
  <si>
    <t>First Federal Bancshares of Arkansas Inc.</t>
  </si>
  <si>
    <t>FFCH</t>
  </si>
  <si>
    <t>First Financial Holdings Inc.</t>
  </si>
  <si>
    <t>FFCO</t>
  </si>
  <si>
    <t>FedFirst Financial Corp.</t>
  </si>
  <si>
    <t>FFDF</t>
  </si>
  <si>
    <t>FFD Financial Corp.</t>
  </si>
  <si>
    <t>FFEX</t>
  </si>
  <si>
    <t>Frozen Food Express Industries Inc.</t>
  </si>
  <si>
    <t>FFFD</t>
  </si>
  <si>
    <t>North Central Bancshares Inc.</t>
  </si>
  <si>
    <t>FFHL</t>
  </si>
  <si>
    <t>Fuwei Films (Holdings) Co., Ltd.</t>
  </si>
  <si>
    <t>FFHS</t>
  </si>
  <si>
    <t>First Franklin Corp.</t>
  </si>
  <si>
    <t>FFIC</t>
  </si>
  <si>
    <t>Flushing Financial Corp.</t>
  </si>
  <si>
    <t>FFIN</t>
  </si>
  <si>
    <t>First Financial Bankshares Inc.</t>
  </si>
  <si>
    <t>FFIV</t>
  </si>
  <si>
    <t>FFKT</t>
  </si>
  <si>
    <t>Farmers Capital Bank Corp.</t>
  </si>
  <si>
    <t>FFKY</t>
  </si>
  <si>
    <t>First Financial Service Corp.</t>
  </si>
  <si>
    <t>FFNM</t>
  </si>
  <si>
    <t>First Federal of Northern Michigan Bancorp, Inc.</t>
  </si>
  <si>
    <t>FFNW</t>
  </si>
  <si>
    <t>First Financial Northwest, Inc.</t>
  </si>
  <si>
    <t>FHCO</t>
  </si>
  <si>
    <t>Female Health Co.</t>
  </si>
  <si>
    <t>FIGI</t>
  </si>
  <si>
    <t>Fortress International Group, Inc.</t>
  </si>
  <si>
    <t>FINL</t>
  </si>
  <si>
    <t>Finish Line Inc.</t>
  </si>
  <si>
    <t>FIRE</t>
  </si>
  <si>
    <t>Sourcefire, Inc.</t>
  </si>
  <si>
    <t>FISI</t>
  </si>
  <si>
    <t>Financial Institutions Inc.</t>
  </si>
  <si>
    <t>FISV</t>
  </si>
  <si>
    <t>FITB</t>
  </si>
  <si>
    <t>Fifth Third Bancorp</t>
  </si>
  <si>
    <t>FIZZ</t>
  </si>
  <si>
    <t>National Beverage Corp.</t>
  </si>
  <si>
    <t>FLEX</t>
  </si>
  <si>
    <t>Flextronics International Ltd.</t>
  </si>
  <si>
    <t>FLIC</t>
  </si>
  <si>
    <t>First of Long Island Corp.</t>
  </si>
  <si>
    <t>FLIR</t>
  </si>
  <si>
    <t>FLIR Systems, Inc.</t>
  </si>
  <si>
    <t>FLML</t>
  </si>
  <si>
    <t>Flamel Technologies SA</t>
  </si>
  <si>
    <t>FLOW</t>
  </si>
  <si>
    <t>Flow International Corp.</t>
  </si>
  <si>
    <t>FLWS</t>
  </si>
  <si>
    <t>1-800-Flowers.com Inc.</t>
  </si>
  <si>
    <t>FLXS</t>
  </si>
  <si>
    <t>Flexsteel Industries Inc.</t>
  </si>
  <si>
    <t>FMAR</t>
  </si>
  <si>
    <t>First Mariner Bancorp</t>
  </si>
  <si>
    <t>FMBI</t>
  </si>
  <si>
    <t>First Midwest Bancorp Inc.</t>
  </si>
  <si>
    <t>FMCN</t>
  </si>
  <si>
    <t>Focus Media Holding Ltd.</t>
  </si>
  <si>
    <t>FMER</t>
  </si>
  <si>
    <t>FMFC</t>
  </si>
  <si>
    <t>First M&amp;F Corp.</t>
  </si>
  <si>
    <t>FNBN</t>
  </si>
  <si>
    <t>FNB United Corp.</t>
  </si>
  <si>
    <t>FNDT</t>
  </si>
  <si>
    <t>Fundtech Ltd.</t>
  </si>
  <si>
    <t>FNFG</t>
  </si>
  <si>
    <t>First Niagara Financial Group Inc.</t>
  </si>
  <si>
    <t>FNLC</t>
  </si>
  <si>
    <t>The First Bancorp, Inc.</t>
  </si>
  <si>
    <t>FNSR</t>
  </si>
  <si>
    <t>Finisar Corp.</t>
  </si>
  <si>
    <t>FOLD</t>
  </si>
  <si>
    <t>Amicus Therapeutics, Inc.</t>
  </si>
  <si>
    <t>FONR</t>
  </si>
  <si>
    <t>Fonar Corp.</t>
  </si>
  <si>
    <t>FOOD</t>
  </si>
  <si>
    <t>Vaughan Foods Inc.</t>
  </si>
  <si>
    <t>FORD</t>
  </si>
  <si>
    <t>Forward Industries Inc.</t>
  </si>
  <si>
    <t>FORM</t>
  </si>
  <si>
    <t>FormFactor Inc.</t>
  </si>
  <si>
    <t>FORR</t>
  </si>
  <si>
    <t>Forrester Research Inc.</t>
  </si>
  <si>
    <t>FORTY</t>
  </si>
  <si>
    <t>Formula Systems (1985) Ltd.</t>
  </si>
  <si>
    <t>FOSL</t>
  </si>
  <si>
    <t>FPBI</t>
  </si>
  <si>
    <t>FPB Bancorp Inc.</t>
  </si>
  <si>
    <t>FPFC</t>
  </si>
  <si>
    <t>First Place Financial Corp.</t>
  </si>
  <si>
    <t>FPIC</t>
  </si>
  <si>
    <t>FPIC Insurance Group Inc.</t>
  </si>
  <si>
    <t>FPTB</t>
  </si>
  <si>
    <t>First Pactrust Bancorp Inc.</t>
  </si>
  <si>
    <t>FRBK</t>
  </si>
  <si>
    <t>Republic First Bancorp Inc.</t>
  </si>
  <si>
    <t>FRED</t>
  </si>
  <si>
    <t>Fred's Inc.</t>
  </si>
  <si>
    <t>FREE</t>
  </si>
  <si>
    <t>FreeSeas Inc.</t>
  </si>
  <si>
    <t>FRME</t>
  </si>
  <si>
    <t>First Merchants Corp.</t>
  </si>
  <si>
    <t>FRPT</t>
  </si>
  <si>
    <t>Force Protection Inc.</t>
  </si>
  <si>
    <t>FSBI</t>
  </si>
  <si>
    <t>Fidelity Bancorp Inc.</t>
  </si>
  <si>
    <t>FSBK</t>
  </si>
  <si>
    <t>First South Bancorp Inc.</t>
  </si>
  <si>
    <t>FSCI</t>
  </si>
  <si>
    <t>Fisher Communications Inc.</t>
  </si>
  <si>
    <t>FSFG</t>
  </si>
  <si>
    <t>First Savings Financial Group, Inc.</t>
  </si>
  <si>
    <t>FSGI</t>
  </si>
  <si>
    <t>First Security Group, Inc.</t>
  </si>
  <si>
    <t>FSII</t>
  </si>
  <si>
    <t>FSI International Inc.</t>
  </si>
  <si>
    <t>FSIN</t>
  </si>
  <si>
    <t>Fushi Copperweld, Inc.</t>
  </si>
  <si>
    <t>FSLR</t>
  </si>
  <si>
    <t>First Solar, Inc.</t>
  </si>
  <si>
    <t>FSNM</t>
  </si>
  <si>
    <t>First State Bancorp.</t>
  </si>
  <si>
    <t>FSRV</t>
  </si>
  <si>
    <t>FirstService Corp.</t>
  </si>
  <si>
    <t>FSTR</t>
  </si>
  <si>
    <t>LB Foster Co.</t>
  </si>
  <si>
    <t>FSYS</t>
  </si>
  <si>
    <t>Fuel Systems Solutions, Inc.</t>
  </si>
  <si>
    <t>FTBK</t>
  </si>
  <si>
    <t>Frontier Financial Corporation</t>
  </si>
  <si>
    <t>FTEK</t>
  </si>
  <si>
    <t>Fuel-Tech, Inc.</t>
  </si>
  <si>
    <t>FTWR</t>
  </si>
  <si>
    <t>FiberTower Corporation</t>
  </si>
  <si>
    <t>FUBC</t>
  </si>
  <si>
    <t>1st United Bancorp, Inc.</t>
  </si>
  <si>
    <t>FUEL</t>
  </si>
  <si>
    <t>SMF Energy Corporation</t>
  </si>
  <si>
    <t>FULT</t>
  </si>
  <si>
    <t>Fulton Financial Corp.</t>
  </si>
  <si>
    <t>FUNC</t>
  </si>
  <si>
    <t>First United Corporation</t>
  </si>
  <si>
    <t>FUND</t>
  </si>
  <si>
    <t>Royce Focus Trust, Inc.</t>
  </si>
  <si>
    <t>FUQI</t>
  </si>
  <si>
    <t>Fuqi International, Inc.</t>
  </si>
  <si>
    <t>FWLT</t>
  </si>
  <si>
    <t>Foster Wheeler AG</t>
  </si>
  <si>
    <t>FWRD</t>
  </si>
  <si>
    <t>Forward Air Corp.</t>
  </si>
  <si>
    <t>FXCB</t>
  </si>
  <si>
    <t>Fox Chase Bancorp, Inc.</t>
  </si>
  <si>
    <t>FXEN</t>
  </si>
  <si>
    <t>FX Energy Inc.</t>
  </si>
  <si>
    <t>FXRE</t>
  </si>
  <si>
    <t>FX Real Estate &amp; Entertainment Inc.</t>
  </si>
  <si>
    <t>GABC</t>
  </si>
  <si>
    <t>German American Bancorp Inc.</t>
  </si>
  <si>
    <t>GAI</t>
  </si>
  <si>
    <t>Global-Tech Advanced Innovations Inc.</t>
  </si>
  <si>
    <t>GAIA</t>
  </si>
  <si>
    <t>Gaiam Inc.</t>
  </si>
  <si>
    <t>GAIN</t>
  </si>
  <si>
    <t>Gladstone Investment Corporation</t>
  </si>
  <si>
    <t>GAME</t>
  </si>
  <si>
    <t>Shanda Games Limited</t>
  </si>
  <si>
    <t>GASS</t>
  </si>
  <si>
    <t>StealthGas, Inc.</t>
  </si>
  <si>
    <t>GBCI</t>
  </si>
  <si>
    <t>Glacier Bancorp Inc.</t>
  </si>
  <si>
    <t>GBNK</t>
  </si>
  <si>
    <t>Guaranty Bancorp</t>
  </si>
  <si>
    <t>GCBC</t>
  </si>
  <si>
    <t>Greene County Bancorp, Inc.</t>
  </si>
  <si>
    <t>GCFB</t>
  </si>
  <si>
    <t>Granite City Food &amp; Brewery Ltd.</t>
  </si>
  <si>
    <t>GCOM</t>
  </si>
  <si>
    <t>Globecomm Systems Inc.</t>
  </si>
  <si>
    <t>GENC</t>
  </si>
  <si>
    <t>Gencor Industries Inc.</t>
  </si>
  <si>
    <t>GENE</t>
  </si>
  <si>
    <t>Genetic Technologies Ltd.</t>
  </si>
  <si>
    <t>GENT</t>
  </si>
  <si>
    <t>Gentium S.p.A</t>
  </si>
  <si>
    <t>GENZ</t>
  </si>
  <si>
    <t>Genzyme Corp.</t>
  </si>
  <si>
    <t>GEOI</t>
  </si>
  <si>
    <t>GeoResources, Inc.</t>
  </si>
  <si>
    <t>GEOY</t>
  </si>
  <si>
    <t>GeoEye, Inc.</t>
  </si>
  <si>
    <t>GERN</t>
  </si>
  <si>
    <t>Geron Corporation</t>
  </si>
  <si>
    <t>GFED</t>
  </si>
  <si>
    <t>Guaranty Federal Bancshares Inc.</t>
  </si>
  <si>
    <t>GFIG</t>
  </si>
  <si>
    <t>GFI Group Inc.</t>
  </si>
  <si>
    <t>GFLB</t>
  </si>
  <si>
    <t>Great Florida Bank</t>
  </si>
  <si>
    <t>GFN</t>
  </si>
  <si>
    <t>General Finance Corporation</t>
  </si>
  <si>
    <t>GGAL</t>
  </si>
  <si>
    <t>Grupo Financiero Galicia S.A.</t>
  </si>
  <si>
    <t>GHDX</t>
  </si>
  <si>
    <t>Genomic Health Inc.</t>
  </si>
  <si>
    <t>GIFI</t>
  </si>
  <si>
    <t>Gulf Island Fabrication Inc.</t>
  </si>
  <si>
    <t>GIGA</t>
  </si>
  <si>
    <t>Giga-tronics Inc.</t>
  </si>
  <si>
    <t>GIGM</t>
  </si>
  <si>
    <t>GigaMedia Ltd.</t>
  </si>
  <si>
    <t>GIII</t>
  </si>
  <si>
    <t>G-III Apparel Group, Ltd.</t>
  </si>
  <si>
    <t>GILD</t>
  </si>
  <si>
    <t>Gilead Sciences Inc.</t>
  </si>
  <si>
    <t>GILT</t>
  </si>
  <si>
    <t>Gilat Satellite Networks Ltd.</t>
  </si>
  <si>
    <t>GIVN</t>
  </si>
  <si>
    <t>Given Imaging Ltd.</t>
  </si>
  <si>
    <t>GKSR</t>
  </si>
  <si>
    <t>G&amp;K Services Inc.</t>
  </si>
  <si>
    <t>GLAD</t>
  </si>
  <si>
    <t>Gladstone Capital Corporation</t>
  </si>
  <si>
    <t>GLBC</t>
  </si>
  <si>
    <t>Global Crossing Ltd.</t>
  </si>
  <si>
    <t>GLBL</t>
  </si>
  <si>
    <t>Global Industries Ltd.</t>
  </si>
  <si>
    <t>GLBZ</t>
  </si>
  <si>
    <t>Glen Burnie Bancorp</t>
  </si>
  <si>
    <t>GLDC</t>
  </si>
  <si>
    <t>Golden Enterprises Inc.</t>
  </si>
  <si>
    <t>GLDD</t>
  </si>
  <si>
    <t>Great Lakes Dredge &amp; Dock Corporation</t>
  </si>
  <si>
    <t>GLNG</t>
  </si>
  <si>
    <t>Golar LNG Ltd.</t>
  </si>
  <si>
    <t>GLOI</t>
  </si>
  <si>
    <t>GlobalOptions Group, Inc.</t>
  </si>
  <si>
    <t>GLRE</t>
  </si>
  <si>
    <t>Greenlight Capital Re, Ltd.</t>
  </si>
  <si>
    <t>GLRP</t>
  </si>
  <si>
    <t>Glen Rose Petroleum Corp.</t>
  </si>
  <si>
    <t>GLUU</t>
  </si>
  <si>
    <t>Glu Mobile, Inc.</t>
  </si>
  <si>
    <t>GMCR</t>
  </si>
  <si>
    <t>Green Mountain Coffee Roasters Inc.</t>
  </si>
  <si>
    <t>GMET</t>
  </si>
  <si>
    <t>Geomet, Inc.</t>
  </si>
  <si>
    <t>GMTC</t>
  </si>
  <si>
    <t>GameTech International Inc.</t>
  </si>
  <si>
    <t>GMXR</t>
  </si>
  <si>
    <t>GMX Resources Inc.</t>
  </si>
  <si>
    <t>GNBT</t>
  </si>
  <si>
    <t>Generex Biotechnology Corp.</t>
  </si>
  <si>
    <t>GNCMA</t>
  </si>
  <si>
    <t>General Communication Inc.</t>
  </si>
  <si>
    <t>GNET</t>
  </si>
  <si>
    <t>Global Traffic Network Inc.</t>
  </si>
  <si>
    <t>GNTX</t>
  </si>
  <si>
    <t>Gentex Corp.</t>
  </si>
  <si>
    <t>GNVC</t>
  </si>
  <si>
    <t>GOLD</t>
  </si>
  <si>
    <t>Randgold Resources Ltd.</t>
  </si>
  <si>
    <t>GOLF</t>
  </si>
  <si>
    <t>Golfsmith International Holdings Inc.</t>
  </si>
  <si>
    <t>GOOD</t>
  </si>
  <si>
    <t>Gladstone Commercial Corp.</t>
  </si>
  <si>
    <t>GOOG</t>
  </si>
  <si>
    <t>Google Inc.</t>
  </si>
  <si>
    <t>GORX</t>
  </si>
  <si>
    <t>GeoPharma Inc.</t>
  </si>
  <si>
    <t>GPIC</t>
  </si>
  <si>
    <t>Gaming Partners International Corporation</t>
  </si>
  <si>
    <t>GPOR</t>
  </si>
  <si>
    <t>Gulfport Energy Corp.</t>
  </si>
  <si>
    <t>GPRE</t>
  </si>
  <si>
    <t>Green Plains Renewable Energy, Inc.</t>
  </si>
  <si>
    <t>GPRO</t>
  </si>
  <si>
    <t>Gen-Probe Inc.</t>
  </si>
  <si>
    <t>GRAN</t>
  </si>
  <si>
    <t>Bank of Granite Corporation</t>
  </si>
  <si>
    <t>GRIF</t>
  </si>
  <si>
    <t>Griffin Land &amp; Nurseries Inc.</t>
  </si>
  <si>
    <t>GRMH</t>
  </si>
  <si>
    <t>Graymark Healthcare, Inc.</t>
  </si>
  <si>
    <t>GRMN</t>
  </si>
  <si>
    <t>Garmin Ltd.</t>
  </si>
  <si>
    <t>GRNB</t>
  </si>
  <si>
    <t>Green Bankshares, Inc.</t>
  </si>
  <si>
    <t>GROW</t>
  </si>
  <si>
    <t>U.S. Global Investors, Inc.</t>
  </si>
  <si>
    <t>GRRF</t>
  </si>
  <si>
    <t>China GrenTech Corp. Ltd.</t>
  </si>
  <si>
    <t>GRVY</t>
  </si>
  <si>
    <t>Gravity Co., Ltd</t>
  </si>
  <si>
    <t>GSAT</t>
  </si>
  <si>
    <t>Globalstar Inc.</t>
  </si>
  <si>
    <t>GSBC</t>
  </si>
  <si>
    <t>Great Southern Bancorp Inc.</t>
  </si>
  <si>
    <t>GSIC</t>
  </si>
  <si>
    <t>GSI Commerce Inc.</t>
  </si>
  <si>
    <t>GSIT</t>
  </si>
  <si>
    <t>GSI Technology Inc.</t>
  </si>
  <si>
    <t>GSLA</t>
  </si>
  <si>
    <t>GS Financial Corp.</t>
  </si>
  <si>
    <t>GSM</t>
  </si>
  <si>
    <t>Globe Specialty Metals, Inc.</t>
  </si>
  <si>
    <t>GSOL</t>
  </si>
  <si>
    <t>Global Sources Ltd.</t>
  </si>
  <si>
    <t>GTIM</t>
  </si>
  <si>
    <t>Good Times Restaurants Inc.</t>
  </si>
  <si>
    <t>GTIV</t>
  </si>
  <si>
    <t>Gentiva Health Services Inc.</t>
  </si>
  <si>
    <t>GTLS</t>
  </si>
  <si>
    <t>Chart Industries Inc.</t>
  </si>
  <si>
    <t>GTSI</t>
  </si>
  <si>
    <t>GTSI Corp.</t>
  </si>
  <si>
    <t>GTXI</t>
  </si>
  <si>
    <t>GTX Inc.</t>
  </si>
  <si>
    <t>GUID</t>
  </si>
  <si>
    <t>Guidance Software, Inc.</t>
  </si>
  <si>
    <t>GULF</t>
  </si>
  <si>
    <t>WisdomTree Middle East Dividend</t>
  </si>
  <si>
    <t>GXDX</t>
  </si>
  <si>
    <t>Genoptix, Inc.</t>
  </si>
  <si>
    <t>GYRO</t>
  </si>
  <si>
    <t>Gyrodyne Co. of America Inc.</t>
  </si>
  <si>
    <t>HA</t>
  </si>
  <si>
    <t>Hawaiian Holdings Inc.</t>
  </si>
  <si>
    <t>HABC</t>
  </si>
  <si>
    <t>Habersham Bancorp</t>
  </si>
  <si>
    <t>HAFC</t>
  </si>
  <si>
    <t>Hanmi Financial Corp.</t>
  </si>
  <si>
    <t>HAIN</t>
  </si>
  <si>
    <t>The Hain Celestial Group, Inc.</t>
  </si>
  <si>
    <t>HALL</t>
  </si>
  <si>
    <t>Hallmark Financial Services Inc.</t>
  </si>
  <si>
    <t>HALO</t>
  </si>
  <si>
    <t>Halozyme Therapeutics, Inc.</t>
  </si>
  <si>
    <t>HANS</t>
  </si>
  <si>
    <t>Hansen Natural Corporation</t>
  </si>
  <si>
    <t>HARL</t>
  </si>
  <si>
    <t>Harleysville Savings Financial Corporation</t>
  </si>
  <si>
    <t>HAST</t>
  </si>
  <si>
    <t>Hastings Entertainment Inc.</t>
  </si>
  <si>
    <t>HAUP</t>
  </si>
  <si>
    <t>Hauppauge Digital Inc.</t>
  </si>
  <si>
    <t>HAWK</t>
  </si>
  <si>
    <t>Seahawk Drilling, Inc.</t>
  </si>
  <si>
    <t>HAYN</t>
  </si>
  <si>
    <t>Haynes International Inc.</t>
  </si>
  <si>
    <t>HBAN</t>
  </si>
  <si>
    <t>Huntington Bancshares Inc.</t>
  </si>
  <si>
    <t>HBCP</t>
  </si>
  <si>
    <t>Home Bancorp, Inc.</t>
  </si>
  <si>
    <t>HBHC</t>
  </si>
  <si>
    <t>Hancock Holding Co.</t>
  </si>
  <si>
    <t>HBIO</t>
  </si>
  <si>
    <t>Harvard Bioscience Inc.</t>
  </si>
  <si>
    <t>HBNC</t>
  </si>
  <si>
    <t>Horizon Bancorp.</t>
  </si>
  <si>
    <t>HBNK</t>
  </si>
  <si>
    <t>Hampden Bancorp, Inc.</t>
  </si>
  <si>
    <t>HBOS</t>
  </si>
  <si>
    <t>Heritage Financial Group</t>
  </si>
  <si>
    <t>HCBK</t>
  </si>
  <si>
    <t>Hudson City Bancorp, Inc.</t>
  </si>
  <si>
    <t>HCCI</t>
  </si>
  <si>
    <t>Heritage-Crystal Clean, Inc</t>
  </si>
  <si>
    <t>HCII</t>
  </si>
  <si>
    <t>Homeowners Choice, Inc.</t>
  </si>
  <si>
    <t>HCKT</t>
  </si>
  <si>
    <t>The Hackett Group, Inc.</t>
  </si>
  <si>
    <t>HCSG</t>
  </si>
  <si>
    <t>Healthcare Services Group Inc.</t>
  </si>
  <si>
    <t>HDNG</t>
  </si>
  <si>
    <t>Hardinge Inc.</t>
  </si>
  <si>
    <t>HDSN</t>
  </si>
  <si>
    <t>Hudson Technologies Inc.</t>
  </si>
  <si>
    <t>HEAT</t>
  </si>
  <si>
    <t>SmartHeat Inc.</t>
  </si>
  <si>
    <t>HEES</t>
  </si>
  <si>
    <t>H&amp;E Equipment Services Inc.</t>
  </si>
  <si>
    <t>HELE</t>
  </si>
  <si>
    <t>Helen of Troy Limited</t>
  </si>
  <si>
    <t>HEOP</t>
  </si>
  <si>
    <t>Heritage Oaks Bancorp</t>
  </si>
  <si>
    <t>HERO</t>
  </si>
  <si>
    <t>Hercules Offshore, Inc.</t>
  </si>
  <si>
    <t>HEV</t>
  </si>
  <si>
    <t>Ener1, Inc.</t>
  </si>
  <si>
    <t>HFBC</t>
  </si>
  <si>
    <t>HopFed Bancorp Inc.</t>
  </si>
  <si>
    <t>HFFC</t>
  </si>
  <si>
    <t>HF Financial Corp.</t>
  </si>
  <si>
    <t>HFWA</t>
  </si>
  <si>
    <t>Heritage Financial Corp.</t>
  </si>
  <si>
    <t>HGIC</t>
  </si>
  <si>
    <t>Harleysville Group Inc.</t>
  </si>
  <si>
    <t>HGSI</t>
  </si>
  <si>
    <t>Human Genome Sciences Inc.</t>
  </si>
  <si>
    <t>HHGP</t>
  </si>
  <si>
    <t>Hudson Highland Group Inc.</t>
  </si>
  <si>
    <t>HIBB</t>
  </si>
  <si>
    <t>Hibbett Sports, Inc.</t>
  </si>
  <si>
    <t>HIFS</t>
  </si>
  <si>
    <t>Hingham Institution for Savings</t>
  </si>
  <si>
    <t>HIHO</t>
  </si>
  <si>
    <t>Highway Holdings Ltd.</t>
  </si>
  <si>
    <t>HILL</t>
  </si>
  <si>
    <t>Dot Hill Systems Corp.</t>
  </si>
  <si>
    <t>HIMX</t>
  </si>
  <si>
    <t>Himax Technologies, Inc.</t>
  </si>
  <si>
    <t>HITK</t>
  </si>
  <si>
    <t>Hi Tech Pharmacal Co. Inc.</t>
  </si>
  <si>
    <t>HITT</t>
  </si>
  <si>
    <t>Hittite Microwave Corporation</t>
  </si>
  <si>
    <t>HLCS</t>
  </si>
  <si>
    <t>Helicos BioSciences Corporation</t>
  </si>
  <si>
    <t>HLIT</t>
  </si>
  <si>
    <t>Harmonic Inc.</t>
  </si>
  <si>
    <t>HLYS</t>
  </si>
  <si>
    <t>Heelys, Inc.</t>
  </si>
  <si>
    <t>HMIN</t>
  </si>
  <si>
    <t>Home Inns &amp; Hotels Management Inc.</t>
  </si>
  <si>
    <t>HMNA</t>
  </si>
  <si>
    <t>Helios &amp; Matheson North America, Inc.</t>
  </si>
  <si>
    <t>HMNF</t>
  </si>
  <si>
    <t>HMN Financial Inc.</t>
  </si>
  <si>
    <t>HMPR</t>
  </si>
  <si>
    <t>Hampton Roads Bankshares Inc.</t>
  </si>
  <si>
    <t>HMSY</t>
  </si>
  <si>
    <t>HMS Holdings Corp.</t>
  </si>
  <si>
    <t>HNSN</t>
  </si>
  <si>
    <t>Hansen Medical, Inc.</t>
  </si>
  <si>
    <t>HOFT</t>
  </si>
  <si>
    <t>Hooker Furniture Corp.</t>
  </si>
  <si>
    <t>HOGS</t>
  </si>
  <si>
    <t>Zhongpin, Inc.</t>
  </si>
  <si>
    <t>HOKU</t>
  </si>
  <si>
    <t>HOLI</t>
  </si>
  <si>
    <t>Hollysys Automation Technologies, Ltd</t>
  </si>
  <si>
    <t>HOLL</t>
  </si>
  <si>
    <t>Hollywood Media Corp.</t>
  </si>
  <si>
    <t>HOLX</t>
  </si>
  <si>
    <t>Hologic Inc.</t>
  </si>
  <si>
    <t>HOMB</t>
  </si>
  <si>
    <t>Home Bancshares, Inc. (Conway, AR)</t>
  </si>
  <si>
    <t>HOME</t>
  </si>
  <si>
    <t>Home Federal Bancorp Inc.</t>
  </si>
  <si>
    <t>HOOK</t>
  </si>
  <si>
    <t>Craft Brewers Alliance, Inc.</t>
  </si>
  <si>
    <t>HOTT</t>
  </si>
  <si>
    <t>Hot Topic Inc.</t>
  </si>
  <si>
    <t>HPOL</t>
  </si>
  <si>
    <t>Harris Interactive Inc.</t>
  </si>
  <si>
    <t>HRBN</t>
  </si>
  <si>
    <t>Harbin Electric, Inc.</t>
  </si>
  <si>
    <t>HRLY</t>
  </si>
  <si>
    <t>Herley Industries Inc.</t>
  </si>
  <si>
    <t>HSIC</t>
  </si>
  <si>
    <t>Henry Schein Inc.</t>
  </si>
  <si>
    <t>HSII</t>
  </si>
  <si>
    <t>Heidrick &amp; Struggles International Inc.</t>
  </si>
  <si>
    <t>HSKA</t>
  </si>
  <si>
    <t>Heska Corp.</t>
  </si>
  <si>
    <t>HSNI</t>
  </si>
  <si>
    <t>HSN, Inc.</t>
  </si>
  <si>
    <t>HSTM</t>
  </si>
  <si>
    <t>Healthstream Inc.</t>
  </si>
  <si>
    <t>HSWI</t>
  </si>
  <si>
    <t>HSW International, Inc.</t>
  </si>
  <si>
    <t>HTBK</t>
  </si>
  <si>
    <t>Heritage Commerce Corp.</t>
  </si>
  <si>
    <t>HTCH</t>
  </si>
  <si>
    <t>Hutchinson Technology Inc.</t>
  </si>
  <si>
    <t>HTCO</t>
  </si>
  <si>
    <t>Hickory Tech Corp.</t>
  </si>
  <si>
    <t>HTGC</t>
  </si>
  <si>
    <t>Hercules Technology Growth Capital, Inc.</t>
  </si>
  <si>
    <t>HTLD</t>
  </si>
  <si>
    <t>HTLF</t>
  </si>
  <si>
    <t>Heartland Financial USA Inc.</t>
  </si>
  <si>
    <t>HTWR</t>
  </si>
  <si>
    <t>Heartware International Inc.</t>
  </si>
  <si>
    <t>HUBG</t>
  </si>
  <si>
    <t>Hub Group Inc.</t>
  </si>
  <si>
    <t>HUGH</t>
  </si>
  <si>
    <t>Hughes Communications, Inc.</t>
  </si>
  <si>
    <t>HURC</t>
  </si>
  <si>
    <t>Hurco Companies Inc.</t>
  </si>
  <si>
    <t>HURN</t>
  </si>
  <si>
    <t>Huron Consulting Group Inc.</t>
  </si>
  <si>
    <t>HUSA</t>
  </si>
  <si>
    <t>Houston American Energy Corp.</t>
  </si>
  <si>
    <t>HUVL</t>
  </si>
  <si>
    <t>Hudson Valley Holding Corp.</t>
  </si>
  <si>
    <t>HWAY</t>
  </si>
  <si>
    <t>Healthways Inc.</t>
  </si>
  <si>
    <t>HWBK</t>
  </si>
  <si>
    <t>Hawthorn Bancshares, Inc.</t>
  </si>
  <si>
    <t>HWCC</t>
  </si>
  <si>
    <t>Houston Wire &amp; Cable Company</t>
  </si>
  <si>
    <t>HWKN</t>
  </si>
  <si>
    <t>Hawkins Inc.</t>
  </si>
  <si>
    <t>Hydrogenics Corp.</t>
  </si>
  <si>
    <t>HYTM</t>
  </si>
  <si>
    <t>Hythiam Inc.</t>
  </si>
  <si>
    <t>IACI</t>
  </si>
  <si>
    <t>IAC/InterActiveCorp.</t>
  </si>
  <si>
    <t>IART</t>
  </si>
  <si>
    <t>Integra LifeSciences Holdings Corporation</t>
  </si>
  <si>
    <t>IBB</t>
  </si>
  <si>
    <t>iShares Nasdaq Biotechnology</t>
  </si>
  <si>
    <t>IBCA</t>
  </si>
  <si>
    <t>Intervest Bancshares Corp.</t>
  </si>
  <si>
    <t>IBCP</t>
  </si>
  <si>
    <t>Independent Bank Corporation</t>
  </si>
  <si>
    <t>IBKC</t>
  </si>
  <si>
    <t>IberiaBank Corp.</t>
  </si>
  <si>
    <t>IBKR</t>
  </si>
  <si>
    <t>Interactive Brokers Group, Inc.</t>
  </si>
  <si>
    <t>IBNK</t>
  </si>
  <si>
    <t>Integra Bank Corporation</t>
  </si>
  <si>
    <t>IBOC</t>
  </si>
  <si>
    <t>International Bancshares Corp.</t>
  </si>
  <si>
    <t>ICAD</t>
  </si>
  <si>
    <t>icad Inc.</t>
  </si>
  <si>
    <t>ICCC</t>
  </si>
  <si>
    <t>ImmuCell Corp.</t>
  </si>
  <si>
    <t>ICFI</t>
  </si>
  <si>
    <t>ICF International Inc.</t>
  </si>
  <si>
    <t>ICGE</t>
  </si>
  <si>
    <t>Internet Capital Group Inc.</t>
  </si>
  <si>
    <t>ICGN</t>
  </si>
  <si>
    <t>ICAgen Inc.</t>
  </si>
  <si>
    <t>ICLK</t>
  </si>
  <si>
    <t>interCLICK, Inc.</t>
  </si>
  <si>
    <t>ICLN</t>
  </si>
  <si>
    <t>iShares S&amp;P Global Clean Energy Index</t>
  </si>
  <si>
    <t>ICLR</t>
  </si>
  <si>
    <t>ICON plc</t>
  </si>
  <si>
    <t>ICON</t>
  </si>
  <si>
    <t>Iconix Brand Group, Inc.</t>
  </si>
  <si>
    <t>ICOP</t>
  </si>
  <si>
    <t>ICOP Digital Inc.</t>
  </si>
  <si>
    <t>ICUI</t>
  </si>
  <si>
    <t>IDCC</t>
  </si>
  <si>
    <t>InterDigital, Inc.</t>
  </si>
  <si>
    <t>IDIX</t>
  </si>
  <si>
    <t>Idenix Pharmaceuticals Inc.</t>
  </si>
  <si>
    <t>IDRA</t>
  </si>
  <si>
    <t>Idera Pharmaceuticals, Inc.</t>
  </si>
  <si>
    <t>IDSA</t>
  </si>
  <si>
    <t>Industrial Services of America, Inc.</t>
  </si>
  <si>
    <t>IDSY</t>
  </si>
  <si>
    <t>ID Systems Inc.</t>
  </si>
  <si>
    <t>IDTI</t>
  </si>
  <si>
    <t>IDXX</t>
  </si>
  <si>
    <t>IESC</t>
  </si>
  <si>
    <t>Integrated Electrical Services, Inc.</t>
  </si>
  <si>
    <t>IFAS</t>
  </si>
  <si>
    <t>iShares FTSE EPRA/NAREIT Dev Asia Idx</t>
  </si>
  <si>
    <t>IFEU</t>
  </si>
  <si>
    <t>iShares FTSE EPRA/NAREIT Dev EU Idx</t>
  </si>
  <si>
    <t>IFGL</t>
  </si>
  <si>
    <t>iShares FTSE EPRA/NAREIT Dev RE ex-US</t>
  </si>
  <si>
    <t>IFLG</t>
  </si>
  <si>
    <t>InfoLogix, Inc.</t>
  </si>
  <si>
    <t>IFNA</t>
  </si>
  <si>
    <t>iShares FTSE EPRA/NAREIT North America</t>
  </si>
  <si>
    <t>IFNY</t>
  </si>
  <si>
    <t>Infinity Energy Resources Inc.</t>
  </si>
  <si>
    <t>IFON</t>
  </si>
  <si>
    <t>Infosonics Corp.</t>
  </si>
  <si>
    <t>IFSB</t>
  </si>
  <si>
    <t>Independence Federal Savings Bank</t>
  </si>
  <si>
    <t>IFSIA</t>
  </si>
  <si>
    <t>Interface Inc.</t>
  </si>
  <si>
    <t>IFSM</t>
  </si>
  <si>
    <t>iShares FTSE Dev Sm Cap ex-North Amer</t>
  </si>
  <si>
    <t>IGLD</t>
  </si>
  <si>
    <t>Internet Gold Golden Lines Ltd.</t>
  </si>
  <si>
    <t>IGOI</t>
  </si>
  <si>
    <t>iGo, Inc.</t>
  </si>
  <si>
    <t>IGOV</t>
  </si>
  <si>
    <t>iShares S&amp;P/Citi Intl Treasury Bond</t>
  </si>
  <si>
    <t>IGTE</t>
  </si>
  <si>
    <t>III</t>
  </si>
  <si>
    <t>Information Services Group, Inc.</t>
  </si>
  <si>
    <t>IIIN</t>
  </si>
  <si>
    <t>Insteel Industries Inc.</t>
  </si>
  <si>
    <t>IIJI</t>
  </si>
  <si>
    <t>Internet Initiative Japan Inc.</t>
  </si>
  <si>
    <t>IILG</t>
  </si>
  <si>
    <t>Interval Leisure Group, Inc.</t>
  </si>
  <si>
    <t>IIN</t>
  </si>
  <si>
    <t>Intricon Corp.</t>
  </si>
  <si>
    <t>IIVI</t>
  </si>
  <si>
    <t>II-VI Inc.</t>
  </si>
  <si>
    <t>IKAN</t>
  </si>
  <si>
    <t>Ikanos Communications, Inc.</t>
  </si>
  <si>
    <t>IKNX</t>
  </si>
  <si>
    <t>Ikonics Corp.</t>
  </si>
  <si>
    <t>ILMN</t>
  </si>
  <si>
    <t>Illumina Inc.</t>
  </si>
  <si>
    <t>IMAX</t>
  </si>
  <si>
    <t>IMAX Corporation</t>
  </si>
  <si>
    <t>IMGN</t>
  </si>
  <si>
    <t>Immunogen Inc.</t>
  </si>
  <si>
    <t>IMKTA</t>
  </si>
  <si>
    <t>Ingles Markets Inc.</t>
  </si>
  <si>
    <t>IMMR</t>
  </si>
  <si>
    <t>Immersion Corporation</t>
  </si>
  <si>
    <t>IMMU</t>
  </si>
  <si>
    <t>Immunomedics Inc.</t>
  </si>
  <si>
    <t>IMOS</t>
  </si>
  <si>
    <t>ChipMOS TECHNOLOGIES (Bermuda) LTD.</t>
  </si>
  <si>
    <t>INAP</t>
  </si>
  <si>
    <t>Internap Network Services Corp.</t>
  </si>
  <si>
    <t>INBP</t>
  </si>
  <si>
    <t>INCB</t>
  </si>
  <si>
    <t>Indiana Community Bancorp</t>
  </si>
  <si>
    <t>INCY</t>
  </si>
  <si>
    <t>Incyte Corporation</t>
  </si>
  <si>
    <t>INDB</t>
  </si>
  <si>
    <t>Independent Bank Corp.</t>
  </si>
  <si>
    <t>INFA</t>
  </si>
  <si>
    <t>INFI</t>
  </si>
  <si>
    <t>Infinity Pharmaceuticals, Inc.</t>
  </si>
  <si>
    <t>INFN</t>
  </si>
  <si>
    <t>Infinera Corp.</t>
  </si>
  <si>
    <t>INFY</t>
  </si>
  <si>
    <t>Infosys Technologies Ltd.</t>
  </si>
  <si>
    <t>INHX</t>
  </si>
  <si>
    <t>Inhibitex Inc.</t>
  </si>
  <si>
    <t>ININ</t>
  </si>
  <si>
    <t>Interactive Intelligence, Inc.</t>
  </si>
  <si>
    <t>INMD</t>
  </si>
  <si>
    <t>Integramed America Inc.</t>
  </si>
  <si>
    <t>Medical Practitioners</t>
  </si>
  <si>
    <t>INOC</t>
  </si>
  <si>
    <t>Innotrac Corp.</t>
  </si>
  <si>
    <t>INOD</t>
  </si>
  <si>
    <t>Innodata Isogen Inc.</t>
  </si>
  <si>
    <t>INPH</t>
  </si>
  <si>
    <t>Interphase Corp.</t>
  </si>
  <si>
    <t>INSM</t>
  </si>
  <si>
    <t>Insmed Incorporated</t>
  </si>
  <si>
    <t>INSP</t>
  </si>
  <si>
    <t>InfoSpace Inc.</t>
  </si>
  <si>
    <t>INSU</t>
  </si>
  <si>
    <t>Insituform Technologies Inc.</t>
  </si>
  <si>
    <t>INSW</t>
  </si>
  <si>
    <t>InsWeb Corp.</t>
  </si>
  <si>
    <t>INTC</t>
  </si>
  <si>
    <t>Intel Corporation</t>
  </si>
  <si>
    <t>INTG</t>
  </si>
  <si>
    <t>InterGroup Corp.</t>
  </si>
  <si>
    <t>INTT</t>
  </si>
  <si>
    <t>inTEST Corp.</t>
  </si>
  <si>
    <t>INTU</t>
  </si>
  <si>
    <t>Intuit Inc.</t>
  </si>
  <si>
    <t>INTX</t>
  </si>
  <si>
    <t>Intersections Inc.</t>
  </si>
  <si>
    <t>INWK</t>
  </si>
  <si>
    <t>InnerWorkings Inc.</t>
  </si>
  <si>
    <t>INXI</t>
  </si>
  <si>
    <t>INX Inc.</t>
  </si>
  <si>
    <t>IOSP</t>
  </si>
  <si>
    <t>Innospec Inc.</t>
  </si>
  <si>
    <t>IPAR</t>
  </si>
  <si>
    <t>Inter Parfums Inc.</t>
  </si>
  <si>
    <t>IPAS</t>
  </si>
  <si>
    <t>iPass Inc.</t>
  </si>
  <si>
    <t>IPCC</t>
  </si>
  <si>
    <t>Infinity Property and Casualty Corp.</t>
  </si>
  <si>
    <t>IPCM</t>
  </si>
  <si>
    <t>IPC The Hospitalist Company, Inc.</t>
  </si>
  <si>
    <t>IPGP</t>
  </si>
  <si>
    <t>IPG Photonics Corporation</t>
  </si>
  <si>
    <t>IPHS</t>
  </si>
  <si>
    <t>Innophos Holdings Inc</t>
  </si>
  <si>
    <t>IPSU</t>
  </si>
  <si>
    <t>Imperial Sugar Co.</t>
  </si>
  <si>
    <t>IPXL</t>
  </si>
  <si>
    <t>Impax Laboratories Inc.</t>
  </si>
  <si>
    <t>IRBT</t>
  </si>
  <si>
    <t>iRobot Corporation</t>
  </si>
  <si>
    <t>IRDM</t>
  </si>
  <si>
    <t>Iridium Communications Inc.</t>
  </si>
  <si>
    <t>IRET</t>
  </si>
  <si>
    <t>Investors Real Estate Trust</t>
  </si>
  <si>
    <t>IRETP</t>
  </si>
  <si>
    <t>IRIS</t>
  </si>
  <si>
    <t>IRIS International Inc.</t>
  </si>
  <si>
    <t>IRIX</t>
  </si>
  <si>
    <t>IRIDEX Corp.</t>
  </si>
  <si>
    <t>IRSN</t>
  </si>
  <si>
    <t>Irvine Sensors Corp.</t>
  </si>
  <si>
    <t>ISBC</t>
  </si>
  <si>
    <t>Investors Bancorp Inc.</t>
  </si>
  <si>
    <t>ISCA</t>
  </si>
  <si>
    <t>International Speedway Corp.</t>
  </si>
  <si>
    <t>ISHG</t>
  </si>
  <si>
    <t>iShares S&amp;P/Citi 1-3 Yr Intl Treasury Bd</t>
  </si>
  <si>
    <t>ISIG</t>
  </si>
  <si>
    <t>Insignia Systems Inc.</t>
  </si>
  <si>
    <t>ISIL</t>
  </si>
  <si>
    <t>ISIS</t>
  </si>
  <si>
    <t>Isis Pharmaceuticals, Inc.</t>
  </si>
  <si>
    <t>ISLE</t>
  </si>
  <si>
    <t>Isle of Capri Casinos Inc.</t>
  </si>
  <si>
    <t>ISNS</t>
  </si>
  <si>
    <t>Image Sensing Systems, Inc.</t>
  </si>
  <si>
    <t>ISPH</t>
  </si>
  <si>
    <t>Inspire Pharmaceuticals, Inc.</t>
  </si>
  <si>
    <t>ISRG</t>
  </si>
  <si>
    <t>Intuitive Surgical, Inc.</t>
  </si>
  <si>
    <t>ISRL</t>
  </si>
  <si>
    <t>Isramco Inc.</t>
  </si>
  <si>
    <t>ISSC</t>
  </si>
  <si>
    <t>Innovative Solutions &amp; Support Inc.</t>
  </si>
  <si>
    <t>ISSI</t>
  </si>
  <si>
    <t>Integrated Silicon Solution Inc.</t>
  </si>
  <si>
    <t>ISTA</t>
  </si>
  <si>
    <t>ISTA Pharmaceuticals Inc.</t>
  </si>
  <si>
    <t>ISYS</t>
  </si>
  <si>
    <t>Integral Systems Inc.</t>
  </si>
  <si>
    <t>ITIC</t>
  </si>
  <si>
    <t>Investors Title Co.</t>
  </si>
  <si>
    <t>ITMN</t>
  </si>
  <si>
    <t>InterMune Inc.</t>
  </si>
  <si>
    <t>ITRI</t>
  </si>
  <si>
    <t>ITRN</t>
  </si>
  <si>
    <t>Ituran Location &amp; Control Ltd.</t>
  </si>
  <si>
    <t>IVAC</t>
  </si>
  <si>
    <t>Intevac Inc.</t>
  </si>
  <si>
    <t>IVAN</t>
  </si>
  <si>
    <t>IXYS</t>
  </si>
  <si>
    <t>IXYS Corp.</t>
  </si>
  <si>
    <t>JACK</t>
  </si>
  <si>
    <t>Jack in the Box Inc.</t>
  </si>
  <si>
    <t>JADE</t>
  </si>
  <si>
    <t>LJ International Inc.</t>
  </si>
  <si>
    <t>JAKK</t>
  </si>
  <si>
    <t>JASO</t>
  </si>
  <si>
    <t>JA Solar Holdings Co., Ltd.</t>
  </si>
  <si>
    <t>JAX</t>
  </si>
  <si>
    <t>J. Alexander's Corp.</t>
  </si>
  <si>
    <t>JAXB</t>
  </si>
  <si>
    <t>Jacksonville Bancorp, Inc.</t>
  </si>
  <si>
    <t>JAZZ</t>
  </si>
  <si>
    <t>Jazz Pharmaceuticals, Inc.</t>
  </si>
  <si>
    <t>JBHT</t>
  </si>
  <si>
    <t>JB Hunt Transport Services Inc.</t>
  </si>
  <si>
    <t>JBLU</t>
  </si>
  <si>
    <t>JetBlue Airways Corporation</t>
  </si>
  <si>
    <t>JBSS</t>
  </si>
  <si>
    <t>John B Sanfilippo &amp; Son Inc.</t>
  </si>
  <si>
    <t>JCDA</t>
  </si>
  <si>
    <t>Jacada Ltd.</t>
  </si>
  <si>
    <t>JCOM</t>
  </si>
  <si>
    <t>j2 Global Communications, Inc.</t>
  </si>
  <si>
    <t>JCS</t>
  </si>
  <si>
    <t>Communications Systems Inc.</t>
  </si>
  <si>
    <t>JCTCF</t>
  </si>
  <si>
    <t>Jewett-Cameron Trading Co. Ltd.</t>
  </si>
  <si>
    <t>JDAS</t>
  </si>
  <si>
    <t>JDA Software Group Inc.</t>
  </si>
  <si>
    <t>JDSU</t>
  </si>
  <si>
    <t>JFBC</t>
  </si>
  <si>
    <t>Jeffersonville Bancorp</t>
  </si>
  <si>
    <t>JFBI</t>
  </si>
  <si>
    <t>Jefferson Bancshares Inc.</t>
  </si>
  <si>
    <t>JJSF</t>
  </si>
  <si>
    <t>J&amp;J Snack Foods Corp.</t>
  </si>
  <si>
    <t>JKHY</t>
  </si>
  <si>
    <t>Jack Henry &amp; Associates Inc.</t>
  </si>
  <si>
    <t>JMBA</t>
  </si>
  <si>
    <t>Jamba, Inc.</t>
  </si>
  <si>
    <t>JOBS</t>
  </si>
  <si>
    <t>51job Inc.</t>
  </si>
  <si>
    <t>JOEZ</t>
  </si>
  <si>
    <t>Joe's Jeans Inc.</t>
  </si>
  <si>
    <t>JOSB</t>
  </si>
  <si>
    <t>Jos. A Bank Clothiers Inc.</t>
  </si>
  <si>
    <t>JOUT</t>
  </si>
  <si>
    <t>Johnson Outdoors Inc.</t>
  </si>
  <si>
    <t>JOYG</t>
  </si>
  <si>
    <t>Joy Global, Inc.</t>
  </si>
  <si>
    <t>JRCC</t>
  </si>
  <si>
    <t>James River Coal Co.</t>
  </si>
  <si>
    <t>JRJC</t>
  </si>
  <si>
    <t>China Finance Online Co. Ltd.</t>
  </si>
  <si>
    <t>JSDA</t>
  </si>
  <si>
    <t>Jones Soda Co.</t>
  </si>
  <si>
    <t>JST</t>
  </si>
  <si>
    <t>Jinpan International Ltd.</t>
  </si>
  <si>
    <t>JXSB</t>
  </si>
  <si>
    <t>Jacksonville Bancorp Inc.</t>
  </si>
  <si>
    <t>KALU</t>
  </si>
  <si>
    <t>Kaiser Aluminum Corporation</t>
  </si>
  <si>
    <t>KAMN</t>
  </si>
  <si>
    <t>Kaman Corporation</t>
  </si>
  <si>
    <t>KBALB</t>
  </si>
  <si>
    <t>Kimball International, Inc.</t>
  </si>
  <si>
    <t>KCAP</t>
  </si>
  <si>
    <t>Kohlberg Capital Corporation</t>
  </si>
  <si>
    <t>KCLI</t>
  </si>
  <si>
    <t>Kansas City Life Insurance Company</t>
  </si>
  <si>
    <t>KELYA</t>
  </si>
  <si>
    <t>KENT</t>
  </si>
  <si>
    <t>Kent Financial Services Inc.</t>
  </si>
  <si>
    <t>KEQU</t>
  </si>
  <si>
    <t>Kewaunee Scientific Corp.</t>
  </si>
  <si>
    <t>KERX</t>
  </si>
  <si>
    <t>Keryx Biopharmaceuticals Inc.</t>
  </si>
  <si>
    <t>KEYN</t>
  </si>
  <si>
    <t>Keynote Systems Inc.</t>
  </si>
  <si>
    <t>KFFB</t>
  </si>
  <si>
    <t>Kentucky First Federal Bancorp, Inc.</t>
  </si>
  <si>
    <t>KFRC</t>
  </si>
  <si>
    <t>Kforce Inc.</t>
  </si>
  <si>
    <t>KINS</t>
  </si>
  <si>
    <t>Kingstone Companies, Inc.</t>
  </si>
  <si>
    <t>KIRK</t>
  </si>
  <si>
    <t>Kirkland's Inc.</t>
  </si>
  <si>
    <t>KITD</t>
  </si>
  <si>
    <t>KIT digital, Inc.</t>
  </si>
  <si>
    <t>KLAC</t>
  </si>
  <si>
    <t>KLA-Tencor Corporation</t>
  </si>
  <si>
    <t>KLIC</t>
  </si>
  <si>
    <t>Kulicke &amp; Soffa Industries Inc.</t>
  </si>
  <si>
    <t>KMGB</t>
  </si>
  <si>
    <t>KMG Chemicals Inc.</t>
  </si>
  <si>
    <t>KNDI</t>
  </si>
  <si>
    <t>Kandi Technologies, Corp</t>
  </si>
  <si>
    <t>KNDL</t>
  </si>
  <si>
    <t>Kendle International Inc.</t>
  </si>
  <si>
    <t>KNOL</t>
  </si>
  <si>
    <t>Knology, Inc.</t>
  </si>
  <si>
    <t>KNOT</t>
  </si>
  <si>
    <t>The Knot, Inc.</t>
  </si>
  <si>
    <t>KNSY</t>
  </si>
  <si>
    <t>KNXA</t>
  </si>
  <si>
    <t>Kenexa Corp.</t>
  </si>
  <si>
    <t>KONA</t>
  </si>
  <si>
    <t>Kona Grill Inc.</t>
  </si>
  <si>
    <t>KONG</t>
  </si>
  <si>
    <t>Kongzhong Corp.</t>
  </si>
  <si>
    <t>KOOL</t>
  </si>
  <si>
    <t>ThermoGenesis Corp.</t>
  </si>
  <si>
    <t>KOPN</t>
  </si>
  <si>
    <t>Kopin Corp.</t>
  </si>
  <si>
    <t>KOSS</t>
  </si>
  <si>
    <t>Koss Corp.</t>
  </si>
  <si>
    <t>KapStone Paper and Packaging Corporation</t>
  </si>
  <si>
    <t>KRNY</t>
  </si>
  <si>
    <t>Kearny Financial Corp.</t>
  </si>
  <si>
    <t>KRSL</t>
  </si>
  <si>
    <t>Kreisler Manufacturing Corp.</t>
  </si>
  <si>
    <t>KSW</t>
  </si>
  <si>
    <t>KSW Inc.</t>
  </si>
  <si>
    <t>KSWS</t>
  </si>
  <si>
    <t>K-Swiss Inc.</t>
  </si>
  <si>
    <t>KTCC</t>
  </si>
  <si>
    <t>Key Tronic Corp.</t>
  </si>
  <si>
    <t>KTEC</t>
  </si>
  <si>
    <t>Key Technology Inc.</t>
  </si>
  <si>
    <t>KTOS</t>
  </si>
  <si>
    <t>Kratos Defense &amp; Security Solutions, Inc.</t>
  </si>
  <si>
    <t>KVHI</t>
  </si>
  <si>
    <t>KVH Industries Inc.</t>
  </si>
  <si>
    <t>LABC</t>
  </si>
  <si>
    <t>Louisiana Bancorp, Inc.</t>
  </si>
  <si>
    <t>LABL</t>
  </si>
  <si>
    <t>Multi-Color Corp.</t>
  </si>
  <si>
    <t>LACO</t>
  </si>
  <si>
    <t>Lakes Entertainment Inc.</t>
  </si>
  <si>
    <t>LAKE</t>
  </si>
  <si>
    <t>Lakeland Industries Inc.</t>
  </si>
  <si>
    <t>LAMR</t>
  </si>
  <si>
    <t>Lamar Advertising Co.</t>
  </si>
  <si>
    <t>LANC</t>
  </si>
  <si>
    <t>LARK</t>
  </si>
  <si>
    <t>Landmark Bancorp Inc.</t>
  </si>
  <si>
    <t>LAVA</t>
  </si>
  <si>
    <t>Magma Design Automation Inc.</t>
  </si>
  <si>
    <t>LAWS</t>
  </si>
  <si>
    <t>Lawson Products Inc.</t>
  </si>
  <si>
    <t>LAYN</t>
  </si>
  <si>
    <t>Layne Christensen Co.</t>
  </si>
  <si>
    <t>LBAI</t>
  </si>
  <si>
    <t>Lakeland Bancorp Inc.</t>
  </si>
  <si>
    <t>LBCP</t>
  </si>
  <si>
    <t>Liberty Bancorp, Inc.</t>
  </si>
  <si>
    <t>LBIX</t>
  </si>
  <si>
    <t>Leading Brands Inc.</t>
  </si>
  <si>
    <t>LBTYA</t>
  </si>
  <si>
    <t>Liberty Global Inc.</t>
  </si>
  <si>
    <t>LCAPA</t>
  </si>
  <si>
    <t>LCAV</t>
  </si>
  <si>
    <t>LCA-Vision Inc.</t>
  </si>
  <si>
    <t>LCRD</t>
  </si>
  <si>
    <t>LaserCard Corporation</t>
  </si>
  <si>
    <t>LCRY</t>
  </si>
  <si>
    <t>LeCroy Corp.</t>
  </si>
  <si>
    <t>LCUT</t>
  </si>
  <si>
    <t>Lifetime Brands, Inc.</t>
  </si>
  <si>
    <t>LDSH</t>
  </si>
  <si>
    <t>Ladish Co. Inc.</t>
  </si>
  <si>
    <t>LEAP</t>
  </si>
  <si>
    <t>Leap Wireless International Inc.</t>
  </si>
  <si>
    <t>LECO</t>
  </si>
  <si>
    <t>Lincoln Electric Holdings Inc.</t>
  </si>
  <si>
    <t>LEDR</t>
  </si>
  <si>
    <t>Market Leader, Inc.</t>
  </si>
  <si>
    <t>LEGC</t>
  </si>
  <si>
    <t>Legacy Bancorp Inc.</t>
  </si>
  <si>
    <t>LFUS</t>
  </si>
  <si>
    <t>Littelfuse Inc.</t>
  </si>
  <si>
    <t>LGCY</t>
  </si>
  <si>
    <t>Legacy Reserves Lp</t>
  </si>
  <si>
    <t>LGND</t>
  </si>
  <si>
    <t>Ligand Pharmaceuticals Inc.</t>
  </si>
  <si>
    <t>LHCG</t>
  </si>
  <si>
    <t>LHC Group, Inc.</t>
  </si>
  <si>
    <t>LIFE</t>
  </si>
  <si>
    <t>Life Technologies Corporation</t>
  </si>
  <si>
    <t>LIME</t>
  </si>
  <si>
    <t>Lime Energy Co.</t>
  </si>
  <si>
    <t>LINC</t>
  </si>
  <si>
    <t>Lincoln Educational Services Corporation</t>
  </si>
  <si>
    <t>LINE</t>
  </si>
  <si>
    <t>Linn Energy, LLC</t>
  </si>
  <si>
    <t>LINTA</t>
  </si>
  <si>
    <t>Liberty Media Interactive</t>
  </si>
  <si>
    <t>LION</t>
  </si>
  <si>
    <t>Fidelity Southern Corporation</t>
  </si>
  <si>
    <t>LIOX</t>
  </si>
  <si>
    <t>Lionbridge Technologies Inc.</t>
  </si>
  <si>
    <t>LIVE</t>
  </si>
  <si>
    <t>LiveDeal, Inc.</t>
  </si>
  <si>
    <t>LIWA</t>
  </si>
  <si>
    <t>Lihua International, Inc.</t>
  </si>
  <si>
    <t>LKFN</t>
  </si>
  <si>
    <t>Lakeland Financial Corp.</t>
  </si>
  <si>
    <t>LKQX</t>
  </si>
  <si>
    <t>LKQ Corp.</t>
  </si>
  <si>
    <t>LLNW</t>
  </si>
  <si>
    <t>Limelight Networks, Inc.</t>
  </si>
  <si>
    <t>LLTC</t>
  </si>
  <si>
    <t>Linear Technology Corp.</t>
  </si>
  <si>
    <t>LMAT</t>
  </si>
  <si>
    <t>LeMaitre Vascular, Inc.</t>
  </si>
  <si>
    <t>LMIA</t>
  </si>
  <si>
    <t>LMI Aerospace Inc.</t>
  </si>
  <si>
    <t>LMLP</t>
  </si>
  <si>
    <t>LML Payment Systems Inc.</t>
  </si>
  <si>
    <t>LMNX</t>
  </si>
  <si>
    <t>Luminex Corporation</t>
  </si>
  <si>
    <t>LNBB</t>
  </si>
  <si>
    <t>LNB Bancorp Inc.</t>
  </si>
  <si>
    <t>LNCE</t>
  </si>
  <si>
    <t>Lance, Inc.</t>
  </si>
  <si>
    <t>LNCR</t>
  </si>
  <si>
    <t>Lincare Holdings Inc.</t>
  </si>
  <si>
    <t>LNDC</t>
  </si>
  <si>
    <t>Landec Corp.</t>
  </si>
  <si>
    <t>LNET</t>
  </si>
  <si>
    <t>LodgeNet Interactive Corporation</t>
  </si>
  <si>
    <t>Geeknet, Inc.</t>
  </si>
  <si>
    <t>LOAN</t>
  </si>
  <si>
    <t>Manhattan Bridge Capital, Inc.</t>
  </si>
  <si>
    <t>LOCM</t>
  </si>
  <si>
    <t>Local.com Corp.</t>
  </si>
  <si>
    <t>LOGC</t>
  </si>
  <si>
    <t>LOGIC Devices Incorporated</t>
  </si>
  <si>
    <t>LOGI</t>
  </si>
  <si>
    <t>Logitech International SA</t>
  </si>
  <si>
    <t>LOGM</t>
  </si>
  <si>
    <t>LogMeIn, Inc.</t>
  </si>
  <si>
    <t>LOJN</t>
  </si>
  <si>
    <t>LoJack Corp.</t>
  </si>
  <si>
    <t>eLong Inc.</t>
  </si>
  <si>
    <t>LOOK</t>
  </si>
  <si>
    <t>LookSmart, Ltd.</t>
  </si>
  <si>
    <t>LOOP</t>
  </si>
  <si>
    <t>LoopNet, Inc.</t>
  </si>
  <si>
    <t>LOPE</t>
  </si>
  <si>
    <t>Grand Canyon Education, Inc.</t>
  </si>
  <si>
    <t>LORL</t>
  </si>
  <si>
    <t>Loral Space &amp; Communications, Inc.</t>
  </si>
  <si>
    <t>LPHI</t>
  </si>
  <si>
    <t>LPNT</t>
  </si>
  <si>
    <t>Lifepoint Hospitals Inc.</t>
  </si>
  <si>
    <t>LPSB</t>
  </si>
  <si>
    <t>Laporte Bancorp, Inc.</t>
  </si>
  <si>
    <t>LPSN</t>
  </si>
  <si>
    <t>LivePerson Inc.</t>
  </si>
  <si>
    <t>LPTH</t>
  </si>
  <si>
    <t>LightPath Technologies Inc.</t>
  </si>
  <si>
    <t>LQDT</t>
  </si>
  <si>
    <t>Liquidity Services, Inc.</t>
  </si>
  <si>
    <t>LRCX</t>
  </si>
  <si>
    <t>Lam Research Corporation</t>
  </si>
  <si>
    <t>LSBI</t>
  </si>
  <si>
    <t>LSB Financial Corp.</t>
  </si>
  <si>
    <t>LSBK</t>
  </si>
  <si>
    <t>Lake Shore Bancorp Inc.</t>
  </si>
  <si>
    <t>LSCC</t>
  </si>
  <si>
    <t>Lattice Semiconductor Corporation</t>
  </si>
  <si>
    <t>LSTR</t>
  </si>
  <si>
    <t>Landstar System Inc.</t>
  </si>
  <si>
    <t>LTBR</t>
  </si>
  <si>
    <t>Lightbridge Corp.</t>
  </si>
  <si>
    <t>LTON</t>
  </si>
  <si>
    <t>Linktone Ltd.</t>
  </si>
  <si>
    <t>LTRE</t>
  </si>
  <si>
    <t>Learning Tree International Inc.</t>
  </si>
  <si>
    <t>LTRX</t>
  </si>
  <si>
    <t>Lantronix Inc.</t>
  </si>
  <si>
    <t>LTXC</t>
  </si>
  <si>
    <t>LTX-Credence Corporation</t>
  </si>
  <si>
    <t>LUFK</t>
  </si>
  <si>
    <t>Lufkin Industries Inc.</t>
  </si>
  <si>
    <t>LULU</t>
  </si>
  <si>
    <t>Lululemon Athletica Inc.</t>
  </si>
  <si>
    <t>LUNA</t>
  </si>
  <si>
    <t>Luna Innovations Incorporated</t>
  </si>
  <si>
    <t>LVLT</t>
  </si>
  <si>
    <t>Level 3 Communications Inc.</t>
  </si>
  <si>
    <t>LWAY</t>
  </si>
  <si>
    <t>Lifeway Foods Inc.</t>
  </si>
  <si>
    <t>LWSN</t>
  </si>
  <si>
    <t>Lawson Software, Inc.</t>
  </si>
  <si>
    <t>LXRX</t>
  </si>
  <si>
    <t>Lexicon Pharmaceuticals, Inc.</t>
  </si>
  <si>
    <t>LYTS</t>
  </si>
  <si>
    <t>LSI Industries Inc.</t>
  </si>
  <si>
    <t>MACC</t>
  </si>
  <si>
    <t>MACC Private Equities Inc.</t>
  </si>
  <si>
    <t>MACE</t>
  </si>
  <si>
    <t>Mace Security International Inc.</t>
  </si>
  <si>
    <t>MAGS</t>
  </si>
  <si>
    <t>Magal Security Systems Ltd.</t>
  </si>
  <si>
    <t>MAIL</t>
  </si>
  <si>
    <t>IncrediMail, Ltd.</t>
  </si>
  <si>
    <t>MAIN</t>
  </si>
  <si>
    <t>Main Street Capital Corporation</t>
  </si>
  <si>
    <t>MAKO</t>
  </si>
  <si>
    <t>MAKO Surgical Corp.</t>
  </si>
  <si>
    <t>MALL</t>
  </si>
  <si>
    <t>PC Mall Inc.</t>
  </si>
  <si>
    <t>MANH</t>
  </si>
  <si>
    <t>Manhattan Associates, Inc.</t>
  </si>
  <si>
    <t>MANT</t>
  </si>
  <si>
    <t>MAPP</t>
  </si>
  <si>
    <t>MAP Pharmaceuticals, Inc.</t>
  </si>
  <si>
    <t>MARPS</t>
  </si>
  <si>
    <t>Marine Petroleum Trust</t>
  </si>
  <si>
    <t>MASI</t>
  </si>
  <si>
    <t>Masimo Corporation</t>
  </si>
  <si>
    <t>MAT</t>
  </si>
  <si>
    <t>Mattel Inc.</t>
  </si>
  <si>
    <t>MATK</t>
  </si>
  <si>
    <t>Martek Biosciences Corp.</t>
  </si>
  <si>
    <t>MATW</t>
  </si>
  <si>
    <t>Matthews International Corporation</t>
  </si>
  <si>
    <t>MAXY</t>
  </si>
  <si>
    <t>Maxygen, Inc.</t>
  </si>
  <si>
    <t>MAYS</t>
  </si>
  <si>
    <t>JW Mays Inc.</t>
  </si>
  <si>
    <t>MBFI</t>
  </si>
  <si>
    <t>MB Financial Inc.</t>
  </si>
  <si>
    <t>MBLX</t>
  </si>
  <si>
    <t>Metabolix, Inc.</t>
  </si>
  <si>
    <t>MBND</t>
  </si>
  <si>
    <t>Multiband Corporation</t>
  </si>
  <si>
    <t>MBRG</t>
  </si>
  <si>
    <t>Middleburg Financial Corporation</t>
  </si>
  <si>
    <t>MBTF</t>
  </si>
  <si>
    <t>MBT Financial Corp.</t>
  </si>
  <si>
    <t>MBVT</t>
  </si>
  <si>
    <t>Merchants Bancshares Inc.</t>
  </si>
  <si>
    <t>MBWM</t>
  </si>
  <si>
    <t>Mercantile Bank Corp.</t>
  </si>
  <si>
    <t>MCBC</t>
  </si>
  <si>
    <t>Macatawa Bank Corp.</t>
  </si>
  <si>
    <t>MCBF</t>
  </si>
  <si>
    <t>Monarch Community Bancorp Inc.</t>
  </si>
  <si>
    <t>MCBI</t>
  </si>
  <si>
    <t>Metrocorp Bancshares Inc.</t>
  </si>
  <si>
    <t>MCCC</t>
  </si>
  <si>
    <t>Mediacom Communications Corp.</t>
  </si>
  <si>
    <t>MCGC</t>
  </si>
  <si>
    <t>MCG Capital Corporation</t>
  </si>
  <si>
    <t>MCHP</t>
  </si>
  <si>
    <t>Microchip Technology Inc.</t>
  </si>
  <si>
    <t>MCHX</t>
  </si>
  <si>
    <t>Marchex, Inc.</t>
  </si>
  <si>
    <t>MCRI</t>
  </si>
  <si>
    <t>Monarch Casino &amp; Resort Inc.</t>
  </si>
  <si>
    <t>MCRL</t>
  </si>
  <si>
    <t>Micrel Inc.</t>
  </si>
  <si>
    <t>MCRS</t>
  </si>
  <si>
    <t>MICROS Systems, Inc.</t>
  </si>
  <si>
    <t>MDAS</t>
  </si>
  <si>
    <t>MedAssets, Inc.</t>
  </si>
  <si>
    <t>MDCA</t>
  </si>
  <si>
    <t>MDC Partners Inc.</t>
  </si>
  <si>
    <t>MDCI</t>
  </si>
  <si>
    <t>Medical Action Industries Inc.</t>
  </si>
  <si>
    <t>MDCO</t>
  </si>
  <si>
    <t>Medicines Co.</t>
  </si>
  <si>
    <t>MDH</t>
  </si>
  <si>
    <t>MHI Hospitality Corp.</t>
  </si>
  <si>
    <t>MDRX</t>
  </si>
  <si>
    <t>MDSO</t>
  </si>
  <si>
    <t>Medidata Solutions, Inc.</t>
  </si>
  <si>
    <t>MDTH</t>
  </si>
  <si>
    <t>MedCath Corp.</t>
  </si>
  <si>
    <t>MDVN</t>
  </si>
  <si>
    <t>Medivation, Inc.</t>
  </si>
  <si>
    <t>MEAD</t>
  </si>
  <si>
    <t>Meade Instruments Corp.</t>
  </si>
  <si>
    <t>MEAS</t>
  </si>
  <si>
    <t>Measurement Specialties Inc.</t>
  </si>
  <si>
    <t>MEDQ</t>
  </si>
  <si>
    <t>MedQuist Inc.</t>
  </si>
  <si>
    <t>MEDW</t>
  </si>
  <si>
    <t>Mediware Information Systems Inc.</t>
  </si>
  <si>
    <t>MELA</t>
  </si>
  <si>
    <t>MELI</t>
  </si>
  <si>
    <t>Mercadolibre, Inc.</t>
  </si>
  <si>
    <t>MEMS</t>
  </si>
  <si>
    <t>MEMSIC, Inc.</t>
  </si>
  <si>
    <t>MENT</t>
  </si>
  <si>
    <t>Mentor Graphics Corp.</t>
  </si>
  <si>
    <t>MEOH</t>
  </si>
  <si>
    <t>Methanex Corp.</t>
  </si>
  <si>
    <t>MERC</t>
  </si>
  <si>
    <t>Mercer International Inc.</t>
  </si>
  <si>
    <t>MERR</t>
  </si>
  <si>
    <t>Merriman Curhan Ford Group, Inc.</t>
  </si>
  <si>
    <t>METR</t>
  </si>
  <si>
    <t>Metro Bancorp, Inc.</t>
  </si>
  <si>
    <t>MFI</t>
  </si>
  <si>
    <t>MicroFinancial Inc.</t>
  </si>
  <si>
    <t>MFLR</t>
  </si>
  <si>
    <t>Mayflower Bancorp, Inc.</t>
  </si>
  <si>
    <t>MFLX</t>
  </si>
  <si>
    <t>Multi-Fineline Electronix Inc.</t>
  </si>
  <si>
    <t>MFNC</t>
  </si>
  <si>
    <t>Mackinac Financial Corp.</t>
  </si>
  <si>
    <t>MFRI</t>
  </si>
  <si>
    <t>MFRI Inc.</t>
  </si>
  <si>
    <t>MFSF</t>
  </si>
  <si>
    <t>Mutualfirst Financial Inc.</t>
  </si>
  <si>
    <t>MGAM</t>
  </si>
  <si>
    <t>Multimedia Games Inc.</t>
  </si>
  <si>
    <t>MGEE</t>
  </si>
  <si>
    <t>MGE Energy Inc.</t>
  </si>
  <si>
    <t>MGIC</t>
  </si>
  <si>
    <t>Magic Software Enterprises Ltd.</t>
  </si>
  <si>
    <t>MGLN</t>
  </si>
  <si>
    <t>Magellan Health Services Inc.</t>
  </si>
  <si>
    <t>MGPI</t>
  </si>
  <si>
    <t>MGP Ingredients Inc.</t>
  </si>
  <si>
    <t>MGRC</t>
  </si>
  <si>
    <t>McGrath Rentcorp</t>
  </si>
  <si>
    <t>MGYR</t>
  </si>
  <si>
    <t>Magyar Bancorp, Inc.</t>
  </si>
  <si>
    <t>MHGC</t>
  </si>
  <si>
    <t>Morgans Hotel Group Co.</t>
  </si>
  <si>
    <t>MHLD</t>
  </si>
  <si>
    <t>Maiden Holdings, Ltd.</t>
  </si>
  <si>
    <t>MICC</t>
  </si>
  <si>
    <t>Millicom International Cellular SA</t>
  </si>
  <si>
    <t>MIDD</t>
  </si>
  <si>
    <t>Middleby Corp.</t>
  </si>
  <si>
    <t>MIGP</t>
  </si>
  <si>
    <t>Mercer Insurance Group Inc.</t>
  </si>
  <si>
    <t>MIND</t>
  </si>
  <si>
    <t>Mitcham Industries Inc.</t>
  </si>
  <si>
    <t>MINI</t>
  </si>
  <si>
    <t>Mobile Mini, Inc.</t>
  </si>
  <si>
    <t>MIPS</t>
  </si>
  <si>
    <t>MIPS Technologies Inc.</t>
  </si>
  <si>
    <t>MITI</t>
  </si>
  <si>
    <t>Micromet, Inc.</t>
  </si>
  <si>
    <t>MITSY</t>
  </si>
  <si>
    <t>Mitsui &amp; Co. Ltd.</t>
  </si>
  <si>
    <t>MKSI</t>
  </si>
  <si>
    <t>MKS Instruments Inc.</t>
  </si>
  <si>
    <t>MKTAY</t>
  </si>
  <si>
    <t>Makita Corp.</t>
  </si>
  <si>
    <t>MKTX</t>
  </si>
  <si>
    <t>MarketAxess Holdings Inc.</t>
  </si>
  <si>
    <t>MKTY</t>
  </si>
  <si>
    <t>Mechanical Technology Inc.</t>
  </si>
  <si>
    <t>MLAB</t>
  </si>
  <si>
    <t>Mesa Laboratories Inc.</t>
  </si>
  <si>
    <t>MLHR</t>
  </si>
  <si>
    <t>Herman Miller Inc.</t>
  </si>
  <si>
    <t>MLNK</t>
  </si>
  <si>
    <t>ModusLink Global Solutions, Inc.</t>
  </si>
  <si>
    <t>MLNX</t>
  </si>
  <si>
    <t>Mellanox Technologies, Ltd.</t>
  </si>
  <si>
    <t>MLVF</t>
  </si>
  <si>
    <t>Malvern Federal Bancorp, Inc.</t>
  </si>
  <si>
    <t>MMLP</t>
  </si>
  <si>
    <t>Martin Midstream Partners LP</t>
  </si>
  <si>
    <t>MMSI</t>
  </si>
  <si>
    <t>Merit Medical Systems, Inc.</t>
  </si>
  <si>
    <t>MMUS</t>
  </si>
  <si>
    <t>MakeMusic Inc.</t>
  </si>
  <si>
    <t>MNDO</t>
  </si>
  <si>
    <t>MIND C.T.I., Ltd.</t>
  </si>
  <si>
    <t>MNKD</t>
  </si>
  <si>
    <t>MannKind Corp.</t>
  </si>
  <si>
    <t>MNOV</t>
  </si>
  <si>
    <t>MediciNova Inc.</t>
  </si>
  <si>
    <t>MNRK</t>
  </si>
  <si>
    <t>Monarch Financial Holdings, Inc.</t>
  </si>
  <si>
    <t>MNRO</t>
  </si>
  <si>
    <t>Monro Muffler Brake Inc.</t>
  </si>
  <si>
    <t>Monmouth Real Estate Investment Corp.</t>
  </si>
  <si>
    <t>MNTA</t>
  </si>
  <si>
    <t>Momenta Pharmaceuticals Inc.</t>
  </si>
  <si>
    <t>MNTG</t>
  </si>
  <si>
    <t>MTR Gaming Group, Inc.</t>
  </si>
  <si>
    <t>MNTX</t>
  </si>
  <si>
    <t>Manitex International, Inc.</t>
  </si>
  <si>
    <t>MOCO</t>
  </si>
  <si>
    <t>MOCON Inc.</t>
  </si>
  <si>
    <t>MOFG</t>
  </si>
  <si>
    <t>MidWest One Financial Group, Inc.</t>
  </si>
  <si>
    <t>MOLX</t>
  </si>
  <si>
    <t>Molex Inc.</t>
  </si>
  <si>
    <t>MORN</t>
  </si>
  <si>
    <t>Morningstar Inc.</t>
  </si>
  <si>
    <t>MOSY</t>
  </si>
  <si>
    <t>MoSys, Inc.</t>
  </si>
  <si>
    <t>MOVE</t>
  </si>
  <si>
    <t>Move, Inc.</t>
  </si>
  <si>
    <t>MPAA</t>
  </si>
  <si>
    <t>Motorcar Parts of America Inc.</t>
  </si>
  <si>
    <t>MPAC</t>
  </si>
  <si>
    <t>MOD-PAC Corp.</t>
  </si>
  <si>
    <t>MPB</t>
  </si>
  <si>
    <t>Mid Penn Bancorp Inc.</t>
  </si>
  <si>
    <t>MPEL</t>
  </si>
  <si>
    <t>Melco Crown Entertainment Ltd.</t>
  </si>
  <si>
    <t>MPET</t>
  </si>
  <si>
    <t>MPWR</t>
  </si>
  <si>
    <t>Monolithic Power Systems Inc.</t>
  </si>
  <si>
    <t>MRCY</t>
  </si>
  <si>
    <t>Mercury Computer Systems, Inc.</t>
  </si>
  <si>
    <t>MRGE</t>
  </si>
  <si>
    <t>Merge Healthcare Incorporated.</t>
  </si>
  <si>
    <t>MRLN</t>
  </si>
  <si>
    <t>Marlin Business Services Corp.</t>
  </si>
  <si>
    <t>MRNA</t>
  </si>
  <si>
    <t>MROE</t>
  </si>
  <si>
    <t>Monroe Bancorp</t>
  </si>
  <si>
    <t>MRTI</t>
  </si>
  <si>
    <t>Maxus Realty Trust Inc.</t>
  </si>
  <si>
    <t>MRTN</t>
  </si>
  <si>
    <t>Marten Transport Ltd.</t>
  </si>
  <si>
    <t>MRVC</t>
  </si>
  <si>
    <t>MRV Communications Inc.</t>
  </si>
  <si>
    <t>MRVL</t>
  </si>
  <si>
    <t>Marvell Technology Group Ltd.</t>
  </si>
  <si>
    <t>MSBF</t>
  </si>
  <si>
    <t>MSB Financial Corp.</t>
  </si>
  <si>
    <t>MSCC</t>
  </si>
  <si>
    <t>Microsemi Corp.</t>
  </si>
  <si>
    <t>MSEX</t>
  </si>
  <si>
    <t>Middlesex Water Co.</t>
  </si>
  <si>
    <t>MSFG</t>
  </si>
  <si>
    <t>Mainsource Financial Group</t>
  </si>
  <si>
    <t>MSFT</t>
  </si>
  <si>
    <t>Microsoft Corporation</t>
  </si>
  <si>
    <t>MSHL</t>
  </si>
  <si>
    <t>Marshall Edwards Inc.</t>
  </si>
  <si>
    <t>MSII</t>
  </si>
  <si>
    <t>Media Sciences International Inc.</t>
  </si>
  <si>
    <t>MSON</t>
  </si>
  <si>
    <t>Misonix Inc.</t>
  </si>
  <si>
    <t>MSPD</t>
  </si>
  <si>
    <t>Mindspeed Technologies Inc.</t>
  </si>
  <si>
    <t>MSSR</t>
  </si>
  <si>
    <t>McCormick &amp; Schmick's Seafood Restaurants, Inc.</t>
  </si>
  <si>
    <t>MSTR</t>
  </si>
  <si>
    <t>MicroStrategy Inc.</t>
  </si>
  <si>
    <t>MSW</t>
  </si>
  <si>
    <t>Mission West Properties Inc.</t>
  </si>
  <si>
    <t>MTEX</t>
  </si>
  <si>
    <t>Mannatech Inc.</t>
  </si>
  <si>
    <t>MTLK</t>
  </si>
  <si>
    <t>Metalink, Ltd.</t>
  </si>
  <si>
    <t>MTMC</t>
  </si>
  <si>
    <t>MTM Technologies Inc.</t>
  </si>
  <si>
    <t>MTOX</t>
  </si>
  <si>
    <t>MEDTOX Scientific Inc.</t>
  </si>
  <si>
    <t>MTRX</t>
  </si>
  <si>
    <t>Matrix Service Co.</t>
  </si>
  <si>
    <t>MTSC</t>
  </si>
  <si>
    <t>MTS Systems Corp.</t>
  </si>
  <si>
    <t>MTSL</t>
  </si>
  <si>
    <t>MER Telemanagement Solutions Ltd.</t>
  </si>
  <si>
    <t>MTSN</t>
  </si>
  <si>
    <t>Mattson Technology Inc.</t>
  </si>
  <si>
    <t>MTXX</t>
  </si>
  <si>
    <t>Matrixx Initiatives Inc.</t>
  </si>
  <si>
    <t>MVIS</t>
  </si>
  <si>
    <t>Microvision Inc.</t>
  </si>
  <si>
    <t>MWIV</t>
  </si>
  <si>
    <t>MWI Veterinary Supply, Inc.</t>
  </si>
  <si>
    <t>MXIM</t>
  </si>
  <si>
    <t>Maxim Integrated Products Inc.</t>
  </si>
  <si>
    <t>MXWL</t>
  </si>
  <si>
    <t>Maxwell Technologies Inc.</t>
  </si>
  <si>
    <t>MYGN</t>
  </si>
  <si>
    <t>Myriad Genetics Inc.</t>
  </si>
  <si>
    <t>MYL</t>
  </si>
  <si>
    <t>Mylan, Inc.</t>
  </si>
  <si>
    <t>MYRG</t>
  </si>
  <si>
    <t>MYR Group, Inc.</t>
  </si>
  <si>
    <t>MYRX</t>
  </si>
  <si>
    <t>NABI</t>
  </si>
  <si>
    <t>Nabi Biopharmaceuticals</t>
  </si>
  <si>
    <t>NAFC</t>
  </si>
  <si>
    <t>Nash Finch Co.</t>
  </si>
  <si>
    <t>NAII</t>
  </si>
  <si>
    <t>Natural Alternatives International Inc.</t>
  </si>
  <si>
    <t>NANO</t>
  </si>
  <si>
    <t>NANX</t>
  </si>
  <si>
    <t>Nanophase Technologies Corp.</t>
  </si>
  <si>
    <t>NARA</t>
  </si>
  <si>
    <t>Nara Bancorp Inc.</t>
  </si>
  <si>
    <t>NASB</t>
  </si>
  <si>
    <t>NASB Financial Inc.</t>
  </si>
  <si>
    <t>NATH</t>
  </si>
  <si>
    <t>Nathan's Famous Inc.</t>
  </si>
  <si>
    <t>NATI</t>
  </si>
  <si>
    <t>NATL</t>
  </si>
  <si>
    <t>National Interstate Corporation</t>
  </si>
  <si>
    <t>NATR</t>
  </si>
  <si>
    <t>Nature's Sunshine Products Inc.</t>
  </si>
  <si>
    <t>NAVG</t>
  </si>
  <si>
    <t>Navigators Group Inc.</t>
  </si>
  <si>
    <t>NAVI</t>
  </si>
  <si>
    <t>NaviSite Inc.</t>
  </si>
  <si>
    <t>NAVR</t>
  </si>
  <si>
    <t>Navarre Corp.</t>
  </si>
  <si>
    <t>NBBC</t>
  </si>
  <si>
    <t>NewBridge Bancorp</t>
  </si>
  <si>
    <t>NBIX</t>
  </si>
  <si>
    <t>Neurocrine Biosciences Inc.</t>
  </si>
  <si>
    <t>NBN</t>
  </si>
  <si>
    <t>Northeast Bancorp</t>
  </si>
  <si>
    <t>NBTB</t>
  </si>
  <si>
    <t>NBT Bancorp, Inc.</t>
  </si>
  <si>
    <t>NBTF</t>
  </si>
  <si>
    <t>NB&amp;T Financial Group Inc.</t>
  </si>
  <si>
    <t>NCBC</t>
  </si>
  <si>
    <t>New Century Bancorp Inc.</t>
  </si>
  <si>
    <t>NCIT</t>
  </si>
  <si>
    <t>NCI, Inc.</t>
  </si>
  <si>
    <t>NCMI</t>
  </si>
  <si>
    <t>National CineMedia, Inc.</t>
  </si>
  <si>
    <t>NCTY</t>
  </si>
  <si>
    <t>The9 Limited</t>
  </si>
  <si>
    <t>NDAQ</t>
  </si>
  <si>
    <t>Nasdaq OMX Group Inc.</t>
  </si>
  <si>
    <t>NDSN</t>
  </si>
  <si>
    <t>NEBS</t>
  </si>
  <si>
    <t>New England Bancshares Inc.</t>
  </si>
  <si>
    <t>NECB</t>
  </si>
  <si>
    <t>Northeast Community Bancorp, Inc.</t>
  </si>
  <si>
    <t>NEOG</t>
  </si>
  <si>
    <t>Neogen Corp.</t>
  </si>
  <si>
    <t>NETC</t>
  </si>
  <si>
    <t>NETL</t>
  </si>
  <si>
    <t>NetLogic Microsystems Inc.</t>
  </si>
  <si>
    <t>NEWP</t>
  </si>
  <si>
    <t>Newport Corp.</t>
  </si>
  <si>
    <t>NEWS</t>
  </si>
  <si>
    <t>NewStar Financial, Inc.</t>
  </si>
  <si>
    <t>NEWT</t>
  </si>
  <si>
    <t>Newtek Business Services Inc.</t>
  </si>
  <si>
    <t>NEXS</t>
  </si>
  <si>
    <t>Nexxus Lighting, Inc.</t>
  </si>
  <si>
    <t>NFBK</t>
  </si>
  <si>
    <t>Northfield Bancorp, Inc. (Staten Island, NY)</t>
  </si>
  <si>
    <t>NFLX</t>
  </si>
  <si>
    <t>Netflix, Inc.</t>
  </si>
  <si>
    <t>NFSB</t>
  </si>
  <si>
    <t>Newport Bancorp Inc.</t>
  </si>
  <si>
    <t>NGAS</t>
  </si>
  <si>
    <t>NGAS Resources Inc.</t>
  </si>
  <si>
    <t>NGBF</t>
  </si>
  <si>
    <t>New Generation Biofuels Holdings, Inc.</t>
  </si>
  <si>
    <t>NGLS</t>
  </si>
  <si>
    <t>Targa Resources Partners LP</t>
  </si>
  <si>
    <t>NGPC</t>
  </si>
  <si>
    <t>NGP Capital Resources Company</t>
  </si>
  <si>
    <t>NGSX</t>
  </si>
  <si>
    <t>NeurogesX, Inc.</t>
  </si>
  <si>
    <t>NHTB</t>
  </si>
  <si>
    <t>New Hampshire Thrift Bancshares Inc.</t>
  </si>
  <si>
    <t>NICE</t>
  </si>
  <si>
    <t>NICE Systems Ltd.</t>
  </si>
  <si>
    <t>NICK</t>
  </si>
  <si>
    <t>Nicholas Financial Inc.</t>
  </si>
  <si>
    <t>NIHD</t>
  </si>
  <si>
    <t>NII Holdings Inc.</t>
  </si>
  <si>
    <t>NILE</t>
  </si>
  <si>
    <t>Blue Nile Inc.</t>
  </si>
  <si>
    <t>NINE</t>
  </si>
  <si>
    <t>Ninetowns Internet Technology Group Company Limited</t>
  </si>
  <si>
    <t>Knight Capital Group Inc.</t>
  </si>
  <si>
    <t>NKSH</t>
  </si>
  <si>
    <t>National Bankshares Inc.</t>
  </si>
  <si>
    <t>NKTR</t>
  </si>
  <si>
    <t>Nektar Therapeutics</t>
  </si>
  <si>
    <t>NLCI</t>
  </si>
  <si>
    <t>Nobel Learning Communities Inc.</t>
  </si>
  <si>
    <t>NLST</t>
  </si>
  <si>
    <t>Netlist Inc.</t>
  </si>
  <si>
    <t>NLTX</t>
  </si>
  <si>
    <t>Nile Therapeutics, Inc</t>
  </si>
  <si>
    <t>NMRX</t>
  </si>
  <si>
    <t>Numerex Corp.</t>
  </si>
  <si>
    <t>NMTI</t>
  </si>
  <si>
    <t>NMT Medical Inc.</t>
  </si>
  <si>
    <t>NNBR</t>
  </si>
  <si>
    <t>NN Inc.</t>
  </si>
  <si>
    <t>NOBH</t>
  </si>
  <si>
    <t>Nobility Homes Inc.</t>
  </si>
  <si>
    <t>NOEC</t>
  </si>
  <si>
    <t>New Oriental Energy &amp; Chemical Corp</t>
  </si>
  <si>
    <t>NOIZ</t>
  </si>
  <si>
    <t>Micronetics Inc.</t>
  </si>
  <si>
    <t>NOOF</t>
  </si>
  <si>
    <t>New Frontier Media Inc.</t>
  </si>
  <si>
    <t>NOVA</t>
  </si>
  <si>
    <t>NovaMed Inc.</t>
  </si>
  <si>
    <t>NOVB</t>
  </si>
  <si>
    <t>North Valley Bancorp</t>
  </si>
  <si>
    <t>NOVL</t>
  </si>
  <si>
    <t>Novell Inc.</t>
  </si>
  <si>
    <t>NPBC</t>
  </si>
  <si>
    <t>National Penn Bancshares Inc.</t>
  </si>
  <si>
    <t>NPSP</t>
  </si>
  <si>
    <t>NPS Pharmaceuticals, Inc.</t>
  </si>
  <si>
    <t>NRCI</t>
  </si>
  <si>
    <t>National Research Corp.</t>
  </si>
  <si>
    <t>NRGY</t>
  </si>
  <si>
    <t>Inergy, L.P.</t>
  </si>
  <si>
    <t>NRIM</t>
  </si>
  <si>
    <t>Northrim Bancorp Inc.</t>
  </si>
  <si>
    <t>NSANY</t>
  </si>
  <si>
    <t>NSEC</t>
  </si>
  <si>
    <t>National Security Group Inc.</t>
  </si>
  <si>
    <t>NSFC</t>
  </si>
  <si>
    <t>Northern States Financial Corporation</t>
  </si>
  <si>
    <t>NSIT</t>
  </si>
  <si>
    <t>Insight Enterprises Inc.</t>
  </si>
  <si>
    <t>NSPH</t>
  </si>
  <si>
    <t>Nanosphere, Inc.</t>
  </si>
  <si>
    <t>NSSC</t>
  </si>
  <si>
    <t>Napco Security Technologies, Inc.</t>
  </si>
  <si>
    <t>NSTC</t>
  </si>
  <si>
    <t>Ness Technologies Inc.</t>
  </si>
  <si>
    <t>NSYS</t>
  </si>
  <si>
    <t>Nortech Systems Inc.</t>
  </si>
  <si>
    <t>NTAP</t>
  </si>
  <si>
    <t>NetApp, Inc.</t>
  </si>
  <si>
    <t>NTCT</t>
  </si>
  <si>
    <t>NetScout Systems Inc.</t>
  </si>
  <si>
    <t>NTES</t>
  </si>
  <si>
    <t>Netease.com Inc.</t>
  </si>
  <si>
    <t>NTGR</t>
  </si>
  <si>
    <t>Netgear Inc.</t>
  </si>
  <si>
    <t>NTIC</t>
  </si>
  <si>
    <t>Northern Technologies International Corp.</t>
  </si>
  <si>
    <t>NTLS</t>
  </si>
  <si>
    <t>NTELOS Holdings Corp.</t>
  </si>
  <si>
    <t>NTRI</t>
  </si>
  <si>
    <t>NutriSystem Inc.</t>
  </si>
  <si>
    <t>NTRS</t>
  </si>
  <si>
    <t>Northern Trust Corporation</t>
  </si>
  <si>
    <t>NTSC</t>
  </si>
  <si>
    <t>National Technical Systems Inc.</t>
  </si>
  <si>
    <t>NTWK</t>
  </si>
  <si>
    <t>NUAN</t>
  </si>
  <si>
    <t>Nuance Communications, Inc.</t>
  </si>
  <si>
    <t>NUCL</t>
  </si>
  <si>
    <t>iShares S&amp;P Global Nuclear Energy Index</t>
  </si>
  <si>
    <t>NUHC</t>
  </si>
  <si>
    <t>Nu Horizons Electronics Corp.</t>
  </si>
  <si>
    <t>NURO</t>
  </si>
  <si>
    <t>NeuroMetrix Inc.</t>
  </si>
  <si>
    <t>NUTR</t>
  </si>
  <si>
    <t>Nutraceutical International Corp.</t>
  </si>
  <si>
    <t>NUVA</t>
  </si>
  <si>
    <t>NuVasive, Inc.</t>
  </si>
  <si>
    <t>NVAX</t>
  </si>
  <si>
    <t>Novavax, Inc.</t>
  </si>
  <si>
    <t>NVDA</t>
  </si>
  <si>
    <t>NVIDIA Corporation</t>
  </si>
  <si>
    <t>NVEC</t>
  </si>
  <si>
    <t>NVE Corp.</t>
  </si>
  <si>
    <t>NVGN</t>
  </si>
  <si>
    <t>Novogen Limited</t>
  </si>
  <si>
    <t>NVLS</t>
  </si>
  <si>
    <t>Novellus Systems, Inc.</t>
  </si>
  <si>
    <t>NVMI</t>
  </si>
  <si>
    <t>Nova Measuring Instruments Ltd.</t>
  </si>
  <si>
    <t>NVSL</t>
  </si>
  <si>
    <t>Naugatuck Valley Financial Corp.</t>
  </si>
  <si>
    <t>NVTL</t>
  </si>
  <si>
    <t>Novatel Wireless Inc.</t>
  </si>
  <si>
    <t>NWFL</t>
  </si>
  <si>
    <t>Norwood Financial Corp.</t>
  </si>
  <si>
    <t>NWK</t>
  </si>
  <si>
    <t>Network Equipment Technologies Inc.</t>
  </si>
  <si>
    <t>NWLI</t>
  </si>
  <si>
    <t>National Western Life Insurance Company</t>
  </si>
  <si>
    <t>NWPX</t>
  </si>
  <si>
    <t>Northwest Pipe Co.</t>
  </si>
  <si>
    <t>NWSA</t>
  </si>
  <si>
    <t>News Corp.</t>
  </si>
  <si>
    <t>NXST</t>
  </si>
  <si>
    <t>Nexstar Broadcasting Group Inc.</t>
  </si>
  <si>
    <t>NXTM</t>
  </si>
  <si>
    <t>Nxstage Medical, Inc.</t>
  </si>
  <si>
    <t>NYMT</t>
  </si>
  <si>
    <t>New York Mortgage Trust Inc.</t>
  </si>
  <si>
    <t>NYMX</t>
  </si>
  <si>
    <t>Nymox Pharmaceutical Corporation</t>
  </si>
  <si>
    <t>NYNY</t>
  </si>
  <si>
    <t>Empire Resorts Inc.</t>
  </si>
  <si>
    <t>OBAS</t>
  </si>
  <si>
    <t>Optibase Ltd.</t>
  </si>
  <si>
    <t>OBCI</t>
  </si>
  <si>
    <t>Ocean Bio-Chem Inc.</t>
  </si>
  <si>
    <t>OCCF</t>
  </si>
  <si>
    <t>Optical Cable Corp.</t>
  </si>
  <si>
    <t>OCFC</t>
  </si>
  <si>
    <t>OceanFirst Financial Corp.</t>
  </si>
  <si>
    <t>OCLR</t>
  </si>
  <si>
    <t>Oclaro, Inc.</t>
  </si>
  <si>
    <t>OCLS</t>
  </si>
  <si>
    <t>Oculus Innovative Sciences, Inc.</t>
  </si>
  <si>
    <t>OCNF</t>
  </si>
  <si>
    <t>OceanFreight, Inc.</t>
  </si>
  <si>
    <t>OCNW</t>
  </si>
  <si>
    <t>Occam Networks Inc.</t>
  </si>
  <si>
    <t>ODFL</t>
  </si>
  <si>
    <t>Old Dominion Freight Line Inc.</t>
  </si>
  <si>
    <t>OESX</t>
  </si>
  <si>
    <t>Orion Energy Systems, Inc</t>
  </si>
  <si>
    <t>OFIX</t>
  </si>
  <si>
    <t>Orthofix International NV</t>
  </si>
  <si>
    <t>Netherlands Antilles</t>
  </si>
  <si>
    <t>OFLX</t>
  </si>
  <si>
    <t>OmegaFlex, Inc.</t>
  </si>
  <si>
    <t>OGXI</t>
  </si>
  <si>
    <t>OncoGenex Pharmaceuticals, Inc.</t>
  </si>
  <si>
    <t>OIIM</t>
  </si>
  <si>
    <t>O2Micro International Ltd.</t>
  </si>
  <si>
    <t>OKSB</t>
  </si>
  <si>
    <t>Southwest Bancorp Inc.</t>
  </si>
  <si>
    <t>OLBK</t>
  </si>
  <si>
    <t>Old Line Bancshares Inc.</t>
  </si>
  <si>
    <t>OLCB</t>
  </si>
  <si>
    <t>Ohio Legacy Corp.</t>
  </si>
  <si>
    <t>OMAB</t>
  </si>
  <si>
    <t>OMCL</t>
  </si>
  <si>
    <t>Omnicell Inc.</t>
  </si>
  <si>
    <t>OMER</t>
  </si>
  <si>
    <t>Omeros Corporation</t>
  </si>
  <si>
    <t>OMEX</t>
  </si>
  <si>
    <t>Odyssey Marine Exploration Inc.</t>
  </si>
  <si>
    <t>OMPI</t>
  </si>
  <si>
    <t>Obagi Medical Products, Inc.</t>
  </si>
  <si>
    <t>ONAV</t>
  </si>
  <si>
    <t>Omega Navigation Enterprises, Inc.</t>
  </si>
  <si>
    <t>ONCY</t>
  </si>
  <si>
    <t>ONEQ</t>
  </si>
  <si>
    <t>Fidelity Nasdaq Composite Index Tracking</t>
  </si>
  <si>
    <t>ONFC</t>
  </si>
  <si>
    <t>Oneida Financial Corp.</t>
  </si>
  <si>
    <t>ONNN</t>
  </si>
  <si>
    <t>ON Semiconductor Corp.</t>
  </si>
  <si>
    <t>ONSM</t>
  </si>
  <si>
    <t>Onstream Media Corp.</t>
  </si>
  <si>
    <t>ONTY</t>
  </si>
  <si>
    <t>Oncothyreon Inc</t>
  </si>
  <si>
    <t>ONVI</t>
  </si>
  <si>
    <t>Onvia Inc.</t>
  </si>
  <si>
    <t>ONXX</t>
  </si>
  <si>
    <t>Onyx Pharmaceuticals Inc.</t>
  </si>
  <si>
    <t>OPEN</t>
  </si>
  <si>
    <t>OpenTable, Inc.</t>
  </si>
  <si>
    <t>OPHC</t>
  </si>
  <si>
    <t>OptimumBank Holdings Inc.</t>
  </si>
  <si>
    <t>OPLK</t>
  </si>
  <si>
    <t>Oplink Communications Inc.</t>
  </si>
  <si>
    <t>OPMR</t>
  </si>
  <si>
    <t>Optimal Group Inc.</t>
  </si>
  <si>
    <t>OPNT</t>
  </si>
  <si>
    <t>OPNET Technologies Inc.</t>
  </si>
  <si>
    <t>OPOF</t>
  </si>
  <si>
    <t>Old Point Financial Corporation</t>
  </si>
  <si>
    <t>OPTC</t>
  </si>
  <si>
    <t>Optelecom-NKF Inc.</t>
  </si>
  <si>
    <t>OPTR</t>
  </si>
  <si>
    <t>Optimer Pharmaceuticals, Inc.</t>
  </si>
  <si>
    <t>OPTT</t>
  </si>
  <si>
    <t>Ocean Power Technologies, Inc</t>
  </si>
  <si>
    <t>OPWV</t>
  </si>
  <si>
    <t>Openwave Systems Inc.</t>
  </si>
  <si>
    <t>OPXA</t>
  </si>
  <si>
    <t>Opexa Therapeutics, Inc.</t>
  </si>
  <si>
    <t>OPXT</t>
  </si>
  <si>
    <t>Opnext, Inc.</t>
  </si>
  <si>
    <t>ORBC</t>
  </si>
  <si>
    <t>ORBCOMM, Inc.</t>
  </si>
  <si>
    <t>ORBK</t>
  </si>
  <si>
    <t>Orbotech Ltd.</t>
  </si>
  <si>
    <t>ORBT</t>
  </si>
  <si>
    <t>Orbit International Corp.</t>
  </si>
  <si>
    <t>ORCC</t>
  </si>
  <si>
    <t>Online Resources Corp.</t>
  </si>
  <si>
    <t>ORCH</t>
  </si>
  <si>
    <t>Orchid Cellmark Inc.</t>
  </si>
  <si>
    <t>ORCL</t>
  </si>
  <si>
    <t>Oracle Corp.</t>
  </si>
  <si>
    <t>ORCT</t>
  </si>
  <si>
    <t>Orckit Communications Ltd.</t>
  </si>
  <si>
    <t>OREX</t>
  </si>
  <si>
    <t>Orexigen Therapeutics, Inc.</t>
  </si>
  <si>
    <t>ORIT</t>
  </si>
  <si>
    <t>Oritani Financial Corp.</t>
  </si>
  <si>
    <t>ORLY</t>
  </si>
  <si>
    <t>O'Reilly Automotive Inc.</t>
  </si>
  <si>
    <t>ORNG</t>
  </si>
  <si>
    <t>Orange 21 Inc.</t>
  </si>
  <si>
    <t>ORRF</t>
  </si>
  <si>
    <t>Orrstown Financial Services Inc.</t>
  </si>
  <si>
    <t>ORXE</t>
  </si>
  <si>
    <t>Ore Pharmaceutical Holdings Inc.</t>
  </si>
  <si>
    <t>OSBC</t>
  </si>
  <si>
    <t>Old Second Bancorp Inc.</t>
  </si>
  <si>
    <t>OSBK</t>
  </si>
  <si>
    <t>Osage Bancshares Inc.</t>
  </si>
  <si>
    <t>OSHC</t>
  </si>
  <si>
    <t>Ocean Shore Holding Co.</t>
  </si>
  <si>
    <t>OSIR</t>
  </si>
  <si>
    <t>Osiris Therapeutics, Inc.</t>
  </si>
  <si>
    <t>OSIS</t>
  </si>
  <si>
    <t>OSI Systems, Inc.</t>
  </si>
  <si>
    <t>OSTK</t>
  </si>
  <si>
    <t>Overstock.com Inc.</t>
  </si>
  <si>
    <t>OSUR</t>
  </si>
  <si>
    <t>OraSure Technologies Inc.</t>
  </si>
  <si>
    <t>OTEX</t>
  </si>
  <si>
    <t>Open Text Corp.</t>
  </si>
  <si>
    <t>OTIV</t>
  </si>
  <si>
    <t>On Track Innovations Ltd.</t>
  </si>
  <si>
    <t>OTIX</t>
  </si>
  <si>
    <t>Otix Global, Inc.</t>
  </si>
  <si>
    <t>OTT</t>
  </si>
  <si>
    <t>Otelco Inc.</t>
  </si>
  <si>
    <t>OTTR</t>
  </si>
  <si>
    <t>Otter Tail Corporation</t>
  </si>
  <si>
    <t>OUTD</t>
  </si>
  <si>
    <t>Outdoor Channel Holdings, Inc.</t>
  </si>
  <si>
    <t>OVBC</t>
  </si>
  <si>
    <t>Ohio Valley Banc Corp.</t>
  </si>
  <si>
    <t>OVLY</t>
  </si>
  <si>
    <t>Oak Valley Bancorp</t>
  </si>
  <si>
    <t>OVRL</t>
  </si>
  <si>
    <t>Overland Storage Inc.</t>
  </si>
  <si>
    <t>OVTI</t>
  </si>
  <si>
    <t>OmniVision Technologies Inc.</t>
  </si>
  <si>
    <t>OXGN</t>
  </si>
  <si>
    <t>Oxigene Inc.</t>
  </si>
  <si>
    <t>OXPS</t>
  </si>
  <si>
    <t>optionsXpress Holdings, Inc.</t>
  </si>
  <si>
    <t>OYOG</t>
  </si>
  <si>
    <t>OYO Geospace Corp.</t>
  </si>
  <si>
    <t>OZRK</t>
  </si>
  <si>
    <t>Bank of the Ozarks, Inc.</t>
  </si>
  <si>
    <t>PAAS</t>
  </si>
  <si>
    <t>Pan American Silver Corp.</t>
  </si>
  <si>
    <t>PABK</t>
  </si>
  <si>
    <t>PAB Bankshares Inc.</t>
  </si>
  <si>
    <t>PACR</t>
  </si>
  <si>
    <t>Pacer International Inc.</t>
  </si>
  <si>
    <t>PACW</t>
  </si>
  <si>
    <t>PacWest Bancorp</t>
  </si>
  <si>
    <t>PAET</t>
  </si>
  <si>
    <t>PAETEC Holding Corp.</t>
  </si>
  <si>
    <t>PAGG</t>
  </si>
  <si>
    <t>PowerShares Global Agriculture</t>
  </si>
  <si>
    <t>PANL</t>
  </si>
  <si>
    <t>Universal Display Corp.</t>
  </si>
  <si>
    <t>PARD</t>
  </si>
  <si>
    <t>Poniard Pharmaceuticals, Inc.</t>
  </si>
  <si>
    <t>PARL</t>
  </si>
  <si>
    <t>Parlux Fragrances Inc.</t>
  </si>
  <si>
    <t>PATK</t>
  </si>
  <si>
    <t>Patrick Industries Inc.</t>
  </si>
  <si>
    <t>PATR</t>
  </si>
  <si>
    <t>Patriot Transportation Holding Inc.</t>
  </si>
  <si>
    <t>PAYX</t>
  </si>
  <si>
    <t>Paychex Inc.</t>
  </si>
  <si>
    <t>PBCI</t>
  </si>
  <si>
    <t>Pamrapo Bancorp Inc.</t>
  </si>
  <si>
    <t>PBCT</t>
  </si>
  <si>
    <t>People's United Financial Inc.</t>
  </si>
  <si>
    <t>PBHC</t>
  </si>
  <si>
    <t>Pathfinder Bancorp Inc.</t>
  </si>
  <si>
    <t>PBIB</t>
  </si>
  <si>
    <t>Porter Bancorp Inc.</t>
  </si>
  <si>
    <t>PBIO</t>
  </si>
  <si>
    <t>Pressure BioSciences, Inc.</t>
  </si>
  <si>
    <t>PBIP</t>
  </si>
  <si>
    <t>Prudential Bancorp Inc. Of Pennsylvania</t>
  </si>
  <si>
    <t>PBNY</t>
  </si>
  <si>
    <t>Provident New York Bancorp</t>
  </si>
  <si>
    <t>PBTQ</t>
  </si>
  <si>
    <t>PowerShares Global Biotech</t>
  </si>
  <si>
    <t>PCAR</t>
  </si>
  <si>
    <t>PACCAR Inc.</t>
  </si>
  <si>
    <t>PCBC</t>
  </si>
  <si>
    <t>Pacific Capital Bancorp</t>
  </si>
  <si>
    <t>PCBK</t>
  </si>
  <si>
    <t>Pacific Continental Corp.</t>
  </si>
  <si>
    <t>PCBS</t>
  </si>
  <si>
    <t>Provident Community Bancshares, Inc.</t>
  </si>
  <si>
    <t>PCCC</t>
  </si>
  <si>
    <t>PC Connection, Inc.</t>
  </si>
  <si>
    <t>PCGR</t>
  </si>
  <si>
    <t>PC Group, Inc.</t>
  </si>
  <si>
    <t>PCLN</t>
  </si>
  <si>
    <t>PCTI</t>
  </si>
  <si>
    <t>PCTEL, Inc.</t>
  </si>
  <si>
    <t>PCYC</t>
  </si>
  <si>
    <t>Pharmacyclics Inc.</t>
  </si>
  <si>
    <t>PCYO</t>
  </si>
  <si>
    <t>Pure Cycle Corp.</t>
  </si>
  <si>
    <t>PDCO</t>
  </si>
  <si>
    <t>Patterson Companies Inc.</t>
  </si>
  <si>
    <t>PDEX</t>
  </si>
  <si>
    <t>Pro-Dex Inc.</t>
  </si>
  <si>
    <t>PDFS</t>
  </si>
  <si>
    <t>PDF Solutions Inc.</t>
  </si>
  <si>
    <t>PDII</t>
  </si>
  <si>
    <t>PDLI</t>
  </si>
  <si>
    <t>PDL BioPharma, Inc.</t>
  </si>
  <si>
    <t>PEBK</t>
  </si>
  <si>
    <t>Peoples Bancorp of North Carolina Inc.</t>
  </si>
  <si>
    <t>PEBO</t>
  </si>
  <si>
    <t>Peoples Bancorp Inc.</t>
  </si>
  <si>
    <t>PEDH</t>
  </si>
  <si>
    <t>Peoples Educational Holdings, Inc.</t>
  </si>
  <si>
    <t>PEET</t>
  </si>
  <si>
    <t>Peet's Coffee &amp; Tea Inc.</t>
  </si>
  <si>
    <t>PEGA</t>
  </si>
  <si>
    <t>Pegasystems Inc.</t>
  </si>
  <si>
    <t>PEIX</t>
  </si>
  <si>
    <t>Pacific Ethanol, Inc.</t>
  </si>
  <si>
    <t>PENN</t>
  </si>
  <si>
    <t>Penn National Gaming Inc.</t>
  </si>
  <si>
    <t>PENX</t>
  </si>
  <si>
    <t>PERF</t>
  </si>
  <si>
    <t>Perfumania Holdings, Inc.</t>
  </si>
  <si>
    <t>PERY</t>
  </si>
  <si>
    <t>Perry Ellis International Inc.</t>
  </si>
  <si>
    <t>PESI</t>
  </si>
  <si>
    <t>Perma-Fix Environmental Services Inc.</t>
  </si>
  <si>
    <t>PETD</t>
  </si>
  <si>
    <t>PETM</t>
  </si>
  <si>
    <t>PETS</t>
  </si>
  <si>
    <t>PetMed Express Inc.</t>
  </si>
  <si>
    <t>PFBC</t>
  </si>
  <si>
    <t>Preferred Bank</t>
  </si>
  <si>
    <t>PFBI</t>
  </si>
  <si>
    <t>Premier Financial Bancorp Inc.</t>
  </si>
  <si>
    <t>PFBX</t>
  </si>
  <si>
    <t>Peoples Financial Corp.</t>
  </si>
  <si>
    <t>PFCB</t>
  </si>
  <si>
    <t>PFED</t>
  </si>
  <si>
    <t>Park Bancorp Inc.</t>
  </si>
  <si>
    <t>PFIN</t>
  </si>
  <si>
    <t>P&amp;F Industries Inc.</t>
  </si>
  <si>
    <t>PFSW</t>
  </si>
  <si>
    <t>PFSweb Inc.</t>
  </si>
  <si>
    <t>PGC</t>
  </si>
  <si>
    <t>Peapack-Gladstone Financial Corp.</t>
  </si>
  <si>
    <t>PGNX</t>
  </si>
  <si>
    <t>Progenics Pharmaceuticals Inc.</t>
  </si>
  <si>
    <t>PGTI</t>
  </si>
  <si>
    <t>PGT, Inc.</t>
  </si>
  <si>
    <t>PHII</t>
  </si>
  <si>
    <t>PHI Inc.</t>
  </si>
  <si>
    <t>PHMD</t>
  </si>
  <si>
    <t>PhotoMedex, Inc.</t>
  </si>
  <si>
    <t>PICO</t>
  </si>
  <si>
    <t>PICO Holdings Inc.</t>
  </si>
  <si>
    <t>PINN</t>
  </si>
  <si>
    <t>Pinnacle Gas Resources, Inc.</t>
  </si>
  <si>
    <t>PKBK</t>
  </si>
  <si>
    <t>Parke Bancorp Inc.</t>
  </si>
  <si>
    <t>PKOH</t>
  </si>
  <si>
    <t>Park-Ohio Holdings Corp.</t>
  </si>
  <si>
    <t>PKOL</t>
  </si>
  <si>
    <t>PowerShares Global Coal</t>
  </si>
  <si>
    <t>PLAB</t>
  </si>
  <si>
    <t>Photronics Inc.</t>
  </si>
  <si>
    <t>PLBC</t>
  </si>
  <si>
    <t>Plumas Bancorp</t>
  </si>
  <si>
    <t>PLCC</t>
  </si>
  <si>
    <t>Paulson Capital Corp.</t>
  </si>
  <si>
    <t>PLCE</t>
  </si>
  <si>
    <t>The Children's Place Retail Stores, Inc.</t>
  </si>
  <si>
    <t>PLCM</t>
  </si>
  <si>
    <t>Polycom, Inc.</t>
  </si>
  <si>
    <t>PLFE</t>
  </si>
  <si>
    <t>Presidential Life Corp.</t>
  </si>
  <si>
    <t>PLNR</t>
  </si>
  <si>
    <t>Planar Systems Inc.</t>
  </si>
  <si>
    <t>PLPC</t>
  </si>
  <si>
    <t>Preformed Line Products Co.</t>
  </si>
  <si>
    <t>PLUG</t>
  </si>
  <si>
    <t>Plug Power Inc.</t>
  </si>
  <si>
    <t>PLUS</t>
  </si>
  <si>
    <t>ePlus Inc.</t>
  </si>
  <si>
    <t>PLXS</t>
  </si>
  <si>
    <t>Plexus Corp.</t>
  </si>
  <si>
    <t>PLXT</t>
  </si>
  <si>
    <t>PLX Technology Inc.</t>
  </si>
  <si>
    <t>PMBC</t>
  </si>
  <si>
    <t>Pacific Mercantile Bancorp</t>
  </si>
  <si>
    <t>PMCS</t>
  </si>
  <si>
    <t>PMC-Sierra Inc.</t>
  </si>
  <si>
    <t>PMD</t>
  </si>
  <si>
    <t>Psychemedics Corp.</t>
  </si>
  <si>
    <t>PMFG</t>
  </si>
  <si>
    <t>PMFG, Inc.</t>
  </si>
  <si>
    <t>PMIC</t>
  </si>
  <si>
    <t>Penn Millers Holding Corporation</t>
  </si>
  <si>
    <t>PMNA</t>
  </si>
  <si>
    <t>PowerShares MENA Frontier Countries</t>
  </si>
  <si>
    <t>PMTC</t>
  </si>
  <si>
    <t>Parametric Technology Corporation</t>
  </si>
  <si>
    <t>PMTI</t>
  </si>
  <si>
    <t>Palomar Medical Technologies Inc.</t>
  </si>
  <si>
    <t>PNBC</t>
  </si>
  <si>
    <t>Princeton National Bancorp Inc.</t>
  </si>
  <si>
    <t>PNBK</t>
  </si>
  <si>
    <t>Patriot National Bancorp Inc.</t>
  </si>
  <si>
    <t>PNCL</t>
  </si>
  <si>
    <t>Pinnacle Airlines Corp.</t>
  </si>
  <si>
    <t>PNFP</t>
  </si>
  <si>
    <t>Pinnacle Financial Partners Inc.</t>
  </si>
  <si>
    <t>PNNT</t>
  </si>
  <si>
    <t>PNNW</t>
  </si>
  <si>
    <t>Pennichuck Corp.</t>
  </si>
  <si>
    <t>PNQI</t>
  </si>
  <si>
    <t>PowerShares NASDAQ Internet</t>
  </si>
  <si>
    <t>PNRA</t>
  </si>
  <si>
    <t>Panera Bread Co.</t>
  </si>
  <si>
    <t>PNRG</t>
  </si>
  <si>
    <t>PrimeEnergy Corp.</t>
  </si>
  <si>
    <t>PNSN</t>
  </si>
  <si>
    <t>Penson Worldwide Inc</t>
  </si>
  <si>
    <t>PNTR</t>
  </si>
  <si>
    <t>Pointer Telocation Ltd.</t>
  </si>
  <si>
    <t>PNXQ</t>
  </si>
  <si>
    <t>PowerShares NXQ</t>
  </si>
  <si>
    <t>PODD</t>
  </si>
  <si>
    <t>Insulet Corporation</t>
  </si>
  <si>
    <t>POLXF</t>
  </si>
  <si>
    <t>Polydex Pharmaceuticals Ltd.</t>
  </si>
  <si>
    <t>POOL</t>
  </si>
  <si>
    <t>Pool Corp</t>
  </si>
  <si>
    <t>POPE</t>
  </si>
  <si>
    <t>Pope Resources LP</t>
  </si>
  <si>
    <t>POWI</t>
  </si>
  <si>
    <t>Power Integrations Inc.</t>
  </si>
  <si>
    <t>POWL</t>
  </si>
  <si>
    <t>Powell Industries, Inc.</t>
  </si>
  <si>
    <t>POWR</t>
  </si>
  <si>
    <t>PowerSecure International, Inc.</t>
  </si>
  <si>
    <t>POZN</t>
  </si>
  <si>
    <t>POZEN, Inc.</t>
  </si>
  <si>
    <t>PPBI</t>
  </si>
  <si>
    <t>Pacific Premier Bancorp Inc.</t>
  </si>
  <si>
    <t>PPDI</t>
  </si>
  <si>
    <t>Pharmaceutical Product Development Inc.</t>
  </si>
  <si>
    <t>Peregrine Pharmaceuticals Inc.</t>
  </si>
  <si>
    <t>PQBW</t>
  </si>
  <si>
    <t>PowerShares NASDAQ-100 BuyWrite</t>
  </si>
  <si>
    <t>PQSC</t>
  </si>
  <si>
    <t>PowerShares FTSE NASDAQ Small Cap</t>
  </si>
  <si>
    <t>PRAA</t>
  </si>
  <si>
    <t>Portfolio Recovery Associates Inc.</t>
  </si>
  <si>
    <t>PRAN</t>
  </si>
  <si>
    <t>Prana Biotechnology Ltd.</t>
  </si>
  <si>
    <t>PRCP</t>
  </si>
  <si>
    <t>PRFT</t>
  </si>
  <si>
    <t>Perficient Inc.</t>
  </si>
  <si>
    <t>PRFZ</t>
  </si>
  <si>
    <t>PowerShares FTSE RAFI US 1500 Small-Mid</t>
  </si>
  <si>
    <t>PRGN</t>
  </si>
  <si>
    <t>Paragon Shipping Inc.</t>
  </si>
  <si>
    <t>PRGO</t>
  </si>
  <si>
    <t>Perrigo Co.</t>
  </si>
  <si>
    <t>PRGS</t>
  </si>
  <si>
    <t>Progress Software Corp.</t>
  </si>
  <si>
    <t>PRGX</t>
  </si>
  <si>
    <t>PRIM</t>
  </si>
  <si>
    <t>Primoris Services Corporation</t>
  </si>
  <si>
    <t>PRKR</t>
  </si>
  <si>
    <t>Parkervision Inc.</t>
  </si>
  <si>
    <t>PRLS</t>
  </si>
  <si>
    <t>Peerless Systems Corp.</t>
  </si>
  <si>
    <t>PROJ</t>
  </si>
  <si>
    <t>Deltek, Inc</t>
  </si>
  <si>
    <t>PROV</t>
  </si>
  <si>
    <t>Provident Financial Holdings Inc.</t>
  </si>
  <si>
    <t>PRPX</t>
  </si>
  <si>
    <t>Portec Rail Products Inc.</t>
  </si>
  <si>
    <t>PRSC</t>
  </si>
  <si>
    <t>Providence Service Corp.</t>
  </si>
  <si>
    <t>PRSP</t>
  </si>
  <si>
    <t>Prosperity Bancshares Inc.</t>
  </si>
  <si>
    <t>PRST</t>
  </si>
  <si>
    <t>Presstek Inc.</t>
  </si>
  <si>
    <t>PRTS</t>
  </si>
  <si>
    <t>U.S. Auto Parts Network, Inc.</t>
  </si>
  <si>
    <t>PRVT</t>
  </si>
  <si>
    <t>Private Media Group Inc.</t>
  </si>
  <si>
    <t>PRWT</t>
  </si>
  <si>
    <t>Premierwest Bancorp</t>
  </si>
  <si>
    <t>PRXI</t>
  </si>
  <si>
    <t>Premier Exhibitions Inc.</t>
  </si>
  <si>
    <t>PRXL</t>
  </si>
  <si>
    <t>Parexel International Corp.</t>
  </si>
  <si>
    <t>PSAU</t>
  </si>
  <si>
    <t>PowerShares Global Gold &amp; Prec Metals</t>
  </si>
  <si>
    <t>PSBH</t>
  </si>
  <si>
    <t>PSB Holdings Inc.</t>
  </si>
  <si>
    <t>PSDV</t>
  </si>
  <si>
    <t>pSivida Corp.</t>
  </si>
  <si>
    <t>PSEC</t>
  </si>
  <si>
    <t>Prospect Capital Corporation</t>
  </si>
  <si>
    <t>PSEM</t>
  </si>
  <si>
    <t>Pericom Semiconductor Corp.</t>
  </si>
  <si>
    <t>PSMT</t>
  </si>
  <si>
    <t>PriceSmart Inc.</t>
  </si>
  <si>
    <t>PSOF</t>
  </si>
  <si>
    <t>Pansoft Company Limited</t>
  </si>
  <si>
    <t>PSSI</t>
  </si>
  <si>
    <t>PSS World Medical Inc.</t>
  </si>
  <si>
    <t>PSTI</t>
  </si>
  <si>
    <t>Pluristem Therapeutics, Inc.</t>
  </si>
  <si>
    <t>PSTL</t>
  </si>
  <si>
    <t>PowerShares Global Steel</t>
  </si>
  <si>
    <t>PSUN</t>
  </si>
  <si>
    <t>Pacific Sunwear of California Inc.</t>
  </si>
  <si>
    <t>PTEK</t>
  </si>
  <si>
    <t>PokerTek, Inc.</t>
  </si>
  <si>
    <t>PTEN</t>
  </si>
  <si>
    <t>Patterson-UTI Energy Inc.</t>
  </si>
  <si>
    <t>PTIE</t>
  </si>
  <si>
    <t>Pain Therapeutics Inc.</t>
  </si>
  <si>
    <t>PTIX</t>
  </si>
  <si>
    <t>Performance Technologies Inc.</t>
  </si>
  <si>
    <t>PTNR</t>
  </si>
  <si>
    <t>PTRP</t>
  </si>
  <si>
    <t>PowerShares Global Progressive Transport</t>
  </si>
  <si>
    <t>PTRY</t>
  </si>
  <si>
    <t>Pantry Inc.</t>
  </si>
  <si>
    <t>PTSI</t>
  </si>
  <si>
    <t>P.A.M. Transportation Services, Inc.</t>
  </si>
  <si>
    <t>PTSX</t>
  </si>
  <si>
    <t>PULB</t>
  </si>
  <si>
    <t>Pulaski Financial Corporation</t>
  </si>
  <si>
    <t>PURE</t>
  </si>
  <si>
    <t>Pure Bioscience</t>
  </si>
  <si>
    <t>PVFC</t>
  </si>
  <si>
    <t>PVF Capital Corp.</t>
  </si>
  <si>
    <t>PVSA</t>
  </si>
  <si>
    <t>Parkvale Financial Corp.</t>
  </si>
  <si>
    <t>PVSW</t>
  </si>
  <si>
    <t>Pervasive Software Inc.</t>
  </si>
  <si>
    <t>PVTB</t>
  </si>
  <si>
    <t>Privatebancorp Inc.</t>
  </si>
  <si>
    <t>PWAV</t>
  </si>
  <si>
    <t>Powerwave Technologies Inc.</t>
  </si>
  <si>
    <t>PWER</t>
  </si>
  <si>
    <t>Power-One Inc.</t>
  </si>
  <si>
    <t>PWND</t>
  </si>
  <si>
    <t>PowerShares Global Wind Energy</t>
  </si>
  <si>
    <t>PWOD</t>
  </si>
  <si>
    <t>Penns Woods Bancorp Inc.</t>
  </si>
  <si>
    <t>PWRD</t>
  </si>
  <si>
    <t>Perfect World Co., Ltd.</t>
  </si>
  <si>
    <t>PWX</t>
  </si>
  <si>
    <t>Providence &amp; Worcester Railroad Co.</t>
  </si>
  <si>
    <t>PXLW</t>
  </si>
  <si>
    <t>Pixelworks Inc.</t>
  </si>
  <si>
    <t>PZZA</t>
  </si>
  <si>
    <t>Papa John's International Inc.</t>
  </si>
  <si>
    <t>PZZI</t>
  </si>
  <si>
    <t>Pizza Inn, Inc.</t>
  </si>
  <si>
    <t>QBAK</t>
  </si>
  <si>
    <t>Qualstar Corp.</t>
  </si>
  <si>
    <t>QCCO</t>
  </si>
  <si>
    <t>QC Holdings Inc.</t>
  </si>
  <si>
    <t>QCLN</t>
  </si>
  <si>
    <t>QCOM</t>
  </si>
  <si>
    <t>QCOR</t>
  </si>
  <si>
    <t>Questcor Pharmaceuticals, Inc.</t>
  </si>
  <si>
    <t>QCRH</t>
  </si>
  <si>
    <t>QCR Holdings Inc.</t>
  </si>
  <si>
    <t>QDEL</t>
  </si>
  <si>
    <t>Quidel Corp.</t>
  </si>
  <si>
    <t>QEPC</t>
  </si>
  <si>
    <t>QEP Co. Inc.</t>
  </si>
  <si>
    <t>QGEN</t>
  </si>
  <si>
    <t>Qiagen NV</t>
  </si>
  <si>
    <t>QKLS</t>
  </si>
  <si>
    <t>QKL Stores Inc.</t>
  </si>
  <si>
    <t>QLGC</t>
  </si>
  <si>
    <t>QLogic Corp.</t>
  </si>
  <si>
    <t>QLTI</t>
  </si>
  <si>
    <t>QLT Inc.</t>
  </si>
  <si>
    <t>QLTY</t>
  </si>
  <si>
    <t>Quality Distribution Inc.</t>
  </si>
  <si>
    <t>QPSA</t>
  </si>
  <si>
    <t>Quepasa Corp.</t>
  </si>
  <si>
    <t>QQEW</t>
  </si>
  <si>
    <t>First Trust NASDAQ-100 Equal Weight Idx</t>
  </si>
  <si>
    <t>QQQQ</t>
  </si>
  <si>
    <t>PowerShares QQQ</t>
  </si>
  <si>
    <t>QQQX</t>
  </si>
  <si>
    <t>NASDAQ Premium Income and Growt</t>
  </si>
  <si>
    <t>QQXT</t>
  </si>
  <si>
    <t>QSFT</t>
  </si>
  <si>
    <t>Quest Software Inc.</t>
  </si>
  <si>
    <t>QSII</t>
  </si>
  <si>
    <t>Quality Systems Inc.</t>
  </si>
  <si>
    <t>QSND</t>
  </si>
  <si>
    <t>QSound Labs Inc.</t>
  </si>
  <si>
    <t>QTEC</t>
  </si>
  <si>
    <t>First Trust NASDAQ-100-Tech Index</t>
  </si>
  <si>
    <t>QTWW</t>
  </si>
  <si>
    <t>Quantum Fuel Systems Technologies Worldwide Inc.</t>
  </si>
  <si>
    <t>QUIK</t>
  </si>
  <si>
    <t>QuickLogic Corp.</t>
  </si>
  <si>
    <t>RADA</t>
  </si>
  <si>
    <t>RADA Electronic Industries Ltd.</t>
  </si>
  <si>
    <t>RADS</t>
  </si>
  <si>
    <t>Radiant Systems Inc.</t>
  </si>
  <si>
    <t>RAIL</t>
  </si>
  <si>
    <t>FreightCar America Inc.</t>
  </si>
  <si>
    <t>RAME</t>
  </si>
  <si>
    <t>RAM Energy Resources, Inc.</t>
  </si>
  <si>
    <t>RAMR</t>
  </si>
  <si>
    <t>RAM Holdings Ltd.</t>
  </si>
  <si>
    <t>RAND</t>
  </si>
  <si>
    <t>Rand Capital Corporation</t>
  </si>
  <si>
    <t>RAVN</t>
  </si>
  <si>
    <t>Raven Industries Inc.</t>
  </si>
  <si>
    <t>RBCAA</t>
  </si>
  <si>
    <t>Republic Bancorp Inc.</t>
  </si>
  <si>
    <t>RBCN</t>
  </si>
  <si>
    <t>Rubicon Technology, Inc.</t>
  </si>
  <si>
    <t>RBNF</t>
  </si>
  <si>
    <t>Rurban Financial Corp.</t>
  </si>
  <si>
    <t>RBPAA</t>
  </si>
  <si>
    <t>Royal Bancshares of Pennsylvania Inc.</t>
  </si>
  <si>
    <t>RCII</t>
  </si>
  <si>
    <t>Rent-A-Center Inc.</t>
  </si>
  <si>
    <t>RCKB</t>
  </si>
  <si>
    <t>Rockville Financial Inc.</t>
  </si>
  <si>
    <t>RCKY</t>
  </si>
  <si>
    <t>Rocky Brands, Inc.</t>
  </si>
  <si>
    <t>RCMT</t>
  </si>
  <si>
    <t>RCM Technologies Inc.</t>
  </si>
  <si>
    <t>RCON</t>
  </si>
  <si>
    <t>Recon Technology, Ltd.</t>
  </si>
  <si>
    <t>RCRC</t>
  </si>
  <si>
    <t>RC2 Corp.</t>
  </si>
  <si>
    <t>RDCM</t>
  </si>
  <si>
    <t>Radcom Ltd.</t>
  </si>
  <si>
    <t>RDEA</t>
  </si>
  <si>
    <t>Ardea Biosciences, Inc.</t>
  </si>
  <si>
    <t>RDEN</t>
  </si>
  <si>
    <t>Elizabeth Arden, Inc.</t>
  </si>
  <si>
    <t>RDI</t>
  </si>
  <si>
    <t>Reading International Inc.</t>
  </si>
  <si>
    <t>RDNT</t>
  </si>
  <si>
    <t>RadNet, Inc.</t>
  </si>
  <si>
    <t>RDWR</t>
  </si>
  <si>
    <t>Radware Ltd.</t>
  </si>
  <si>
    <t>RECN</t>
  </si>
  <si>
    <t>Resources Connection Inc.</t>
  </si>
  <si>
    <t>REDF</t>
  </si>
  <si>
    <t>Rediff.com India Ltd.</t>
  </si>
  <si>
    <t>REED</t>
  </si>
  <si>
    <t>REEDS, Inc.</t>
  </si>
  <si>
    <t>REFR</t>
  </si>
  <si>
    <t>Research Frontiers Inc.</t>
  </si>
  <si>
    <t>REGN</t>
  </si>
  <si>
    <t>REIS</t>
  </si>
  <si>
    <t>Reis, Inc.</t>
  </si>
  <si>
    <t>RELL</t>
  </si>
  <si>
    <t>Richardson Electronics Ltd.</t>
  </si>
  <si>
    <t>RELV</t>
  </si>
  <si>
    <t>Reliv International, Inc.</t>
  </si>
  <si>
    <t>RENT</t>
  </si>
  <si>
    <t>Rentrak Corporation</t>
  </si>
  <si>
    <t>REVU</t>
  </si>
  <si>
    <t>Princeton Review Inc.</t>
  </si>
  <si>
    <t>REXI</t>
  </si>
  <si>
    <t>Resource America Inc.</t>
  </si>
  <si>
    <t>REXX</t>
  </si>
  <si>
    <t>Rex Energy Corporation</t>
  </si>
  <si>
    <t>RFIL</t>
  </si>
  <si>
    <t>RF Industries Ltd.</t>
  </si>
  <si>
    <t>RFMD</t>
  </si>
  <si>
    <t>RF Micro Devices Inc.</t>
  </si>
  <si>
    <t>RFMI</t>
  </si>
  <si>
    <t>RF Monolithics Inc.</t>
  </si>
  <si>
    <t>RGCO</t>
  </si>
  <si>
    <t>RGC Resources Inc.</t>
  </si>
  <si>
    <t>RGDX</t>
  </si>
  <si>
    <t>Response Genetics, Inc</t>
  </si>
  <si>
    <t>RGEN</t>
  </si>
  <si>
    <t>Repligen Corporation</t>
  </si>
  <si>
    <t>RGLD</t>
  </si>
  <si>
    <t>Royal Gold, Inc.</t>
  </si>
  <si>
    <t>RGNC</t>
  </si>
  <si>
    <t>Regency Energy Partners LP</t>
  </si>
  <si>
    <t>RICK</t>
  </si>
  <si>
    <t>Rick's Cabaret International Inc.</t>
  </si>
  <si>
    <t>RIGL</t>
  </si>
  <si>
    <t>Rigel Pharmaceuticals, Inc.</t>
  </si>
  <si>
    <t>RIMG</t>
  </si>
  <si>
    <t>Rimage Corp.</t>
  </si>
  <si>
    <t>RIMM</t>
  </si>
  <si>
    <t>RINO</t>
  </si>
  <si>
    <t>RINO International Corporation</t>
  </si>
  <si>
    <t>RITT</t>
  </si>
  <si>
    <t>RiT Technologies Ltd.</t>
  </si>
  <si>
    <t>RIVR</t>
  </si>
  <si>
    <t>River Valley Bancorp</t>
  </si>
  <si>
    <t>RJET</t>
  </si>
  <si>
    <t>Republic Airways Holdings Inc.</t>
  </si>
  <si>
    <t>RLOG</t>
  </si>
  <si>
    <t>Rand Logistics, Inc.</t>
  </si>
  <si>
    <t>RLRN</t>
  </si>
  <si>
    <t>Renaissance Learning Inc.</t>
  </si>
  <si>
    <t>RMBS</t>
  </si>
  <si>
    <t>Rambus Inc.</t>
  </si>
  <si>
    <t>RMCF</t>
  </si>
  <si>
    <t>Rocky Mountain Chocolate Factory Inc.</t>
  </si>
  <si>
    <t>RMKR</t>
  </si>
  <si>
    <t>Rainmaker Systems Inc.</t>
  </si>
  <si>
    <t>RMTI</t>
  </si>
  <si>
    <t>Rockwell Medical Technologies Inc.</t>
  </si>
  <si>
    <t>RMTR</t>
  </si>
  <si>
    <t>Ramtron International Corp.</t>
  </si>
  <si>
    <t>RNIN</t>
  </si>
  <si>
    <t>Wireless Ronin Technologies Inc.</t>
  </si>
  <si>
    <t>RNOW</t>
  </si>
  <si>
    <t>Rightnow Technologies Inc.</t>
  </si>
  <si>
    <t>RNST</t>
  </si>
  <si>
    <t>Renasant Corp.</t>
  </si>
  <si>
    <t>RNWK</t>
  </si>
  <si>
    <t>RealNetworks Inc.</t>
  </si>
  <si>
    <t>ROAC</t>
  </si>
  <si>
    <t>Rock of Ages Corp.</t>
  </si>
  <si>
    <t>ROCK</t>
  </si>
  <si>
    <t>Gibraltar Industries, Inc.</t>
  </si>
  <si>
    <t>ROCM</t>
  </si>
  <si>
    <t>Rochester Medical Corp.</t>
  </si>
  <si>
    <t>RODM</t>
  </si>
  <si>
    <t>Rodman &amp; Renshaw Capital Group, Inc.</t>
  </si>
  <si>
    <t>ROFO</t>
  </si>
  <si>
    <t>Rockford Corp.</t>
  </si>
  <si>
    <t>ROIA</t>
  </si>
  <si>
    <t>ROIAK</t>
  </si>
  <si>
    <t>Radio One Inc.</t>
  </si>
  <si>
    <t>ROLL</t>
  </si>
  <si>
    <t>RBC Bearings Inc.</t>
  </si>
  <si>
    <t>ROMA</t>
  </si>
  <si>
    <t>Roma Financial Corp.</t>
  </si>
  <si>
    <t>ROME</t>
  </si>
  <si>
    <t>Rome Bancorp Inc.</t>
  </si>
  <si>
    <t>ROSE</t>
  </si>
  <si>
    <t>Rosetta Resources, Inc.</t>
  </si>
  <si>
    <t>ROSG</t>
  </si>
  <si>
    <t>Rosetta Genomics, Ltd.</t>
  </si>
  <si>
    <t>ROST</t>
  </si>
  <si>
    <t>Ross Stores Inc.</t>
  </si>
  <si>
    <t>ROVI</t>
  </si>
  <si>
    <t>Rovi Corporation</t>
  </si>
  <si>
    <t>ROYL</t>
  </si>
  <si>
    <t>Royale Energy Inc.</t>
  </si>
  <si>
    <t>RPRX</t>
  </si>
  <si>
    <t>Repros Therapeutics Inc.</t>
  </si>
  <si>
    <t>RPTP</t>
  </si>
  <si>
    <t>Raptor Pharmaceuticals Corp.</t>
  </si>
  <si>
    <t>RRD</t>
  </si>
  <si>
    <t>R.R. Donnelley &amp; Sons Company</t>
  </si>
  <si>
    <t>RRGB</t>
  </si>
  <si>
    <t>Red Robin Gourmet Burgers Inc.</t>
  </si>
  <si>
    <t>RRST</t>
  </si>
  <si>
    <t>RRSat Global Communications Network Ltd.</t>
  </si>
  <si>
    <t>RSOL</t>
  </si>
  <si>
    <t>Real Goods Solar, Inc.</t>
  </si>
  <si>
    <t>RSTI</t>
  </si>
  <si>
    <t>Rofin-Sinar Technologies Inc.</t>
  </si>
  <si>
    <t>RSYS</t>
  </si>
  <si>
    <t>RadiSys Corporation</t>
  </si>
  <si>
    <t>RTEC</t>
  </si>
  <si>
    <t>Rudolph Technologies Inc.</t>
  </si>
  <si>
    <t>RTIX</t>
  </si>
  <si>
    <t>RTI Biologics, Inc.</t>
  </si>
  <si>
    <t>RTLX</t>
  </si>
  <si>
    <t>Retalix Ltd.</t>
  </si>
  <si>
    <t>RURL</t>
  </si>
  <si>
    <t>Rural/Metro Corp.</t>
  </si>
  <si>
    <t>RUSHB</t>
  </si>
  <si>
    <t>Rush Enterprises, Inc.</t>
  </si>
  <si>
    <t>RUTH</t>
  </si>
  <si>
    <t>Ruth's Hospitality Group Inc.</t>
  </si>
  <si>
    <t>RVBD</t>
  </si>
  <si>
    <t>Riverbed Technology, Inc.</t>
  </si>
  <si>
    <t>RVEP</t>
  </si>
  <si>
    <t>Rio Vista Energy Partners LP</t>
  </si>
  <si>
    <t>RVSB</t>
  </si>
  <si>
    <t>Riverview Bancorp Inc.</t>
  </si>
  <si>
    <t>RVSN</t>
  </si>
  <si>
    <t>Radvision Ltd.</t>
  </si>
  <si>
    <t>RXII</t>
  </si>
  <si>
    <t>RXi Pharmaceuticals Corporation</t>
  </si>
  <si>
    <t>RYAAY</t>
  </si>
  <si>
    <t>Ryanair Holdings plc</t>
  </si>
  <si>
    <t>SAAS</t>
  </si>
  <si>
    <t>inContact, Inc.</t>
  </si>
  <si>
    <t>SABA</t>
  </si>
  <si>
    <t>Saba Software Inc.</t>
  </si>
  <si>
    <t>SAFM</t>
  </si>
  <si>
    <t>SAFT</t>
  </si>
  <si>
    <t>Safety Insurance Group Inc.</t>
  </si>
  <si>
    <t>SAIA</t>
  </si>
  <si>
    <t>Saia, Inc.</t>
  </si>
  <si>
    <t>SALM</t>
  </si>
  <si>
    <t>Salem Communications Corp.</t>
  </si>
  <si>
    <t>SANM</t>
  </si>
  <si>
    <t>Sanmina-SCI Corp.</t>
  </si>
  <si>
    <t>SAPE</t>
  </si>
  <si>
    <t>Sapient Corp.</t>
  </si>
  <si>
    <t>SAPX</t>
  </si>
  <si>
    <t>Seven Arts Pictures plc</t>
  </si>
  <si>
    <t>SASR</t>
  </si>
  <si>
    <t>Sandy Spring Bancorp Inc.</t>
  </si>
  <si>
    <t>SATC</t>
  </si>
  <si>
    <t>Satcon Technology Corporation</t>
  </si>
  <si>
    <t>SATS</t>
  </si>
  <si>
    <t>EchoStar Corp.</t>
  </si>
  <si>
    <t>SAVB</t>
  </si>
  <si>
    <t>Savannah Bancorp Inc.</t>
  </si>
  <si>
    <t>SBAC</t>
  </si>
  <si>
    <t>SBA Communications Corp.</t>
  </si>
  <si>
    <t>SBBX</t>
  </si>
  <si>
    <t>Sussex Bancorp</t>
  </si>
  <si>
    <t>SBCF</t>
  </si>
  <si>
    <t>Seacoast Banking Corp. of Florida</t>
  </si>
  <si>
    <t>SBGI</t>
  </si>
  <si>
    <t>Sinclair Broadcast Group Inc.</t>
  </si>
  <si>
    <t>SBIB</t>
  </si>
  <si>
    <t>Sterling Bancshares Inc.</t>
  </si>
  <si>
    <t>SBLK</t>
  </si>
  <si>
    <t>Star Bulk Carriers Corp.</t>
  </si>
  <si>
    <t>SBNY</t>
  </si>
  <si>
    <t>Signature Bank</t>
  </si>
  <si>
    <t>SBSA</t>
  </si>
  <si>
    <t>Spanish Broadcasting System Inc.</t>
  </si>
  <si>
    <t>SBSI</t>
  </si>
  <si>
    <t>Southside Bancshares Inc.</t>
  </si>
  <si>
    <t>SBUX</t>
  </si>
  <si>
    <t>Starbucks Corp.</t>
  </si>
  <si>
    <t>SCBT</t>
  </si>
  <si>
    <t>SCBT Financial Corp.</t>
  </si>
  <si>
    <t>SCHL</t>
  </si>
  <si>
    <t>Scholastic Corporation</t>
  </si>
  <si>
    <t>SCHN</t>
  </si>
  <si>
    <t>Schnitzer Steel Industries Inc.</t>
  </si>
  <si>
    <t>SCHS</t>
  </si>
  <si>
    <t>School Specialty Inc.</t>
  </si>
  <si>
    <t>SCHW</t>
  </si>
  <si>
    <t>Charles Schwab Corp.</t>
  </si>
  <si>
    <t>SCIL</t>
  </si>
  <si>
    <t>Scientific Learning Corp.</t>
  </si>
  <si>
    <t>SCKT</t>
  </si>
  <si>
    <t>Socket Mobile, Inc.</t>
  </si>
  <si>
    <t>SCLN</t>
  </si>
  <si>
    <t>SciClone Pharmaceuticals, Inc.</t>
  </si>
  <si>
    <t>SCMF</t>
  </si>
  <si>
    <t>Southern Community Financial Corp.</t>
  </si>
  <si>
    <t>SCMP</t>
  </si>
  <si>
    <t>Sucampo Pharmaceuticals, Inc.</t>
  </si>
  <si>
    <t>SCMR</t>
  </si>
  <si>
    <t>Sycamore Networks Inc.</t>
  </si>
  <si>
    <t>SCON</t>
  </si>
  <si>
    <t>Superconductor Technologies Inc.</t>
  </si>
  <si>
    <t>SCOR</t>
  </si>
  <si>
    <t>comScore, Inc.</t>
  </si>
  <si>
    <t>SCSC</t>
  </si>
  <si>
    <t>ScanSource, Inc.</t>
  </si>
  <si>
    <t>SCSS</t>
  </si>
  <si>
    <t>Select Comfort Corporation</t>
  </si>
  <si>
    <t>SCVL</t>
  </si>
  <si>
    <t>Shoe Carnival Inc.</t>
  </si>
  <si>
    <t>SDBT</t>
  </si>
  <si>
    <t>SoundBite Communications, Inc.</t>
  </si>
  <si>
    <t>SDIX</t>
  </si>
  <si>
    <t>Strategic Diagnostics Inc.</t>
  </si>
  <si>
    <t>SDTH</t>
  </si>
  <si>
    <t>Shengdatech, Inc.</t>
  </si>
  <si>
    <t>SEAC</t>
  </si>
  <si>
    <t>SeaChange International Inc.</t>
  </si>
  <si>
    <t>SEED</t>
  </si>
  <si>
    <t>Origin Agritech Limited</t>
  </si>
  <si>
    <t>SEIC</t>
  </si>
  <si>
    <t>SEI Investments Co.</t>
  </si>
  <si>
    <t>SENEA</t>
  </si>
  <si>
    <t>Seneca Foods Corp.</t>
  </si>
  <si>
    <t>SENEB</t>
  </si>
  <si>
    <t>SENO</t>
  </si>
  <si>
    <t>SenoRx, Inc.</t>
  </si>
  <si>
    <t>SERV</t>
  </si>
  <si>
    <t>Servidyne, Inc.</t>
  </si>
  <si>
    <t>SFLY</t>
  </si>
  <si>
    <t>Shutterfly, Inc.</t>
  </si>
  <si>
    <t>SFNC</t>
  </si>
  <si>
    <t>Simmons First National Corporation</t>
  </si>
  <si>
    <t>SFSF</t>
  </si>
  <si>
    <t>SuccessFactors, Inc.</t>
  </si>
  <si>
    <t>SFST</t>
  </si>
  <si>
    <t>Southern First Bancshares, Inc.</t>
  </si>
  <si>
    <t>SGC</t>
  </si>
  <si>
    <t>Superior Uniform Group Inc.</t>
  </si>
  <si>
    <t>SGEN</t>
  </si>
  <si>
    <t>Seattle Genetics Inc.</t>
  </si>
  <si>
    <t>SGI</t>
  </si>
  <si>
    <t>Silicon Graphics International Corp.</t>
  </si>
  <si>
    <t>SGMA</t>
  </si>
  <si>
    <t>SigmaTron International Inc.</t>
  </si>
  <si>
    <t>SGMO</t>
  </si>
  <si>
    <t>Sangamo Biosciences Inc.</t>
  </si>
  <si>
    <t>SGMS</t>
  </si>
  <si>
    <t>SGRP</t>
  </si>
  <si>
    <t>Spar Group Inc.</t>
  </si>
  <si>
    <t>SHBI</t>
  </si>
  <si>
    <t>Shore Bancshares Inc.</t>
  </si>
  <si>
    <t>SHEN</t>
  </si>
  <si>
    <t>Shenandoah Telecommunications Co.</t>
  </si>
  <si>
    <t>SHFL</t>
  </si>
  <si>
    <t>Shuffle Master Inc.</t>
  </si>
  <si>
    <t>SHIP</t>
  </si>
  <si>
    <t>Seanergy Maritime Holdings Corp.</t>
  </si>
  <si>
    <t>SHLD</t>
  </si>
  <si>
    <t>Sears Holdings Corporation</t>
  </si>
  <si>
    <t>SHLM</t>
  </si>
  <si>
    <t>A. Schulman, Inc.</t>
  </si>
  <si>
    <t>SHLO</t>
  </si>
  <si>
    <t>Shiloh Industries Inc.</t>
  </si>
  <si>
    <t>SHMR</t>
  </si>
  <si>
    <t>Shamir Optical Industry, Ltd.</t>
  </si>
  <si>
    <t>SHOO</t>
  </si>
  <si>
    <t>Steven Madden, Ltd.</t>
  </si>
  <si>
    <t>SHOR</t>
  </si>
  <si>
    <t>ShoreTel, Inc.</t>
  </si>
  <si>
    <t>SHPGY</t>
  </si>
  <si>
    <t>Shire plc</t>
  </si>
  <si>
    <t>SIAL</t>
  </si>
  <si>
    <t>Sigma-Aldrich Corporation</t>
  </si>
  <si>
    <t>SIEB</t>
  </si>
  <si>
    <t>Siebert Financial Corp.</t>
  </si>
  <si>
    <t>SIFI</t>
  </si>
  <si>
    <t>SI Financial Group Inc.</t>
  </si>
  <si>
    <t>SIFY</t>
  </si>
  <si>
    <t>Sify Technologies Limited</t>
  </si>
  <si>
    <t>SIGA</t>
  </si>
  <si>
    <t>SIGI</t>
  </si>
  <si>
    <t>Selective Insurance Group Inc.</t>
  </si>
  <si>
    <t>SIGM</t>
  </si>
  <si>
    <t>SILC</t>
  </si>
  <si>
    <t>Silicom Ltd.</t>
  </si>
  <si>
    <t>SIMG</t>
  </si>
  <si>
    <t>SIMO</t>
  </si>
  <si>
    <t>Silicon Motion Technology Corp.</t>
  </si>
  <si>
    <t>SINA</t>
  </si>
  <si>
    <t>Sina Corp.</t>
  </si>
  <si>
    <t>SINO</t>
  </si>
  <si>
    <t>Sino-Global Shipping America, Ltd.</t>
  </si>
  <si>
    <t>SIRI</t>
  </si>
  <si>
    <t>SIRIUS XM Radio Inc.</t>
  </si>
  <si>
    <t>SIRO</t>
  </si>
  <si>
    <t>Sirona Dental Systems Inc.</t>
  </si>
  <si>
    <t>SIVB</t>
  </si>
  <si>
    <t>SVB Financial Group</t>
  </si>
  <si>
    <t>SKBI</t>
  </si>
  <si>
    <t>Skystar Bio Pharmaceutical Company</t>
  </si>
  <si>
    <t>SKYW</t>
  </si>
  <si>
    <t>SkyWest Inc.</t>
  </si>
  <si>
    <t>SLAB</t>
  </si>
  <si>
    <t>Silicon Laboratories, Inc.</t>
  </si>
  <si>
    <t>SLGN</t>
  </si>
  <si>
    <t>Silgan Holdings Inc.</t>
  </si>
  <si>
    <t>SLP</t>
  </si>
  <si>
    <t>Simulations Plus Inc.</t>
  </si>
  <si>
    <t>SLTC</t>
  </si>
  <si>
    <t>Selectica Inc.</t>
  </si>
  <si>
    <t>SLTM</t>
  </si>
  <si>
    <t>Solta Medical, Inc.</t>
  </si>
  <si>
    <t>SLXP</t>
  </si>
  <si>
    <t>Salix Pharmaceuticals Ltd.</t>
  </si>
  <si>
    <t>SMBC</t>
  </si>
  <si>
    <t>Southern Missouri Bancorp, Inc.</t>
  </si>
  <si>
    <t>SMBL</t>
  </si>
  <si>
    <t>Smart Balance, Inc</t>
  </si>
  <si>
    <t>SMCG</t>
  </si>
  <si>
    <t>Millennium India Acquisition Company Inc.</t>
  </si>
  <si>
    <t>SMCI</t>
  </si>
  <si>
    <t>Super Micro Computer, Inc.</t>
  </si>
  <si>
    <t>SMED</t>
  </si>
  <si>
    <t>Sharps Compliance Corp.</t>
  </si>
  <si>
    <t>SMHG</t>
  </si>
  <si>
    <t>Sanders Morris Harris Group, Inc.</t>
  </si>
  <si>
    <t>SMIT</t>
  </si>
  <si>
    <t>Schmitt Industries Inc.</t>
  </si>
  <si>
    <t>SMMF</t>
  </si>
  <si>
    <t>Summit Financial Group Inc.</t>
  </si>
  <si>
    <t>SMOD</t>
  </si>
  <si>
    <t>SMART Modular Technologies (WWH) Inc.</t>
  </si>
  <si>
    <t>SMRT</t>
  </si>
  <si>
    <t>Stein Mart Inc.</t>
  </si>
  <si>
    <t>SMSC</t>
  </si>
  <si>
    <t>Standard Microsystems Corp.</t>
  </si>
  <si>
    <t>SMSI</t>
  </si>
  <si>
    <t>Smith Micro Software Inc.</t>
  </si>
  <si>
    <t>SMTC</t>
  </si>
  <si>
    <t>Semtech Corp.</t>
  </si>
  <si>
    <t>SMTX</t>
  </si>
  <si>
    <t>SMTC Corp.</t>
  </si>
  <si>
    <t>SNAK</t>
  </si>
  <si>
    <t>SNBC</t>
  </si>
  <si>
    <t>Sun Bancorp Inc.</t>
  </si>
  <si>
    <t>SNCR</t>
  </si>
  <si>
    <t>Synchronoss Technologies, Inc.</t>
  </si>
  <si>
    <t>SNDA</t>
  </si>
  <si>
    <t>Shanda Interactive Entertainment Ltd.</t>
  </si>
  <si>
    <t>SNDK</t>
  </si>
  <si>
    <t>SanDisk Corp.</t>
  </si>
  <si>
    <t>SNFCA</t>
  </si>
  <si>
    <t>Security National Financial Corp.</t>
  </si>
  <si>
    <t>SNHY</t>
  </si>
  <si>
    <t>Sun Hydraulics Corp.</t>
  </si>
  <si>
    <t>SNIC</t>
  </si>
  <si>
    <t>Sonic Solutions</t>
  </si>
  <si>
    <t>SNMX</t>
  </si>
  <si>
    <t>Senomyx Inc.</t>
  </si>
  <si>
    <t>SNPS</t>
  </si>
  <si>
    <t>Synopsys Inc.</t>
  </si>
  <si>
    <t>SNSS</t>
  </si>
  <si>
    <t>Sunesis Pharmaceuticals Inc.</t>
  </si>
  <si>
    <t>SNSTA</t>
  </si>
  <si>
    <t>Sonesta International Hotels Corp.</t>
  </si>
  <si>
    <t>SNTA</t>
  </si>
  <si>
    <t>Synta Pharmaceuticals Corp.</t>
  </si>
  <si>
    <t>SNTS</t>
  </si>
  <si>
    <t>Santarus Inc.</t>
  </si>
  <si>
    <t>SOCB</t>
  </si>
  <si>
    <t>Southcoast Financial Corp.</t>
  </si>
  <si>
    <t>SOFO</t>
  </si>
  <si>
    <t>Sonic Foundry Inc.</t>
  </si>
  <si>
    <t>SOHU</t>
  </si>
  <si>
    <t>Sohu.com Inc.</t>
  </si>
  <si>
    <t>SOLF</t>
  </si>
  <si>
    <t>Solarfun Power Holdings Co. Ltd.</t>
  </si>
  <si>
    <t>SOLR</t>
  </si>
  <si>
    <t>GT Solar International, Inc.</t>
  </si>
  <si>
    <t>SOMH</t>
  </si>
  <si>
    <t>Somerset Hills Bancorp</t>
  </si>
  <si>
    <t>SOMX</t>
  </si>
  <si>
    <t>Somaxon Pharmaceuticals, Inc.</t>
  </si>
  <si>
    <t>SONA</t>
  </si>
  <si>
    <t>Southern National Bancorp of Virginia Inc.</t>
  </si>
  <si>
    <t>SONC</t>
  </si>
  <si>
    <t>Sonic Corp.</t>
  </si>
  <si>
    <t>SONE</t>
  </si>
  <si>
    <t>SONO</t>
  </si>
  <si>
    <t>SonoSite Inc.</t>
  </si>
  <si>
    <t>SONS</t>
  </si>
  <si>
    <t>Sonus Networks, Inc.</t>
  </si>
  <si>
    <t>SORL</t>
  </si>
  <si>
    <t>SORL Auto Parts, Inc.</t>
  </si>
  <si>
    <t>SPAN</t>
  </si>
  <si>
    <t>Span-America Medical Systems Inc.</t>
  </si>
  <si>
    <t>SPAR</t>
  </si>
  <si>
    <t>Spartan Motors Inc.</t>
  </si>
  <si>
    <t>SPCHB</t>
  </si>
  <si>
    <t>Sport Chalet Inc.</t>
  </si>
  <si>
    <t>SPDE</t>
  </si>
  <si>
    <t>Speedus Corp.</t>
  </si>
  <si>
    <t>SPEC</t>
  </si>
  <si>
    <t>Spectrum Control Inc.</t>
  </si>
  <si>
    <t>SPEX</t>
  </si>
  <si>
    <t>Spherix Inc.</t>
  </si>
  <si>
    <t>SPIL</t>
  </si>
  <si>
    <t>Siliconware Precision Industries Co. Ltd.</t>
  </si>
  <si>
    <t>SPIR</t>
  </si>
  <si>
    <t>Spire Corp.</t>
  </si>
  <si>
    <t>SPLS</t>
  </si>
  <si>
    <t>Staples, Inc.</t>
  </si>
  <si>
    <t>SPNC</t>
  </si>
  <si>
    <t>The Spectranetics Corporation</t>
  </si>
  <si>
    <t>SPNS</t>
  </si>
  <si>
    <t>Sapiens International Corp. NV</t>
  </si>
  <si>
    <t>SPOR</t>
  </si>
  <si>
    <t>Sport-Haley Inc.</t>
  </si>
  <si>
    <t>SPPI</t>
  </si>
  <si>
    <t>Spectrum Pharmaceuticals, Inc.</t>
  </si>
  <si>
    <t>SPPR</t>
  </si>
  <si>
    <t>Supertel Hospitality, Inc.</t>
  </si>
  <si>
    <t>SPRD</t>
  </si>
  <si>
    <t>Spreadtrum Communications Inc.</t>
  </si>
  <si>
    <t>SPRO</t>
  </si>
  <si>
    <t>SmartPros Ltd.</t>
  </si>
  <si>
    <t>SPRT</t>
  </si>
  <si>
    <t>support.com, Inc.</t>
  </si>
  <si>
    <t>SPTN</t>
  </si>
  <si>
    <t>Spartan Stores Inc.</t>
  </si>
  <si>
    <t>SPWRA</t>
  </si>
  <si>
    <t>SunPower Corporation</t>
  </si>
  <si>
    <t>SQNM</t>
  </si>
  <si>
    <t>Sequenom Inc.</t>
  </si>
  <si>
    <t>SRCE</t>
  </si>
  <si>
    <t>1st Source Corporation</t>
  </si>
  <si>
    <t>SRCL</t>
  </si>
  <si>
    <t>SRDX</t>
  </si>
  <si>
    <t>SurModics Inc.</t>
  </si>
  <si>
    <t>SRLS</t>
  </si>
  <si>
    <t>SeraCare Life Sciences, Inc.</t>
  </si>
  <si>
    <t>SRSL</t>
  </si>
  <si>
    <t>SRS Labs Inc.</t>
  </si>
  <si>
    <t>SSBI</t>
  </si>
  <si>
    <t>Summit State Bank</t>
  </si>
  <si>
    <t>SSFN</t>
  </si>
  <si>
    <t>Stewardship Financial Corp.</t>
  </si>
  <si>
    <t>SSRI</t>
  </si>
  <si>
    <t>Silver Standard Resources Inc.</t>
  </si>
  <si>
    <t>SSRX</t>
  </si>
  <si>
    <t>3SBio Inc.</t>
  </si>
  <si>
    <t>SSYS</t>
  </si>
  <si>
    <t>Stratasys Inc.</t>
  </si>
  <si>
    <t>STAA</t>
  </si>
  <si>
    <t>STAAR Surgical Company</t>
  </si>
  <si>
    <t>STAN</t>
  </si>
  <si>
    <t>Standard Parking Corp.</t>
  </si>
  <si>
    <t>STBA</t>
  </si>
  <si>
    <t>S&amp;T Bancorp Inc.</t>
  </si>
  <si>
    <t>STBC</t>
  </si>
  <si>
    <t>State Bancorp Inc.</t>
  </si>
  <si>
    <t>STEC</t>
  </si>
  <si>
    <t>STEC, Inc.</t>
  </si>
  <si>
    <t>STEI</t>
  </si>
  <si>
    <t>Stewart Enterprises Inc.</t>
  </si>
  <si>
    <t>STEL</t>
  </si>
  <si>
    <t>StellarOne Corporation</t>
  </si>
  <si>
    <t>STEM</t>
  </si>
  <si>
    <t>StemCells Inc.</t>
  </si>
  <si>
    <t>STFC</t>
  </si>
  <si>
    <t>State Auto Financial Corp.</t>
  </si>
  <si>
    <t>STKL</t>
  </si>
  <si>
    <t>SunOpta Inc.</t>
  </si>
  <si>
    <t>STLD</t>
  </si>
  <si>
    <t>Steel Dynamics Inc.</t>
  </si>
  <si>
    <t>STLY</t>
  </si>
  <si>
    <t>Stanley Furniture Co. Inc.</t>
  </si>
  <si>
    <t>STMP</t>
  </si>
  <si>
    <t>Stamps.com Inc.</t>
  </si>
  <si>
    <t>STNR</t>
  </si>
  <si>
    <t>Steiner Leisure Ltd.</t>
  </si>
  <si>
    <t>Bahamas</t>
  </si>
  <si>
    <t>STON</t>
  </si>
  <si>
    <t>Stonemor Partners LP</t>
  </si>
  <si>
    <t>STRA</t>
  </si>
  <si>
    <t>Strayer Education Inc.</t>
  </si>
  <si>
    <t>STRC</t>
  </si>
  <si>
    <t>SRI Surgical Express Inc.</t>
  </si>
  <si>
    <t>STRL</t>
  </si>
  <si>
    <t>Sterling Construction Co. Inc.</t>
  </si>
  <si>
    <t>STRM</t>
  </si>
  <si>
    <t>Streamline Health Solutions, Inc.</t>
  </si>
  <si>
    <t>STRN</t>
  </si>
  <si>
    <t>Sutron Corp.</t>
  </si>
  <si>
    <t>STRS</t>
  </si>
  <si>
    <t>Stratus Properties Inc.</t>
  </si>
  <si>
    <t>STRT</t>
  </si>
  <si>
    <t>Strattec Security Corp.</t>
  </si>
  <si>
    <t>STRZ</t>
  </si>
  <si>
    <t>Star Buffet Inc.</t>
  </si>
  <si>
    <t>STSA</t>
  </si>
  <si>
    <t>Sterling Financial Corp.</t>
  </si>
  <si>
    <t>Star Scientific, Inc.</t>
  </si>
  <si>
    <t>STX</t>
  </si>
  <si>
    <t>STXS</t>
  </si>
  <si>
    <t>Stereotaxis Inc.</t>
  </si>
  <si>
    <t>SUBK</t>
  </si>
  <si>
    <t>Suffolk Bancorp</t>
  </si>
  <si>
    <t>SUMR</t>
  </si>
  <si>
    <t>Summer Infant, Inc.</t>
  </si>
  <si>
    <t>SUNH</t>
  </si>
  <si>
    <t>Sun Healthcare Group Inc.</t>
  </si>
  <si>
    <t>SUPG</t>
  </si>
  <si>
    <t>SuperGen Inc.</t>
  </si>
  <si>
    <t>SUPR</t>
  </si>
  <si>
    <t>Superior Bancorp</t>
  </si>
  <si>
    <t>SUPX</t>
  </si>
  <si>
    <t>Supertex Inc.</t>
  </si>
  <si>
    <t>SURG</t>
  </si>
  <si>
    <t>Synergetics USA, Inc.</t>
  </si>
  <si>
    <t>SURW</t>
  </si>
  <si>
    <t>SureWest Communications</t>
  </si>
  <si>
    <t>SUSQ</t>
  </si>
  <si>
    <t>Susquehanna Bancshares, Inc.</t>
  </si>
  <si>
    <t>SUSS</t>
  </si>
  <si>
    <t>Susser Holdings Corporation</t>
  </si>
  <si>
    <t>SUTR</t>
  </si>
  <si>
    <t>SVBI</t>
  </si>
  <si>
    <t>Severn Bancorp Inc.</t>
  </si>
  <si>
    <t>SVLF</t>
  </si>
  <si>
    <t>Silverleaf Resorts Inc.</t>
  </si>
  <si>
    <t>SVNT</t>
  </si>
  <si>
    <t>Savient Pharmaceuticals, Inc.</t>
  </si>
  <si>
    <t>SVVS</t>
  </si>
  <si>
    <t>SAVVIS Inc.</t>
  </si>
  <si>
    <t>SWHC</t>
  </si>
  <si>
    <t>SWIR</t>
  </si>
  <si>
    <t>Sierra Wireless Inc.</t>
  </si>
  <si>
    <t>SWKS</t>
  </si>
  <si>
    <t>Skyworks Solutions Inc.</t>
  </si>
  <si>
    <t>SXCI</t>
  </si>
  <si>
    <t>SXC Health Solutions, Corp.</t>
  </si>
  <si>
    <t>SYBR</t>
  </si>
  <si>
    <t>Synergy Brands Inc.</t>
  </si>
  <si>
    <t>SYBT</t>
  </si>
  <si>
    <t>SY Bancorp Inc.</t>
  </si>
  <si>
    <t>SYKE</t>
  </si>
  <si>
    <t>Sykes Enterprises, Incorporated</t>
  </si>
  <si>
    <t>SYMC</t>
  </si>
  <si>
    <t>Symantec Corporation</t>
  </si>
  <si>
    <t>SYMM</t>
  </si>
  <si>
    <t>Symmetricom Inc.</t>
  </si>
  <si>
    <t>SYMS</t>
  </si>
  <si>
    <t>Syms Corp.</t>
  </si>
  <si>
    <t>SYMX</t>
  </si>
  <si>
    <t>Synthesis Energy Systems, Inc.</t>
  </si>
  <si>
    <t>SYNA</t>
  </si>
  <si>
    <t>Synaptics Inc.</t>
  </si>
  <si>
    <t>SYNL</t>
  </si>
  <si>
    <t>Synalloy Corp.</t>
  </si>
  <si>
    <t>SYNM</t>
  </si>
  <si>
    <t>Syntroleum Corp.</t>
  </si>
  <si>
    <t>SYNO</t>
  </si>
  <si>
    <t>Synovis Life Technologies Inc.</t>
  </si>
  <si>
    <t>SYNT</t>
  </si>
  <si>
    <t>SYNX</t>
  </si>
  <si>
    <t>SYNERGX Systems Inc.</t>
  </si>
  <si>
    <t>SYPR</t>
  </si>
  <si>
    <t>Sypris Solutions Inc.</t>
  </si>
  <si>
    <t>SYUT</t>
  </si>
  <si>
    <t>Synutra International Inc.</t>
  </si>
  <si>
    <t>TACT</t>
  </si>
  <si>
    <t>TransAct Technologies Incorporated</t>
  </si>
  <si>
    <t>TAIT</t>
  </si>
  <si>
    <t>Taitron Components Inc.</t>
  </si>
  <si>
    <t>TASR</t>
  </si>
  <si>
    <t>TASER International Inc.</t>
  </si>
  <si>
    <t>TAST</t>
  </si>
  <si>
    <t>Carrols Restaurant Group, Inc.</t>
  </si>
  <si>
    <t>TAT Technologies, Ltd.</t>
  </si>
  <si>
    <t>TAXI</t>
  </si>
  <si>
    <t>Medallion Financial Corp.</t>
  </si>
  <si>
    <t>TAYC</t>
  </si>
  <si>
    <t>Taylor Capital Group Inc.</t>
  </si>
  <si>
    <t>TAYD</t>
  </si>
  <si>
    <t>Taylor Devices Inc.</t>
  </si>
  <si>
    <t>TBAC</t>
  </si>
  <si>
    <t>Tandy Brands Accessories Inc.</t>
  </si>
  <si>
    <t>TBBK</t>
  </si>
  <si>
    <t>The Bancorp Inc.</t>
  </si>
  <si>
    <t>TBNK</t>
  </si>
  <si>
    <t>Territorial Bancorp Inc.</t>
  </si>
  <si>
    <t>TBSI</t>
  </si>
  <si>
    <t>TBUS</t>
  </si>
  <si>
    <t>DRI Corporation</t>
  </si>
  <si>
    <t>TCAP</t>
  </si>
  <si>
    <t>Triangle Capital Corporation</t>
  </si>
  <si>
    <t>TCBI</t>
  </si>
  <si>
    <t>Texas Capital BancShares Inc.</t>
  </si>
  <si>
    <t>TCBK</t>
  </si>
  <si>
    <t>TriCo Bancshares</t>
  </si>
  <si>
    <t>TCHC</t>
  </si>
  <si>
    <t>21st Century Holding Co.</t>
  </si>
  <si>
    <t>TCLP</t>
  </si>
  <si>
    <t>TC Pipelines LP</t>
  </si>
  <si>
    <t>TDBK</t>
  </si>
  <si>
    <t>Tidelands Bancshares Inc.</t>
  </si>
  <si>
    <t>TDSC</t>
  </si>
  <si>
    <t>3D Systems Corp.</t>
  </si>
  <si>
    <t>TEAR</t>
  </si>
  <si>
    <t>TECD</t>
  </si>
  <si>
    <t>Tech Data Corp.</t>
  </si>
  <si>
    <t>TECH</t>
  </si>
  <si>
    <t>Techne Corp.</t>
  </si>
  <si>
    <t>TECUA</t>
  </si>
  <si>
    <t>Tecumseh Products Company</t>
  </si>
  <si>
    <t>TELK</t>
  </si>
  <si>
    <t>Telik Inc.</t>
  </si>
  <si>
    <t>TELOZ</t>
  </si>
  <si>
    <t>Tel Offshore Trust</t>
  </si>
  <si>
    <t>TESO</t>
  </si>
  <si>
    <t>Tesco Corporation</t>
  </si>
  <si>
    <t>TESS</t>
  </si>
  <si>
    <t>TESSCO Technologies Inc.</t>
  </si>
  <si>
    <t>TEVA</t>
  </si>
  <si>
    <t>Teva Pharmaceutical Industries Limited</t>
  </si>
  <si>
    <t>TFCO</t>
  </si>
  <si>
    <t>Tufco Technologies Inc.</t>
  </si>
  <si>
    <t>TFSL</t>
  </si>
  <si>
    <t>TFS Financial Corp</t>
  </si>
  <si>
    <t>TGA</t>
  </si>
  <si>
    <t>TransGlobe Energy Corp.</t>
  </si>
  <si>
    <t>TGAL</t>
  </si>
  <si>
    <t>Tegal Corp.</t>
  </si>
  <si>
    <t>TGE</t>
  </si>
  <si>
    <t>TGC Industries Inc.</t>
  </si>
  <si>
    <t>TGEN</t>
  </si>
  <si>
    <t>Targeted Genetics Corp.</t>
  </si>
  <si>
    <t>TGIC</t>
  </si>
  <si>
    <t>Triad Guaranty Inc.</t>
  </si>
  <si>
    <t>TGIS</t>
  </si>
  <si>
    <t>THFF</t>
  </si>
  <si>
    <t>First Financial Corp.</t>
  </si>
  <si>
    <t>THLD</t>
  </si>
  <si>
    <t>Threshold Pharmaceuticals Inc.</t>
  </si>
  <si>
    <t>THOR</t>
  </si>
  <si>
    <t>Thoratec Corp.</t>
  </si>
  <si>
    <t>THQI</t>
  </si>
  <si>
    <t>THQ Inc.</t>
  </si>
  <si>
    <t>THRD</t>
  </si>
  <si>
    <t>TF Financial Corporation</t>
  </si>
  <si>
    <t>THRX</t>
  </si>
  <si>
    <t>Theravance Inc.</t>
  </si>
  <si>
    <t>TIBX</t>
  </si>
  <si>
    <t>TICC</t>
  </si>
  <si>
    <t>TICC Capital Corp.</t>
  </si>
  <si>
    <t>TIER</t>
  </si>
  <si>
    <t>Tier Technologies Inc.</t>
  </si>
  <si>
    <t>TIGR</t>
  </si>
  <si>
    <t>TigerLogic Corporation</t>
  </si>
  <si>
    <t>TIII</t>
  </si>
  <si>
    <t>Tii Network Technologies, Inc</t>
  </si>
  <si>
    <t>TINY</t>
  </si>
  <si>
    <t>Harris &amp; Harris Group, Inc.</t>
  </si>
  <si>
    <t>TISA</t>
  </si>
  <si>
    <t>Top Image Systems Ltd.</t>
  </si>
  <si>
    <t>TISI</t>
  </si>
  <si>
    <t>Team Inc.</t>
  </si>
  <si>
    <t>TITN</t>
  </si>
  <si>
    <t>Titan Machinery, Inc.</t>
  </si>
  <si>
    <t>TIVO</t>
  </si>
  <si>
    <t>TiVo Inc.</t>
  </si>
  <si>
    <t>TIXC</t>
  </si>
  <si>
    <t>Tix Corporation</t>
  </si>
  <si>
    <t>TKLC</t>
  </si>
  <si>
    <t>Tekelec</t>
  </si>
  <si>
    <t>TLAB</t>
  </si>
  <si>
    <t>Tellabs Inc.</t>
  </si>
  <si>
    <t>TLCR</t>
  </si>
  <si>
    <t>Talecris Biotherapeutics Holdings Corp.</t>
  </si>
  <si>
    <t>TLEO</t>
  </si>
  <si>
    <t>Taleo Corp.</t>
  </si>
  <si>
    <t>TLGD</t>
  </si>
  <si>
    <t>Tollgrade Communications Inc.</t>
  </si>
  <si>
    <t>TLVT</t>
  </si>
  <si>
    <t>Telvent Git S.A.</t>
  </si>
  <si>
    <t>TMNG</t>
  </si>
  <si>
    <t>Management Network Group Inc.</t>
  </si>
  <si>
    <t>TMRK</t>
  </si>
  <si>
    <t>Terremark Worldwide, Inc.</t>
  </si>
  <si>
    <t>TNCC</t>
  </si>
  <si>
    <t>Tennessee Commerce Bancorp Inc.</t>
  </si>
  <si>
    <t>TNDM</t>
  </si>
  <si>
    <t>Neutral Tandem, Inc.</t>
  </si>
  <si>
    <t>TO</t>
  </si>
  <si>
    <t>Tech/Ops Sevcon Inc.</t>
  </si>
  <si>
    <t>TOBC</t>
  </si>
  <si>
    <t>Tower Bancorp Inc.</t>
  </si>
  <si>
    <t>TOFC</t>
  </si>
  <si>
    <t>Tower Financial Corporation</t>
  </si>
  <si>
    <t>TOMO</t>
  </si>
  <si>
    <t>TomoTherapy Incorporated</t>
  </si>
  <si>
    <t>TOPS</t>
  </si>
  <si>
    <t>Top Ships Inc.</t>
  </si>
  <si>
    <t>TORM</t>
  </si>
  <si>
    <t>TOR Minerals International Inc.</t>
  </si>
  <si>
    <t>TOWN</t>
  </si>
  <si>
    <t>Towne Bank</t>
  </si>
  <si>
    <t>TPGI</t>
  </si>
  <si>
    <t>Thomas Properties Group Inc.</t>
  </si>
  <si>
    <t>TQNT</t>
  </si>
  <si>
    <t>TriQuint Semiconductor, Inc.</t>
  </si>
  <si>
    <t>TRAD</t>
  </si>
  <si>
    <t>TradeStation Group Inc.</t>
  </si>
  <si>
    <t>TRAK</t>
  </si>
  <si>
    <t>DealerTrack Holdings, Inc.</t>
  </si>
  <si>
    <t>TRBR</t>
  </si>
  <si>
    <t>Trailer Bridge Inc.</t>
  </si>
  <si>
    <t>TRCI</t>
  </si>
  <si>
    <t>Technology Research Corp.</t>
  </si>
  <si>
    <t>TRCR</t>
  </si>
  <si>
    <t>Transcend Services, Inc.</t>
  </si>
  <si>
    <t>TREE</t>
  </si>
  <si>
    <t>Tree.Com, Inc.</t>
  </si>
  <si>
    <t>TRGL</t>
  </si>
  <si>
    <t>Toreador Resources Corp.</t>
  </si>
  <si>
    <t>TRGT</t>
  </si>
  <si>
    <t>Targacept, Inc.</t>
  </si>
  <si>
    <t>TRIB</t>
  </si>
  <si>
    <t>Trinity Biotech plc</t>
  </si>
  <si>
    <t>TRID</t>
  </si>
  <si>
    <t>Trident Microsystems Inc.</t>
  </si>
  <si>
    <t>TRIS</t>
  </si>
  <si>
    <t>Tri-S Security Corporation</t>
  </si>
  <si>
    <t>TRIT</t>
  </si>
  <si>
    <t>Tri-Tech Holding, Inc.</t>
  </si>
  <si>
    <t>TRLG</t>
  </si>
  <si>
    <t>True Religion Apparel Inc.</t>
  </si>
  <si>
    <t>TRMB</t>
  </si>
  <si>
    <t>TRMD</t>
  </si>
  <si>
    <t>TRMK</t>
  </si>
  <si>
    <t>Trustmark Corporation</t>
  </si>
  <si>
    <t>TRMS</t>
  </si>
  <si>
    <t>Trimeris Inc.</t>
  </si>
  <si>
    <t>TRNS</t>
  </si>
  <si>
    <t>Transcat Inc.</t>
  </si>
  <si>
    <t>TROW</t>
  </si>
  <si>
    <t>T. Rowe Price Group, Inc.</t>
  </si>
  <si>
    <t>TRS</t>
  </si>
  <si>
    <t>TriMas Corporation</t>
  </si>
  <si>
    <t>TRST</t>
  </si>
  <si>
    <t>TrustCo Bank Corp. NY</t>
  </si>
  <si>
    <t>TRUE</t>
  </si>
  <si>
    <t>Centrue Financial Corp.</t>
  </si>
  <si>
    <t>TRXI</t>
  </si>
  <si>
    <t>TRX, Inc.</t>
  </si>
  <si>
    <t>TSBK</t>
  </si>
  <si>
    <t>Timberland Bancorp Inc.</t>
  </si>
  <si>
    <t>TSCC</t>
  </si>
  <si>
    <t>Technology Solutions Company</t>
  </si>
  <si>
    <t>TSCM</t>
  </si>
  <si>
    <t>TheStreet.com, Inc.</t>
  </si>
  <si>
    <t>TSCO</t>
  </si>
  <si>
    <t>Tractor Supply Company</t>
  </si>
  <si>
    <t>TSEM</t>
  </si>
  <si>
    <t>Tower Semiconductor Ltd.</t>
  </si>
  <si>
    <t>TSON</t>
  </si>
  <si>
    <t>TranS1, Inc.</t>
  </si>
  <si>
    <t>TSPT</t>
  </si>
  <si>
    <t>Transcept Pharmaceuticals, Inc.</t>
  </si>
  <si>
    <t>TSRA</t>
  </si>
  <si>
    <t>Tessera Technologies Inc.</t>
  </si>
  <si>
    <t>TSRI</t>
  </si>
  <si>
    <t>TSR Inc.</t>
  </si>
  <si>
    <t>TSTC</t>
  </si>
  <si>
    <t>Telestone Technologies Corp.</t>
  </si>
  <si>
    <t>TSTF</t>
  </si>
  <si>
    <t>TeamStaff, Inc.</t>
  </si>
  <si>
    <t>TSTY</t>
  </si>
  <si>
    <t>Tasty Baking Co.</t>
  </si>
  <si>
    <t>TSYS</t>
  </si>
  <si>
    <t>TeleCommunication Systems Inc.</t>
  </si>
  <si>
    <t>TTEC</t>
  </si>
  <si>
    <t>TeleTech Holdings Inc.</t>
  </si>
  <si>
    <t>TTEK</t>
  </si>
  <si>
    <t>Tetra Tech Inc.</t>
  </si>
  <si>
    <t>TTES</t>
  </si>
  <si>
    <t>T-3 Energy Services Inc.</t>
  </si>
  <si>
    <t>TTGT</t>
  </si>
  <si>
    <t>TechTarget, Inc.</t>
  </si>
  <si>
    <t>TTHI</t>
  </si>
  <si>
    <t>Transition Therapeutics Inc.</t>
  </si>
  <si>
    <t>TTMI</t>
  </si>
  <si>
    <t>TTM Technologies Inc.</t>
  </si>
  <si>
    <t>TTPA</t>
  </si>
  <si>
    <t>Trintech Group plc</t>
  </si>
  <si>
    <t>TTWO</t>
  </si>
  <si>
    <t>Take-Two Interactive Software Inc.</t>
  </si>
  <si>
    <t>TUES</t>
  </si>
  <si>
    <t>Tuesday Morning Corp.</t>
  </si>
  <si>
    <t>TWER</t>
  </si>
  <si>
    <t>TowerStream Corporation</t>
  </si>
  <si>
    <t>TWGP</t>
  </si>
  <si>
    <t>Tower Group Inc.</t>
  </si>
  <si>
    <t>TWIN</t>
  </si>
  <si>
    <t>Twin Disc Inc.</t>
  </si>
  <si>
    <t>TWMC</t>
  </si>
  <si>
    <t>Trans World Entertainment Corporation</t>
  </si>
  <si>
    <t>TWTC</t>
  </si>
  <si>
    <t>TW Telecom Inc.</t>
  </si>
  <si>
    <t>TXCC</t>
  </si>
  <si>
    <t>TranSwitch Corp.</t>
  </si>
  <si>
    <t>TXIC</t>
  </si>
  <si>
    <t>Tongxin International, Ltd.</t>
  </si>
  <si>
    <t>TXRH</t>
  </si>
  <si>
    <t>Texas Roadhouse Inc.</t>
  </si>
  <si>
    <t>TYPE</t>
  </si>
  <si>
    <t>Monotype Imaging Holdings Inc.</t>
  </si>
  <si>
    <t>TZOO</t>
  </si>
  <si>
    <t>Travelzoo Inc.</t>
  </si>
  <si>
    <t>UACL</t>
  </si>
  <si>
    <t>Universal Truckload Services Inc.</t>
  </si>
  <si>
    <t>UAHC</t>
  </si>
  <si>
    <t>United American Healthcare Corp.</t>
  </si>
  <si>
    <t>UBCP</t>
  </si>
  <si>
    <t>United Bancorp Inc.</t>
  </si>
  <si>
    <t>UBFO</t>
  </si>
  <si>
    <t>United Security Bancshares</t>
  </si>
  <si>
    <t>UBNK</t>
  </si>
  <si>
    <t>United Financial Bancorp</t>
  </si>
  <si>
    <t>UBOH</t>
  </si>
  <si>
    <t>United Bancshares Inc.</t>
  </si>
  <si>
    <t>UBSH</t>
  </si>
  <si>
    <t>UBSI</t>
  </si>
  <si>
    <t>United Bankshares Inc.</t>
  </si>
  <si>
    <t>UCBA</t>
  </si>
  <si>
    <t>United Community Bancorp</t>
  </si>
  <si>
    <t>UCBI</t>
  </si>
  <si>
    <t>UCFC</t>
  </si>
  <si>
    <t>United Community Financial Corp.</t>
  </si>
  <si>
    <t>UCTT</t>
  </si>
  <si>
    <t>Ultra Clean Holdings Inc.</t>
  </si>
  <si>
    <t>UDRL</t>
  </si>
  <si>
    <t>Union Drilling, Inc.</t>
  </si>
  <si>
    <t>UEIC</t>
  </si>
  <si>
    <t>Universal Electronics Inc.</t>
  </si>
  <si>
    <t>UEPS</t>
  </si>
  <si>
    <t>Net 1 Ueps Technologies Inc.</t>
  </si>
  <si>
    <t>UFCS</t>
  </si>
  <si>
    <t>UFPI</t>
  </si>
  <si>
    <t>Universal Forest Products Inc.</t>
  </si>
  <si>
    <t>UFPT</t>
  </si>
  <si>
    <t>UFP Technologies Inc.</t>
  </si>
  <si>
    <t>UG</t>
  </si>
  <si>
    <t>United-Guardian Inc.</t>
  </si>
  <si>
    <t>UHAL</t>
  </si>
  <si>
    <t>AMERCO</t>
  </si>
  <si>
    <t>ULBI</t>
  </si>
  <si>
    <t>Ultralife Corp.</t>
  </si>
  <si>
    <t>ULGX</t>
  </si>
  <si>
    <t>Urologix, Inc.</t>
  </si>
  <si>
    <t>ULTA</t>
  </si>
  <si>
    <t>Ulta Salon, Cosmetics &amp; Fragrance, Inc.</t>
  </si>
  <si>
    <t>ULTI</t>
  </si>
  <si>
    <t>ULTR</t>
  </si>
  <si>
    <t>Ultrapetrol (Bahamas) Ltd.</t>
  </si>
  <si>
    <t>UMBF</t>
  </si>
  <si>
    <t>UMB Financial Corporation</t>
  </si>
  <si>
    <t>UMPQ</t>
  </si>
  <si>
    <t>Umpqua Holdings Corporation</t>
  </si>
  <si>
    <t>UNAM</t>
  </si>
  <si>
    <t>Unico American Corp.</t>
  </si>
  <si>
    <t>UNB</t>
  </si>
  <si>
    <t>Union Bankshares Inc.</t>
  </si>
  <si>
    <t>UNFI</t>
  </si>
  <si>
    <t>United Natural Foods, Inc.</t>
  </si>
  <si>
    <t>UNFY</t>
  </si>
  <si>
    <t>Unify Corp.</t>
  </si>
  <si>
    <t>UNTD</t>
  </si>
  <si>
    <t>UNTY</t>
  </si>
  <si>
    <t>Unity Bancorp Inc.</t>
  </si>
  <si>
    <t>UPFC</t>
  </si>
  <si>
    <t>United Panam Financial Corp.</t>
  </si>
  <si>
    <t>URBN</t>
  </si>
  <si>
    <t>Urban Outfitters Inc.</t>
  </si>
  <si>
    <t>URRE</t>
  </si>
  <si>
    <t>Uranium Resources, Inc.</t>
  </si>
  <si>
    <t>USAK</t>
  </si>
  <si>
    <t>USA Truck Inc.</t>
  </si>
  <si>
    <t>USAP</t>
  </si>
  <si>
    <t>Universal Stainless &amp; Alloy Products Inc.</t>
  </si>
  <si>
    <t>USAT</t>
  </si>
  <si>
    <t>USA Technologies Inc.</t>
  </si>
  <si>
    <t>USBI</t>
  </si>
  <si>
    <t>United Security Bancshares Inc.</t>
  </si>
  <si>
    <t>USEG</t>
  </si>
  <si>
    <t>US Energy Corp.</t>
  </si>
  <si>
    <t>USHS</t>
  </si>
  <si>
    <t>US Home Systems Inc.</t>
  </si>
  <si>
    <t>USLM</t>
  </si>
  <si>
    <t>USMO</t>
  </si>
  <si>
    <t>USA Mobility, Inc.</t>
  </si>
  <si>
    <t>USNA</t>
  </si>
  <si>
    <t>USANA Health Sciences Inc.</t>
  </si>
  <si>
    <t>USPH</t>
  </si>
  <si>
    <t>US Physical Therapy Inc.</t>
  </si>
  <si>
    <t>USTR</t>
  </si>
  <si>
    <t>United Stationers Inc.</t>
  </si>
  <si>
    <t>UTEK</t>
  </si>
  <si>
    <t>Ultratech, Inc.</t>
  </si>
  <si>
    <t>UTHR</t>
  </si>
  <si>
    <t>United Therapeutics Corp.</t>
  </si>
  <si>
    <t>UTIW</t>
  </si>
  <si>
    <t>British Virgin Islands</t>
  </si>
  <si>
    <t>UTMD</t>
  </si>
  <si>
    <t>Utah Medical Products Inc.</t>
  </si>
  <si>
    <t>UTSI</t>
  </si>
  <si>
    <t>UTStarcom, Inc.</t>
  </si>
  <si>
    <t>UVSP</t>
  </si>
  <si>
    <t>Univest Corp. of Pennsylvania</t>
  </si>
  <si>
    <t>UWBK</t>
  </si>
  <si>
    <t>United Western Bancorp, Inc.</t>
  </si>
  <si>
    <t>VALU</t>
  </si>
  <si>
    <t>Value Line, Inc.</t>
  </si>
  <si>
    <t>VASC</t>
  </si>
  <si>
    <t>Vascular Solutions Inc.</t>
  </si>
  <si>
    <t>VBFC</t>
  </si>
  <si>
    <t>Village Bank &amp; Trust Financial Corp.</t>
  </si>
  <si>
    <t>VCBI</t>
  </si>
  <si>
    <t>Virginia Commerce Bancorp Inc.</t>
  </si>
  <si>
    <t>VCGH</t>
  </si>
  <si>
    <t>VCG Holding Corp.</t>
  </si>
  <si>
    <t>VCLK</t>
  </si>
  <si>
    <t>VDSI</t>
  </si>
  <si>
    <t>VASCO Data Security International Inc.</t>
  </si>
  <si>
    <t>VECO</t>
  </si>
  <si>
    <t>Veeco Instruments Inc.</t>
  </si>
  <si>
    <t>VIAP</t>
  </si>
  <si>
    <t>VIA Pharmaceuticals, Inc.</t>
  </si>
  <si>
    <t>VICL</t>
  </si>
  <si>
    <t>Vical Inc.</t>
  </si>
  <si>
    <t>VICR</t>
  </si>
  <si>
    <t>Vicor Corp.</t>
  </si>
  <si>
    <t>VIDE</t>
  </si>
  <si>
    <t>Video Display Corp.</t>
  </si>
  <si>
    <t>VIFL</t>
  </si>
  <si>
    <t>Food Technology Service Inc.</t>
  </si>
  <si>
    <t>VIMC</t>
  </si>
  <si>
    <t>Vimicro International Corp.</t>
  </si>
  <si>
    <t>VIRC</t>
  </si>
  <si>
    <t>Virco Manufacturing Corp.</t>
  </si>
  <si>
    <t>VISN</t>
  </si>
  <si>
    <t>VisionChina Media Inc.</t>
  </si>
  <si>
    <t>VIST</t>
  </si>
  <si>
    <t>VIST Financial Corp</t>
  </si>
  <si>
    <t>VITA</t>
  </si>
  <si>
    <t>Orthovita Inc.</t>
  </si>
  <si>
    <t>VITC</t>
  </si>
  <si>
    <t>Vitacost.com, Inc.</t>
  </si>
  <si>
    <t>VIVO</t>
  </si>
  <si>
    <t>Meridian Bioscience Inc.</t>
  </si>
  <si>
    <t>VLCCF</t>
  </si>
  <si>
    <t>Knightsbridge Tankers Limited</t>
  </si>
  <si>
    <t>VLCM</t>
  </si>
  <si>
    <t>Volcom Inc.</t>
  </si>
  <si>
    <t>VLGEA</t>
  </si>
  <si>
    <t>Village Super Market Inc.</t>
  </si>
  <si>
    <t>VLNC</t>
  </si>
  <si>
    <t>Valence Technology Inc.</t>
  </si>
  <si>
    <t>VLTR</t>
  </si>
  <si>
    <t>Volterra Semiconductor Corporation</t>
  </si>
  <si>
    <t>VMED</t>
  </si>
  <si>
    <t>Virgin Media, Inc.</t>
  </si>
  <si>
    <t>VNDA</t>
  </si>
  <si>
    <t>Vanda Pharmaceuticals, Inc.</t>
  </si>
  <si>
    <t>VocalTec Communications Ltd.</t>
  </si>
  <si>
    <t>VOCS</t>
  </si>
  <si>
    <t>Vocus Inc.</t>
  </si>
  <si>
    <t>VOD</t>
  </si>
  <si>
    <t>Vodafone Group plc</t>
  </si>
  <si>
    <t>VOLC</t>
  </si>
  <si>
    <t>Volcano Corporation</t>
  </si>
  <si>
    <t>VOLT</t>
  </si>
  <si>
    <t>Voltaire Limited</t>
  </si>
  <si>
    <t>VOXW</t>
  </si>
  <si>
    <t>Voxware Inc.</t>
  </si>
  <si>
    <t>VOXX</t>
  </si>
  <si>
    <t>VPF</t>
  </si>
  <si>
    <t>Valpey Fisher Corp.</t>
  </si>
  <si>
    <t>VPFG</t>
  </si>
  <si>
    <t>Viewpoint Financial Group</t>
  </si>
  <si>
    <t>VPHM</t>
  </si>
  <si>
    <t>ViroPharma Inc.</t>
  </si>
  <si>
    <t>VPRT</t>
  </si>
  <si>
    <t>Vistaprint N.V.</t>
  </si>
  <si>
    <t>VRGY</t>
  </si>
  <si>
    <t>Verigy, Ltd.</t>
  </si>
  <si>
    <t>VRNM</t>
  </si>
  <si>
    <t>Verenium Corporation</t>
  </si>
  <si>
    <t>VRSK</t>
  </si>
  <si>
    <t>Verisk Analytics, Inc.</t>
  </si>
  <si>
    <t>VRSN</t>
  </si>
  <si>
    <t>VeriSign Inc.</t>
  </si>
  <si>
    <t>VRTA</t>
  </si>
  <si>
    <t>Vestin Realty Mortgage I, Inc</t>
  </si>
  <si>
    <t>VRTB</t>
  </si>
  <si>
    <t>Vestin Realty Mortgage II, Inc.</t>
  </si>
  <si>
    <t>VRTS</t>
  </si>
  <si>
    <t>Virtus Investment Partners, Inc.</t>
  </si>
  <si>
    <t>VRTU</t>
  </si>
  <si>
    <t>Virtusa  Corp.</t>
  </si>
  <si>
    <t>VRTX</t>
  </si>
  <si>
    <t>Vertex Pharmaceuticals Incorporated</t>
  </si>
  <si>
    <t>VRUS</t>
  </si>
  <si>
    <t>Pharmasset, Inc.</t>
  </si>
  <si>
    <t>VSAT</t>
  </si>
  <si>
    <t>ViaSat Inc.</t>
  </si>
  <si>
    <t>VSBN</t>
  </si>
  <si>
    <t>VSB Bancorp Inc.</t>
  </si>
  <si>
    <t>VSCI</t>
  </si>
  <si>
    <t>Vision-Sciences Inc.</t>
  </si>
  <si>
    <t>VSCP</t>
  </si>
  <si>
    <t>VirtualScopics Inc.</t>
  </si>
  <si>
    <t>VSEA</t>
  </si>
  <si>
    <t>Varian Semiconductor Equipment Associates Inc.</t>
  </si>
  <si>
    <t>VSEC</t>
  </si>
  <si>
    <t>VSE Corp.</t>
  </si>
  <si>
    <t>VSNT</t>
  </si>
  <si>
    <t>Versant Corp.</t>
  </si>
  <si>
    <t>VTAL</t>
  </si>
  <si>
    <t>Vital Images Inc.</t>
  </si>
  <si>
    <t>VTNC</t>
  </si>
  <si>
    <t>Vitran Corp Inc.</t>
  </si>
  <si>
    <t>VTRO</t>
  </si>
  <si>
    <t>Vertro, Inc.</t>
  </si>
  <si>
    <t>VVTV</t>
  </si>
  <si>
    <t>ValueVision Media Inc.</t>
  </si>
  <si>
    <t>VVUS</t>
  </si>
  <si>
    <t>VIVUS Inc.</t>
  </si>
  <si>
    <t>VYFC</t>
  </si>
  <si>
    <t>Valley Financial Corporation</t>
  </si>
  <si>
    <t>WABC</t>
  </si>
  <si>
    <t>Westamerica Bancorp.</t>
  </si>
  <si>
    <t>WACLY</t>
  </si>
  <si>
    <t>WALK</t>
  </si>
  <si>
    <t>The Walking Company Holdings, Inc.</t>
  </si>
  <si>
    <t>WASH</t>
  </si>
  <si>
    <t>Washington Trust Bancorp Inc.</t>
  </si>
  <si>
    <t>WATG</t>
  </si>
  <si>
    <t>Wonder Auto Technology, Inc.</t>
  </si>
  <si>
    <t>WAVX</t>
  </si>
  <si>
    <t>Wave Systems Corp.</t>
  </si>
  <si>
    <t>WAYN</t>
  </si>
  <si>
    <t>Wayne Savings Bancshares Inc.</t>
  </si>
  <si>
    <t>WBCO</t>
  </si>
  <si>
    <t>Washington Banking Co.</t>
  </si>
  <si>
    <t>WBMD</t>
  </si>
  <si>
    <t>WebMD Health Corp.</t>
  </si>
  <si>
    <t>WBNK</t>
  </si>
  <si>
    <t>Waccamaw Bankshares Inc.</t>
  </si>
  <si>
    <t>WBSN</t>
  </si>
  <si>
    <t>Websense, Inc.</t>
  </si>
  <si>
    <t>WCAA</t>
  </si>
  <si>
    <t>WCA Waste Corporation</t>
  </si>
  <si>
    <t>WCBO</t>
  </si>
  <si>
    <t>West Coast Bancorp</t>
  </si>
  <si>
    <t>WCRX</t>
  </si>
  <si>
    <t>Warner Chilcott plc</t>
  </si>
  <si>
    <t>WDFC</t>
  </si>
  <si>
    <t>WEBM</t>
  </si>
  <si>
    <t>WebMediaBrands Inc</t>
  </si>
  <si>
    <t>WERN</t>
  </si>
  <si>
    <t>Werner Enterprises Inc.</t>
  </si>
  <si>
    <t>WEST</t>
  </si>
  <si>
    <t>WEYS</t>
  </si>
  <si>
    <t>Weyco Group Inc.</t>
  </si>
  <si>
    <t>WFD</t>
  </si>
  <si>
    <t>Westfield Financial Inc.</t>
  </si>
  <si>
    <t>WFMI</t>
  </si>
  <si>
    <t>Whole Foods Market, Inc.</t>
  </si>
  <si>
    <t>WFSL</t>
  </si>
  <si>
    <t>Washington Federal Inc.</t>
  </si>
  <si>
    <t>WGNR</t>
  </si>
  <si>
    <t>Wegener Corp.</t>
  </si>
  <si>
    <t>WGOV</t>
  </si>
  <si>
    <t>Woodward Governor Co.</t>
  </si>
  <si>
    <t>WHRT</t>
  </si>
  <si>
    <t>World Heart Corp.</t>
  </si>
  <si>
    <t>WIBC</t>
  </si>
  <si>
    <t>Wilshire Bancorp Inc.</t>
  </si>
  <si>
    <t>WILC</t>
  </si>
  <si>
    <t>G. Willi Food-International Ltd.</t>
  </si>
  <si>
    <t>WINA</t>
  </si>
  <si>
    <t>Winmark Corp.</t>
  </si>
  <si>
    <t>WINN</t>
  </si>
  <si>
    <t>Winn-Dixie Stores Inc.</t>
  </si>
  <si>
    <t>WIRE</t>
  </si>
  <si>
    <t>Encore Wire Corp.</t>
  </si>
  <si>
    <t>WLDN</t>
  </si>
  <si>
    <t>Willdan Group, Inc.</t>
  </si>
  <si>
    <t>WLFC</t>
  </si>
  <si>
    <t>Willis Lease Finance Corp.</t>
  </si>
  <si>
    <t>WMAR</t>
  </si>
  <si>
    <t>West Marine Inc.</t>
  </si>
  <si>
    <t>WMCO</t>
  </si>
  <si>
    <t>Williams Controls Inc.</t>
  </si>
  <si>
    <t>WMGI</t>
  </si>
  <si>
    <t>Wright Medical Group Inc.</t>
  </si>
  <si>
    <t>WOLF</t>
  </si>
  <si>
    <t>Great Wolf Resorts Inc.</t>
  </si>
  <si>
    <t>WOOD</t>
  </si>
  <si>
    <t>iShares S&amp;P Global Timber &amp; Forestry Idx</t>
  </si>
  <si>
    <t>WOOF</t>
  </si>
  <si>
    <t>VCA Antech Inc.</t>
  </si>
  <si>
    <t>WPCS</t>
  </si>
  <si>
    <t>WPCS International Incorporated</t>
  </si>
  <si>
    <t>WPPGY</t>
  </si>
  <si>
    <t>WPRT</t>
  </si>
  <si>
    <t>Westport Innovations Inc.</t>
  </si>
  <si>
    <t>WRES</t>
  </si>
  <si>
    <t>Warren Resources Inc.</t>
  </si>
  <si>
    <t>WRLD</t>
  </si>
  <si>
    <t>World Acceptance Corp.</t>
  </si>
  <si>
    <t>WRLS</t>
  </si>
  <si>
    <t>Telular Corp.</t>
  </si>
  <si>
    <t>WSB</t>
  </si>
  <si>
    <t>WSB Holdings, Inc.</t>
  </si>
  <si>
    <t>WSBC</t>
  </si>
  <si>
    <t>WesBanco Inc.</t>
  </si>
  <si>
    <t>WSBF</t>
  </si>
  <si>
    <t>Waterstone Financial, Inc.</t>
  </si>
  <si>
    <t>WSCI</t>
  </si>
  <si>
    <t>WSI Industries Inc.</t>
  </si>
  <si>
    <t>WSFS</t>
  </si>
  <si>
    <t>WSFS Financial Corp.</t>
  </si>
  <si>
    <t>WSTG</t>
  </si>
  <si>
    <t>Wayside Technology Group, Inc.</t>
  </si>
  <si>
    <t>WSTL</t>
  </si>
  <si>
    <t>Westell Technologies Inc.</t>
  </si>
  <si>
    <t>WTBA</t>
  </si>
  <si>
    <t>West Bancorp., Inc.</t>
  </si>
  <si>
    <t>WTFC</t>
  </si>
  <si>
    <t>Wintrust Financial Corporation</t>
  </si>
  <si>
    <t>WTNY</t>
  </si>
  <si>
    <t>Whitney Holding Corp.</t>
  </si>
  <si>
    <t>WTSLA</t>
  </si>
  <si>
    <t>Wet Seal Inc.</t>
  </si>
  <si>
    <t>WUHN</t>
  </si>
  <si>
    <t>Wuhan General Group (China) Inc.</t>
  </si>
  <si>
    <t>WVFC</t>
  </si>
  <si>
    <t>WVS Financial Corp.</t>
  </si>
  <si>
    <t>WVVI</t>
  </si>
  <si>
    <t>Willamette Valley Vineyards Inc.</t>
  </si>
  <si>
    <t>WWVY</t>
  </si>
  <si>
    <t>Warwick Valley Telephone Company</t>
  </si>
  <si>
    <t>WWWW</t>
  </si>
  <si>
    <t>Web.com Group, Inc.</t>
  </si>
  <si>
    <t>WXCO</t>
  </si>
  <si>
    <t>WHX Corp.</t>
  </si>
  <si>
    <t>WYNN</t>
  </si>
  <si>
    <t>Wynn Resorts Ltd.</t>
  </si>
  <si>
    <t>XATA</t>
  </si>
  <si>
    <t>XATA Corp.</t>
  </si>
  <si>
    <t>XETA</t>
  </si>
  <si>
    <t>XETA Technologies Inc.</t>
  </si>
  <si>
    <t>XIDE</t>
  </si>
  <si>
    <t>Exide Technologies</t>
  </si>
  <si>
    <t>XING</t>
  </si>
  <si>
    <t>XLNX</t>
  </si>
  <si>
    <t>Xilinx Inc.</t>
  </si>
  <si>
    <t>XNPT</t>
  </si>
  <si>
    <t>Xenoport, Inc.</t>
  </si>
  <si>
    <t>XOMA</t>
  </si>
  <si>
    <t>XOMA Ltd.</t>
  </si>
  <si>
    <t>XPRT</t>
  </si>
  <si>
    <t>LECG Corporation</t>
  </si>
  <si>
    <t>XRAY</t>
  </si>
  <si>
    <t>DENTSPLY International Inc.</t>
  </si>
  <si>
    <t>XRIT</t>
  </si>
  <si>
    <t>X-Rite, Incorporated</t>
  </si>
  <si>
    <t>XRTX</t>
  </si>
  <si>
    <t>Xyratex Ltd.</t>
  </si>
  <si>
    <t>XSEL</t>
  </si>
  <si>
    <t>Xinhua Sports &amp; Entertainment Limited</t>
  </si>
  <si>
    <t>XTEX</t>
  </si>
  <si>
    <t>Crosstex Energy LP</t>
  </si>
  <si>
    <t>XTXI</t>
  </si>
  <si>
    <t>Crosstex Energy Inc.</t>
  </si>
  <si>
    <t>XXIA</t>
  </si>
  <si>
    <t>Ixia</t>
  </si>
  <si>
    <t>YAVY</t>
  </si>
  <si>
    <t>Yadkin Valley Financial Corp.</t>
  </si>
  <si>
    <t>YDNT</t>
  </si>
  <si>
    <t>Young Innovations Inc.</t>
  </si>
  <si>
    <t>YHOO</t>
  </si>
  <si>
    <t>Yahoo! Inc.</t>
  </si>
  <si>
    <t>YONG</t>
  </si>
  <si>
    <t>Yongye International, Inc.</t>
  </si>
  <si>
    <t>YORW</t>
  </si>
  <si>
    <t>York Water Co.</t>
  </si>
  <si>
    <t>YRCW</t>
  </si>
  <si>
    <t>YRC Worldwide Inc.</t>
  </si>
  <si>
    <t>YTEC</t>
  </si>
  <si>
    <t>Yucheng Technologies Limited</t>
  </si>
  <si>
    <t>ZAGG</t>
  </si>
  <si>
    <t>ZAGG Incorporated</t>
  </si>
  <si>
    <t>ZANE</t>
  </si>
  <si>
    <t>Zanett Inc.</t>
  </si>
  <si>
    <t>ZBRA</t>
  </si>
  <si>
    <t>Zebra Technologies Corp.</t>
  </si>
  <si>
    <t>ZEUS</t>
  </si>
  <si>
    <t>Olympic Steel Inc.</t>
  </si>
  <si>
    <t>ZHNE</t>
  </si>
  <si>
    <t>Zhone Technologies Inc.</t>
  </si>
  <si>
    <t>ZIGO</t>
  </si>
  <si>
    <t>Zygo Corp.</t>
  </si>
  <si>
    <t>ZINC</t>
  </si>
  <si>
    <t>Horsehead Holding Corp.</t>
  </si>
  <si>
    <t>ZION</t>
  </si>
  <si>
    <t>Zions Bancorp.</t>
  </si>
  <si>
    <t>ZIOP</t>
  </si>
  <si>
    <t>ZIOPHARM Oncology, Inc.</t>
  </si>
  <si>
    <t>ZIPR</t>
  </si>
  <si>
    <t>zipRealty Inc.</t>
  </si>
  <si>
    <t>ZIXI</t>
  </si>
  <si>
    <t>Zix Corp.</t>
  </si>
  <si>
    <t>ZN</t>
  </si>
  <si>
    <t>ZOLL</t>
  </si>
  <si>
    <t>ZOLL Medical Corp.</t>
  </si>
  <si>
    <t>ZOLT</t>
  </si>
  <si>
    <t>Zoltek Companies Inc.</t>
  </si>
  <si>
    <t>ZOOM</t>
  </si>
  <si>
    <t>ZRAN</t>
  </si>
  <si>
    <t>Zoran Corporation</t>
  </si>
  <si>
    <t>ZSTN</t>
  </si>
  <si>
    <t>ZST Digital Networks, Inc.</t>
  </si>
  <si>
    <t>ZUMZ</t>
  </si>
  <si>
    <t>Zumiez, Inc.</t>
  </si>
  <si>
    <t>NASDAQ</t>
  </si>
  <si>
    <t>AAU</t>
  </si>
  <si>
    <t>Almaden Minerals Ltd.</t>
  </si>
  <si>
    <t>ABL</t>
  </si>
  <si>
    <t>American Biltrite Inc.</t>
  </si>
  <si>
    <t>ACU</t>
  </si>
  <si>
    <t>Acme United Corp.</t>
  </si>
  <si>
    <t>ACY</t>
  </si>
  <si>
    <t>AeroCentury Corp.</t>
  </si>
  <si>
    <t>ADGE</t>
  </si>
  <si>
    <t>American DG Energy, Inc.</t>
  </si>
  <si>
    <t>ADK</t>
  </si>
  <si>
    <t>AdCare Health Systems Inc.</t>
  </si>
  <si>
    <t>AE</t>
  </si>
  <si>
    <t>Adams Resources &amp; Energy Inc.</t>
  </si>
  <si>
    <t>AEN</t>
  </si>
  <si>
    <t>Adeona Pharmaceuticals, Inc.</t>
  </si>
  <si>
    <t>AFP</t>
  </si>
  <si>
    <t>United Capital Corp.</t>
  </si>
  <si>
    <t>AGX</t>
  </si>
  <si>
    <t>Argan, Inc.</t>
  </si>
  <si>
    <t>AIM</t>
  </si>
  <si>
    <t>Aerosonic Corp.</t>
  </si>
  <si>
    <t>AIP</t>
  </si>
  <si>
    <t>Hadera Paper Ltd.</t>
  </si>
  <si>
    <t>AIS</t>
  </si>
  <si>
    <t>Antares Pharma Inc.</t>
  </si>
  <si>
    <t>ALN</t>
  </si>
  <si>
    <t>American Lorain Corporation</t>
  </si>
  <si>
    <t>AMS</t>
  </si>
  <si>
    <t>American Shared Hospital Services</t>
  </si>
  <si>
    <t>ANO</t>
  </si>
  <si>
    <t>Anooraq Resources Corporation</t>
  </si>
  <si>
    <t>ANV</t>
  </si>
  <si>
    <t>Allied Nevada Gold Corp.</t>
  </si>
  <si>
    <t>ANX</t>
  </si>
  <si>
    <t>Adventrx Pharmaceuticals, Inc.</t>
  </si>
  <si>
    <t>API</t>
  </si>
  <si>
    <t>Advanced Photonix Inc.</t>
  </si>
  <si>
    <t>APP</t>
  </si>
  <si>
    <t>American Apparel, Inc.</t>
  </si>
  <si>
    <t>APT</t>
  </si>
  <si>
    <t>Alpha Pro Tech Ltd.</t>
  </si>
  <si>
    <t>AQQ</t>
  </si>
  <si>
    <t>American Spectrum Realty Inc.</t>
  </si>
  <si>
    <t>ATC</t>
  </si>
  <si>
    <t>Cycle Country Accessories Corp.</t>
  </si>
  <si>
    <t>AWX</t>
  </si>
  <si>
    <t>Avalon Holdings Corp.</t>
  </si>
  <si>
    <t>AXK</t>
  </si>
  <si>
    <t>Accelr8 Technology Corp.</t>
  </si>
  <si>
    <t>AXU</t>
  </si>
  <si>
    <t>Alexco Resource Corporation</t>
  </si>
  <si>
    <t>AZC</t>
  </si>
  <si>
    <t>Augusta Resource Corp.</t>
  </si>
  <si>
    <t>AZK</t>
  </si>
  <si>
    <t>Aurizon Mines Ltd.</t>
  </si>
  <si>
    <t>BAA</t>
  </si>
  <si>
    <t>BBH</t>
  </si>
  <si>
    <t>Biotech HOLDRs</t>
  </si>
  <si>
    <t>BCV</t>
  </si>
  <si>
    <t>Bancroft Fund Ltd.</t>
  </si>
  <si>
    <t>BDH</t>
  </si>
  <si>
    <t>Broadband HOLDRs</t>
  </si>
  <si>
    <t>BDL</t>
  </si>
  <si>
    <t>Flanigan's Enterprises Inc.</t>
  </si>
  <si>
    <t>BDR</t>
  </si>
  <si>
    <t>Blonder Tongue Laboratories Inc.</t>
  </si>
  <si>
    <t>BFY</t>
  </si>
  <si>
    <t>BlackRock New York Municipal Income Trust II</t>
  </si>
  <si>
    <t>BHB</t>
  </si>
  <si>
    <t>Bar Harbor Bankshares</t>
  </si>
  <si>
    <t>BHH</t>
  </si>
  <si>
    <t>B2B Internet HOLDRs</t>
  </si>
  <si>
    <t>BHO</t>
  </si>
  <si>
    <t>B+H Ocean Carriers Ltd.</t>
  </si>
  <si>
    <t>BHV</t>
  </si>
  <si>
    <t>BlackRock Virginia Municipal Bond Trust</t>
  </si>
  <si>
    <t>BKJ</t>
  </si>
  <si>
    <t>Bancorp Of New Jersey, Inc.</t>
  </si>
  <si>
    <t>BKR</t>
  </si>
  <si>
    <t>Michael Baker Corporation</t>
  </si>
  <si>
    <t>BLD</t>
  </si>
  <si>
    <t>Baldwin Technology Co. Inc.</t>
  </si>
  <si>
    <t>BLE</t>
  </si>
  <si>
    <t>BlackRock Municipal Income Trust II</t>
  </si>
  <si>
    <t>BLJ</t>
  </si>
  <si>
    <t>BlackRock New Jersey Municipal Bond Trust</t>
  </si>
  <si>
    <t>BMJ</t>
  </si>
  <si>
    <t>Birks &amp; Mayors Inc.</t>
  </si>
  <si>
    <t>BNX</t>
  </si>
  <si>
    <t>Banks.com, Inc</t>
  </si>
  <si>
    <t>BPS</t>
  </si>
  <si>
    <t>BlackRock Pennsylvania Strategic Municipal Trust Fund</t>
  </si>
  <si>
    <t>BQI</t>
  </si>
  <si>
    <t>Oilsands Quest, Inc.</t>
  </si>
  <si>
    <t>BQY</t>
  </si>
  <si>
    <t>BlackRock S&amp;P Quality Rankings Global Equity Managed Trust</t>
  </si>
  <si>
    <t>BRN</t>
  </si>
  <si>
    <t>Barnwell Industries Inc.</t>
  </si>
  <si>
    <t>BTC</t>
  </si>
  <si>
    <t>Community Bankers Trust Corporation</t>
  </si>
  <si>
    <t>BTI</t>
  </si>
  <si>
    <t>British American Tobacco plc</t>
  </si>
  <si>
    <t>BTN</t>
  </si>
  <si>
    <t>Ballantyne Strong, Inc</t>
  </si>
  <si>
    <t>BVX</t>
  </si>
  <si>
    <t>Bovie Medical Corp.</t>
  </si>
  <si>
    <t>BWL-A</t>
  </si>
  <si>
    <t>Bowl America Inc.</t>
  </si>
  <si>
    <t>BZC</t>
  </si>
  <si>
    <t>Breeze-Eastern Corporation</t>
  </si>
  <si>
    <t>BZM</t>
  </si>
  <si>
    <t>BlackRock Maryland Municipal Bond Trust</t>
  </si>
  <si>
    <t>CAW</t>
  </si>
  <si>
    <t>CCA Industries Inc.</t>
  </si>
  <si>
    <t>CCA</t>
  </si>
  <si>
    <t>MFS California Insured Municipal Fund</t>
  </si>
  <si>
    <t>CCF</t>
  </si>
  <si>
    <t>Chase Corp.</t>
  </si>
  <si>
    <t>CDY</t>
  </si>
  <si>
    <t>Cardero Resource Corp.</t>
  </si>
  <si>
    <t>CEF</t>
  </si>
  <si>
    <t>Central Fund of Canada Limited</t>
  </si>
  <si>
    <t>CET</t>
  </si>
  <si>
    <t>Central Securities Corp.</t>
  </si>
  <si>
    <t>CEU</t>
  </si>
  <si>
    <t>China Education Alliance Inc.</t>
  </si>
  <si>
    <t>CEV</t>
  </si>
  <si>
    <t>Eaton Vance California Municipal Income Trust</t>
  </si>
  <si>
    <t>CFP</t>
  </si>
  <si>
    <t>CFS</t>
  </si>
  <si>
    <t>Comforce Corp.</t>
  </si>
  <si>
    <t>CFW</t>
  </si>
  <si>
    <t>Cano Petroleum, Inc.</t>
  </si>
  <si>
    <t>CGA</t>
  </si>
  <si>
    <t>China Green Agriculture, Inc.</t>
  </si>
  <si>
    <t>CGL-A</t>
  </si>
  <si>
    <t>Cagle's Inc.</t>
  </si>
  <si>
    <t>CGR</t>
  </si>
  <si>
    <t>Claude Resources, Inc.</t>
  </si>
  <si>
    <t>CH</t>
  </si>
  <si>
    <t>CIK</t>
  </si>
  <si>
    <t>Credit Suisse Asset Management Income Fund Inc.</t>
  </si>
  <si>
    <t>CKX</t>
  </si>
  <si>
    <t>CKX Lands Inc.</t>
  </si>
  <si>
    <t>CLM</t>
  </si>
  <si>
    <t>Cornerstone Strategic Value Fund Inc.</t>
  </si>
  <si>
    <t>CMFO</t>
  </si>
  <si>
    <t>China Marine Food Group Limited</t>
  </si>
  <si>
    <t>CMT</t>
  </si>
  <si>
    <t>Core Molding Technologies Inc.</t>
  </si>
  <si>
    <t>CNGL</t>
  </si>
  <si>
    <t>China Nutrifruit Group Limited</t>
  </si>
  <si>
    <t>CNU</t>
  </si>
  <si>
    <t>Continucare Corp.</t>
  </si>
  <si>
    <t>CONM</t>
  </si>
  <si>
    <t>Conmed Healthcare Management, Inc</t>
  </si>
  <si>
    <t>COR</t>
  </si>
  <si>
    <t>CPD</t>
  </si>
  <si>
    <t>Caraco Pharmaceutical Laboratories Ltd.</t>
  </si>
  <si>
    <t>CPHI</t>
  </si>
  <si>
    <t>China Pharma Holdings, Inc.</t>
  </si>
  <si>
    <t>CQP</t>
  </si>
  <si>
    <t>Cheniere Energy Partners LP.</t>
  </si>
  <si>
    <t>CRC</t>
  </si>
  <si>
    <t>CRF</t>
  </si>
  <si>
    <t>Cornerstone Total Return Fund Inc.</t>
  </si>
  <si>
    <t>CRV</t>
  </si>
  <si>
    <t>Coast Distribution System Inc.</t>
  </si>
  <si>
    <t>CTO</t>
  </si>
  <si>
    <t>Consolidated Tomoka Land Co.</t>
  </si>
  <si>
    <t>CUO</t>
  </si>
  <si>
    <t>Continental Materials Corp.</t>
  </si>
  <si>
    <t>CUR</t>
  </si>
  <si>
    <t>Neuralstem Inc.</t>
  </si>
  <si>
    <t>CVM</t>
  </si>
  <si>
    <t>CEL-SCI Corp.</t>
  </si>
  <si>
    <t>CVR</t>
  </si>
  <si>
    <t>Chicago Rivet &amp; Machine Co.</t>
  </si>
  <si>
    <t>CVU</t>
  </si>
  <si>
    <t>CPI Aerostructures Inc.</t>
  </si>
  <si>
    <t>CXM</t>
  </si>
  <si>
    <t>Cardium Therapeutics Inc.</t>
  </si>
  <si>
    <t>CXZ</t>
  </si>
  <si>
    <t>Crosshair Exploration &amp; Mining Corp.</t>
  </si>
  <si>
    <t>DDD</t>
  </si>
  <si>
    <t>SCOLR Pharma Inc.</t>
  </si>
  <si>
    <t>DEJ</t>
  </si>
  <si>
    <t>Dejour Enterprises, Ltd.</t>
  </si>
  <si>
    <t>DFR</t>
  </si>
  <si>
    <t>Deerfield Capital Corp.</t>
  </si>
  <si>
    <t>DGSE</t>
  </si>
  <si>
    <t>DGSE Companies Inc.</t>
  </si>
  <si>
    <t>DHY</t>
  </si>
  <si>
    <t>Credit Suisse High Yield Bond Fund</t>
  </si>
  <si>
    <t>DIT</t>
  </si>
  <si>
    <t>AMCON Distributing Co.</t>
  </si>
  <si>
    <t>DLA</t>
  </si>
  <si>
    <t>Delta Apparel Inc.</t>
  </si>
  <si>
    <t>DMC</t>
  </si>
  <si>
    <t>DMF</t>
  </si>
  <si>
    <t>Dreyfus Municipal Income Inc.</t>
  </si>
  <si>
    <t>DNN</t>
  </si>
  <si>
    <t>Denison Mines Corp.</t>
  </si>
  <si>
    <t>DPW</t>
  </si>
  <si>
    <t>Digital Power Corp.</t>
  </si>
  <si>
    <t>DRJ</t>
  </si>
  <si>
    <t>Dreams Inc.</t>
  </si>
  <si>
    <t>DXR</t>
  </si>
  <si>
    <t>Daxor Corp.</t>
  </si>
  <si>
    <t>EAD</t>
  </si>
  <si>
    <t>EAG</t>
  </si>
  <si>
    <t>American Defense Systems, Inc.</t>
  </si>
  <si>
    <t>EAR</t>
  </si>
  <si>
    <t>HearUSA Inc.</t>
  </si>
  <si>
    <t>ECF</t>
  </si>
  <si>
    <t>Ellsworth Fund Ltd.</t>
  </si>
  <si>
    <t>EGI</t>
  </si>
  <si>
    <t>Entree Gold Inc.</t>
  </si>
  <si>
    <t>EGT</t>
  </si>
  <si>
    <t>EGX</t>
  </si>
  <si>
    <t>Engex Inc.</t>
  </si>
  <si>
    <t>EIA</t>
  </si>
  <si>
    <t>EIM</t>
  </si>
  <si>
    <t>EIO</t>
  </si>
  <si>
    <t>EIP</t>
  </si>
  <si>
    <t>EIV</t>
  </si>
  <si>
    <t>EKH</t>
  </si>
  <si>
    <t>Europe 2001 HOLDRs</t>
  </si>
  <si>
    <t>ELC</t>
  </si>
  <si>
    <t>Eastern Light Capital, Incorporated</t>
  </si>
  <si>
    <t>EMI</t>
  </si>
  <si>
    <t>Eaton Vance Michigan Municipal Income Trust</t>
  </si>
  <si>
    <t>EMJ</t>
  </si>
  <si>
    <t>EML</t>
  </si>
  <si>
    <t>Eastern Co.</t>
  </si>
  <si>
    <t>ENA</t>
  </si>
  <si>
    <t>Enova Systems Inc.</t>
  </si>
  <si>
    <t>END</t>
  </si>
  <si>
    <t>Endeavour International Corporation</t>
  </si>
  <si>
    <t>ENX</t>
  </si>
  <si>
    <t>EPM</t>
  </si>
  <si>
    <t>Evolution Petroleum Corp.</t>
  </si>
  <si>
    <t>ERC</t>
  </si>
  <si>
    <t>ERH</t>
  </si>
  <si>
    <t>ESA</t>
  </si>
  <si>
    <t>Energy Services of America Corporation</t>
  </si>
  <si>
    <t>ESP</t>
  </si>
  <si>
    <t>Espey Manufacturing &amp; Electronics Corp.</t>
  </si>
  <si>
    <t>ETF</t>
  </si>
  <si>
    <t>EVJ</t>
  </si>
  <si>
    <t>Eaton Vance New Jersey Municipal Income Trust</t>
  </si>
  <si>
    <t>EVK</t>
  </si>
  <si>
    <t>Ever-Glory International Group, Inc.</t>
  </si>
  <si>
    <t>EVM</t>
  </si>
  <si>
    <t>EVO</t>
  </si>
  <si>
    <t>Eaton Vance Ohio Municipal Income Trust</t>
  </si>
  <si>
    <t>EVP</t>
  </si>
  <si>
    <t>Eaton Vance Pennsylvania Municipal Income Trust</t>
  </si>
  <si>
    <t>EVV</t>
  </si>
  <si>
    <t>Eaton Vance Limited Duration Income Fund</t>
  </si>
  <si>
    <t>EVY</t>
  </si>
  <si>
    <t>Eaton Vance New York Municipal Income Trust</t>
  </si>
  <si>
    <t>EXK</t>
  </si>
  <si>
    <t>Endeavour Silver Corp.</t>
  </si>
  <si>
    <t>FAX</t>
  </si>
  <si>
    <t>Aberdeen Asia-Pacific Income Fund Inc.</t>
  </si>
  <si>
    <t>FCO</t>
  </si>
  <si>
    <t>Aberdeen Global Income Fund Inc.</t>
  </si>
  <si>
    <t>FEN</t>
  </si>
  <si>
    <t>Energy Income &amp; Growth Fund</t>
  </si>
  <si>
    <t>FFI</t>
  </si>
  <si>
    <t>Fortune Industries, Inc.</t>
  </si>
  <si>
    <t>FLL</t>
  </si>
  <si>
    <t>Full House Resorts Inc.</t>
  </si>
  <si>
    <t>FOH</t>
  </si>
  <si>
    <t>Frederick's of Hollywood Group, Inc.</t>
  </si>
  <si>
    <t>FPP</t>
  </si>
  <si>
    <t>Fieldpoint Petroleum Corp.</t>
  </si>
  <si>
    <t>FRD</t>
  </si>
  <si>
    <t>Friedman Industries Inc.</t>
  </si>
  <si>
    <t>FRG</t>
  </si>
  <si>
    <t>FRS</t>
  </si>
  <si>
    <t>Frisch's Restaurants Inc.</t>
  </si>
  <si>
    <t>FSI</t>
  </si>
  <si>
    <t>Flexible Solutions International Inc.</t>
  </si>
  <si>
    <t>FSP</t>
  </si>
  <si>
    <t>Franklin Street Properties Corp.</t>
  </si>
  <si>
    <t>FTF</t>
  </si>
  <si>
    <t>Franklin Templeton Limited Duration Income Trust</t>
  </si>
  <si>
    <t>FVE</t>
  </si>
  <si>
    <t>Five Star Quality Care Inc.</t>
  </si>
  <si>
    <t>FWV</t>
  </si>
  <si>
    <t>First West Virginia Bancorp Inc.</t>
  </si>
  <si>
    <t>GAN</t>
  </si>
  <si>
    <t>Gainsco Inc.</t>
  </si>
  <si>
    <t>GBG</t>
  </si>
  <si>
    <t>Great Basin Gold Ltd.</t>
  </si>
  <si>
    <t>GBR</t>
  </si>
  <si>
    <t>New Concept Energy, Inc.</t>
  </si>
  <si>
    <t>GEL</t>
  </si>
  <si>
    <t>Genesis Energy LP</t>
  </si>
  <si>
    <t>GGN</t>
  </si>
  <si>
    <t>The Gabelli Global Gold, Natural Resources &amp; Income Trust</t>
  </si>
  <si>
    <t>GGR</t>
  </si>
  <si>
    <t>GeoGlobal Resources Inc.</t>
  </si>
  <si>
    <t>GHM</t>
  </si>
  <si>
    <t>Graham Corp.</t>
  </si>
  <si>
    <t>GIW</t>
  </si>
  <si>
    <t>Wilber Corp.</t>
  </si>
  <si>
    <t>GLA</t>
  </si>
  <si>
    <t>Clark Holdings Inc.</t>
  </si>
  <si>
    <t>GLQ</t>
  </si>
  <si>
    <t>Clough Global Equity Fund</t>
  </si>
  <si>
    <t>GLU</t>
  </si>
  <si>
    <t>The Gabelli Global Utility &amp; Income Trust</t>
  </si>
  <si>
    <t>GLV</t>
  </si>
  <si>
    <t>Clough Global Allocation Fund</t>
  </si>
  <si>
    <t>GMO</t>
  </si>
  <si>
    <t>General Moly, Inc.</t>
  </si>
  <si>
    <t>GOK</t>
  </si>
  <si>
    <t>Geokinetics Inc.</t>
  </si>
  <si>
    <t>GPR</t>
  </si>
  <si>
    <t>GeoPetro Resources Company</t>
  </si>
  <si>
    <t>GRC</t>
  </si>
  <si>
    <t>Gorman-Rupp Co.</t>
  </si>
  <si>
    <t>GRF</t>
  </si>
  <si>
    <t>Eagle Capital Growth Fund, Inc.</t>
  </si>
  <si>
    <t>GRH</t>
  </si>
  <si>
    <t>GreenHunter Energy, Inc.</t>
  </si>
  <si>
    <t>GRZ</t>
  </si>
  <si>
    <t>Gold Reserve Inc.</t>
  </si>
  <si>
    <t>GSB</t>
  </si>
  <si>
    <t>GlobalScape Inc.</t>
  </si>
  <si>
    <t>GSS</t>
  </si>
  <si>
    <t>Golden Star Resources, Ltd.</t>
  </si>
  <si>
    <t>GST</t>
  </si>
  <si>
    <t>Gastar Exploration, Ltd.</t>
  </si>
  <si>
    <t>GSX</t>
  </si>
  <si>
    <t>Gasco Energy Inc.</t>
  </si>
  <si>
    <t>GTE</t>
  </si>
  <si>
    <t>Gran Tierra Energy, Inc.</t>
  </si>
  <si>
    <t>GTF</t>
  </si>
  <si>
    <t>Cytomedix Inc.</t>
  </si>
  <si>
    <t>GTU</t>
  </si>
  <si>
    <t>Central GoldTrust</t>
  </si>
  <si>
    <t>GV</t>
  </si>
  <si>
    <t>Goldfield Corp.</t>
  </si>
  <si>
    <t>GVP</t>
  </si>
  <si>
    <t>GSE Systems Inc.</t>
  </si>
  <si>
    <t>HDY</t>
  </si>
  <si>
    <t>HEB</t>
  </si>
  <si>
    <t>Hemispherx Biopharma, Inc.</t>
  </si>
  <si>
    <t>HH</t>
  </si>
  <si>
    <t>Hooper Holmes Inc.</t>
  </si>
  <si>
    <t>HHH</t>
  </si>
  <si>
    <t>Internet HOLDRs</t>
  </si>
  <si>
    <t>HKN</t>
  </si>
  <si>
    <t>HKN, Inc.</t>
  </si>
  <si>
    <t>HMG</t>
  </si>
  <si>
    <t>HMG/Courtland Properties Inc.</t>
  </si>
  <si>
    <t>HPJ</t>
  </si>
  <si>
    <t>Hong Kong Highpower Technology, Inc.</t>
  </si>
  <si>
    <t>HQS</t>
  </si>
  <si>
    <t>HRT</t>
  </si>
  <si>
    <t>Arrhythmia Research Technology Inc.</t>
  </si>
  <si>
    <t>HTM</t>
  </si>
  <si>
    <t>US Geothermal Inc.</t>
  </si>
  <si>
    <t>HWG</t>
  </si>
  <si>
    <t>HWK</t>
  </si>
  <si>
    <t>Hawk Corp.</t>
  </si>
  <si>
    <t>IAF</t>
  </si>
  <si>
    <t>Aberdeen Australia Equity Fund Inc.</t>
  </si>
  <si>
    <t>IAH</t>
  </si>
  <si>
    <t>Internet Architecture HOLDRs</t>
  </si>
  <si>
    <t>ICH</t>
  </si>
  <si>
    <t>Investors Capital Holdings, Ltd.</t>
  </si>
  <si>
    <t>IDI</t>
  </si>
  <si>
    <t>IDN</t>
  </si>
  <si>
    <t>Intellicheck Mobilisa, Inc.</t>
  </si>
  <si>
    <t>IEC</t>
  </si>
  <si>
    <t>IEC Electronics Corp.</t>
  </si>
  <si>
    <t>IF</t>
  </si>
  <si>
    <t>IG</t>
  </si>
  <si>
    <t>IGI, Laboratories, Inc.</t>
  </si>
  <si>
    <t>IGC</t>
  </si>
  <si>
    <t>India Globalization Capital, Inc.</t>
  </si>
  <si>
    <t>IHT</t>
  </si>
  <si>
    <t>Innsuites Hospitality Trust</t>
  </si>
  <si>
    <t>IIG</t>
  </si>
  <si>
    <t>Imergent Inc.</t>
  </si>
  <si>
    <t>IIH</t>
  </si>
  <si>
    <t>Internet Infrastructure HOLDRs</t>
  </si>
  <si>
    <t>IMO</t>
  </si>
  <si>
    <t>Imperial Oil Ltd.</t>
  </si>
  <si>
    <t>INO</t>
  </si>
  <si>
    <t>INS</t>
  </si>
  <si>
    <t>Intelligent Systems</t>
  </si>
  <si>
    <t>INUV</t>
  </si>
  <si>
    <t>Inuvo, Inc.</t>
  </si>
  <si>
    <t>IOT</t>
  </si>
  <si>
    <t>Income Opportunity Realty Investors Inc.</t>
  </si>
  <si>
    <t>IPT</t>
  </si>
  <si>
    <t>iParty Corp.</t>
  </si>
  <si>
    <t>ISL</t>
  </si>
  <si>
    <t>ISR</t>
  </si>
  <si>
    <t>IsoRay, Inc.</t>
  </si>
  <si>
    <t>ITI</t>
  </si>
  <si>
    <t>Iteris, Inc.</t>
  </si>
  <si>
    <t>IVD</t>
  </si>
  <si>
    <t>IVAX Diagnostics Inc.</t>
  </si>
  <si>
    <t>JOB</t>
  </si>
  <si>
    <t>General Employment Enterprises Inc.</t>
  </si>
  <si>
    <t>JRS</t>
  </si>
  <si>
    <t>Nuveen Real Estate Income Fund</t>
  </si>
  <si>
    <t>JVA</t>
  </si>
  <si>
    <t>Coffee Holding Co.Inc.</t>
  </si>
  <si>
    <t>KAD</t>
  </si>
  <si>
    <t>Arcadia Resources Inc.</t>
  </si>
  <si>
    <t>KAZ</t>
  </si>
  <si>
    <t>BMB Munai Inc.</t>
  </si>
  <si>
    <t>Kazakhstan</t>
  </si>
  <si>
    <t>KBX</t>
  </si>
  <si>
    <t>Kimber Resources Inc.</t>
  </si>
  <si>
    <t>KGN</t>
  </si>
  <si>
    <t>Keegan Resources Inc.</t>
  </si>
  <si>
    <t>KOG</t>
  </si>
  <si>
    <t>Kodiak Oil &amp; Gas Corp.</t>
  </si>
  <si>
    <t>KRY</t>
  </si>
  <si>
    <t>Crystallex International Corp.</t>
  </si>
  <si>
    <t>KUN</t>
  </si>
  <si>
    <t>China Shenghuo Pharmaceutical Holdings, Inc.</t>
  </si>
  <si>
    <t>LAQ</t>
  </si>
  <si>
    <t>LB</t>
  </si>
  <si>
    <t>LaBarge Inc.</t>
  </si>
  <si>
    <t>LCI</t>
  </si>
  <si>
    <t>Lannett Co. Inc.</t>
  </si>
  <si>
    <t>LEI</t>
  </si>
  <si>
    <t>Lucas Energy, Inc.</t>
  </si>
  <si>
    <t>LGL</t>
  </si>
  <si>
    <t>The LGL Group, Inc.</t>
  </si>
  <si>
    <t>LIA</t>
  </si>
  <si>
    <t>Liberty Acquisition Holdings Corp.</t>
  </si>
  <si>
    <t>LNG</t>
  </si>
  <si>
    <t>Cheniere Energy, Inc.</t>
  </si>
  <si>
    <t>LOV</t>
  </si>
  <si>
    <t>Spark Networks, Inc.</t>
  </si>
  <si>
    <t>LTS</t>
  </si>
  <si>
    <t>Ladenburg Thalmann Financial Services Inc.</t>
  </si>
  <si>
    <t>LZR</t>
  </si>
  <si>
    <t>Emergent Group, Inc.</t>
  </si>
  <si>
    <t>MAB</t>
  </si>
  <si>
    <t>MBA</t>
  </si>
  <si>
    <t>CIBT Education Group Inc.</t>
  </si>
  <si>
    <t>MBR</t>
  </si>
  <si>
    <t>Mercantile Bancorp Inc.</t>
  </si>
  <si>
    <t>MCF</t>
  </si>
  <si>
    <t>Contango Oil &amp; Gas Co.</t>
  </si>
  <si>
    <t>MCZ</t>
  </si>
  <si>
    <t>Mad Catz Interactive Inc.</t>
  </si>
  <si>
    <t>MDF</t>
  </si>
  <si>
    <t>Metropolitan Health Networks Inc.</t>
  </si>
  <si>
    <t>MDM</t>
  </si>
  <si>
    <t>Mountain Province Diamonds Inc.</t>
  </si>
  <si>
    <t>MDW</t>
  </si>
  <si>
    <t>Midway Gold Corp.</t>
  </si>
  <si>
    <t>MEA</t>
  </si>
  <si>
    <t>Metalico Inc.</t>
  </si>
  <si>
    <t>MFN</t>
  </si>
  <si>
    <t>Minefinders Corp. Ltd.</t>
  </si>
  <si>
    <t>MGH</t>
  </si>
  <si>
    <t>Minco Gold Corporation</t>
  </si>
  <si>
    <t>MGN</t>
  </si>
  <si>
    <t>Mines Management Inc.</t>
  </si>
  <si>
    <t>MGT</t>
  </si>
  <si>
    <t>MGT Capital Investments, Inc.</t>
  </si>
  <si>
    <t>MHE</t>
  </si>
  <si>
    <t>BlackRock Massachusetts Health and Education Tax-Exempt Trust</t>
  </si>
  <si>
    <t>MHH</t>
  </si>
  <si>
    <t>Mastech Holdings, Inc.</t>
  </si>
  <si>
    <t>MHR</t>
  </si>
  <si>
    <t>Magnum Hunter Resources Corp.</t>
  </si>
  <si>
    <t>MIW</t>
  </si>
  <si>
    <t>MKH</t>
  </si>
  <si>
    <t>Market 2000 HOLDRs</t>
  </si>
  <si>
    <t>MMG</t>
  </si>
  <si>
    <t>Metalline Mining Co.</t>
  </si>
  <si>
    <t>MMV</t>
  </si>
  <si>
    <t>Eaton Vance Massachusetts Municipal Income Trust</t>
  </si>
  <si>
    <t>MOC</t>
  </si>
  <si>
    <t>Command Security Corp.</t>
  </si>
  <si>
    <t>MSL</t>
  </si>
  <si>
    <t>Midsouth Bancorp Inc.</t>
  </si>
  <si>
    <t>MSN</t>
  </si>
  <si>
    <t>Emerson Radio Corp.</t>
  </si>
  <si>
    <t>MVF</t>
  </si>
  <si>
    <t>BlackRock MuniVest Fund, Inc.</t>
  </si>
  <si>
    <t>MVG</t>
  </si>
  <si>
    <t>Mag Silver Corp.</t>
  </si>
  <si>
    <t>MXA</t>
  </si>
  <si>
    <t>Minnesota Municipal Income Portfolio Inc.</t>
  </si>
  <si>
    <t>MXC</t>
  </si>
  <si>
    <t>Mexco Energy Corporation</t>
  </si>
  <si>
    <t>MXN</t>
  </si>
  <si>
    <t>First American Minnesota Municipal Income Fund II Inc.</t>
  </si>
  <si>
    <t>MZA</t>
  </si>
  <si>
    <t>BlackRock Muniyield Arizona Fund, Inc.</t>
  </si>
  <si>
    <t>NAK</t>
  </si>
  <si>
    <t>Northern Dynasty Minerals Ltd.</t>
  </si>
  <si>
    <t>NBH</t>
  </si>
  <si>
    <t>Neuberger Berman Intermediate Municipal Fund Inc.</t>
  </si>
  <si>
    <t>NBJ</t>
  </si>
  <si>
    <t>Nuveen Ohio Dividend Advantage Municipal Fund 2</t>
  </si>
  <si>
    <t>NBO</t>
  </si>
  <si>
    <t>Neuberger Berman New York Intermediate Municipal Fund Inc.</t>
  </si>
  <si>
    <t>NBS</t>
  </si>
  <si>
    <t>Neostem, Inc.</t>
  </si>
  <si>
    <t>NBW</t>
  </si>
  <si>
    <t>Neuberger Berman California Intermediate Municipal Fund Inc.</t>
  </si>
  <si>
    <t>NBY</t>
  </si>
  <si>
    <t>NovaBay Pharmaceuticals, Inc.</t>
  </si>
  <si>
    <t>NCU</t>
  </si>
  <si>
    <t>Nuveen California Premium Income Municipal Fund</t>
  </si>
  <si>
    <t>NEA</t>
  </si>
  <si>
    <t>NEN</t>
  </si>
  <si>
    <t>New England Realty Associates LP</t>
  </si>
  <si>
    <t>NEP</t>
  </si>
  <si>
    <t>NFC</t>
  </si>
  <si>
    <t>Nuveen Connecticut Dividend Advantage Municipal Fund</t>
  </si>
  <si>
    <t>NFM</t>
  </si>
  <si>
    <t>Nuveen Maryland Dividend Advantage Municipal Fund</t>
  </si>
  <si>
    <t>NFZ</t>
  </si>
  <si>
    <t>Nuveen Arizona Dividend Advantage Municipal Fund</t>
  </si>
  <si>
    <t>NG</t>
  </si>
  <si>
    <t>NovaGold Resources Inc.</t>
  </si>
  <si>
    <t>NGB</t>
  </si>
  <si>
    <t>Nuveen Virginia Dividend Advantage Municipal Fund</t>
  </si>
  <si>
    <t>NGD</t>
  </si>
  <si>
    <t>New Gold, Inc.</t>
  </si>
  <si>
    <t>NGK</t>
  </si>
  <si>
    <t>Nuveen Connecticut Dividend Advantage Municipal Fund 2</t>
  </si>
  <si>
    <t>NGO</t>
  </si>
  <si>
    <t>Nuveen Connecticut Dividend Advantage Municipal Fund 3</t>
  </si>
  <si>
    <t>NGX</t>
  </si>
  <si>
    <t>NHC</t>
  </si>
  <si>
    <t>National Healthcare Corp.</t>
  </si>
  <si>
    <t>NHR</t>
  </si>
  <si>
    <t>North Asia Investment Corporation</t>
  </si>
  <si>
    <t>NII</t>
  </si>
  <si>
    <t>Nuveen North Carolina Dividend Advantage Municipal Fund 3</t>
  </si>
  <si>
    <t>NIV</t>
  </si>
  <si>
    <t>NIVS IntelliMedia Technology Group, Inc.</t>
  </si>
  <si>
    <t>NKG</t>
  </si>
  <si>
    <t>Nuveen Georgia Dividend Advantage Municipal Fund 2</t>
  </si>
  <si>
    <t>NKL</t>
  </si>
  <si>
    <t>Nuveen Insured California Dividend Advantage Municipal Fund</t>
  </si>
  <si>
    <t>NKO</t>
  </si>
  <si>
    <t>Nuveen Insured New York Dividend Advantage Municipal Fund</t>
  </si>
  <si>
    <t>NKR</t>
  </si>
  <si>
    <t>Nuveen Arizona Dividend Advantage Municipal Fund 2</t>
  </si>
  <si>
    <t>NKX</t>
  </si>
  <si>
    <t>Nuveen Insured California Tax Free Advantage Municipal Fund</t>
  </si>
  <si>
    <t>NLP</t>
  </si>
  <si>
    <t>NTS Realty Holdings LP</t>
  </si>
  <si>
    <t>NMB</t>
  </si>
  <si>
    <t>Nuveen Massachusetts Dividend Advantage Municipal Fund</t>
  </si>
  <si>
    <t>NMZ</t>
  </si>
  <si>
    <t>Nuveen Municipal High Income Opportunity Fund</t>
  </si>
  <si>
    <t>NNB</t>
  </si>
  <si>
    <t>Nuveen Virginia Dividend Advantage Municipal Fund 2</t>
  </si>
  <si>
    <t>NNO</t>
  </si>
  <si>
    <t>Nuveen North Carolina Dividend Advantage Municipal Fund 2</t>
  </si>
  <si>
    <t>NOG</t>
  </si>
  <si>
    <t>Northern Oil and Gas, Inc.</t>
  </si>
  <si>
    <t>NOM</t>
  </si>
  <si>
    <t>Nuveen Missouri Premium Income Municipal Fund</t>
  </si>
  <si>
    <t>NPG</t>
  </si>
  <si>
    <t>Nuveen Georgia Premium Income Municipal Fund</t>
  </si>
  <si>
    <t>NRB</t>
  </si>
  <si>
    <t>Nuveen North Carolina Dividend Advantage Municipal Fund</t>
  </si>
  <si>
    <t>NRK</t>
  </si>
  <si>
    <t>NRO</t>
  </si>
  <si>
    <t>Neuberger Berman Real Estate Securities Income Fund Inc.</t>
  </si>
  <si>
    <t>NSU</t>
  </si>
  <si>
    <t>Nevsun Resources Ltd.</t>
  </si>
  <si>
    <t>NTN</t>
  </si>
  <si>
    <t>NTN Buzztime Inc.</t>
  </si>
  <si>
    <t>NUJ</t>
  </si>
  <si>
    <t>Nuveen New Jersey Dividend Advantage Municipal Fund 2</t>
  </si>
  <si>
    <t>NVG</t>
  </si>
  <si>
    <t>Nuveen Insured Dividend Advantage Municipal Fund</t>
  </si>
  <si>
    <t>NVJ</t>
  </si>
  <si>
    <t>Nuveen Ohio Dividend Advantage Municipal Fund 3</t>
  </si>
  <si>
    <t>NVX</t>
  </si>
  <si>
    <t>Nuveen California Dividend Advantage Municipal Fund 2</t>
  </si>
  <si>
    <t>NVY</t>
  </si>
  <si>
    <t>Nuveen Pennsylvania Dividend Advantage Municipal Fund 2</t>
  </si>
  <si>
    <t>NWD</t>
  </si>
  <si>
    <t>New Dragon Asia Corp.</t>
  </si>
  <si>
    <t>NWF</t>
  </si>
  <si>
    <t>Nuveen Insured Florida Tax Free Advantage Municipal Fund</t>
  </si>
  <si>
    <t>NWI</t>
  </si>
  <si>
    <t>Nuveen Maryland Dividend Advantage Municipal Fund 3</t>
  </si>
  <si>
    <t>NXE</t>
  </si>
  <si>
    <t>Nuveen Arizona Dividend Advantage Municipal Fund 3</t>
  </si>
  <si>
    <t>NXG</t>
  </si>
  <si>
    <t>Northgate Minerals Corp.</t>
  </si>
  <si>
    <t>NXI</t>
  </si>
  <si>
    <t>Nuveen Ohio Dividend Advantage Municipal Fund</t>
  </si>
  <si>
    <t>NXJ</t>
  </si>
  <si>
    <t>Nuveen New Jersey Dividend Advantage Municipal Fund</t>
  </si>
  <si>
    <t>NXK</t>
  </si>
  <si>
    <t>Nuveen New York Dividend Advantage Municipal Fund 2</t>
  </si>
  <si>
    <t>NXM</t>
  </si>
  <si>
    <t>Nuveen Pennsylvania Dividend Advantage Municipal Fund</t>
  </si>
  <si>
    <t>NXZ</t>
  </si>
  <si>
    <t>Nuveen Dividend Advatage Municipal Fund 2</t>
  </si>
  <si>
    <t>NYH</t>
  </si>
  <si>
    <t>NZF</t>
  </si>
  <si>
    <t>Nuveen Dividend Advantage Municipal Fund 3</t>
  </si>
  <si>
    <t>NZH</t>
  </si>
  <si>
    <t>Nuveen California Dividend Advantage Municipal Fund 3</t>
  </si>
  <si>
    <t>NZR</t>
  </si>
  <si>
    <t>Nuveen Maryland Dividend Advantage Municipal Fund 2</t>
  </si>
  <si>
    <t>NZW</t>
  </si>
  <si>
    <t>Nuveen Michigan Dividend Advantage Municipal Fund</t>
  </si>
  <si>
    <t>NZX</t>
  </si>
  <si>
    <t>Nuveen Georgia Dividend Advantage Municipal Fund</t>
  </si>
  <si>
    <t>OFI</t>
  </si>
  <si>
    <t>Overhill Farms Inc.</t>
  </si>
  <si>
    <t>OIH</t>
  </si>
  <si>
    <t>Oil Services HOLDRs</t>
  </si>
  <si>
    <t>OPK</t>
  </si>
  <si>
    <t>Opko Health, Inc.</t>
  </si>
  <si>
    <t>ORS</t>
  </si>
  <si>
    <t>Orsus Xelent Technologies Inc.</t>
  </si>
  <si>
    <t>PAL</t>
  </si>
  <si>
    <t>North American Palladium Ltd.</t>
  </si>
  <si>
    <t>PBM</t>
  </si>
  <si>
    <t>Pacific Booker Minerals Inc.</t>
  </si>
  <si>
    <t>PCC</t>
  </si>
  <si>
    <t>PMC Commercial Trust</t>
  </si>
  <si>
    <t>PCE</t>
  </si>
  <si>
    <t>Pacific Office Properties Trust Inc.</t>
  </si>
  <si>
    <t>PDC</t>
  </si>
  <si>
    <t>Pioneer Drilling Co.</t>
  </si>
  <si>
    <t>PDL-B</t>
  </si>
  <si>
    <t>Presidential Realty Corp.</t>
  </si>
  <si>
    <t>PDO</t>
  </si>
  <si>
    <t>Pyramid Oil Company</t>
  </si>
  <si>
    <t>PHC</t>
  </si>
  <si>
    <t>PHC Inc.</t>
  </si>
  <si>
    <t>PHF</t>
  </si>
  <si>
    <t>Pacholder High Yield Fund Inc.</t>
  </si>
  <si>
    <t>PIP</t>
  </si>
  <si>
    <t>PharmAthene, Inc.</t>
  </si>
  <si>
    <t>PKT</t>
  </si>
  <si>
    <t>Procera Networks, Inc.</t>
  </si>
  <si>
    <t>PLG</t>
  </si>
  <si>
    <t>Platinum Group Metals Ltd.</t>
  </si>
  <si>
    <t>PLM</t>
  </si>
  <si>
    <t>Polymet Mining Corp.</t>
  </si>
  <si>
    <t>PLX</t>
  </si>
  <si>
    <t>Protalix BioTherapeutics, Inc.</t>
  </si>
  <si>
    <t>PNS</t>
  </si>
  <si>
    <t>Pinnacle Data Systems Inc.</t>
  </si>
  <si>
    <t>PPH</t>
  </si>
  <si>
    <t>Pharmaceutical HOLDRs</t>
  </si>
  <si>
    <t>PRK</t>
  </si>
  <si>
    <t>Park National Corp.</t>
  </si>
  <si>
    <t>PTN</t>
  </si>
  <si>
    <t>Palatin Technologies Inc.</t>
  </si>
  <si>
    <t>PUDA</t>
  </si>
  <si>
    <t>Puda Coal Inc.</t>
  </si>
  <si>
    <t>PW</t>
  </si>
  <si>
    <t>Pittsburgh &amp; West Virginia Railroad</t>
  </si>
  <si>
    <t>PXG</t>
  </si>
  <si>
    <t>Phoenix Footwear Group Inc.</t>
  </si>
  <si>
    <t>PZG</t>
  </si>
  <si>
    <t>Paramount Gold and Silver Corp.</t>
  </si>
  <si>
    <t>QBC</t>
  </si>
  <si>
    <t>Cubic Energy Inc.</t>
  </si>
  <si>
    <t>QMM</t>
  </si>
  <si>
    <t>Quaterra Resources Inc.</t>
  </si>
  <si>
    <t>RAE</t>
  </si>
  <si>
    <t>RAE Systems Inc.</t>
  </si>
  <si>
    <t>RAP</t>
  </si>
  <si>
    <t>RBY</t>
  </si>
  <si>
    <t>Rubicon Minerals Corporation</t>
  </si>
  <si>
    <t>RCG</t>
  </si>
  <si>
    <t>RENN Global Entrepreneurs Fund, Inc.</t>
  </si>
  <si>
    <t>RFA</t>
  </si>
  <si>
    <t>BlackRock Investment Quality Municipal Income Trust</t>
  </si>
  <si>
    <t>RIC</t>
  </si>
  <si>
    <t>Richmont Mines Inc.</t>
  </si>
  <si>
    <t>RKH</t>
  </si>
  <si>
    <t>Regional Bank HOLDRs</t>
  </si>
  <si>
    <t>RNJ</t>
  </si>
  <si>
    <t>BlackRock New Jersey Investment Quality Municipal Trust</t>
  </si>
  <si>
    <t>RNN</t>
  </si>
  <si>
    <t>Rexahn Pharmaceuticals, Inc.</t>
  </si>
  <si>
    <t>RNY</t>
  </si>
  <si>
    <t>BlackRock New York Investment Quality Municipal Trust</t>
  </si>
  <si>
    <t>ROX</t>
  </si>
  <si>
    <t>Castle Brands Inc.</t>
  </si>
  <si>
    <t>RPI</t>
  </si>
  <si>
    <t>Roberts Realty Investors Inc.</t>
  </si>
  <si>
    <t>RTH</t>
  </si>
  <si>
    <t>Retail HOLDRs</t>
  </si>
  <si>
    <t>RTK</t>
  </si>
  <si>
    <t>Rentech, Inc.</t>
  </si>
  <si>
    <t>RVP</t>
  </si>
  <si>
    <t>Retractable Technologies Inc.</t>
  </si>
  <si>
    <t>RVR</t>
  </si>
  <si>
    <t>White River Capital Inc</t>
  </si>
  <si>
    <t>RWC</t>
  </si>
  <si>
    <t>RELM Wireless Corp.</t>
  </si>
  <si>
    <t>SA</t>
  </si>
  <si>
    <t>Seabridge Gold, Inc.</t>
  </si>
  <si>
    <t>SAL</t>
  </si>
  <si>
    <t>Salisbury Bancorp Inc.</t>
  </si>
  <si>
    <t>SBI</t>
  </si>
  <si>
    <t>Western Asset Intermediate Muni Fund Inc.</t>
  </si>
  <si>
    <t>SEB</t>
  </si>
  <si>
    <t>Seaboard Corp.</t>
  </si>
  <si>
    <t>SGA</t>
  </si>
  <si>
    <t>Saga Communications Inc.</t>
  </si>
  <si>
    <t>SGB</t>
  </si>
  <si>
    <t>Southwest Georgia Financial Corp.</t>
  </si>
  <si>
    <t>SHZ</t>
  </si>
  <si>
    <t>China Shen Zhou Mining &amp; Resources, Inc.</t>
  </si>
  <si>
    <t>SIF</t>
  </si>
  <si>
    <t>SIFCO Industries Inc.</t>
  </si>
  <si>
    <t>SIHI</t>
  </si>
  <si>
    <t>SinoHub, Inc.</t>
  </si>
  <si>
    <t>SIM</t>
  </si>
  <si>
    <t>Grupo Simec S.A.B. de C.V.</t>
  </si>
  <si>
    <t>SLI</t>
  </si>
  <si>
    <t>SL Industries Inc.</t>
  </si>
  <si>
    <t>SMH</t>
  </si>
  <si>
    <t>Semiconductor HOLDRs</t>
  </si>
  <si>
    <t>SNT</t>
  </si>
  <si>
    <t>Senesco Technologies Inc.</t>
  </si>
  <si>
    <t>SSE</t>
  </si>
  <si>
    <t>Southern Connecticut Bancorp Inc.</t>
  </si>
  <si>
    <t>SSN</t>
  </si>
  <si>
    <t>Samson Oil &amp; Gas Limited</t>
  </si>
  <si>
    <t>SSY</t>
  </si>
  <si>
    <t>SunLink Health Systems Inc.</t>
  </si>
  <si>
    <t>STS</t>
  </si>
  <si>
    <t>Supreme Industries Inc.</t>
  </si>
  <si>
    <t>SUF</t>
  </si>
  <si>
    <t>Sulphco Inc.</t>
  </si>
  <si>
    <t>SVA</t>
  </si>
  <si>
    <t>Sinovac Biotech Ltd.</t>
  </si>
  <si>
    <t>SVT</t>
  </si>
  <si>
    <t>Servotronics Inc.</t>
  </si>
  <si>
    <t>SWH</t>
  </si>
  <si>
    <t>Software HOLDRs</t>
  </si>
  <si>
    <t>TA</t>
  </si>
  <si>
    <t>TravelCenters of America LLC</t>
  </si>
  <si>
    <t>TBV</t>
  </si>
  <si>
    <t>Tiens Biotech Group USA Inc.</t>
  </si>
  <si>
    <t>TCX</t>
  </si>
  <si>
    <t>Tucows Inc.</t>
  </si>
  <si>
    <t>TF</t>
  </si>
  <si>
    <t>Thai Capital Fund Inc.</t>
  </si>
  <si>
    <t>TGB</t>
  </si>
  <si>
    <t>Taseko Mines Ltd.</t>
  </si>
  <si>
    <t>TGC</t>
  </si>
  <si>
    <t>Tengasco Inc.</t>
  </si>
  <si>
    <t>THM</t>
  </si>
  <si>
    <t>International Tower Hill Mines Ltd.</t>
  </si>
  <si>
    <t>TIK</t>
  </si>
  <si>
    <t>Tel-Instrument Electronics Corp.</t>
  </si>
  <si>
    <t>TIS</t>
  </si>
  <si>
    <t>Orchids Paper Products Company</t>
  </si>
  <si>
    <t>TIV</t>
  </si>
  <si>
    <t>Tri-Valley Corp.</t>
  </si>
  <si>
    <t>TLF</t>
  </si>
  <si>
    <t>Tandy Leather Factory, Inc.</t>
  </si>
  <si>
    <t>TLR</t>
  </si>
  <si>
    <t>Timberline Resources Corp.</t>
  </si>
  <si>
    <t>TMP</t>
  </si>
  <si>
    <t>Tompkins Financial Corporation.</t>
  </si>
  <si>
    <t>TOF</t>
  </si>
  <si>
    <t>Tofutti Brands Inc.</t>
  </si>
  <si>
    <t>TPI</t>
  </si>
  <si>
    <t>Tianyin Pharmaceutical Co., Inc.</t>
  </si>
  <si>
    <t>TRE</t>
  </si>
  <si>
    <t>Tanzanian Royalty Exploration Corp.</t>
  </si>
  <si>
    <t>TRT</t>
  </si>
  <si>
    <t>Trio-Tech International</t>
  </si>
  <si>
    <t>TSH</t>
  </si>
  <si>
    <t>Teche Holding Company</t>
  </si>
  <si>
    <t>TTH</t>
  </si>
  <si>
    <t>Telecom HOLDRs</t>
  </si>
  <si>
    <t>UEC</t>
  </si>
  <si>
    <t>Uranium Energy Corp.</t>
  </si>
  <si>
    <t>ULU</t>
  </si>
  <si>
    <t>ULURU Inc.</t>
  </si>
  <si>
    <t>UMH</t>
  </si>
  <si>
    <t>UMH Properties Inc.</t>
  </si>
  <si>
    <t>UPG</t>
  </si>
  <si>
    <t>Universal Power Group Inc.</t>
  </si>
  <si>
    <t>UPI</t>
  </si>
  <si>
    <t>Uroplasty Inc.</t>
  </si>
  <si>
    <t>UQM</t>
  </si>
  <si>
    <t>UQM Technologies Inc.</t>
  </si>
  <si>
    <t>URG</t>
  </si>
  <si>
    <t>UR-Energy Inc.</t>
  </si>
  <si>
    <t>URZ</t>
  </si>
  <si>
    <t>Uranerz Energy Corp.</t>
  </si>
  <si>
    <t>UTG</t>
  </si>
  <si>
    <t>Reaves Utility Income Fund</t>
  </si>
  <si>
    <t>UTH</t>
  </si>
  <si>
    <t>Utilities HOLDRs</t>
  </si>
  <si>
    <t>UTEK Corporation</t>
  </si>
  <si>
    <t>UUU</t>
  </si>
  <si>
    <t>Universal Security Instruments Inc.</t>
  </si>
  <si>
    <t>UVE</t>
  </si>
  <si>
    <t>Universal Insurance Holdings Inc.</t>
  </si>
  <si>
    <t>UWN</t>
  </si>
  <si>
    <t>Nevada Gold &amp; Casinos Inc.</t>
  </si>
  <si>
    <t>UXG</t>
  </si>
  <si>
    <t>US Gold Corporation</t>
  </si>
  <si>
    <t>VAZ</t>
  </si>
  <si>
    <t>Delaware Investments Arizona Municipal Income Fund</t>
  </si>
  <si>
    <t>VCF</t>
  </si>
  <si>
    <t>Delaware Investments Colorado Municipal Income Fund, Inc.</t>
  </si>
  <si>
    <t>VFL</t>
  </si>
  <si>
    <t>Delaware Investments National Municipal Income Fund</t>
  </si>
  <si>
    <t>VGZ</t>
  </si>
  <si>
    <t>Vista Gold Corp.</t>
  </si>
  <si>
    <t>VHC</t>
  </si>
  <si>
    <t>VirnetX Holding Corp</t>
  </si>
  <si>
    <t>VII</t>
  </si>
  <si>
    <t>Vicon Industries Inc.</t>
  </si>
  <si>
    <t>VKI</t>
  </si>
  <si>
    <t>VKL</t>
  </si>
  <si>
    <t>VMM</t>
  </si>
  <si>
    <t>Delaware Investments Minnesota Municipal Income Fund II</t>
  </si>
  <si>
    <t>VMV</t>
  </si>
  <si>
    <t>VSR</t>
  </si>
  <si>
    <t>Versar Inc.</t>
  </si>
  <si>
    <t>VTG</t>
  </si>
  <si>
    <t>Vantage Drilling Company</t>
  </si>
  <si>
    <t>WAC</t>
  </si>
  <si>
    <t>Walter Investment Management Corp.</t>
  </si>
  <si>
    <t>WEX</t>
  </si>
  <si>
    <t>Winland Electronics Inc.</t>
  </si>
  <si>
    <t>WGA</t>
  </si>
  <si>
    <t>Wells-Gardner Electronics Corp.</t>
  </si>
  <si>
    <t>WLB</t>
  </si>
  <si>
    <t>Westmoreland Coal Co.</t>
  </si>
  <si>
    <t>WMH</t>
  </si>
  <si>
    <t>Wireless HOLDRs</t>
  </si>
  <si>
    <t>WSC</t>
  </si>
  <si>
    <t>Wesco Financial Corp.</t>
  </si>
  <si>
    <t>WTT</t>
  </si>
  <si>
    <t>Wireless Telecom Group Inc.</t>
  </si>
  <si>
    <t>WYY</t>
  </si>
  <si>
    <t>WidePoint Corp.</t>
  </si>
  <si>
    <t>WZE</t>
  </si>
  <si>
    <t>Wizzard Software Corporation</t>
  </si>
  <si>
    <t>XFN</t>
  </si>
  <si>
    <t>Xfone, Inc.</t>
  </si>
  <si>
    <t>XPL</t>
  </si>
  <si>
    <t>Solitario Exploration &amp; Royalty Corp.</t>
  </si>
  <si>
    <t>XPO</t>
  </si>
  <si>
    <t>Express-1 Expedited Solutions Inc</t>
  </si>
  <si>
    <t>XRA</t>
  </si>
  <si>
    <t>Exeter Resource Corporation</t>
  </si>
  <si>
    <t>YMI</t>
  </si>
  <si>
    <t>YM BioSciences Inc.</t>
  </si>
  <si>
    <t>ZBB</t>
  </si>
  <si>
    <t>ZBB Energy Corporation</t>
  </si>
  <si>
    <t>AMEX</t>
  </si>
  <si>
    <t>No.</t>
  </si>
  <si>
    <t>Ticker</t>
  </si>
  <si>
    <t>Company</t>
  </si>
  <si>
    <t>Sector</t>
  </si>
  <si>
    <t>Industry</t>
  </si>
  <si>
    <t>Country</t>
  </si>
  <si>
    <t>Exchange</t>
  </si>
  <si>
    <t>Биржа</t>
  </si>
  <si>
    <t>Сектор</t>
  </si>
  <si>
    <t>Индустрия</t>
  </si>
  <si>
    <t>Количество сделок</t>
  </si>
  <si>
    <t>пробой уровня</t>
  </si>
  <si>
    <t>отбой от уровня</t>
  </si>
  <si>
    <t>Способ входа в позицию</t>
  </si>
  <si>
    <t>Сделок</t>
  </si>
  <si>
    <t>в канале</t>
  </si>
  <si>
    <t>разворотная формация</t>
  </si>
  <si>
    <t>срыв базы</t>
  </si>
  <si>
    <t>Net</t>
  </si>
  <si>
    <t>s</t>
  </si>
  <si>
    <t>Комиссия</t>
  </si>
  <si>
    <t>Комиссия всего</t>
  </si>
  <si>
    <t>продолжение движения</t>
  </si>
  <si>
    <t>средняя сделка</t>
  </si>
  <si>
    <t>Оценка трейда</t>
  </si>
  <si>
    <t>Дата закрытия</t>
  </si>
  <si>
    <t>Сумма по полю P\L Net</t>
  </si>
  <si>
    <t>Среднесрок</t>
  </si>
  <si>
    <t>Интрадей</t>
  </si>
  <si>
    <t>Время в сделке (сек)</t>
  </si>
  <si>
    <t>Открытие дня</t>
  </si>
  <si>
    <t>Закрытие дня</t>
  </si>
  <si>
    <t>Open</t>
  </si>
  <si>
    <t>Close</t>
  </si>
  <si>
    <t>Hi</t>
  </si>
  <si>
    <t>Low</t>
  </si>
  <si>
    <t>Оценка</t>
  </si>
  <si>
    <t>СВОДНЫЕ ДАННЫЕ</t>
  </si>
  <si>
    <t>NET</t>
  </si>
  <si>
    <t>GROSS</t>
  </si>
  <si>
    <t>Net плюс</t>
  </si>
  <si>
    <t>Net минус</t>
  </si>
  <si>
    <t>Минус</t>
  </si>
  <si>
    <t>Плюс</t>
  </si>
  <si>
    <t>Общий</t>
  </si>
  <si>
    <t>ЗАВИСИМОСТЬ РЕЗУЛЬТАТА ОТ КОЛИЧЕСТВА СДЕЛОК (диаграмма)</t>
  </si>
  <si>
    <t>ЗАВИСИМОСТЬ РЕЗУЛЬТАТА ОТ ОБЪЕМА (диаграмма)</t>
  </si>
  <si>
    <t>Для начала работы необходимо  удалить все данные из ячеек с белым фоном</t>
  </si>
  <si>
    <t>Диапазон цены</t>
  </si>
  <si>
    <t>+</t>
  </si>
  <si>
    <t>-</t>
  </si>
  <si>
    <t>СРЕДНИЙ РЕЗУЛЬТАТ ПРИ ОБЪЕМЕ</t>
  </si>
  <si>
    <t>СВОДНЫЕ РЕЗУЛЬТАТЫ ПО АКЦИИ</t>
  </si>
  <si>
    <t>СВОДНЫЕ РЕЗУЛЬТАТЫ ПО АКЦИИ С РАЗБИВКОЙ ПО НАПРАВЛЕНИЮ СДЕЛКИ</t>
  </si>
  <si>
    <t>РЕЗУЛЬТАТ ПО ДНЯМ С РАЗБИВКОЙ ПО НАПРАВЛЕНИЮ В СДЕЛКЕ</t>
  </si>
  <si>
    <t>СВОДНЫЕ РЕЗУЛЬТАТЫ ПО БИРЖАМ</t>
  </si>
  <si>
    <t>ЗАВИСИМОСТЬ РЕЗУЛЬТАТА ОТ СПОСОБА ВХОДА В ПОЗИЦИЮ</t>
  </si>
  <si>
    <t>РЕЗУЛЬТАТЫ ПО ОЦЕНКАМ</t>
  </si>
  <si>
    <t>СВОДНЫЕ РЕЗУЛЬТАТЫ ПО ИНДУСТРИЯМ</t>
  </si>
  <si>
    <t>Год</t>
  </si>
  <si>
    <t>Неделя</t>
  </si>
  <si>
    <t>Месяц</t>
  </si>
  <si>
    <t>NET-GROSS (диаграмма)</t>
  </si>
  <si>
    <t>РЕЗУЛЬТАТ ПО ГОДАМ, МЕСЯЦАМ, НЕДЕЛЯМ (диаграмма)</t>
  </si>
  <si>
    <t>ЗАВИСИМОСТЬ РЕЗУЛЬТАТА ОТ ДНЯ НЕДЕЛИ (диаграмма)</t>
  </si>
  <si>
    <t>ЗАВИСИМОСТЬ РЕЗУЛЬТАТА ОТ ВРЕМЕНИ ВХОДА (диаграмма)</t>
  </si>
  <si>
    <t>ЗАВИСИМОСТЬ РЕЗУЛЬТАТА ОТ ДИАПАЗОНА ВРЕМЕНИ ВХОДА (диаграмма)</t>
  </si>
  <si>
    <t>ЗАВИСИМОСТЬ РЕЗУЛЬТАТА ОТ ВРЕМЕНИ В СДЕЛКЕ (диаграмма)</t>
  </si>
  <si>
    <t>ЗАВИСИМОСТЬ РЕЗУЛЬТАТА ОТ ДИАПАЗОНА ЦЕНЫ АКЦИИ (диаграмма)</t>
  </si>
  <si>
    <t>При достижение максимального размера в 999 строк на Листе  "Данные"- "протянуть" строку дальше на необходимую глубину.</t>
  </si>
  <si>
    <t>Все таблицы обновляются ALT+F5 (В excel 2003 на панели сводных таблиц пиктограмма "Восклицательный знак")</t>
  </si>
  <si>
    <t>В полной мере будут использоваться все возможности только в версии EXCEL 2007 (не ниже)</t>
  </si>
  <si>
    <t>необоснованный вход</t>
  </si>
  <si>
    <t>Способ выхода из позиции</t>
  </si>
  <si>
    <t>стоп</t>
  </si>
  <si>
    <t>цель</t>
  </si>
  <si>
    <t>конец дня</t>
  </si>
  <si>
    <t>пересиживал</t>
  </si>
  <si>
    <t>трейлинг стоп</t>
  </si>
  <si>
    <t>безубыток</t>
  </si>
  <si>
    <t>новости</t>
  </si>
  <si>
    <t>Среднее</t>
  </si>
  <si>
    <t>ЗАВИСИМОСТЬ РЕЗУЛЬТАТА ОТ СПОСОБА ВЫХОДА ИЗ ПОЗИЦИИ</t>
  </si>
  <si>
    <t>ЗАВИСИМОСТЬ РЕЗУЛЬТАТА ОТ ДНЯ НЕДЕЛИ И ВРЕМЕНИ ВХОДА В ПОЗИЦИЮ(диаграмма)</t>
  </si>
  <si>
    <t>RRRR</t>
  </si>
  <si>
    <t>кол. сделок</t>
  </si>
  <si>
    <t>МаксМинДней</t>
  </si>
  <si>
    <t>#ЧИСЛО!</t>
  </si>
  <si>
    <t>На Листе "Данные" необходимо заполнять только белые ячейки, остальные  трогать нельзя.</t>
  </si>
  <si>
    <t>Для загрузки блоттера необходимо на сайте в личном кабинете выбрать файл блоттера, загрузить, затем полученный результат скопировать на лист данные в ячейки с белым фоном.</t>
  </si>
  <si>
    <t>В колонке "оценка трейда" можно писать любую информацию. Например по 5-бальной системе.</t>
  </si>
  <si>
    <t>Все диаграммы обновляются автоматически, кроме точечных и OHLS . Для них необходимо указывать диапазон данных. Для того, чтобы вручную обновить диаграмму(точечную и OHLS), необходимо щелкнуть правой кнопкой на любой области диаграммы, выбрать "Выбрать данные" и выделить диапазон "захватив" новые данные</t>
  </si>
  <si>
    <t>сайт http://marketstat.ru</t>
  </si>
  <si>
    <t>РЕЗУЛЬТАТЫ ПО ДНЯМ (диаграмма)</t>
  </si>
  <si>
    <t>Ср. результат</t>
  </si>
  <si>
    <t>Кол. сделок</t>
  </si>
  <si>
    <t>MIN  в сделке</t>
  </si>
  <si>
    <t>MAX в сделке</t>
  </si>
  <si>
    <t>Ср. рез. на сделку</t>
  </si>
  <si>
    <t>Инструмент</t>
  </si>
  <si>
    <t>Способы входа в позицию</t>
  </si>
  <si>
    <t>В канале</t>
  </si>
  <si>
    <t>Необоснованный вход</t>
  </si>
  <si>
    <t>Отбой от уровня</t>
  </si>
  <si>
    <t>Пробой уровня</t>
  </si>
  <si>
    <t>Продолжение движения</t>
  </si>
  <si>
    <t>Разворотная формация</t>
  </si>
  <si>
    <t>Срыв базы</t>
  </si>
  <si>
    <t>Способы выхода из позиции</t>
  </si>
  <si>
    <t>Безубыток</t>
  </si>
  <si>
    <t>Конец дня</t>
  </si>
  <si>
    <t>Пересиживал</t>
  </si>
  <si>
    <t>Стоп</t>
  </si>
  <si>
    <t>Трейлинг стоп</t>
  </si>
  <si>
    <t>Цель</t>
  </si>
  <si>
    <t>Прочее</t>
  </si>
  <si>
    <t>Новости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</si>
  <si>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</si>
  <si>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</si>
  <si>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</si>
  <si>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</si>
  <si>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</si>
  <si>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</si>
  <si>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</si>
  <si>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</si>
  <si>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</si>
  <si>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</si>
  <si>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</si>
  <si>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</si>
  <si>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Ноябрь</t>
  </si>
  <si>
    <t>Декабрь</t>
  </si>
  <si>
    <t>Январь</t>
  </si>
  <si>
    <t>Февраль</t>
  </si>
  <si>
    <t>Март</t>
  </si>
  <si>
    <t>Май</t>
  </si>
  <si>
    <t>контакты для связи: Сергей Силантьев. skype: silantev.sergey , e-mail: help.marketstat@gmail.com</t>
  </si>
  <si>
    <t>сколько раз встречался объем</t>
  </si>
  <si>
    <t>© Сергей Силантьев 2009-2011</t>
  </si>
  <si>
    <t>Изменение депозита</t>
  </si>
  <si>
    <t>Депозит</t>
  </si>
  <si>
    <t>Начальный депозит</t>
  </si>
  <si>
    <t>Депозит по дням</t>
  </si>
  <si>
    <t>Пополнение депозита</t>
  </si>
  <si>
    <t>Названия строк</t>
  </si>
  <si>
    <t>Доходность в сделке</t>
  </si>
  <si>
    <t>Общая доходность</t>
  </si>
  <si>
    <t>Внесение средств на счет</t>
  </si>
  <si>
    <t>Текущий остаток на счете</t>
  </si>
  <si>
    <t>Общая доходность портфеля</t>
  </si>
  <si>
    <t>Стратегия</t>
  </si>
  <si>
    <t>OHLC РЕЗУЛЬТАТОВ ПО ДНЯМ (диаграмма)</t>
  </si>
  <si>
    <t>ИЗМЕНЕНИЕ ДЕПОЗИТА ПО ДНЯМ</t>
  </si>
  <si>
    <t>Сумма по полю Доходность в сделке</t>
  </si>
  <si>
    <t>Изменение</t>
  </si>
  <si>
    <t xml:space="preserve"> Депозит по дням</t>
  </si>
  <si>
    <t>Доходность за день %</t>
  </si>
  <si>
    <t>Общая доходность  %</t>
  </si>
  <si>
    <t>Общая статистика</t>
  </si>
  <si>
    <t>Статтистика по сделкам</t>
  </si>
  <si>
    <t>Статистика по дням</t>
  </si>
  <si>
    <t>Разворотная</t>
  </si>
  <si>
    <t>Стратегия №2</t>
  </si>
  <si>
    <t>Черепахи</t>
  </si>
  <si>
    <t>Значения</t>
  </si>
  <si>
    <t>ЗАВИСИМОСТЬ РЕЗУЛЬТАТА ОТ ВЫБРАННОЙ СТРАТЕГИИ (диаграмма)</t>
  </si>
  <si>
    <t>версия журнала 4.0 от 22 марта 2011 г.</t>
  </si>
  <si>
    <t>для работы с депозитом нужно ввести начальное значение в  первую строку колонки "Изменение депозита"</t>
  </si>
  <si>
    <t>AADR</t>
  </si>
  <si>
    <t>WCM/BNY Mellon Focused Growth ADR ETF</t>
  </si>
  <si>
    <t>ABCD</t>
  </si>
  <si>
    <t>Cambium Learning Group, Inc.</t>
  </si>
  <si>
    <t>Arkansas Best Corporation</t>
  </si>
  <si>
    <t>AboveNet, Inc.</t>
  </si>
  <si>
    <t>Tamir Biotechnology, Inc.</t>
  </si>
  <si>
    <t>ACNB</t>
  </si>
  <si>
    <t>ACNB Corp.</t>
  </si>
  <si>
    <t>ACOM</t>
  </si>
  <si>
    <t>Ancestry.com Inc.</t>
  </si>
  <si>
    <t>ACW</t>
  </si>
  <si>
    <t>Accuride Corp.</t>
  </si>
  <si>
    <t>ADPT Corp</t>
  </si>
  <si>
    <t>Addus HomeCare Corp.</t>
  </si>
  <si>
    <t>AEGON N.V.</t>
  </si>
  <si>
    <t>AEGR</t>
  </si>
  <si>
    <t>Aegerion Pharmaceuticals, Inc.</t>
  </si>
  <si>
    <t>AERL</t>
  </si>
  <si>
    <t>Asia Entertainment &amp; Resources Ltd.</t>
  </si>
  <si>
    <t>AEterna Zentaris Inc. (USA)</t>
  </si>
  <si>
    <t>AFCB</t>
  </si>
  <si>
    <t>Athens Bancshares Corporation</t>
  </si>
  <si>
    <t>Market Vectors Africa Index ETF</t>
  </si>
  <si>
    <t>AG</t>
  </si>
  <si>
    <t>First Majestic Silver Corp.</t>
  </si>
  <si>
    <t>AGCO Corporation</t>
  </si>
  <si>
    <t>AMERIGROUP Corporation</t>
  </si>
  <si>
    <t>ProShares Ultra Silver</t>
  </si>
  <si>
    <t>AH</t>
  </si>
  <si>
    <t>Accretive Health, Inc.</t>
  </si>
  <si>
    <t>Aixtron AG</t>
  </si>
  <si>
    <t>AK Steel Holding Corporation</t>
  </si>
  <si>
    <t>ALLETE, Inc.</t>
  </si>
  <si>
    <t>ALIM</t>
  </si>
  <si>
    <t>Alimera Sciences, Inc.</t>
  </si>
  <si>
    <t>Alaska Air Group, Inc.</t>
  </si>
  <si>
    <t>The Allstate Corporation</t>
  </si>
  <si>
    <t>ALR</t>
  </si>
  <si>
    <t>Alere Inc.</t>
  </si>
  <si>
    <t>ALRN</t>
  </si>
  <si>
    <t>American Learning Corporation</t>
  </si>
  <si>
    <t>ALT</t>
  </si>
  <si>
    <t>iShares Diversified Alternatives Trust</t>
  </si>
  <si>
    <t>ALTE</t>
  </si>
  <si>
    <t>Alterra Capital Holdings Limited</t>
  </si>
  <si>
    <t>AMAP</t>
  </si>
  <si>
    <t>AutoNavi Holdings Limited</t>
  </si>
  <si>
    <t>Applied Materials, Inc.</t>
  </si>
  <si>
    <t>AMBO</t>
  </si>
  <si>
    <t>Ambow Education Holding Ltd.</t>
  </si>
  <si>
    <t>AMCF</t>
  </si>
  <si>
    <t>Andatee China Marine Fuel Services Corporation</t>
  </si>
  <si>
    <t>Advanced Micro Devices, Inc.</t>
  </si>
  <si>
    <t>AMJ</t>
  </si>
  <si>
    <t>JPMorgan Alerian MLP Index ETN</t>
  </si>
  <si>
    <t>AMLP</t>
  </si>
  <si>
    <t>ALPS Alerian MLP ETF</t>
  </si>
  <si>
    <t>AMRC</t>
  </si>
  <si>
    <t>Ameresco, Inc.</t>
  </si>
  <si>
    <t>AMRS</t>
  </si>
  <si>
    <t>Amyris, Inc.</t>
  </si>
  <si>
    <t>ANTH</t>
  </si>
  <si>
    <t>Anthera Pharmaceuticals, Inc.</t>
  </si>
  <si>
    <t>Alpine Total Dynamic Dividend F</t>
  </si>
  <si>
    <t>AOL</t>
  </si>
  <si>
    <t>AOL, Inc.</t>
  </si>
  <si>
    <t>AON</t>
  </si>
  <si>
    <t>AOSL</t>
  </si>
  <si>
    <t>Alpha &amp; Omega Semiconductor, Ltd.</t>
  </si>
  <si>
    <t>Anadarko Petroleum Corporation</t>
  </si>
  <si>
    <t>Apogee Enterprises, Inc.</t>
  </si>
  <si>
    <t>APRI</t>
  </si>
  <si>
    <t>Apricus Biosciences, Inc.</t>
  </si>
  <si>
    <t>ARCL</t>
  </si>
  <si>
    <t>Archipelago Learning, Inc.</t>
  </si>
  <si>
    <t>ARI</t>
  </si>
  <si>
    <t>Apollo Commercial Real Estate Finance, Inc.</t>
  </si>
  <si>
    <t>Aeropostale, Inc.</t>
  </si>
  <si>
    <t>ARR</t>
  </si>
  <si>
    <t>ARMOUR Residential REIT, Inc.</t>
  </si>
  <si>
    <t>ARX</t>
  </si>
  <si>
    <t>Aeroflex Holding Corp. Common S</t>
  </si>
  <si>
    <t>AsiaInfo-Linkage,Inc.</t>
  </si>
  <si>
    <t>ASNA</t>
  </si>
  <si>
    <t>Ascena Retail Group, Inc.</t>
  </si>
  <si>
    <t>Astec Industries, Inc.</t>
  </si>
  <si>
    <t>Ascent Solar Technologies, Inc.</t>
  </si>
  <si>
    <t>AT</t>
  </si>
  <si>
    <t>Atlantic Power Corporation</t>
  </si>
  <si>
    <t>Atlantic Tele-Network, Inc.</t>
  </si>
  <si>
    <t>Atmos Energy Corporation</t>
  </si>
  <si>
    <t>ATRND</t>
  </si>
  <si>
    <t>ATSC</t>
  </si>
  <si>
    <t>ATS Corporation</t>
  </si>
  <si>
    <t>Atwood Oceanics, Inc.</t>
  </si>
  <si>
    <t>A.T. Cross Company</t>
  </si>
  <si>
    <t>AV</t>
  </si>
  <si>
    <t>Aviva plc</t>
  </si>
  <si>
    <t>AVEO</t>
  </si>
  <si>
    <t>AVEO Pharmaceuticals, Inc.</t>
  </si>
  <si>
    <t>AVNW</t>
  </si>
  <si>
    <t>Aviat Networks, Inc.</t>
  </si>
  <si>
    <t>Alpine Global Premier Propertie</t>
  </si>
  <si>
    <t>AXDI</t>
  </si>
  <si>
    <t>iShares MSCI ACWI ex US Cnsmr Dscrtn Idx</t>
  </si>
  <si>
    <t>AXEN</t>
  </si>
  <si>
    <t>iShares MSCI ACWI ex US Energy Index</t>
  </si>
  <si>
    <t>AXFN</t>
  </si>
  <si>
    <t>iShares MSCI ACWI ex US Financials Index</t>
  </si>
  <si>
    <t>AXHE</t>
  </si>
  <si>
    <t>iShares MSCI ACWI ex US Health Care Idx</t>
  </si>
  <si>
    <t>AXID</t>
  </si>
  <si>
    <t>iShares MSCI ACWI ex US Industrials Idx</t>
  </si>
  <si>
    <t>AXIT</t>
  </si>
  <si>
    <t>iShares MSCI ACWI ex US Info Tech Index</t>
  </si>
  <si>
    <t>AXMT</t>
  </si>
  <si>
    <t>iShares MSCI ACWI ex US Materials Index</t>
  </si>
  <si>
    <t>AXN</t>
  </si>
  <si>
    <t>Aoxing Pharmaceutical Company, Inc.</t>
  </si>
  <si>
    <t>AXSL</t>
  </si>
  <si>
    <t>iShares MSCI ACWI ex US Cnsmr Stpls Idx</t>
  </si>
  <si>
    <t>AXTE</t>
  </si>
  <si>
    <t>iShares MSCI ACWI ex US Telecom Svc Idx</t>
  </si>
  <si>
    <t>AXUT</t>
  </si>
  <si>
    <t>iShares MSCI ACWI ex US Utilities Index</t>
  </si>
  <si>
    <t>AstraZeneca PLC</t>
  </si>
  <si>
    <t>AZPN</t>
  </si>
  <si>
    <t>Aspen Technology Inc.</t>
  </si>
  <si>
    <t>Banro Corporation</t>
  </si>
  <si>
    <t>BAB</t>
  </si>
  <si>
    <t>PowerShares Build America Bond</t>
  </si>
  <si>
    <t>BABS</t>
  </si>
  <si>
    <t>SPDR Nuveen Barclays Cap Build Amer Bd</t>
  </si>
  <si>
    <t>BABZ</t>
  </si>
  <si>
    <t>PIMCO Build America Bond Strategy ETF</t>
  </si>
  <si>
    <t>BAH</t>
  </si>
  <si>
    <t>Booz Allen Hamilton Holding Cor</t>
  </si>
  <si>
    <t>iPath DJ-UBS Cotton TR Sub-Idx ETN</t>
  </si>
  <si>
    <t>BALT</t>
  </si>
  <si>
    <t>Baltic Trading Limited</t>
  </si>
  <si>
    <t>BBRG</t>
  </si>
  <si>
    <t>Bravo Brio Restaurant Group, In</t>
  </si>
  <si>
    <t>BBVA</t>
  </si>
  <si>
    <t>Brunswick Corporation</t>
  </si>
  <si>
    <t>Blackrock Real Asset Equity Tru</t>
  </si>
  <si>
    <t>BCOM</t>
  </si>
  <si>
    <t>B Communications Ltd</t>
  </si>
  <si>
    <t>Barclays PLC</t>
  </si>
  <si>
    <t>Blue Dolphin Energy Company</t>
  </si>
  <si>
    <t>BDE</t>
  </si>
  <si>
    <t>Clarus Corp.</t>
  </si>
  <si>
    <t>BH</t>
  </si>
  <si>
    <t>Biglari Holdings Inc</t>
  </si>
  <si>
    <t>BIB</t>
  </si>
  <si>
    <t>ProShares Ultra Nasdaq Biotechnology</t>
  </si>
  <si>
    <t>BICK</t>
  </si>
  <si>
    <t>First Trust BICK Index</t>
  </si>
  <si>
    <t>BIRT</t>
  </si>
  <si>
    <t>Actuate Corporation</t>
  </si>
  <si>
    <t>BIS</t>
  </si>
  <si>
    <t>ProShares UltraShort Nasdaq Biotech</t>
  </si>
  <si>
    <t>BITA</t>
  </si>
  <si>
    <t>Bitauto Holdings Limited Americ</t>
  </si>
  <si>
    <t>Bioject Medical Technologies Inc.</t>
  </si>
  <si>
    <t>BJ's Restaurants, Inc.</t>
  </si>
  <si>
    <t>Black Hills Corporation</t>
  </si>
  <si>
    <t>BlackRock Income Trust, Inc.</t>
  </si>
  <si>
    <t>BLIN</t>
  </si>
  <si>
    <t>Bridgeline Digital, Inc</t>
  </si>
  <si>
    <t>Vanguard Long-Term Bond Index ETF</t>
  </si>
  <si>
    <t>Bemis Company, Inc.</t>
  </si>
  <si>
    <t>Bristol-Myers Squibb Company</t>
  </si>
  <si>
    <t>BNO</t>
  </si>
  <si>
    <t>United States Brent Oil</t>
  </si>
  <si>
    <t>BODY</t>
  </si>
  <si>
    <t>Body Central Corp.</t>
  </si>
  <si>
    <t>BONA</t>
  </si>
  <si>
    <t>Bona Film Group Limited</t>
  </si>
  <si>
    <t>BORN</t>
  </si>
  <si>
    <t>China New Borun Corporation</t>
  </si>
  <si>
    <t>B.O.S. Better Online Solutions Ltd.</t>
  </si>
  <si>
    <t>BOX</t>
  </si>
  <si>
    <t xml:space="preserve">SeaCube Container Leasing Ltd. </t>
  </si>
  <si>
    <t>BlackRock Credit Allocation Income Trust III</t>
  </si>
  <si>
    <t>BlackRock Ecosolutions Investme</t>
  </si>
  <si>
    <t>BRAF</t>
  </si>
  <si>
    <t>Global X Brazil Financials ETF</t>
  </si>
  <si>
    <t>BRAQ</t>
  </si>
  <si>
    <t>Global X Brazil Consumer ETF</t>
  </si>
  <si>
    <t>BRAZ</t>
  </si>
  <si>
    <t>Global X Brazil Mid Cap ETF</t>
  </si>
  <si>
    <t>BRD</t>
  </si>
  <si>
    <t>Brigus Gold Corp</t>
  </si>
  <si>
    <t>BRFS</t>
  </si>
  <si>
    <t>BRIL</t>
  </si>
  <si>
    <t>Direxion Daily BRIC Bull 2X Shares</t>
  </si>
  <si>
    <t>BRIS</t>
  </si>
  <si>
    <t>Direxion Daily BRIC Bear 2X Shares</t>
  </si>
  <si>
    <t>BRK-B</t>
  </si>
  <si>
    <t>Brookline Bancorp, Inc.</t>
  </si>
  <si>
    <t>BRXX</t>
  </si>
  <si>
    <t>EGShares Brazil Infrastructure</t>
  </si>
  <si>
    <t>BSCB</t>
  </si>
  <si>
    <t>Guggenheim BulletShares 2011 Corp Bond</t>
  </si>
  <si>
    <t>BSCC</t>
  </si>
  <si>
    <t>Guggenheim BulletShares 2012 Corp Bond</t>
  </si>
  <si>
    <t>BSCD</t>
  </si>
  <si>
    <t>Guggenheim BulletShares 2013 Corp Bond</t>
  </si>
  <si>
    <t>BSCE</t>
  </si>
  <si>
    <t>Guggenheim BulletShares 2014 Corp Bond</t>
  </si>
  <si>
    <t>BSCF</t>
  </si>
  <si>
    <t>Guggenheim BulletShares 2015 Corp Bond</t>
  </si>
  <si>
    <t>BSCG</t>
  </si>
  <si>
    <t>Guggenheim BulletShares 2016 Corp Bond</t>
  </si>
  <si>
    <t>BSCH</t>
  </si>
  <si>
    <t>Guggenheim BulletShares 2017 Corp Bond</t>
  </si>
  <si>
    <t>BSFT</t>
  </si>
  <si>
    <t>BroadSoft, Inc.</t>
  </si>
  <si>
    <t>Alon Holdings Blue Square - Israel Ltd</t>
  </si>
  <si>
    <t>BSPM</t>
  </si>
  <si>
    <t>Biostar Pharmaceuticals, Inc.</t>
  </si>
  <si>
    <t>BTX</t>
  </si>
  <si>
    <t>BioTime, Inc. Common Stock</t>
  </si>
  <si>
    <t>BlackRock Credit Allocation Income Trust IV</t>
  </si>
  <si>
    <t>BWC</t>
  </si>
  <si>
    <t>The Babcock &amp; Wilcox Company</t>
  </si>
  <si>
    <t>BXDB</t>
  </si>
  <si>
    <t>Barclays Short B Lvgd Inv S&amp;P 500 TR ETN</t>
  </si>
  <si>
    <t>BXDC</t>
  </si>
  <si>
    <t>Barclays Short C Lvgd Inv S&amp;P 500 TR ETN</t>
  </si>
  <si>
    <t>BXDD</t>
  </si>
  <si>
    <t>Barclays Short D Lvgd Inv S&amp;P 500 TR ETN</t>
  </si>
  <si>
    <t>BXUB</t>
  </si>
  <si>
    <t>Barclays Long B Leveraged S&amp;P 500 TR ETN</t>
  </si>
  <si>
    <t>BXUC</t>
  </si>
  <si>
    <t>Barclays Long C Leveraged S&amp;P 500 TR ETN</t>
  </si>
  <si>
    <t>Boise Inc.</t>
  </si>
  <si>
    <t>ProShares UltraShort MSCI Brazil</t>
  </si>
  <si>
    <t>CA Technologies</t>
  </si>
  <si>
    <t>Cascade Bancorp</t>
  </si>
  <si>
    <t>CAEID</t>
  </si>
  <si>
    <t>China Architectural Engineering</t>
  </si>
  <si>
    <t>Morgan Stanley China A Share Fu</t>
  </si>
  <si>
    <t>CAK</t>
  </si>
  <si>
    <t>CAMAC Energy Inc.</t>
  </si>
  <si>
    <t>CALL</t>
  </si>
  <si>
    <t>CALX</t>
  </si>
  <si>
    <t>Calix Inc.</t>
  </si>
  <si>
    <t>Capstone Therapeutics Corp.</t>
  </si>
  <si>
    <t>CAZA</t>
  </si>
  <si>
    <t>Cazador Acquisition Corporation</t>
  </si>
  <si>
    <t>Christopher &amp; Banks Corporation</t>
  </si>
  <si>
    <t>CBOE</t>
  </si>
  <si>
    <t>CBOE Holdings, Inc.</t>
  </si>
  <si>
    <t>CBP</t>
  </si>
  <si>
    <t>Renhuang Pharmaceuticals, Inc.</t>
  </si>
  <si>
    <t>CBPO</t>
  </si>
  <si>
    <t>China Biologic Products, Inc.</t>
  </si>
  <si>
    <t>Calgon Carbon Corporation</t>
  </si>
  <si>
    <t>CCG</t>
  </si>
  <si>
    <t xml:space="preserve">Campus Crest Communities, Inc. </t>
  </si>
  <si>
    <t>CCIH</t>
  </si>
  <si>
    <t>ChinaCache International Holdings Ltd.</t>
  </si>
  <si>
    <t>Carnival Corporation</t>
  </si>
  <si>
    <t>CCM</t>
  </si>
  <si>
    <t>Concord Medical Services Holdings Limited</t>
  </si>
  <si>
    <t>CCME</t>
  </si>
  <si>
    <t>China MediaExpress Holdings, Inc.</t>
  </si>
  <si>
    <t>CCSC</t>
  </si>
  <si>
    <t>Country Style Cooking Restaurant Chain Co., Ltd.</t>
  </si>
  <si>
    <t>CCX</t>
  </si>
  <si>
    <t>WisdomTree Dreyfus Commodity Currency</t>
  </si>
  <si>
    <t>CDXS</t>
  </si>
  <si>
    <t>Codexis, Inc.</t>
  </si>
  <si>
    <t>CELH</t>
  </si>
  <si>
    <t>Celsius Holdings, Inc.</t>
  </si>
  <si>
    <t>CELM</t>
  </si>
  <si>
    <t>China Electric Motor, Inc.</t>
  </si>
  <si>
    <t>CERP</t>
  </si>
  <si>
    <t>Cereplast, Inc.</t>
  </si>
  <si>
    <t>CFFND</t>
  </si>
  <si>
    <t xml:space="preserve">Cornerstone Progressive Return </t>
  </si>
  <si>
    <t>CGC</t>
  </si>
  <si>
    <t>Capital Gold Corp.</t>
  </si>
  <si>
    <t>Compagnie G</t>
  </si>
  <si>
    <t>Guggenheim S&amp;P Global Water Index</t>
  </si>
  <si>
    <t>Consolidated Graphics, Inc.</t>
  </si>
  <si>
    <t>Aberdeen Chile Fund, Inc.</t>
  </si>
  <si>
    <t>CHC</t>
  </si>
  <si>
    <t>China Hydroelectric Corporation</t>
  </si>
  <si>
    <t>CHFN</t>
  </si>
  <si>
    <t>Charter Financial Corp.</t>
  </si>
  <si>
    <t>CHGS</t>
  </si>
  <si>
    <t>China GengSheng Minerals, Inc</t>
  </si>
  <si>
    <t>CHIB</t>
  </si>
  <si>
    <t>Global X China Technology ETF</t>
  </si>
  <si>
    <t>CHIE</t>
  </si>
  <si>
    <t>Global X China Energy ETF</t>
  </si>
  <si>
    <t>CHII</t>
  </si>
  <si>
    <t>Global X China Industrials ETF</t>
  </si>
  <si>
    <t>CHIM</t>
  </si>
  <si>
    <t>Global X China Materials ETF</t>
  </si>
  <si>
    <t>CDC Corporation, CHINA</t>
  </si>
  <si>
    <t>CHIQ</t>
  </si>
  <si>
    <t>Global X China Consumer ETF</t>
  </si>
  <si>
    <t>CHIX</t>
  </si>
  <si>
    <t>Global X China Financials ETF</t>
  </si>
  <si>
    <t>CHKM</t>
  </si>
  <si>
    <t>Chesapeake Midstream Partners, L.P.</t>
  </si>
  <si>
    <t>CHMT</t>
  </si>
  <si>
    <t>Chemtura Corp. Common Stock</t>
  </si>
  <si>
    <t>CHOP</t>
  </si>
  <si>
    <t>China Gerui Advanced Materials Group Ltd.</t>
  </si>
  <si>
    <t>CHRM</t>
  </si>
  <si>
    <t>Charm Communications Inc.</t>
  </si>
  <si>
    <t>CHSP</t>
  </si>
  <si>
    <t>Chesapeake Lodging Trust Common Shares of Beneficial Interest</t>
  </si>
  <si>
    <t>CHTR</t>
  </si>
  <si>
    <t>Charter Communications, Inc.</t>
  </si>
  <si>
    <t>China Unicom (Hong Kong) Limited</t>
  </si>
  <si>
    <t>CHXX</t>
  </si>
  <si>
    <t>EGShares China Infrastructure</t>
  </si>
  <si>
    <t>CIGNA Corporation</t>
  </si>
  <si>
    <t>CIE</t>
  </si>
  <si>
    <t>Cobalt International Energy, Inc.</t>
  </si>
  <si>
    <t>Cia Energetica de Minas Gerais</t>
  </si>
  <si>
    <t>CIGX</t>
  </si>
  <si>
    <t>CIL</t>
  </si>
  <si>
    <t>China Intelligent Lighting and Electronics, Inc.</t>
  </si>
  <si>
    <t>CIRCOR International, Inc.</t>
  </si>
  <si>
    <t>CIS</t>
  </si>
  <si>
    <t>Camelot Information Systems Inc.</t>
  </si>
  <si>
    <t>CIT</t>
  </si>
  <si>
    <t>CIT Group, Inc.</t>
  </si>
  <si>
    <t>CLD</t>
  </si>
  <si>
    <t>Cloud Peak Energy Inc.</t>
  </si>
  <si>
    <t>CLDT</t>
  </si>
  <si>
    <t>Chatham Lodging Trust</t>
  </si>
  <si>
    <t>CLGX</t>
  </si>
  <si>
    <t>CoreLogic, Inc.</t>
  </si>
  <si>
    <t>CLNY</t>
  </si>
  <si>
    <t>Colony Financial, Inc.</t>
  </si>
  <si>
    <t>CLU</t>
  </si>
  <si>
    <t>Cellu Tissue Holdings Inc.</t>
  </si>
  <si>
    <t>CLY</t>
  </si>
  <si>
    <t>iShares 10+ Year Credit Bond</t>
  </si>
  <si>
    <t>ProShares UltraShort DJ-UBS Commodity</t>
  </si>
  <si>
    <t>iShares S&amp;P CA AMT-Free Municipal Bd</t>
  </si>
  <si>
    <t>CMLP</t>
  </si>
  <si>
    <t>Crestwood Midstream Partners, L</t>
  </si>
  <si>
    <t>CMRE</t>
  </si>
  <si>
    <t>Costamare Inc. Common Stock $0.</t>
  </si>
  <si>
    <t>CNAM</t>
  </si>
  <si>
    <t>China Armco Metals, Inc.</t>
  </si>
  <si>
    <t>CNDA</t>
  </si>
  <si>
    <t>IQ Canada Small Cap ETF</t>
  </si>
  <si>
    <t>CNET</t>
  </si>
  <si>
    <t>ChinaNet Online Holdings, Inc.</t>
  </si>
  <si>
    <t>CNIT</t>
  </si>
  <si>
    <t>China Information Technology, Inc.</t>
  </si>
  <si>
    <t>Cleco Corporation</t>
  </si>
  <si>
    <t>CONMED Corporation</t>
  </si>
  <si>
    <t>CNO Financial Group, Inc.</t>
  </si>
  <si>
    <t>CenterPoint Energy, Inc.</t>
  </si>
  <si>
    <t>CNR</t>
  </si>
  <si>
    <t>China Metro-Rural Holdings Limited</t>
  </si>
  <si>
    <t>CNST</t>
  </si>
  <si>
    <t>Constar International Inc.</t>
  </si>
  <si>
    <t>CNVO</t>
  </si>
  <si>
    <t>Convio, Inc.</t>
  </si>
  <si>
    <t>Market Vectors Chinese Renminbi/USD ETN</t>
  </si>
  <si>
    <t>CNYD</t>
  </si>
  <si>
    <t>China Yida Holding, Co.</t>
  </si>
  <si>
    <t>CO</t>
  </si>
  <si>
    <t>China Cord Blood Corporation</t>
  </si>
  <si>
    <t>Colonial Financial Services, Inc.</t>
  </si>
  <si>
    <t>CODE</t>
  </si>
  <si>
    <t>Spansion Inc.</t>
  </si>
  <si>
    <t>Cabot Oil &amp; Gas Corporation</t>
  </si>
  <si>
    <t>COHN</t>
  </si>
  <si>
    <t>Cohen &amp; Company Inc.</t>
  </si>
  <si>
    <t>Cohu, Inc.</t>
  </si>
  <si>
    <t>Converted Organics Inc.</t>
  </si>
  <si>
    <t>COMT</t>
  </si>
  <si>
    <t>Comamtech Inc.</t>
  </si>
  <si>
    <t>COPX</t>
  </si>
  <si>
    <t>Global X Copper Miners ETF</t>
  </si>
  <si>
    <t xml:space="preserve">CoreSite Realty Corporation </t>
  </si>
  <si>
    <t>CORN</t>
  </si>
  <si>
    <t>Teucrium Corn</t>
  </si>
  <si>
    <t>CORP</t>
  </si>
  <si>
    <t>PIMCO Investment Grade Corp Bd Index ETF</t>
  </si>
  <si>
    <t>iPath DJ-UBS Livestock TR Sub-Idx ETN</t>
  </si>
  <si>
    <t>CPI</t>
  </si>
  <si>
    <t>IQ CPI Inflation Hedge ETF</t>
  </si>
  <si>
    <t>Chesapeake Utilities Corporation</t>
  </si>
  <si>
    <t>Copart, Inc.</t>
  </si>
  <si>
    <t>Compuware Corporation</t>
  </si>
  <si>
    <t>CQQQ</t>
  </si>
  <si>
    <t>Guggenheim China Technology</t>
  </si>
  <si>
    <t>CRBA</t>
  </si>
  <si>
    <t>Jefferies TR/J CRB Global Agriculture Eq</t>
  </si>
  <si>
    <t>CRBI</t>
  </si>
  <si>
    <t>Jefferies TR/J CRB Global Ind Metals Eq</t>
  </si>
  <si>
    <t>CRBQ</t>
  </si>
  <si>
    <t>Jefferies TR/J CRB Global Commodity Eq</t>
  </si>
  <si>
    <t>Chromcraft Revington, Inc.</t>
  </si>
  <si>
    <t>Crawford &amp; Company</t>
  </si>
  <si>
    <t>CREG</t>
  </si>
  <si>
    <t>China Recycling Energy Corp</t>
  </si>
  <si>
    <t>Charles River Laboratories International, Inc.</t>
  </si>
  <si>
    <t>CRMD</t>
  </si>
  <si>
    <t>CorMedix, Inc.</t>
  </si>
  <si>
    <t>CARBO Ceramics Inc.</t>
  </si>
  <si>
    <t>China Ritar Power Corp.</t>
  </si>
  <si>
    <t>CorVel Corporation</t>
  </si>
  <si>
    <t>CRVP</t>
  </si>
  <si>
    <t>Crystal Rock Holdings, Inc.</t>
  </si>
  <si>
    <t>CryptoLogic Limited</t>
  </si>
  <si>
    <t>Guggenheim Spin-Off</t>
  </si>
  <si>
    <t>CSFS</t>
  </si>
  <si>
    <t>The Cash Store Financial Services, Inc.</t>
  </si>
  <si>
    <t>CSLS</t>
  </si>
  <si>
    <t>Credit Suisse Long/Short Liquid Idx ETN</t>
  </si>
  <si>
    <t>CSM</t>
  </si>
  <si>
    <t>ProShares Credit Suisse 130/30</t>
  </si>
  <si>
    <t>CSMA</t>
  </si>
  <si>
    <t>Credit Suisse Merger Arbi Liquid Idx ETN</t>
  </si>
  <si>
    <t>Cintas Corporation</t>
  </si>
  <si>
    <t>CTC</t>
  </si>
  <si>
    <t>IFM Investments Limited</t>
  </si>
  <si>
    <t>CTE</t>
  </si>
  <si>
    <t>SinoTech Energy Limited</t>
  </si>
  <si>
    <t>CTEK</t>
  </si>
  <si>
    <t>Clean Tech Innovations</t>
  </si>
  <si>
    <t>CenturyLink, Inc.</t>
  </si>
  <si>
    <t>CTP</t>
  </si>
  <si>
    <t>CTPartners Executive Search Inc</t>
  </si>
  <si>
    <t>CommScope, Inc.</t>
  </si>
  <si>
    <t>CU</t>
  </si>
  <si>
    <t>First Trust ISE Global Copper Index</t>
  </si>
  <si>
    <t>Cubic Corporation</t>
  </si>
  <si>
    <t>Guggenheim Timber</t>
  </si>
  <si>
    <t>CVE</t>
  </si>
  <si>
    <t>Cenovus Energy Inc.</t>
  </si>
  <si>
    <t>CVOL</t>
  </si>
  <si>
    <t xml:space="preserve">C Tracks Exchange Traded Notes </t>
  </si>
  <si>
    <t>CVVT</t>
  </si>
  <si>
    <t>China Valves Technology, Inc.</t>
  </si>
  <si>
    <t>Guggenheim Multi-Asset Income</t>
  </si>
  <si>
    <t>CWB</t>
  </si>
  <si>
    <t>SPDR Barclays Capital Convertible Bond</t>
  </si>
  <si>
    <t>CWH</t>
  </si>
  <si>
    <t>CommonWealth REIT</t>
  </si>
  <si>
    <t>CWS</t>
  </si>
  <si>
    <t>China Wind Systems, Inc.</t>
  </si>
  <si>
    <t>SPDR Nuveen Barclays Capital CA Muni Bd</t>
  </si>
  <si>
    <t>CXDC</t>
  </si>
  <si>
    <t>China XD Plastics Company Ltd.</t>
  </si>
  <si>
    <t>CXPO</t>
  </si>
  <si>
    <t>Crimson Exploration Inc.</t>
  </si>
  <si>
    <t>CXS</t>
  </si>
  <si>
    <t>Crexus Investment Corp.</t>
  </si>
  <si>
    <t>Corrections Corporation of America</t>
  </si>
  <si>
    <t>CYDE</t>
  </si>
  <si>
    <t>CyberDefender Corporation</t>
  </si>
  <si>
    <t>Guggenheim Mid-Cap Core</t>
  </si>
  <si>
    <t>CZI</t>
  </si>
  <si>
    <t>Direxion Daily China Bear 3X Shares</t>
  </si>
  <si>
    <t>CZM</t>
  </si>
  <si>
    <t>Direxion Daily China Bull 3X Shares</t>
  </si>
  <si>
    <t>Diebold, Incorporated</t>
  </si>
  <si>
    <t>Donaldson Company, Inc.</t>
  </si>
  <si>
    <t>NTT DOCOMO, Inc.</t>
  </si>
  <si>
    <t>DCW Total Return Fund</t>
  </si>
  <si>
    <t>ProShares Short Oil &amp; Gas</t>
  </si>
  <si>
    <t>ProShares Ultra Dow30</t>
  </si>
  <si>
    <t>Deere &amp; Company</t>
  </si>
  <si>
    <t>Guggenheim Defensive Equity</t>
  </si>
  <si>
    <t>Denny's Corporation</t>
  </si>
  <si>
    <t>DENT</t>
  </si>
  <si>
    <t>Dent Tactical ETF</t>
  </si>
  <si>
    <t>Delaware Enhanced Global Divide</t>
  </si>
  <si>
    <t>DEXO</t>
  </si>
  <si>
    <t>Dex One Corporation</t>
  </si>
  <si>
    <t>Delphi Financial Group, Inc.</t>
  </si>
  <si>
    <t>DG</t>
  </si>
  <si>
    <t>Dollar General Corporation</t>
  </si>
  <si>
    <t>WisdomTree Emerging Mkts SmallCap Div</t>
  </si>
  <si>
    <t>DWS High Income Opportunities F</t>
  </si>
  <si>
    <t>DHRM</t>
  </si>
  <si>
    <t>Dehaier Medical Systems Limited</t>
  </si>
  <si>
    <t>DHT Holdings, Inc.</t>
  </si>
  <si>
    <t>SPDR Dow Jones Industrial Average</t>
  </si>
  <si>
    <t>ProShares Ultra Oil &amp; Gas</t>
  </si>
  <si>
    <t>DJCI</t>
  </si>
  <si>
    <t>UBS E-TRACS DJ-UBS Commodity Idx TR ETN</t>
  </si>
  <si>
    <t>iPath DJ-UBS Commodity Index TR ETN</t>
  </si>
  <si>
    <t>DJSP</t>
  </si>
  <si>
    <t>DJSP Enterprises, Inc.</t>
  </si>
  <si>
    <t>Dick's Sporting Goods Inc Commo</t>
  </si>
  <si>
    <t>DLBL</t>
  </si>
  <si>
    <t>iPath US Treasury Long Bond Bull ETN</t>
  </si>
  <si>
    <t>DLBS</t>
  </si>
  <si>
    <t>iPath US Treasury Long Bond Bear ETN</t>
  </si>
  <si>
    <t>DLGC</t>
  </si>
  <si>
    <t>Dialogic, Inc.</t>
  </si>
  <si>
    <t>Dollar Tree, Inc.</t>
  </si>
  <si>
    <t>The Dolan Company</t>
  </si>
  <si>
    <t>Document Security Systems, Inc.</t>
  </si>
  <si>
    <t>DNO</t>
  </si>
  <si>
    <t>United States Short Oil</t>
  </si>
  <si>
    <t>ProShares Short Dow30</t>
  </si>
  <si>
    <t xml:space="preserve">Dow 30 Premium Dow 30 Enhanced </t>
  </si>
  <si>
    <t>DWS RREEF World Estate Fund Inc</t>
  </si>
  <si>
    <t>DSCI</t>
  </si>
  <si>
    <t>Derma Sciences Inc.</t>
  </si>
  <si>
    <t>DSCOD</t>
  </si>
  <si>
    <t>Discovery Laboratories, Inc.</t>
  </si>
  <si>
    <t>DSTJ</t>
  </si>
  <si>
    <t>JPMorgan 2X Short US Long Trsy Fut ETN</t>
  </si>
  <si>
    <t>DSXJ</t>
  </si>
  <si>
    <t>JPMorgan 2X Short US 10 Yr Trsy Fut ETN</t>
  </si>
  <si>
    <t>DTUL</t>
  </si>
  <si>
    <t>iPath US Treasury 2-year Bull ETN</t>
  </si>
  <si>
    <t>DTUS</t>
  </si>
  <si>
    <t>iPath US Treasury 2-year Bear ETN</t>
  </si>
  <si>
    <t>DIRECTV</t>
  </si>
  <si>
    <t>DTYL</t>
  </si>
  <si>
    <t>iPath US Treasury 10-year Bull ETN</t>
  </si>
  <si>
    <t>DTYS</t>
  </si>
  <si>
    <t>iPath US Treasury 10-year Bear ETN</t>
  </si>
  <si>
    <t>ProShares UltraShort Oil &amp; Gas</t>
  </si>
  <si>
    <t>DVOX</t>
  </si>
  <si>
    <t>Dynavox Inc.</t>
  </si>
  <si>
    <t>ProShares UltraShort Dow30</t>
  </si>
  <si>
    <t>WisdomTree Japan Hedged Equity</t>
  </si>
  <si>
    <t>DYP</t>
  </si>
  <si>
    <t>Duoyuan Printing, Inc.</t>
  </si>
  <si>
    <t>DYSL</t>
  </si>
  <si>
    <t>Dynasil Corporation of America</t>
  </si>
  <si>
    <t>Wells Fargo Advantage Income Opportunities Fund</t>
  </si>
  <si>
    <t>EBMT</t>
  </si>
  <si>
    <t>Eagle Bancorp Montana, Inc.</t>
  </si>
  <si>
    <t>Envoy Capital Group, Inc.</t>
  </si>
  <si>
    <t>ECNS</t>
  </si>
  <si>
    <t>iShares MSCI China Small Cap Index</t>
  </si>
  <si>
    <t>US Ecology, Inc.</t>
  </si>
  <si>
    <t>ECON</t>
  </si>
  <si>
    <t>EGShares Emerging Markets Consumer</t>
  </si>
  <si>
    <t>ECT</t>
  </si>
  <si>
    <t>Eca Marcellus Trust I</t>
  </si>
  <si>
    <t>ECTY</t>
  </si>
  <si>
    <t>ECOtality, Inc.</t>
  </si>
  <si>
    <t>Morgan Stanley Emerging Markets</t>
  </si>
  <si>
    <t>Guggenheim BRIC</t>
  </si>
  <si>
    <t>EEG</t>
  </si>
  <si>
    <t>EGShares Emerging Markets Large Cap</t>
  </si>
  <si>
    <t>Ecology &amp; Environment, Inc.</t>
  </si>
  <si>
    <t>Guggenheim EW Euro-Pacific LDRs</t>
  </si>
  <si>
    <t>EEO</t>
  </si>
  <si>
    <t>EGShares Emerging Markets Energy</t>
  </si>
  <si>
    <t>ProShares Ultra MSCI Emerging Markets</t>
  </si>
  <si>
    <t>ProShares UltraShort MSCI Emerging Mkts</t>
  </si>
  <si>
    <t>EFC</t>
  </si>
  <si>
    <t xml:space="preserve">Ellington Financial LLC Common </t>
  </si>
  <si>
    <t>EFN</t>
  </si>
  <si>
    <t>EGShares Emerging Markets Financials</t>
  </si>
  <si>
    <t>ProShares Ultra MSCI EAFE</t>
  </si>
  <si>
    <t>ProShares UltraShort MSCI EAFE</t>
  </si>
  <si>
    <t>ProShares Short MSCI EAFE</t>
  </si>
  <si>
    <t>Gas Natural Inc.</t>
  </si>
  <si>
    <t>EGPT</t>
  </si>
  <si>
    <t>Market Vectors Egypt Index ETF</t>
  </si>
  <si>
    <t>Entertainment Gaming Asia Inc.</t>
  </si>
  <si>
    <t>Eaton Vance California Municipal Bond Fund II</t>
  </si>
  <si>
    <t>EIDO</t>
  </si>
  <si>
    <t>iShares MSCI Indonesia Invstble Mkt Idx</t>
  </si>
  <si>
    <t>Eaton Vance Municipal Bond Fund</t>
  </si>
  <si>
    <t>Eaton Vance Ohio Municipal Bond Fund</t>
  </si>
  <si>
    <t>Eaton Vance Pennsylvania Municipal Bond Fund</t>
  </si>
  <si>
    <t>EIRL</t>
  </si>
  <si>
    <t>iShares MSCI Ireland Cppd Invstb Mkt Idx</t>
  </si>
  <si>
    <t>Eaton Vance Municipal Bond Fund II</t>
  </si>
  <si>
    <t>ELD</t>
  </si>
  <si>
    <t>WisdomTree Emerging Markets Local Debt</t>
  </si>
  <si>
    <t>ELMD</t>
  </si>
  <si>
    <t>Electromed, Inc.</t>
  </si>
  <si>
    <t>Equity LifeStyle Properties, Inc.</t>
  </si>
  <si>
    <t>ELT</t>
  </si>
  <si>
    <t>Elster Group SE American Deposi</t>
  </si>
  <si>
    <t>EMAN</t>
  </si>
  <si>
    <t>eMagin Corp.</t>
  </si>
  <si>
    <t>EMFN</t>
  </si>
  <si>
    <t>iShares MSCI Emerg Mrkts Financials Idx</t>
  </si>
  <si>
    <t>Elbit Imaging Ltd.</t>
  </si>
  <si>
    <t>Eaton Vance New Jersey Municipal Bond Fund</t>
  </si>
  <si>
    <t>EMLB</t>
  </si>
  <si>
    <t>iPath Long Enhanced MSCI Emergi</t>
  </si>
  <si>
    <t>EMLC</t>
  </si>
  <si>
    <t>Market Vectors EM Local Curr Bond ETF</t>
  </si>
  <si>
    <t>EMMT</t>
  </si>
  <si>
    <t>iShares MSCI Emerg Mrkts Materials Idx</t>
  </si>
  <si>
    <t>EMSA</t>
  </si>
  <si>
    <t>iPath Short Enhanced MSCI Emerg</t>
  </si>
  <si>
    <t>EMT</t>
  </si>
  <si>
    <t>EGShares Emerging Markets Metals/Mining</t>
  </si>
  <si>
    <t>ENTN</t>
  </si>
  <si>
    <t>ENV</t>
  </si>
  <si>
    <t>Envestnet, Inc.</t>
  </si>
  <si>
    <t>Eaton Vance New York Municipal Bond Fund</t>
  </si>
  <si>
    <t>Guggenheim Canadian Energy Income</t>
  </si>
  <si>
    <t>ENZL</t>
  </si>
  <si>
    <t>iShares MSCI New Zealand Invstb Mkt Idx</t>
  </si>
  <si>
    <t>Wells Fargo Advantage Global Di</t>
  </si>
  <si>
    <t>Epoch Investment Partners, Inc.</t>
  </si>
  <si>
    <t>EPHE</t>
  </si>
  <si>
    <t>iShares MSCI Philippines Invstb Mkt Idx</t>
  </si>
  <si>
    <t>EPOL</t>
  </si>
  <si>
    <t>iShares MSCI Poland Investable Mkt Index</t>
  </si>
  <si>
    <t>ProShares UltraShort MSCI Europe</t>
  </si>
  <si>
    <t>Equinix, Inc.</t>
  </si>
  <si>
    <t>EQL</t>
  </si>
  <si>
    <t>ALPS Equal Sector Weight ETF</t>
  </si>
  <si>
    <t>EQU</t>
  </si>
  <si>
    <t>Equal Energy Ltd.</t>
  </si>
  <si>
    <t>Wells Fargo Advantage Multi-Sector Income Fund</t>
  </si>
  <si>
    <t>Wells Fargo Advantage Utilities and High Income Fund</t>
  </si>
  <si>
    <t>EMBRAER - Empresa Brasileira de Aeron</t>
  </si>
  <si>
    <t>ERUS</t>
  </si>
  <si>
    <t>iShares MSCI Russia Capped Inde</t>
  </si>
  <si>
    <t xml:space="preserve">EnergySolutions, Inc </t>
  </si>
  <si>
    <t>ESLRD</t>
  </si>
  <si>
    <t>Evergreen Solar, Inc.</t>
  </si>
  <si>
    <t>ESSX</t>
  </si>
  <si>
    <t>Essex Rental Corp.</t>
  </si>
  <si>
    <t>Ensco plc</t>
  </si>
  <si>
    <t>Aberdeen Emerging Markets Telecommunications Fund, Inc.</t>
  </si>
  <si>
    <t>Eaton Vance Risk-Managed Divers</t>
  </si>
  <si>
    <t>Eaton Vance Tax-Managed Diversified Equity Income Fund</t>
  </si>
  <si>
    <t>EUFN</t>
  </si>
  <si>
    <t>iShares MSCI Europe Financials Index</t>
  </si>
  <si>
    <t>ProShares Short MSCI Emerging Markets</t>
  </si>
  <si>
    <t>ProShares UltraShort Euro</t>
  </si>
  <si>
    <t>EUSA</t>
  </si>
  <si>
    <t>iShares MSCI USA Index</t>
  </si>
  <si>
    <t>EVI</t>
  </si>
  <si>
    <t>EnviroStar, Inc.</t>
  </si>
  <si>
    <t>Eaton Vance California Municipal Bond Fund</t>
  </si>
  <si>
    <t>East West Bancorp, Inc.</t>
  </si>
  <si>
    <t>ProShares UltraShort MSCI Japan</t>
  </si>
  <si>
    <t>EWZS</t>
  </si>
  <si>
    <t>iShares MSCI Brazil Small Cap Index</t>
  </si>
  <si>
    <t>EXAM</t>
  </si>
  <si>
    <t>ExamWorks Group, Inc. Common St</t>
  </si>
  <si>
    <t>Exact Sciences Corporation</t>
  </si>
  <si>
    <t>EXFO Inc</t>
  </si>
  <si>
    <t xml:space="preserve">Eaton Vance Tax-Managed Global </t>
  </si>
  <si>
    <t>EXL</t>
  </si>
  <si>
    <t>Excel Trust, Inc.</t>
  </si>
  <si>
    <t>EXPR</t>
  </si>
  <si>
    <t>Express Inc.</t>
  </si>
  <si>
    <t>ProShares Ultra MSCI Japan</t>
  </si>
  <si>
    <t>Guggenheim Airline</t>
  </si>
  <si>
    <t>First American Financial Corporation</t>
  </si>
  <si>
    <t>First Trust Active Dividend Inc</t>
  </si>
  <si>
    <t>FBR</t>
  </si>
  <si>
    <t>Fibria Celulose SA</t>
  </si>
  <si>
    <t>First Trust ISE-Revere Natural Gas Idx</t>
  </si>
  <si>
    <t>FCGL</t>
  </si>
  <si>
    <t>Direxion Daily Nat Gas Rltd Bull 3X Shrs</t>
  </si>
  <si>
    <t>FCGS</t>
  </si>
  <si>
    <t>Direxion Daily Nat Gas Rltd Bear 3X Shrs</t>
  </si>
  <si>
    <t>MyPhotoAlbum, Inc.</t>
  </si>
  <si>
    <t>FCV</t>
  </si>
  <si>
    <t>FaithShares Catholic Values</t>
  </si>
  <si>
    <t>First Trust STOXX Euro Select Div Idx</t>
  </si>
  <si>
    <t>First Trust Dow Jones Select MicroCp Idx</t>
  </si>
  <si>
    <t>First Trust Strategic Value Index</t>
  </si>
  <si>
    <t>FEFN</t>
  </si>
  <si>
    <t>iShares MSCI Far East Financials Index</t>
  </si>
  <si>
    <t>SPDR STOXX Europe 50</t>
  </si>
  <si>
    <t>SPDR EURO STOXX 50</t>
  </si>
  <si>
    <t>F5 Networks, Inc.</t>
  </si>
  <si>
    <t>First Trust FTSE EN Dev Mkts Rel Est Idx</t>
  </si>
  <si>
    <t>First Trust Specialty Finance a</t>
  </si>
  <si>
    <t>First Trust First Trust  Strate</t>
  </si>
  <si>
    <t>First Trust Strategic High Inco</t>
  </si>
  <si>
    <t>FIBK</t>
  </si>
  <si>
    <t>First Interstate Bancsystem Inc.</t>
  </si>
  <si>
    <t>Fidelity National Information Services, Inc.</t>
  </si>
  <si>
    <t>Fiserv, Inc.</t>
  </si>
  <si>
    <t>FIVZ</t>
  </si>
  <si>
    <t>PIMCO 3-7 Year U.S. Treasury Index ETF</t>
  </si>
  <si>
    <t>First Trust ISE Water Idx</t>
  </si>
  <si>
    <t>FKL</t>
  </si>
  <si>
    <t>FaithShares Lutheran Values</t>
  </si>
  <si>
    <t>Foot Locker, Inc.</t>
  </si>
  <si>
    <t>FLAT</t>
  </si>
  <si>
    <t>iPath US Treasury Flattener ETN</t>
  </si>
  <si>
    <t>FLT</t>
  </si>
  <si>
    <t>FleetCor Technologies, Inc.</t>
  </si>
  <si>
    <t>FLY Leasing Limited</t>
  </si>
  <si>
    <t>FirstMerit Corporation</t>
  </si>
  <si>
    <t>FMV</t>
  </si>
  <si>
    <t>FaithShares Methodist Values</t>
  </si>
  <si>
    <t>Fomento Econ</t>
  </si>
  <si>
    <t>FN</t>
  </si>
  <si>
    <t>Fabrinet</t>
  </si>
  <si>
    <t>FNGN</t>
  </si>
  <si>
    <t>Financial Engines, Inc.</t>
  </si>
  <si>
    <t>First Trust ISE Chindia Idx</t>
  </si>
  <si>
    <t>FOC</t>
  </si>
  <si>
    <t>FaithShares Christian Values</t>
  </si>
  <si>
    <t>Cohen &amp; Steers Closed-End Oppor</t>
  </si>
  <si>
    <t>Fossil, Inc.</t>
  </si>
  <si>
    <t>FRF</t>
  </si>
  <si>
    <t xml:space="preserve">Fortegra Financial Corporation </t>
  </si>
  <si>
    <t>Fronteer Gold Inc</t>
  </si>
  <si>
    <t>First Trust S&amp;P REIT Idx</t>
  </si>
  <si>
    <t>Guggenheim Frontier Markets</t>
  </si>
  <si>
    <t>Flagstone Reinsurance Holdings SA</t>
  </si>
  <si>
    <t>FTLK</t>
  </si>
  <si>
    <t>Funtalk China Holdings Limited</t>
  </si>
  <si>
    <t>FTNT</t>
  </si>
  <si>
    <t>Fortinet Inc.</t>
  </si>
  <si>
    <t>Winthrop Realty Trust</t>
  </si>
  <si>
    <t>FURX</t>
  </si>
  <si>
    <t>Furiex Pharmaceuticals, Inc.</t>
  </si>
  <si>
    <t>FXCM</t>
  </si>
  <si>
    <t>FXCM Inc. Class A Common Stock</t>
  </si>
  <si>
    <t>iShares FTSE China 25 Index Fund</t>
  </si>
  <si>
    <t>ProShares UltraShort FTSE China 25</t>
  </si>
  <si>
    <t>FZB</t>
  </si>
  <si>
    <t>FaithShares Baptist Values</t>
  </si>
  <si>
    <t>GAGA</t>
  </si>
  <si>
    <t>Le Gaga Holdings Limited</t>
  </si>
  <si>
    <t>iPath DJ-UBS Natural Gas TR Sub-Idx ETN</t>
  </si>
  <si>
    <t>GBDC</t>
  </si>
  <si>
    <t>Golub Capital BDC LLC</t>
  </si>
  <si>
    <t>GBLI</t>
  </si>
  <si>
    <t>Global Indemnity plc</t>
  </si>
  <si>
    <t>GCAP</t>
  </si>
  <si>
    <t>GAIN Capital Holdings, Inc. Com</t>
  </si>
  <si>
    <t>Global Income &amp; Currency Fund I</t>
  </si>
  <si>
    <t>DWS Enhanced Commodity Strategy Fund, Inc.</t>
  </si>
  <si>
    <t>The Gabelli Global Deal Fund Co</t>
  </si>
  <si>
    <t>GDOT</t>
  </si>
  <si>
    <t>Green Dot Corporation</t>
  </si>
  <si>
    <t>GDXJ</t>
  </si>
  <si>
    <t>Market Vectors Junior Gold Miners ETF</t>
  </si>
  <si>
    <t>GEDU</t>
  </si>
  <si>
    <t>Global Education &amp; Technology G</t>
  </si>
  <si>
    <t>Greif, Inc.</t>
  </si>
  <si>
    <t>GEN</t>
  </si>
  <si>
    <t>GenOn Energy, Inc. Common Stock</t>
  </si>
  <si>
    <t>The GEO Group, Inc.</t>
  </si>
  <si>
    <t>GFC</t>
  </si>
  <si>
    <t>GEROVA Financial Group Ltd.</t>
  </si>
  <si>
    <t>GFRE</t>
  </si>
  <si>
    <t>Gulf Resources, Inc.</t>
  </si>
  <si>
    <t>GGP</t>
  </si>
  <si>
    <t>General Growth Properties Inc.</t>
  </si>
  <si>
    <t>GGS</t>
  </si>
  <si>
    <t>Global Geophysical Services, Inc.</t>
  </si>
  <si>
    <t>GKNT</t>
  </si>
  <si>
    <t>GLBS</t>
  </si>
  <si>
    <t>Globus Maritime Limited</t>
  </si>
  <si>
    <t>GLCH</t>
  </si>
  <si>
    <t>Gleacher &amp; Company, Inc</t>
  </si>
  <si>
    <t>GLDX</t>
  </si>
  <si>
    <t>Global X Gold Explorers ETF</t>
  </si>
  <si>
    <t>Gulfmark Offshore, Inc.</t>
  </si>
  <si>
    <t>GLGL</t>
  </si>
  <si>
    <t>GLG Life Tech Corporation</t>
  </si>
  <si>
    <t>GLJ</t>
  </si>
  <si>
    <t>iShares 10+ Year Government/Credit Bond</t>
  </si>
  <si>
    <t>ProShares UltraShort Gold</t>
  </si>
  <si>
    <t>GLPW</t>
  </si>
  <si>
    <t>Global Power Equipment Group Inc.</t>
  </si>
  <si>
    <t>GLTR</t>
  </si>
  <si>
    <t>ETFS Physical PM Basket Shares</t>
  </si>
  <si>
    <t>GM</t>
  </si>
  <si>
    <t>General Motors Corporation</t>
  </si>
  <si>
    <t>GMAN</t>
  </si>
  <si>
    <t>Gordmans Stores, Inc.</t>
  </si>
  <si>
    <t>GMMB</t>
  </si>
  <si>
    <t>Grail McDonnell Intermediate Muni Bd ETF</t>
  </si>
  <si>
    <t>GNMK</t>
  </si>
  <si>
    <t>GenMark Diagnostics, Inc.</t>
  </si>
  <si>
    <t>GNOM</t>
  </si>
  <si>
    <t>Complete Genomics, Inc.</t>
  </si>
  <si>
    <t>GNR</t>
  </si>
  <si>
    <t>SPDR S&amp;P Global Natural Resources</t>
  </si>
  <si>
    <t>GNRC</t>
  </si>
  <si>
    <t>Generac Holdings Inc.</t>
  </si>
  <si>
    <t>GenVec, Inc.</t>
  </si>
  <si>
    <t>Claymore/Guggenheim Strategic O</t>
  </si>
  <si>
    <t>GOL Linhas A</t>
  </si>
  <si>
    <t>GORO</t>
  </si>
  <si>
    <t>Gold Resource Corp</t>
  </si>
  <si>
    <t>Genuine Parts Company</t>
  </si>
  <si>
    <t>GPM</t>
  </si>
  <si>
    <t>Guggenheim Enhanced Equity Income Fund</t>
  </si>
  <si>
    <t>Georgia Power Company Sr Public</t>
  </si>
  <si>
    <t>GRES</t>
  </si>
  <si>
    <t>IQ Global Resources ETF</t>
  </si>
  <si>
    <t>GRID</t>
  </si>
  <si>
    <t>First Trust NASDAQ Cln Edge Smrt Grd Inf</t>
  </si>
  <si>
    <t>GRM</t>
  </si>
  <si>
    <t>Graham Packaging Company, Inc.</t>
  </si>
  <si>
    <t>GRV</t>
  </si>
  <si>
    <t>Mars Hill Global Relative Value ETF</t>
  </si>
  <si>
    <t>The Goldman Sachs Group, Inc.</t>
  </si>
  <si>
    <t>GSZ</t>
  </si>
  <si>
    <t>GlobalShares FTSE All-Cap Asia Pac exJpn</t>
  </si>
  <si>
    <t>GTAA</t>
  </si>
  <si>
    <t>Cambria Global Tactical ETF</t>
  </si>
  <si>
    <t>GTEC</t>
  </si>
  <si>
    <t>Global Defense Technology &amp; Systems, Inc.</t>
  </si>
  <si>
    <t>GTIMD</t>
  </si>
  <si>
    <t>Great Plains Energy Incorporated</t>
  </si>
  <si>
    <t>H</t>
  </si>
  <si>
    <t>Hyatt Hotels Corporation</t>
  </si>
  <si>
    <t>Guggenheim China Small Cap</t>
  </si>
  <si>
    <t>HSBC Holdings plc</t>
  </si>
  <si>
    <t>HBM</t>
  </si>
  <si>
    <t>Hudbay Minerals Inc Ordinary Sh</t>
  </si>
  <si>
    <t>HBOSD</t>
  </si>
  <si>
    <t>HBP</t>
  </si>
  <si>
    <t>Huttig Building Products Inc.</t>
  </si>
  <si>
    <t xml:space="preserve">Highland Credit Stategies Fund </t>
  </si>
  <si>
    <t>Hyperdynamics Corporation</t>
  </si>
  <si>
    <t>HEDJ</t>
  </si>
  <si>
    <t>WisdomTree International Hedged Equity</t>
  </si>
  <si>
    <t>Guggenheim International Multi-Asset Inc</t>
  </si>
  <si>
    <t>HGSH</t>
  </si>
  <si>
    <t>China HGS Real Estate, Inc.</t>
  </si>
  <si>
    <t>HHC</t>
  </si>
  <si>
    <t>Howard Hughes Corporation (The)</t>
  </si>
  <si>
    <t>Honda Motor Co., Ltd.</t>
  </si>
  <si>
    <t>HNB</t>
  </si>
  <si>
    <t>Herald National Bank</t>
  </si>
  <si>
    <t>HNH</t>
  </si>
  <si>
    <t>Handy &amp; Harman Ltd.</t>
  </si>
  <si>
    <t>HNRG</t>
  </si>
  <si>
    <t>Hallador Energy Company</t>
  </si>
  <si>
    <t>Holly Corporation</t>
  </si>
  <si>
    <t>Hoku Corporation</t>
  </si>
  <si>
    <t>HPP</t>
  </si>
  <si>
    <t>Hudson Pacific Properties, Inc.</t>
  </si>
  <si>
    <t>Heartland Payment Systems, Inc.</t>
  </si>
  <si>
    <t>HQ Sustainable Maritime Industries, Inc.</t>
  </si>
  <si>
    <t>HRBR</t>
  </si>
  <si>
    <t>Harbor BioSciences, Inc</t>
  </si>
  <si>
    <t>HRG</t>
  </si>
  <si>
    <t>Harbinger Group Inc.</t>
  </si>
  <si>
    <t>HRZN</t>
  </si>
  <si>
    <t>Horizon Technology Finance Corporation</t>
  </si>
  <si>
    <t>Harsco Corporation</t>
  </si>
  <si>
    <t>HSFT</t>
  </si>
  <si>
    <t>hiSoft Technology International Ltd.</t>
  </si>
  <si>
    <t>HSKAD</t>
  </si>
  <si>
    <t>Heska Corporation</t>
  </si>
  <si>
    <t>HTHT</t>
  </si>
  <si>
    <t>China Lodging Group, Limited</t>
  </si>
  <si>
    <t>Heartland Express, Inc.</t>
  </si>
  <si>
    <t>John Hancock Tax-Advantaged Glo</t>
  </si>
  <si>
    <t>The Hallwood Group Incorporated</t>
  </si>
  <si>
    <t>HYGS</t>
  </si>
  <si>
    <t>HYLD</t>
  </si>
  <si>
    <t>Peritus High Yield ETF</t>
  </si>
  <si>
    <t xml:space="preserve">ING Asia Pacific High Dividend </t>
  </si>
  <si>
    <t>iShares Gold Trust</t>
  </si>
  <si>
    <t>IBND</t>
  </si>
  <si>
    <t>SPDR Barclays Capital Intl Corp Bond</t>
  </si>
  <si>
    <t>Invesco Insured California Municipal Securities</t>
  </si>
  <si>
    <t>ICU Medical, Inc.</t>
  </si>
  <si>
    <t>SearchMedia Holdings Ltd</t>
  </si>
  <si>
    <t>Integrated Device Technology, Inc.</t>
  </si>
  <si>
    <t>Market Vectors Indonesia Index ETF</t>
  </si>
  <si>
    <t>IDEXX Laboratories, Inc.</t>
  </si>
  <si>
    <t>Aberdeen Indonesia Fund, Inc.</t>
  </si>
  <si>
    <t>iGATE Corporation</t>
  </si>
  <si>
    <t>Invesco California Insured Municipal Income Trust</t>
  </si>
  <si>
    <t>ING International High Dividend</t>
  </si>
  <si>
    <t>Invesco Insured Municipal Income Trust</t>
  </si>
  <si>
    <t>IL</t>
  </si>
  <si>
    <t>IntraLinks Holdings, Inc.</t>
  </si>
  <si>
    <t>Invesco Insured Municipal Bond Trust</t>
  </si>
  <si>
    <t>IMH</t>
  </si>
  <si>
    <t>Impac Mortgage Holdings Inc.</t>
  </si>
  <si>
    <t>IMRS</t>
  </si>
  <si>
    <t>Imris Inc.</t>
  </si>
  <si>
    <t>Invesco Insured Municipal Securities</t>
  </si>
  <si>
    <t>Invesco Insured Municipal Trust</t>
  </si>
  <si>
    <t>Cohen &amp; Steers Global Income Builder, Inc.</t>
  </si>
  <si>
    <t>INDL</t>
  </si>
  <si>
    <t>Direxion Daily India Bull 2X Shares</t>
  </si>
  <si>
    <t>INDY</t>
  </si>
  <si>
    <t>iShares S&amp;P India Nifty 50 Index</t>
  </si>
  <si>
    <t>INDZ</t>
  </si>
  <si>
    <t>Direxion Daily India Bear 2X Shares</t>
  </si>
  <si>
    <t>Informatica Corporation</t>
  </si>
  <si>
    <t>ING Groep NV</t>
  </si>
  <si>
    <t>Inovio Pharmaceuticals, Inc.</t>
  </si>
  <si>
    <t>Market Vectors Indian Rupee/USD ETN</t>
  </si>
  <si>
    <t>INTL</t>
  </si>
  <si>
    <t>International Assets Holding Corporation</t>
  </si>
  <si>
    <t>INV</t>
  </si>
  <si>
    <t>INVE</t>
  </si>
  <si>
    <t>Identive Group, Inc.</t>
  </si>
  <si>
    <t>INXX</t>
  </si>
  <si>
    <t>EGShares India Infrastructure</t>
  </si>
  <si>
    <t>SPDR Nuveen Barclays Capital NY Muni Bd</t>
  </si>
  <si>
    <t>InterOil Corporation</t>
  </si>
  <si>
    <t>Interpublic Group of Companies, Inc.</t>
  </si>
  <si>
    <t>IPHI</t>
  </si>
  <si>
    <t xml:space="preserve">Inphi Corporation Common Stock </t>
  </si>
  <si>
    <t>Invesco California Quality Municipal Securities</t>
  </si>
  <si>
    <t>Invesco Quality Municipal Income Trust</t>
  </si>
  <si>
    <t>Invesco Quality Municipal Securities</t>
  </si>
  <si>
    <t>Invesco New York Quality Municipal Securities</t>
  </si>
  <si>
    <t>Invesco Quality Municipal Investment Trust</t>
  </si>
  <si>
    <t>ING Risk Managed Natural Resour</t>
  </si>
  <si>
    <t>IRWD</t>
  </si>
  <si>
    <t>Ironwood Pharmaceuticals Inc.</t>
  </si>
  <si>
    <t>Intersil Corporation</t>
  </si>
  <si>
    <t>Aberdeen Israel Fund Inc.</t>
  </si>
  <si>
    <t>ISS</t>
  </si>
  <si>
    <t>iSoftStone Holdings Limited Ame</t>
  </si>
  <si>
    <t>SPDR Barclays Cap Interm Term Credit Bnd</t>
  </si>
  <si>
    <t>Itron, Inc.</t>
  </si>
  <si>
    <t>Ita</t>
  </si>
  <si>
    <t>Ivanhoe Energy Inc.</t>
  </si>
  <si>
    <t>IVOG</t>
  </si>
  <si>
    <t>Vanguard S&amp;P Mid-Cap 400 Growth Idx ETF</t>
  </si>
  <si>
    <t>IVOO</t>
  </si>
  <si>
    <t>Vanguard S&amp;P Mid-Cap 400 Index ETF</t>
  </si>
  <si>
    <t>IVOV</t>
  </si>
  <si>
    <t>Vanguard S&amp;P Mid-Cap 400 Value Index ETF</t>
  </si>
  <si>
    <t>IWL</t>
  </si>
  <si>
    <t>iShares Russell Top 200 Index</t>
  </si>
  <si>
    <t>IWX</t>
  </si>
  <si>
    <t>iShares Russell Top 200 Value Index</t>
  </si>
  <si>
    <t>IWY</t>
  </si>
  <si>
    <t>iShares Russell Top 200 Growth Index</t>
  </si>
  <si>
    <t>JAKKS Pacific, Inc.</t>
  </si>
  <si>
    <t>Nuveen Core Equity Alpha Fund N</t>
  </si>
  <si>
    <t>JCO</t>
  </si>
  <si>
    <t>JETS Contrarian Opportunities Index</t>
  </si>
  <si>
    <t>JDS Uniphase Corporation</t>
  </si>
  <si>
    <t>Nuveen Floating Rate Income Fund</t>
  </si>
  <si>
    <t>JGBO</t>
  </si>
  <si>
    <t>Jiangbo Pharmaceuticals, Inc</t>
  </si>
  <si>
    <t>Nuveen Global Government Enhanc</t>
  </si>
  <si>
    <t>Nuveen Global Value Opportuniti</t>
  </si>
  <si>
    <t>James Hardie Industries SE</t>
  </si>
  <si>
    <t>iPath DJ-UBS Agriculture TR Sub-Idx ETN</t>
  </si>
  <si>
    <t>iPath DJ-UBS Copper TR Sub-Idx ETN</t>
  </si>
  <si>
    <t>iPath DJ-UBS Energy TR Sub-Idx ETN</t>
  </si>
  <si>
    <t>iPath DJ-UBS Grains TR Sub-Idx ETN</t>
  </si>
  <si>
    <t>iPath DJ-UBS Ind Metals TR Sub-Idx ETN</t>
  </si>
  <si>
    <t>iPath DJ-UBS Nickel TR Sub-Idx ETN</t>
  </si>
  <si>
    <t>iPath DJ-UBS Prec Metals TR Sub-Idx ETN</t>
  </si>
  <si>
    <t>iPath DJ-UBS Softs TR Sub-Idx ETN</t>
  </si>
  <si>
    <t>iPath DJ-UBS Tin TR Sub-Idx ETN</t>
  </si>
  <si>
    <t>iPath DJ-UBS Aluminum TR Sub-Idx ETN</t>
  </si>
  <si>
    <t>JKS</t>
  </si>
  <si>
    <t>JinkoSolar Holding Co., Ltd.</t>
  </si>
  <si>
    <t>JNGW</t>
  </si>
  <si>
    <t>Jingwei International Limited</t>
  </si>
  <si>
    <t>iPath DJ-UBS Coffee TR Sub-Idx ETN</t>
  </si>
  <si>
    <t>Nuveen Multi-Strategy Income &amp; Growth Fund</t>
  </si>
  <si>
    <t>ProShares UltraShort MSCI Pacific ex-Jpn</t>
  </si>
  <si>
    <t>Nuveen Multi-Strategy Income &amp; Growth Fund 2</t>
  </si>
  <si>
    <t>Nuveen Floating Rate Income Opportunity Fund</t>
  </si>
  <si>
    <t>KAR</t>
  </si>
  <si>
    <t>KAR Auction Services, Inc.</t>
  </si>
  <si>
    <t>KBWD</t>
  </si>
  <si>
    <t>PowerShares KBW High Dividend Y</t>
  </si>
  <si>
    <t>KBWP</t>
  </si>
  <si>
    <t>PowerShares KBW Property &amp; Casu</t>
  </si>
  <si>
    <t>KBWX</t>
  </si>
  <si>
    <t>PowerShares KBW International F</t>
  </si>
  <si>
    <t>KBWY</t>
  </si>
  <si>
    <t>PowerShares KBW Premium Yield E</t>
  </si>
  <si>
    <t>KCG</t>
  </si>
  <si>
    <t>Kelly Services, Inc.</t>
  </si>
  <si>
    <t>KEM</t>
  </si>
  <si>
    <t>KEMET Corp.</t>
  </si>
  <si>
    <t>KEYP</t>
  </si>
  <si>
    <t>Keyuan Petrochemicals, Inc.</t>
  </si>
  <si>
    <t>KEYW</t>
  </si>
  <si>
    <t>The KEYW Holding Corporation</t>
  </si>
  <si>
    <t>KFFG</t>
  </si>
  <si>
    <t>Kaiser Federal Financial Group,</t>
  </si>
  <si>
    <t>KGJI</t>
  </si>
  <si>
    <t>Kingold Jewelry, Inc.</t>
  </si>
  <si>
    <t>KH</t>
  </si>
  <si>
    <t>China Kanghui Holdings</t>
  </si>
  <si>
    <t>KKR</t>
  </si>
  <si>
    <t>Kohlberg Kravis Roberts &amp; Co.</t>
  </si>
  <si>
    <t>iShares MSCI USA ESG Select Index</t>
  </si>
  <si>
    <t>Kensey Nash Corporation</t>
  </si>
  <si>
    <t>Coca-Cola FEMSA S.A.B de C.V.</t>
  </si>
  <si>
    <t>KONE</t>
  </si>
  <si>
    <t>Kingtone Wirelessinfo Solution Holding Ltd.</t>
  </si>
  <si>
    <t>The Kroger Co.</t>
  </si>
  <si>
    <t>KRA</t>
  </si>
  <si>
    <t>Kraton Performance Polymers Inc.</t>
  </si>
  <si>
    <t>KROO</t>
  </si>
  <si>
    <t>IQ Australia Small Cap ETF</t>
  </si>
  <si>
    <t>KRS</t>
  </si>
  <si>
    <t>ProShares Short KBW Regional Banking</t>
  </si>
  <si>
    <t>KRU</t>
  </si>
  <si>
    <t>ProShares Ultra KBW Regional Banking</t>
  </si>
  <si>
    <t>KS</t>
  </si>
  <si>
    <t>KT</t>
  </si>
  <si>
    <t>KUTV</t>
  </si>
  <si>
    <t>Ku6 Media Co., Ltd.</t>
  </si>
  <si>
    <t>KW</t>
  </si>
  <si>
    <t>Kennedy Wilson Holdings Inc.</t>
  </si>
  <si>
    <t>KXM</t>
  </si>
  <si>
    <t>Kobex Minerals, Inc.</t>
  </si>
  <si>
    <t>Lancaster Colony Corporation</t>
  </si>
  <si>
    <t>Aberdeen Latin America Equity Fund, Inc.</t>
  </si>
  <si>
    <t>LAS</t>
  </si>
  <si>
    <t>Lentuo International Inc. Ameri</t>
  </si>
  <si>
    <t>LATM</t>
  </si>
  <si>
    <t>Market Vectors LatAm Small-Cap Index ETF</t>
  </si>
  <si>
    <t>LBJ</t>
  </si>
  <si>
    <t>Direxion Daily Latin America Bull 3X Shs</t>
  </si>
  <si>
    <t>LBND</t>
  </si>
  <si>
    <t>PowerShares DB 3x Lng 25+ Yr Trsy Bd ETN</t>
  </si>
  <si>
    <t>LBY</t>
  </si>
  <si>
    <t>Libbey Inc.</t>
  </si>
  <si>
    <t>Liberty Capital Group</t>
  </si>
  <si>
    <t>iPath DJ-UBS Lead TR Sub-Idx ETN</t>
  </si>
  <si>
    <t>LDK Solar Co., Ltd.</t>
  </si>
  <si>
    <t>LEA</t>
  </si>
  <si>
    <t>Lear Corp.</t>
  </si>
  <si>
    <t>LEDS</t>
  </si>
  <si>
    <t>SemiLEDs Corporation</t>
  </si>
  <si>
    <t>Lazard Global Total Return and Income Fund, Inc.</t>
  </si>
  <si>
    <t>LHB</t>
  </si>
  <si>
    <t>Direxion Daily Latin America Bear 3X Shs</t>
  </si>
  <si>
    <t>Lennox International, Inc.</t>
  </si>
  <si>
    <t>LIT</t>
  </si>
  <si>
    <t>Global X Lithium ETF</t>
  </si>
  <si>
    <t>Lumber Liquidators Holdings, Inc.</t>
  </si>
  <si>
    <t>LLEN</t>
  </si>
  <si>
    <t>L &amp; L Energy, Inc.</t>
  </si>
  <si>
    <t>LMNR</t>
  </si>
  <si>
    <t>Limoneira Company</t>
  </si>
  <si>
    <t>LPH</t>
  </si>
  <si>
    <t>Longwei Petroleum Investment Holding Limited</t>
  </si>
  <si>
    <t>Life Partners Holdings, Inc.</t>
  </si>
  <si>
    <t>LPLA</t>
  </si>
  <si>
    <t>LPL Investment Holdings Inc.</t>
  </si>
  <si>
    <t>LRAD</t>
  </si>
  <si>
    <t>LRAD Corporation</t>
  </si>
  <si>
    <t>LSTZA</t>
  </si>
  <si>
    <t>Liberty Starz Group</t>
  </si>
  <si>
    <t>Limited Brands, Inc.</t>
  </si>
  <si>
    <t>ProShares Ultra Telecommunications</t>
  </si>
  <si>
    <t>LTPZ</t>
  </si>
  <si>
    <t>PIMCO 15+ Year US TIPS Index ETF</t>
  </si>
  <si>
    <t>Guggenheim S&amp;P Global Dividend Opps Idx</t>
  </si>
  <si>
    <t>LYB</t>
  </si>
  <si>
    <t>LyondellBasell Industries NV Or</t>
  </si>
  <si>
    <t>Live Nation Entertainment, Inc.</t>
  </si>
  <si>
    <t>Lubrizol Corporation</t>
  </si>
  <si>
    <t>LZEN</t>
  </si>
  <si>
    <t>Lizhan Environmental Corporatio</t>
  </si>
  <si>
    <t>Eaton Vance Massachusetts Municipal Bond Fund</t>
  </si>
  <si>
    <t>MAJC</t>
  </si>
  <si>
    <t>Majestic Capital, Ltd.</t>
  </si>
  <si>
    <t>ManTech International Corporation</t>
  </si>
  <si>
    <t>MASC</t>
  </si>
  <si>
    <t>Material Sciences Corp.</t>
  </si>
  <si>
    <t>MCOX</t>
  </si>
  <si>
    <t>Mecox Lane Limited</t>
  </si>
  <si>
    <t>MCP</t>
  </si>
  <si>
    <t>Molycorp, Inc.</t>
  </si>
  <si>
    <t>Mercury General Corporation</t>
  </si>
  <si>
    <t>MDMD</t>
  </si>
  <si>
    <t>MediaMind Technologies Inc.</t>
  </si>
  <si>
    <t>Allscripts Healthcare Solutions, Inc.</t>
  </si>
  <si>
    <t>SPDR S&amp;P MidCap 400</t>
  </si>
  <si>
    <t>MELA Sciences, Inc.</t>
  </si>
  <si>
    <t>MERU</t>
  </si>
  <si>
    <t>Meru Networks, Inc.</t>
  </si>
  <si>
    <t>Market Vectors Gulf States Index ETF</t>
  </si>
  <si>
    <t>MF Global Holdings Ltd.</t>
  </si>
  <si>
    <t>MFLA</t>
  </si>
  <si>
    <t>iPath Long Enhanced MSCI EAFE I</t>
  </si>
  <si>
    <t>MFSA</t>
  </si>
  <si>
    <t xml:space="preserve">iPath Short Enhanced MSCI EAFE </t>
  </si>
  <si>
    <t>MGM Resorts International</t>
  </si>
  <si>
    <t>MILL</t>
  </si>
  <si>
    <t>Miller Petroleum Inc.</t>
  </si>
  <si>
    <t>MINT</t>
  </si>
  <si>
    <t>PIMCO Enhanced Short Maturity Strgy ETF</t>
  </si>
  <si>
    <t>MITL</t>
  </si>
  <si>
    <t>Mitel Networks Corp.</t>
  </si>
  <si>
    <t>Eaton Vance Michigan Municipal Bond Fund</t>
  </si>
  <si>
    <t>Market Vectors Long Municipal Index ETF</t>
  </si>
  <si>
    <t>Maui Land &amp; Pineapple Company, Inc.</t>
  </si>
  <si>
    <t>MLPG</t>
  </si>
  <si>
    <t>UBS E-TRACS Alerian Natural Gas MLP ETN</t>
  </si>
  <si>
    <t>MLPI</t>
  </si>
  <si>
    <t>UBS E-TRACS Alerian MLP Infrastrctr ETN</t>
  </si>
  <si>
    <t>MLPL</t>
  </si>
  <si>
    <t>UBS E-TRACS 2x Long Alerian MLP Infr ETN</t>
  </si>
  <si>
    <t>MLPN</t>
  </si>
  <si>
    <t>Credit Suisse Cushing 30 MLP Index ETN</t>
  </si>
  <si>
    <t>MLPS</t>
  </si>
  <si>
    <t>UBS E-TRACS 1x Shrt Alerian MLP Infr ETN</t>
  </si>
  <si>
    <t>MLPW</t>
  </si>
  <si>
    <t>UBS E-TRACS MLP Wells Fargo ETN</t>
  </si>
  <si>
    <t>MMYT</t>
  </si>
  <si>
    <t>MakeMyTrip Limited</t>
  </si>
  <si>
    <t>MNA</t>
  </si>
  <si>
    <t>IQ Merger Arbitrage ETF</t>
  </si>
  <si>
    <t>MNR</t>
  </si>
  <si>
    <t>MOBI</t>
  </si>
  <si>
    <t>Sky-mobi Limited</t>
  </si>
  <si>
    <t>Modine Manufacturing Company</t>
  </si>
  <si>
    <t>MOTR</t>
  </si>
  <si>
    <t>Motricity, Inc.</t>
  </si>
  <si>
    <t>Magellan Petroleum Corporation</t>
  </si>
  <si>
    <t>MPG Office Trust, Inc.</t>
  </si>
  <si>
    <t>Marina Biotech, Inc.</t>
  </si>
  <si>
    <t>MSCI</t>
  </si>
  <si>
    <t>MSG</t>
  </si>
  <si>
    <t>Madison Square Garden, Inc.</t>
  </si>
  <si>
    <t>Invesco High Yield Investments Fund, Inc.</t>
  </si>
  <si>
    <t>MLP &amp; Strategic Equity Fund Inc</t>
  </si>
  <si>
    <t>MUAA</t>
  </si>
  <si>
    <t>iShares 2012 S&amp;P AMT-Free Municipal Ser</t>
  </si>
  <si>
    <t>MUAB</t>
  </si>
  <si>
    <t>iShares 2013 S&amp;P AMT-Free Municipal Ser</t>
  </si>
  <si>
    <t>MUAC</t>
  </si>
  <si>
    <t>iShares 2014 S&amp;P AMT-Free Municipal Ser</t>
  </si>
  <si>
    <t>MUAD</t>
  </si>
  <si>
    <t>iShares 2015 S&amp;P AMT-Free Municipal Ser</t>
  </si>
  <si>
    <t>MUAE</t>
  </si>
  <si>
    <t>iShares 2016 S&amp;P AMT-Free Municipal Ser</t>
  </si>
  <si>
    <t>MUAF</t>
  </si>
  <si>
    <t>iShares 2017 S&amp;P AMT-Free Municipal Ser</t>
  </si>
  <si>
    <t>iShares S&amp;P National AMT-Free Muni Bd</t>
  </si>
  <si>
    <t>MUNI</t>
  </si>
  <si>
    <t>PIMCO Intermediate Muni Bond Strgy ETF</t>
  </si>
  <si>
    <t>MUSA</t>
  </si>
  <si>
    <t>Metals USA Holdings Corp.</t>
  </si>
  <si>
    <t>MVC Capital, Inc.</t>
  </si>
  <si>
    <t>ProShares Ultra MidCap400</t>
  </si>
  <si>
    <t>MXL</t>
  </si>
  <si>
    <t>MaxLinear, Inc.</t>
  </si>
  <si>
    <t>MY</t>
  </si>
  <si>
    <t>China Ming Yang Wind Power Grou</t>
  </si>
  <si>
    <t>Myrexis, Inc.</t>
  </si>
  <si>
    <t>ProShares Short MidCap400</t>
  </si>
  <si>
    <t>Managed Duration Investment Grade Municipal Fund</t>
  </si>
  <si>
    <t>ProShares UltraShort MidCap400</t>
  </si>
  <si>
    <t>NetSuite Inc.</t>
  </si>
  <si>
    <t>AGIC International &amp; Premium Strategy Fund</t>
  </si>
  <si>
    <t>Nanometrics Incorporated</t>
  </si>
  <si>
    <t>NASI</t>
  </si>
  <si>
    <t>Pax MSCI North America ESG Index ETF</t>
  </si>
  <si>
    <t>National Instruments Corporation</t>
  </si>
  <si>
    <t>NAUH</t>
  </si>
  <si>
    <t>National American University Holdings, Inc.</t>
  </si>
  <si>
    <t>Nuveen Arizona Premium Income Municipal Fund, Inc.</t>
  </si>
  <si>
    <t>Nuveen California Municipal Value Fund, Inc.</t>
  </si>
  <si>
    <t>Nuveen Insured California Premium Income Municipal Fund 2, Inc.</t>
  </si>
  <si>
    <t>Nuveen California Municipal Market Opportunity Fund, Inc.</t>
  </si>
  <si>
    <t>Nuveen California Performance Plus Municipal Fund, Inc.</t>
  </si>
  <si>
    <t>AGIC Convertible &amp; Income Fund</t>
  </si>
  <si>
    <t>AGIC Convertible &amp; Income Fund II</t>
  </si>
  <si>
    <t>Nordson Corporation</t>
  </si>
  <si>
    <t>NDZ</t>
  </si>
  <si>
    <t>Nordion Inc. Common Stock</t>
  </si>
  <si>
    <t>Nuveen Insured Tax-Free Advantage Municipal Fund</t>
  </si>
  <si>
    <t>NEE</t>
  </si>
  <si>
    <t>NextEra Energy, Inc.</t>
  </si>
  <si>
    <t>NEI</t>
  </si>
  <si>
    <t>Network Engines, Inc</t>
  </si>
  <si>
    <t>China North East Petroleum Holdings Limited</t>
  </si>
  <si>
    <t>Net Servi</t>
  </si>
  <si>
    <t>NEWL</t>
  </si>
  <si>
    <t>NewLead Holdings Ltd.</t>
  </si>
  <si>
    <t>NEWN</t>
  </si>
  <si>
    <t>New Energy Systems Group</t>
  </si>
  <si>
    <t>NFEC</t>
  </si>
  <si>
    <t>NF Energy Saving Corp.</t>
  </si>
  <si>
    <t>Guggenheim Insider Sentiment</t>
  </si>
  <si>
    <t>Nuveen Insured Massachusetts Tax-Free Advantage Municipal Fund</t>
  </si>
  <si>
    <t>AGIC Global Equity &amp; Convertibl</t>
  </si>
  <si>
    <t>iPath DJ-UBS Cocoa TR Sub-Idx ETN</t>
  </si>
  <si>
    <t>Nuveen Premier Insured Municipal Income Fund, Inc.</t>
  </si>
  <si>
    <t>Nuveen Insured Municipal Opportunity Fund, Inc.</t>
  </si>
  <si>
    <t>NKA</t>
  </si>
  <si>
    <t>Niska Gas Storage Partners LLC</t>
  </si>
  <si>
    <t>NKBP</t>
  </si>
  <si>
    <t>China Nuokang Bio-Pharmaceutical Inc.</t>
  </si>
  <si>
    <t>Market Vectors Uranium+Nuclear Energy ETF</t>
  </si>
  <si>
    <t>Nuveen Municipal Advantage Fund, Inc.</t>
  </si>
  <si>
    <t>Nuveen Municipal Income Fund, Inc.</t>
  </si>
  <si>
    <t>Nuveen Municipal Market Opportunity Fund, Inc.</t>
  </si>
  <si>
    <t>Nuveen Michigan Premium Income Municipal Fund, Inc.</t>
  </si>
  <si>
    <t>Nuveen Insured New York Premium Income Municipal Fund, Inc.</t>
  </si>
  <si>
    <t>Nuveen New Jersey Premium Income Municipal Fund, Inc.</t>
  </si>
  <si>
    <t>Nuveen New York Performance Plus Municipal Fund, Inc.</t>
  </si>
  <si>
    <t>Nuveen New York Municipal Value Fund, Inc.</t>
  </si>
  <si>
    <t>NOAH</t>
  </si>
  <si>
    <t>Noah Holdings Ltd. American Dep</t>
  </si>
  <si>
    <t>Nokia Corporation</t>
  </si>
  <si>
    <t>NOR</t>
  </si>
  <si>
    <t>Noranda Aluminum Holding Corp.</t>
  </si>
  <si>
    <t>NORW</t>
  </si>
  <si>
    <t>Global X FTSE Norway 30 ETF</t>
  </si>
  <si>
    <t>National Oilwell Varco, Inc.</t>
  </si>
  <si>
    <t>NOVBD</t>
  </si>
  <si>
    <t>Nuveen Insured California Premium Income Municipal Fund, Inc.</t>
  </si>
  <si>
    <t>Nuveen Premier Municipal Income Fund, Inc.</t>
  </si>
  <si>
    <t>Nuveen Premium Income Municipal Fund, Inc.</t>
  </si>
  <si>
    <t>Nuveen Premium Income Municipal Fund 2, Inc.</t>
  </si>
  <si>
    <t>Nuveen Performance Plus Municipal Fund, Inc.</t>
  </si>
  <si>
    <t>Nuveen Premium Income Municipal Fund 4, Inc.</t>
  </si>
  <si>
    <t>Nuveen California Investment Quality Municipal Fund, Inc.</t>
  </si>
  <si>
    <t>Nuveen Insured Quality Municipal Fund, Inc.</t>
  </si>
  <si>
    <t>Nuveen New Jersey Investment Quality Municipal Fund, Inc.</t>
  </si>
  <si>
    <t>Nuveen Investment Quality Municipal Fund, Inc.</t>
  </si>
  <si>
    <t>Nuveen New York Investment Quality Municipal Fund, Inc.</t>
  </si>
  <si>
    <t>Nuveen Select Quality Municipal Fund, Inc.</t>
  </si>
  <si>
    <t>Nuveen Quality Income Municipal Fund, Inc.</t>
  </si>
  <si>
    <t>Nuveen Insured New York Tax-Free Advantage Municipal Fund</t>
  </si>
  <si>
    <t>Nissan Motor Co., Ltd.</t>
  </si>
  <si>
    <t>NTSP</t>
  </si>
  <si>
    <t>NetSpend Holdings, Inc.</t>
  </si>
  <si>
    <t>NetSol Technologies, Inc.</t>
  </si>
  <si>
    <t>Nuveen California Quality Income Municipal Fund, Inc.</t>
  </si>
  <si>
    <t>Nuveen Michigan Quality Income Municipal Fund, Inc.</t>
  </si>
  <si>
    <t>Nuveen New York Quality Income Municipal Fund, Inc.</t>
  </si>
  <si>
    <t>Nuveen Ohio Quality Income Municipal Fund, Inc.</t>
  </si>
  <si>
    <t>Nuveen Municipal Value Fund, Inc.</t>
  </si>
  <si>
    <t>Nuveen California Select Quality Municipal Fund, Inc.</t>
  </si>
  <si>
    <t>Nuveen New York Select Quality Municipal Fund, Inc.</t>
  </si>
  <si>
    <t>NWBI</t>
  </si>
  <si>
    <t>Northwest Bancshares, Inc.</t>
  </si>
  <si>
    <t>Northwest Natural Gas Company</t>
  </si>
  <si>
    <t>Nuveen California Select Tax-Free Income Portfolio</t>
  </si>
  <si>
    <t>NXPI</t>
  </si>
  <si>
    <t>NXP Semiconductors NV</t>
  </si>
  <si>
    <t>Nuveen Select Tax-Free Income Portfolio 2</t>
  </si>
  <si>
    <t>Nexen Inc.</t>
  </si>
  <si>
    <t>iShares S&amp;P NY AMT-Free Municipal Bd</t>
  </si>
  <si>
    <t>Eaton Vance New York Municipal Bond Fund II</t>
  </si>
  <si>
    <t>OABC</t>
  </si>
  <si>
    <t>Omniamerican Bancorp, Inc.</t>
  </si>
  <si>
    <t>OAS</t>
  </si>
  <si>
    <t>Oasis Petroleum Inc.</t>
  </si>
  <si>
    <t>OneBeacon Insurance Group, Ltd.</t>
  </si>
  <si>
    <t>OBAF</t>
  </si>
  <si>
    <t>OBA Financial Services, Inc.</t>
  </si>
  <si>
    <t>OCZ</t>
  </si>
  <si>
    <t>Ocz Technology Group Inc.</t>
  </si>
  <si>
    <t>Corporate Office Properties Trust</t>
  </si>
  <si>
    <t>Invesco Municipal Income Opportunities Trust</t>
  </si>
  <si>
    <t>Invesco Municipal Income Opportunities Trust II</t>
  </si>
  <si>
    <t>Invesco Municipal Income Opportunities Trust III</t>
  </si>
  <si>
    <t>iPath S&amp;P GSCI Crude Oil TR Index ETN</t>
  </si>
  <si>
    <t>OINK</t>
  </si>
  <si>
    <t>Tianli Agritech, Inc.</t>
  </si>
  <si>
    <t>Grupo Aeroportuario Centro Norte, S.A. de C.V.</t>
  </si>
  <si>
    <t>Oncolytics Biotech Inc.</t>
  </si>
  <si>
    <t>ONE</t>
  </si>
  <si>
    <t>Higher One Inc.</t>
  </si>
  <si>
    <t>ONEF</t>
  </si>
  <si>
    <t>One Fund</t>
  </si>
  <si>
    <t>ONP</t>
  </si>
  <si>
    <t>Orient Paper Inc.</t>
  </si>
  <si>
    <t>Orbital Sciences Corporation Co</t>
  </si>
  <si>
    <t>OSN</t>
  </si>
  <si>
    <t>Ossen Innovation Co., Ltd.</t>
  </si>
  <si>
    <t>Guggenheim Ocean Tomo Patent</t>
  </si>
  <si>
    <t>Guggenheim Ocean Tomo Growth Index</t>
  </si>
  <si>
    <t>OXBT</t>
  </si>
  <si>
    <t>Oxygen Biotherapeutics, Inc.</t>
  </si>
  <si>
    <t>OXF</t>
  </si>
  <si>
    <t>Oxford Resource Partners, L.P.</t>
  </si>
  <si>
    <t>PACB</t>
  </si>
  <si>
    <t>Pacific Biosciences of California, Inc.</t>
  </si>
  <si>
    <t>PALL</t>
  </si>
  <si>
    <t>ETFS Physical Palladium Shares</t>
  </si>
  <si>
    <t>PAM</t>
  </si>
  <si>
    <t>Pampa Energia SA</t>
  </si>
  <si>
    <t>PowerShares RiverFront Tactical Bal Gr</t>
  </si>
  <si>
    <t>PATH</t>
  </si>
  <si>
    <t>NuPathe, Inc.</t>
  </si>
  <si>
    <t>VeriFone Systems, Inc</t>
  </si>
  <si>
    <t>PBTH</t>
  </si>
  <si>
    <t>PROLOR Biotech, Inc.</t>
  </si>
  <si>
    <t>PowerShares RiverFront Tactical Gr &amp; Inc</t>
  </si>
  <si>
    <t>PCBCD</t>
  </si>
  <si>
    <t>PCEF</t>
  </si>
  <si>
    <t>PowerShares CEF Income Composite</t>
  </si>
  <si>
    <t>Potlatch Corporation</t>
  </si>
  <si>
    <t>priceline.com Incorporated</t>
  </si>
  <si>
    <t>MetroPCS Communications, Inc.</t>
  </si>
  <si>
    <t>PCYG</t>
  </si>
  <si>
    <t>Park City Group Inc.</t>
  </si>
  <si>
    <t>PDI, Inc.</t>
  </si>
  <si>
    <t>PDM</t>
  </si>
  <si>
    <t>Piedmont Office Realty Trust Inc.</t>
  </si>
  <si>
    <t>Precision Drilling Corporation</t>
  </si>
  <si>
    <t>PEB</t>
  </si>
  <si>
    <t>Pebblebrook Hotel Trust</t>
  </si>
  <si>
    <t>PEK</t>
  </si>
  <si>
    <t>Market Vectors China ETF</t>
  </si>
  <si>
    <t>Penford Corporation</t>
  </si>
  <si>
    <t>PEOP</t>
  </si>
  <si>
    <t>Peoples Federal Bancshares, Inc.</t>
  </si>
  <si>
    <t>Petroleum Development Corporation</t>
  </si>
  <si>
    <t>PetSmart, Inc.</t>
  </si>
  <si>
    <t>PowerShares Hi-Yield Eq Div Achievers</t>
  </si>
  <si>
    <t>P.F. Chang's China Bistro, Inc.</t>
  </si>
  <si>
    <t>PIMCO Income Strategy Fund</t>
  </si>
  <si>
    <t>PIMCO Income Strategy Fund II</t>
  </si>
  <si>
    <t>Flaherty &amp; Crumrine Preferred Income Opportunity Fund Incorporated</t>
  </si>
  <si>
    <t>iPath DJ-UBS Platinum TR Sub-Idx ETN</t>
  </si>
  <si>
    <t>PIMCO Global Stocksplus &amp; Income Fund</t>
  </si>
  <si>
    <t>PowerShares Fundamental High Yld Corp Bd</t>
  </si>
  <si>
    <t>PulteGroup, Inc.</t>
  </si>
  <si>
    <t>Invesco Municipal Premium Income Trust</t>
  </si>
  <si>
    <t>PICB</t>
  </si>
  <si>
    <t>PowerShares International Corporate Bond</t>
  </si>
  <si>
    <t>PowerShares S&amp;P 500 High Quality</t>
  </si>
  <si>
    <t>Pimco Income Opportunity Fund C</t>
  </si>
  <si>
    <t>PLND</t>
  </si>
  <si>
    <t>Market Vectors Poland ETF</t>
  </si>
  <si>
    <t>PLOW</t>
  </si>
  <si>
    <t>Douglas Dynamics, Inc.</t>
  </si>
  <si>
    <t>Plantronics, Inc.</t>
  </si>
  <si>
    <t>PLTM</t>
  </si>
  <si>
    <t>First Trust ISE Global Platinum Index</t>
  </si>
  <si>
    <t>PMT</t>
  </si>
  <si>
    <t>PennyMac Mortgage Investment Trust</t>
  </si>
  <si>
    <t>PNG</t>
  </si>
  <si>
    <t>PAA Natural Gas Storage, L.P.</t>
  </si>
  <si>
    <t>PNM Resources, Inc.</t>
  </si>
  <si>
    <t>PennantPark Investment Corporation</t>
  </si>
  <si>
    <t>PPC</t>
  </si>
  <si>
    <t>Pilgrim's Pride Corporation</t>
  </si>
  <si>
    <t>Pre-Paid Legal Services, Inc.</t>
  </si>
  <si>
    <t>PPHM</t>
  </si>
  <si>
    <t>PPLT</t>
  </si>
  <si>
    <t>ETFS Physical Platinum Shares</t>
  </si>
  <si>
    <t>Putnam Premier Income Trust Com</t>
  </si>
  <si>
    <t>Perceptron, Inc.</t>
  </si>
  <si>
    <t>PRGX Global, Inc.</t>
  </si>
  <si>
    <t>PRI</t>
  </si>
  <si>
    <t>Primerica, Inc.</t>
  </si>
  <si>
    <t>PRMW</t>
  </si>
  <si>
    <t>Primo Water Corporation</t>
  </si>
  <si>
    <t>PRPH</t>
  </si>
  <si>
    <t>ProPhase Labs, Inc.</t>
  </si>
  <si>
    <t>PSID</t>
  </si>
  <si>
    <t>PositiveID Corporation</t>
  </si>
  <si>
    <t>PSK</t>
  </si>
  <si>
    <t>SPDR Wells Fargo Preferred Stock</t>
  </si>
  <si>
    <t>ProShares Short QQQ</t>
  </si>
  <si>
    <t>ProShares UltraShort 7-10 Year Treasury</t>
  </si>
  <si>
    <t>PSTR</t>
  </si>
  <si>
    <t>PostRock Energy Corporation</t>
  </si>
  <si>
    <t>BlackRock Credit Allocation Income Trust I, Inc.</t>
  </si>
  <si>
    <t>BlackRock Credit Allocation Income Trust II, Inc.</t>
  </si>
  <si>
    <t>Patni Computer Systems Limited</t>
  </si>
  <si>
    <t>Partner Communications Company Ltd.</t>
  </si>
  <si>
    <t>PowerShares Ibbotson Alternative Compltn</t>
  </si>
  <si>
    <t xml:space="preserve">Point.360 </t>
  </si>
  <si>
    <t>PTX</t>
  </si>
  <si>
    <t>Pernix Therapeutics Holdings, Inc.</t>
  </si>
  <si>
    <t>PULS</t>
  </si>
  <si>
    <t>Pulse Electronics Corporation C</t>
  </si>
  <si>
    <t>Quanta Services, Inc.</t>
  </si>
  <si>
    <t>PowerShares Morningstar StockInvestor Cr</t>
  </si>
  <si>
    <t>Petrobras Energ</t>
  </si>
  <si>
    <t>QABA</t>
  </si>
  <si>
    <t>First Trust NASDAQ ABA Community Bank</t>
  </si>
  <si>
    <t>First Trust NASDAQ Cln Edg Green En Idx</t>
  </si>
  <si>
    <t>QUALCOMM Incorporated</t>
  </si>
  <si>
    <t>QEP</t>
  </si>
  <si>
    <t>QEP Resources, Inc.</t>
  </si>
  <si>
    <t>ProShares UltraShort QQQ</t>
  </si>
  <si>
    <t>ProShares Ultra QQQ</t>
  </si>
  <si>
    <t>QLIK</t>
  </si>
  <si>
    <t>Qlik Technologies, Inc.</t>
  </si>
  <si>
    <t>QNST</t>
  </si>
  <si>
    <t>QuinStreet, Inc.</t>
  </si>
  <si>
    <t>First Trust NASDAQ-100 ex-Tech Sec Idx</t>
  </si>
  <si>
    <t>QRE</t>
  </si>
  <si>
    <t>QR Energy, LP Common Units repr</t>
  </si>
  <si>
    <t>QUAD</t>
  </si>
  <si>
    <t>Quad/Graphics, Inc.</t>
  </si>
  <si>
    <t>RMR Asia Pacific Real Estate Fu</t>
  </si>
  <si>
    <t>Regal Beloit Corporation</t>
  </si>
  <si>
    <t>RBL</t>
  </si>
  <si>
    <t>SPDR S&amp;P Russia</t>
  </si>
  <si>
    <t>Royal Bank of Scotland Group plc</t>
  </si>
  <si>
    <t>RDA</t>
  </si>
  <si>
    <t>RDA Microelectronics, Inc.</t>
  </si>
  <si>
    <t>REE</t>
  </si>
  <si>
    <t>Rare Element Resources Ltd.</t>
  </si>
  <si>
    <t>Regeneron Pharmaceuticals, Inc.</t>
  </si>
  <si>
    <t>REK</t>
  </si>
  <si>
    <t>ProShares Short Real Estate</t>
  </si>
  <si>
    <t>REMX</t>
  </si>
  <si>
    <t>Market Vectors Rare Earth/Str Metals ETF</t>
  </si>
  <si>
    <t>RETL</t>
  </si>
  <si>
    <t>Direxion Daily Retail Bull 2X Shares</t>
  </si>
  <si>
    <t>RETS</t>
  </si>
  <si>
    <t>Direxion Daily Retail Bear 2X Shares</t>
  </si>
  <si>
    <t>ProShares UltraShort Technology</t>
  </si>
  <si>
    <t>REX</t>
  </si>
  <si>
    <t>REX American Resources Corporation</t>
  </si>
  <si>
    <t>RFF</t>
  </si>
  <si>
    <t>RP Financials ETF</t>
  </si>
  <si>
    <t>Red Hat, Inc.</t>
  </si>
  <si>
    <t>Research In Motion Limited</t>
  </si>
  <si>
    <t>RIO</t>
  </si>
  <si>
    <t>Rio Tinto Plc</t>
  </si>
  <si>
    <t>RLD</t>
  </si>
  <si>
    <t>RealD Inc.</t>
  </si>
  <si>
    <t>RLOC</t>
  </si>
  <si>
    <t>ReachLocal, Inc.</t>
  </si>
  <si>
    <t>RNET</t>
  </si>
  <si>
    <t>RigNet, Inc.</t>
  </si>
  <si>
    <t>RNO</t>
  </si>
  <si>
    <t>Rhino Resource Partners, L.P.</t>
  </si>
  <si>
    <t>Rogers Corporation</t>
  </si>
  <si>
    <t>ROIC</t>
  </si>
  <si>
    <t>Retail Opportunity Investments Corp.</t>
  </si>
  <si>
    <t>ROLA</t>
  </si>
  <si>
    <t>iPath Long Extended Russell 100</t>
  </si>
  <si>
    <t>ProShares Ultra Technology</t>
  </si>
  <si>
    <t>ROSA</t>
  </si>
  <si>
    <t>iPath Short Extended Russell 10</t>
  </si>
  <si>
    <t>RP</t>
  </si>
  <si>
    <t>RealPage, Inc.</t>
  </si>
  <si>
    <t>RPC</t>
  </si>
  <si>
    <t>Radient Pharmaceuticals Corporation</t>
  </si>
  <si>
    <t>RPX</t>
  </si>
  <si>
    <t>RP Growth ETF</t>
  </si>
  <si>
    <t xml:space="preserve">Cohen &amp; Steers Quality Income Realty Fund </t>
  </si>
  <si>
    <t>Range Resources Corporation</t>
  </si>
  <si>
    <t>Republic Services, Inc.</t>
  </si>
  <si>
    <t>RTLA</t>
  </si>
  <si>
    <t>iPath Long Extended Russell 200</t>
  </si>
  <si>
    <t>RTSA</t>
  </si>
  <si>
    <t>iPath Short Extended Russell 20</t>
  </si>
  <si>
    <t>RUE</t>
  </si>
  <si>
    <t>rue21, Inc.</t>
  </si>
  <si>
    <t>RWG</t>
  </si>
  <si>
    <t>RP Focused Large Cap Growth ETF</t>
  </si>
  <si>
    <t>ProShares Short Russell2000</t>
  </si>
  <si>
    <t>RevenueShares Navellier Overall A-100</t>
  </si>
  <si>
    <t>ProShares UltraShort Health Care</t>
  </si>
  <si>
    <t>Guggenheim Raymond James SB-1 Equity</t>
  </si>
  <si>
    <t>ProShares Ultra SmallCap600</t>
  </si>
  <si>
    <t>Sanderson Farms, Inc.</t>
  </si>
  <si>
    <t>SANW</t>
  </si>
  <si>
    <t>S&amp;W Seed Company</t>
  </si>
  <si>
    <t>SAR</t>
  </si>
  <si>
    <t>Saratoga Investment Corp</t>
  </si>
  <si>
    <t>SBAY</t>
  </si>
  <si>
    <t>Subaye, Inc.</t>
  </si>
  <si>
    <t>ProShares Short SmallCap600</t>
  </si>
  <si>
    <t>SBM</t>
  </si>
  <si>
    <t>ProShares Short Basic Materials</t>
  </si>
  <si>
    <t>SBND</t>
  </si>
  <si>
    <t>PowerShares DB 3x Sht 25+ Yr Trsy Bd ETN</t>
  </si>
  <si>
    <t>SBRA</t>
  </si>
  <si>
    <t>Sabra Healthcare REIT, Inc.</t>
  </si>
  <si>
    <t>SeaBright Holdings, Inc.</t>
  </si>
  <si>
    <t>ProShares UltraShort Consumer Services</t>
  </si>
  <si>
    <t>SCCO</t>
  </si>
  <si>
    <t>SCEI</t>
  </si>
  <si>
    <t>Sino Clean Energy Inc</t>
  </si>
  <si>
    <t>SCHA</t>
  </si>
  <si>
    <t>Schwab U.S. Small-Cap ETF</t>
  </si>
  <si>
    <t>SCHB</t>
  </si>
  <si>
    <t>Schwab U.S. Broad Market ETF</t>
  </si>
  <si>
    <t>SCHC</t>
  </si>
  <si>
    <t>Schwab International Small-Cap Eq ETF</t>
  </si>
  <si>
    <t>SCHE</t>
  </si>
  <si>
    <t>Schwab Emerging Markets Equity ETF</t>
  </si>
  <si>
    <t>SCHF</t>
  </si>
  <si>
    <t>Schwab International Equity ETF</t>
  </si>
  <si>
    <t>SCHG</t>
  </si>
  <si>
    <t>Schwab U.S. Large-Cap Growth ETF</t>
  </si>
  <si>
    <t>SCHO</t>
  </si>
  <si>
    <t>Schwab Short-Term U.S. Treasury ETF</t>
  </si>
  <si>
    <t>SCHP</t>
  </si>
  <si>
    <t>Schwab U.S. TIPS ETF</t>
  </si>
  <si>
    <t>SCHR</t>
  </si>
  <si>
    <t>Schwab Intermediate-Term U.S. Trsy ETF</t>
  </si>
  <si>
    <t>SCHV</t>
  </si>
  <si>
    <t>Schwab U.S. Large-Cap Value ETF</t>
  </si>
  <si>
    <t>SCHX</t>
  </si>
  <si>
    <t>Schwab U.S. Large-Cap ETF</t>
  </si>
  <si>
    <t>SCIF</t>
  </si>
  <si>
    <t>Market Vectors India Small-Cap ETF</t>
  </si>
  <si>
    <t>SCIN</t>
  </si>
  <si>
    <t>EGShares India Small Cap</t>
  </si>
  <si>
    <t>ProShares UltraShort DJ-UBS Crude Oil</t>
  </si>
  <si>
    <t>SCOK</t>
  </si>
  <si>
    <t>SinoCoking and Coke Chemical Industries, Inc.</t>
  </si>
  <si>
    <t>SCPB</t>
  </si>
  <si>
    <t>SPDR Barclays Capital Short Term Corp Bd</t>
  </si>
  <si>
    <t>ProShares UltraShort SmallCap600</t>
  </si>
  <si>
    <t>ProShares UltraShort Russell MCap Growth</t>
  </si>
  <si>
    <t>SDOW</t>
  </si>
  <si>
    <t>ProShares UltraPro Short Dow30</t>
  </si>
  <si>
    <t>ProShares UltraShort Utilities</t>
  </si>
  <si>
    <t>SDRL</t>
  </si>
  <si>
    <t>SeaDrill Limited</t>
  </si>
  <si>
    <t>ProShares UltraShort S&amp;P500</t>
  </si>
  <si>
    <t>ProShares Short Financials</t>
  </si>
  <si>
    <t>SEMG</t>
  </si>
  <si>
    <t>Semgroup Corporation Class A Co</t>
  </si>
  <si>
    <t>ProShares UltraShort Russell1000 Growth</t>
  </si>
  <si>
    <t>SFLA</t>
  </si>
  <si>
    <t xml:space="preserve">iPath Long Extended S&amp;P 500 TR </t>
  </si>
  <si>
    <t>SFN Group, Inc.</t>
  </si>
  <si>
    <t>SFSA</t>
  </si>
  <si>
    <t>iPath Short Extended S&amp;P 500 TR</t>
  </si>
  <si>
    <t>SFUN</t>
  </si>
  <si>
    <t>SouFun Holdings Ltd.</t>
  </si>
  <si>
    <t>iPath DJ-UBS Sugar TR Sub-Idx ETN</t>
  </si>
  <si>
    <t>Scientific Games Corporation</t>
  </si>
  <si>
    <t>SGOC</t>
  </si>
  <si>
    <t>SGOCO Group, Ltd</t>
  </si>
  <si>
    <t>SGOL</t>
  </si>
  <si>
    <t>ETFS Physical Swiss Gold Shares</t>
  </si>
  <si>
    <t>SGS</t>
  </si>
  <si>
    <t>Stream Global Services, Inc.</t>
  </si>
  <si>
    <t>ProShares Short S&amp;P500</t>
  </si>
  <si>
    <t>SPDR Nuveen Barclays Capital S/T Muni Bd</t>
  </si>
  <si>
    <t>SHP</t>
  </si>
  <si>
    <t>ShangPharma Corporation America</t>
  </si>
  <si>
    <t>SIGA Technologies, Inc.</t>
  </si>
  <si>
    <t>Sigma Designs, Inc.</t>
  </si>
  <si>
    <t>ProShares UltraShort Industrials</t>
  </si>
  <si>
    <t>SIL</t>
  </si>
  <si>
    <t>Global X Silver Miners ETF</t>
  </si>
  <si>
    <t>SILU</t>
  </si>
  <si>
    <t>Sprott Resource Lending Corp. O</t>
  </si>
  <si>
    <t>Silicon Image, Inc.</t>
  </si>
  <si>
    <t>SIVR</t>
  </si>
  <si>
    <t>ETFS Physical Silver Shares</t>
  </si>
  <si>
    <t>SIX</t>
  </si>
  <si>
    <t>Six Flags Entertainment Corp.</t>
  </si>
  <si>
    <t>ProShares UltraShort Russell1000 Value</t>
  </si>
  <si>
    <t>ProShares UltraShort Russell2000 Value</t>
  </si>
  <si>
    <t>ProShares UltraShort Russell MidCap Val</t>
  </si>
  <si>
    <t>ProShares UltraShort Financials</t>
  </si>
  <si>
    <t>ProShares UltraShort Russell2000 Growth</t>
  </si>
  <si>
    <t>SKOR</t>
  </si>
  <si>
    <t>IQ South Korea Small Cap ETF</t>
  </si>
  <si>
    <t>SLM Corporation</t>
  </si>
  <si>
    <t>SLRC</t>
  </si>
  <si>
    <t>Solar Capital Ltd.</t>
  </si>
  <si>
    <t>Sterlite Industries (India) Ltd.</t>
  </si>
  <si>
    <t>SM Energy Company</t>
  </si>
  <si>
    <t>Market Vectors Short Municipal Index ETF</t>
  </si>
  <si>
    <t>SMDD</t>
  </si>
  <si>
    <t>ProShares UltraPro Short MidCap400</t>
  </si>
  <si>
    <t>ProShares UltraShort MSCI Mexico</t>
  </si>
  <si>
    <t>SMMU</t>
  </si>
  <si>
    <t>PIMCO Short Term Muni Bond Strgy ETF</t>
  </si>
  <si>
    <t>ProShares UltraShort Basic Materials</t>
  </si>
  <si>
    <t>Inventure Foods, Inc.</t>
  </si>
  <si>
    <t>The Ibero-America Fund, Inc</t>
  </si>
  <si>
    <t>S1 Corporation</t>
  </si>
  <si>
    <t>SOQ</t>
  </si>
  <si>
    <t>Sonde Resources Corp.</t>
  </si>
  <si>
    <t>Source Capital, Inc.</t>
  </si>
  <si>
    <t>SOXL</t>
  </si>
  <si>
    <t>Direxion Daily Semicondct Bull 3X Shares</t>
  </si>
  <si>
    <t>SOXS</t>
  </si>
  <si>
    <t>Direxion Daily Semicondct Bear 3X Shares</t>
  </si>
  <si>
    <t>SOXX</t>
  </si>
  <si>
    <t>iShares S&amp;P NA Tec. Semi. Idx. Fd.(ETF)</t>
  </si>
  <si>
    <t>SPB</t>
  </si>
  <si>
    <t>Spectrum Brands Holdings, Inc.</t>
  </si>
  <si>
    <t>SPBC</t>
  </si>
  <si>
    <t>SP Bancorp, Inc.</t>
  </si>
  <si>
    <t>SPE</t>
  </si>
  <si>
    <t>Special Opportunities Fund, Inc.</t>
  </si>
  <si>
    <t>SPGH</t>
  </si>
  <si>
    <t>UBS E-TRACS S&amp;P 500 Gold Hedged Idx ETN</t>
  </si>
  <si>
    <t>SPMD</t>
  </si>
  <si>
    <t>SuperMedia Inc.</t>
  </si>
  <si>
    <t>SPSC</t>
  </si>
  <si>
    <t>SPS Commerce, Inc.</t>
  </si>
  <si>
    <t>SPU</t>
  </si>
  <si>
    <t>SkyPeople Fruit Juice, Inc.</t>
  </si>
  <si>
    <t>ProShares UltraPro Short S&amp;P500</t>
  </si>
  <si>
    <t>SPDR S&amp;P 500</t>
  </si>
  <si>
    <t>SQI</t>
  </si>
  <si>
    <t>SciQuest, Inc.</t>
  </si>
  <si>
    <t>SQQQ</t>
  </si>
  <si>
    <t>ProShares UltraPro Short QQQ</t>
  </si>
  <si>
    <t>Stericycle, Inc.</t>
  </si>
  <si>
    <t>ProShares UltraShort Real Estate</t>
  </si>
  <si>
    <t>SRTY</t>
  </si>
  <si>
    <t>ProShares UltraPro Short Russell2000</t>
  </si>
  <si>
    <t>The Cushing MLP Total Return Fu</t>
  </si>
  <si>
    <t>SSCC</t>
  </si>
  <si>
    <t>Smurfit-Stone Container Corp.</t>
  </si>
  <si>
    <t>ProShares UltraShort Semiconductors</t>
  </si>
  <si>
    <t>SSNC</t>
  </si>
  <si>
    <t>SS&amp;C Technologies Holdings, Inc.</t>
  </si>
  <si>
    <t>ProShares Ultra S&amp;P500</t>
  </si>
  <si>
    <t>ST</t>
  </si>
  <si>
    <t>Sensata Technologies Holding NV</t>
  </si>
  <si>
    <t>STIP</t>
  </si>
  <si>
    <t xml:space="preserve">iShares Barclays 0-5 Year TIPS </t>
  </si>
  <si>
    <t>STND</t>
  </si>
  <si>
    <t>Standard Financial Corp.</t>
  </si>
  <si>
    <t>STNG</t>
  </si>
  <si>
    <t>Scorpio Tankers Inc.</t>
  </si>
  <si>
    <t>STPP</t>
  </si>
  <si>
    <t>iPath US Treasury Steepener ETN</t>
  </si>
  <si>
    <t>STPZ</t>
  </si>
  <si>
    <t>PIMCO 1-5 Year US TIPS Index ETF</t>
  </si>
  <si>
    <t>Questar Corporation</t>
  </si>
  <si>
    <t>STRI</t>
  </si>
  <si>
    <t>STR Holdings, Inc.</t>
  </si>
  <si>
    <t>STWD</t>
  </si>
  <si>
    <t>Starwood Property Trust, Inc.</t>
  </si>
  <si>
    <t>Seagate Technology PLC</t>
  </si>
  <si>
    <t>iShares S&amp;P S/T Natnl AMT-Free Muni Bd</t>
  </si>
  <si>
    <t>Sutor Technology Group Limited</t>
  </si>
  <si>
    <t>SVN</t>
  </si>
  <si>
    <t>7 Days Group Holdings Limited</t>
  </si>
  <si>
    <t>SWFT</t>
  </si>
  <si>
    <t>Swift Transportation Co. Inc.</t>
  </si>
  <si>
    <t>Smith &amp; Wesson Holding Corporation</t>
  </si>
  <si>
    <t>Stanley Black &amp; Decker, Inc.</t>
  </si>
  <si>
    <t>Southwest Gas Corporation</t>
  </si>
  <si>
    <t>Sunoco Logistics Partners L.P.</t>
  </si>
  <si>
    <t>Sensient Technologies Corporation</t>
  </si>
  <si>
    <t>SYA</t>
  </si>
  <si>
    <t>Symetra Financial Corporation</t>
  </si>
  <si>
    <t>Syntel, Inc.</t>
  </si>
  <si>
    <t>SYSW</t>
  </si>
  <si>
    <t>SYSWIN Inc. American Depositary</t>
  </si>
  <si>
    <t>ProShares UltraShort Consumer Goods</t>
  </si>
  <si>
    <t>Guggenheim Solar</t>
  </si>
  <si>
    <t>Guggenheim China Real Estate</t>
  </si>
  <si>
    <t>TAT</t>
  </si>
  <si>
    <t>TransAtlantic Petroleum Ltd.</t>
  </si>
  <si>
    <t>TATT</t>
  </si>
  <si>
    <t>TBF</t>
  </si>
  <si>
    <t>ProShares Short 20+ Year Treasury</t>
  </si>
  <si>
    <t>TBS International Plc</t>
  </si>
  <si>
    <t>ProShares UltraShort 20+ Year Treasury</t>
  </si>
  <si>
    <t>TCCO</t>
  </si>
  <si>
    <t>Technical Communications Corp.</t>
  </si>
  <si>
    <t>TCH</t>
  </si>
  <si>
    <t>Technicolor SA</t>
  </si>
  <si>
    <t>TCRD</t>
  </si>
  <si>
    <t>THL Credit, Inc.</t>
  </si>
  <si>
    <t>The Toronto-Dominion Bank</t>
  </si>
  <si>
    <t>TECO Energy, Inc.</t>
  </si>
  <si>
    <t>TearLab Corporation</t>
  </si>
  <si>
    <t>Telefonica, S.A.</t>
  </si>
  <si>
    <t>TENZ</t>
  </si>
  <si>
    <t>PIMCO 7-15 Year U.S. Treasury Index ETF</t>
  </si>
  <si>
    <t>SPDR Nuveen Barclays Capital Muni Bond</t>
  </si>
  <si>
    <t>TFM</t>
  </si>
  <si>
    <t>The Fresh Market, Inc.</t>
  </si>
  <si>
    <t>Teleflex Incorporated</t>
  </si>
  <si>
    <t>Triumph Group, Inc.</t>
  </si>
  <si>
    <t>Thomas Group, Inc.</t>
  </si>
  <si>
    <t>TreeHouse Foods Inc.</t>
  </si>
  <si>
    <t>THTI</t>
  </si>
  <si>
    <t>THT Heat Transfer Technology, Inc.</t>
  </si>
  <si>
    <t>TI</t>
  </si>
  <si>
    <t>Telecom Italia SpA</t>
  </si>
  <si>
    <t>TELECOM ITALIA SPA CLASS A</t>
  </si>
  <si>
    <t>TIBBD</t>
  </si>
  <si>
    <t>TIB Financial Corporation</t>
  </si>
  <si>
    <t>Tibco Software, Inc.</t>
  </si>
  <si>
    <t>Titanium Metals Corporation</t>
  </si>
  <si>
    <t>TIPZ</t>
  </si>
  <si>
    <t>PIMCO Broad U.S. TIPS Index ETF</t>
  </si>
  <si>
    <t>ProShares UltraShort Telecommunications</t>
  </si>
  <si>
    <t>Direxion Daily 20+ Yr Trsy Bull 3X Shrs</t>
  </si>
  <si>
    <t>TMH</t>
  </si>
  <si>
    <t>Team Health Holdings, Inc.</t>
  </si>
  <si>
    <t>Direxion Daily 20+ Yr Trsy Bear 3X Shrs</t>
  </si>
  <si>
    <t>TNAV</t>
  </si>
  <si>
    <t>TeleNav, Inc.</t>
  </si>
  <si>
    <t>TNGN</t>
  </si>
  <si>
    <t>Tengion, Inc.</t>
  </si>
  <si>
    <t>TOWR</t>
  </si>
  <si>
    <t>Tower International, Inc. Commo</t>
  </si>
  <si>
    <t>TPCG</t>
  </si>
  <si>
    <t>TPC Group Inc</t>
  </si>
  <si>
    <t>TPLM</t>
  </si>
  <si>
    <t>Triangle Petroleum Corporation</t>
  </si>
  <si>
    <t>TQQQ</t>
  </si>
  <si>
    <t>ProShares UltraPro QQQ</t>
  </si>
  <si>
    <t>TREX</t>
  </si>
  <si>
    <t>TRGP</t>
  </si>
  <si>
    <t>Targa Resources Corp. Common St</t>
  </si>
  <si>
    <t>Trimble Navigation Limited</t>
  </si>
  <si>
    <t>TORM A/S</t>
  </si>
  <si>
    <t>TRNO</t>
  </si>
  <si>
    <t>Terreno Realty Corp.</t>
  </si>
  <si>
    <t>TRSY</t>
  </si>
  <si>
    <t>PIMCO Broad U.S.Treasury Index ETF</t>
  </si>
  <si>
    <t>TSLA</t>
  </si>
  <si>
    <t>Tesla Motors, Inc.</t>
  </si>
  <si>
    <t>TSRID</t>
  </si>
  <si>
    <t>TSR, Inc.</t>
  </si>
  <si>
    <t>TSRX</t>
  </si>
  <si>
    <t>Trius Therapeutics, Inc.</t>
  </si>
  <si>
    <t>TIM Participacoes S.A.</t>
  </si>
  <si>
    <t>TTT</t>
  </si>
  <si>
    <t>Terra Nova Royalty Corporation</t>
  </si>
  <si>
    <t>TUZ</t>
  </si>
  <si>
    <t>PIMCO 1-3 Year US Treasury Index ETF</t>
  </si>
  <si>
    <t>TVIX</t>
  </si>
  <si>
    <t>VelocityShares Daily 2x VIX Sho</t>
  </si>
  <si>
    <t>TVIZ</t>
  </si>
  <si>
    <t>VelocityShares Daily 2x VIX Med</t>
  </si>
  <si>
    <t>TW</t>
  </si>
  <si>
    <t>Towers Watson &amp; Co.</t>
  </si>
  <si>
    <t>ProShares UltraShort Russell2000</t>
  </si>
  <si>
    <t>TWO</t>
  </si>
  <si>
    <t>Two Harbors Investment Corp.</t>
  </si>
  <si>
    <t>TWOL</t>
  </si>
  <si>
    <t>Direxion Daily 2 Yr Trsy Bull 3X Shares</t>
  </si>
  <si>
    <t>TWON</t>
  </si>
  <si>
    <t>IQ Taiwan Small Cap ETF</t>
  </si>
  <si>
    <t>TWOZ</t>
  </si>
  <si>
    <t>Direxion Daily 2 Yr Trsy Bear 3X Shares</t>
  </si>
  <si>
    <t>ProShares UltraShort Russell3000</t>
  </si>
  <si>
    <t>Tri-Continental Corporation</t>
  </si>
  <si>
    <t>Direxion Daily 7-10 Yr Trsy Bull 3X Shrs</t>
  </si>
  <si>
    <t>Direxion Daily 7-10 Yr Trsy Bear 3X Shrs</t>
  </si>
  <si>
    <t>UAL</t>
  </si>
  <si>
    <t>United Continental Holdings</t>
  </si>
  <si>
    <t>UBR</t>
  </si>
  <si>
    <t>ProShares Ultra MSCI Brazil</t>
  </si>
  <si>
    <t>Union First Market Bankshares Corporation</t>
  </si>
  <si>
    <t>UBT</t>
  </si>
  <si>
    <t>ProShares Ultra 20+ Year Treasury</t>
  </si>
  <si>
    <t>United Community Banks, Inc.</t>
  </si>
  <si>
    <t>ProShares Ultra Consumer Services</t>
  </si>
  <si>
    <t>ProShares Ultra DJ-UBS Commodity</t>
  </si>
  <si>
    <t>ProShares Ultra DJ-UBS Crude Oil</t>
  </si>
  <si>
    <t>UDOW</t>
  </si>
  <si>
    <t>ProShares UltraPro Dow30</t>
  </si>
  <si>
    <t>United Fire &amp; Casualty Company</t>
  </si>
  <si>
    <t>ProShares Ultra Consumer Goods</t>
  </si>
  <si>
    <t>ProShares Ultra Gold</t>
  </si>
  <si>
    <t>UIL Holdings Corporation</t>
  </si>
  <si>
    <t>ProShares Ultra Russell1000 Growth</t>
  </si>
  <si>
    <t>ProShares Ultra Russell2000 Growth</t>
  </si>
  <si>
    <t>ProShares Ultra Russell MidCap Growth</t>
  </si>
  <si>
    <t>ProShares Ultra Euro</t>
  </si>
  <si>
    <t>Ultimate Software Group, Inc.</t>
  </si>
  <si>
    <t>UMDD</t>
  </si>
  <si>
    <t>ProShares UltraPro MidCap400</t>
  </si>
  <si>
    <t>UMX</t>
  </si>
  <si>
    <t>ProShares Ultra MSCI Mexico</t>
  </si>
  <si>
    <t>UNIS</t>
  </si>
  <si>
    <t>Unilife Corporation</t>
  </si>
  <si>
    <t>UNL</t>
  </si>
  <si>
    <t>United States 12 Month Natural Gas</t>
  </si>
  <si>
    <t>Union Pacific Corporation</t>
  </si>
  <si>
    <t>United Online, Inc.</t>
  </si>
  <si>
    <t>UNXLD</t>
  </si>
  <si>
    <t>Uni-Pixel, Inc.</t>
  </si>
  <si>
    <t>ProShares UltraPro S&amp;P500</t>
  </si>
  <si>
    <t>UPV</t>
  </si>
  <si>
    <t>ProShares Ultra MSCI Europe</t>
  </si>
  <si>
    <t>ProShares Ultra Utilities</t>
  </si>
  <si>
    <t>URA</t>
  </si>
  <si>
    <t>Global X Uranium ETF</t>
  </si>
  <si>
    <t>ProShares Ultra Real Estate</t>
  </si>
  <si>
    <t>URTY</t>
  </si>
  <si>
    <t>ProShares UltraPro Russell2000</t>
  </si>
  <si>
    <t>U.S. Bancorp</t>
  </si>
  <si>
    <t>USCI</t>
  </si>
  <si>
    <t>United States Commodity Index</t>
  </si>
  <si>
    <t>ProShares Ultra Semiconductors</t>
  </si>
  <si>
    <t>United States Lime &amp; Minerals, Inc.</t>
  </si>
  <si>
    <t>United States Oil</t>
  </si>
  <si>
    <t>UST</t>
  </si>
  <si>
    <t>ProShares Ultra 7-10 Year Treasury</t>
  </si>
  <si>
    <t>Cohen &amp; Steers Infrastructure Fund, Inc</t>
  </si>
  <si>
    <t>UTi Worldwide Inc.</t>
  </si>
  <si>
    <t>ProShares Ultra Russell1000 Value</t>
  </si>
  <si>
    <t>ProShares Ultra Russell2000 Value</t>
  </si>
  <si>
    <t>ProShares Ultra Russell MidCap Value</t>
  </si>
  <si>
    <t>ProShares Ultra Russell3000</t>
  </si>
  <si>
    <t>ProShares Ultra Russell2000</t>
  </si>
  <si>
    <t>ProShares Ultra Industrials</t>
  </si>
  <si>
    <t>UXJ</t>
  </si>
  <si>
    <t>ProShares Ultra MSCI Pacific ex-Japan</t>
  </si>
  <si>
    <t>ProShares Ultra Financials</t>
  </si>
  <si>
    <t>ProShares Ultra Basic Materials</t>
  </si>
  <si>
    <t>The Valspar Corporation</t>
  </si>
  <si>
    <t>VALV</t>
  </si>
  <si>
    <t>Shengkai Innovations, Inc.</t>
  </si>
  <si>
    <t>Invesco Van Kampen Bond Fund</t>
  </si>
  <si>
    <t>VCIT</t>
  </si>
  <si>
    <t>Vanguard Interm-Tm Corp Bd Idx ETF</t>
  </si>
  <si>
    <t>ValueClick, Inc.</t>
  </si>
  <si>
    <t>VCLT</t>
  </si>
  <si>
    <t>Vanguard Long-Term Corp Bond Idx ETF</t>
  </si>
  <si>
    <t>VCSH</t>
  </si>
  <si>
    <t>Vanguard Short-Term Corp Bd Idx ETF</t>
  </si>
  <si>
    <t>Invesco Van Kampen California Value Municipal Income Trust</t>
  </si>
  <si>
    <t>Veolia Environnement S.A.</t>
  </si>
  <si>
    <t>V.F. Corporation</t>
  </si>
  <si>
    <t>VGIT</t>
  </si>
  <si>
    <t>Vanguard Interm-Tm Govt Bd Idx ETF</t>
  </si>
  <si>
    <t>Vanguard European ETF</t>
  </si>
  <si>
    <t>VGLT</t>
  </si>
  <si>
    <t>Vanguard Long-Term Govt Bd Idx ETF</t>
  </si>
  <si>
    <t>Invesco Van Kampen Trust for Investment Grade Municipals</t>
  </si>
  <si>
    <t>VGSH</t>
  </si>
  <si>
    <t>Vanguard Short-Term Govt Bd Idx ETF</t>
  </si>
  <si>
    <t>Valhi, Inc.</t>
  </si>
  <si>
    <t>VIAS</t>
  </si>
  <si>
    <t>Viasystems Group Inc.</t>
  </si>
  <si>
    <t>VIIX</t>
  </si>
  <si>
    <t>VelocityShares VIX Short Term E</t>
  </si>
  <si>
    <t>VIIZ</t>
  </si>
  <si>
    <t xml:space="preserve">VelocityShares VIX Medium Term </t>
  </si>
  <si>
    <t>Invesco Van Kampen Trust for Insured Municipals</t>
  </si>
  <si>
    <t>VIOG</t>
  </si>
  <si>
    <t>Vanguard S&amp;P Small-Cap 600 Gr Idx ETF</t>
  </si>
  <si>
    <t>VIOO</t>
  </si>
  <si>
    <t>Vanguard S&amp;P Small-Cap 600 Index ETF</t>
  </si>
  <si>
    <t>VIOV</t>
  </si>
  <si>
    <t>Vanguard S&amp;P Small-Cap 600 Value Idx ETF</t>
  </si>
  <si>
    <t>Invesco Van Kampen Advantage Municipal Income Trust II</t>
  </si>
  <si>
    <t>Invesco Van Kampen Select Sector Municipal Trust</t>
  </si>
  <si>
    <t>Invesco Van Kampen Municipal Trust</t>
  </si>
  <si>
    <t>Invesco Van Kampen High Income Trust II</t>
  </si>
  <si>
    <t>VMBS</t>
  </si>
  <si>
    <t>Vanguard Mortgage-Backed Sec Idx ETF</t>
  </si>
  <si>
    <t>Invesco Van Kampen Municipal Opportunity Trust</t>
  </si>
  <si>
    <t>Invesco Van Kampen Massachusetts Value Municipal Income Trust</t>
  </si>
  <si>
    <t>VNQI</t>
  </si>
  <si>
    <t>Vanguard Global ex-U.S. Real Estate Index</t>
  </si>
  <si>
    <t>Vanguard Mid-Cap ETF</t>
  </si>
  <si>
    <t>VONE</t>
  </si>
  <si>
    <t>Vanguard Russell 1000 Index ETF</t>
  </si>
  <si>
    <t>VONG</t>
  </si>
  <si>
    <t>Vanguard Russell 1000 Growth Index ETF</t>
  </si>
  <si>
    <t>VONV</t>
  </si>
  <si>
    <t>Vanguard Russell 1000 Value Index ETF</t>
  </si>
  <si>
    <t>VOO</t>
  </si>
  <si>
    <t>Vanguard S&amp;P 500 ETF</t>
  </si>
  <si>
    <t>VOOG</t>
  </si>
  <si>
    <t>Vanguard S&amp;P 500 Growth Index ETF</t>
  </si>
  <si>
    <t>VOOV</t>
  </si>
  <si>
    <t>Vanguard S&amp;P 500 Value Index ETF</t>
  </si>
  <si>
    <t>Invesco Van Kampen Ohio Quality Municipal Trust</t>
  </si>
  <si>
    <t>Audiovox Corporation</t>
  </si>
  <si>
    <t>VPG</t>
  </si>
  <si>
    <t>Vishay Precision Group, Inc.</t>
  </si>
  <si>
    <t>Invesco Van Kampen Pennsylvania Value Municipal Income Trust</t>
  </si>
  <si>
    <t>VQT</t>
  </si>
  <si>
    <t>Barclays S&amp;P 500 Dynamic VEQTOR ETN</t>
  </si>
  <si>
    <t>VRA</t>
  </si>
  <si>
    <t>Vera Bradley, Inc.</t>
  </si>
  <si>
    <t>VRD</t>
  </si>
  <si>
    <t>SPDR Nuveen S&amp;P VRDO Municipal Bond</t>
  </si>
  <si>
    <t>VRML</t>
  </si>
  <si>
    <t>Vermillion, Inc.</t>
  </si>
  <si>
    <t>VRNG</t>
  </si>
  <si>
    <t>Vringo, Inc.</t>
  </si>
  <si>
    <t>VRNT</t>
  </si>
  <si>
    <t>Verint Systems Inc.</t>
  </si>
  <si>
    <t>Invesco Van Kampen Dynamic Cred</t>
  </si>
  <si>
    <t>VTHR</t>
  </si>
  <si>
    <t>Vanguard Russell 3000 Index ETF</t>
  </si>
  <si>
    <t>Invesco Van Kampen Trust for Investment Grade New Jersey Municipals</t>
  </si>
  <si>
    <t>Invesco Van Kampen Trust for Investment Grade New York Municipals</t>
  </si>
  <si>
    <t>VTUS</t>
  </si>
  <si>
    <t>Ventrus Biosciences, Inc.</t>
  </si>
  <si>
    <t>VTWG</t>
  </si>
  <si>
    <t>Vanguard Russell 2000 Growth Index ETF</t>
  </si>
  <si>
    <t>VTWO</t>
  </si>
  <si>
    <t>Vanguard Russell 2000 Index ETF</t>
  </si>
  <si>
    <t>VTWV</t>
  </si>
  <si>
    <t>Vanguard Russell 2000 Value Index ETF</t>
  </si>
  <si>
    <t>Vectren Corporation</t>
  </si>
  <si>
    <t>Viad Corp</t>
  </si>
  <si>
    <t>Invesco Van Kampen Senior Income Trust</t>
  </si>
  <si>
    <t>VZZ</t>
  </si>
  <si>
    <t>iPath Long Enhanced S&amp;P 500 VIX</t>
  </si>
  <si>
    <t>Westinghouse Air Brake Technologies Corporation</t>
  </si>
  <si>
    <t>Wacoal Holdings Corp.</t>
  </si>
  <si>
    <t>WCAT</t>
  </si>
  <si>
    <t>Jefferies TR/J CRB Wildcatters Exp&amp;Pr Eq</t>
  </si>
  <si>
    <t>WD</t>
  </si>
  <si>
    <t>Walker &amp; Dunlop, Inc Common Sto</t>
  </si>
  <si>
    <t>WD-40 Company</t>
  </si>
  <si>
    <t>WFVK</t>
  </si>
  <si>
    <t>Wilshire 5000 Total Market ETF</t>
  </si>
  <si>
    <t>WITE</t>
  </si>
  <si>
    <t>ETFS White Metals Basket Trust</t>
  </si>
  <si>
    <t>Western Asset/Claymore Inflation- Linked Opportunities &amp; Income Fund</t>
  </si>
  <si>
    <t>WLBC</t>
  </si>
  <si>
    <t>Western Liberty Bancorp</t>
  </si>
  <si>
    <t>WMCR</t>
  </si>
  <si>
    <t>Wilshire Micro-Cap ETF</t>
  </si>
  <si>
    <t xml:space="preserve">Schiff Nutrition International Inc. </t>
  </si>
  <si>
    <t>The Washington Post Company</t>
  </si>
  <si>
    <t>WPP plc</t>
  </si>
  <si>
    <t>Westar Energy, Inc.</t>
  </si>
  <si>
    <t>WREI</t>
  </si>
  <si>
    <t>Wilshire US REIT ETF</t>
  </si>
  <si>
    <t>Willis Group Holdings Public Limited Company</t>
  </si>
  <si>
    <t>WSR</t>
  </si>
  <si>
    <t>Whitestone REIT</t>
  </si>
  <si>
    <t>Weight Watchers International, Inc.</t>
  </si>
  <si>
    <t>WWAY</t>
  </si>
  <si>
    <t>Westway Group, Inc.</t>
  </si>
  <si>
    <t>WWIN</t>
  </si>
  <si>
    <t>Winner Medical Group Inc.</t>
  </si>
  <si>
    <t>WWON</t>
  </si>
  <si>
    <t>Westwood One Inc.</t>
  </si>
  <si>
    <t>WXSP</t>
  </si>
  <si>
    <t>Wilshire 4500 Completion ETF</t>
  </si>
  <si>
    <t>XBKS</t>
  </si>
  <si>
    <t>Xenith Bankshares, Inc.</t>
  </si>
  <si>
    <t>Guggenheim International Small Cap LDRs</t>
  </si>
  <si>
    <t>Xinyuan Real Estate Co., Ltd.</t>
  </si>
  <si>
    <t>Qiao Xing Universal Resources, Inc.</t>
  </si>
  <si>
    <t>XIV</t>
  </si>
  <si>
    <t>VelocityShares Daily Inverse VI</t>
  </si>
  <si>
    <t>XL Group plc</t>
  </si>
  <si>
    <t>XLBS</t>
  </si>
  <si>
    <t>PowerShares S&amp;P SmallCap Materials</t>
  </si>
  <si>
    <t>XLES</t>
  </si>
  <si>
    <t>PowerShares S&amp;P SmallCap Energy</t>
  </si>
  <si>
    <t>XLFS</t>
  </si>
  <si>
    <t>PowerShares S&amp;P SmallCap Financials</t>
  </si>
  <si>
    <t>XLIS</t>
  </si>
  <si>
    <t>PowerShares S&amp;P SmallCap Industrials</t>
  </si>
  <si>
    <t>XLKS</t>
  </si>
  <si>
    <t>PowerShares S&amp;P SmallCap Info Tech</t>
  </si>
  <si>
    <t>XLPS</t>
  </si>
  <si>
    <t>PowerShares S&amp;P SmallCap Consumer Stapl</t>
  </si>
  <si>
    <t>XLUS</t>
  </si>
  <si>
    <t>PowerShares S&amp;P SmallCap Utilities</t>
  </si>
  <si>
    <t>XLVS</t>
  </si>
  <si>
    <t>PowerShares S&amp;P SmallCap Health Care</t>
  </si>
  <si>
    <t>XLYS</t>
  </si>
  <si>
    <t>PowerShares S&amp;P SmallCap Cnsmr Discret</t>
  </si>
  <si>
    <t>XNY</t>
  </si>
  <si>
    <t>China Xiniya Fashion Limited Am</t>
  </si>
  <si>
    <t>ProShares Ultra FTSE/Xinhua China 25</t>
  </si>
  <si>
    <t>Guggenheim Sector Rotation</t>
  </si>
  <si>
    <t>XRS</t>
  </si>
  <si>
    <t>TAL Education Group American De</t>
  </si>
  <si>
    <t>XUE</t>
  </si>
  <si>
    <t xml:space="preserve">Xueda Education Group American </t>
  </si>
  <si>
    <t>XVIX</t>
  </si>
  <si>
    <t>UBS AG Exchange Traded Access S</t>
  </si>
  <si>
    <t>XXV</t>
  </si>
  <si>
    <t>iPath Inverse S&amp;P 500 Vix S/T Fut ETN</t>
  </si>
  <si>
    <t>YAO</t>
  </si>
  <si>
    <t>Guggenheim China All-Cap</t>
  </si>
  <si>
    <t>ProShares Ultra Yen</t>
  </si>
  <si>
    <t>ProShares UltraShort Yen</t>
  </si>
  <si>
    <t>YOKU</t>
  </si>
  <si>
    <t>Youku.com Inc. American Deposit</t>
  </si>
  <si>
    <t>YUII</t>
  </si>
  <si>
    <t>Yuhe International, Inc.</t>
  </si>
  <si>
    <t>YXI</t>
  </si>
  <si>
    <t>ProShares Short FTSE China 25</t>
  </si>
  <si>
    <t>ZGNX</t>
  </si>
  <si>
    <t>Zogenix, Inc.</t>
  </si>
  <si>
    <t>ZIV</t>
  </si>
  <si>
    <t>ZLCS</t>
  </si>
  <si>
    <t>Zalicus Inc.</t>
  </si>
  <si>
    <t>Zimmer Holdings, Inc.</t>
  </si>
  <si>
    <t>Zion Oil &amp; Gas, Inc.</t>
  </si>
  <si>
    <t>ZOOG</t>
  </si>
  <si>
    <t>Zoo Entertainment, Inc.</t>
  </si>
  <si>
    <t>ZOOM Technologies, Inc.</t>
  </si>
  <si>
    <t>ZROZ</t>
  </si>
  <si>
    <t>PIMCO 25+ Yr Zero Cpn U.S. Trsy Idx ETF</t>
  </si>
  <si>
    <t>ProShares UltraShort Silver</t>
  </si>
  <si>
    <t>Sealy Corporation</t>
  </si>
  <si>
    <t>Macau</t>
  </si>
  <si>
    <t>Monaco</t>
  </si>
  <si>
    <t>Трейлинг-стоп</t>
  </si>
  <si>
    <t>Обозначился явный уровень. Сделка с маленьким риском. Не нужно было использовать трейлинг стоп. Акция сходила на 70 центов</t>
  </si>
  <si>
    <t>Сигнал ТС</t>
  </si>
  <si>
    <t>Попробовали сварить "черепаший суп". 
Откатом зацепило стоп</t>
  </si>
  <si>
    <t>Пересечение средних</t>
  </si>
  <si>
    <t>Цель в сделке</t>
  </si>
  <si>
    <t>Хороший сигнал, акция дошла до цели!</t>
  </si>
  <si>
    <t>Завершение движения</t>
  </si>
  <si>
    <t>Контр-тренд</t>
  </si>
  <si>
    <t>Тренд май френд</t>
  </si>
  <si>
    <t>Пробила один уровень - уперлась в другой</t>
  </si>
  <si>
    <t>Позже закрытия</t>
  </si>
  <si>
    <t>23-24</t>
  </si>
  <si>
    <t>0-1</t>
  </si>
  <si>
    <t>5-6</t>
  </si>
</sst>
</file>

<file path=xl/styles.xml><?xml version="1.0" encoding="utf-8"?>
<styleSheet xmlns="http://schemas.openxmlformats.org/spreadsheetml/2006/main">
  <numFmts count="6">
    <numFmt numFmtId="43" formatCode="_-* #,##0.00_р_._-;\-* #,##0.00_р_._-;_-* &quot;-&quot;??_р_._-;_-@_-"/>
    <numFmt numFmtId="164" formatCode="#,##0.00_ ;[Red]\-#,##0.00\ "/>
    <numFmt numFmtId="165" formatCode="#,##0_ ;[Red]\-#,##0\ "/>
    <numFmt numFmtId="166" formatCode="dd/mm/yy;@"/>
    <numFmt numFmtId="167" formatCode="#,##0.00&quot;р.&quot;"/>
    <numFmt numFmtId="168" formatCode="0.00_ ;[Red]\-0.00\ "/>
  </numFmts>
  <fonts count="2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28"/>
      <name val="Calibri"/>
      <family val="2"/>
      <charset val="204"/>
    </font>
    <font>
      <sz val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color rgb="FF0070C0"/>
      <name val="Calibri"/>
      <family val="2"/>
      <charset val="204"/>
      <scheme val="minor"/>
    </font>
    <font>
      <b/>
      <sz val="11"/>
      <color theme="8" tint="-0.499984740745262"/>
      <name val="Calibri"/>
      <family val="2"/>
      <charset val="204"/>
      <scheme val="minor"/>
    </font>
    <font>
      <sz val="11"/>
      <color theme="3" tint="-0.249977111117893"/>
      <name val="Calibri"/>
      <family val="2"/>
      <charset val="204"/>
      <scheme val="minor"/>
    </font>
    <font>
      <sz val="8"/>
      <color theme="1"/>
      <name val="Arial"/>
      <family val="2"/>
      <charset val="204"/>
    </font>
    <font>
      <b/>
      <sz val="8"/>
      <color theme="4" tint="-0.499984740745262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3"/>
      <name val="Arial"/>
      <family val="2"/>
      <charset val="204"/>
    </font>
    <font>
      <sz val="8"/>
      <name val="Arial"/>
      <family val="2"/>
      <charset val="204"/>
    </font>
    <font>
      <sz val="8"/>
      <color theme="4" tint="-0.499984740745262"/>
      <name val="Arial"/>
      <family val="2"/>
      <charset val="204"/>
    </font>
    <font>
      <b/>
      <sz val="8"/>
      <name val="Arial"/>
      <family val="2"/>
      <charset val="204"/>
    </font>
    <font>
      <b/>
      <sz val="8"/>
      <color theme="1" tint="0.249977111117893"/>
      <name val="Arial"/>
      <family val="2"/>
      <charset val="204"/>
    </font>
    <font>
      <b/>
      <sz val="8"/>
      <color theme="6" tint="-0.499984740745262"/>
      <name val="Arial"/>
      <family val="2"/>
      <charset val="204"/>
    </font>
    <font>
      <sz val="8"/>
      <color theme="1" tint="0.249977111117893"/>
      <name val="Arial"/>
      <family val="2"/>
      <charset val="204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gradientFill degree="270">
        <stop position="0">
          <color rgb="FF7BA5DE"/>
        </stop>
        <stop position="1">
          <color rgb="FF90B8EE"/>
        </stop>
      </gradientFill>
    </fill>
    <fill>
      <gradientFill degree="90">
        <stop position="0">
          <color rgb="FFF0F0F0"/>
        </stop>
        <stop position="1">
          <color rgb="FFDBDBDB"/>
        </stop>
      </gradientFill>
    </fill>
    <fill>
      <patternFill patternType="solid">
        <fgColor rgb="FFD3E6FF"/>
        <bgColor theme="4" tint="0.79998168889431442"/>
      </patternFill>
    </fill>
    <fill>
      <patternFill patternType="solid">
        <fgColor rgb="FFCDE1FF"/>
        <bgColor theme="4" tint="0.79998168889431442"/>
      </patternFill>
    </fill>
    <fill>
      <patternFill patternType="solid">
        <fgColor rgb="FFD1F3E1"/>
        <bgColor theme="4" tint="0.79998168889431442"/>
      </patternFill>
    </fill>
    <fill>
      <patternFill patternType="solid">
        <fgColor theme="7"/>
      </patternFill>
    </fill>
    <fill>
      <patternFill patternType="solid">
        <fgColor theme="8" tint="0.59999389629810485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3" tint="0.59999389629810485"/>
      </right>
      <top style="thin">
        <color theme="3" tint="0.59999389629810485"/>
      </top>
      <bottom/>
      <diagonal/>
    </border>
    <border>
      <left style="thin">
        <color rgb="FF67A7FF"/>
      </left>
      <right/>
      <top/>
      <bottom/>
      <diagonal/>
    </border>
    <border>
      <left style="thin">
        <color rgb="FF5288D4"/>
      </left>
      <right style="thin">
        <color rgb="FF5288D4"/>
      </right>
      <top style="thin">
        <color rgb="FF5288D4"/>
      </top>
      <bottom style="thin">
        <color rgb="FF5288D4"/>
      </bottom>
      <diagonal/>
    </border>
    <border>
      <left style="thin">
        <color rgb="FF5288D4"/>
      </left>
      <right/>
      <top style="thin">
        <color rgb="FF5288D4"/>
      </top>
      <bottom/>
      <diagonal/>
    </border>
    <border>
      <left/>
      <right/>
      <top style="thin">
        <color rgb="FF5288D4"/>
      </top>
      <bottom/>
      <diagonal/>
    </border>
    <border>
      <left/>
      <right style="thin">
        <color rgb="FF5288D4"/>
      </right>
      <top style="thin">
        <color rgb="FF5288D4"/>
      </top>
      <bottom/>
      <diagonal/>
    </border>
    <border>
      <left style="thin">
        <color rgb="FF5288D4"/>
      </left>
      <right/>
      <top/>
      <bottom/>
      <diagonal/>
    </border>
    <border>
      <left/>
      <right style="thin">
        <color rgb="FF5288D4"/>
      </right>
      <top/>
      <bottom/>
      <diagonal/>
    </border>
    <border>
      <left/>
      <right/>
      <top/>
      <bottom style="thin">
        <color rgb="FF5288D4"/>
      </bottom>
      <diagonal/>
    </border>
    <border>
      <left/>
      <right style="thin">
        <color rgb="FF5288D4"/>
      </right>
      <top/>
      <bottom style="thin">
        <color rgb="FF5288D4"/>
      </bottom>
      <diagonal/>
    </border>
    <border>
      <left style="thin">
        <color rgb="FFB6B6B6"/>
      </left>
      <right/>
      <top style="thin">
        <color rgb="FFB6B6B6"/>
      </top>
      <bottom/>
      <diagonal/>
    </border>
    <border>
      <left/>
      <right/>
      <top style="thin">
        <color rgb="FFB6B6B6"/>
      </top>
      <bottom/>
      <diagonal/>
    </border>
    <border>
      <left/>
      <right style="thin">
        <color rgb="FFB6B6B6"/>
      </right>
      <top style="thin">
        <color rgb="FFB6B6B6"/>
      </top>
      <bottom/>
      <diagonal/>
    </border>
    <border>
      <left style="thin">
        <color rgb="FFB6B6B6"/>
      </left>
      <right/>
      <top/>
      <bottom/>
      <diagonal/>
    </border>
    <border>
      <left/>
      <right style="thin">
        <color rgb="FFB6B6B6"/>
      </right>
      <top/>
      <bottom/>
      <diagonal/>
    </border>
    <border>
      <left/>
      <right/>
      <top/>
      <bottom style="thin">
        <color rgb="FFB6B6B6"/>
      </bottom>
      <diagonal/>
    </border>
    <border>
      <left/>
      <right style="thin">
        <color rgb="FFB6B6B6"/>
      </right>
      <top/>
      <bottom style="thin">
        <color rgb="FFB6B6B6"/>
      </bottom>
      <diagonal/>
    </border>
    <border>
      <left style="thin">
        <color rgb="FFB6B6B6"/>
      </left>
      <right/>
      <top/>
      <bottom style="thin">
        <color rgb="FFB6B6B6"/>
      </bottom>
      <diagonal/>
    </border>
    <border>
      <left style="thin">
        <color rgb="FFB6B6B6"/>
      </left>
      <right style="thin">
        <color rgb="FFB6B6B6"/>
      </right>
      <top/>
      <bottom style="thin">
        <color rgb="FFB6B6B6"/>
      </bottom>
      <diagonal/>
    </border>
    <border>
      <left/>
      <right/>
      <top/>
      <bottom style="thin">
        <color theme="3" tint="0.59999389629810485"/>
      </bottom>
      <diagonal/>
    </border>
    <border>
      <left style="thin">
        <color rgb="FF5288D4"/>
      </left>
      <right style="thin">
        <color rgb="FF5288D4"/>
      </right>
      <top/>
      <bottom style="thin">
        <color rgb="FF5288D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theme="4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/>
      <top style="thin">
        <color theme="3" tint="0.59999389629810485"/>
      </top>
      <bottom/>
      <diagonal/>
    </border>
    <border>
      <left/>
      <right/>
      <top style="thin">
        <color theme="3" tint="0.59999389629810485"/>
      </top>
      <bottom/>
      <diagonal/>
    </border>
    <border>
      <left style="thin">
        <color theme="3" tint="0.59999389629810485"/>
      </left>
      <right/>
      <top/>
      <bottom/>
      <diagonal/>
    </border>
    <border>
      <left/>
      <right style="thin">
        <color theme="3" tint="0.59999389629810485"/>
      </right>
      <top/>
      <bottom/>
      <diagonal/>
    </border>
    <border>
      <left/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/>
      <top style="thin">
        <color theme="3" tint="0.59999389629810485"/>
      </top>
      <bottom style="thin">
        <color theme="3" tint="0.59999389629810485"/>
      </bottom>
      <diagonal/>
    </border>
    <border>
      <left/>
      <right/>
      <top style="thin">
        <color theme="3" tint="0.59999389629810485"/>
      </top>
      <bottom style="thin">
        <color theme="3" tint="0.59999389629810485"/>
      </bottom>
      <diagonal/>
    </border>
    <border>
      <left/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rgb="FF67A7FF"/>
      </left>
      <right/>
      <top/>
      <bottom style="thin">
        <color theme="4"/>
      </bottom>
      <diagonal/>
    </border>
    <border>
      <left style="thin">
        <color rgb="FF8FD88C"/>
      </left>
      <right/>
      <top/>
      <bottom/>
      <diagonal/>
    </border>
    <border>
      <left style="thin">
        <color theme="8" tint="-0.249977111117893"/>
      </left>
      <right/>
      <top/>
      <bottom/>
      <diagonal/>
    </border>
    <border>
      <left/>
      <right style="thin">
        <color theme="8" tint="-0.249977111117893"/>
      </right>
      <top/>
      <bottom/>
      <diagonal/>
    </border>
    <border>
      <left style="thin">
        <color theme="8" tint="-0.249977111117893"/>
      </left>
      <right/>
      <top/>
      <bottom style="thin">
        <color theme="8" tint="-0.249977111117893"/>
      </bottom>
      <diagonal/>
    </border>
    <border>
      <left/>
      <right/>
      <top/>
      <bottom style="thin">
        <color theme="8" tint="-0.249977111117893"/>
      </bottom>
      <diagonal/>
    </border>
    <border>
      <left/>
      <right style="thin">
        <color theme="8" tint="-0.249977111117893"/>
      </right>
      <top/>
      <bottom style="thin">
        <color theme="8" tint="-0.249977111117893"/>
      </bottom>
      <diagonal/>
    </border>
    <border>
      <left style="thin">
        <color rgb="FF67A7FF"/>
      </left>
      <right style="thin">
        <color theme="8" tint="-0.249977111117893"/>
      </right>
      <top/>
      <bottom/>
      <diagonal/>
    </border>
    <border>
      <left style="thin">
        <color rgb="FF5288D4"/>
      </left>
      <right/>
      <top style="thin">
        <color rgb="FF5288D4"/>
      </top>
      <bottom style="thin">
        <color rgb="FF5288D4"/>
      </bottom>
      <diagonal/>
    </border>
    <border>
      <left/>
      <right style="thin">
        <color rgb="FF5288D4"/>
      </right>
      <top style="thin">
        <color rgb="FF5288D4"/>
      </top>
      <bottom style="thin">
        <color rgb="FF5288D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1499679555650502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14996795556505021"/>
      </top>
      <bottom style="thin">
        <color theme="0" tint="-0.49998474074526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4" tint="0.59996337778862885"/>
      </left>
      <right style="thin">
        <color theme="4" tint="0.59996337778862885"/>
      </right>
      <top/>
      <bottom style="thin">
        <color theme="4" tint="0.59996337778862885"/>
      </bottom>
      <diagonal/>
    </border>
    <border>
      <left style="thin">
        <color theme="3" tint="0.59999389629810485"/>
      </left>
      <right/>
      <top/>
      <bottom style="thin">
        <color theme="4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0" fontId="19" fillId="15" borderId="0" applyNumberFormat="0" applyBorder="0" applyAlignment="0" applyProtection="0"/>
  </cellStyleXfs>
  <cellXfs count="25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20" fontId="0" fillId="0" borderId="0" xfId="0" applyNumberFormat="1"/>
    <xf numFmtId="0" fontId="0" fillId="2" borderId="0" xfId="0" applyFill="1" applyAlignment="1">
      <alignment wrapText="1"/>
    </xf>
    <xf numFmtId="0" fontId="2" fillId="0" borderId="0" xfId="0" applyFont="1" applyAlignment="1">
      <alignment wrapText="1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20" fontId="0" fillId="3" borderId="1" xfId="0" applyNumberFormat="1" applyFill="1" applyBorder="1"/>
    <xf numFmtId="16" fontId="0" fillId="0" borderId="0" xfId="0" applyNumberFormat="1"/>
    <xf numFmtId="0" fontId="0" fillId="0" borderId="0" xfId="0" applyAlignment="1">
      <alignment vertical="center" wrapText="1"/>
    </xf>
    <xf numFmtId="16" fontId="0" fillId="0" borderId="0" xfId="0" applyNumberFormat="1" applyAlignment="1">
      <alignment vertical="center" wrapText="1"/>
    </xf>
    <xf numFmtId="164" fontId="4" fillId="0" borderId="0" xfId="2" applyNumberFormat="1" applyFont="1" applyAlignment="1">
      <alignment wrapText="1"/>
    </xf>
    <xf numFmtId="0" fontId="5" fillId="0" borderId="0" xfId="1" applyAlignment="1" applyProtection="1">
      <alignment wrapText="1"/>
    </xf>
    <xf numFmtId="0" fontId="6" fillId="0" borderId="0" xfId="0" applyFont="1" applyAlignment="1">
      <alignment wrapText="1"/>
    </xf>
    <xf numFmtId="167" fontId="0" fillId="0" borderId="0" xfId="0" applyNumberFormat="1"/>
    <xf numFmtId="0" fontId="0" fillId="8" borderId="0" xfId="0" applyFill="1"/>
    <xf numFmtId="0" fontId="0" fillId="8" borderId="6" xfId="0" applyFill="1" applyBorder="1"/>
    <xf numFmtId="14" fontId="0" fillId="8" borderId="0" xfId="0" applyNumberFormat="1" applyFill="1"/>
    <xf numFmtId="0" fontId="0" fillId="0" borderId="3" xfId="0" applyBorder="1"/>
    <xf numFmtId="0" fontId="0" fillId="0" borderId="4" xfId="0" applyBorder="1"/>
    <xf numFmtId="0" fontId="7" fillId="5" borderId="5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 wrapText="1"/>
    </xf>
    <xf numFmtId="164" fontId="9" fillId="0" borderId="0" xfId="0" applyNumberFormat="1" applyFont="1" applyFill="1" applyBorder="1" applyAlignment="1">
      <alignment horizontal="center" vertical="center" wrapText="1"/>
    </xf>
    <xf numFmtId="1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/>
    <xf numFmtId="164" fontId="9" fillId="0" borderId="0" xfId="2" applyNumberFormat="1" applyFont="1" applyFill="1" applyBorder="1" applyAlignment="1">
      <alignment horizontal="center" vertical="center" wrapText="1"/>
    </xf>
    <xf numFmtId="164" fontId="12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1" fontId="12" fillId="0" borderId="0" xfId="0" applyNumberFormat="1" applyFont="1" applyFill="1" applyBorder="1" applyAlignment="1">
      <alignment horizontal="center" vertical="center" wrapText="1"/>
    </xf>
    <xf numFmtId="164" fontId="12" fillId="0" borderId="0" xfId="2" applyNumberFormat="1" applyFont="1" applyFill="1" applyBorder="1" applyAlignment="1">
      <alignment horizontal="center" vertical="center" wrapText="1"/>
    </xf>
    <xf numFmtId="165" fontId="9" fillId="0" borderId="0" xfId="0" applyNumberFormat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164" fontId="9" fillId="0" borderId="14" xfId="0" applyNumberFormat="1" applyFont="1" applyFill="1" applyBorder="1" applyAlignment="1">
      <alignment horizontal="center" vertical="center" wrapText="1"/>
    </xf>
    <xf numFmtId="164" fontId="9" fillId="0" borderId="15" xfId="0" applyNumberFormat="1" applyFont="1" applyFill="1" applyBorder="1" applyAlignment="1">
      <alignment horizontal="center" vertical="center" wrapText="1"/>
    </xf>
    <xf numFmtId="164" fontId="9" fillId="0" borderId="16" xfId="0" applyNumberFormat="1" applyFont="1" applyFill="1" applyBorder="1" applyAlignment="1">
      <alignment horizontal="center" vertical="center" wrapText="1"/>
    </xf>
    <xf numFmtId="164" fontId="9" fillId="0" borderId="14" xfId="2" applyNumberFormat="1" applyFont="1" applyFill="1" applyBorder="1" applyAlignment="1">
      <alignment horizontal="center" vertical="center" wrapText="1"/>
    </xf>
    <xf numFmtId="164" fontId="9" fillId="0" borderId="16" xfId="2" applyNumberFormat="1" applyFont="1" applyFill="1" applyBorder="1" applyAlignment="1">
      <alignment horizontal="center" vertical="center" wrapText="1"/>
    </xf>
    <xf numFmtId="164" fontId="13" fillId="0" borderId="0" xfId="0" applyNumberFormat="1" applyFont="1" applyFill="1" applyBorder="1" applyAlignment="1">
      <alignment horizontal="center" vertical="center" wrapText="1"/>
    </xf>
    <xf numFmtId="0" fontId="13" fillId="0" borderId="0" xfId="0" applyNumberFormat="1" applyFont="1" applyFill="1" applyBorder="1" applyAlignment="1">
      <alignment horizontal="center" vertical="center" wrapText="1"/>
    </xf>
    <xf numFmtId="0" fontId="14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164" fontId="13" fillId="0" borderId="21" xfId="0" applyNumberFormat="1" applyFont="1" applyFill="1" applyBorder="1" applyAlignment="1">
      <alignment horizontal="center" vertical="center" wrapText="1"/>
    </xf>
    <xf numFmtId="0" fontId="13" fillId="0" borderId="20" xfId="0" applyNumberFormat="1" applyFont="1" applyFill="1" applyBorder="1" applyAlignment="1">
      <alignment horizontal="center" vertical="center" wrapText="1"/>
    </xf>
    <xf numFmtId="0" fontId="13" fillId="0" borderId="0" xfId="0" applyNumberFormat="1" applyFont="1" applyFill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0" fontId="13" fillId="0" borderId="21" xfId="0" applyNumberFormat="1" applyFont="1" applyFill="1" applyBorder="1" applyAlignment="1">
      <alignment horizontal="center" vertical="center" wrapText="1"/>
    </xf>
    <xf numFmtId="164" fontId="13" fillId="0" borderId="21" xfId="0" applyNumberFormat="1" applyFont="1" applyFill="1" applyBorder="1" applyAlignment="1">
      <alignment horizontal="center"/>
    </xf>
    <xf numFmtId="164" fontId="13" fillId="0" borderId="22" xfId="0" applyNumberFormat="1" applyFont="1" applyFill="1" applyBorder="1" applyAlignment="1">
      <alignment horizontal="center" vertical="center" wrapText="1"/>
    </xf>
    <xf numFmtId="0" fontId="13" fillId="0" borderId="22" xfId="0" applyNumberFormat="1" applyFont="1" applyFill="1" applyBorder="1" applyAlignment="1">
      <alignment horizontal="center" vertical="center" wrapText="1"/>
    </xf>
    <xf numFmtId="164" fontId="13" fillId="0" borderId="23" xfId="0" applyNumberFormat="1" applyFont="1" applyFill="1" applyBorder="1" applyAlignment="1">
      <alignment horizontal="center" vertical="center" wrapText="1"/>
    </xf>
    <xf numFmtId="0" fontId="13" fillId="0" borderId="23" xfId="0" applyNumberFormat="1" applyFont="1" applyFill="1" applyBorder="1" applyAlignment="1">
      <alignment horizontal="center" vertical="center" wrapText="1"/>
    </xf>
    <xf numFmtId="0" fontId="15" fillId="0" borderId="22" xfId="0" applyNumberFormat="1" applyFont="1" applyFill="1" applyBorder="1" applyAlignment="1">
      <alignment horizontal="center" vertical="center" wrapText="1"/>
    </xf>
    <xf numFmtId="164" fontId="15" fillId="0" borderId="22" xfId="0" applyNumberFormat="1" applyFont="1" applyFill="1" applyBorder="1" applyAlignment="1">
      <alignment horizontal="center" vertical="center" wrapText="1"/>
    </xf>
    <xf numFmtId="164" fontId="13" fillId="0" borderId="23" xfId="0" applyNumberFormat="1" applyFont="1" applyFill="1" applyBorder="1" applyAlignment="1">
      <alignment horizontal="center"/>
    </xf>
    <xf numFmtId="0" fontId="15" fillId="0" borderId="0" xfId="0" applyNumberFormat="1" applyFont="1" applyFill="1" applyBorder="1" applyAlignment="1">
      <alignment horizontal="center" vertical="center" wrapText="1"/>
    </xf>
    <xf numFmtId="164" fontId="15" fillId="0" borderId="0" xfId="0" applyNumberFormat="1" applyFont="1" applyFill="1" applyBorder="1" applyAlignment="1">
      <alignment horizontal="center" vertical="center" wrapText="1"/>
    </xf>
    <xf numFmtId="164" fontId="13" fillId="0" borderId="0" xfId="0" applyNumberFormat="1" applyFont="1" applyFill="1" applyBorder="1"/>
    <xf numFmtId="0" fontId="13" fillId="0" borderId="0" xfId="0" applyNumberFormat="1" applyFont="1" applyFill="1" applyBorder="1"/>
    <xf numFmtId="0" fontId="13" fillId="0" borderId="0" xfId="0" applyNumberFormat="1" applyFont="1" applyFill="1" applyBorder="1" applyAlignment="1">
      <alignment horizontal="center" vertical="center"/>
    </xf>
    <xf numFmtId="0" fontId="14" fillId="0" borderId="0" xfId="0" applyNumberFormat="1" applyFont="1" applyFill="1" applyBorder="1"/>
    <xf numFmtId="0" fontId="14" fillId="0" borderId="0" xfId="0" applyNumberFormat="1" applyFont="1" applyFill="1" applyBorder="1" applyAlignment="1">
      <alignment horizontal="center" vertical="center"/>
    </xf>
    <xf numFmtId="164" fontId="13" fillId="0" borderId="0" xfId="0" applyNumberFormat="1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 wrapText="1"/>
    </xf>
    <xf numFmtId="164" fontId="9" fillId="0" borderId="22" xfId="0" applyNumberFormat="1" applyFont="1" applyFill="1" applyBorder="1" applyAlignment="1">
      <alignment horizontal="center" vertical="center" wrapText="1"/>
    </xf>
    <xf numFmtId="164" fontId="9" fillId="0" borderId="23" xfId="0" applyNumberFormat="1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12" borderId="9" xfId="0" applyFont="1" applyFill="1" applyBorder="1" applyAlignment="1">
      <alignment horizontal="left" vertical="center" wrapText="1"/>
    </xf>
    <xf numFmtId="0" fontId="0" fillId="0" borderId="0" xfId="0" pivotButton="1"/>
    <xf numFmtId="14" fontId="0" fillId="0" borderId="0" xfId="0" applyNumberFormat="1" applyAlignment="1">
      <alignment horizontal="left"/>
    </xf>
    <xf numFmtId="168" fontId="0" fillId="0" borderId="0" xfId="0" applyNumberFormat="1"/>
    <xf numFmtId="0" fontId="9" fillId="13" borderId="9" xfId="0" applyFont="1" applyFill="1" applyBorder="1" applyAlignment="1">
      <alignment horizontal="left" vertical="center" wrapText="1"/>
    </xf>
    <xf numFmtId="0" fontId="9" fillId="0" borderId="0" xfId="0" applyFont="1"/>
    <xf numFmtId="0" fontId="10" fillId="7" borderId="1" xfId="0" applyFont="1" applyFill="1" applyBorder="1" applyAlignment="1">
      <alignment horizontal="center" vertical="top" wrapText="1"/>
    </xf>
    <xf numFmtId="0" fontId="13" fillId="5" borderId="1" xfId="0" applyFont="1" applyFill="1" applyBorder="1" applyAlignment="1">
      <alignment horizontal="center" vertical="top" wrapText="1"/>
    </xf>
    <xf numFmtId="164" fontId="13" fillId="5" borderId="1" xfId="0" applyNumberFormat="1" applyFont="1" applyFill="1" applyBorder="1" applyAlignment="1">
      <alignment horizontal="center" vertical="top" wrapText="1"/>
    </xf>
    <xf numFmtId="164" fontId="13" fillId="5" borderId="2" xfId="0" applyNumberFormat="1" applyFont="1" applyFill="1" applyBorder="1" applyAlignment="1">
      <alignment horizontal="center" vertical="top" wrapText="1"/>
    </xf>
    <xf numFmtId="164" fontId="13" fillId="9" borderId="1" xfId="0" applyNumberFormat="1" applyFont="1" applyFill="1" applyBorder="1" applyAlignment="1">
      <alignment horizontal="center" vertical="top" wrapText="1"/>
    </xf>
    <xf numFmtId="0" fontId="9" fillId="0" borderId="0" xfId="0" applyFont="1" applyFill="1"/>
    <xf numFmtId="20" fontId="9" fillId="0" borderId="0" xfId="0" applyNumberFormat="1" applyFont="1" applyFill="1" applyBorder="1" applyAlignment="1">
      <alignment horizontal="center" wrapText="1"/>
    </xf>
    <xf numFmtId="166" fontId="9" fillId="0" borderId="0" xfId="0" applyNumberFormat="1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 wrapText="1"/>
    </xf>
    <xf numFmtId="164" fontId="9" fillId="0" borderId="0" xfId="0" applyNumberFormat="1" applyFont="1" applyFill="1" applyBorder="1" applyAlignment="1">
      <alignment horizontal="right" wrapText="1" indent="1"/>
    </xf>
    <xf numFmtId="0" fontId="9" fillId="0" borderId="0" xfId="0" applyFont="1" applyFill="1" applyBorder="1" applyAlignment="1" applyProtection="1">
      <alignment horizontal="center" wrapText="1"/>
    </xf>
    <xf numFmtId="166" fontId="9" fillId="0" borderId="0" xfId="0" applyNumberFormat="1" applyFont="1" applyFill="1" applyBorder="1"/>
    <xf numFmtId="0" fontId="13" fillId="0" borderId="0" xfId="0" applyFont="1" applyFill="1" applyBorder="1"/>
    <xf numFmtId="0" fontId="9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164" fontId="9" fillId="13" borderId="9" xfId="0" applyNumberFormat="1" applyFont="1" applyFill="1" applyBorder="1" applyAlignment="1">
      <alignment horizontal="right" vertical="center" wrapText="1" indent="1"/>
    </xf>
    <xf numFmtId="10" fontId="9" fillId="13" borderId="9" xfId="0" applyNumberFormat="1" applyFont="1" applyFill="1" applyBorder="1" applyAlignment="1">
      <alignment horizontal="right" vertical="center" wrapText="1" indent="1"/>
    </xf>
    <xf numFmtId="164" fontId="9" fillId="12" borderId="9" xfId="0" applyNumberFormat="1" applyFont="1" applyFill="1" applyBorder="1" applyAlignment="1">
      <alignment horizontal="right" vertical="center" wrapText="1" indent="1"/>
    </xf>
    <xf numFmtId="165" fontId="9" fillId="12" borderId="9" xfId="0" applyNumberFormat="1" applyFont="1" applyFill="1" applyBorder="1" applyAlignment="1">
      <alignment horizontal="right" vertical="center" wrapText="1" indent="1"/>
    </xf>
    <xf numFmtId="164" fontId="9" fillId="0" borderId="0" xfId="0" applyNumberFormat="1" applyFont="1" applyFill="1" applyBorder="1" applyAlignment="1">
      <alignment horizontal="right" vertical="center" wrapText="1" indent="1"/>
    </xf>
    <xf numFmtId="164" fontId="18" fillId="0" borderId="0" xfId="0" applyNumberFormat="1" applyFont="1" applyFill="1" applyBorder="1" applyAlignment="1">
      <alignment horizontal="center" vertical="center" wrapText="1"/>
    </xf>
    <xf numFmtId="0" fontId="18" fillId="0" borderId="0" xfId="0" applyNumberFormat="1" applyFont="1" applyFill="1" applyBorder="1" applyAlignment="1">
      <alignment horizontal="center" vertical="center" wrapText="1"/>
    </xf>
    <xf numFmtId="0" fontId="0" fillId="0" borderId="0" xfId="0"/>
    <xf numFmtId="3" fontId="0" fillId="0" borderId="50" xfId="0" applyNumberFormat="1" applyBorder="1"/>
    <xf numFmtId="49" fontId="0" fillId="0" borderId="50" xfId="0" applyNumberFormat="1" applyBorder="1"/>
    <xf numFmtId="49" fontId="0" fillId="0" borderId="50" xfId="0" applyNumberFormat="1" applyFill="1" applyBorder="1"/>
    <xf numFmtId="3" fontId="0" fillId="0" borderId="51" xfId="0" applyNumberFormat="1" applyBorder="1"/>
    <xf numFmtId="49" fontId="0" fillId="0" borderId="51" xfId="0" applyNumberFormat="1" applyBorder="1"/>
    <xf numFmtId="49" fontId="20" fillId="16" borderId="49" xfId="3" applyNumberFormat="1" applyFont="1" applyFill="1" applyBorder="1"/>
    <xf numFmtId="0" fontId="0" fillId="0" borderId="0" xfId="0" applyFill="1" applyBorder="1"/>
    <xf numFmtId="0" fontId="9" fillId="0" borderId="0" xfId="0" applyFont="1" applyFill="1" applyBorder="1" applyAlignment="1">
      <alignment horizontal="center" vertical="top"/>
    </xf>
    <xf numFmtId="164" fontId="13" fillId="0" borderId="0" xfId="0" applyNumberFormat="1" applyFont="1" applyFill="1" applyBorder="1" applyAlignment="1">
      <alignment horizontal="right" wrapText="1" indent="1"/>
    </xf>
    <xf numFmtId="0" fontId="9" fillId="0" borderId="0" xfId="0" applyNumberFormat="1" applyFont="1" applyFill="1" applyBorder="1" applyAlignment="1">
      <alignment horizontal="center" wrapText="1"/>
    </xf>
    <xf numFmtId="0" fontId="9" fillId="0" borderId="0" xfId="0" applyNumberFormat="1" applyFont="1" applyFill="1" applyBorder="1" applyAlignment="1">
      <alignment horizontal="right" wrapText="1" indent="1"/>
    </xf>
    <xf numFmtId="0" fontId="9" fillId="0" borderId="0" xfId="0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165" fontId="9" fillId="0" borderId="0" xfId="0" applyNumberFormat="1" applyFont="1" applyFill="1" applyBorder="1" applyAlignment="1">
      <alignment horizontal="center"/>
    </xf>
    <xf numFmtId="0" fontId="9" fillId="4" borderId="52" xfId="0" applyNumberFormat="1" applyFont="1" applyFill="1" applyBorder="1" applyAlignment="1">
      <alignment horizontal="right" wrapText="1" indent="1"/>
    </xf>
    <xf numFmtId="0" fontId="9" fillId="0" borderId="52" xfId="0" applyFont="1" applyFill="1" applyBorder="1" applyAlignment="1">
      <alignment horizontal="right" indent="1"/>
    </xf>
    <xf numFmtId="164" fontId="9" fillId="0" borderId="52" xfId="0" applyNumberFormat="1" applyFont="1" applyFill="1" applyBorder="1" applyAlignment="1">
      <alignment horizontal="right" wrapText="1" indent="1"/>
    </xf>
    <xf numFmtId="164" fontId="9" fillId="0" borderId="52" xfId="0" applyNumberFormat="1" applyFont="1" applyFill="1" applyBorder="1" applyAlignment="1" applyProtection="1">
      <alignment horizontal="right" wrapText="1" indent="1"/>
    </xf>
    <xf numFmtId="0" fontId="9" fillId="0" borderId="52" xfId="0" applyFont="1" applyFill="1" applyBorder="1"/>
    <xf numFmtId="166" fontId="17" fillId="6" borderId="1" xfId="0" applyNumberFormat="1" applyFont="1" applyFill="1" applyBorder="1" applyAlignment="1">
      <alignment horizontal="center" vertical="top" wrapText="1"/>
    </xf>
    <xf numFmtId="0" fontId="17" fillId="6" borderId="1" xfId="0" applyFont="1" applyFill="1" applyBorder="1" applyAlignment="1">
      <alignment horizontal="center" vertical="top" wrapText="1"/>
    </xf>
    <xf numFmtId="0" fontId="9" fillId="0" borderId="53" xfId="0" applyFont="1" applyFill="1" applyBorder="1" applyAlignment="1">
      <alignment horizontal="center" vertical="top"/>
    </xf>
    <xf numFmtId="0" fontId="9" fillId="0" borderId="53" xfId="0" applyFont="1" applyFill="1" applyBorder="1"/>
    <xf numFmtId="164" fontId="9" fillId="4" borderId="54" xfId="0" applyNumberFormat="1" applyFont="1" applyFill="1" applyBorder="1" applyAlignment="1">
      <alignment horizontal="right" wrapText="1" indent="1"/>
    </xf>
    <xf numFmtId="3" fontId="9" fillId="4" borderId="54" xfId="0" applyNumberFormat="1" applyFont="1" applyFill="1" applyBorder="1" applyAlignment="1">
      <alignment horizontal="right" wrapText="1" indent="1"/>
    </xf>
    <xf numFmtId="164" fontId="9" fillId="4" borderId="54" xfId="0" applyNumberFormat="1" applyFont="1" applyFill="1" applyBorder="1" applyAlignment="1">
      <alignment horizontal="center" wrapText="1"/>
    </xf>
    <xf numFmtId="164" fontId="9" fillId="4" borderId="54" xfId="0" applyNumberFormat="1" applyFont="1" applyFill="1" applyBorder="1" applyAlignment="1" applyProtection="1">
      <alignment horizontal="right" wrapText="1" indent="1"/>
    </xf>
    <xf numFmtId="164" fontId="9" fillId="0" borderId="54" xfId="0" applyNumberFormat="1" applyFont="1" applyFill="1" applyBorder="1"/>
    <xf numFmtId="0" fontId="9" fillId="0" borderId="54" xfId="0" applyFont="1" applyFill="1" applyBorder="1"/>
    <xf numFmtId="164" fontId="9" fillId="4" borderId="55" xfId="0" applyNumberFormat="1" applyFont="1" applyFill="1" applyBorder="1" applyAlignment="1">
      <alignment horizontal="right" wrapText="1" indent="1"/>
    </xf>
    <xf numFmtId="3" fontId="9" fillId="4" borderId="55" xfId="0" applyNumberFormat="1" applyFont="1" applyFill="1" applyBorder="1" applyAlignment="1">
      <alignment horizontal="right" wrapText="1" indent="1"/>
    </xf>
    <xf numFmtId="164" fontId="9" fillId="4" borderId="55" xfId="0" applyNumberFormat="1" applyFont="1" applyFill="1" applyBorder="1" applyAlignment="1">
      <alignment horizontal="center" wrapText="1"/>
    </xf>
    <xf numFmtId="166" fontId="9" fillId="0" borderId="52" xfId="0" applyNumberFormat="1" applyFont="1" applyFill="1" applyBorder="1" applyAlignment="1">
      <alignment horizontal="center" wrapText="1"/>
    </xf>
    <xf numFmtId="166" fontId="9" fillId="0" borderId="52" xfId="0" applyNumberFormat="1" applyFont="1" applyFill="1" applyBorder="1"/>
    <xf numFmtId="164" fontId="13" fillId="9" borderId="2" xfId="0" applyNumberFormat="1" applyFont="1" applyFill="1" applyBorder="1" applyAlignment="1">
      <alignment horizontal="center" vertical="top" wrapText="1"/>
    </xf>
    <xf numFmtId="0" fontId="9" fillId="0" borderId="52" xfId="0" applyFont="1" applyFill="1" applyBorder="1" applyAlignment="1">
      <alignment horizontal="center" vertical="top"/>
    </xf>
    <xf numFmtId="0" fontId="9" fillId="0" borderId="52" xfId="0" applyFont="1" applyBorder="1"/>
    <xf numFmtId="0" fontId="10" fillId="10" borderId="10" xfId="0" applyNumberFormat="1" applyFont="1" applyFill="1" applyBorder="1" applyAlignment="1">
      <alignment horizontal="center" vertical="center" wrapText="1"/>
    </xf>
    <xf numFmtId="0" fontId="10" fillId="10" borderId="11" xfId="0" applyNumberFormat="1" applyFont="1" applyFill="1" applyBorder="1" applyAlignment="1">
      <alignment horizontal="center" vertical="center" wrapText="1"/>
    </xf>
    <xf numFmtId="0" fontId="10" fillId="10" borderId="12" xfId="0" applyNumberFormat="1" applyFont="1" applyFill="1" applyBorder="1" applyAlignment="1">
      <alignment horizontal="center" vertical="center" wrapText="1"/>
    </xf>
    <xf numFmtId="0" fontId="10" fillId="10" borderId="13" xfId="0" applyNumberFormat="1" applyFont="1" applyFill="1" applyBorder="1" applyAlignment="1">
      <alignment horizontal="center" vertical="center" wrapText="1"/>
    </xf>
    <xf numFmtId="0" fontId="10" fillId="10" borderId="0" xfId="0" applyNumberFormat="1" applyFont="1" applyFill="1" applyBorder="1" applyAlignment="1">
      <alignment horizontal="center" vertical="center" wrapText="1"/>
    </xf>
    <xf numFmtId="0" fontId="10" fillId="10" borderId="14" xfId="0" applyNumberFormat="1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/>
    <xf numFmtId="0" fontId="0" fillId="0" borderId="14" xfId="0" applyBorder="1"/>
    <xf numFmtId="0" fontId="16" fillId="14" borderId="47" xfId="0" applyFont="1" applyFill="1" applyBorder="1" applyAlignment="1">
      <alignment horizontal="center" vertical="center" wrapText="1"/>
    </xf>
    <xf numFmtId="0" fontId="16" fillId="14" borderId="48" xfId="0" applyFont="1" applyFill="1" applyBorder="1" applyAlignment="1">
      <alignment horizontal="center" vertical="center" wrapText="1"/>
    </xf>
    <xf numFmtId="0" fontId="10" fillId="11" borderId="17" xfId="0" applyNumberFormat="1" applyFont="1" applyFill="1" applyBorder="1" applyAlignment="1">
      <alignment horizontal="center" vertical="center" wrapText="1"/>
    </xf>
    <xf numFmtId="0" fontId="10" fillId="11" borderId="18" xfId="0" applyNumberFormat="1" applyFont="1" applyFill="1" applyBorder="1" applyAlignment="1">
      <alignment horizontal="center" vertical="center" wrapText="1"/>
    </xf>
    <xf numFmtId="0" fontId="10" fillId="11" borderId="19" xfId="0" applyNumberFormat="1" applyFont="1" applyFill="1" applyBorder="1" applyAlignment="1">
      <alignment horizontal="center" vertical="center" wrapText="1"/>
    </xf>
    <xf numFmtId="0" fontId="10" fillId="11" borderId="20" xfId="0" applyNumberFormat="1" applyFont="1" applyFill="1" applyBorder="1" applyAlignment="1">
      <alignment horizontal="center" vertical="center" wrapText="1"/>
    </xf>
    <xf numFmtId="0" fontId="10" fillId="11" borderId="0" xfId="0" applyNumberFormat="1" applyFont="1" applyFill="1" applyBorder="1" applyAlignment="1">
      <alignment horizontal="center" vertical="center" wrapText="1"/>
    </xf>
    <xf numFmtId="0" fontId="10" fillId="11" borderId="21" xfId="0" applyNumberFormat="1" applyFont="1" applyFill="1" applyBorder="1" applyAlignment="1">
      <alignment horizontal="center" vertical="center" wrapText="1"/>
    </xf>
    <xf numFmtId="0" fontId="10" fillId="11" borderId="24" xfId="0" applyNumberFormat="1" applyFont="1" applyFill="1" applyBorder="1" applyAlignment="1">
      <alignment horizontal="center" vertical="center" wrapText="1"/>
    </xf>
    <xf numFmtId="0" fontId="10" fillId="11" borderId="22" xfId="0" applyNumberFormat="1" applyFont="1" applyFill="1" applyBorder="1" applyAlignment="1">
      <alignment horizontal="center" vertical="center" wrapText="1"/>
    </xf>
    <xf numFmtId="0" fontId="10" fillId="11" borderId="23" xfId="0" applyNumberFormat="1" applyFont="1" applyFill="1" applyBorder="1" applyAlignment="1">
      <alignment horizontal="center" vertical="center" wrapText="1"/>
    </xf>
    <xf numFmtId="0" fontId="8" fillId="7" borderId="0" xfId="0" applyFont="1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9" fillId="0" borderId="30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7" xfId="0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 wrapText="1"/>
    </xf>
    <xf numFmtId="164" fontId="9" fillId="0" borderId="31" xfId="0" applyNumberFormat="1" applyFont="1" applyFill="1" applyBorder="1" applyAlignment="1">
      <alignment horizontal="center" vertical="center" wrapText="1"/>
    </xf>
    <xf numFmtId="164" fontId="9" fillId="0" borderId="32" xfId="0" applyNumberFormat="1" applyFont="1" applyFill="1" applyBorder="1" applyAlignment="1">
      <alignment horizontal="center" vertical="center" wrapText="1"/>
    </xf>
    <xf numFmtId="164" fontId="9" fillId="0" borderId="33" xfId="0" applyNumberFormat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1" fontId="13" fillId="0" borderId="32" xfId="0" applyNumberFormat="1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164" fontId="9" fillId="0" borderId="56" xfId="0" applyNumberFormat="1" applyFont="1" applyFill="1" applyBorder="1" applyAlignment="1">
      <alignment horizontal="center" vertical="center" wrapText="1"/>
    </xf>
    <xf numFmtId="164" fontId="9" fillId="0" borderId="29" xfId="0" applyNumberFormat="1" applyFont="1" applyFill="1" applyBorder="1" applyAlignment="1">
      <alignment horizontal="center" vertical="center" wrapText="1"/>
    </xf>
    <xf numFmtId="14" fontId="9" fillId="0" borderId="7" xfId="0" applyNumberFormat="1" applyFont="1" applyFill="1" applyBorder="1" applyAlignment="1">
      <alignment horizontal="center" vertical="center" wrapText="1"/>
    </xf>
    <xf numFmtId="14" fontId="9" fillId="0" borderId="34" xfId="0" applyNumberFormat="1" applyFont="1" applyFill="1" applyBorder="1" applyAlignment="1">
      <alignment horizontal="center" vertical="center" wrapText="1"/>
    </xf>
    <xf numFmtId="1" fontId="9" fillId="0" borderId="36" xfId="0" applyNumberFormat="1" applyFont="1" applyFill="1" applyBorder="1" applyAlignment="1">
      <alignment horizontal="center" vertical="center" wrapText="1"/>
    </xf>
    <xf numFmtId="1" fontId="13" fillId="0" borderId="31" xfId="0" applyNumberFormat="1" applyFont="1" applyFill="1" applyBorder="1" applyAlignment="1">
      <alignment horizontal="center" vertical="center" wrapText="1"/>
    </xf>
    <xf numFmtId="1" fontId="9" fillId="0" borderId="33" xfId="0" applyNumberFormat="1" applyFont="1" applyFill="1" applyBorder="1" applyAlignment="1">
      <alignment horizontal="center" vertical="center" wrapText="1"/>
    </xf>
    <xf numFmtId="1" fontId="9" fillId="0" borderId="56" xfId="0" applyNumberFormat="1" applyFont="1" applyFill="1" applyBorder="1" applyAlignment="1">
      <alignment horizontal="center" vertical="center" wrapText="1"/>
    </xf>
    <xf numFmtId="14" fontId="9" fillId="0" borderId="0" xfId="0" applyNumberFormat="1" applyFont="1" applyFill="1" applyBorder="1" applyAlignment="1">
      <alignment horizontal="center" vertical="center" wrapText="1"/>
    </xf>
    <xf numFmtId="14" fontId="9" fillId="0" borderId="38" xfId="0" applyNumberFormat="1" applyFont="1" applyFill="1" applyBorder="1" applyAlignment="1">
      <alignment horizontal="center" vertical="center" wrapText="1"/>
    </xf>
    <xf numFmtId="1" fontId="9" fillId="0" borderId="8" xfId="0" applyNumberFormat="1" applyFont="1" applyFill="1" applyBorder="1" applyAlignment="1">
      <alignment horizontal="center" vertical="center" wrapText="1"/>
    </xf>
    <xf numFmtId="168" fontId="9" fillId="0" borderId="32" xfId="0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Border="1" applyAlignment="1">
      <alignment horizontal="center" vertical="center" wrapText="1"/>
    </xf>
    <xf numFmtId="168" fontId="9" fillId="0" borderId="29" xfId="0" applyNumberFormat="1" applyFont="1" applyFill="1" applyBorder="1" applyAlignment="1">
      <alignment horizontal="center" vertical="center" wrapText="1"/>
    </xf>
    <xf numFmtId="1" fontId="9" fillId="0" borderId="31" xfId="0" applyNumberFormat="1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1" fontId="9" fillId="0" borderId="29" xfId="0" applyNumberFormat="1" applyFont="1" applyFill="1" applyBorder="1" applyAlignment="1">
      <alignment horizontal="center" vertical="center" wrapText="1"/>
    </xf>
    <xf numFmtId="1" fontId="9" fillId="0" borderId="39" xfId="0" applyNumberFormat="1" applyFont="1" applyFill="1" applyBorder="1" applyAlignment="1">
      <alignment horizontal="center" vertical="center" wrapText="1"/>
    </xf>
    <xf numFmtId="0" fontId="9" fillId="0" borderId="39" xfId="0" applyFont="1" applyFill="1" applyBorder="1" applyAlignment="1">
      <alignment horizontal="center" vertical="center" wrapText="1"/>
    </xf>
    <xf numFmtId="1" fontId="13" fillId="0" borderId="0" xfId="0" applyNumberFormat="1" applyFont="1" applyFill="1" applyBorder="1" applyAlignment="1">
      <alignment horizontal="center" vertical="center" wrapText="1"/>
    </xf>
    <xf numFmtId="14" fontId="9" fillId="0" borderId="26" xfId="0" applyNumberFormat="1" applyFont="1" applyFill="1" applyBorder="1" applyAlignment="1">
      <alignment horizontal="center" vertical="center" wrapText="1"/>
    </xf>
    <xf numFmtId="164" fontId="9" fillId="0" borderId="8" xfId="0" applyNumberFormat="1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9" fillId="0" borderId="40" xfId="0" applyFont="1" applyFill="1" applyBorder="1" applyAlignment="1">
      <alignment horizontal="center" vertical="center" wrapText="1"/>
    </xf>
    <xf numFmtId="164" fontId="9" fillId="0" borderId="25" xfId="0" applyNumberFormat="1" applyFont="1" applyFill="1" applyBorder="1" applyAlignment="1">
      <alignment horizontal="center" vertical="center" wrapText="1"/>
    </xf>
    <xf numFmtId="164" fontId="9" fillId="0" borderId="40" xfId="0" applyNumberFormat="1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  <xf numFmtId="0" fontId="14" fillId="0" borderId="41" xfId="0" applyNumberFormat="1" applyFont="1" applyFill="1" applyBorder="1" applyAlignment="1">
      <alignment horizontal="center" vertical="center" wrapText="1"/>
    </xf>
    <xf numFmtId="0" fontId="13" fillId="0" borderId="41" xfId="0" applyNumberFormat="1" applyFont="1" applyFill="1" applyBorder="1" applyAlignment="1">
      <alignment horizontal="center" vertical="center" wrapText="1"/>
    </xf>
    <xf numFmtId="164" fontId="13" fillId="0" borderId="42" xfId="0" applyNumberFormat="1" applyFont="1" applyFill="1" applyBorder="1" applyAlignment="1">
      <alignment horizontal="center" vertical="center" wrapText="1"/>
    </xf>
    <xf numFmtId="0" fontId="13" fillId="0" borderId="43" xfId="0" applyNumberFormat="1" applyFont="1" applyFill="1" applyBorder="1" applyAlignment="1">
      <alignment horizontal="center" vertical="center" wrapText="1"/>
    </xf>
    <xf numFmtId="164" fontId="13" fillId="0" borderId="44" xfId="0" applyNumberFormat="1" applyFont="1" applyFill="1" applyBorder="1" applyAlignment="1">
      <alignment horizontal="center" vertical="center" wrapText="1"/>
    </xf>
    <xf numFmtId="164" fontId="13" fillId="0" borderId="45" xfId="0" applyNumberFormat="1" applyFont="1" applyFill="1" applyBorder="1" applyAlignment="1">
      <alignment horizontal="center" vertical="center" wrapText="1"/>
    </xf>
    <xf numFmtId="0" fontId="13" fillId="0" borderId="25" xfId="0" applyNumberFormat="1" applyFont="1" applyFill="1" applyBorder="1" applyAlignment="1">
      <alignment horizontal="center" vertical="center" wrapText="1"/>
    </xf>
    <xf numFmtId="164" fontId="13" fillId="0" borderId="25" xfId="0" applyNumberFormat="1" applyFont="1" applyFill="1" applyBorder="1" applyAlignment="1">
      <alignment horizontal="center" vertical="center" wrapText="1"/>
    </xf>
    <xf numFmtId="164" fontId="14" fillId="0" borderId="8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164" fontId="9" fillId="0" borderId="0" xfId="0" applyNumberFormat="1" applyFont="1"/>
    <xf numFmtId="0" fontId="14" fillId="0" borderId="0" xfId="0" applyFont="1" applyAlignment="1">
      <alignment horizontal="center" vertical="center"/>
    </xf>
    <xf numFmtId="0" fontId="14" fillId="0" borderId="0" xfId="0" pivotButton="1" applyFont="1" applyAlignment="1">
      <alignment horizontal="center" vertical="center"/>
    </xf>
    <xf numFmtId="0" fontId="9" fillId="0" borderId="0" xfId="0" pivotButton="1" applyFont="1" applyAlignment="1">
      <alignment horizontal="center"/>
    </xf>
    <xf numFmtId="164" fontId="9" fillId="0" borderId="0" xfId="0" applyNumberFormat="1" applyFont="1" applyAlignment="1">
      <alignment horizontal="center" vertical="center" wrapText="1"/>
    </xf>
    <xf numFmtId="164" fontId="14" fillId="0" borderId="0" xfId="0" applyNumberFormat="1" applyFont="1" applyFill="1" applyBorder="1" applyAlignment="1">
      <alignment horizontal="center" vertical="center" wrapText="1"/>
    </xf>
    <xf numFmtId="0" fontId="14" fillId="0" borderId="42" xfId="0" applyNumberFormat="1" applyFont="1" applyFill="1" applyBorder="1" applyAlignment="1">
      <alignment horizontal="center" vertical="center" wrapText="1"/>
    </xf>
    <xf numFmtId="0" fontId="13" fillId="0" borderId="41" xfId="0" applyNumberFormat="1" applyFont="1" applyFill="1" applyBorder="1"/>
    <xf numFmtId="0" fontId="13" fillId="0" borderId="0" xfId="0" applyNumberFormat="1" applyFont="1" applyFill="1" applyBorder="1" applyAlignment="1">
      <alignment horizontal="center" vertical="center" wrapText="1" indent="1"/>
    </xf>
    <xf numFmtId="164" fontId="13" fillId="0" borderId="0" xfId="0" applyNumberFormat="1" applyFont="1" applyFill="1" applyBorder="1" applyAlignment="1">
      <alignment horizontal="center" vertical="center" wrapText="1" indent="1"/>
    </xf>
    <xf numFmtId="164" fontId="13" fillId="0" borderId="42" xfId="0" applyNumberFormat="1" applyFont="1" applyFill="1" applyBorder="1" applyAlignment="1">
      <alignment horizontal="center" vertical="center" wrapText="1" indent="1"/>
    </xf>
    <xf numFmtId="0" fontId="15" fillId="0" borderId="41" xfId="0" applyNumberFormat="1" applyFont="1" applyFill="1" applyBorder="1"/>
    <xf numFmtId="164" fontId="13" fillId="0" borderId="0" xfId="0" applyNumberFormat="1" applyFont="1" applyFill="1" applyBorder="1" applyAlignment="1">
      <alignment horizontal="right" indent="1"/>
    </xf>
    <xf numFmtId="164" fontId="13" fillId="0" borderId="42" xfId="0" applyNumberFormat="1" applyFont="1" applyFill="1" applyBorder="1" applyAlignment="1">
      <alignment horizontal="right" indent="1"/>
    </xf>
    <xf numFmtId="0" fontId="13" fillId="0" borderId="43" xfId="0" applyNumberFormat="1" applyFont="1" applyFill="1" applyBorder="1"/>
    <xf numFmtId="0" fontId="13" fillId="0" borderId="44" xfId="0" applyNumberFormat="1" applyFont="1" applyFill="1" applyBorder="1"/>
    <xf numFmtId="0" fontId="13" fillId="0" borderId="44" xfId="0" applyNumberFormat="1" applyFont="1" applyFill="1" applyBorder="1" applyAlignment="1">
      <alignment horizontal="right" indent="1"/>
    </xf>
    <xf numFmtId="164" fontId="13" fillId="0" borderId="44" xfId="0" applyNumberFormat="1" applyFont="1" applyFill="1" applyBorder="1" applyAlignment="1">
      <alignment horizontal="right" indent="1"/>
    </xf>
    <xf numFmtId="164" fontId="13" fillId="0" borderId="45" xfId="0" applyNumberFormat="1" applyFont="1" applyFill="1" applyBorder="1" applyAlignment="1">
      <alignment horizontal="right" indent="1"/>
    </xf>
    <xf numFmtId="0" fontId="13" fillId="0" borderId="25" xfId="0" applyNumberFormat="1" applyFont="1" applyFill="1" applyBorder="1" applyAlignment="1">
      <alignment horizontal="center"/>
    </xf>
    <xf numFmtId="0" fontId="14" fillId="0" borderId="41" xfId="0" applyNumberFormat="1" applyFont="1" applyFill="1" applyBorder="1"/>
    <xf numFmtId="0" fontId="14" fillId="0" borderId="8" xfId="0" applyNumberFormat="1" applyFont="1" applyFill="1" applyBorder="1"/>
    <xf numFmtId="164" fontId="14" fillId="0" borderId="8" xfId="0" applyNumberFormat="1" applyFont="1" applyFill="1" applyBorder="1"/>
    <xf numFmtId="164" fontId="14" fillId="0" borderId="46" xfId="0" applyNumberFormat="1" applyFont="1" applyFill="1" applyBorder="1"/>
    <xf numFmtId="164" fontId="14" fillId="0" borderId="42" xfId="0" applyNumberFormat="1" applyFont="1" applyFill="1" applyBorder="1" applyAlignment="1">
      <alignment horizontal="center" vertical="center" wrapText="1"/>
    </xf>
    <xf numFmtId="0" fontId="13" fillId="0" borderId="41" xfId="0" applyNumberFormat="1" applyFont="1" applyFill="1" applyBorder="1" applyAlignment="1">
      <alignment horizontal="center" vertical="center"/>
    </xf>
    <xf numFmtId="164" fontId="13" fillId="0" borderId="42" xfId="0" applyNumberFormat="1" applyFont="1" applyFill="1" applyBorder="1" applyAlignment="1">
      <alignment horizontal="center" vertical="center"/>
    </xf>
    <xf numFmtId="0" fontId="13" fillId="0" borderId="43" xfId="0" applyNumberFormat="1" applyFont="1" applyFill="1" applyBorder="1" applyAlignment="1">
      <alignment horizontal="center" vertical="center"/>
    </xf>
    <xf numFmtId="164" fontId="13" fillId="0" borderId="44" xfId="0" applyNumberFormat="1" applyFont="1" applyFill="1" applyBorder="1" applyAlignment="1">
      <alignment horizontal="center" vertical="center"/>
    </xf>
    <xf numFmtId="164" fontId="13" fillId="0" borderId="45" xfId="0" applyNumberFormat="1" applyFont="1" applyFill="1" applyBorder="1" applyAlignment="1">
      <alignment horizontal="center" vertical="center"/>
    </xf>
    <xf numFmtId="0" fontId="13" fillId="0" borderId="25" xfId="0" applyNumberFormat="1" applyFont="1" applyFill="1" applyBorder="1" applyAlignment="1">
      <alignment horizontal="center" vertical="center"/>
    </xf>
    <xf numFmtId="164" fontId="13" fillId="0" borderId="25" xfId="0" applyNumberFormat="1" applyFont="1" applyFill="1" applyBorder="1" applyAlignment="1">
      <alignment horizontal="center" vertical="center"/>
    </xf>
    <xf numFmtId="0" fontId="14" fillId="0" borderId="41" xfId="0" applyNumberFormat="1" applyFont="1" applyFill="1" applyBorder="1" applyAlignment="1">
      <alignment horizontal="center" vertical="center"/>
    </xf>
    <xf numFmtId="164" fontId="14" fillId="0" borderId="8" xfId="0" applyNumberFormat="1" applyFont="1" applyFill="1" applyBorder="1" applyAlignment="1">
      <alignment horizontal="center" vertical="center"/>
    </xf>
    <xf numFmtId="164" fontId="14" fillId="0" borderId="46" xfId="0" applyNumberFormat="1" applyFont="1" applyFill="1" applyBorder="1" applyAlignment="1">
      <alignment horizontal="center" vertical="center"/>
    </xf>
    <xf numFmtId="0" fontId="13" fillId="0" borderId="42" xfId="0" applyNumberFormat="1" applyFont="1" applyFill="1" applyBorder="1" applyAlignment="1">
      <alignment horizontal="center" vertical="center"/>
    </xf>
    <xf numFmtId="0" fontId="13" fillId="0" borderId="44" xfId="0" applyNumberFormat="1" applyFont="1" applyFill="1" applyBorder="1" applyAlignment="1">
      <alignment horizontal="center" vertical="center" wrapText="1"/>
    </xf>
    <xf numFmtId="166" fontId="13" fillId="0" borderId="41" xfId="0" applyNumberFormat="1" applyFont="1" applyFill="1" applyBorder="1" applyAlignment="1">
      <alignment horizontal="center" vertical="center" wrapText="1"/>
    </xf>
    <xf numFmtId="0" fontId="14" fillId="0" borderId="8" xfId="0" applyNumberFormat="1" applyFont="1" applyFill="1" applyBorder="1" applyAlignment="1">
      <alignment horizontal="center" vertical="center" wrapText="1"/>
    </xf>
    <xf numFmtId="0" fontId="14" fillId="0" borderId="46" xfId="0" applyNumberFormat="1" applyFont="1" applyFill="1" applyBorder="1" applyAlignment="1">
      <alignment horizontal="center" vertical="center" wrapText="1"/>
    </xf>
    <xf numFmtId="164" fontId="14" fillId="0" borderId="46" xfId="0" applyNumberFormat="1" applyFont="1" applyFill="1" applyBorder="1" applyAlignment="1">
      <alignment horizontal="center" vertical="center" wrapText="1"/>
    </xf>
    <xf numFmtId="0" fontId="13" fillId="0" borderId="42" xfId="0" applyNumberFormat="1" applyFont="1" applyFill="1" applyBorder="1" applyAlignment="1">
      <alignment horizontal="center" vertical="center" wrapText="1"/>
    </xf>
    <xf numFmtId="0" fontId="13" fillId="0" borderId="45" xfId="0" applyNumberFormat="1" applyFont="1" applyFill="1" applyBorder="1" applyAlignment="1">
      <alignment horizontal="center" vertical="center" wrapText="1"/>
    </xf>
  </cellXfs>
  <cellStyles count="4">
    <cellStyle name="Акцент4" xfId="3" builtinId="41"/>
    <cellStyle name="Гиперссылка" xfId="1" builtinId="8"/>
    <cellStyle name="Обычный" xfId="0" builtinId="0"/>
    <cellStyle name="Финансовый" xfId="2" builtinId="3"/>
  </cellStyles>
  <dxfs count="1382">
    <dxf>
      <border>
        <bottom style="hair">
          <color theme="4" tint="-0.24994659260841701"/>
        </bottom>
        <vertical/>
        <horizontal/>
      </border>
    </dxf>
    <dxf>
      <font>
        <color theme="0"/>
      </font>
      <fill>
        <patternFill>
          <bgColor theme="0"/>
        </patternFill>
      </fill>
    </dxf>
    <dxf>
      <fill>
        <patternFill>
          <bgColor rgb="FFFFDDD5"/>
        </patternFill>
      </fill>
    </dxf>
    <dxf>
      <fill>
        <patternFill>
          <bgColor rgb="FFB5EBCF"/>
        </patternFill>
      </fill>
    </dxf>
    <dxf>
      <fill>
        <patternFill>
          <bgColor rgb="FFF1C7C7"/>
        </patternFill>
      </fill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3743705557422"/>
        </bottom>
      </border>
    </dxf>
    <dxf>
      <font>
        <sz val="8"/>
      </font>
    </dxf>
    <dxf>
      <font>
        <name val="Arial"/>
        <scheme val="none"/>
      </font>
    </dxf>
    <dxf>
      <border>
        <top/>
      </border>
    </dxf>
    <dxf>
      <font>
        <color theme="1" tint="0.249977111117893"/>
      </font>
    </dxf>
    <dxf>
      <font>
        <sz val="8"/>
      </font>
    </dxf>
    <dxf>
      <font>
        <name val="Arial"/>
        <scheme val="none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theme="1" tint="0.249977111117893"/>
      </font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font>
        <color rgb="FFFF0000"/>
      </font>
    </dxf>
    <dxf>
      <font>
        <color rgb="FF00B050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numFmt numFmtId="0" formatCode="General"/>
    </dxf>
    <dxf>
      <font>
        <color auto="1"/>
      </font>
    </dxf>
    <dxf>
      <fill>
        <patternFill patternType="none">
          <bgColor indexed="65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9"/>
        </patternFill>
      </fill>
    </dxf>
    <dxf>
      <font>
        <color theme="0"/>
      </font>
    </dxf>
    <dxf>
      <fill>
        <patternFill>
          <bgColor theme="9" tint="-0.249977111117893"/>
        </patternFill>
      </fill>
    </dxf>
    <dxf>
      <font>
        <color theme="9" tint="-0.249977111117893"/>
      </font>
    </dxf>
    <dxf>
      <fill>
        <patternFill>
          <bgColor theme="9" tint="0.39997558519241921"/>
        </patternFill>
      </fill>
    </dxf>
    <dxf>
      <font>
        <color theme="9" tint="0.39997558519241921"/>
      </font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solid">
          <bgColor theme="9" tint="0.59999389629810485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right/>
      </border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alignment horizontal="center" vertical="center" readingOrder="0"/>
    </dxf>
    <dxf>
      <alignment horizontal="center" readingOrder="0"/>
    </dxf>
    <dxf>
      <alignment wrapText="1" readingOrder="0"/>
    </dxf>
    <dxf>
      <alignment wrapText="1" indent="0" relativeIndent="255" readingOrder="0"/>
    </dxf>
    <dxf>
      <fill>
        <patternFill patternType="solid">
          <bgColor theme="8" tint="0.59999389629810485"/>
        </patternFill>
      </fill>
    </dxf>
    <dxf>
      <alignment vertical="center" readingOrder="0"/>
    </dxf>
    <dxf>
      <alignment vertical="center" readingOrder="0"/>
    </dxf>
    <dxf>
      <font>
        <color indexed="17"/>
      </font>
    </dxf>
    <dxf>
      <font>
        <color indexed="10"/>
      </font>
    </dxf>
    <dxf>
      <font>
        <b val="0"/>
      </font>
    </dxf>
    <dxf>
      <font>
        <b val="0"/>
      </font>
    </dxf>
    <dxf>
      <font>
        <sz val="14"/>
      </font>
    </dxf>
    <dxf>
      <font>
        <sz val="14"/>
      </font>
    </dxf>
    <dxf>
      <alignment horizontal="center" indent="0" relativeIndent="255" readingOrder="0"/>
    </dxf>
    <dxf>
      <alignment horizontal="center" indent="0" relativeIndent="255" readingOrder="0"/>
    </dxf>
    <dxf>
      <alignment horizontal="center" indent="0" relativeIndent="255" readingOrder="0"/>
    </dxf>
    <dxf>
      <numFmt numFmtId="164" formatCode="#,##0.00_ ;[Red]\-#,##0.00\ "/>
      <alignment horizontal="right" indent="1" relativeIndent="255" readingOrder="0"/>
    </dxf>
    <dxf>
      <numFmt numFmtId="164" formatCode="#,##0.00_ ;[Red]\-#,##0.00\ "/>
      <alignment horizontal="right" indent="1" relativeIndent="255" readingOrder="0"/>
    </dxf>
    <dxf>
      <numFmt numFmtId="164" formatCode="#,##0.00_ ;[Red]\-#,##0.00\ "/>
      <alignment horizontal="right" indent="1" relativeIndent="255" readingOrder="0"/>
    </dxf>
    <dxf>
      <numFmt numFmtId="164" formatCode="#,##0.00_ ;[Red]\-#,##0.00\ "/>
      <alignment horizontal="right" indent="1" relativeIndent="255" readingOrder="0"/>
    </dxf>
    <dxf>
      <numFmt numFmtId="164" formatCode="#,##0.00_ ;[Red]\-#,##0.00\ "/>
      <alignment horizontal="right" indent="1" relativeIndent="255" readingOrder="0"/>
    </dxf>
    <dxf>
      <numFmt numFmtId="164" formatCode="#,##0.00_ ;[Red]\-#,##0.00\ "/>
      <alignment horizontal="right" indent="1" relativeIndent="255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indent="0" relativeIndent="255" readingOrder="0"/>
    </dxf>
    <dxf>
      <font>
        <sz val="8"/>
      </font>
    </dxf>
    <dxf>
      <font>
        <name val="Arial"/>
        <scheme val="none"/>
      </font>
    </dxf>
    <dxf>
      <alignment horizontal="center" vertical="center" wrapText="1" readingOrder="0"/>
    </dxf>
    <dxf>
      <alignment horizontal="center" vertical="center"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theme="4" tint="-0.499984740745262"/>
      </font>
      <alignment horizontal="center" vertical="center" readingOrder="0"/>
    </dxf>
    <dxf>
      <font>
        <color theme="4" tint="-0.499984740745262"/>
      </font>
      <alignment horizontal="center" vertical="center" readingOrder="0"/>
    </dxf>
    <dxf>
      <font>
        <color theme="4" tint="-0.499984740745262"/>
      </font>
      <alignment horizontal="center" vertical="center" readingOrder="0"/>
    </dxf>
    <dxf>
      <font>
        <color theme="4" tint="-0.499984740745262"/>
      </font>
      <alignment horizontal="center" vertical="center" readingOrder="0"/>
    </dxf>
    <dxf>
      <font>
        <color theme="4" tint="-0.499984740745262"/>
      </font>
      <alignment horizontal="center" vertical="center" readingOrder="0"/>
    </dxf>
    <dxf>
      <font>
        <name val="Arial"/>
        <scheme val="none"/>
      </font>
    </dxf>
    <dxf>
      <font>
        <sz val="8"/>
      </font>
    </dxf>
    <dxf>
      <font>
        <sz val="8"/>
      </font>
    </dxf>
    <dxf>
      <font>
        <name val="Arial"/>
        <scheme val="none"/>
      </font>
    </dxf>
    <dxf>
      <border>
        <top/>
      </border>
    </dxf>
    <dxf>
      <font>
        <sz val="8"/>
      </font>
    </dxf>
    <dxf>
      <font>
        <name val="Arial"/>
        <scheme val="none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numFmt numFmtId="0" formatCode="General"/>
    </dxf>
    <dxf>
      <font>
        <color auto="1"/>
      </font>
    </dxf>
    <dxf>
      <fill>
        <patternFill patternType="none">
          <bgColor indexed="65"/>
        </patternFill>
      </fill>
    </dxf>
    <dxf>
      <fill>
        <patternFill>
          <bgColor indexed="64"/>
        </patternFill>
      </fill>
      <alignment horizontal="center" vertical="center" wrapText="1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alignment wrapText="1" readingOrder="0"/>
    </dxf>
    <dxf>
      <alignment wrapText="1" readingOrder="0"/>
    </dxf>
    <dxf>
      <alignment horizontal="center" vertical="center" readingOrder="0"/>
    </dxf>
    <dxf>
      <alignment horizontal="center" vertical="center" readingOrder="0"/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numFmt numFmtId="1" formatCode="0"/>
      <alignment horizontal="center" vertical="center" wrapText="1" readingOrder="0"/>
    </dxf>
    <dxf>
      <numFmt numFmtId="164" formatCode="#,##0.00_ ;[Red]\-#,##0.00\ "/>
      <alignment horizontal="center" vertical="center" wrapText="1" readingOrder="0"/>
    </dxf>
    <dxf>
      <numFmt numFmtId="164" formatCode="#,##0.00_ ;[Red]\-#,##0.00\ "/>
      <alignment horizontal="center" vertical="center" wrapText="1" readingOrder="0"/>
    </dxf>
    <dxf>
      <numFmt numFmtId="164" formatCode="#,##0.00_ ;[Red]\-#,##0.00\ "/>
      <alignment horizontal="center" vertical="center" wrapText="1" readingOrder="0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right" indent="1" relativeIndent="255" readingOrder="0"/>
    </dxf>
    <dxf>
      <numFmt numFmtId="8" formatCode="#,##0.00_р_.;[Red]\-#,##0.00_р_."/>
    </dxf>
    <dxf>
      <numFmt numFmtId="8" formatCode="#,##0.00_р_.;[Red]\-#,##0.00_р_."/>
    </dxf>
    <dxf>
      <font>
        <b/>
      </font>
    </dxf>
    <dxf>
      <font>
        <sz val="8"/>
      </font>
    </dxf>
    <dxf>
      <font>
        <name val="Arial"/>
        <scheme val="none"/>
      </font>
    </dxf>
    <dxf>
      <border>
        <top/>
      </border>
    </dxf>
    <dxf>
      <font>
        <sz val="8"/>
      </font>
    </dxf>
    <dxf>
      <font>
        <name val="Arial"/>
        <scheme val="none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numFmt numFmtId="0" formatCode="General"/>
    </dxf>
    <dxf>
      <font>
        <color auto="1"/>
      </font>
    </dxf>
    <dxf>
      <fill>
        <patternFill patternType="none">
          <bgColor indexed="65"/>
        </patternFill>
      </fill>
    </dxf>
    <dxf>
      <alignment wrapText="1" readingOrder="0"/>
    </dxf>
    <dxf>
      <alignment wrapText="1" readingOrder="0"/>
    </dxf>
    <dxf>
      <alignment horizontal="center" vertical="center" readingOrder="0"/>
    </dxf>
    <dxf>
      <alignment horizontal="center" vertical="center" readingOrder="0"/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numFmt numFmtId="164" formatCode="#,##0.00_ ;[Red]\-#,##0.00\ "/>
      <alignment wrapText="1" readingOrder="0"/>
    </dxf>
    <dxf>
      <numFmt numFmtId="164" formatCode="#,##0.00_ ;[Red]\-#,##0.00\ "/>
      <alignment wrapText="1" readingOrder="0"/>
    </dxf>
    <dxf>
      <numFmt numFmtId="164" formatCode="#,##0.00_ ;[Red]\-#,##0.00\ "/>
      <alignment wrapText="1" readingOrder="0"/>
    </dxf>
    <dxf>
      <alignment horizontal="center"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</font>
    </dxf>
    <dxf>
      <font>
        <name val="Arial"/>
        <scheme val="none"/>
      </font>
    </dxf>
    <dxf>
      <border>
        <top/>
      </border>
    </dxf>
    <dxf>
      <font>
        <sz val="8"/>
      </font>
    </dxf>
    <dxf>
      <font>
        <name val="Arial"/>
        <scheme val="none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67A7FF"/>
        </left>
      </border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numFmt numFmtId="0" formatCode="General"/>
    </dxf>
    <dxf>
      <font>
        <color auto="1"/>
      </font>
    </dxf>
    <dxf>
      <fill>
        <patternFill patternType="none">
          <bgColor indexed="65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alignment wrapText="1" readingOrder="0"/>
    </dxf>
    <dxf>
      <alignment wrapText="1" readingOrder="0"/>
    </dxf>
    <dxf>
      <alignment horizontal="center"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</font>
    </dxf>
    <dxf>
      <font>
        <name val="Arial"/>
        <scheme val="none"/>
      </font>
    </dxf>
    <dxf>
      <border>
        <top/>
      </border>
    </dxf>
    <dxf>
      <font>
        <sz val="8"/>
      </font>
    </dxf>
    <dxf>
      <font>
        <name val="Arial"/>
        <scheme val="none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numFmt numFmtId="0" formatCode="General"/>
    </dxf>
    <dxf>
      <font>
        <color auto="1"/>
      </font>
    </dxf>
    <dxf>
      <fill>
        <patternFill patternType="none">
          <bgColor indexed="65"/>
        </patternFill>
      </fill>
    </dxf>
    <dxf>
      <numFmt numFmtId="1" formatCode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right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alignment horizontal="center" vertical="center" readingOrder="0"/>
    </dxf>
    <dxf>
      <alignment wrapText="1" readingOrder="0"/>
    </dxf>
    <dxf>
      <alignment wrapText="1" indent="0" relativeIndent="255" readingOrder="0"/>
    </dxf>
    <dxf>
      <numFmt numFmtId="1" formatCode="0"/>
    </dxf>
    <dxf>
      <alignment horizontal="right" indent="1" relativeIndent="255" readingOrder="0"/>
    </dxf>
    <dxf>
      <border>
        <right style="thin">
          <color indexed="64"/>
        </right>
        <top style="thin">
          <color indexed="64"/>
        </top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indent="0" relativeIndent="255" readingOrder="0"/>
    </dxf>
    <dxf>
      <numFmt numFmtId="164" formatCode="#,##0.00_ ;[Red]\-#,##0.00\ "/>
      <alignment horizontal="left" indent="1" relativeIndent="255" readingOrder="0"/>
    </dxf>
    <dxf>
      <numFmt numFmtId="164" formatCode="#,##0.00_ ;[Red]\-#,##0.00\ "/>
    </dxf>
    <dxf>
      <alignment wrapText="1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</font>
    </dxf>
    <dxf>
      <font>
        <name val="Arial"/>
        <scheme val="none"/>
      </font>
    </dxf>
    <dxf>
      <border>
        <top/>
      </border>
    </dxf>
    <dxf>
      <font>
        <color theme="1" tint="0.249977111117893"/>
      </font>
    </dxf>
    <dxf>
      <font>
        <color theme="1" tint="0.249977111117893"/>
      </font>
    </dxf>
    <dxf>
      <font>
        <sz val="8"/>
      </font>
    </dxf>
    <dxf>
      <font>
        <name val="Arial"/>
        <scheme val="none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numFmt numFmtId="164" formatCode="#,##0.00_ ;[Red]\-#,##0.00\ "/>
    </dxf>
    <dxf>
      <numFmt numFmtId="166" formatCode="dd/mm/yy;@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numFmt numFmtId="0" formatCode="General"/>
    </dxf>
    <dxf>
      <font>
        <color auto="1"/>
      </font>
    </dxf>
    <dxf>
      <fill>
        <patternFill patternType="none"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_ ;[Red]\-#,##0\ "/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ont>
        <color theme="9" tint="-0.499984740745262"/>
      </font>
    </dxf>
    <dxf>
      <font>
        <color theme="0"/>
      </font>
      <numFmt numFmtId="164" formatCode="#,##0.00_ ;[Red]\-#,##0.00\ "/>
      <fill>
        <patternFill>
          <bgColor indexed="64"/>
        </patternFill>
      </fill>
    </dxf>
    <dxf>
      <fill>
        <patternFill>
          <bgColor theme="9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right/>
      </border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numFmt numFmtId="1" formatCode="0"/>
    </dxf>
    <dxf>
      <numFmt numFmtId="1" formatCode="0"/>
    </dxf>
    <dxf>
      <alignment horizontal="center" vertical="center" readingOrder="0"/>
    </dxf>
    <dxf>
      <alignment wrapText="1" readingOrder="0"/>
    </dxf>
    <dxf>
      <alignment wrapText="1" indent="0" relativeIndent="255" readingOrder="0"/>
    </dxf>
    <dxf>
      <numFmt numFmtId="165" formatCode="#,##0_ ;[Red]\-#,##0\ "/>
    </dxf>
    <dxf>
      <numFmt numFmtId="165" formatCode="#,##0_ ;[Red]\-#,##0\ "/>
    </dxf>
    <dxf>
      <numFmt numFmtId="165" formatCode="#,##0_ ;[Red]\-#,##0\ "/>
    </dxf>
    <dxf>
      <numFmt numFmtId="164" formatCode="#,##0.00_ ;[Red]\-#,##0.00\ "/>
    </dxf>
    <dxf>
      <alignment horizontal="center" readingOrder="0"/>
    </dxf>
    <dxf>
      <alignment horizontal="right" readingOrder="0"/>
    </dxf>
    <dxf>
      <alignment vertical="center" readingOrder="0"/>
    </dxf>
    <dxf>
      <alignment vertical="center" readingOrder="0"/>
    </dxf>
    <dxf>
      <font>
        <color theme="8" tint="-0.249977111117893"/>
      </font>
    </dxf>
    <dxf>
      <font>
        <color rgb="FFFF0000"/>
      </font>
    </dxf>
    <dxf>
      <fill>
        <patternFill patternType="solid">
          <bgColor theme="9" tint="0.59999389629810485"/>
        </patternFill>
      </fill>
    </dxf>
    <dxf>
      <font>
        <color theme="5" tint="0.79998168889431442"/>
      </font>
    </dxf>
    <dxf>
      <fill>
        <patternFill>
          <bgColor theme="8" tint="0.59999389629810485"/>
        </patternFill>
      </fill>
    </dxf>
    <dxf>
      <fill>
        <patternFill patternType="solid">
          <bgColor rgb="FFFFFF00"/>
        </patternFill>
      </fill>
    </dxf>
    <dxf>
      <font>
        <color rgb="FF00B050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4"/>
      </font>
    </dxf>
    <dxf>
      <font>
        <sz val="14"/>
      </font>
    </dxf>
    <dxf>
      <alignment horizontal="right" readingOrder="0"/>
    </dxf>
    <dxf>
      <alignment horizontal="center" readingOrder="0"/>
    </dxf>
    <dxf>
      <alignment wrapText="1" indent="0" relativeIndent="255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</font>
    </dxf>
    <dxf>
      <font>
        <name val="Arial"/>
        <scheme val="none"/>
      </font>
    </dxf>
    <dxf>
      <border>
        <top/>
      </border>
    </dxf>
    <dxf>
      <font>
        <sz val="8"/>
      </font>
    </dxf>
    <dxf>
      <font>
        <name val="Arial"/>
        <scheme val="none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6" formatCode="dd/mm/yy;@"/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numFmt numFmtId="0" formatCode="General"/>
    </dxf>
    <dxf>
      <font>
        <color auto="1"/>
      </font>
    </dxf>
    <dxf>
      <fill>
        <patternFill patternType="none">
          <bgColor indexed="65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alignment horizontal="center" vertical="center" readingOrder="0"/>
    </dxf>
    <dxf>
      <alignment wrapText="1" readingOrder="0"/>
    </dxf>
    <dxf>
      <alignment wrapText="1" indent="0" relativeIndent="255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_ ;[Red]\-#,##0.00\ "/>
    </dxf>
    <dxf>
      <font>
        <sz val="8"/>
      </font>
    </dxf>
    <dxf>
      <font>
        <name val="Arial"/>
        <scheme val="none"/>
      </font>
    </dxf>
    <dxf>
      <border>
        <top/>
      </border>
    </dxf>
    <dxf>
      <font>
        <sz val="8"/>
      </font>
    </dxf>
    <dxf>
      <font>
        <name val="Arial"/>
        <scheme val="none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numFmt numFmtId="0" formatCode="General"/>
    </dxf>
    <dxf>
      <font>
        <color auto="1"/>
      </font>
    </dxf>
    <dxf>
      <fill>
        <patternFill patternType="none">
          <bgColor indexed="65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numFmt numFmtId="1" formatCode="0"/>
    </dxf>
    <dxf>
      <numFmt numFmtId="1" formatCode="0"/>
    </dxf>
    <dxf>
      <alignment horizontal="center" vertical="center" readingOrder="0"/>
    </dxf>
    <dxf>
      <alignment wrapText="1" readingOrder="0"/>
    </dxf>
    <dxf>
      <border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readingOrder="0"/>
    </dxf>
    <dxf>
      <alignment wrapText="1" indent="0" relativeIndent="255" readingOrder="0"/>
    </dxf>
    <dxf>
      <numFmt numFmtId="164" formatCode="#,##0.00_ ;[Red]\-#,##0.00\ "/>
    </dxf>
    <dxf>
      <numFmt numFmtId="164" formatCode="#,##0.00_ ;[Red]\-#,##0.00\ "/>
    </dxf>
    <dxf>
      <font>
        <sz val="8"/>
      </font>
    </dxf>
    <dxf>
      <font>
        <name val="Arial"/>
        <scheme val="none"/>
      </font>
    </dxf>
    <dxf>
      <border>
        <top/>
      </border>
    </dxf>
    <dxf>
      <border>
        <left/>
        <right/>
        <bottom/>
      </border>
    </dxf>
    <dxf>
      <border>
        <left/>
        <right/>
        <bottom/>
      </border>
    </dxf>
    <dxf>
      <border>
        <left/>
        <right/>
        <bottom/>
      </border>
    </dxf>
    <dxf>
      <border>
        <left/>
        <right/>
        <bottom/>
      </border>
    </dxf>
    <dxf>
      <border>
        <left/>
        <right/>
        <bottom/>
      </border>
    </dxf>
    <dxf>
      <border>
        <left/>
        <right/>
        <bottom/>
      </border>
    </dxf>
    <dxf>
      <border>
        <left/>
        <right/>
        <bottom/>
      </border>
    </dxf>
    <dxf>
      <border>
        <left/>
        <right/>
        <bottom/>
      </border>
    </dxf>
    <dxf>
      <font>
        <sz val="8"/>
      </font>
    </dxf>
    <dxf>
      <font>
        <name val="Arial"/>
        <scheme val="none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numFmt numFmtId="0" formatCode="General"/>
    </dxf>
    <dxf>
      <font>
        <color auto="1"/>
      </font>
    </dxf>
    <dxf>
      <fill>
        <patternFill patternType="none">
          <bgColor indexed="65"/>
        </patternFill>
      </fill>
    </dxf>
    <dxf>
      <numFmt numFmtId="1" formatCode="0"/>
      <fill>
        <patternFill>
          <bgColor indexed="64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alignment wrapText="1" readingOrder="0"/>
    </dxf>
    <dxf>
      <alignment wrapText="1" readingOrder="0"/>
    </dxf>
    <dxf>
      <alignment horizontal="center" vertical="center" readingOrder="0"/>
    </dxf>
    <dxf>
      <alignment horizontal="center" vertical="center" readingOrder="0"/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alignment horizontal="center" vertical="center" readingOrder="0"/>
    </dxf>
    <dxf>
      <border>
        <right style="thin">
          <color indexed="64"/>
        </right>
        <top style="thin">
          <color indexed="64"/>
        </top>
      </border>
    </dxf>
    <dxf>
      <alignment horizontal="center" readingOrder="0"/>
    </dxf>
    <dxf>
      <alignment wrapText="1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_ ;[Red]\-#,##0.00\ 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4" formatCode="#,##0.00_ ;[Red]\-#,##0.00\ "/>
    </dxf>
    <dxf>
      <font>
        <color theme="0"/>
      </font>
      <fill>
        <patternFill>
          <bgColor theme="0" tint="-4.9989318521683403E-2"/>
        </patternFill>
      </fill>
    </dxf>
    <dxf>
      <font>
        <color theme="0"/>
      </font>
      <fill>
        <patternFill>
          <bgColor theme="0" tint="-4.9989318521683403E-2"/>
        </patternFill>
      </fill>
    </dxf>
    <dxf>
      <font>
        <color theme="0"/>
      </font>
      <fill>
        <patternFill>
          <bgColor theme="0" tint="-4.9989318521683403E-2"/>
        </patternFill>
      </fill>
    </dxf>
    <dxf>
      <font>
        <sz val="8"/>
      </font>
    </dxf>
    <dxf>
      <font>
        <name val="Arial"/>
        <scheme val="none"/>
      </font>
    </dxf>
    <dxf>
      <border>
        <left style="thin">
          <color rgb="FF8FD88C"/>
        </left>
      </border>
    </dxf>
    <dxf>
      <border>
        <left style="thin">
          <color rgb="FF8FD88C"/>
        </left>
      </border>
    </dxf>
    <dxf>
      <border>
        <left style="thin">
          <color rgb="FF8FD88C"/>
        </left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/>
        <top/>
        <bottom/>
      </border>
    </dxf>
    <dxf>
      <font>
        <sz val="8"/>
      </font>
    </dxf>
    <dxf>
      <font>
        <name val="Arial"/>
        <scheme val="none"/>
      </font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right/>
      </border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none">
          <bgColor indexed="65"/>
        </patternFill>
      </fill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alignment wrapText="1" readingOrder="0"/>
    </dxf>
    <dxf>
      <alignment horizontal="center" vertical="center" indent="0" relativeIndent="255" readingOrder="0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alignment horizontal="right" indent="1" relativeIndent="255" readingOrder="0"/>
    </dxf>
    <dxf>
      <alignment horizontal="center" readingOrder="0"/>
    </dxf>
    <dxf>
      <alignment horizontal="center" readingOrder="0"/>
    </dxf>
    <dxf>
      <numFmt numFmtId="164" formatCode="#,##0.00_ ;[Red]\-#,##0.00\ "/>
    </dxf>
    <dxf>
      <alignment horizontal="distributed" vertical="top" indent="2" relativeIndent="255" readingOrder="0"/>
    </dxf>
    <dxf>
      <alignment horizontal="distributed" vertical="top" indent="2" relativeIndent="255" readingOrder="0"/>
    </dxf>
    <dxf>
      <alignment shrinkToFi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</font>
    </dxf>
    <dxf>
      <font>
        <name val="Arial"/>
        <scheme val="none"/>
      </font>
    </dxf>
    <dxf>
      <border>
        <left style="thin">
          <color rgb="FF8FD88C"/>
        </left>
      </border>
    </dxf>
    <dxf>
      <border>
        <left style="thin">
          <color rgb="FF8FD88C"/>
        </left>
      </border>
    </dxf>
    <dxf>
      <border>
        <left style="thin">
          <color rgb="FF8FD88C"/>
        </left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/>
        <top/>
        <bottom/>
      </border>
    </dxf>
    <dxf>
      <font>
        <sz val="8"/>
      </font>
    </dxf>
    <dxf>
      <font>
        <name val="Arial"/>
        <scheme val="none"/>
      </font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/>
        <top/>
        <bottom/>
        <vertical/>
        <horizontal/>
      </border>
    </dxf>
    <dxf>
      <border>
        <left/>
        <top/>
        <bottom/>
        <vertical/>
        <horizontal/>
      </border>
    </dxf>
    <dxf>
      <border>
        <left/>
        <top/>
        <bottom/>
        <vertical/>
        <horizontal/>
      </border>
    </dxf>
    <dxf>
      <border>
        <left/>
        <top/>
        <bottom/>
        <vertical/>
        <horizontal/>
      </border>
    </dxf>
    <dxf>
      <border>
        <left/>
        <top/>
        <bottom/>
        <vertical/>
        <horizontal/>
      </border>
    </dxf>
    <dxf>
      <border>
        <left/>
        <top/>
        <bottom/>
        <vertical/>
        <horizontal/>
      </border>
    </dxf>
    <dxf>
      <border>
        <right/>
      </border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none">
          <bgColor indexed="65"/>
        </patternFill>
      </fill>
    </dxf>
    <dxf>
      <border>
        <right style="thin">
          <color theme="7" tint="-0.249977111117893"/>
        </right>
      </border>
    </dxf>
    <dxf>
      <border>
        <left style="thin">
          <color theme="7" tint="-0.249977111117893"/>
        </left>
        <right style="thin">
          <color theme="7" tint="-0.249977111117893"/>
        </right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alignment wrapText="1" readingOrder="0"/>
    </dxf>
    <dxf>
      <alignment horizontal="center" vertical="center" indent="0" relativeIndent="255" readingOrder="0"/>
    </dxf>
    <dxf>
      <numFmt numFmtId="164" formatCode="#,##0.00_ ;[Red]\-#,##0.00\ "/>
    </dxf>
    <dxf>
      <alignment horizontal="right" indent="1" relativeIndent="255" readingOrder="0"/>
    </dxf>
    <dxf>
      <alignment horizontal="center" readingOrder="0"/>
    </dxf>
    <dxf>
      <alignment horizontal="center" readingOrder="0"/>
    </dxf>
    <dxf>
      <numFmt numFmtId="164" formatCode="#,##0.00_ ;[Red]\-#,##0.00\ "/>
    </dxf>
    <dxf>
      <alignment horizontal="distributed" vertical="top" indent="2" relativeIndent="255" readingOrder="0"/>
    </dxf>
    <dxf>
      <alignment shrinkToFi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</font>
    </dxf>
    <dxf>
      <font>
        <name val="Arial"/>
        <scheme val="none"/>
      </font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8FD88C"/>
        </left>
      </border>
    </dxf>
    <dxf>
      <border>
        <left style="thin">
          <color rgb="FF8FD88C"/>
        </left>
      </border>
    </dxf>
    <dxf>
      <border>
        <left style="thin">
          <color rgb="FF8FD88C"/>
        </left>
      </border>
    </dxf>
    <dxf>
      <border>
        <left style="thin">
          <color rgb="FF8FD88C"/>
        </left>
      </border>
    </dxf>
    <dxf>
      <border>
        <left/>
        <top/>
        <bottom/>
      </border>
    </dxf>
    <dxf>
      <font>
        <sz val="8"/>
      </font>
    </dxf>
    <dxf>
      <font>
        <name val="Arial"/>
        <scheme val="none"/>
      </font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/>
        <top/>
        <bottom/>
        <vertical/>
        <horizontal/>
      </border>
    </dxf>
    <dxf>
      <border>
        <left/>
        <top/>
        <bottom/>
        <vertical/>
        <horizontal/>
      </border>
    </dxf>
    <dxf>
      <border>
        <left/>
        <top/>
        <bottom/>
        <vertical/>
        <horizontal/>
      </border>
    </dxf>
    <dxf>
      <border>
        <left/>
        <top/>
        <bottom/>
        <vertical/>
        <horizontal/>
      </border>
    </dxf>
    <dxf>
      <border>
        <left/>
        <top/>
        <bottom/>
        <vertical/>
        <horizontal/>
      </border>
    </dxf>
    <dxf>
      <border>
        <left/>
        <top/>
        <bottom/>
        <vertical/>
        <horizontal/>
      </border>
    </dxf>
    <dxf>
      <border>
        <right/>
      </border>
    </dxf>
    <dxf>
      <font>
        <color auto="1"/>
      </font>
    </dxf>
    <dxf>
      <font>
        <color auto="1"/>
      </font>
    </dxf>
    <dxf>
      <fill>
        <patternFill patternType="none">
          <bgColor indexed="65"/>
        </patternFill>
      </fill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alignment wrapText="1" readingOrder="0"/>
    </dxf>
    <dxf>
      <alignment horizontal="center" vertical="center" indent="0" relativeIndent="255" readingOrder="0"/>
    </dxf>
    <dxf>
      <numFmt numFmtId="164" formatCode="#,##0.00_ ;[Red]\-#,##0.00\ "/>
    </dxf>
    <dxf>
      <alignment horizontal="right" vertical="center" indent="1" relativeIndent="255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4" formatCode="#,##0.00_ ;[Red]\-#,##0.00\ "/>
    </dxf>
    <dxf>
      <alignment horizontal="center" readingOrder="0"/>
    </dxf>
    <dxf>
      <alignment horizontal="center" readingOrder="0"/>
    </dxf>
    <dxf>
      <numFmt numFmtId="35" formatCode="_-* #,##0.00_р_._-;\-* #,##0.00_р_._-;_-* &quot;-&quot;??_р_._-;_-@_-"/>
    </dxf>
    <dxf>
      <alignment shrinkToFi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</font>
    </dxf>
    <dxf>
      <font>
        <name val="Arial"/>
        <scheme val="none"/>
      </font>
    </dxf>
    <dxf>
      <border>
        <left style="thin">
          <color rgb="FF8FD88C"/>
        </left>
      </border>
    </dxf>
    <dxf>
      <border>
        <left style="thin">
          <color rgb="FF8FD88C"/>
        </left>
      </border>
    </dxf>
    <dxf>
      <border>
        <left style="thin">
          <color rgb="FF8FD88C"/>
        </left>
      </border>
    </dxf>
    <dxf>
      <border>
        <left style="thin">
          <color rgb="FF8FD88C"/>
        </left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/>
        <top/>
        <bottom/>
      </border>
    </dxf>
    <dxf>
      <font>
        <sz val="8"/>
      </font>
    </dxf>
    <dxf>
      <font>
        <name val="Arial"/>
        <scheme val="none"/>
      </font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right/>
      </border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none">
          <bgColor indexed="65"/>
        </patternFill>
      </fill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alignment wrapText="1" readingOrder="0"/>
    </dxf>
    <dxf>
      <alignment horizontal="center" vertical="center" indent="0" relativeIndent="255" readingOrder="0"/>
    </dxf>
    <dxf>
      <numFmt numFmtId="164" formatCode="#,##0.00_ ;[Red]\-#,##0.00\ 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</font>
    </dxf>
    <dxf>
      <font>
        <name val="Arial"/>
        <scheme val="none"/>
      </font>
    </dxf>
    <dxf>
      <border>
        <left style="thin">
          <color rgb="FF8FD88C"/>
        </left>
      </border>
    </dxf>
    <dxf>
      <border>
        <left style="thin">
          <color rgb="FF8FD88C"/>
        </left>
      </border>
    </dxf>
    <dxf>
      <border>
        <left style="thin">
          <color rgb="FF8FD88C"/>
        </left>
      </border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/>
        <right/>
        <top/>
        <bottom/>
      </border>
    </dxf>
    <dxf>
      <font>
        <sz val="8"/>
      </font>
    </dxf>
    <dxf>
      <font>
        <name val="Arial"/>
        <scheme val="none"/>
      </font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none">
          <bgColor indexed="65"/>
        </patternFill>
      </fill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numFmt numFmtId="164" formatCode="#,##0.00_ ;[Red]\-#,##0.00\ "/>
    </dxf>
    <dxf>
      <alignment wrapText="1" readingOrder="0"/>
    </dxf>
    <dxf>
      <alignment horizontal="center" vertical="center" indent="0" relativeIndent="255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</font>
    </dxf>
    <dxf>
      <font>
        <name val="Arial"/>
        <scheme val="none"/>
      </font>
    </dxf>
    <dxf>
      <border>
        <left style="thin">
          <color rgb="FF8FD88C"/>
        </left>
      </border>
    </dxf>
    <dxf>
      <border>
        <left style="thin">
          <color rgb="FF8FD88C"/>
        </left>
      </border>
    </dxf>
    <dxf>
      <border>
        <left style="thin">
          <color rgb="FF8FD88C"/>
        </left>
      </border>
    </dxf>
    <dxf>
      <font>
        <color auto="1"/>
      </font>
    </dxf>
    <dxf>
      <border>
        <top/>
      </border>
    </dxf>
    <dxf>
      <border>
        <top/>
      </border>
    </dxf>
    <dxf>
      <border>
        <bottom/>
      </border>
    </dxf>
    <dxf>
      <border>
        <top/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left style="thin">
          <color rgb="FFB6B6B6"/>
        </left>
        <right style="thin">
          <color rgb="FFB6B6B6"/>
        </right>
        <bottom style="thin">
          <color rgb="FFB6B6B6"/>
        </bottom>
      </border>
    </dxf>
    <dxf>
      <border>
        <top/>
        <bottom/>
      </border>
    </dxf>
    <dxf>
      <border>
        <horizontal/>
      </border>
    </dxf>
    <dxf>
      <border>
        <horizontal/>
      </border>
    </dxf>
    <dxf>
      <border>
        <right/>
        <horizontal/>
      </border>
    </dxf>
    <dxf>
      <border>
        <right/>
        <horizontal/>
      </border>
    </dxf>
    <dxf>
      <border>
        <right/>
        <horizontal/>
      </border>
    </dxf>
    <dxf>
      <border>
        <top/>
        <horizontal/>
      </border>
    </dxf>
    <dxf>
      <border>
        <top/>
        <horizontal/>
      </border>
    </dxf>
    <dxf>
      <border>
        <top/>
        <horizontal/>
      </border>
    </dxf>
    <dxf>
      <border>
        <left/>
        <top/>
        <horizontal/>
      </border>
    </dxf>
    <dxf>
      <border>
        <left/>
        <top/>
        <horizontal/>
      </border>
    </dxf>
    <dxf>
      <border>
        <left/>
        <right/>
        <top/>
        <bottom/>
      </border>
    </dxf>
    <dxf>
      <font>
        <sz val="8"/>
      </font>
    </dxf>
    <dxf>
      <font>
        <name val="Arial"/>
        <scheme val="none"/>
      </font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font>
        <color auto="1"/>
      </font>
    </dxf>
    <dxf>
      <font>
        <color auto="1"/>
      </font>
    </dxf>
    <dxf>
      <fill>
        <patternFill patternType="none">
          <bgColor indexed="65"/>
        </patternFill>
      </fill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numFmt numFmtId="1" formatCode="0"/>
    </dxf>
    <dxf>
      <numFmt numFmtId="165" formatCode="#,##0_ ;[Red]\-#,##0\ "/>
    </dxf>
    <dxf>
      <numFmt numFmtId="164" formatCode="#,##0.00_ ;[Red]\-#,##0.00\ "/>
    </dxf>
    <dxf>
      <alignment wrapText="1" readingOrder="0"/>
    </dxf>
    <dxf>
      <alignment horizontal="center" vertical="center" indent="0" relativeIndent="255" readingOrder="0"/>
    </dxf>
    <dxf>
      <alignment wrapText="1" indent="0" relativeIndent="255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_ ;[Red]\-#,##0.00\ "/>
    </dxf>
    <dxf>
      <font>
        <sz val="8"/>
      </font>
    </dxf>
    <dxf>
      <font>
        <name val="Arial"/>
        <scheme val="none"/>
      </font>
    </dxf>
    <dxf>
      <fill>
        <patternFill patternType="none">
          <bgColor indexed="65"/>
        </patternFill>
      </fill>
    </dxf>
    <dxf>
      <alignment wrapText="1" readingOrder="0"/>
    </dxf>
    <dxf>
      <alignment horizontal="center" vertical="center" indent="0" relativeIndent="255" readingOrder="0"/>
    </dxf>
    <dxf>
      <font>
        <sz val="8"/>
      </font>
    </dxf>
    <dxf>
      <font>
        <name val="Arial"/>
        <scheme val="none"/>
      </font>
    </dxf>
    <dxf>
      <border>
        <top/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/>
        <right/>
        <top/>
        <bottom/>
      </border>
    </dxf>
    <dxf>
      <font>
        <sz val="8"/>
      </font>
    </dxf>
    <dxf>
      <font>
        <name val="Arial"/>
        <scheme val="none"/>
      </font>
    </dxf>
    <dxf>
      <font>
        <color auto="1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numFmt numFmtId="1" formatCode="0"/>
    </dxf>
    <dxf>
      <alignment horizontal="center" vertical="center" wrapText="1" indent="0" relativeIndent="255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</font>
    </dxf>
    <dxf>
      <font>
        <name val="Arial"/>
        <scheme val="none"/>
      </font>
    </dxf>
    <dxf>
      <border>
        <top/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/>
        <right/>
        <top/>
        <bottom/>
      </border>
    </dxf>
    <dxf>
      <font>
        <sz val="8"/>
      </font>
    </dxf>
    <dxf>
      <font>
        <name val="Arial"/>
        <scheme val="none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lativeIndent="255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_ ;[Red]\-#,##0.00\ "/>
    </dxf>
    <dxf>
      <font>
        <sz val="8"/>
      </font>
    </dxf>
    <dxf>
      <font>
        <name val="Arial"/>
        <scheme val="none"/>
      </font>
    </dxf>
    <dxf>
      <border>
        <top/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/>
        <right/>
        <top/>
        <bottom/>
      </border>
    </dxf>
    <dxf>
      <font>
        <sz val="8"/>
      </font>
    </dxf>
    <dxf>
      <font>
        <name val="Arial"/>
        <scheme val="none"/>
      </font>
    </dxf>
    <dxf>
      <font>
        <color auto="1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lativeIndent="255" readingOrder="0"/>
    </dxf>
    <dxf>
      <numFmt numFmtId="1" formatCode="0"/>
    </dxf>
    <dxf>
      <numFmt numFmtId="1" formatCode="0"/>
    </dxf>
    <dxf>
      <numFmt numFmtId="1" formatCode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#,##0.00_ ;[Red]\-#,##0.00\ "/>
    </dxf>
    <dxf>
      <alignment horizontal="right" indent="1" relativeIndent="255" readingOrder="0"/>
    </dxf>
    <dxf>
      <alignment horizontal="right" indent="1" relativeIndent="255" readingOrder="0"/>
    </dxf>
    <dxf>
      <alignment horizontal="right" indent="1" relativeIndent="255" readingOrder="0"/>
    </dxf>
    <dxf>
      <alignment horizontal="right" indent="1" relativeIndent="255" readingOrder="0"/>
    </dxf>
    <dxf>
      <alignment wrapText="1" indent="0" relativeIndent="255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_ ;[Red]\-#,##0.00\ "/>
    </dxf>
    <dxf>
      <font>
        <sz val="8"/>
      </font>
    </dxf>
    <dxf>
      <font>
        <name val="Arial"/>
        <scheme val="none"/>
      </font>
    </dxf>
    <dxf>
      <numFmt numFmtId="168" formatCode="0.00_ ;[Red]\-0.00\ "/>
    </dxf>
    <dxf>
      <numFmt numFmtId="164" formatCode="#,##0.00_ ;[Red]\-#,##0.00\ "/>
    </dxf>
    <dxf>
      <numFmt numFmtId="164" formatCode="#,##0.00_ ;[Red]\-#,##0.00\ "/>
    </dxf>
    <dxf>
      <border>
        <top/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/>
        <right/>
        <top/>
        <bottom/>
      </border>
    </dxf>
    <dxf>
      <font>
        <sz val="8"/>
      </font>
    </dxf>
    <dxf>
      <font>
        <name val="Arial"/>
        <scheme val="none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lativeIndent="255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_ ;[Red]\-#,##0.00\ "/>
    </dxf>
    <dxf>
      <font>
        <sz val="8"/>
      </font>
    </dxf>
    <dxf>
      <font>
        <name val="Arial"/>
        <scheme val="none"/>
      </font>
    </dxf>
    <dxf>
      <border>
        <left/>
        <top/>
      </border>
    </dxf>
    <dxf>
      <border>
        <left/>
      </border>
    </dxf>
    <dxf>
      <border>
        <top/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/>
        <right/>
        <top/>
        <bottom/>
      </border>
    </dxf>
    <dxf>
      <font>
        <sz val="8"/>
      </font>
    </dxf>
    <dxf>
      <font>
        <name val="Arial"/>
        <scheme val="none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lativeIndent="255" readingOrder="0"/>
    </dxf>
    <dxf>
      <numFmt numFmtId="1" formatCode="0"/>
    </dxf>
    <dxf>
      <numFmt numFmtId="1" formatCode="0"/>
    </dxf>
    <dxf>
      <numFmt numFmtId="1" formatCode="0"/>
    </dxf>
    <dxf>
      <numFmt numFmtId="164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</font>
    </dxf>
    <dxf>
      <font>
        <name val="Arial"/>
        <scheme val="none"/>
      </font>
    </dxf>
    <dxf>
      <border>
        <top/>
      </border>
    </dxf>
    <dxf>
      <font>
        <b/>
      </font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font>
        <sz val="8"/>
      </font>
    </dxf>
    <dxf>
      <font>
        <name val="Arial"/>
        <scheme val="none"/>
      </font>
    </dxf>
    <dxf>
      <font>
        <sz val="16"/>
        <name val="ITC Avant Garde Gothic"/>
        <scheme val="none"/>
      </font>
    </dxf>
    <dxf>
      <border>
        <top style="thin">
          <color rgb="FF67A7FF"/>
        </top>
      </border>
    </dxf>
    <dxf>
      <border>
        <top style="thin">
          <color rgb="FF67A7FF"/>
        </top>
      </border>
    </dxf>
    <dxf>
      <border>
        <top style="thin">
          <color rgb="FF67A7FF"/>
        </top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/>
      </border>
    </dxf>
    <dxf>
      <border>
        <right/>
      </border>
    </dxf>
    <dxf>
      <border>
        <top/>
        <vertical/>
      </border>
    </dxf>
    <dxf>
      <border>
        <top/>
        <vertical/>
      </border>
    </dxf>
    <dxf>
      <border>
        <top/>
        <bottom/>
        <vertical/>
      </border>
    </dxf>
    <dxf>
      <border>
        <top/>
        <bottom/>
        <vertical/>
      </border>
    </dxf>
    <dxf>
      <border>
        <left/>
        <top/>
      </border>
    </dxf>
    <dxf>
      <border>
        <left/>
        <bottom/>
      </border>
    </dxf>
    <dxf>
      <border>
        <left/>
        <bottom/>
      </border>
    </dxf>
    <dxf>
      <border>
        <left/>
        <right/>
        <top/>
        <bottom/>
      </border>
    </dxf>
    <dxf>
      <font>
        <color auto="1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rgb="FF0070C0"/>
        </left>
        <top style="thin">
          <color rgb="FF0070C0"/>
        </top>
        <bottom style="thin">
          <color rgb="FF0070C0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border>
        <left style="thin">
          <color theme="4"/>
        </left>
        <right style="thin">
          <color theme="4"/>
        </right>
      </border>
    </dxf>
    <dxf>
      <border>
        <left/>
        <right/>
        <top/>
        <bottom/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</font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lativeIndent="255" readingOrder="0"/>
    </dxf>
    <dxf>
      <border>
        <bottom style="thin">
          <color indexed="64"/>
        </bottom>
      </border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  <dxf>
      <font>
        <sz val="8"/>
      </font>
    </dxf>
    <dxf>
      <font>
        <name val="Arial"/>
        <scheme val="none"/>
      </font>
    </dxf>
    <dxf>
      <border>
        <top/>
      </border>
    </dxf>
    <dxf>
      <border>
        <left style="thin">
          <color rgb="FF67A7FF"/>
        </left>
      </border>
    </dxf>
    <dxf>
      <border>
        <left style="thin">
          <color rgb="FF67A7FF"/>
        </left>
      </border>
    </dxf>
    <dxf>
      <numFmt numFmtId="164" formatCode="#,##0.00_ ;[Red]\-#,##0.00\ "/>
    </dxf>
    <dxf>
      <border>
        <bottom/>
      </border>
    </dxf>
    <dxf>
      <border>
        <bottom/>
      </border>
    </dxf>
    <dxf>
      <border>
        <bottom/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</border>
    </dxf>
    <dxf>
      <border>
        <left/>
        <right/>
        <top/>
        <bottom/>
      </border>
    </dxf>
    <dxf>
      <font>
        <sz val="8"/>
      </font>
    </dxf>
    <dxf>
      <font>
        <name val="Arial"/>
        <scheme val="none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</border>
    </dxf>
    <dxf>
      <numFmt numFmtId="164" formatCode="#,##0.00_ ;[Red]\-#,##0.00\ "/>
    </dxf>
    <dxf>
      <numFmt numFmtId="164" formatCode="#,##0.00_ ;[Red]\-#,##0.00\ 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lativeIndent="255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readingOrder="0"/>
    </dxf>
    <dxf>
      <fill>
        <patternFill>
          <bgColor rgb="FFF0F0F0"/>
        </patternFill>
      </fill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  <vertical style="thin">
          <color rgb="FFB6B6B6"/>
        </vertical>
        <horizontal style="thin">
          <color rgb="FFB6B6B6"/>
        </horizontal>
      </border>
    </dxf>
    <dxf>
      <fill>
        <patternFill>
          <bgColor rgb="FFEAEAEA"/>
        </patternFill>
      </fill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  <vertical style="thin">
          <color rgb="FFB6B6B6"/>
        </vertical>
        <horizontal style="thin">
          <color rgb="FFB6B6B6"/>
        </horizontal>
      </border>
    </dxf>
    <dxf>
      <fill>
        <patternFill>
          <bgColor rgb="FFEAEAEA"/>
        </patternFill>
      </fill>
    </dxf>
    <dxf>
      <fill>
        <patternFill>
          <bgColor rgb="FFF0F0F0"/>
        </patternFill>
      </fill>
    </dxf>
    <dxf>
      <fill>
        <patternFill>
          <bgColor rgb="FFD1D1D1"/>
        </patternFill>
      </fill>
    </dxf>
    <dxf>
      <font>
        <b/>
        <i val="0"/>
        <color theme="1" tint="0.24994659260841701"/>
      </font>
      <fill>
        <gradientFill degree="90">
          <stop position="0">
            <color rgb="FF8FD88C"/>
          </stop>
          <stop position="1">
            <color rgb="FF7DCB7A"/>
          </stop>
        </gradientFill>
      </fill>
    </dxf>
    <dxf>
      <border>
        <left style="thin">
          <color rgb="FF177212"/>
        </left>
        <right style="thin">
          <color rgb="FF177212"/>
        </right>
        <top style="thin">
          <color rgb="FF177212"/>
        </top>
        <bottom style="thin">
          <color rgb="FF177212"/>
        </bottom>
        <vertical style="thin">
          <color rgb="FF177212"/>
        </vertical>
        <horizontal style="thin">
          <color rgb="FF177212"/>
        </horizontal>
      </border>
    </dxf>
    <dxf>
      <fill>
        <patternFill>
          <bgColor rgb="FFF0F0F0"/>
        </patternFill>
      </fill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  <vertical style="thin">
          <color rgb="FFB6B6B6"/>
        </vertical>
        <horizontal style="thin">
          <color rgb="FFB6B6B6"/>
        </horizontal>
      </border>
    </dxf>
    <dxf>
      <fill>
        <patternFill>
          <bgColor rgb="FFEAEAEA"/>
        </patternFill>
      </fill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  <vertical style="thin">
          <color rgb="FFB6B6B6"/>
        </vertical>
        <horizontal style="thin">
          <color rgb="FFB6B6B6"/>
        </horizontal>
      </border>
    </dxf>
    <dxf>
      <fill>
        <patternFill>
          <bgColor rgb="FFCDE1FF"/>
        </patternFill>
      </fill>
      <border>
        <left style="thin">
          <color rgb="FF93BFFF"/>
        </left>
        <right style="thin">
          <color rgb="FF93BFFF"/>
        </right>
        <top style="thin">
          <color rgb="FF93BFFF"/>
        </top>
        <bottom style="thin">
          <color rgb="FF93BFFF"/>
        </bottom>
        <vertical style="thin">
          <color rgb="FF93BFFF"/>
        </vertical>
        <horizontal style="thin">
          <color rgb="FF93BFFF"/>
        </horizontal>
      </border>
    </dxf>
    <dxf>
      <fill>
        <patternFill>
          <bgColor rgb="FFD3E6FF"/>
        </patternFill>
      </fill>
      <border>
        <left style="thin">
          <color rgb="FF93BFFF"/>
        </left>
        <right style="thin">
          <color rgb="FF93BFFF"/>
        </right>
        <top style="thin">
          <color rgb="FF93BFFF"/>
        </top>
        <bottom style="thin">
          <color rgb="FF93BFFF"/>
        </bottom>
        <vertical style="thin">
          <color rgb="FF93BFFF"/>
        </vertical>
        <horizontal style="thin">
          <color rgb="FF93BFFF"/>
        </horizontal>
      </border>
    </dxf>
    <dxf>
      <fill>
        <patternFill>
          <bgColor rgb="FF78B1FF"/>
        </patternFill>
      </fill>
    </dxf>
    <dxf>
      <font>
        <b/>
        <i val="0"/>
      </font>
      <fill>
        <gradientFill degree="90">
          <stop position="0">
            <color rgb="FF67A7FF"/>
          </stop>
          <stop position="1">
            <color rgb="FF528AD6"/>
          </stop>
        </gradientFill>
      </fill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  <vertical style="thin">
          <color rgb="FF5288D4"/>
        </vertical>
        <horizontal style="thin">
          <color rgb="FF5288D4"/>
        </horizontal>
      </border>
    </dxf>
    <dxf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patternFill>
          <bgColor rgb="FFDEE7F4"/>
        </patternFill>
      </fill>
    </dxf>
    <dxf>
      <fill>
        <patternFill>
          <bgColor rgb="FFD4DEED"/>
        </patternFill>
      </fill>
    </dxf>
    <dxf>
      <fill>
        <patternFill>
          <bgColor rgb="FFCDE1FF"/>
        </patternFill>
      </fill>
      <border>
        <left style="thin">
          <color rgb="FF93BFFF"/>
        </left>
        <right style="thin">
          <color rgb="FF93BFFF"/>
        </right>
        <top style="thin">
          <color rgb="FF93BFFF"/>
        </top>
        <bottom style="thin">
          <color rgb="FF93BFFF"/>
        </bottom>
        <vertical style="thin">
          <color rgb="FF93BFFF"/>
        </vertical>
        <horizontal style="thin">
          <color rgb="FF93BFFF"/>
        </horizontal>
      </border>
    </dxf>
    <dxf>
      <fill>
        <patternFill>
          <bgColor rgb="FFD3E6FF"/>
        </patternFill>
      </fill>
      <border>
        <left style="thin">
          <color rgb="FF93BFFF"/>
        </left>
        <right style="thin">
          <color rgb="FF93BFFF"/>
        </right>
        <top style="thin">
          <color rgb="FF93BFFF"/>
        </top>
        <bottom style="thin">
          <color rgb="FF93BFFF"/>
        </bottom>
        <vertical style="thin">
          <color rgb="FF93BFFF"/>
        </vertical>
        <horizontal style="thin">
          <color rgb="FF93BFFF"/>
        </horizontal>
      </border>
    </dxf>
    <dxf>
      <fill>
        <patternFill>
          <bgColor rgb="FF78B1FF"/>
        </patternFill>
      </fill>
    </dxf>
    <dxf>
      <font>
        <b/>
        <i val="0"/>
        <color theme="1" tint="0.24994659260841701"/>
      </font>
      <fill>
        <gradientFill degree="90">
          <stop position="0">
            <color rgb="FF67A7FF"/>
          </stop>
          <stop position="1">
            <color rgb="FF528AD6"/>
          </stop>
        </gradientFill>
      </fill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  <vertical style="thin">
          <color rgb="FF5288D4"/>
        </vertical>
        <horizontal style="thin">
          <color rgb="FF5288D4"/>
        </horizontal>
      </border>
    </dxf>
    <dxf>
      <fill>
        <patternFill patternType="solid">
          <fgColor theme="8" tint="0.79998168889431442"/>
          <bgColor theme="8" tint="0.79998168889431442"/>
        </patternFill>
      </fill>
    </dxf>
    <dxf>
      <fill>
        <patternFill patternType="solid">
          <fgColor theme="8" tint="0.79998168889431442"/>
          <bgColor theme="8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8" tint="0.79998168889431442"/>
          <bgColor theme="8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8" tint="0.59999389629810485"/>
          <bgColor theme="8" tint="0.59999389629810485"/>
        </patternFill>
      </fill>
    </dxf>
    <dxf>
      <font>
        <b/>
        <color theme="1"/>
      </font>
      <border>
        <left style="medium">
          <color theme="8" tint="0.59999389629810485"/>
        </left>
        <right style="medium">
          <color theme="8" tint="0.59999389629810485"/>
        </right>
        <top style="medium">
          <color theme="8" tint="0.59999389629810485"/>
        </top>
        <bottom style="medium">
          <color theme="8" tint="0.59999389629810485"/>
        </bottom>
      </border>
    </dxf>
    <dxf>
      <border>
        <left style="thin">
          <color theme="8" tint="0.39997558519241921"/>
        </left>
        <right style="thin">
          <color theme="8" tint="0.39997558519241921"/>
        </right>
      </border>
    </dxf>
    <dxf>
      <border>
        <top style="thin">
          <color theme="8" tint="0.39997558519241921"/>
        </top>
        <bottom style="thin">
          <color theme="8" tint="0.39997558519241921"/>
        </bottom>
        <horizontal style="thin">
          <color theme="8" tint="0.39997558519241921"/>
        </horizontal>
      </border>
    </dxf>
    <dxf>
      <font>
        <b/>
        <color theme="1"/>
      </font>
      <border>
        <top style="thin">
          <color theme="8" tint="-0.249977111117893"/>
        </top>
        <bottom style="medium">
          <color theme="8" tint="-0.249977111117893"/>
        </bottom>
      </border>
    </dxf>
    <dxf>
      <font>
        <b/>
        <color theme="0"/>
      </font>
      <fill>
        <patternFill patternType="solid">
          <fgColor theme="8"/>
          <bgColor theme="8"/>
        </patternFill>
      </fill>
      <border>
        <top style="medium">
          <color theme="8" tint="-0.249977111117893"/>
        </top>
      </border>
    </dxf>
    <dxf>
      <font>
        <color theme="1"/>
      </font>
    </dxf>
  </dxfs>
  <tableStyles count="5" defaultTableStyle="TableStyleMedium9" defaultPivotStyle="PivotStyleLight16">
    <tableStyle name="PivotStyleMedium13 2" table="0" count="12">
      <tableStyleElement type="wholeTable" dxfId="1381"/>
      <tableStyleElement type="headerRow" dxfId="1380"/>
      <tableStyleElement type="totalRow" dxfId="1379"/>
      <tableStyleElement type="firstRowStripe" dxfId="1378"/>
      <tableStyleElement type="firstColumnStripe" dxfId="1377"/>
      <tableStyleElement type="firstSubtotalColumn" dxfId="1376"/>
      <tableStyleElement type="firstSubtotalRow" dxfId="1375"/>
      <tableStyleElement type="secondSubtotalRow" dxfId="1374"/>
      <tableStyleElement type="firstRowSubheading" dxfId="1373"/>
      <tableStyleElement type="secondRowSubheading" dxfId="1372"/>
      <tableStyleElement type="pageFieldLabels" dxfId="1371"/>
      <tableStyleElement type="pageFieldValues" dxfId="1370"/>
    </tableStyle>
    <tableStyle name="PivotStyleMedium9 2" table="0" count="7">
      <tableStyleElement type="wholeTable" dxfId="1369"/>
      <tableStyleElement type="headerRow" dxfId="1368"/>
      <tableStyleElement type="totalRow" dxfId="1367"/>
      <tableStyleElement type="firstRowStripe" dxfId="1366"/>
      <tableStyleElement type="secondRowStripe" dxfId="1365"/>
      <tableStyleElement type="pageFieldLabels" dxfId="1364"/>
      <tableStyleElement type="pageFieldValues" dxfId="1363"/>
    </tableStyle>
    <tableStyle name="PivotStyleMedium9 2 2" table="0" count="1">
      <tableStyleElement type="headerRow" dxfId="1362"/>
    </tableStyle>
    <tableStyle name="PivotStyleMedium9 2 3" table="0" count="7">
      <tableStyleElement type="wholeTable" dxfId="1361"/>
      <tableStyleElement type="headerRow" dxfId="1360"/>
      <tableStyleElement type="totalRow" dxfId="1359"/>
      <tableStyleElement type="firstRowStripe" dxfId="1358"/>
      <tableStyleElement type="secondRowStripe" dxfId="1357"/>
      <tableStyleElement type="pageFieldLabels" dxfId="1356"/>
      <tableStyleElement type="pageFieldValues" dxfId="1355"/>
    </tableStyle>
    <tableStyle name="PivotStyleMedium9 2 3 2" table="0" count="7">
      <tableStyleElement type="wholeTable" dxfId="1354"/>
      <tableStyleElement type="headerRow" dxfId="1353"/>
      <tableStyleElement type="totalRow" dxfId="1352"/>
      <tableStyleElement type="firstRowStripe" dxfId="1351"/>
      <tableStyleElement type="secondRowStripe" dxfId="1350"/>
      <tableStyleElement type="pageFieldLabels" dxfId="1349"/>
      <tableStyleElement type="pageFieldValues" dxfId="1348"/>
    </tableStyle>
  </tableStyles>
  <colors>
    <mruColors>
      <color rgb="FFD3E6FF"/>
      <color rgb="FFD4DEED"/>
      <color rgb="FFD1F3E1"/>
      <color rgb="FFCDE1FF"/>
      <color rgb="FFB5EBCF"/>
      <color rgb="FFFFDDD5"/>
      <color rgb="FF93BFFF"/>
      <color rgb="FF67A7FF"/>
      <color rgb="FFA7A7A7"/>
      <color rgb="FF64646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1"/>
  <c:chart>
    <c:title>
      <c:tx>
        <c:rich>
          <a:bodyPr/>
          <a:lstStyle/>
          <a:p>
            <a:pPr algn="ctr" rtl="0">
              <a:def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Динамика NET по дням (VOHLC)  где O - сумма депозита на начало дня,  H - максимум дня,  L- минимум дня,  C- закрытие, V-  проторгованный объем.  </a:t>
            </a:r>
          </a:p>
          <a:p>
            <a:pPr algn="ctr" rtl="0">
              <a:def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Этот график необходимо обновлять вручную. См. справку</a:t>
            </a:r>
          </a:p>
        </c:rich>
      </c:tx>
      <c:layout>
        <c:manualLayout>
          <c:xMode val="edge"/>
          <c:yMode val="edge"/>
          <c:x val="0.12889213508944874"/>
          <c:y val="1.7862800189623881E-2"/>
        </c:manualLayout>
      </c:layout>
    </c:title>
    <c:plotArea>
      <c:layout/>
      <c:stockChart>
        <c:ser>
          <c:idx val="1"/>
          <c:order val="0"/>
          <c:spPr>
            <a:ln w="28575">
              <a:noFill/>
            </a:ln>
          </c:spPr>
          <c:marker>
            <c:symbol val="none"/>
          </c:marker>
          <c:val>
            <c:numRef>
              <c:f>Графики!$E$213:$E$238</c:f>
              <c:numCache>
                <c:formatCode>General</c:formatCode>
                <c:ptCount val="26"/>
                <c:pt idx="0">
                  <c:v>0</c:v>
                </c:pt>
                <c:pt idx="1">
                  <c:v>-175.64000000000021</c:v>
                </c:pt>
                <c:pt idx="2">
                  <c:v>50.93</c:v>
                </c:pt>
                <c:pt idx="3">
                  <c:v>-7.6299999999984065</c:v>
                </c:pt>
                <c:pt idx="4">
                  <c:v>38.290000000000681</c:v>
                </c:pt>
                <c:pt idx="5">
                  <c:v>37.895220000001139</c:v>
                </c:pt>
                <c:pt idx="6">
                  <c:v>134.81522000000183</c:v>
                </c:pt>
                <c:pt idx="7">
                  <c:v>-4.0347799999981042</c:v>
                </c:pt>
                <c:pt idx="8">
                  <c:v>-68.594779999997201</c:v>
                </c:pt>
                <c:pt idx="9">
                  <c:v>-99.614779999997197</c:v>
                </c:pt>
                <c:pt idx="10">
                  <c:v>-168.57477999999779</c:v>
                </c:pt>
                <c:pt idx="11">
                  <c:v>-281.2047799999977</c:v>
                </c:pt>
                <c:pt idx="12">
                  <c:v>-266.63477999999935</c:v>
                </c:pt>
                <c:pt idx="13">
                  <c:v>-224.83478000000122</c:v>
                </c:pt>
                <c:pt idx="14">
                  <c:v>-316.46478000000081</c:v>
                </c:pt>
                <c:pt idx="15">
                  <c:v>-274.88478000000123</c:v>
                </c:pt>
                <c:pt idx="16">
                  <c:v>-273.63478000000197</c:v>
                </c:pt>
                <c:pt idx="17">
                  <c:v>-54.614780000002177</c:v>
                </c:pt>
                <c:pt idx="18">
                  <c:v>9.5352199999969223</c:v>
                </c:pt>
                <c:pt idx="19">
                  <c:v>216.42621999999756</c:v>
                </c:pt>
                <c:pt idx="20">
                  <c:v>205.94621999999754</c:v>
                </c:pt>
                <c:pt idx="21">
                  <c:v>287.34926999999686</c:v>
                </c:pt>
                <c:pt idx="22">
                  <c:v>338.84926999999772</c:v>
                </c:pt>
                <c:pt idx="23">
                  <c:v>722.31853999999544</c:v>
                </c:pt>
                <c:pt idx="24">
                  <c:v>2043.5963499999903</c:v>
                </c:pt>
                <c:pt idx="25">
                  <c:v>1756.3670799999925</c:v>
                </c:pt>
              </c:numCache>
            </c:numRef>
          </c:val>
        </c:ser>
        <c:ser>
          <c:idx val="2"/>
          <c:order val="1"/>
          <c:spPr>
            <a:ln w="28575">
              <a:noFill/>
            </a:ln>
          </c:spPr>
          <c:marker>
            <c:symbol val="none"/>
          </c:marker>
          <c:val>
            <c:numRef>
              <c:f>Графики!$F$213:$F$238</c:f>
              <c:numCache>
                <c:formatCode>General</c:formatCode>
                <c:ptCount val="26"/>
                <c:pt idx="0">
                  <c:v>19.579999999999771</c:v>
                </c:pt>
                <c:pt idx="1">
                  <c:v>65.83</c:v>
                </c:pt>
                <c:pt idx="2">
                  <c:v>12.130000000001822</c:v>
                </c:pt>
                <c:pt idx="3">
                  <c:v>46.780000000000683</c:v>
                </c:pt>
                <c:pt idx="4">
                  <c:v>42.294350000001138</c:v>
                </c:pt>
                <c:pt idx="5">
                  <c:v>134.81522000000183</c:v>
                </c:pt>
                <c:pt idx="6">
                  <c:v>151.82522000000188</c:v>
                </c:pt>
                <c:pt idx="7">
                  <c:v>36.645220000001892</c:v>
                </c:pt>
                <c:pt idx="8">
                  <c:v>-68.234779999997201</c:v>
                </c:pt>
                <c:pt idx="9">
                  <c:v>-112.19477999999719</c:v>
                </c:pt>
                <c:pt idx="10">
                  <c:v>-162.09477999999822</c:v>
                </c:pt>
                <c:pt idx="11">
                  <c:v>-266.63477999999935</c:v>
                </c:pt>
                <c:pt idx="12">
                  <c:v>-224.83478000000122</c:v>
                </c:pt>
                <c:pt idx="13">
                  <c:v>-215.42478000000077</c:v>
                </c:pt>
                <c:pt idx="14">
                  <c:v>-219.75478000000174</c:v>
                </c:pt>
                <c:pt idx="15">
                  <c:v>-212.95478000000236</c:v>
                </c:pt>
                <c:pt idx="16">
                  <c:v>25.245219999998049</c:v>
                </c:pt>
                <c:pt idx="17">
                  <c:v>23.345219999997834</c:v>
                </c:pt>
                <c:pt idx="18">
                  <c:v>219.2862199999978</c:v>
                </c:pt>
                <c:pt idx="19">
                  <c:v>211.18621999999755</c:v>
                </c:pt>
                <c:pt idx="20">
                  <c:v>287.34926999999686</c:v>
                </c:pt>
                <c:pt idx="21">
                  <c:v>343.03926999999698</c:v>
                </c:pt>
                <c:pt idx="22">
                  <c:v>364.32926999999773</c:v>
                </c:pt>
                <c:pt idx="23">
                  <c:v>404.48926999999816</c:v>
                </c:pt>
                <c:pt idx="24">
                  <c:v>452.10926999999816</c:v>
                </c:pt>
                <c:pt idx="25">
                  <c:v>525.81926999999814</c:v>
                </c:pt>
              </c:numCache>
            </c:numRef>
          </c:val>
        </c:ser>
        <c:ser>
          <c:idx val="3"/>
          <c:order val="2"/>
          <c:spPr>
            <a:ln w="28575">
              <a:noFill/>
            </a:ln>
          </c:spPr>
          <c:marker>
            <c:symbol val="none"/>
          </c:marker>
          <c:val>
            <c:numRef>
              <c:f>Графики!$G$213:$G$238</c:f>
              <c:numCache>
                <c:formatCode>General</c:formatCode>
                <c:ptCount val="26"/>
                <c:pt idx="0">
                  <c:v>-175.64000000000021</c:v>
                </c:pt>
                <c:pt idx="1">
                  <c:v>25.990000000000009</c:v>
                </c:pt>
                <c:pt idx="2">
                  <c:v>-7.6299999999984065</c:v>
                </c:pt>
                <c:pt idx="3">
                  <c:v>-31.29999999999886</c:v>
                </c:pt>
                <c:pt idx="4">
                  <c:v>29.092610000000228</c:v>
                </c:pt>
                <c:pt idx="5">
                  <c:v>-51.069579999999092</c:v>
                </c:pt>
                <c:pt idx="6">
                  <c:v>-4.0347799999981042</c:v>
                </c:pt>
                <c:pt idx="7">
                  <c:v>-68.594779999997201</c:v>
                </c:pt>
                <c:pt idx="8">
                  <c:v>-99.614779999997197</c:v>
                </c:pt>
                <c:pt idx="9">
                  <c:v>-168.57477999999779</c:v>
                </c:pt>
                <c:pt idx="10">
                  <c:v>-281.2047799999977</c:v>
                </c:pt>
                <c:pt idx="11">
                  <c:v>-316.09477999999939</c:v>
                </c:pt>
                <c:pt idx="12">
                  <c:v>-282.57477999999941</c:v>
                </c:pt>
                <c:pt idx="13">
                  <c:v>-316.46478000000081</c:v>
                </c:pt>
                <c:pt idx="14">
                  <c:v>-355.25478000000084</c:v>
                </c:pt>
                <c:pt idx="15">
                  <c:v>-309.90478000000127</c:v>
                </c:pt>
                <c:pt idx="16">
                  <c:v>-260.40478000000195</c:v>
                </c:pt>
                <c:pt idx="17">
                  <c:v>-74.084780000001714</c:v>
                </c:pt>
                <c:pt idx="18">
                  <c:v>-8.3347800000030787</c:v>
                </c:pt>
                <c:pt idx="19">
                  <c:v>205.94621999999754</c:v>
                </c:pt>
                <c:pt idx="20">
                  <c:v>195.93708999999751</c:v>
                </c:pt>
                <c:pt idx="21">
                  <c:v>313.36926999999685</c:v>
                </c:pt>
                <c:pt idx="22">
                  <c:v>349.58926999999773</c:v>
                </c:pt>
                <c:pt idx="23">
                  <c:v>343.8692699999977</c:v>
                </c:pt>
                <c:pt idx="24">
                  <c:v>357.9892699999977</c:v>
                </c:pt>
                <c:pt idx="25">
                  <c:v>422.78926999999811</c:v>
                </c:pt>
              </c:numCache>
            </c:numRef>
          </c:val>
        </c:ser>
        <c:ser>
          <c:idx val="4"/>
          <c:order val="3"/>
          <c:spPr>
            <a:ln w="28575">
              <a:noFill/>
            </a:ln>
          </c:spPr>
          <c:marker>
            <c:symbol val="none"/>
          </c:marker>
          <c:val>
            <c:numRef>
              <c:f>Графики!$H$213:$H$238</c:f>
              <c:numCache>
                <c:formatCode>General</c:formatCode>
                <c:ptCount val="26"/>
                <c:pt idx="0">
                  <c:v>-175.64000000000021</c:v>
                </c:pt>
                <c:pt idx="1">
                  <c:v>50.93</c:v>
                </c:pt>
                <c:pt idx="2">
                  <c:v>-7.6299999999984065</c:v>
                </c:pt>
                <c:pt idx="3">
                  <c:v>38.290000000000681</c:v>
                </c:pt>
                <c:pt idx="4">
                  <c:v>37.895220000001139</c:v>
                </c:pt>
                <c:pt idx="5">
                  <c:v>134.81522000000183</c:v>
                </c:pt>
                <c:pt idx="6">
                  <c:v>-4.0347799999981042</c:v>
                </c:pt>
                <c:pt idx="7">
                  <c:v>-68.594779999997201</c:v>
                </c:pt>
                <c:pt idx="8">
                  <c:v>-99.614779999997197</c:v>
                </c:pt>
                <c:pt idx="9">
                  <c:v>-168.57477999999779</c:v>
                </c:pt>
                <c:pt idx="10">
                  <c:v>-281.2047799999977</c:v>
                </c:pt>
                <c:pt idx="11">
                  <c:v>-266.63477999999935</c:v>
                </c:pt>
                <c:pt idx="12">
                  <c:v>-224.83478000000122</c:v>
                </c:pt>
                <c:pt idx="13">
                  <c:v>-316.46478000000081</c:v>
                </c:pt>
                <c:pt idx="14">
                  <c:v>-274.88478000000123</c:v>
                </c:pt>
                <c:pt idx="15">
                  <c:v>-273.63478000000197</c:v>
                </c:pt>
                <c:pt idx="16">
                  <c:v>-54.614780000002177</c:v>
                </c:pt>
                <c:pt idx="17">
                  <c:v>9.5352199999969223</c:v>
                </c:pt>
                <c:pt idx="18">
                  <c:v>216.42621999999756</c:v>
                </c:pt>
                <c:pt idx="19">
                  <c:v>205.94621999999754</c:v>
                </c:pt>
                <c:pt idx="20">
                  <c:v>287.34926999999686</c:v>
                </c:pt>
                <c:pt idx="21">
                  <c:v>322.56926999999695</c:v>
                </c:pt>
                <c:pt idx="22">
                  <c:v>364.32926999999773</c:v>
                </c:pt>
                <c:pt idx="23">
                  <c:v>748.35853999999586</c:v>
                </c:pt>
                <c:pt idx="24">
                  <c:v>2114.35634999999</c:v>
                </c:pt>
                <c:pt idx="25">
                  <c:v>1821.0570799999923</c:v>
                </c:pt>
              </c:numCache>
            </c:numRef>
          </c:val>
        </c:ser>
        <c:hiLowLines>
          <c:spPr>
            <a:ln w="25400">
              <a:solidFill>
                <a:schemeClr val="tx1"/>
              </a:solidFill>
            </a:ln>
          </c:spPr>
        </c:hiLowLines>
        <c:upDownBars>
          <c:gapWidth val="150"/>
          <c:upBars>
            <c:spPr>
              <a:solidFill>
                <a:srgbClr val="00B050"/>
              </a:solidFill>
            </c:spPr>
          </c:upBars>
          <c:downBars>
            <c:spPr>
              <a:solidFill>
                <a:schemeClr val="accent2"/>
              </a:solidFill>
            </c:spPr>
          </c:downBars>
        </c:upDownBars>
        <c:axId val="149225856"/>
        <c:axId val="149227392"/>
      </c:stockChart>
      <c:catAx>
        <c:axId val="149225856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49227392"/>
        <c:crosses val="autoZero"/>
        <c:auto val="1"/>
        <c:lblAlgn val="ctr"/>
        <c:lblOffset val="100"/>
      </c:catAx>
      <c:valAx>
        <c:axId val="149227392"/>
        <c:scaling>
          <c:orientation val="minMax"/>
        </c:scaling>
        <c:axPos val="l"/>
        <c:majorGridlines/>
        <c:numFmt formatCode="#,##0.00_ ;[Red]\-#,##0.00\ " sourceLinked="0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49225856"/>
        <c:crosses val="autoZero"/>
        <c:crossBetween val="between"/>
      </c:valAx>
    </c:plotArea>
    <c:plotVisOnly val="1"/>
    <c:dispBlanksAs val="gap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1"/>
  <c:chart>
    <c:title>
      <c:tx>
        <c:rich>
          <a:bodyPr/>
          <a:lstStyle/>
          <a:p>
            <a:pPr>
              <a:defRPr/>
            </a:pPr>
            <a:r>
              <a:rPr lang="ru-RU"/>
              <a:t>ЗАВИСИМОСТЬ РЕЗУЛЬТАТА ОТ КОЛИЧЕСТВА СДЕЛОК</a:t>
            </a:r>
          </a:p>
        </c:rich>
      </c:tx>
    </c:title>
    <c:plotArea>
      <c:layout/>
      <c:scatterChart>
        <c:scatterStyle val="lineMarker"/>
        <c:varyColors val="1"/>
        <c:ser>
          <c:idx val="0"/>
          <c:order val="0"/>
          <c:spPr>
            <a:ln w="28575">
              <a:noFill/>
            </a:ln>
          </c:spPr>
          <c:marker>
            <c:symbol val="circle"/>
            <c:size val="6"/>
          </c:marker>
          <c:trendline>
            <c:spPr>
              <a:ln w="25400">
                <a:solidFill>
                  <a:srgbClr val="646464"/>
                </a:solidFill>
              </a:ln>
            </c:spPr>
            <c:trendlineType val="poly"/>
            <c:order val="6"/>
          </c:trendline>
          <c:xVal>
            <c:numRef>
              <c:f>Графики!$L$213:$L$313</c:f>
              <c:numCache>
                <c:formatCode>General</c:formatCode>
                <c:ptCount val="101"/>
                <c:pt idx="0">
                  <c:v>16</c:v>
                </c:pt>
                <c:pt idx="1">
                  <c:v>7</c:v>
                </c:pt>
                <c:pt idx="2">
                  <c:v>3</c:v>
                </c:pt>
                <c:pt idx="3">
                  <c:v>12</c:v>
                </c:pt>
                <c:pt idx="4">
                  <c:v>4</c:v>
                </c:pt>
                <c:pt idx="5">
                  <c:v>16</c:v>
                </c:pt>
                <c:pt idx="6">
                  <c:v>22</c:v>
                </c:pt>
                <c:pt idx="7">
                  <c:v>17</c:v>
                </c:pt>
                <c:pt idx="8">
                  <c:v>4</c:v>
                </c:pt>
                <c:pt idx="9">
                  <c:v>8</c:v>
                </c:pt>
                <c:pt idx="10">
                  <c:v>19</c:v>
                </c:pt>
                <c:pt idx="11">
                  <c:v>13</c:v>
                </c:pt>
                <c:pt idx="12">
                  <c:v>5</c:v>
                </c:pt>
                <c:pt idx="13">
                  <c:v>9</c:v>
                </c:pt>
                <c:pt idx="14">
                  <c:v>10</c:v>
                </c:pt>
                <c:pt idx="15">
                  <c:v>34</c:v>
                </c:pt>
                <c:pt idx="16">
                  <c:v>36</c:v>
                </c:pt>
                <c:pt idx="17">
                  <c:v>14</c:v>
                </c:pt>
                <c:pt idx="18">
                  <c:v>33</c:v>
                </c:pt>
                <c:pt idx="19">
                  <c:v>16</c:v>
                </c:pt>
                <c:pt idx="20">
                  <c:v>2</c:v>
                </c:pt>
                <c:pt idx="21">
                  <c:v>13</c:v>
                </c:pt>
                <c:pt idx="22">
                  <c:v>11</c:v>
                </c:pt>
                <c:pt idx="23">
                  <c:v>10</c:v>
                </c:pt>
                <c:pt idx="24">
                  <c:v>2</c:v>
                </c:pt>
                <c:pt idx="25">
                  <c:v>8</c:v>
                </c:pt>
                <c:pt idx="26">
                  <c:v>12</c:v>
                </c:pt>
                <c:pt idx="27">
                  <c:v>13</c:v>
                </c:pt>
                <c:pt idx="28">
                  <c:v>2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xVal>
          <c:yVal>
            <c:numRef>
              <c:f>Графики!$M$213:$M$313</c:f>
              <c:numCache>
                <c:formatCode>General</c:formatCode>
                <c:ptCount val="101"/>
                <c:pt idx="0">
                  <c:v>-175.64000000000021</c:v>
                </c:pt>
                <c:pt idx="1">
                  <c:v>226.57000000000022</c:v>
                </c:pt>
                <c:pt idx="2">
                  <c:v>-58.559999999998404</c:v>
                </c:pt>
                <c:pt idx="3">
                  <c:v>45.919999999999085</c:v>
                </c:pt>
                <c:pt idx="4">
                  <c:v>-0.3947799999995425</c:v>
                </c:pt>
                <c:pt idx="5">
                  <c:v>96.920000000000698</c:v>
                </c:pt>
                <c:pt idx="6">
                  <c:v>-138.85</c:v>
                </c:pt>
                <c:pt idx="7">
                  <c:v>-64.559999999999107</c:v>
                </c:pt>
                <c:pt idx="8">
                  <c:v>-31.02</c:v>
                </c:pt>
                <c:pt idx="9">
                  <c:v>-68.960000000000576</c:v>
                </c:pt>
                <c:pt idx="10">
                  <c:v>-112.63000000000001</c:v>
                </c:pt>
                <c:pt idx="11">
                  <c:v>14.569999999998181</c:v>
                </c:pt>
                <c:pt idx="12">
                  <c:v>41.799999999998178</c:v>
                </c:pt>
                <c:pt idx="13">
                  <c:v>-91.629999999999541</c:v>
                </c:pt>
                <c:pt idx="14">
                  <c:v>41.579999999999529</c:v>
                </c:pt>
                <c:pt idx="15">
                  <c:v>1.2499999999993356</c:v>
                </c:pt>
                <c:pt idx="16">
                  <c:v>219.01999999999975</c:v>
                </c:pt>
                <c:pt idx="17">
                  <c:v>64.149999999999096</c:v>
                </c:pt>
                <c:pt idx="18">
                  <c:v>206.89100000000062</c:v>
                </c:pt>
                <c:pt idx="19">
                  <c:v>81.403049999999553</c:v>
                </c:pt>
                <c:pt idx="20">
                  <c:v>-10.48</c:v>
                </c:pt>
                <c:pt idx="21">
                  <c:v>35.22000000000012</c:v>
                </c:pt>
                <c:pt idx="22">
                  <c:v>58.100000000000577</c:v>
                </c:pt>
                <c:pt idx="23">
                  <c:v>-41.820000000000007</c:v>
                </c:pt>
                <c:pt idx="24">
                  <c:v>25.48</c:v>
                </c:pt>
                <c:pt idx="25">
                  <c:v>26.040000000000454</c:v>
                </c:pt>
                <c:pt idx="26">
                  <c:v>70.759999999999991</c:v>
                </c:pt>
                <c:pt idx="27">
                  <c:v>64.690000000000012</c:v>
                </c:pt>
                <c:pt idx="28">
                  <c:v>-45.973330000000004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yVal>
        </c:ser>
        <c:axId val="317234560"/>
        <c:axId val="327087616"/>
      </c:scatterChart>
      <c:valAx>
        <c:axId val="317234560"/>
        <c:scaling>
          <c:orientation val="minMax"/>
          <c:min val="0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Количество сделок</a:t>
                </a:r>
              </a:p>
            </c:rich>
          </c:tx>
          <c:layout>
            <c:manualLayout>
              <c:xMode val="edge"/>
              <c:yMode val="edge"/>
              <c:x val="6.0911707303555412E-2"/>
              <c:y val="0.93724127283278336"/>
            </c:manualLayout>
          </c:layout>
        </c:title>
        <c:numFmt formatCode="General" sourceLinked="1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327087616"/>
        <c:crosses val="autoZero"/>
        <c:crossBetween val="midCat"/>
        <c:majorUnit val="1"/>
      </c:valAx>
      <c:valAx>
        <c:axId val="32708761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Результат</a:t>
                </a:r>
              </a:p>
            </c:rich>
          </c:tx>
          <c:layout>
            <c:manualLayout>
              <c:xMode val="edge"/>
              <c:yMode val="edge"/>
              <c:x val="1.1060834590246361E-2"/>
              <c:y val="0.7957368513519989"/>
            </c:manualLayout>
          </c:layout>
        </c:title>
        <c:numFmt formatCode="#,##0.00_ ;[Red]\-#,##0.00\ " sourceLinked="0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317234560"/>
        <c:crosses val="autoZero"/>
        <c:crossBetween val="midCat"/>
      </c:valAx>
    </c:plotArea>
    <c:plotVisOnly val="1"/>
    <c:dispBlanksAs val="gap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1"/>
  <c:chart>
    <c:title>
      <c:tx>
        <c:rich>
          <a:bodyPr/>
          <a:lstStyle/>
          <a:p>
            <a:pPr>
              <a:defRPr/>
            </a:pPr>
            <a:r>
              <a:rPr lang="ru-RU"/>
              <a:t>ЗАВИСИМОСТЬ РЕЗУЛЬТАТА ОТ ОБЪЕМА</a:t>
            </a:r>
          </a:p>
        </c:rich>
      </c:tx>
    </c:title>
    <c:plotArea>
      <c:layout/>
      <c:scatterChart>
        <c:scatterStyle val="lineMarker"/>
        <c:varyColors val="1"/>
        <c:ser>
          <c:idx val="0"/>
          <c:order val="0"/>
          <c:spPr>
            <a:ln w="28575">
              <a:noFill/>
            </a:ln>
          </c:spPr>
          <c:marker>
            <c:symbol val="circle"/>
            <c:size val="6"/>
          </c:marker>
          <c:trendline>
            <c:trendlineType val="log"/>
          </c:trendline>
          <c:trendline>
            <c:spPr>
              <a:ln w="25400">
                <a:solidFill>
                  <a:srgbClr val="646464"/>
                </a:solidFill>
              </a:ln>
            </c:spPr>
            <c:trendlineType val="poly"/>
            <c:order val="6"/>
          </c:trendline>
          <c:xVal>
            <c:numRef>
              <c:f>Графики!$Q$213:$Q$313</c:f>
              <c:numCache>
                <c:formatCode>General</c:formatCode>
                <c:ptCount val="101"/>
                <c:pt idx="0">
                  <c:v>1700</c:v>
                </c:pt>
                <c:pt idx="1">
                  <c:v>1000</c:v>
                </c:pt>
                <c:pt idx="2">
                  <c:v>600</c:v>
                </c:pt>
                <c:pt idx="3">
                  <c:v>1200</c:v>
                </c:pt>
                <c:pt idx="4">
                  <c:v>600</c:v>
                </c:pt>
                <c:pt idx="5">
                  <c:v>2500</c:v>
                </c:pt>
                <c:pt idx="6">
                  <c:v>2200</c:v>
                </c:pt>
                <c:pt idx="7">
                  <c:v>2100</c:v>
                </c:pt>
                <c:pt idx="8">
                  <c:v>400</c:v>
                </c:pt>
                <c:pt idx="9">
                  <c:v>800</c:v>
                </c:pt>
                <c:pt idx="10">
                  <c:v>1900</c:v>
                </c:pt>
                <c:pt idx="11">
                  <c:v>1400</c:v>
                </c:pt>
                <c:pt idx="12">
                  <c:v>800</c:v>
                </c:pt>
                <c:pt idx="13">
                  <c:v>900</c:v>
                </c:pt>
                <c:pt idx="14">
                  <c:v>1000</c:v>
                </c:pt>
                <c:pt idx="15">
                  <c:v>3400</c:v>
                </c:pt>
                <c:pt idx="16">
                  <c:v>3600</c:v>
                </c:pt>
                <c:pt idx="17">
                  <c:v>1400</c:v>
                </c:pt>
                <c:pt idx="18">
                  <c:v>3300</c:v>
                </c:pt>
                <c:pt idx="19">
                  <c:v>1600</c:v>
                </c:pt>
                <c:pt idx="20">
                  <c:v>200</c:v>
                </c:pt>
                <c:pt idx="21">
                  <c:v>1300</c:v>
                </c:pt>
                <c:pt idx="22">
                  <c:v>1100</c:v>
                </c:pt>
                <c:pt idx="23">
                  <c:v>1300</c:v>
                </c:pt>
                <c:pt idx="24">
                  <c:v>200</c:v>
                </c:pt>
                <c:pt idx="25">
                  <c:v>800</c:v>
                </c:pt>
                <c:pt idx="26">
                  <c:v>1200</c:v>
                </c:pt>
                <c:pt idx="27">
                  <c:v>1300</c:v>
                </c:pt>
                <c:pt idx="28">
                  <c:v>300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xVal>
          <c:yVal>
            <c:numRef>
              <c:f>Графики!$R$213:$R$313</c:f>
              <c:numCache>
                <c:formatCode>General</c:formatCode>
                <c:ptCount val="101"/>
                <c:pt idx="0">
                  <c:v>-175.64000000000021</c:v>
                </c:pt>
                <c:pt idx="1">
                  <c:v>226.57000000000022</c:v>
                </c:pt>
                <c:pt idx="2">
                  <c:v>-58.559999999998404</c:v>
                </c:pt>
                <c:pt idx="3">
                  <c:v>45.919999999999085</c:v>
                </c:pt>
                <c:pt idx="4">
                  <c:v>-0.3947799999995425</c:v>
                </c:pt>
                <c:pt idx="5">
                  <c:v>96.920000000000698</c:v>
                </c:pt>
                <c:pt idx="6">
                  <c:v>-138.85</c:v>
                </c:pt>
                <c:pt idx="7">
                  <c:v>-64.559999999999107</c:v>
                </c:pt>
                <c:pt idx="8">
                  <c:v>-31.02</c:v>
                </c:pt>
                <c:pt idx="9">
                  <c:v>-68.960000000000576</c:v>
                </c:pt>
                <c:pt idx="10">
                  <c:v>-112.63000000000001</c:v>
                </c:pt>
                <c:pt idx="11">
                  <c:v>14.569999999998181</c:v>
                </c:pt>
                <c:pt idx="12">
                  <c:v>41.799999999998178</c:v>
                </c:pt>
                <c:pt idx="13">
                  <c:v>-91.629999999999541</c:v>
                </c:pt>
                <c:pt idx="14">
                  <c:v>41.579999999999529</c:v>
                </c:pt>
                <c:pt idx="15">
                  <c:v>1.2499999999993356</c:v>
                </c:pt>
                <c:pt idx="16">
                  <c:v>219.01999999999975</c:v>
                </c:pt>
                <c:pt idx="17">
                  <c:v>64.149999999999096</c:v>
                </c:pt>
                <c:pt idx="18">
                  <c:v>206.89100000000062</c:v>
                </c:pt>
                <c:pt idx="19">
                  <c:v>81.403049999999553</c:v>
                </c:pt>
                <c:pt idx="20">
                  <c:v>-10.48</c:v>
                </c:pt>
                <c:pt idx="21">
                  <c:v>35.22000000000012</c:v>
                </c:pt>
                <c:pt idx="22">
                  <c:v>58.100000000000577</c:v>
                </c:pt>
                <c:pt idx="23">
                  <c:v>-41.820000000000007</c:v>
                </c:pt>
                <c:pt idx="24">
                  <c:v>25.48</c:v>
                </c:pt>
                <c:pt idx="25">
                  <c:v>26.040000000000454</c:v>
                </c:pt>
                <c:pt idx="26">
                  <c:v>70.759999999999991</c:v>
                </c:pt>
                <c:pt idx="27">
                  <c:v>64.690000000000012</c:v>
                </c:pt>
                <c:pt idx="28">
                  <c:v>-45.973330000000004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yVal>
        </c:ser>
        <c:axId val="78194176"/>
        <c:axId val="78196096"/>
      </c:scatterChart>
      <c:valAx>
        <c:axId val="781941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Объем</a:t>
                </a:r>
              </a:p>
            </c:rich>
          </c:tx>
          <c:layout>
            <c:manualLayout>
              <c:xMode val="edge"/>
              <c:yMode val="edge"/>
              <c:x val="6.3991084824804242E-2"/>
              <c:y val="0.93183221265698879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78196096"/>
        <c:crosses val="autoZero"/>
        <c:crossBetween val="midCat"/>
      </c:valAx>
      <c:valAx>
        <c:axId val="7819609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Результат</a:t>
                </a:r>
              </a:p>
            </c:rich>
          </c:tx>
          <c:layout>
            <c:manualLayout>
              <c:xMode val="edge"/>
              <c:yMode val="edge"/>
              <c:x val="1.3071895424836603E-2"/>
              <c:y val="0.80655497170358781"/>
            </c:manualLayout>
          </c:layout>
          <c:spPr>
            <a:noFill/>
            <a:ln w="25400">
              <a:noFill/>
            </a:ln>
          </c:spPr>
        </c:title>
        <c:numFmt formatCode="#,##0.00_ ;[Red]\-#,##0.00\ " sourceLinked="0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78194176"/>
        <c:crosses val="autoZero"/>
        <c:crossBetween val="midCat"/>
      </c:valAx>
      <c:spPr>
        <a:solidFill>
          <a:schemeClr val="bg1"/>
        </a:solidFill>
        <a:ln w="25400">
          <a:noFill/>
        </a:ln>
        <a:effectLst/>
      </c:spPr>
    </c:plotArea>
    <c:plotVisOnly val="1"/>
    <c:dispBlanksAs val="gap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1"/>
  <c:pivotSource>
    <c:name>[Statistics_USA.xlsx]Сводный!СводнаяТаблица8</c:name>
    <c:fmtId val="0"/>
  </c:pivotSource>
  <c:chart>
    <c:title>
      <c:tx>
        <c:rich>
          <a:bodyPr/>
          <a:lstStyle/>
          <a:p>
            <a:pPr algn="ctr" rtl="0">
              <a:defRPr lang="en-US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NET-GROSS</a:t>
            </a:r>
          </a:p>
        </c:rich>
      </c:tx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ser>
          <c:idx val="0"/>
          <c:order val="0"/>
          <c:tx>
            <c:strRef>
              <c:f>Сводный!$S$8:$S$9</c:f>
              <c:strCache>
                <c:ptCount val="1"/>
                <c:pt idx="0">
                  <c:v>NET</c:v>
                </c:pt>
              </c:strCache>
            </c:strRef>
          </c:tx>
          <c:marker>
            <c:symbol val="none"/>
          </c:marker>
          <c:cat>
            <c:strRef>
              <c:f>Сводный!$R$10:$R$38</c:f>
              <c:strCache>
                <c:ptCount val="29"/>
                <c:pt idx="0">
                  <c:v>30.11.2009</c:v>
                </c:pt>
                <c:pt idx="1">
                  <c:v>03.12.2009</c:v>
                </c:pt>
                <c:pt idx="2">
                  <c:v>04.12.2009</c:v>
                </c:pt>
                <c:pt idx="3">
                  <c:v>07.12.2009</c:v>
                </c:pt>
                <c:pt idx="4">
                  <c:v>08.12.2009</c:v>
                </c:pt>
                <c:pt idx="5">
                  <c:v>09.12.2009</c:v>
                </c:pt>
                <c:pt idx="6">
                  <c:v>14.12.2009</c:v>
                </c:pt>
                <c:pt idx="7">
                  <c:v>15.12.2009</c:v>
                </c:pt>
                <c:pt idx="8">
                  <c:v>16.12.2009</c:v>
                </c:pt>
                <c:pt idx="9">
                  <c:v>21.12.2009</c:v>
                </c:pt>
                <c:pt idx="10">
                  <c:v>22.12.2009</c:v>
                </c:pt>
                <c:pt idx="11">
                  <c:v>23.12.2009</c:v>
                </c:pt>
                <c:pt idx="12">
                  <c:v>24.12.2009</c:v>
                </c:pt>
                <c:pt idx="13">
                  <c:v>28.12.2009</c:v>
                </c:pt>
                <c:pt idx="14">
                  <c:v>29.12.2009</c:v>
                </c:pt>
                <c:pt idx="15">
                  <c:v>04.01.2010</c:v>
                </c:pt>
                <c:pt idx="16">
                  <c:v>05.01.2010</c:v>
                </c:pt>
                <c:pt idx="17">
                  <c:v>06.01.2010</c:v>
                </c:pt>
                <c:pt idx="18">
                  <c:v>07.01.2010</c:v>
                </c:pt>
                <c:pt idx="19">
                  <c:v>25.02.2010</c:v>
                </c:pt>
                <c:pt idx="20">
                  <c:v>23.02.2010</c:v>
                </c:pt>
                <c:pt idx="21">
                  <c:v>26.02.2010</c:v>
                </c:pt>
                <c:pt idx="22">
                  <c:v>30.03.2010</c:v>
                </c:pt>
                <c:pt idx="23">
                  <c:v>17.05.2010</c:v>
                </c:pt>
                <c:pt idx="24">
                  <c:v>28.02.2010</c:v>
                </c:pt>
                <c:pt idx="25">
                  <c:v>01.03.2010</c:v>
                </c:pt>
                <c:pt idx="26">
                  <c:v>02.03.2010</c:v>
                </c:pt>
                <c:pt idx="27">
                  <c:v>03.03.2010</c:v>
                </c:pt>
                <c:pt idx="28">
                  <c:v>04.03.2010</c:v>
                </c:pt>
              </c:strCache>
            </c:strRef>
          </c:cat>
          <c:val>
            <c:numRef>
              <c:f>Сводный!$S$10:$S$38</c:f>
              <c:numCache>
                <c:formatCode>#,##0.00_ ;[Red]\-#,##0.00\ </c:formatCode>
                <c:ptCount val="29"/>
                <c:pt idx="0">
                  <c:v>-175.64000000000021</c:v>
                </c:pt>
                <c:pt idx="1">
                  <c:v>50.930000000000007</c:v>
                </c:pt>
                <c:pt idx="2">
                  <c:v>-7.6299999999983967</c:v>
                </c:pt>
                <c:pt idx="3">
                  <c:v>38.290000000000688</c:v>
                </c:pt>
                <c:pt idx="4">
                  <c:v>37.895220000001146</c:v>
                </c:pt>
                <c:pt idx="5">
                  <c:v>134.81522000000183</c:v>
                </c:pt>
                <c:pt idx="6">
                  <c:v>-4.0347799999981646</c:v>
                </c:pt>
                <c:pt idx="7">
                  <c:v>-68.594779999997272</c:v>
                </c:pt>
                <c:pt idx="8">
                  <c:v>-99.614779999997268</c:v>
                </c:pt>
                <c:pt idx="9">
                  <c:v>-168.57477999999784</c:v>
                </c:pt>
                <c:pt idx="10">
                  <c:v>-281.20477999999787</c:v>
                </c:pt>
                <c:pt idx="11">
                  <c:v>-266.63477999999969</c:v>
                </c:pt>
                <c:pt idx="12">
                  <c:v>-224.8347800000015</c:v>
                </c:pt>
                <c:pt idx="13">
                  <c:v>-316.46478000000104</c:v>
                </c:pt>
                <c:pt idx="14">
                  <c:v>-274.88478000000151</c:v>
                </c:pt>
                <c:pt idx="15">
                  <c:v>-273.63478000000219</c:v>
                </c:pt>
                <c:pt idx="16">
                  <c:v>-54.61478000000244</c:v>
                </c:pt>
                <c:pt idx="17">
                  <c:v>9.5352199999966558</c:v>
                </c:pt>
                <c:pt idx="18">
                  <c:v>216.42621999999727</c:v>
                </c:pt>
                <c:pt idx="19">
                  <c:v>297.82926999999682</c:v>
                </c:pt>
                <c:pt idx="20">
                  <c:v>287.34926999999681</c:v>
                </c:pt>
                <c:pt idx="21">
                  <c:v>322.56926999999695</c:v>
                </c:pt>
                <c:pt idx="22">
                  <c:v>380.66926999999754</c:v>
                </c:pt>
                <c:pt idx="23">
                  <c:v>338.84926999999755</c:v>
                </c:pt>
                <c:pt idx="24">
                  <c:v>364.32926999999756</c:v>
                </c:pt>
                <c:pt idx="25">
                  <c:v>390.36926999999804</c:v>
                </c:pt>
                <c:pt idx="26">
                  <c:v>461.12926999999803</c:v>
                </c:pt>
                <c:pt idx="27">
                  <c:v>525.81926999999803</c:v>
                </c:pt>
                <c:pt idx="28">
                  <c:v>479.845939999998</c:v>
                </c:pt>
              </c:numCache>
            </c:numRef>
          </c:val>
        </c:ser>
        <c:ser>
          <c:idx val="1"/>
          <c:order val="1"/>
          <c:tx>
            <c:strRef>
              <c:f>Сводный!$T$8:$T$9</c:f>
              <c:strCache>
                <c:ptCount val="1"/>
                <c:pt idx="0">
                  <c:v>GROSS</c:v>
                </c:pt>
              </c:strCache>
            </c:strRef>
          </c:tx>
          <c:marker>
            <c:symbol val="none"/>
          </c:marker>
          <c:cat>
            <c:strRef>
              <c:f>Сводный!$R$10:$R$38</c:f>
              <c:strCache>
                <c:ptCount val="29"/>
                <c:pt idx="0">
                  <c:v>30.11.2009</c:v>
                </c:pt>
                <c:pt idx="1">
                  <c:v>03.12.2009</c:v>
                </c:pt>
                <c:pt idx="2">
                  <c:v>04.12.2009</c:v>
                </c:pt>
                <c:pt idx="3">
                  <c:v>07.12.2009</c:v>
                </c:pt>
                <c:pt idx="4">
                  <c:v>08.12.2009</c:v>
                </c:pt>
                <c:pt idx="5">
                  <c:v>09.12.2009</c:v>
                </c:pt>
                <c:pt idx="6">
                  <c:v>14.12.2009</c:v>
                </c:pt>
                <c:pt idx="7">
                  <c:v>15.12.2009</c:v>
                </c:pt>
                <c:pt idx="8">
                  <c:v>16.12.2009</c:v>
                </c:pt>
                <c:pt idx="9">
                  <c:v>21.12.2009</c:v>
                </c:pt>
                <c:pt idx="10">
                  <c:v>22.12.2009</c:v>
                </c:pt>
                <c:pt idx="11">
                  <c:v>23.12.2009</c:v>
                </c:pt>
                <c:pt idx="12">
                  <c:v>24.12.2009</c:v>
                </c:pt>
                <c:pt idx="13">
                  <c:v>28.12.2009</c:v>
                </c:pt>
                <c:pt idx="14">
                  <c:v>29.12.2009</c:v>
                </c:pt>
                <c:pt idx="15">
                  <c:v>04.01.2010</c:v>
                </c:pt>
                <c:pt idx="16">
                  <c:v>05.01.2010</c:v>
                </c:pt>
                <c:pt idx="17">
                  <c:v>06.01.2010</c:v>
                </c:pt>
                <c:pt idx="18">
                  <c:v>07.01.2010</c:v>
                </c:pt>
                <c:pt idx="19">
                  <c:v>25.02.2010</c:v>
                </c:pt>
                <c:pt idx="20">
                  <c:v>23.02.2010</c:v>
                </c:pt>
                <c:pt idx="21">
                  <c:v>26.02.2010</c:v>
                </c:pt>
                <c:pt idx="22">
                  <c:v>30.03.2010</c:v>
                </c:pt>
                <c:pt idx="23">
                  <c:v>17.05.2010</c:v>
                </c:pt>
                <c:pt idx="24">
                  <c:v>28.02.2010</c:v>
                </c:pt>
                <c:pt idx="25">
                  <c:v>01.03.2010</c:v>
                </c:pt>
                <c:pt idx="26">
                  <c:v>02.03.2010</c:v>
                </c:pt>
                <c:pt idx="27">
                  <c:v>03.03.2010</c:v>
                </c:pt>
                <c:pt idx="28">
                  <c:v>04.03.2010</c:v>
                </c:pt>
              </c:strCache>
            </c:strRef>
          </c:cat>
          <c:val>
            <c:numRef>
              <c:f>Сводный!$T$10:$T$38</c:f>
              <c:numCache>
                <c:formatCode>#,##0.00_ ;[Red]\-#,##0.00\ </c:formatCode>
                <c:ptCount val="29"/>
                <c:pt idx="0">
                  <c:v>-135.00000000000023</c:v>
                </c:pt>
                <c:pt idx="1">
                  <c:v>115.00999999999999</c:v>
                </c:pt>
                <c:pt idx="2">
                  <c:v>70.010000000001583</c:v>
                </c:pt>
                <c:pt idx="3">
                  <c:v>144.01000000000067</c:v>
                </c:pt>
                <c:pt idx="4">
                  <c:v>158.01000000000113</c:v>
                </c:pt>
                <c:pt idx="5">
                  <c:v>312.01000000000181</c:v>
                </c:pt>
                <c:pt idx="6">
                  <c:v>226.01000000000181</c:v>
                </c:pt>
                <c:pt idx="7">
                  <c:v>211.01000000000272</c:v>
                </c:pt>
                <c:pt idx="8">
                  <c:v>190.01000000000272</c:v>
                </c:pt>
                <c:pt idx="9">
                  <c:v>140.01000000000215</c:v>
                </c:pt>
                <c:pt idx="10">
                  <c:v>73.010000000002151</c:v>
                </c:pt>
                <c:pt idx="11">
                  <c:v>121.01000000000033</c:v>
                </c:pt>
                <c:pt idx="12">
                  <c:v>180.00999999999851</c:v>
                </c:pt>
                <c:pt idx="13">
                  <c:v>110.00999999999897</c:v>
                </c:pt>
                <c:pt idx="14">
                  <c:v>175.00999999999851</c:v>
                </c:pt>
                <c:pt idx="15">
                  <c:v>245.00999999999783</c:v>
                </c:pt>
                <c:pt idx="16">
                  <c:v>551.0099999999976</c:v>
                </c:pt>
                <c:pt idx="17">
                  <c:v>649.00999999999669</c:v>
                </c:pt>
                <c:pt idx="18">
                  <c:v>936.00999999999738</c:v>
                </c:pt>
                <c:pt idx="19">
                  <c:v>1056.009999999997</c:v>
                </c:pt>
                <c:pt idx="20">
                  <c:v>1050.009999999997</c:v>
                </c:pt>
                <c:pt idx="21">
                  <c:v>1114.009999999997</c:v>
                </c:pt>
                <c:pt idx="22">
                  <c:v>1196.0099999999975</c:v>
                </c:pt>
                <c:pt idx="23">
                  <c:v>1184.0099999999975</c:v>
                </c:pt>
                <c:pt idx="24">
                  <c:v>1214.0099999999975</c:v>
                </c:pt>
                <c:pt idx="25">
                  <c:v>1258.0099999999979</c:v>
                </c:pt>
                <c:pt idx="26">
                  <c:v>1354.0099999999979</c:v>
                </c:pt>
                <c:pt idx="27">
                  <c:v>1446.0099999999979</c:v>
                </c:pt>
                <c:pt idx="28">
                  <c:v>1407.0099999999979</c:v>
                </c:pt>
              </c:numCache>
            </c:numRef>
          </c:val>
        </c:ser>
        <c:marker val="1"/>
        <c:axId val="78222080"/>
        <c:axId val="78223616"/>
      </c:lineChart>
      <c:catAx>
        <c:axId val="78222080"/>
        <c:scaling>
          <c:orientation val="minMax"/>
        </c:scaling>
        <c:axPos val="b"/>
        <c:numFmt formatCode="dd/mm/yyyy" sourceLinked="0"/>
        <c:maj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78223616"/>
        <c:crosses val="autoZero"/>
        <c:lblAlgn val="ctr"/>
        <c:lblOffset val="100"/>
        <c:tickLblSkip val="1"/>
        <c:tickMarkSkip val="1"/>
      </c:catAx>
      <c:valAx>
        <c:axId val="78223616"/>
        <c:scaling>
          <c:orientation val="minMax"/>
        </c:scaling>
        <c:axPos val="l"/>
        <c:majorGridlines/>
        <c:numFmt formatCode="#,##0.00_ ;[Red]\-#,##0.00\ " sourceLinked="1"/>
        <c:maj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/>
            </a:pPr>
            <a:endParaRPr lang="en-US"/>
          </a:p>
        </c:txPr>
        <c:crossAx val="78222080"/>
        <c:crosses val="autoZero"/>
        <c:crossBetween val="between"/>
      </c:valAx>
    </c:plotArea>
    <c:legend>
      <c:legendPos val="b"/>
      <c:spPr>
        <a:solidFill>
          <a:sysClr val="window" lastClr="FFFFFF"/>
        </a:solidFill>
        <a:ln w="38100">
          <a:noFill/>
        </a:ln>
      </c:spPr>
    </c:legend>
    <c:plotVisOnly val="1"/>
    <c:dispBlanksAs val="gap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1"/>
  <c:pivotSource>
    <c:name>[Statistics_USA.xlsx]Сводный!СводнаяТаблица4</c:name>
    <c:fmtId val="0"/>
  </c:pivotSource>
  <c:chart>
    <c:title>
      <c:tx>
        <c:rich>
          <a:bodyPr/>
          <a:lstStyle/>
          <a:p>
            <a:pPr>
              <a:defRPr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r>
              <a:rPr lang="ru-RU">
                <a:solidFill>
                  <a:schemeClr val="tx1">
                    <a:lumMod val="65000"/>
                    <a:lumOff val="35000"/>
                  </a:schemeClr>
                </a:solidFill>
              </a:rPr>
              <a:t>РЕЗУЛЬТАТЫ ПО ДНЯМ</a:t>
            </a:r>
          </a:p>
        </c:rich>
      </c:tx>
    </c:title>
    <c:pivotFmts>
      <c:pivotFmt>
        <c:idx val="0"/>
        <c:spPr>
          <a:ln>
            <a:solidFill>
              <a:srgbClr val="8064A2"/>
            </a:solidFill>
          </a:ln>
        </c:spPr>
        <c:marker>
          <c:symbol val="none"/>
        </c:marker>
      </c:pivotFmt>
      <c:pivotFmt>
        <c:idx val="1"/>
        <c:spPr>
          <a:solidFill>
            <a:sysClr val="window" lastClr="FFFFFF"/>
          </a:solidFill>
          <a:ln>
            <a:solidFill>
              <a:srgbClr val="00B050"/>
            </a:solidFill>
          </a:ln>
        </c:spPr>
        <c:marker>
          <c:symbol val="none"/>
        </c:marker>
      </c:pivotFmt>
      <c:pivotFmt>
        <c:idx val="2"/>
        <c:spPr>
          <a:noFill/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inBase"/>
          <c:showVal val="1"/>
        </c:dLbl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Сводный!$J$8:$J$9</c:f>
              <c:strCache>
                <c:ptCount val="1"/>
                <c:pt idx="0">
                  <c:v>Net</c:v>
                </c:pt>
              </c:strCache>
            </c:strRef>
          </c:tx>
          <c:spPr>
            <a:ln>
              <a:solidFill>
                <a:srgbClr val="8064A2"/>
              </a:solidFill>
            </a:ln>
          </c:spPr>
          <c:cat>
            <c:strRef>
              <c:f>Сводный!$I$10:$I$39</c:f>
              <c:strCache>
                <c:ptCount val="29"/>
                <c:pt idx="0">
                  <c:v>30.11.2009</c:v>
                </c:pt>
                <c:pt idx="1">
                  <c:v>03.12.2009</c:v>
                </c:pt>
                <c:pt idx="2">
                  <c:v>04.12.2009</c:v>
                </c:pt>
                <c:pt idx="3">
                  <c:v>07.12.2009</c:v>
                </c:pt>
                <c:pt idx="4">
                  <c:v>08.12.2009</c:v>
                </c:pt>
                <c:pt idx="5">
                  <c:v>09.12.2009</c:v>
                </c:pt>
                <c:pt idx="6">
                  <c:v>14.12.2009</c:v>
                </c:pt>
                <c:pt idx="7">
                  <c:v>15.12.2009</c:v>
                </c:pt>
                <c:pt idx="8">
                  <c:v>16.12.2009</c:v>
                </c:pt>
                <c:pt idx="9">
                  <c:v>21.12.2009</c:v>
                </c:pt>
                <c:pt idx="10">
                  <c:v>22.12.2009</c:v>
                </c:pt>
                <c:pt idx="11">
                  <c:v>23.12.2009</c:v>
                </c:pt>
                <c:pt idx="12">
                  <c:v>24.12.2009</c:v>
                </c:pt>
                <c:pt idx="13">
                  <c:v>28.12.2009</c:v>
                </c:pt>
                <c:pt idx="14">
                  <c:v>29.12.2009</c:v>
                </c:pt>
                <c:pt idx="15">
                  <c:v>04.01.2010</c:v>
                </c:pt>
                <c:pt idx="16">
                  <c:v>05.01.2010</c:v>
                </c:pt>
                <c:pt idx="17">
                  <c:v>06.01.2010</c:v>
                </c:pt>
                <c:pt idx="18">
                  <c:v>07.01.2010</c:v>
                </c:pt>
                <c:pt idx="19">
                  <c:v>23.02.2010</c:v>
                </c:pt>
                <c:pt idx="20">
                  <c:v>25.02.2010</c:v>
                </c:pt>
                <c:pt idx="21">
                  <c:v>26.02.2010</c:v>
                </c:pt>
                <c:pt idx="22">
                  <c:v>28.02.2010</c:v>
                </c:pt>
                <c:pt idx="23">
                  <c:v>01.03.2010</c:v>
                </c:pt>
                <c:pt idx="24">
                  <c:v>02.03.2010</c:v>
                </c:pt>
                <c:pt idx="25">
                  <c:v>03.03.2010</c:v>
                </c:pt>
                <c:pt idx="26">
                  <c:v>04.03.2010</c:v>
                </c:pt>
                <c:pt idx="27">
                  <c:v>30.03.2010</c:v>
                </c:pt>
                <c:pt idx="28">
                  <c:v>17.05.2010</c:v>
                </c:pt>
              </c:strCache>
            </c:strRef>
          </c:cat>
          <c:val>
            <c:numRef>
              <c:f>Сводный!$J$10:$J$39</c:f>
              <c:numCache>
                <c:formatCode>#,##0.00_ ;[Red]\-#,##0.00\ </c:formatCode>
                <c:ptCount val="29"/>
                <c:pt idx="0">
                  <c:v>-175.64000000000021</c:v>
                </c:pt>
                <c:pt idx="1">
                  <c:v>226.57000000000022</c:v>
                </c:pt>
                <c:pt idx="2">
                  <c:v>-58.559999999998404</c:v>
                </c:pt>
                <c:pt idx="3">
                  <c:v>45.919999999999085</c:v>
                </c:pt>
                <c:pt idx="4">
                  <c:v>-0.3947799999995425</c:v>
                </c:pt>
                <c:pt idx="5">
                  <c:v>96.920000000000698</c:v>
                </c:pt>
                <c:pt idx="6">
                  <c:v>-138.85</c:v>
                </c:pt>
                <c:pt idx="7">
                  <c:v>-64.559999999999107</c:v>
                </c:pt>
                <c:pt idx="8">
                  <c:v>-31.02</c:v>
                </c:pt>
                <c:pt idx="9">
                  <c:v>-68.960000000000576</c:v>
                </c:pt>
                <c:pt idx="10">
                  <c:v>-112.63000000000001</c:v>
                </c:pt>
                <c:pt idx="11">
                  <c:v>14.569999999998181</c:v>
                </c:pt>
                <c:pt idx="12">
                  <c:v>41.799999999998178</c:v>
                </c:pt>
                <c:pt idx="13">
                  <c:v>-91.629999999999541</c:v>
                </c:pt>
                <c:pt idx="14">
                  <c:v>41.579999999999529</c:v>
                </c:pt>
                <c:pt idx="15">
                  <c:v>1.2499999999993356</c:v>
                </c:pt>
                <c:pt idx="16">
                  <c:v>219.01999999999975</c:v>
                </c:pt>
                <c:pt idx="17">
                  <c:v>64.149999999999096</c:v>
                </c:pt>
                <c:pt idx="18">
                  <c:v>206.89100000000062</c:v>
                </c:pt>
                <c:pt idx="19">
                  <c:v>-10.48</c:v>
                </c:pt>
                <c:pt idx="20">
                  <c:v>81.403049999999553</c:v>
                </c:pt>
                <c:pt idx="21">
                  <c:v>35.22000000000012</c:v>
                </c:pt>
                <c:pt idx="22">
                  <c:v>25.48</c:v>
                </c:pt>
                <c:pt idx="23">
                  <c:v>26.040000000000454</c:v>
                </c:pt>
                <c:pt idx="24">
                  <c:v>70.759999999999991</c:v>
                </c:pt>
                <c:pt idx="25">
                  <c:v>64.690000000000012</c:v>
                </c:pt>
                <c:pt idx="26">
                  <c:v>-45.973330000000004</c:v>
                </c:pt>
                <c:pt idx="27">
                  <c:v>58.100000000000577</c:v>
                </c:pt>
                <c:pt idx="28">
                  <c:v>-41.820000000000007</c:v>
                </c:pt>
              </c:numCache>
            </c:numRef>
          </c:val>
        </c:ser>
        <c:ser>
          <c:idx val="1"/>
          <c:order val="1"/>
          <c:tx>
            <c:strRef>
              <c:f>Сводный!$K$8:$K$9</c:f>
              <c:strCache>
                <c:ptCount val="1"/>
                <c:pt idx="0">
                  <c:v>Комиссия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rgbClr val="00B050"/>
              </a:solidFill>
            </a:ln>
          </c:spPr>
          <c:cat>
            <c:strRef>
              <c:f>Сводный!$I$10:$I$39</c:f>
              <c:strCache>
                <c:ptCount val="29"/>
                <c:pt idx="0">
                  <c:v>30.11.2009</c:v>
                </c:pt>
                <c:pt idx="1">
                  <c:v>03.12.2009</c:v>
                </c:pt>
                <c:pt idx="2">
                  <c:v>04.12.2009</c:v>
                </c:pt>
                <c:pt idx="3">
                  <c:v>07.12.2009</c:v>
                </c:pt>
                <c:pt idx="4">
                  <c:v>08.12.2009</c:v>
                </c:pt>
                <c:pt idx="5">
                  <c:v>09.12.2009</c:v>
                </c:pt>
                <c:pt idx="6">
                  <c:v>14.12.2009</c:v>
                </c:pt>
                <c:pt idx="7">
                  <c:v>15.12.2009</c:v>
                </c:pt>
                <c:pt idx="8">
                  <c:v>16.12.2009</c:v>
                </c:pt>
                <c:pt idx="9">
                  <c:v>21.12.2009</c:v>
                </c:pt>
                <c:pt idx="10">
                  <c:v>22.12.2009</c:v>
                </c:pt>
                <c:pt idx="11">
                  <c:v>23.12.2009</c:v>
                </c:pt>
                <c:pt idx="12">
                  <c:v>24.12.2009</c:v>
                </c:pt>
                <c:pt idx="13">
                  <c:v>28.12.2009</c:v>
                </c:pt>
                <c:pt idx="14">
                  <c:v>29.12.2009</c:v>
                </c:pt>
                <c:pt idx="15">
                  <c:v>04.01.2010</c:v>
                </c:pt>
                <c:pt idx="16">
                  <c:v>05.01.2010</c:v>
                </c:pt>
                <c:pt idx="17">
                  <c:v>06.01.2010</c:v>
                </c:pt>
                <c:pt idx="18">
                  <c:v>07.01.2010</c:v>
                </c:pt>
                <c:pt idx="19">
                  <c:v>23.02.2010</c:v>
                </c:pt>
                <c:pt idx="20">
                  <c:v>25.02.2010</c:v>
                </c:pt>
                <c:pt idx="21">
                  <c:v>26.02.2010</c:v>
                </c:pt>
                <c:pt idx="22">
                  <c:v>28.02.2010</c:v>
                </c:pt>
                <c:pt idx="23">
                  <c:v>01.03.2010</c:v>
                </c:pt>
                <c:pt idx="24">
                  <c:v>02.03.2010</c:v>
                </c:pt>
                <c:pt idx="25">
                  <c:v>03.03.2010</c:v>
                </c:pt>
                <c:pt idx="26">
                  <c:v>04.03.2010</c:v>
                </c:pt>
                <c:pt idx="27">
                  <c:v>30.03.2010</c:v>
                </c:pt>
                <c:pt idx="28">
                  <c:v>17.05.2010</c:v>
                </c:pt>
              </c:strCache>
            </c:strRef>
          </c:cat>
          <c:val>
            <c:numRef>
              <c:f>Сводный!$K$10:$K$39</c:f>
              <c:numCache>
                <c:formatCode>#,##0.00_ ;[Red]\-#,##0.00\ </c:formatCode>
                <c:ptCount val="29"/>
                <c:pt idx="0">
                  <c:v>40.64</c:v>
                </c:pt>
                <c:pt idx="1">
                  <c:v>23.440000000000005</c:v>
                </c:pt>
                <c:pt idx="2">
                  <c:v>13.560000000000002</c:v>
                </c:pt>
                <c:pt idx="3">
                  <c:v>28.08</c:v>
                </c:pt>
                <c:pt idx="4">
                  <c:v>14.394780000000001</c:v>
                </c:pt>
                <c:pt idx="5">
                  <c:v>57.080000000000005</c:v>
                </c:pt>
                <c:pt idx="6">
                  <c:v>52.850000000000009</c:v>
                </c:pt>
                <c:pt idx="7">
                  <c:v>49.559999999999995</c:v>
                </c:pt>
                <c:pt idx="8">
                  <c:v>10.02</c:v>
                </c:pt>
                <c:pt idx="9">
                  <c:v>18.96</c:v>
                </c:pt>
                <c:pt idx="10">
                  <c:v>45.629999999999995</c:v>
                </c:pt>
                <c:pt idx="11">
                  <c:v>33.430000000000007</c:v>
                </c:pt>
                <c:pt idx="12">
                  <c:v>17.200000000000003</c:v>
                </c:pt>
                <c:pt idx="13">
                  <c:v>21.630000000000003</c:v>
                </c:pt>
                <c:pt idx="14">
                  <c:v>23.419999999999998</c:v>
                </c:pt>
                <c:pt idx="15">
                  <c:v>68.75</c:v>
                </c:pt>
                <c:pt idx="16">
                  <c:v>86.979999999999976</c:v>
                </c:pt>
                <c:pt idx="17">
                  <c:v>33.849999999999994</c:v>
                </c:pt>
                <c:pt idx="18">
                  <c:v>80.10899999999998</c:v>
                </c:pt>
                <c:pt idx="19">
                  <c:v>4.4800000000000004</c:v>
                </c:pt>
                <c:pt idx="20">
                  <c:v>38.59695</c:v>
                </c:pt>
                <c:pt idx="21">
                  <c:v>28.78</c:v>
                </c:pt>
                <c:pt idx="22">
                  <c:v>4.5199999999999996</c:v>
                </c:pt>
                <c:pt idx="23">
                  <c:v>17.96</c:v>
                </c:pt>
                <c:pt idx="24">
                  <c:v>25.24</c:v>
                </c:pt>
                <c:pt idx="25">
                  <c:v>27.309999999999995</c:v>
                </c:pt>
                <c:pt idx="26">
                  <c:v>6.9733299999999998</c:v>
                </c:pt>
                <c:pt idx="27">
                  <c:v>23.9</c:v>
                </c:pt>
                <c:pt idx="28">
                  <c:v>29.82</c:v>
                </c:pt>
              </c:numCache>
            </c:numRef>
          </c:val>
        </c:ser>
        <c:ser>
          <c:idx val="2"/>
          <c:order val="2"/>
          <c:tx>
            <c:strRef>
              <c:f>Сводный!$L$8:$L$9</c:f>
              <c:strCache>
                <c:ptCount val="1"/>
                <c:pt idx="0">
                  <c:v>кол. сделок</c:v>
                </c:pt>
              </c:strCache>
            </c:strRef>
          </c:tx>
          <c:spPr>
            <a:noFill/>
          </c:spPr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inBase"/>
            <c:showVal val="1"/>
          </c:dLbls>
          <c:cat>
            <c:strRef>
              <c:f>Сводный!$I$10:$I$39</c:f>
              <c:strCache>
                <c:ptCount val="29"/>
                <c:pt idx="0">
                  <c:v>30.11.2009</c:v>
                </c:pt>
                <c:pt idx="1">
                  <c:v>03.12.2009</c:v>
                </c:pt>
                <c:pt idx="2">
                  <c:v>04.12.2009</c:v>
                </c:pt>
                <c:pt idx="3">
                  <c:v>07.12.2009</c:v>
                </c:pt>
                <c:pt idx="4">
                  <c:v>08.12.2009</c:v>
                </c:pt>
                <c:pt idx="5">
                  <c:v>09.12.2009</c:v>
                </c:pt>
                <c:pt idx="6">
                  <c:v>14.12.2009</c:v>
                </c:pt>
                <c:pt idx="7">
                  <c:v>15.12.2009</c:v>
                </c:pt>
                <c:pt idx="8">
                  <c:v>16.12.2009</c:v>
                </c:pt>
                <c:pt idx="9">
                  <c:v>21.12.2009</c:v>
                </c:pt>
                <c:pt idx="10">
                  <c:v>22.12.2009</c:v>
                </c:pt>
                <c:pt idx="11">
                  <c:v>23.12.2009</c:v>
                </c:pt>
                <c:pt idx="12">
                  <c:v>24.12.2009</c:v>
                </c:pt>
                <c:pt idx="13">
                  <c:v>28.12.2009</c:v>
                </c:pt>
                <c:pt idx="14">
                  <c:v>29.12.2009</c:v>
                </c:pt>
                <c:pt idx="15">
                  <c:v>04.01.2010</c:v>
                </c:pt>
                <c:pt idx="16">
                  <c:v>05.01.2010</c:v>
                </c:pt>
                <c:pt idx="17">
                  <c:v>06.01.2010</c:v>
                </c:pt>
                <c:pt idx="18">
                  <c:v>07.01.2010</c:v>
                </c:pt>
                <c:pt idx="19">
                  <c:v>23.02.2010</c:v>
                </c:pt>
                <c:pt idx="20">
                  <c:v>25.02.2010</c:v>
                </c:pt>
                <c:pt idx="21">
                  <c:v>26.02.2010</c:v>
                </c:pt>
                <c:pt idx="22">
                  <c:v>28.02.2010</c:v>
                </c:pt>
                <c:pt idx="23">
                  <c:v>01.03.2010</c:v>
                </c:pt>
                <c:pt idx="24">
                  <c:v>02.03.2010</c:v>
                </c:pt>
                <c:pt idx="25">
                  <c:v>03.03.2010</c:v>
                </c:pt>
                <c:pt idx="26">
                  <c:v>04.03.2010</c:v>
                </c:pt>
                <c:pt idx="27">
                  <c:v>30.03.2010</c:v>
                </c:pt>
                <c:pt idx="28">
                  <c:v>17.05.2010</c:v>
                </c:pt>
              </c:strCache>
            </c:strRef>
          </c:cat>
          <c:val>
            <c:numRef>
              <c:f>Сводный!$L$10:$L$39</c:f>
              <c:numCache>
                <c:formatCode>0</c:formatCode>
                <c:ptCount val="29"/>
                <c:pt idx="0">
                  <c:v>16</c:v>
                </c:pt>
                <c:pt idx="1">
                  <c:v>7</c:v>
                </c:pt>
                <c:pt idx="2">
                  <c:v>3</c:v>
                </c:pt>
                <c:pt idx="3">
                  <c:v>12</c:v>
                </c:pt>
                <c:pt idx="4">
                  <c:v>4</c:v>
                </c:pt>
                <c:pt idx="5">
                  <c:v>16</c:v>
                </c:pt>
                <c:pt idx="6">
                  <c:v>22</c:v>
                </c:pt>
                <c:pt idx="7">
                  <c:v>17</c:v>
                </c:pt>
                <c:pt idx="8">
                  <c:v>4</c:v>
                </c:pt>
                <c:pt idx="9">
                  <c:v>8</c:v>
                </c:pt>
                <c:pt idx="10">
                  <c:v>19</c:v>
                </c:pt>
                <c:pt idx="11">
                  <c:v>13</c:v>
                </c:pt>
                <c:pt idx="12">
                  <c:v>5</c:v>
                </c:pt>
                <c:pt idx="13">
                  <c:v>9</c:v>
                </c:pt>
                <c:pt idx="14">
                  <c:v>10</c:v>
                </c:pt>
                <c:pt idx="15">
                  <c:v>34</c:v>
                </c:pt>
                <c:pt idx="16">
                  <c:v>36</c:v>
                </c:pt>
                <c:pt idx="17">
                  <c:v>14</c:v>
                </c:pt>
                <c:pt idx="18">
                  <c:v>33</c:v>
                </c:pt>
                <c:pt idx="19">
                  <c:v>2</c:v>
                </c:pt>
                <c:pt idx="20">
                  <c:v>16</c:v>
                </c:pt>
                <c:pt idx="21">
                  <c:v>13</c:v>
                </c:pt>
                <c:pt idx="22">
                  <c:v>2</c:v>
                </c:pt>
                <c:pt idx="23">
                  <c:v>8</c:v>
                </c:pt>
                <c:pt idx="24">
                  <c:v>12</c:v>
                </c:pt>
                <c:pt idx="25">
                  <c:v>13</c:v>
                </c:pt>
                <c:pt idx="26">
                  <c:v>2</c:v>
                </c:pt>
                <c:pt idx="27">
                  <c:v>11</c:v>
                </c:pt>
                <c:pt idx="28">
                  <c:v>10</c:v>
                </c:pt>
              </c:numCache>
            </c:numRef>
          </c:val>
        </c:ser>
        <c:gapWidth val="55"/>
        <c:overlap val="100"/>
        <c:axId val="78546816"/>
        <c:axId val="78548352"/>
      </c:barChart>
      <c:catAx>
        <c:axId val="78546816"/>
        <c:scaling>
          <c:orientation val="minMax"/>
        </c:scaling>
        <c:axPos val="b"/>
        <c:numFmt formatCode="d/m;@" sourceLinked="0"/>
        <c:maj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78548352"/>
        <c:crosses val="autoZero"/>
        <c:lblAlgn val="ctr"/>
        <c:lblOffset val="100"/>
      </c:catAx>
      <c:valAx>
        <c:axId val="78548352"/>
        <c:scaling>
          <c:orientation val="minMax"/>
        </c:scaling>
        <c:axPos val="l"/>
        <c:majorGridlines>
          <c:spPr>
            <a:ln>
              <a:solidFill>
                <a:srgbClr val="A7A7A7"/>
              </a:solidFill>
            </a:ln>
          </c:spPr>
        </c:majorGridlines>
        <c:numFmt formatCode="#,##0.00_ ;[Red]\-#,##0.00\ " sourceLinked="0"/>
        <c:majorTickMark val="none"/>
        <c:tickLblPos val="nextTo"/>
        <c:spPr>
          <a:ln>
            <a:solidFill>
              <a:srgbClr val="A7A7A7"/>
            </a:solidFill>
          </a:ln>
        </c:spPr>
        <c:txPr>
          <a:bodyPr rot="0" vert="horz"/>
          <a:lstStyle/>
          <a:p>
            <a:pPr>
              <a:defRPr/>
            </a:pPr>
            <a:endParaRPr lang="en-US"/>
          </a:p>
        </c:txPr>
        <c:crossAx val="78546816"/>
        <c:crosses val="autoZero"/>
        <c:crossBetween val="between"/>
      </c:valAx>
    </c:plotArea>
    <c:legend>
      <c:legendPos val="r"/>
    </c:legend>
    <c:plotVisOnly val="1"/>
    <c:dispBlanksAs val="gap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1"/>
  <c:pivotSource>
    <c:name>[Statistics_USA.xlsx]Сводный!СводнаяТаблица6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>
                <a:solidFill>
                  <a:schemeClr val="tx1">
                    <a:lumMod val="65000"/>
                    <a:lumOff val="35000"/>
                  </a:schemeClr>
                </a:solidFill>
              </a:rPr>
              <a:t>РЕЗУЛЬТАТЫ ПО </a:t>
            </a: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ГОДАМ</a:t>
            </a:r>
            <a:r>
              <a:rPr lang="ru-RU">
                <a:solidFill>
                  <a:schemeClr val="tx1">
                    <a:lumMod val="65000"/>
                    <a:lumOff val="35000"/>
                  </a:schemeClr>
                </a:solidFill>
              </a:rPr>
              <a:t>, </a:t>
            </a: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МЕСЯЦАМ</a:t>
            </a:r>
            <a:r>
              <a:rPr lang="ru-RU">
                <a:solidFill>
                  <a:schemeClr val="tx1">
                    <a:lumMod val="65000"/>
                    <a:lumOff val="35000"/>
                  </a:schemeClr>
                </a:solidFill>
              </a:rPr>
              <a:t>, НЕДЕЛЯМ</a:t>
            </a:r>
          </a:p>
        </c:rich>
      </c:tx>
    </c:title>
    <c:pivotFmts>
      <c:pivotFmt>
        <c:idx val="0"/>
        <c:spPr>
          <a:ln>
            <a:solidFill>
              <a:srgbClr val="8064A2"/>
            </a:solidFill>
          </a:ln>
        </c:spPr>
        <c:marker>
          <c:symbol val="none"/>
        </c:marker>
      </c:pivotFmt>
      <c:pivotFmt>
        <c:idx val="1"/>
        <c:spPr>
          <a:noFill/>
          <a:ln>
            <a:solidFill>
              <a:srgbClr val="8064A2"/>
            </a:solidFill>
          </a:ln>
        </c:spPr>
        <c:marker>
          <c:symbol val="none"/>
        </c:marker>
      </c:pivotFmt>
      <c:pivotFmt>
        <c:idx val="2"/>
        <c:spPr>
          <a:noFill/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dLblPos val="inBase"/>
          <c:showVal val="1"/>
        </c:dLbl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Сводный!$BN$8:$BN$9</c:f>
              <c:strCache>
                <c:ptCount val="1"/>
                <c:pt idx="0">
                  <c:v>Net</c:v>
                </c:pt>
              </c:strCache>
            </c:strRef>
          </c:tx>
          <c:spPr>
            <a:ln>
              <a:solidFill>
                <a:srgbClr val="8064A2"/>
              </a:solidFill>
            </a:ln>
          </c:spPr>
          <c:cat>
            <c:multiLvlStrRef>
              <c:f>Сводный!$BK$10:$BM$21</c:f>
              <c:multiLvlStrCache>
                <c:ptCount val="11"/>
                <c:lvl>
                  <c:pt idx="0">
                    <c:v>49</c:v>
                  </c:pt>
                  <c:pt idx="1">
                    <c:v>49</c:v>
                  </c:pt>
                  <c:pt idx="2">
                    <c:v>50</c:v>
                  </c:pt>
                  <c:pt idx="3">
                    <c:v>51</c:v>
                  </c:pt>
                  <c:pt idx="4">
                    <c:v>52</c:v>
                  </c:pt>
                  <c:pt idx="5">
                    <c:v>53</c:v>
                  </c:pt>
                  <c:pt idx="6">
                    <c:v>2</c:v>
                  </c:pt>
                  <c:pt idx="7">
                    <c:v>9</c:v>
                  </c:pt>
                  <c:pt idx="8">
                    <c:v>10</c:v>
                  </c:pt>
                  <c:pt idx="9">
                    <c:v>14</c:v>
                  </c:pt>
                  <c:pt idx="10">
                    <c:v>21</c:v>
                  </c:pt>
                </c:lvl>
                <c:lvl>
                  <c:pt idx="0">
                    <c:v>Ноябрь</c:v>
                  </c:pt>
                  <c:pt idx="1">
                    <c:v>Декабрь</c:v>
                  </c:pt>
                  <c:pt idx="6">
                    <c:v>Январь</c:v>
                  </c:pt>
                  <c:pt idx="7">
                    <c:v>Февраль</c:v>
                  </c:pt>
                  <c:pt idx="8">
                    <c:v>Март</c:v>
                  </c:pt>
                  <c:pt idx="10">
                    <c:v>Май</c:v>
                  </c:pt>
                </c:lvl>
                <c:lvl>
                  <c:pt idx="0">
                    <c:v>2009</c:v>
                  </c:pt>
                  <c:pt idx="6">
                    <c:v>2010</c:v>
                  </c:pt>
                </c:lvl>
              </c:multiLvlStrCache>
            </c:multiLvlStrRef>
          </c:cat>
          <c:val>
            <c:numRef>
              <c:f>Сводный!$BN$10:$BN$21</c:f>
              <c:numCache>
                <c:formatCode>#,##0.00_ ;[Red]\-#,##0.00\ </c:formatCode>
                <c:ptCount val="11"/>
                <c:pt idx="0">
                  <c:v>-175.64000000000021</c:v>
                </c:pt>
                <c:pt idx="1">
                  <c:v>168.01000000000181</c:v>
                </c:pt>
                <c:pt idx="2">
                  <c:v>142.44522000000023</c:v>
                </c:pt>
                <c:pt idx="3">
                  <c:v>-234.42999999999907</c:v>
                </c:pt>
                <c:pt idx="4">
                  <c:v>-125.22000000000418</c:v>
                </c:pt>
                <c:pt idx="5">
                  <c:v>-50.049999999999983</c:v>
                </c:pt>
                <c:pt idx="6">
                  <c:v>491.3109999999989</c:v>
                </c:pt>
                <c:pt idx="7">
                  <c:v>131.62304999999967</c:v>
                </c:pt>
                <c:pt idx="8">
                  <c:v>115.51667000000047</c:v>
                </c:pt>
                <c:pt idx="9">
                  <c:v>58.100000000000577</c:v>
                </c:pt>
                <c:pt idx="10">
                  <c:v>-41.820000000000007</c:v>
                </c:pt>
              </c:numCache>
            </c:numRef>
          </c:val>
        </c:ser>
        <c:ser>
          <c:idx val="1"/>
          <c:order val="1"/>
          <c:tx>
            <c:strRef>
              <c:f>Сводный!$BO$8:$BO$9</c:f>
              <c:strCache>
                <c:ptCount val="1"/>
                <c:pt idx="0">
                  <c:v>Комиссия</c:v>
                </c:pt>
              </c:strCache>
            </c:strRef>
          </c:tx>
          <c:spPr>
            <a:noFill/>
            <a:ln>
              <a:solidFill>
                <a:srgbClr val="8064A2"/>
              </a:solidFill>
            </a:ln>
          </c:spPr>
          <c:cat>
            <c:multiLvlStrRef>
              <c:f>Сводный!$BK$10:$BM$21</c:f>
              <c:multiLvlStrCache>
                <c:ptCount val="11"/>
                <c:lvl>
                  <c:pt idx="0">
                    <c:v>49</c:v>
                  </c:pt>
                  <c:pt idx="1">
                    <c:v>49</c:v>
                  </c:pt>
                  <c:pt idx="2">
                    <c:v>50</c:v>
                  </c:pt>
                  <c:pt idx="3">
                    <c:v>51</c:v>
                  </c:pt>
                  <c:pt idx="4">
                    <c:v>52</c:v>
                  </c:pt>
                  <c:pt idx="5">
                    <c:v>53</c:v>
                  </c:pt>
                  <c:pt idx="6">
                    <c:v>2</c:v>
                  </c:pt>
                  <c:pt idx="7">
                    <c:v>9</c:v>
                  </c:pt>
                  <c:pt idx="8">
                    <c:v>10</c:v>
                  </c:pt>
                  <c:pt idx="9">
                    <c:v>14</c:v>
                  </c:pt>
                  <c:pt idx="10">
                    <c:v>21</c:v>
                  </c:pt>
                </c:lvl>
                <c:lvl>
                  <c:pt idx="0">
                    <c:v>Ноябрь</c:v>
                  </c:pt>
                  <c:pt idx="1">
                    <c:v>Декабрь</c:v>
                  </c:pt>
                  <c:pt idx="6">
                    <c:v>Январь</c:v>
                  </c:pt>
                  <c:pt idx="7">
                    <c:v>Февраль</c:v>
                  </c:pt>
                  <c:pt idx="8">
                    <c:v>Март</c:v>
                  </c:pt>
                  <c:pt idx="10">
                    <c:v>Май</c:v>
                  </c:pt>
                </c:lvl>
                <c:lvl>
                  <c:pt idx="0">
                    <c:v>2009</c:v>
                  </c:pt>
                  <c:pt idx="6">
                    <c:v>2010</c:v>
                  </c:pt>
                </c:lvl>
              </c:multiLvlStrCache>
            </c:multiLvlStrRef>
          </c:cat>
          <c:val>
            <c:numRef>
              <c:f>Сводный!$BO$10:$BO$21</c:f>
              <c:numCache>
                <c:formatCode>#,##0.00_ ;[Red]\-#,##0.00\ </c:formatCode>
                <c:ptCount val="11"/>
                <c:pt idx="0">
                  <c:v>40.64</c:v>
                </c:pt>
                <c:pt idx="1">
                  <c:v>37.000000000000007</c:v>
                </c:pt>
                <c:pt idx="2">
                  <c:v>99.554779999999965</c:v>
                </c:pt>
                <c:pt idx="3">
                  <c:v>112.42999999999999</c:v>
                </c:pt>
                <c:pt idx="4">
                  <c:v>115.22</c:v>
                </c:pt>
                <c:pt idx="5">
                  <c:v>45.05</c:v>
                </c:pt>
                <c:pt idx="6">
                  <c:v>269.68900000000008</c:v>
                </c:pt>
                <c:pt idx="7">
                  <c:v>76.376949999999994</c:v>
                </c:pt>
                <c:pt idx="8">
                  <c:v>77.483330000000024</c:v>
                </c:pt>
                <c:pt idx="9">
                  <c:v>23.9</c:v>
                </c:pt>
                <c:pt idx="10">
                  <c:v>29.82</c:v>
                </c:pt>
              </c:numCache>
            </c:numRef>
          </c:val>
        </c:ser>
        <c:ser>
          <c:idx val="2"/>
          <c:order val="2"/>
          <c:tx>
            <c:strRef>
              <c:f>Сводный!$BP$8:$BP$9</c:f>
              <c:strCache>
                <c:ptCount val="1"/>
                <c:pt idx="0">
                  <c:v>Кол. сделок</c:v>
                </c:pt>
              </c:strCache>
            </c:strRef>
          </c:tx>
          <c:spPr>
            <a:noFill/>
          </c:spPr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dLblPos val="inBase"/>
            <c:showVal val="1"/>
          </c:dLbls>
          <c:cat>
            <c:multiLvlStrRef>
              <c:f>Сводный!$BK$10:$BM$21</c:f>
              <c:multiLvlStrCache>
                <c:ptCount val="11"/>
                <c:lvl>
                  <c:pt idx="0">
                    <c:v>49</c:v>
                  </c:pt>
                  <c:pt idx="1">
                    <c:v>49</c:v>
                  </c:pt>
                  <c:pt idx="2">
                    <c:v>50</c:v>
                  </c:pt>
                  <c:pt idx="3">
                    <c:v>51</c:v>
                  </c:pt>
                  <c:pt idx="4">
                    <c:v>52</c:v>
                  </c:pt>
                  <c:pt idx="5">
                    <c:v>53</c:v>
                  </c:pt>
                  <c:pt idx="6">
                    <c:v>2</c:v>
                  </c:pt>
                  <c:pt idx="7">
                    <c:v>9</c:v>
                  </c:pt>
                  <c:pt idx="8">
                    <c:v>10</c:v>
                  </c:pt>
                  <c:pt idx="9">
                    <c:v>14</c:v>
                  </c:pt>
                  <c:pt idx="10">
                    <c:v>21</c:v>
                  </c:pt>
                </c:lvl>
                <c:lvl>
                  <c:pt idx="0">
                    <c:v>Ноябрь</c:v>
                  </c:pt>
                  <c:pt idx="1">
                    <c:v>Декабрь</c:v>
                  </c:pt>
                  <c:pt idx="6">
                    <c:v>Январь</c:v>
                  </c:pt>
                  <c:pt idx="7">
                    <c:v>Февраль</c:v>
                  </c:pt>
                  <c:pt idx="8">
                    <c:v>Март</c:v>
                  </c:pt>
                  <c:pt idx="10">
                    <c:v>Май</c:v>
                  </c:pt>
                </c:lvl>
                <c:lvl>
                  <c:pt idx="0">
                    <c:v>2009</c:v>
                  </c:pt>
                  <c:pt idx="6">
                    <c:v>2010</c:v>
                  </c:pt>
                </c:lvl>
              </c:multiLvlStrCache>
            </c:multiLvlStrRef>
          </c:cat>
          <c:val>
            <c:numRef>
              <c:f>Сводный!$BP$10:$BP$21</c:f>
              <c:numCache>
                <c:formatCode>0</c:formatCode>
                <c:ptCount val="11"/>
                <c:pt idx="0">
                  <c:v>16</c:v>
                </c:pt>
                <c:pt idx="1">
                  <c:v>10</c:v>
                </c:pt>
                <c:pt idx="2">
                  <c:v>32</c:v>
                </c:pt>
                <c:pt idx="3">
                  <c:v>43</c:v>
                </c:pt>
                <c:pt idx="4">
                  <c:v>45</c:v>
                </c:pt>
                <c:pt idx="5">
                  <c:v>19</c:v>
                </c:pt>
                <c:pt idx="6">
                  <c:v>117</c:v>
                </c:pt>
                <c:pt idx="7">
                  <c:v>33</c:v>
                </c:pt>
                <c:pt idx="8">
                  <c:v>35</c:v>
                </c:pt>
                <c:pt idx="9">
                  <c:v>11</c:v>
                </c:pt>
                <c:pt idx="10">
                  <c:v>10</c:v>
                </c:pt>
              </c:numCache>
            </c:numRef>
          </c:val>
        </c:ser>
        <c:gapWidth val="55"/>
        <c:overlap val="100"/>
        <c:axId val="78800384"/>
        <c:axId val="78801920"/>
      </c:barChart>
      <c:catAx>
        <c:axId val="78800384"/>
        <c:scaling>
          <c:orientation val="minMax"/>
        </c:scaling>
        <c:axPos val="b"/>
        <c:numFmt formatCode="d/m;@" sourceLinked="0"/>
        <c:maj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78801920"/>
        <c:crosses val="autoZero"/>
        <c:lblAlgn val="ctr"/>
        <c:lblOffset val="100"/>
      </c:catAx>
      <c:valAx>
        <c:axId val="78801920"/>
        <c:scaling>
          <c:orientation val="minMax"/>
        </c:scaling>
        <c:axPos val="l"/>
        <c:majorGridlines/>
        <c:numFmt formatCode="#,##0.00_ ;[Red]\-#,##0.00\ " sourceLinked="1"/>
        <c:maj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78800384"/>
        <c:crosses val="autoZero"/>
        <c:crossBetween val="between"/>
      </c:valAx>
    </c:plotArea>
    <c:legend>
      <c:legendPos val="r"/>
    </c:legend>
    <c:plotVisOnly val="1"/>
    <c:dispBlanksAs val="gap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[Statistics_USA.xlsx]Служебный!СводнаяТаблица8</c:name>
    <c:fmtId val="3"/>
  </c:pivotSource>
  <c:chart>
    <c:title>
      <c:tx>
        <c:rich>
          <a:bodyPr/>
          <a:lstStyle/>
          <a:p>
            <a:pPr algn="ctr" rtl="0">
              <a:def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ОБЩАЯ ДОХОДНОСТЬ ПОРТФЕЛЯ</a:t>
            </a:r>
          </a:p>
        </c:rich>
      </c:tx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lineChart>
        <c:grouping val="standard"/>
        <c:ser>
          <c:idx val="0"/>
          <c:order val="0"/>
          <c:tx>
            <c:strRef>
              <c:f>Служебный!$Z$4</c:f>
              <c:strCache>
                <c:ptCount val="1"/>
                <c:pt idx="0">
                  <c:v>Итог</c:v>
                </c:pt>
              </c:strCache>
            </c:strRef>
          </c:tx>
          <c:marker>
            <c:symbol val="none"/>
          </c:marker>
          <c:cat>
            <c:strRef>
              <c:f>Служебный!$Y$5:$Y$28</c:f>
              <c:strCache>
                <c:ptCount val="24"/>
                <c:pt idx="0">
                  <c:v>30.11.2009</c:v>
                </c:pt>
                <c:pt idx="1">
                  <c:v>03.12.2009</c:v>
                </c:pt>
                <c:pt idx="2">
                  <c:v>04.12.2009</c:v>
                </c:pt>
                <c:pt idx="3">
                  <c:v>07.12.2009</c:v>
                </c:pt>
                <c:pt idx="4">
                  <c:v>08.12.2009</c:v>
                </c:pt>
                <c:pt idx="5">
                  <c:v>09.12.2009</c:v>
                </c:pt>
                <c:pt idx="6">
                  <c:v>14.12.2009</c:v>
                </c:pt>
                <c:pt idx="7">
                  <c:v>15.12.2009</c:v>
                </c:pt>
                <c:pt idx="8">
                  <c:v>16.12.2009</c:v>
                </c:pt>
                <c:pt idx="9">
                  <c:v>21.12.2009</c:v>
                </c:pt>
                <c:pt idx="10">
                  <c:v>22.12.2009</c:v>
                </c:pt>
                <c:pt idx="11">
                  <c:v>23.12.2009</c:v>
                </c:pt>
                <c:pt idx="12">
                  <c:v>24.12.2009</c:v>
                </c:pt>
                <c:pt idx="13">
                  <c:v>28.12.2009</c:v>
                </c:pt>
                <c:pt idx="14">
                  <c:v>29.12.2009</c:v>
                </c:pt>
                <c:pt idx="15">
                  <c:v>04.01.2010</c:v>
                </c:pt>
                <c:pt idx="16">
                  <c:v>05.01.2010</c:v>
                </c:pt>
                <c:pt idx="17">
                  <c:v>06.01.2010</c:v>
                </c:pt>
                <c:pt idx="18">
                  <c:v>07.01.2010</c:v>
                </c:pt>
                <c:pt idx="19">
                  <c:v>23.02.2010</c:v>
                </c:pt>
                <c:pt idx="20">
                  <c:v>25.02.2010</c:v>
                </c:pt>
                <c:pt idx="21">
                  <c:v>26.02.2010</c:v>
                </c:pt>
                <c:pt idx="22">
                  <c:v>30.03.2010</c:v>
                </c:pt>
                <c:pt idx="23">
                  <c:v>17.05.2010</c:v>
                </c:pt>
              </c:strCache>
            </c:strRef>
          </c:cat>
          <c:val>
            <c:numRef>
              <c:f>Служебный!$Z$5:$Z$28</c:f>
              <c:numCache>
                <c:formatCode>0.00_ ;[Red]\-0.00\ </c:formatCode>
                <c:ptCount val="24"/>
                <c:pt idx="0">
                  <c:v>-0.70445574625160534</c:v>
                </c:pt>
                <c:pt idx="1">
                  <c:v>0.20826593975491414</c:v>
                </c:pt>
                <c:pt idx="2">
                  <c:v>-2.56340252967657E-2</c:v>
                </c:pt>
                <c:pt idx="3">
                  <c:v>0.15818078984535239</c:v>
                </c:pt>
                <c:pt idx="4">
                  <c:v>0.15224873093677704</c:v>
                </c:pt>
                <c:pt idx="5">
                  <c:v>0.63816316078776003</c:v>
                </c:pt>
                <c:pt idx="6">
                  <c:v>-5.3585061360064801E-2</c:v>
                </c:pt>
                <c:pt idx="7">
                  <c:v>-0.23694557214929085</c:v>
                </c:pt>
                <c:pt idx="8">
                  <c:v>-0.34059676150568013</c:v>
                </c:pt>
                <c:pt idx="9">
                  <c:v>-0.57145406944148802</c:v>
                </c:pt>
                <c:pt idx="10">
                  <c:v>-0.94958963334156632</c:v>
                </c:pt>
                <c:pt idx="11">
                  <c:v>-0.90050416819832768</c:v>
                </c:pt>
                <c:pt idx="12">
                  <c:v>-0.75987224487990024</c:v>
                </c:pt>
                <c:pt idx="13">
                  <c:v>-1.0679873432038773</c:v>
                </c:pt>
                <c:pt idx="14">
                  <c:v>-0.92737375349854945</c:v>
                </c:pt>
                <c:pt idx="15">
                  <c:v>-0.92284325194536176</c:v>
                </c:pt>
                <c:pt idx="16">
                  <c:v>-0.18770033394731189</c:v>
                </c:pt>
                <c:pt idx="17">
                  <c:v>2.6865795477001103E-2</c:v>
                </c:pt>
                <c:pt idx="18">
                  <c:v>0.71492623043443437</c:v>
                </c:pt>
                <c:pt idx="19">
                  <c:v>0.68024010051588457</c:v>
                </c:pt>
                <c:pt idx="20">
                  <c:v>0.94969709986666984</c:v>
                </c:pt>
                <c:pt idx="21">
                  <c:v>1.0660446736787081</c:v>
                </c:pt>
                <c:pt idx="22">
                  <c:v>1.257707719143194</c:v>
                </c:pt>
                <c:pt idx="23">
                  <c:v>1.1202371431518912</c:v>
                </c:pt>
              </c:numCache>
            </c:numRef>
          </c:val>
        </c:ser>
        <c:marker val="1"/>
        <c:axId val="78822400"/>
        <c:axId val="79102720"/>
      </c:lineChart>
      <c:catAx>
        <c:axId val="78822400"/>
        <c:scaling>
          <c:orientation val="minMax"/>
        </c:scaling>
        <c:axPos val="b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79102720"/>
        <c:crosses val="autoZero"/>
        <c:auto val="1"/>
        <c:lblAlgn val="ctr"/>
        <c:lblOffset val="100"/>
      </c:catAx>
      <c:valAx>
        <c:axId val="79102720"/>
        <c:scaling>
          <c:orientation val="minMax"/>
        </c:scaling>
        <c:axPos val="l"/>
        <c:majorGridlines/>
        <c:numFmt formatCode="0.00_ ;[Red]\-0.00\ " sourceLinked="1"/>
        <c:tickLblPos val="nextTo"/>
        <c:crossAx val="78822400"/>
        <c:crosses val="autoZero"/>
        <c:crossBetween val="between"/>
      </c:valAx>
    </c:plotArea>
    <c:plotVisOnly val="1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0"/>
  <c:pivotSource>
    <c:name>[Statistics_USA.xlsx]Таблицы по времени!СводнаяТаблица7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646464"/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rgbClr val="646464"/>
                </a:solidFill>
              </a:rPr>
              <a:t>Результаты по часам</a:t>
            </a:r>
          </a:p>
        </c:rich>
      </c:tx>
    </c:title>
    <c:pivotFmts>
      <c:pivotFmt>
        <c:idx val="0"/>
        <c:spPr>
          <a:solidFill>
            <a:srgbClr val="00B050"/>
          </a:solidFill>
        </c:spPr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noFill/>
          <a:ln w="9525">
            <a:noFill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'Таблицы по времени'!$V$8:$V$9</c:f>
              <c:strCache>
                <c:ptCount val="1"/>
                <c:pt idx="0">
                  <c:v>Плюс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'Таблицы по времени'!$U$10:$U$19</c:f>
              <c:strCache>
                <c:ptCount val="10"/>
                <c:pt idx="0">
                  <c:v>9-10</c:v>
                </c:pt>
                <c:pt idx="1">
                  <c:v>10-11</c:v>
                </c:pt>
                <c:pt idx="2">
                  <c:v>11-12</c:v>
                </c:pt>
                <c:pt idx="3">
                  <c:v>12-13</c:v>
                </c:pt>
                <c:pt idx="4">
                  <c:v>13-14</c:v>
                </c:pt>
                <c:pt idx="5">
                  <c:v>14-15</c:v>
                </c:pt>
                <c:pt idx="6">
                  <c:v>15-16</c:v>
                </c:pt>
                <c:pt idx="7">
                  <c:v>23-24</c:v>
                </c:pt>
                <c:pt idx="8">
                  <c:v>0-1</c:v>
                </c:pt>
                <c:pt idx="9">
                  <c:v>5-6</c:v>
                </c:pt>
              </c:strCache>
            </c:strRef>
          </c:cat>
          <c:val>
            <c:numRef>
              <c:f>'Таблицы по времени'!$V$10:$V$19</c:f>
              <c:numCache>
                <c:formatCode>#,##0.00_ ;[Red]\-#,##0.00\ </c:formatCode>
                <c:ptCount val="10"/>
                <c:pt idx="0">
                  <c:v>673.67086999999913</c:v>
                </c:pt>
                <c:pt idx="1">
                  <c:v>630.11940999999922</c:v>
                </c:pt>
                <c:pt idx="2">
                  <c:v>321.65174000000133</c:v>
                </c:pt>
                <c:pt idx="3">
                  <c:v>303.86086999999952</c:v>
                </c:pt>
                <c:pt idx="4">
                  <c:v>169.0536000000009</c:v>
                </c:pt>
                <c:pt idx="5">
                  <c:v>362.56761000000137</c:v>
                </c:pt>
                <c:pt idx="6">
                  <c:v>10.18</c:v>
                </c:pt>
                <c:pt idx="7">
                  <c:v>263.04000000000042</c:v>
                </c:pt>
                <c:pt idx="8">
                  <c:v>31.169999999999998</c:v>
                </c:pt>
                <c:pt idx="9">
                  <c:v>2.56</c:v>
                </c:pt>
              </c:numCache>
            </c:numRef>
          </c:val>
        </c:ser>
        <c:ser>
          <c:idx val="1"/>
          <c:order val="1"/>
          <c:tx>
            <c:strRef>
              <c:f>'Таблицы по времени'!$W$8:$W$9</c:f>
              <c:strCache>
                <c:ptCount val="1"/>
                <c:pt idx="0">
                  <c:v>Минус</c:v>
                </c:pt>
              </c:strCache>
            </c:strRef>
          </c:tx>
          <c:cat>
            <c:strRef>
              <c:f>'Таблицы по времени'!$U$10:$U$19</c:f>
              <c:strCache>
                <c:ptCount val="10"/>
                <c:pt idx="0">
                  <c:v>9-10</c:v>
                </c:pt>
                <c:pt idx="1">
                  <c:v>10-11</c:v>
                </c:pt>
                <c:pt idx="2">
                  <c:v>11-12</c:v>
                </c:pt>
                <c:pt idx="3">
                  <c:v>12-13</c:v>
                </c:pt>
                <c:pt idx="4">
                  <c:v>13-14</c:v>
                </c:pt>
                <c:pt idx="5">
                  <c:v>14-15</c:v>
                </c:pt>
                <c:pt idx="6">
                  <c:v>15-16</c:v>
                </c:pt>
                <c:pt idx="7">
                  <c:v>23-24</c:v>
                </c:pt>
                <c:pt idx="8">
                  <c:v>0-1</c:v>
                </c:pt>
                <c:pt idx="9">
                  <c:v>5-6</c:v>
                </c:pt>
              </c:strCache>
            </c:strRef>
          </c:cat>
          <c:val>
            <c:numRef>
              <c:f>'Таблицы по времени'!$W$10:$W$19</c:f>
              <c:numCache>
                <c:formatCode>#,##0.00_ ;[Red]\-#,##0.00\ </c:formatCode>
                <c:ptCount val="10"/>
                <c:pt idx="0">
                  <c:v>-448.89251999999851</c:v>
                </c:pt>
                <c:pt idx="1">
                  <c:v>-407.83913000000035</c:v>
                </c:pt>
                <c:pt idx="2">
                  <c:v>-137.60739000000035</c:v>
                </c:pt>
                <c:pt idx="3">
                  <c:v>-250.91600000000025</c:v>
                </c:pt>
                <c:pt idx="4">
                  <c:v>-339.68540000000047</c:v>
                </c:pt>
                <c:pt idx="5">
                  <c:v>-394.26439000000295</c:v>
                </c:pt>
                <c:pt idx="6">
                  <c:v>-153.05000000000089</c:v>
                </c:pt>
                <c:pt idx="7">
                  <c:v>-87.86</c:v>
                </c:pt>
                <c:pt idx="8">
                  <c:v>-67.913330000000002</c:v>
                </c:pt>
                <c:pt idx="9">
                  <c:v>0</c:v>
                </c:pt>
              </c:numCache>
            </c:numRef>
          </c:val>
        </c:ser>
        <c:ser>
          <c:idx val="2"/>
          <c:order val="2"/>
          <c:tx>
            <c:strRef>
              <c:f>'Таблицы по времени'!$X$8:$X$9</c:f>
              <c:strCache>
                <c:ptCount val="1"/>
                <c:pt idx="0">
                  <c:v>Общий</c:v>
                </c:pt>
              </c:strCache>
            </c:strRef>
          </c:tx>
          <c:spPr>
            <a:noFill/>
            <a:ln w="9525">
              <a:noFill/>
            </a:ln>
          </c:spPr>
          <c:cat>
            <c:strRef>
              <c:f>'Таблицы по времени'!$U$10:$U$19</c:f>
              <c:strCache>
                <c:ptCount val="10"/>
                <c:pt idx="0">
                  <c:v>9-10</c:v>
                </c:pt>
                <c:pt idx="1">
                  <c:v>10-11</c:v>
                </c:pt>
                <c:pt idx="2">
                  <c:v>11-12</c:v>
                </c:pt>
                <c:pt idx="3">
                  <c:v>12-13</c:v>
                </c:pt>
                <c:pt idx="4">
                  <c:v>13-14</c:v>
                </c:pt>
                <c:pt idx="5">
                  <c:v>14-15</c:v>
                </c:pt>
                <c:pt idx="6">
                  <c:v>15-16</c:v>
                </c:pt>
                <c:pt idx="7">
                  <c:v>23-24</c:v>
                </c:pt>
                <c:pt idx="8">
                  <c:v>0-1</c:v>
                </c:pt>
                <c:pt idx="9">
                  <c:v>5-6</c:v>
                </c:pt>
              </c:strCache>
            </c:strRef>
          </c:cat>
          <c:val>
            <c:numRef>
              <c:f>'Таблицы по времени'!$X$10:$X$19</c:f>
              <c:numCache>
                <c:formatCode>#,##0.00_ ;[Red]\-#,##0.00\ </c:formatCode>
                <c:ptCount val="10"/>
                <c:pt idx="0">
                  <c:v>224.77835000000059</c:v>
                </c:pt>
                <c:pt idx="1">
                  <c:v>222.28027999999887</c:v>
                </c:pt>
                <c:pt idx="2">
                  <c:v>184.04435000000103</c:v>
                </c:pt>
                <c:pt idx="3">
                  <c:v>52.944869999999355</c:v>
                </c:pt>
                <c:pt idx="4">
                  <c:v>-170.63179999999949</c:v>
                </c:pt>
                <c:pt idx="5">
                  <c:v>-31.696780000001745</c:v>
                </c:pt>
                <c:pt idx="6">
                  <c:v>-142.87000000000089</c:v>
                </c:pt>
                <c:pt idx="7">
                  <c:v>175.18000000000046</c:v>
                </c:pt>
                <c:pt idx="8">
                  <c:v>-36.74333</c:v>
                </c:pt>
                <c:pt idx="9">
                  <c:v>2.56</c:v>
                </c:pt>
              </c:numCache>
            </c:numRef>
          </c:val>
        </c:ser>
        <c:overlap val="100"/>
        <c:axId val="91928064"/>
        <c:axId val="91929600"/>
      </c:barChart>
      <c:catAx>
        <c:axId val="91928064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1929600"/>
        <c:crosses val="autoZero"/>
        <c:lblAlgn val="ctr"/>
        <c:lblOffset val="100"/>
      </c:catAx>
      <c:valAx>
        <c:axId val="9192960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ru-RU"/>
                  <a:t>дол</a:t>
                </a:r>
              </a:p>
            </c:rich>
          </c:tx>
        </c:title>
        <c:numFmt formatCode="#,##0.00_ ;[Red]\-#,##0.00\ 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1928064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sz="800" b="0" i="0" u="none" strike="noStrike" baseline="0">
                <a:solidFill>
                  <a:srgbClr val="000000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endParaRPr lang="en-US"/>
          </a:p>
        </c:txPr>
      </c:dTable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0"/>
  <c:pivotSource>
    <c:name>[Statistics_USA.xlsx]Таблицы по времени!СводнаяТаблица22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646464"/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rgbClr val="646464"/>
                </a:solidFill>
              </a:rPr>
              <a:t>Результат по дням недели</a:t>
            </a:r>
          </a:p>
        </c:rich>
      </c:tx>
    </c:title>
    <c:pivotFmts>
      <c:pivotFmt>
        <c:idx val="0"/>
        <c:spPr>
          <a:solidFill>
            <a:srgbClr val="00B050"/>
          </a:solidFill>
        </c:spPr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noFill/>
          <a:ln w="9525">
            <a:noFill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'Таблицы по времени'!$M$8:$M$9</c:f>
              <c:strCache>
                <c:ptCount val="1"/>
                <c:pt idx="0">
                  <c:v>Плюс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'Таблицы по времени'!$L$10:$L$16</c:f>
              <c:strCache>
                <c:ptCount val="6"/>
                <c:pt idx="0">
                  <c:v>пн</c:v>
                </c:pt>
                <c:pt idx="1">
                  <c:v>вт</c:v>
                </c:pt>
                <c:pt idx="2">
                  <c:v>ср</c:v>
                </c:pt>
                <c:pt idx="3">
                  <c:v>чт</c:v>
                </c:pt>
                <c:pt idx="4">
                  <c:v>пт</c:v>
                </c:pt>
                <c:pt idx="5">
                  <c:v>вс</c:v>
                </c:pt>
              </c:strCache>
            </c:strRef>
          </c:cat>
          <c:val>
            <c:numRef>
              <c:f>'Таблицы по времени'!$M$10:$M$16</c:f>
              <c:numCache>
                <c:formatCode>#,##0.00_ ;[Red]\-#,##0.00\ </c:formatCode>
                <c:ptCount val="6"/>
                <c:pt idx="0">
                  <c:v>458.36699999999951</c:v>
                </c:pt>
                <c:pt idx="1">
                  <c:v>847.66261000000236</c:v>
                </c:pt>
                <c:pt idx="2">
                  <c:v>500.26840000000107</c:v>
                </c:pt>
                <c:pt idx="3">
                  <c:v>847.35608999999886</c:v>
                </c:pt>
                <c:pt idx="4">
                  <c:v>88.740000000000123</c:v>
                </c:pt>
                <c:pt idx="5">
                  <c:v>25.48</c:v>
                </c:pt>
              </c:numCache>
            </c:numRef>
          </c:val>
        </c:ser>
        <c:ser>
          <c:idx val="1"/>
          <c:order val="1"/>
          <c:tx>
            <c:strRef>
              <c:f>'Таблицы по времени'!$N$8:$N$9</c:f>
              <c:strCache>
                <c:ptCount val="1"/>
                <c:pt idx="0">
                  <c:v>Минус</c:v>
                </c:pt>
              </c:strCache>
            </c:strRef>
          </c:tx>
          <c:cat>
            <c:strRef>
              <c:f>'Таблицы по времени'!$L$10:$L$16</c:f>
              <c:strCache>
                <c:ptCount val="6"/>
                <c:pt idx="0">
                  <c:v>пн</c:v>
                </c:pt>
                <c:pt idx="1">
                  <c:v>вт</c:v>
                </c:pt>
                <c:pt idx="2">
                  <c:v>ср</c:v>
                </c:pt>
                <c:pt idx="3">
                  <c:v>чт</c:v>
                </c:pt>
                <c:pt idx="4">
                  <c:v>пт</c:v>
                </c:pt>
                <c:pt idx="5">
                  <c:v>вс</c:v>
                </c:pt>
              </c:strCache>
            </c:strRef>
          </c:cat>
          <c:val>
            <c:numRef>
              <c:f>'Таблицы по времени'!$N$10:$N$16</c:f>
              <c:numCache>
                <c:formatCode>#,##0.00_ ;[Red]\-#,##0.00\ </c:formatCode>
                <c:ptCount val="6"/>
                <c:pt idx="0">
                  <c:v>-902.05700000000138</c:v>
                </c:pt>
                <c:pt idx="1">
                  <c:v>-646.26739000000111</c:v>
                </c:pt>
                <c:pt idx="2">
                  <c:v>-290.958400000003</c:v>
                </c:pt>
                <c:pt idx="3">
                  <c:v>-336.66537000000062</c:v>
                </c:pt>
                <c:pt idx="4">
                  <c:v>-112.07999999999842</c:v>
                </c:pt>
                <c:pt idx="5">
                  <c:v>0</c:v>
                </c:pt>
              </c:numCache>
            </c:numRef>
          </c:val>
        </c:ser>
        <c:ser>
          <c:idx val="2"/>
          <c:order val="2"/>
          <c:tx>
            <c:strRef>
              <c:f>'Таблицы по времени'!$O$8:$O$9</c:f>
              <c:strCache>
                <c:ptCount val="1"/>
                <c:pt idx="0">
                  <c:v>Общий</c:v>
                </c:pt>
              </c:strCache>
            </c:strRef>
          </c:tx>
          <c:spPr>
            <a:noFill/>
            <a:ln w="9525">
              <a:noFill/>
            </a:ln>
          </c:spPr>
          <c:cat>
            <c:strRef>
              <c:f>'Таблицы по времени'!$L$10:$L$16</c:f>
              <c:strCache>
                <c:ptCount val="6"/>
                <c:pt idx="0">
                  <c:v>пн</c:v>
                </c:pt>
                <c:pt idx="1">
                  <c:v>вт</c:v>
                </c:pt>
                <c:pt idx="2">
                  <c:v>ср</c:v>
                </c:pt>
                <c:pt idx="3">
                  <c:v>чт</c:v>
                </c:pt>
                <c:pt idx="4">
                  <c:v>пт</c:v>
                </c:pt>
                <c:pt idx="5">
                  <c:v>вс</c:v>
                </c:pt>
              </c:strCache>
            </c:strRef>
          </c:cat>
          <c:val>
            <c:numRef>
              <c:f>'Таблицы по времени'!$O$10:$O$16</c:f>
              <c:numCache>
                <c:formatCode>#,##0.00_ ;[Red]\-#,##0.00\ </c:formatCode>
                <c:ptCount val="6"/>
                <c:pt idx="0">
                  <c:v>-443.69000000000153</c:v>
                </c:pt>
                <c:pt idx="1">
                  <c:v>201.39522000000125</c:v>
                </c:pt>
                <c:pt idx="2">
                  <c:v>209.30999999999793</c:v>
                </c:pt>
                <c:pt idx="3">
                  <c:v>510.69071999999846</c:v>
                </c:pt>
                <c:pt idx="4">
                  <c:v>-23.339999999998284</c:v>
                </c:pt>
                <c:pt idx="5">
                  <c:v>25.48</c:v>
                </c:pt>
              </c:numCache>
            </c:numRef>
          </c:val>
        </c:ser>
        <c:gapWidth val="95"/>
        <c:overlap val="100"/>
        <c:axId val="91970176"/>
        <c:axId val="92008832"/>
      </c:barChart>
      <c:catAx>
        <c:axId val="91970176"/>
        <c:scaling>
          <c:orientation val="minMax"/>
        </c:scaling>
        <c:axPos val="b"/>
        <c:numFmt formatCode="General" sourceLinked="1"/>
        <c:majorTickMark val="none"/>
        <c:tickLblPos val="nextTo"/>
        <c:spPr>
          <a:ln>
            <a:solidFill>
              <a:srgbClr val="A7A7A7"/>
            </a:solidFill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2008832"/>
        <c:crosses val="autoZero"/>
        <c:lblAlgn val="ctr"/>
        <c:lblOffset val="100"/>
      </c:catAx>
      <c:valAx>
        <c:axId val="92008832"/>
        <c:scaling>
          <c:orientation val="minMax"/>
        </c:scaling>
        <c:axPos val="l"/>
        <c:majorGridlines/>
        <c:numFmt formatCode="#,##0.00_ ;[Red]\-#,##0.00\ 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1970176"/>
        <c:crosses val="autoZero"/>
        <c:crossBetween val="between"/>
      </c:valAx>
      <c:dTable>
        <c:showHorzBorder val="1"/>
        <c:showVertBorder val="1"/>
        <c:showOutline val="1"/>
        <c:txPr>
          <a:bodyPr/>
          <a:lstStyle/>
          <a:p>
            <a:pPr rtl="0">
              <a:defRPr sz="800" b="0" i="0" u="none" strike="noStrike" baseline="0">
                <a:solidFill>
                  <a:srgbClr val="000000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endParaRPr lang="en-US"/>
          </a:p>
        </c:txPr>
      </c:dTable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0"/>
  <c:pivotSource>
    <c:name>[Statistics_USA.xlsx]Таблицы по времени!СводнаяТаблица23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646464"/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rgbClr val="646464"/>
                </a:solidFill>
              </a:rPr>
              <a:t>Результаты по диапазону времени входа</a:t>
            </a:r>
          </a:p>
        </c:rich>
      </c:tx>
    </c:title>
    <c:pivotFmts>
      <c:pivotFmt>
        <c:idx val="0"/>
        <c:spPr>
          <a:solidFill>
            <a:srgbClr val="00B050"/>
          </a:solidFill>
          <a:ln>
            <a:solidFill>
              <a:srgbClr val="000000"/>
            </a:solidFill>
          </a:ln>
        </c:spPr>
        <c:marker>
          <c:symbol val="none"/>
        </c:marker>
      </c:pivotFmt>
      <c:pivotFmt>
        <c:idx val="1"/>
        <c:spPr>
          <a:ln>
            <a:solidFill>
              <a:srgbClr val="000000"/>
            </a:solidFill>
          </a:ln>
        </c:spPr>
        <c:marker>
          <c:symbol val="none"/>
        </c:marker>
      </c:pivotFmt>
      <c:pivotFmt>
        <c:idx val="2"/>
        <c:spPr>
          <a:noFill/>
          <a:ln w="9525">
            <a:noFill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'Таблицы по времени'!$AE$8:$AE$9</c:f>
              <c:strCache>
                <c:ptCount val="1"/>
                <c:pt idx="0">
                  <c:v>Плюс</c:v>
                </c:pt>
              </c:strCache>
            </c:strRef>
          </c:tx>
          <c:spPr>
            <a:solidFill>
              <a:srgbClr val="00B050"/>
            </a:solidFill>
            <a:ln>
              <a:solidFill>
                <a:srgbClr val="000000"/>
              </a:solidFill>
            </a:ln>
          </c:spPr>
          <c:cat>
            <c:strRef>
              <c:f>'Таблицы по времени'!$AD$10:$AD$14</c:f>
              <c:strCache>
                <c:ptCount val="4"/>
                <c:pt idx="0">
                  <c:v>9:30 - 11:00</c:v>
                </c:pt>
                <c:pt idx="1">
                  <c:v>11:00 - 14:30</c:v>
                </c:pt>
                <c:pt idx="2">
                  <c:v>14:30 - 16:00</c:v>
                </c:pt>
                <c:pt idx="3">
                  <c:v>Позже закрытия</c:v>
                </c:pt>
              </c:strCache>
            </c:strRef>
          </c:cat>
          <c:val>
            <c:numRef>
              <c:f>'Таблицы по времени'!$AE$10:$AE$14</c:f>
              <c:numCache>
                <c:formatCode>#,##0.00_ ;[Red]\-#,##0.00\ </c:formatCode>
                <c:ptCount val="4"/>
                <c:pt idx="0">
                  <c:v>1337.5202799999981</c:v>
                </c:pt>
                <c:pt idx="1">
                  <c:v>1019.0368200000031</c:v>
                </c:pt>
                <c:pt idx="2">
                  <c:v>148.27700000000004</c:v>
                </c:pt>
                <c:pt idx="3">
                  <c:v>263.04000000000042</c:v>
                </c:pt>
              </c:numCache>
            </c:numRef>
          </c:val>
        </c:ser>
        <c:ser>
          <c:idx val="1"/>
          <c:order val="1"/>
          <c:tx>
            <c:strRef>
              <c:f>'Таблицы по времени'!$AF$8:$AF$9</c:f>
              <c:strCache>
                <c:ptCount val="1"/>
                <c:pt idx="0">
                  <c:v>Минус</c:v>
                </c:pt>
              </c:strCache>
            </c:strRef>
          </c:tx>
          <c:spPr>
            <a:ln>
              <a:solidFill>
                <a:srgbClr val="000000"/>
              </a:solidFill>
            </a:ln>
          </c:spPr>
          <c:cat>
            <c:strRef>
              <c:f>'Таблицы по времени'!$AD$10:$AD$14</c:f>
              <c:strCache>
                <c:ptCount val="4"/>
                <c:pt idx="0">
                  <c:v>9:30 - 11:00</c:v>
                </c:pt>
                <c:pt idx="1">
                  <c:v>11:00 - 14:30</c:v>
                </c:pt>
                <c:pt idx="2">
                  <c:v>14:30 - 16:00</c:v>
                </c:pt>
                <c:pt idx="3">
                  <c:v>Позже закрытия</c:v>
                </c:pt>
              </c:strCache>
            </c:strRef>
          </c:cat>
          <c:val>
            <c:numRef>
              <c:f>'Таблицы по времени'!$AF$10:$AF$14</c:f>
              <c:numCache>
                <c:formatCode>#,##0.00_ ;[Red]\-#,##0.00\ </c:formatCode>
                <c:ptCount val="4"/>
                <c:pt idx="0">
                  <c:v>-924.64497999999935</c:v>
                </c:pt>
                <c:pt idx="1">
                  <c:v>-1031.9070500000048</c:v>
                </c:pt>
                <c:pt idx="2">
                  <c:v>-243.61613000000091</c:v>
                </c:pt>
                <c:pt idx="3">
                  <c:v>-87.86</c:v>
                </c:pt>
              </c:numCache>
            </c:numRef>
          </c:val>
        </c:ser>
        <c:ser>
          <c:idx val="2"/>
          <c:order val="2"/>
          <c:tx>
            <c:strRef>
              <c:f>'Таблицы по времени'!$AG$8:$AG$9</c:f>
              <c:strCache>
                <c:ptCount val="1"/>
                <c:pt idx="0">
                  <c:v>Общий</c:v>
                </c:pt>
              </c:strCache>
            </c:strRef>
          </c:tx>
          <c:spPr>
            <a:noFill/>
            <a:ln w="9525">
              <a:noFill/>
            </a:ln>
          </c:spPr>
          <c:cat>
            <c:strRef>
              <c:f>'Таблицы по времени'!$AD$10:$AD$14</c:f>
              <c:strCache>
                <c:ptCount val="4"/>
                <c:pt idx="0">
                  <c:v>9:30 - 11:00</c:v>
                </c:pt>
                <c:pt idx="1">
                  <c:v>11:00 - 14:30</c:v>
                </c:pt>
                <c:pt idx="2">
                  <c:v>14:30 - 16:00</c:v>
                </c:pt>
                <c:pt idx="3">
                  <c:v>Позже закрытия</c:v>
                </c:pt>
              </c:strCache>
            </c:strRef>
          </c:cat>
          <c:val>
            <c:numRef>
              <c:f>'Таблицы по времени'!$AG$10:$AG$14</c:f>
              <c:numCache>
                <c:formatCode>#,##0.00_ ;[Red]\-#,##0.00\ </c:formatCode>
                <c:ptCount val="4"/>
                <c:pt idx="0">
                  <c:v>412.87529999999953</c:v>
                </c:pt>
                <c:pt idx="1">
                  <c:v>-12.870230000000774</c:v>
                </c:pt>
                <c:pt idx="2">
                  <c:v>-95.339130000000893</c:v>
                </c:pt>
                <c:pt idx="3">
                  <c:v>175.18000000000046</c:v>
                </c:pt>
              </c:numCache>
            </c:numRef>
          </c:val>
        </c:ser>
        <c:gapWidth val="95"/>
        <c:overlap val="100"/>
        <c:axId val="92028928"/>
        <c:axId val="92030464"/>
      </c:barChart>
      <c:catAx>
        <c:axId val="92028928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2030464"/>
        <c:crosses val="autoZero"/>
        <c:lblAlgn val="ctr"/>
        <c:lblOffset val="100"/>
      </c:catAx>
      <c:valAx>
        <c:axId val="92030464"/>
        <c:scaling>
          <c:orientation val="minMax"/>
        </c:scaling>
        <c:axPos val="l"/>
        <c:majorGridlines/>
        <c:numFmt formatCode="#,##0.00_ ;[Red]\-#,##0.00\ 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202892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ln>
            <a:solidFill>
              <a:srgbClr val="A7A7A7"/>
            </a:solidFill>
          </a:ln>
        </c:spPr>
        <c:txPr>
          <a:bodyPr/>
          <a:lstStyle/>
          <a:p>
            <a:pPr rtl="0">
              <a:defRPr sz="800" b="0" i="0" u="none" strike="noStrike" baseline="0">
                <a:solidFill>
                  <a:srgbClr val="000000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endParaRPr lang="en-US"/>
          </a:p>
        </c:txPr>
      </c:dTable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8"/>
  <c:pivotSource>
    <c:name>[Statistics_USA.xlsx]Таблицы по времени!СводнаяТаблица2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646464"/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rgbClr val="646464"/>
                </a:solidFill>
              </a:rPr>
              <a:t>Зависимость результата от времени в сделке (мин)</a:t>
            </a:r>
          </a:p>
        </c:rich>
      </c:tx>
    </c:title>
    <c:pivotFmts>
      <c:pivotFmt>
        <c:idx val="0"/>
        <c:spPr>
          <a:solidFill>
            <a:srgbClr val="00B050"/>
          </a:solidFill>
        </c:spPr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noFill/>
          <a:ln w="25400">
            <a:noFill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'Таблицы по времени'!$AN$8:$AN$9</c:f>
              <c:strCache>
                <c:ptCount val="1"/>
                <c:pt idx="0">
                  <c:v>Плюс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'Таблицы по времени'!$AM$10:$AM$24</c:f>
              <c:strCache>
                <c:ptCount val="14"/>
                <c:pt idx="0">
                  <c:v>0</c:v>
                </c:pt>
                <c:pt idx="1">
                  <c:v>15</c:v>
                </c:pt>
                <c:pt idx="2">
                  <c:v>30</c:v>
                </c:pt>
                <c:pt idx="3">
                  <c:v>45</c:v>
                </c:pt>
                <c:pt idx="4">
                  <c:v>60</c:v>
                </c:pt>
                <c:pt idx="5">
                  <c:v>75</c:v>
                </c:pt>
                <c:pt idx="6">
                  <c:v>90</c:v>
                </c:pt>
                <c:pt idx="7">
                  <c:v>105</c:v>
                </c:pt>
                <c:pt idx="8">
                  <c:v>120</c:v>
                </c:pt>
                <c:pt idx="9">
                  <c:v>135</c:v>
                </c:pt>
                <c:pt idx="10">
                  <c:v>150</c:v>
                </c:pt>
                <c:pt idx="11">
                  <c:v>165</c:v>
                </c:pt>
                <c:pt idx="12">
                  <c:v>180</c:v>
                </c:pt>
                <c:pt idx="13">
                  <c:v>195</c:v>
                </c:pt>
              </c:strCache>
            </c:strRef>
          </c:cat>
          <c:val>
            <c:numRef>
              <c:f>'Таблицы по времени'!$AN$10:$AN$24</c:f>
              <c:numCache>
                <c:formatCode>#,##0.00_ ;[Red]\-#,##0.00\ </c:formatCode>
                <c:ptCount val="14"/>
                <c:pt idx="0">
                  <c:v>450.48627999999957</c:v>
                </c:pt>
                <c:pt idx="1">
                  <c:v>717.44174000000021</c:v>
                </c:pt>
                <c:pt idx="2">
                  <c:v>388.60867000000133</c:v>
                </c:pt>
                <c:pt idx="3">
                  <c:v>168.66000000000003</c:v>
                </c:pt>
                <c:pt idx="4">
                  <c:v>232.45087000000044</c:v>
                </c:pt>
                <c:pt idx="5">
                  <c:v>112.95854000000091</c:v>
                </c:pt>
                <c:pt idx="6">
                  <c:v>129.41680000000011</c:v>
                </c:pt>
                <c:pt idx="7">
                  <c:v>190.5812</c:v>
                </c:pt>
                <c:pt idx="8">
                  <c:v>43.170000000000456</c:v>
                </c:pt>
                <c:pt idx="9">
                  <c:v>230.18999999999863</c:v>
                </c:pt>
                <c:pt idx="10">
                  <c:v>88.85</c:v>
                </c:pt>
                <c:pt idx="11">
                  <c:v>7.820000000000455</c:v>
                </c:pt>
                <c:pt idx="12">
                  <c:v>6.4799999999995457</c:v>
                </c:pt>
                <c:pt idx="13">
                  <c:v>0.75999999999999979</c:v>
                </c:pt>
              </c:numCache>
            </c:numRef>
          </c:val>
        </c:ser>
        <c:ser>
          <c:idx val="1"/>
          <c:order val="1"/>
          <c:tx>
            <c:strRef>
              <c:f>'Таблицы по времени'!$AO$8:$AO$9</c:f>
              <c:strCache>
                <c:ptCount val="1"/>
                <c:pt idx="0">
                  <c:v>Минус</c:v>
                </c:pt>
              </c:strCache>
            </c:strRef>
          </c:tx>
          <c:cat>
            <c:strRef>
              <c:f>'Таблицы по времени'!$AM$10:$AM$24</c:f>
              <c:strCache>
                <c:ptCount val="14"/>
                <c:pt idx="0">
                  <c:v>0</c:v>
                </c:pt>
                <c:pt idx="1">
                  <c:v>15</c:v>
                </c:pt>
                <c:pt idx="2">
                  <c:v>30</c:v>
                </c:pt>
                <c:pt idx="3">
                  <c:v>45</c:v>
                </c:pt>
                <c:pt idx="4">
                  <c:v>60</c:v>
                </c:pt>
                <c:pt idx="5">
                  <c:v>75</c:v>
                </c:pt>
                <c:pt idx="6">
                  <c:v>90</c:v>
                </c:pt>
                <c:pt idx="7">
                  <c:v>105</c:v>
                </c:pt>
                <c:pt idx="8">
                  <c:v>120</c:v>
                </c:pt>
                <c:pt idx="9">
                  <c:v>135</c:v>
                </c:pt>
                <c:pt idx="10">
                  <c:v>150</c:v>
                </c:pt>
                <c:pt idx="11">
                  <c:v>165</c:v>
                </c:pt>
                <c:pt idx="12">
                  <c:v>180</c:v>
                </c:pt>
                <c:pt idx="13">
                  <c:v>195</c:v>
                </c:pt>
              </c:strCache>
            </c:strRef>
          </c:cat>
          <c:val>
            <c:numRef>
              <c:f>'Таблицы по времени'!$AO$10:$AO$24</c:f>
              <c:numCache>
                <c:formatCode>#,##0.00_ ;[Red]\-#,##0.00\ </c:formatCode>
                <c:ptCount val="14"/>
                <c:pt idx="0">
                  <c:v>-1381.9220300000022</c:v>
                </c:pt>
                <c:pt idx="1">
                  <c:v>-323.44573000000184</c:v>
                </c:pt>
                <c:pt idx="2">
                  <c:v>-215.18400000000005</c:v>
                </c:pt>
                <c:pt idx="3">
                  <c:v>-83.1464</c:v>
                </c:pt>
                <c:pt idx="4">
                  <c:v>-59.51</c:v>
                </c:pt>
                <c:pt idx="5">
                  <c:v>-26.899999999999885</c:v>
                </c:pt>
                <c:pt idx="6">
                  <c:v>-21.02</c:v>
                </c:pt>
                <c:pt idx="7">
                  <c:v>-35.25</c:v>
                </c:pt>
                <c:pt idx="8">
                  <c:v>-63.63000000000023</c:v>
                </c:pt>
                <c:pt idx="9">
                  <c:v>-63.09</c:v>
                </c:pt>
                <c:pt idx="10">
                  <c:v>-14.09</c:v>
                </c:pt>
                <c:pt idx="11">
                  <c:v>0</c:v>
                </c:pt>
                <c:pt idx="12">
                  <c:v>0</c:v>
                </c:pt>
                <c:pt idx="13">
                  <c:v>-0.8400000000000003</c:v>
                </c:pt>
              </c:numCache>
            </c:numRef>
          </c:val>
        </c:ser>
        <c:ser>
          <c:idx val="2"/>
          <c:order val="2"/>
          <c:tx>
            <c:strRef>
              <c:f>'Таблицы по времени'!$AP$8:$AP$9</c:f>
              <c:strCache>
                <c:ptCount val="1"/>
                <c:pt idx="0">
                  <c:v>Общий</c:v>
                </c:pt>
              </c:strCache>
            </c:strRef>
          </c:tx>
          <c:spPr>
            <a:noFill/>
            <a:ln w="25400">
              <a:noFill/>
            </a:ln>
          </c:spPr>
          <c:cat>
            <c:strRef>
              <c:f>'Таблицы по времени'!$AM$10:$AM$24</c:f>
              <c:strCache>
                <c:ptCount val="14"/>
                <c:pt idx="0">
                  <c:v>0</c:v>
                </c:pt>
                <c:pt idx="1">
                  <c:v>15</c:v>
                </c:pt>
                <c:pt idx="2">
                  <c:v>30</c:v>
                </c:pt>
                <c:pt idx="3">
                  <c:v>45</c:v>
                </c:pt>
                <c:pt idx="4">
                  <c:v>60</c:v>
                </c:pt>
                <c:pt idx="5">
                  <c:v>75</c:v>
                </c:pt>
                <c:pt idx="6">
                  <c:v>90</c:v>
                </c:pt>
                <c:pt idx="7">
                  <c:v>105</c:v>
                </c:pt>
                <c:pt idx="8">
                  <c:v>120</c:v>
                </c:pt>
                <c:pt idx="9">
                  <c:v>135</c:v>
                </c:pt>
                <c:pt idx="10">
                  <c:v>150</c:v>
                </c:pt>
                <c:pt idx="11">
                  <c:v>165</c:v>
                </c:pt>
                <c:pt idx="12">
                  <c:v>180</c:v>
                </c:pt>
                <c:pt idx="13">
                  <c:v>195</c:v>
                </c:pt>
              </c:strCache>
            </c:strRef>
          </c:cat>
          <c:val>
            <c:numRef>
              <c:f>'Таблицы по времени'!$AP$10:$AP$24</c:f>
              <c:numCache>
                <c:formatCode>#,##0.00_ ;[Red]\-#,##0.00\ </c:formatCode>
                <c:ptCount val="14"/>
                <c:pt idx="0">
                  <c:v>-931.43575000000294</c:v>
                </c:pt>
                <c:pt idx="1">
                  <c:v>393.99600999999853</c:v>
                </c:pt>
                <c:pt idx="2">
                  <c:v>173.42467000000141</c:v>
                </c:pt>
                <c:pt idx="3">
                  <c:v>85.513599999999997</c:v>
                </c:pt>
                <c:pt idx="4">
                  <c:v>172.94087000000044</c:v>
                </c:pt>
                <c:pt idx="5">
                  <c:v>86.058540000001031</c:v>
                </c:pt>
                <c:pt idx="6">
                  <c:v>108.39680000000013</c:v>
                </c:pt>
                <c:pt idx="7">
                  <c:v>155.3312</c:v>
                </c:pt>
                <c:pt idx="8">
                  <c:v>-20.459999999999773</c:v>
                </c:pt>
                <c:pt idx="9">
                  <c:v>167.09999999999863</c:v>
                </c:pt>
                <c:pt idx="10">
                  <c:v>74.759999999999991</c:v>
                </c:pt>
                <c:pt idx="11">
                  <c:v>7.820000000000455</c:v>
                </c:pt>
                <c:pt idx="12">
                  <c:v>6.4799999999995457</c:v>
                </c:pt>
                <c:pt idx="13">
                  <c:v>-8.0000000000000515E-2</c:v>
                </c:pt>
              </c:numCache>
            </c:numRef>
          </c:val>
        </c:ser>
        <c:gapWidth val="95"/>
        <c:overlap val="100"/>
        <c:axId val="92074752"/>
        <c:axId val="92076288"/>
      </c:barChart>
      <c:catAx>
        <c:axId val="92074752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2076288"/>
        <c:crosses val="autoZero"/>
        <c:lblAlgn val="ctr"/>
        <c:lblOffset val="100"/>
      </c:catAx>
      <c:valAx>
        <c:axId val="92076288"/>
        <c:scaling>
          <c:orientation val="minMax"/>
        </c:scaling>
        <c:axPos val="l"/>
        <c:majorGridlines/>
        <c:numFmt formatCode="#,##0.00_ ;[Red]\-#,##0.00\ 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2074752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sz="800" b="0" i="0" u="none" strike="noStrike" baseline="0">
                <a:solidFill>
                  <a:srgbClr val="000000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endParaRPr lang="en-US"/>
          </a:p>
        </c:txPr>
      </c:dTable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[Statistics_USA.xlsx]Таблицы по акциям!СводнаяТаблица6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646464"/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rgbClr val="646464"/>
                </a:solidFill>
              </a:rPr>
              <a:t>Зависимость результата от цены акции</a:t>
            </a:r>
          </a:p>
        </c:rich>
      </c:tx>
    </c:title>
    <c:pivotFmts>
      <c:pivotFmt>
        <c:idx val="0"/>
        <c:spPr>
          <a:solidFill>
            <a:srgbClr val="C0504D"/>
          </a:solidFill>
          <a:ln>
            <a:noFill/>
          </a:ln>
          <a:scene3d>
            <a:camera prst="orthographicFront"/>
            <a:lightRig rig="threePt" dir="t"/>
          </a:scene3d>
          <a:sp3d>
            <a:bevelT w="0" h="0"/>
            <a:bevelB w="0" h="0"/>
          </a:sp3d>
        </c:spPr>
        <c:marker>
          <c:symbol val="none"/>
        </c:marker>
      </c:pivotFmt>
      <c:pivotFmt>
        <c:idx val="1"/>
        <c:spPr>
          <a:solidFill>
            <a:srgbClr val="00B050"/>
          </a:solidFill>
          <a:ln>
            <a:noFill/>
          </a:ln>
        </c:spPr>
        <c:marker>
          <c:symbol val="none"/>
        </c:marker>
      </c:pivotFmt>
      <c:pivotFmt>
        <c:idx val="2"/>
        <c:spPr>
          <a:noFill/>
          <a:ln>
            <a:noFill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'Таблицы по акциям'!$CL$10:$CL$11</c:f>
              <c:strCache>
                <c:ptCount val="1"/>
                <c:pt idx="0">
                  <c:v>-</c:v>
                </c:pt>
              </c:strCache>
            </c:strRef>
          </c:tx>
          <c:spPr>
            <a:solidFill>
              <a:srgbClr val="C0504D"/>
            </a:solidFill>
            <a:ln>
              <a:noFill/>
            </a:ln>
            <a:scene3d>
              <a:camera prst="orthographicFront"/>
              <a:lightRig rig="threePt" dir="t"/>
            </a:scene3d>
            <a:sp3d>
              <a:bevelT w="0" h="0"/>
              <a:bevelB w="0" h="0"/>
            </a:sp3d>
          </c:spPr>
          <c:cat>
            <c:strRef>
              <c:f>'Таблицы по акциям'!$CK$12:$CK$31</c:f>
              <c:strCache>
                <c:ptCount val="19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95</c:v>
                </c:pt>
                <c:pt idx="16">
                  <c:v>105</c:v>
                </c:pt>
                <c:pt idx="17">
                  <c:v>115</c:v>
                </c:pt>
                <c:pt idx="18">
                  <c:v>90</c:v>
                </c:pt>
              </c:strCache>
            </c:strRef>
          </c:cat>
          <c:val>
            <c:numRef>
              <c:f>'Таблицы по акциям'!$CL$12:$CL$31</c:f>
              <c:numCache>
                <c:formatCode>#,##0.00_ ;[Red]\-#,##0.00\ </c:formatCode>
                <c:ptCount val="19"/>
                <c:pt idx="0">
                  <c:v>-107.83739000000023</c:v>
                </c:pt>
                <c:pt idx="1">
                  <c:v>-146.73320000000001</c:v>
                </c:pt>
                <c:pt idx="2">
                  <c:v>-128.50206000000091</c:v>
                </c:pt>
                <c:pt idx="3">
                  <c:v>-259.9500000000005</c:v>
                </c:pt>
                <c:pt idx="4">
                  <c:v>-204.9092</c:v>
                </c:pt>
                <c:pt idx="5">
                  <c:v>-48.579129999999999</c:v>
                </c:pt>
                <c:pt idx="6">
                  <c:v>-160.87738999999905</c:v>
                </c:pt>
                <c:pt idx="7">
                  <c:v>-379.87000000000114</c:v>
                </c:pt>
                <c:pt idx="8">
                  <c:v>-321.86320000000006</c:v>
                </c:pt>
                <c:pt idx="9">
                  <c:v>-197.80513000000002</c:v>
                </c:pt>
                <c:pt idx="10">
                  <c:v>-47.989999999999995</c:v>
                </c:pt>
                <c:pt idx="11">
                  <c:v>-37.78</c:v>
                </c:pt>
                <c:pt idx="12">
                  <c:v>-60.023199999999093</c:v>
                </c:pt>
                <c:pt idx="13">
                  <c:v>-34.080000000002727</c:v>
                </c:pt>
                <c:pt idx="14">
                  <c:v>0</c:v>
                </c:pt>
                <c:pt idx="15">
                  <c:v>-42.84</c:v>
                </c:pt>
                <c:pt idx="16">
                  <c:v>-49.678259999999995</c:v>
                </c:pt>
                <c:pt idx="17">
                  <c:v>-31.509999999999998</c:v>
                </c:pt>
                <c:pt idx="18">
                  <c:v>-27.2</c:v>
                </c:pt>
              </c:numCache>
            </c:numRef>
          </c:val>
        </c:ser>
        <c:ser>
          <c:idx val="1"/>
          <c:order val="1"/>
          <c:tx>
            <c:strRef>
              <c:f>'Таблицы по акциям'!$CM$10:$CM$11</c:f>
              <c:strCache>
                <c:ptCount val="1"/>
                <c:pt idx="0">
                  <c:v>+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</c:spPr>
          <c:cat>
            <c:strRef>
              <c:f>'Таблицы по акциям'!$CK$12:$CK$31</c:f>
              <c:strCache>
                <c:ptCount val="19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95</c:v>
                </c:pt>
                <c:pt idx="16">
                  <c:v>105</c:v>
                </c:pt>
                <c:pt idx="17">
                  <c:v>115</c:v>
                </c:pt>
                <c:pt idx="18">
                  <c:v>90</c:v>
                </c:pt>
              </c:strCache>
            </c:strRef>
          </c:cat>
          <c:val>
            <c:numRef>
              <c:f>'Таблицы по акциям'!$CM$12:$CM$31</c:f>
              <c:numCache>
                <c:formatCode>#,##0.00_ ;[Red]\-#,##0.00\ </c:formatCode>
                <c:ptCount val="19"/>
                <c:pt idx="0">
                  <c:v>50.760000000000119</c:v>
                </c:pt>
                <c:pt idx="1">
                  <c:v>250.80120000000002</c:v>
                </c:pt>
                <c:pt idx="2">
                  <c:v>230.25186999999974</c:v>
                </c:pt>
                <c:pt idx="3">
                  <c:v>361.96680000000009</c:v>
                </c:pt>
                <c:pt idx="4">
                  <c:v>143.93280000000001</c:v>
                </c:pt>
                <c:pt idx="5">
                  <c:v>90.920870000000477</c:v>
                </c:pt>
                <c:pt idx="6">
                  <c:v>268.4500000000009</c:v>
                </c:pt>
                <c:pt idx="7">
                  <c:v>417.09261000000316</c:v>
                </c:pt>
                <c:pt idx="8">
                  <c:v>500.28086999999834</c:v>
                </c:pt>
                <c:pt idx="9">
                  <c:v>67.171740000000014</c:v>
                </c:pt>
                <c:pt idx="10">
                  <c:v>19.989999999999998</c:v>
                </c:pt>
                <c:pt idx="11">
                  <c:v>167.27999999999909</c:v>
                </c:pt>
                <c:pt idx="12">
                  <c:v>63.326799999999089</c:v>
                </c:pt>
                <c:pt idx="13">
                  <c:v>0</c:v>
                </c:pt>
                <c:pt idx="14">
                  <c:v>52.446800000000913</c:v>
                </c:pt>
                <c:pt idx="15">
                  <c:v>0</c:v>
                </c:pt>
                <c:pt idx="16">
                  <c:v>83.201740000000001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ser>
          <c:idx val="2"/>
          <c:order val="2"/>
          <c:tx>
            <c:strRef>
              <c:f>'Таблицы по акциям'!$CN$10:$CN$11</c:f>
              <c:strCache>
                <c:ptCount val="1"/>
                <c:pt idx="0">
                  <c:v>Сумма</c:v>
                </c:pt>
              </c:strCache>
            </c:strRef>
          </c:tx>
          <c:spPr>
            <a:noFill/>
            <a:ln>
              <a:noFill/>
            </a:ln>
          </c:spPr>
          <c:cat>
            <c:strRef>
              <c:f>'Таблицы по акциям'!$CK$12:$CK$31</c:f>
              <c:strCache>
                <c:ptCount val="19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95</c:v>
                </c:pt>
                <c:pt idx="16">
                  <c:v>105</c:v>
                </c:pt>
                <c:pt idx="17">
                  <c:v>115</c:v>
                </c:pt>
                <c:pt idx="18">
                  <c:v>90</c:v>
                </c:pt>
              </c:strCache>
            </c:strRef>
          </c:cat>
          <c:val>
            <c:numRef>
              <c:f>'Таблицы по акциям'!$CN$12:$CN$31</c:f>
              <c:numCache>
                <c:formatCode>#,##0.00_ ;[Red]\-#,##0.00\ </c:formatCode>
                <c:ptCount val="19"/>
                <c:pt idx="0">
                  <c:v>-57.077390000000108</c:v>
                </c:pt>
                <c:pt idx="1">
                  <c:v>104.068</c:v>
                </c:pt>
                <c:pt idx="2">
                  <c:v>101.74980999999886</c:v>
                </c:pt>
                <c:pt idx="3">
                  <c:v>102.01679999999956</c:v>
                </c:pt>
                <c:pt idx="4">
                  <c:v>-60.976399999999991</c:v>
                </c:pt>
                <c:pt idx="5">
                  <c:v>42.341740000000456</c:v>
                </c:pt>
                <c:pt idx="6">
                  <c:v>107.57261000000183</c:v>
                </c:pt>
                <c:pt idx="7">
                  <c:v>37.222610000001872</c:v>
                </c:pt>
                <c:pt idx="8">
                  <c:v>178.41766999999834</c:v>
                </c:pt>
                <c:pt idx="9">
                  <c:v>-130.63339000000002</c:v>
                </c:pt>
                <c:pt idx="10">
                  <c:v>-28.000000000000004</c:v>
                </c:pt>
                <c:pt idx="11">
                  <c:v>129.49999999999909</c:v>
                </c:pt>
                <c:pt idx="12">
                  <c:v>3.303600000000003</c:v>
                </c:pt>
                <c:pt idx="13">
                  <c:v>-34.080000000002727</c:v>
                </c:pt>
                <c:pt idx="14">
                  <c:v>52.446800000000913</c:v>
                </c:pt>
                <c:pt idx="15">
                  <c:v>-42.84</c:v>
                </c:pt>
                <c:pt idx="16">
                  <c:v>33.523480000000006</c:v>
                </c:pt>
                <c:pt idx="17">
                  <c:v>-31.509999999999998</c:v>
                </c:pt>
                <c:pt idx="18">
                  <c:v>-27.2</c:v>
                </c:pt>
              </c:numCache>
            </c:numRef>
          </c:val>
        </c:ser>
        <c:gapWidth val="95"/>
        <c:overlap val="100"/>
        <c:axId val="92125056"/>
        <c:axId val="92126592"/>
      </c:barChart>
      <c:catAx>
        <c:axId val="92125056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2126592"/>
        <c:crosses val="autoZero"/>
        <c:lblAlgn val="ctr"/>
        <c:lblOffset val="100"/>
      </c:catAx>
      <c:valAx>
        <c:axId val="9212659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ru-RU"/>
                  <a:t>дол</a:t>
                </a:r>
              </a:p>
            </c:rich>
          </c:tx>
        </c:title>
        <c:numFmt formatCode="#,##0.00_ ;[Red]\-#,##0.00\ 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2125056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sz="800" b="0" i="0" u="none" strike="noStrike" baseline="0">
                <a:solidFill>
                  <a:srgbClr val="000000"/>
                </a:solidFill>
                <a:latin typeface="Arial" pitchFamily="34" charset="0"/>
                <a:ea typeface="Calibri"/>
                <a:cs typeface="Calibri"/>
              </a:defRPr>
            </a:pPr>
            <a:endParaRPr lang="en-US"/>
          </a:p>
        </c:txPr>
      </c:dTable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167" l="0.70000000000000062" r="0.70000000000000062" t="0.75000000000000167" header="0.30000000000000032" footer="0.30000000000000032"/>
    <c:pageSetup paperSize="9" orientation="landscape" horizontalDpi="300" verticalDpi="300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0"/>
  <c:pivotSource>
    <c:name>[Statistics_USA.xlsx]Таблицы по времени!СводнаяТаблица24</c:name>
    <c:fmtId val="0"/>
  </c:pivotSource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646464"/>
                </a:solidFill>
                <a:latin typeface="Calibri"/>
                <a:ea typeface="Calibri"/>
                <a:cs typeface="Calibri"/>
              </a:defRPr>
            </a:pPr>
            <a:r>
              <a:rPr lang="ru-RU" sz="1400" b="1" i="0" u="none" strike="noStrike" baseline="0">
                <a:solidFill>
                  <a:srgbClr val="646464"/>
                </a:solidFill>
                <a:latin typeface="Calibri"/>
                <a:cs typeface="Calibri"/>
              </a:rPr>
              <a:t>Зависимость результата от дня недели и времени входа в позицию</a:t>
            </a:r>
          </a:p>
        </c:rich>
      </c:tx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'Таблицы по времени'!$C$8:$C$9</c:f>
              <c:strCache>
                <c:ptCount val="1"/>
                <c:pt idx="0">
                  <c:v>9:30 - 11:00</c:v>
                </c:pt>
              </c:strCache>
            </c:strRef>
          </c:tx>
          <c:cat>
            <c:strRef>
              <c:f>'Таблицы по времени'!$B$10:$B$16</c:f>
              <c:strCache>
                <c:ptCount val="6"/>
                <c:pt idx="0">
                  <c:v>пн</c:v>
                </c:pt>
                <c:pt idx="1">
                  <c:v>вт</c:v>
                </c:pt>
                <c:pt idx="2">
                  <c:v>ср</c:v>
                </c:pt>
                <c:pt idx="3">
                  <c:v>чт</c:v>
                </c:pt>
                <c:pt idx="4">
                  <c:v>пт</c:v>
                </c:pt>
                <c:pt idx="5">
                  <c:v>вс</c:v>
                </c:pt>
              </c:strCache>
            </c:strRef>
          </c:cat>
          <c:val>
            <c:numRef>
              <c:f>'Таблицы по времени'!$C$10:$C$16</c:f>
              <c:numCache>
                <c:formatCode>#,##0.00_ ;[Red]\-#,##0.00\ </c:formatCode>
                <c:ptCount val="6"/>
                <c:pt idx="0">
                  <c:v>-104.15000000000137</c:v>
                </c:pt>
                <c:pt idx="1">
                  <c:v>247.67999999999992</c:v>
                </c:pt>
                <c:pt idx="2">
                  <c:v>-93.249200000000016</c:v>
                </c:pt>
                <c:pt idx="3">
                  <c:v>366.17449999999877</c:v>
                </c:pt>
                <c:pt idx="4">
                  <c:v>-3.5799999999980603</c:v>
                </c:pt>
              </c:numCache>
            </c:numRef>
          </c:val>
        </c:ser>
        <c:ser>
          <c:idx val="1"/>
          <c:order val="1"/>
          <c:tx>
            <c:strRef>
              <c:f>'Таблицы по времени'!$D$8:$D$9</c:f>
              <c:strCache>
                <c:ptCount val="1"/>
                <c:pt idx="0">
                  <c:v>11:00 - 14:30</c:v>
                </c:pt>
              </c:strCache>
            </c:strRef>
          </c:tx>
          <c:cat>
            <c:strRef>
              <c:f>'Таблицы по времени'!$B$10:$B$16</c:f>
              <c:strCache>
                <c:ptCount val="6"/>
                <c:pt idx="0">
                  <c:v>пн</c:v>
                </c:pt>
                <c:pt idx="1">
                  <c:v>вт</c:v>
                </c:pt>
                <c:pt idx="2">
                  <c:v>ср</c:v>
                </c:pt>
                <c:pt idx="3">
                  <c:v>чт</c:v>
                </c:pt>
                <c:pt idx="4">
                  <c:v>пт</c:v>
                </c:pt>
                <c:pt idx="5">
                  <c:v>вс</c:v>
                </c:pt>
              </c:strCache>
            </c:strRef>
          </c:cat>
          <c:val>
            <c:numRef>
              <c:f>'Таблицы по времени'!$D$10:$D$16</c:f>
              <c:numCache>
                <c:formatCode>#,##0.00_ ;[Red]\-#,##0.00\ </c:formatCode>
                <c:ptCount val="6"/>
                <c:pt idx="0">
                  <c:v>-250.3000000000003</c:v>
                </c:pt>
                <c:pt idx="1">
                  <c:v>-61.725649999998744</c:v>
                </c:pt>
                <c:pt idx="2">
                  <c:v>174.39919999999839</c:v>
                </c:pt>
                <c:pt idx="3">
                  <c:v>144.51621999999978</c:v>
                </c:pt>
                <c:pt idx="4">
                  <c:v>-19.760000000000229</c:v>
                </c:pt>
              </c:numCache>
            </c:numRef>
          </c:val>
        </c:ser>
        <c:ser>
          <c:idx val="2"/>
          <c:order val="2"/>
          <c:tx>
            <c:strRef>
              <c:f>'Таблицы по времени'!$E$8:$E$9</c:f>
              <c:strCache>
                <c:ptCount val="1"/>
                <c:pt idx="0">
                  <c:v>14:30 - 16:00</c:v>
                </c:pt>
              </c:strCache>
            </c:strRef>
          </c:tx>
          <c:cat>
            <c:strRef>
              <c:f>'Таблицы по времени'!$B$10:$B$16</c:f>
              <c:strCache>
                <c:ptCount val="6"/>
                <c:pt idx="0">
                  <c:v>пн</c:v>
                </c:pt>
                <c:pt idx="1">
                  <c:v>вт</c:v>
                </c:pt>
                <c:pt idx="2">
                  <c:v>ср</c:v>
                </c:pt>
                <c:pt idx="3">
                  <c:v>чт</c:v>
                </c:pt>
                <c:pt idx="4">
                  <c:v>пт</c:v>
                </c:pt>
                <c:pt idx="5">
                  <c:v>вс</c:v>
                </c:pt>
              </c:strCache>
            </c:strRef>
          </c:cat>
          <c:val>
            <c:numRef>
              <c:f>'Таблицы по времени'!$E$10:$E$16</c:f>
              <c:numCache>
                <c:formatCode>#,##0.00_ ;[Red]\-#,##0.00\ </c:formatCode>
                <c:ptCount val="6"/>
                <c:pt idx="0">
                  <c:v>-115.28000000000043</c:v>
                </c:pt>
                <c:pt idx="1">
                  <c:v>-34.509130000000006</c:v>
                </c:pt>
                <c:pt idx="2">
                  <c:v>54.449999999999534</c:v>
                </c:pt>
              </c:numCache>
            </c:numRef>
          </c:val>
        </c:ser>
        <c:ser>
          <c:idx val="3"/>
          <c:order val="3"/>
          <c:tx>
            <c:strRef>
              <c:f>'Таблицы по времени'!$F$8:$F$9</c:f>
              <c:strCache>
                <c:ptCount val="1"/>
                <c:pt idx="0">
                  <c:v>Позже закрытия</c:v>
                </c:pt>
              </c:strCache>
            </c:strRef>
          </c:tx>
          <c:cat>
            <c:strRef>
              <c:f>'Таблицы по времени'!$B$10:$B$16</c:f>
              <c:strCache>
                <c:ptCount val="6"/>
                <c:pt idx="0">
                  <c:v>пн</c:v>
                </c:pt>
                <c:pt idx="1">
                  <c:v>вт</c:v>
                </c:pt>
                <c:pt idx="2">
                  <c:v>ср</c:v>
                </c:pt>
                <c:pt idx="3">
                  <c:v>чт</c:v>
                </c:pt>
                <c:pt idx="4">
                  <c:v>пт</c:v>
                </c:pt>
                <c:pt idx="5">
                  <c:v>вс</c:v>
                </c:pt>
              </c:strCache>
            </c:strRef>
          </c:cat>
          <c:val>
            <c:numRef>
              <c:f>'Таблицы по времени'!$F$10:$F$16</c:f>
              <c:numCache>
                <c:formatCode>#,##0.00_ ;[Red]\-#,##0.00\ </c:formatCode>
                <c:ptCount val="6"/>
                <c:pt idx="0">
                  <c:v>26.040000000000454</c:v>
                </c:pt>
                <c:pt idx="1">
                  <c:v>49.95</c:v>
                </c:pt>
                <c:pt idx="2">
                  <c:v>73.710000000000008</c:v>
                </c:pt>
                <c:pt idx="5">
                  <c:v>25.48</c:v>
                </c:pt>
              </c:numCache>
            </c:numRef>
          </c:val>
        </c:ser>
        <c:gapWidth val="95"/>
        <c:overlap val="100"/>
        <c:axId val="92158208"/>
        <c:axId val="92205056"/>
      </c:barChart>
      <c:catAx>
        <c:axId val="92158208"/>
        <c:scaling>
          <c:orientation val="minMax"/>
        </c:scaling>
        <c:axPos val="b"/>
        <c:numFmt formatCode="#,##0.00_ ;[Red]\-#,##0.00\ " sourceLinked="0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2205056"/>
        <c:crosses val="autoZero"/>
        <c:lblAlgn val="ctr"/>
        <c:lblOffset val="100"/>
      </c:catAx>
      <c:valAx>
        <c:axId val="92205056"/>
        <c:scaling>
          <c:orientation val="minMax"/>
        </c:scaling>
        <c:axPos val="l"/>
        <c:majorGridlines/>
        <c:title>
          <c:txPr>
            <a:bodyPr/>
            <a:lstStyle/>
            <a:p>
              <a:pPr>
                <a:defRPr sz="10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en-US"/>
            </a:p>
          </c:txPr>
        </c:title>
        <c:numFmt formatCode="#,##0.00_ ;[Red]\-#,##0.00\ 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215820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ln>
            <a:solidFill>
              <a:srgbClr val="A7A7A7"/>
            </a:solidFill>
          </a:ln>
        </c:spPr>
        <c:txPr>
          <a:bodyPr/>
          <a:lstStyle/>
          <a:p>
            <a:pPr rtl="0">
              <a:defRPr sz="800" b="0" i="0" u="none" strike="noStrike" baseline="0">
                <a:solidFill>
                  <a:srgbClr val="000000"/>
                </a:solidFill>
                <a:latin typeface="Arial" pitchFamily="34" charset="0"/>
                <a:ea typeface="Calibri"/>
                <a:cs typeface="Arial" pitchFamily="34" charset="0"/>
              </a:defRPr>
            </a:pPr>
            <a:endParaRPr lang="en-US"/>
          </a:p>
        </c:txPr>
      </c:dTable>
      <c:spPr>
        <a:ln>
          <a:solidFill>
            <a:srgbClr val="A7A7A7"/>
          </a:solidFill>
        </a:ln>
      </c:spPr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26"/>
  <c:pivotSource>
    <c:name>[Statistics_USA.xlsx]Таблицы по акциям!СводнаяТаблица3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646464"/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rgbClr val="646464"/>
                </a:solidFill>
              </a:rPr>
              <a:t>Количество сделок по индустриям</a:t>
            </a:r>
          </a:p>
        </c:rich>
      </c:tx>
    </c:title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en-US"/>
            </a:p>
          </c:txPr>
          <c:showLegendKey val="1"/>
          <c:showCatName val="1"/>
        </c:dLbl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en-US"/>
            </a:p>
          </c:txPr>
          <c:showCatName val="1"/>
          <c:showPercent val="1"/>
        </c:dLbl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en-US"/>
            </a:p>
          </c:txPr>
          <c:showCatName val="1"/>
          <c:showPercent val="1"/>
        </c:dLbl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</c:pivotFmts>
    <c:plotArea>
      <c:layout/>
      <c:pieChart>
        <c:varyColors val="1"/>
        <c:ser>
          <c:idx val="0"/>
          <c:order val="0"/>
          <c:tx>
            <c:strRef>
              <c:f>'Таблицы по акциям'!$AW$10:$AW$11</c:f>
              <c:strCache>
                <c:ptCount val="1"/>
                <c:pt idx="0">
                  <c:v>Количество сделок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1"/>
            <c:showCatName val="1"/>
          </c:dLbls>
          <c:cat>
            <c:multiLvlStrRef>
              <c:f>'Таблицы по акциям'!$AU$12:$AV$21</c:f>
              <c:multiLvlStrCache>
                <c:ptCount val="9"/>
                <c:lvl>
                  <c:pt idx="3">
                    <c:v>TXT</c:v>
                  </c:pt>
                </c:lvl>
                <c:lvl>
                  <c:pt idx="0">
                    <c:v>Services</c:v>
                  </c:pt>
                  <c:pt idx="1">
                    <c:v>Utilities</c:v>
                  </c:pt>
                  <c:pt idx="2">
                    <c:v>Healthcare</c:v>
                  </c:pt>
                  <c:pt idx="3">
                    <c:v>Conglomerates</c:v>
                  </c:pt>
                  <c:pt idx="4">
                    <c:v>Technology</c:v>
                  </c:pt>
                  <c:pt idx="5">
                    <c:v>Consumer Goods</c:v>
                  </c:pt>
                  <c:pt idx="6">
                    <c:v>Basic Materials</c:v>
                  </c:pt>
                  <c:pt idx="7">
                    <c:v>Industrial Goods</c:v>
                  </c:pt>
                  <c:pt idx="8">
                    <c:v>Financial</c:v>
                  </c:pt>
                </c:lvl>
              </c:multiLvlStrCache>
            </c:multiLvlStrRef>
          </c:cat>
          <c:val>
            <c:numRef>
              <c:f>'Таблицы по акциям'!$AW$12:$AW$21</c:f>
              <c:numCache>
                <c:formatCode>General</c:formatCode>
                <c:ptCount val="9"/>
                <c:pt idx="0">
                  <c:v>87</c:v>
                </c:pt>
                <c:pt idx="1">
                  <c:v>13</c:v>
                </c:pt>
                <c:pt idx="2">
                  <c:v>16</c:v>
                </c:pt>
                <c:pt idx="3">
                  <c:v>2</c:v>
                </c:pt>
                <c:pt idx="4">
                  <c:v>23</c:v>
                </c:pt>
                <c:pt idx="5">
                  <c:v>37</c:v>
                </c:pt>
                <c:pt idx="6">
                  <c:v>108</c:v>
                </c:pt>
                <c:pt idx="7">
                  <c:v>24</c:v>
                </c:pt>
                <c:pt idx="8">
                  <c:v>55</c:v>
                </c:pt>
              </c:numCache>
            </c:numRef>
          </c:val>
        </c:ser>
        <c:ser>
          <c:idx val="1"/>
          <c:order val="1"/>
          <c:tx>
            <c:strRef>
              <c:f>'Таблицы по акциям'!$AX$10:$AX$11</c:f>
              <c:strCache>
                <c:ptCount val="1"/>
                <c:pt idx="0">
                  <c:v>Результат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CatName val="1"/>
            <c:showPercent val="1"/>
          </c:dLbls>
          <c:cat>
            <c:multiLvlStrRef>
              <c:f>'Таблицы по акциям'!$AU$12:$AV$21</c:f>
              <c:multiLvlStrCache>
                <c:ptCount val="9"/>
                <c:lvl>
                  <c:pt idx="3">
                    <c:v>TXT</c:v>
                  </c:pt>
                </c:lvl>
                <c:lvl>
                  <c:pt idx="0">
                    <c:v>Services</c:v>
                  </c:pt>
                  <c:pt idx="1">
                    <c:v>Utilities</c:v>
                  </c:pt>
                  <c:pt idx="2">
                    <c:v>Healthcare</c:v>
                  </c:pt>
                  <c:pt idx="3">
                    <c:v>Conglomerates</c:v>
                  </c:pt>
                  <c:pt idx="4">
                    <c:v>Technology</c:v>
                  </c:pt>
                  <c:pt idx="5">
                    <c:v>Consumer Goods</c:v>
                  </c:pt>
                  <c:pt idx="6">
                    <c:v>Basic Materials</c:v>
                  </c:pt>
                  <c:pt idx="7">
                    <c:v>Industrial Goods</c:v>
                  </c:pt>
                  <c:pt idx="8">
                    <c:v>Financial</c:v>
                  </c:pt>
                </c:lvl>
              </c:multiLvlStrCache>
            </c:multiLvlStrRef>
          </c:cat>
          <c:val>
            <c:numRef>
              <c:f>'Таблицы по акциям'!$AX$12:$AX$21</c:f>
              <c:numCache>
                <c:formatCode>#,##0.00_ ;[Red]\-#,##0.00\ </c:formatCode>
                <c:ptCount val="9"/>
                <c:pt idx="0">
                  <c:v>-142.11118999999923</c:v>
                </c:pt>
                <c:pt idx="1">
                  <c:v>-33.029000000000003</c:v>
                </c:pt>
                <c:pt idx="2">
                  <c:v>-17.689999999999081</c:v>
                </c:pt>
                <c:pt idx="3">
                  <c:v>22.64</c:v>
                </c:pt>
                <c:pt idx="4">
                  <c:v>40.137670000001826</c:v>
                </c:pt>
                <c:pt idx="5">
                  <c:v>73.498939999998754</c:v>
                </c:pt>
                <c:pt idx="6">
                  <c:v>96.671519999997102</c:v>
                </c:pt>
                <c:pt idx="7">
                  <c:v>113.76999999999998</c:v>
                </c:pt>
                <c:pt idx="8">
                  <c:v>288.09799999999905</c:v>
                </c:pt>
              </c:numCache>
            </c:numRef>
          </c:val>
        </c:ser>
        <c:ser>
          <c:idx val="2"/>
          <c:order val="2"/>
          <c:tx>
            <c:strRef>
              <c:f>'Таблицы по акциям'!$AY$10:$AY$11</c:f>
              <c:strCache>
                <c:ptCount val="1"/>
                <c:pt idx="0">
                  <c:v>Объем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CatName val="1"/>
            <c:showPercent val="1"/>
          </c:dLbls>
          <c:cat>
            <c:multiLvlStrRef>
              <c:f>'Таблицы по акциям'!$AU$12:$AV$21</c:f>
              <c:multiLvlStrCache>
                <c:ptCount val="9"/>
                <c:lvl>
                  <c:pt idx="3">
                    <c:v>TXT</c:v>
                  </c:pt>
                </c:lvl>
                <c:lvl>
                  <c:pt idx="0">
                    <c:v>Services</c:v>
                  </c:pt>
                  <c:pt idx="1">
                    <c:v>Utilities</c:v>
                  </c:pt>
                  <c:pt idx="2">
                    <c:v>Healthcare</c:v>
                  </c:pt>
                  <c:pt idx="3">
                    <c:v>Conglomerates</c:v>
                  </c:pt>
                  <c:pt idx="4">
                    <c:v>Technology</c:v>
                  </c:pt>
                  <c:pt idx="5">
                    <c:v>Consumer Goods</c:v>
                  </c:pt>
                  <c:pt idx="6">
                    <c:v>Basic Materials</c:v>
                  </c:pt>
                  <c:pt idx="7">
                    <c:v>Industrial Goods</c:v>
                  </c:pt>
                  <c:pt idx="8">
                    <c:v>Financial</c:v>
                  </c:pt>
                </c:lvl>
              </c:multiLvlStrCache>
            </c:multiLvlStrRef>
          </c:cat>
          <c:val>
            <c:numRef>
              <c:f>'Таблицы по акциям'!$AY$12:$AY$21</c:f>
              <c:numCache>
                <c:formatCode>General</c:formatCode>
                <c:ptCount val="9"/>
                <c:pt idx="0">
                  <c:v>8800</c:v>
                </c:pt>
                <c:pt idx="1">
                  <c:v>1600</c:v>
                </c:pt>
                <c:pt idx="2">
                  <c:v>1700</c:v>
                </c:pt>
                <c:pt idx="3">
                  <c:v>200</c:v>
                </c:pt>
                <c:pt idx="4">
                  <c:v>2900</c:v>
                </c:pt>
                <c:pt idx="5">
                  <c:v>3700</c:v>
                </c:pt>
                <c:pt idx="6">
                  <c:v>11500</c:v>
                </c:pt>
                <c:pt idx="7">
                  <c:v>2500</c:v>
                </c:pt>
                <c:pt idx="8">
                  <c:v>6500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plotVisOnly val="1"/>
    <c:dispBlanksAs val="zero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26"/>
  <c:pivotSource>
    <c:name>[Statistics_USA.xlsx]Таблицы по акциям!СводнаяТаблица4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646464"/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rgbClr val="646464"/>
                </a:solidFill>
              </a:rPr>
              <a:t>Количество сделок по вариантам входа</a:t>
            </a:r>
          </a:p>
        </c:rich>
      </c:tx>
    </c:title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en-US"/>
            </a:p>
          </c:txPr>
          <c:showLegendKey val="1"/>
          <c:showCatName val="1"/>
        </c:dLbl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en-US"/>
            </a:p>
          </c:txPr>
          <c:showCatName val="1"/>
          <c:showPercent val="1"/>
        </c:dLbl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en-US"/>
            </a:p>
          </c:txPr>
          <c:showCatName val="1"/>
          <c:showPercent val="1"/>
        </c:dLbl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</c:pivotFmts>
    <c:plotArea>
      <c:layout/>
      <c:pieChart>
        <c:varyColors val="1"/>
        <c:ser>
          <c:idx val="0"/>
          <c:order val="0"/>
          <c:tx>
            <c:strRef>
              <c:f>'Таблицы по акциям'!$BI$10:$BI$11</c:f>
              <c:strCache>
                <c:ptCount val="1"/>
                <c:pt idx="0">
                  <c:v>Сделок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1"/>
            <c:showCatName val="1"/>
          </c:dLbls>
          <c:cat>
            <c:multiLvlStrRef>
              <c:f>'Таблицы по акциям'!$BG$12:$BH$35</c:f>
              <c:multiLvlStrCache>
                <c:ptCount val="23"/>
                <c:lvl>
                  <c:pt idx="8">
                    <c:v>ATW</c:v>
                  </c:pt>
                  <c:pt idx="9">
                    <c:v>BTU</c:v>
                  </c:pt>
                  <c:pt idx="10">
                    <c:v>KEG</c:v>
                  </c:pt>
                  <c:pt idx="11">
                    <c:v>USG</c:v>
                  </c:pt>
                  <c:pt idx="12">
                    <c:v>GGC</c:v>
                  </c:pt>
                  <c:pt idx="13">
                    <c:v>AME</c:v>
                  </c:pt>
                  <c:pt idx="14">
                    <c:v>TTI</c:v>
                  </c:pt>
                  <c:pt idx="15">
                    <c:v>DDS</c:v>
                  </c:pt>
                  <c:pt idx="16">
                    <c:v>SON</c:v>
                  </c:pt>
                  <c:pt idx="17">
                    <c:v>AN</c:v>
                  </c:pt>
                  <c:pt idx="18">
                    <c:v>KMX</c:v>
                  </c:pt>
                  <c:pt idx="19">
                    <c:v>MWW</c:v>
                  </c:pt>
                  <c:pt idx="20">
                    <c:v>PHH</c:v>
                  </c:pt>
                  <c:pt idx="21">
                    <c:v>DRI</c:v>
                  </c:pt>
                  <c:pt idx="22">
                    <c:v>RSH</c:v>
                  </c:pt>
                </c:lvl>
                <c:lvl>
                  <c:pt idx="0">
                    <c:v>отбой от уровня</c:v>
                  </c:pt>
                  <c:pt idx="1">
                    <c:v>пробой уровня</c:v>
                  </c:pt>
                  <c:pt idx="2">
                    <c:v>срыв базы</c:v>
                  </c:pt>
                  <c:pt idx="3">
                    <c:v>разворотная формация</c:v>
                  </c:pt>
                  <c:pt idx="4">
                    <c:v>В канале</c:v>
                  </c:pt>
                  <c:pt idx="5">
                    <c:v>продолжение движения</c:v>
                  </c:pt>
                  <c:pt idx="6">
                    <c:v>необоснованный вход</c:v>
                  </c:pt>
                  <c:pt idx="7">
                    <c:v>Прочее</c:v>
                  </c:pt>
                  <c:pt idx="8">
                    <c:v>Сигнал ТС</c:v>
                  </c:pt>
                  <c:pt idx="14">
                    <c:v>Пересечение средних</c:v>
                  </c:pt>
                  <c:pt idx="17">
                    <c:v>Контр-тренд</c:v>
                  </c:pt>
                </c:lvl>
              </c:multiLvlStrCache>
            </c:multiLvlStrRef>
          </c:cat>
          <c:val>
            <c:numRef>
              <c:f>'Таблицы по акциям'!$BI$12:$BI$35</c:f>
              <c:numCache>
                <c:formatCode>General</c:formatCode>
                <c:ptCount val="23"/>
                <c:pt idx="0">
                  <c:v>168</c:v>
                </c:pt>
                <c:pt idx="1">
                  <c:v>58</c:v>
                </c:pt>
                <c:pt idx="2">
                  <c:v>3</c:v>
                </c:pt>
                <c:pt idx="3">
                  <c:v>25</c:v>
                </c:pt>
                <c:pt idx="4">
                  <c:v>21</c:v>
                </c:pt>
                <c:pt idx="5">
                  <c:v>24</c:v>
                </c:pt>
                <c:pt idx="6">
                  <c:v>44</c:v>
                </c:pt>
                <c:pt idx="7">
                  <c:v>13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</c:numCache>
            </c:numRef>
          </c:val>
        </c:ser>
        <c:ser>
          <c:idx val="1"/>
          <c:order val="1"/>
          <c:tx>
            <c:strRef>
              <c:f>'Таблицы по акциям'!$BJ$10:$BJ$11</c:f>
              <c:strCache>
                <c:ptCount val="1"/>
                <c:pt idx="0">
                  <c:v>результат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CatName val="1"/>
            <c:showPercent val="1"/>
          </c:dLbls>
          <c:cat>
            <c:multiLvlStrRef>
              <c:f>'Таблицы по акциям'!$BG$12:$BH$35</c:f>
              <c:multiLvlStrCache>
                <c:ptCount val="23"/>
                <c:lvl>
                  <c:pt idx="8">
                    <c:v>ATW</c:v>
                  </c:pt>
                  <c:pt idx="9">
                    <c:v>BTU</c:v>
                  </c:pt>
                  <c:pt idx="10">
                    <c:v>KEG</c:v>
                  </c:pt>
                  <c:pt idx="11">
                    <c:v>USG</c:v>
                  </c:pt>
                  <c:pt idx="12">
                    <c:v>GGC</c:v>
                  </c:pt>
                  <c:pt idx="13">
                    <c:v>AME</c:v>
                  </c:pt>
                  <c:pt idx="14">
                    <c:v>TTI</c:v>
                  </c:pt>
                  <c:pt idx="15">
                    <c:v>DDS</c:v>
                  </c:pt>
                  <c:pt idx="16">
                    <c:v>SON</c:v>
                  </c:pt>
                  <c:pt idx="17">
                    <c:v>AN</c:v>
                  </c:pt>
                  <c:pt idx="18">
                    <c:v>KMX</c:v>
                  </c:pt>
                  <c:pt idx="19">
                    <c:v>MWW</c:v>
                  </c:pt>
                  <c:pt idx="20">
                    <c:v>PHH</c:v>
                  </c:pt>
                  <c:pt idx="21">
                    <c:v>DRI</c:v>
                  </c:pt>
                  <c:pt idx="22">
                    <c:v>RSH</c:v>
                  </c:pt>
                </c:lvl>
                <c:lvl>
                  <c:pt idx="0">
                    <c:v>отбой от уровня</c:v>
                  </c:pt>
                  <c:pt idx="1">
                    <c:v>пробой уровня</c:v>
                  </c:pt>
                  <c:pt idx="2">
                    <c:v>срыв базы</c:v>
                  </c:pt>
                  <c:pt idx="3">
                    <c:v>разворотная формация</c:v>
                  </c:pt>
                  <c:pt idx="4">
                    <c:v>В канале</c:v>
                  </c:pt>
                  <c:pt idx="5">
                    <c:v>продолжение движения</c:v>
                  </c:pt>
                  <c:pt idx="6">
                    <c:v>необоснованный вход</c:v>
                  </c:pt>
                  <c:pt idx="7">
                    <c:v>Прочее</c:v>
                  </c:pt>
                  <c:pt idx="8">
                    <c:v>Сигнал ТС</c:v>
                  </c:pt>
                  <c:pt idx="14">
                    <c:v>Пересечение средних</c:v>
                  </c:pt>
                  <c:pt idx="17">
                    <c:v>Контр-тренд</c:v>
                  </c:pt>
                </c:lvl>
              </c:multiLvlStrCache>
            </c:multiLvlStrRef>
          </c:cat>
          <c:val>
            <c:numRef>
              <c:f>'Таблицы по акциям'!$BJ$12:$BJ$35</c:f>
              <c:numCache>
                <c:formatCode>#,##0.00_ ;[Red]\-#,##0.00\ </c:formatCode>
                <c:ptCount val="23"/>
                <c:pt idx="0">
                  <c:v>185.3816900000021</c:v>
                </c:pt>
                <c:pt idx="1">
                  <c:v>-179.33386000000147</c:v>
                </c:pt>
                <c:pt idx="2">
                  <c:v>89.053999999999093</c:v>
                </c:pt>
                <c:pt idx="3">
                  <c:v>174.58360999999945</c:v>
                </c:pt>
                <c:pt idx="4">
                  <c:v>-60.597259999999196</c:v>
                </c:pt>
                <c:pt idx="5">
                  <c:v>-88.742129999999776</c:v>
                </c:pt>
                <c:pt idx="6">
                  <c:v>65.490869999997429</c:v>
                </c:pt>
                <c:pt idx="7">
                  <c:v>245.04235</c:v>
                </c:pt>
                <c:pt idx="8">
                  <c:v>5.99</c:v>
                </c:pt>
                <c:pt idx="9">
                  <c:v>1.7200000000000002</c:v>
                </c:pt>
                <c:pt idx="10">
                  <c:v>14.74</c:v>
                </c:pt>
                <c:pt idx="11">
                  <c:v>-13.23</c:v>
                </c:pt>
                <c:pt idx="12">
                  <c:v>-11.11</c:v>
                </c:pt>
                <c:pt idx="13">
                  <c:v>4.13</c:v>
                </c:pt>
                <c:pt idx="14">
                  <c:v>35.770000000000003</c:v>
                </c:pt>
                <c:pt idx="15">
                  <c:v>24.760000000000453</c:v>
                </c:pt>
                <c:pt idx="16">
                  <c:v>4.1500000000000004</c:v>
                </c:pt>
                <c:pt idx="17">
                  <c:v>15.73</c:v>
                </c:pt>
                <c:pt idx="18">
                  <c:v>-11.120000000000001</c:v>
                </c:pt>
                <c:pt idx="19">
                  <c:v>-18.773330000000001</c:v>
                </c:pt>
                <c:pt idx="20">
                  <c:v>-9.4</c:v>
                </c:pt>
                <c:pt idx="21">
                  <c:v>3.85</c:v>
                </c:pt>
                <c:pt idx="22">
                  <c:v>1.7599999999999998</c:v>
                </c:pt>
              </c:numCache>
            </c:numRef>
          </c:val>
        </c:ser>
        <c:ser>
          <c:idx val="2"/>
          <c:order val="2"/>
          <c:tx>
            <c:strRef>
              <c:f>'Таблицы по акциям'!$BK$10:$BK$11</c:f>
              <c:strCache>
                <c:ptCount val="1"/>
                <c:pt idx="0">
                  <c:v>средняя сделка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CatName val="1"/>
            <c:showPercent val="1"/>
          </c:dLbls>
          <c:cat>
            <c:multiLvlStrRef>
              <c:f>'Таблицы по акциям'!$BG$12:$BH$35</c:f>
              <c:multiLvlStrCache>
                <c:ptCount val="23"/>
                <c:lvl>
                  <c:pt idx="8">
                    <c:v>ATW</c:v>
                  </c:pt>
                  <c:pt idx="9">
                    <c:v>BTU</c:v>
                  </c:pt>
                  <c:pt idx="10">
                    <c:v>KEG</c:v>
                  </c:pt>
                  <c:pt idx="11">
                    <c:v>USG</c:v>
                  </c:pt>
                  <c:pt idx="12">
                    <c:v>GGC</c:v>
                  </c:pt>
                  <c:pt idx="13">
                    <c:v>AME</c:v>
                  </c:pt>
                  <c:pt idx="14">
                    <c:v>TTI</c:v>
                  </c:pt>
                  <c:pt idx="15">
                    <c:v>DDS</c:v>
                  </c:pt>
                  <c:pt idx="16">
                    <c:v>SON</c:v>
                  </c:pt>
                  <c:pt idx="17">
                    <c:v>AN</c:v>
                  </c:pt>
                  <c:pt idx="18">
                    <c:v>KMX</c:v>
                  </c:pt>
                  <c:pt idx="19">
                    <c:v>MWW</c:v>
                  </c:pt>
                  <c:pt idx="20">
                    <c:v>PHH</c:v>
                  </c:pt>
                  <c:pt idx="21">
                    <c:v>DRI</c:v>
                  </c:pt>
                  <c:pt idx="22">
                    <c:v>RSH</c:v>
                  </c:pt>
                </c:lvl>
                <c:lvl>
                  <c:pt idx="0">
                    <c:v>отбой от уровня</c:v>
                  </c:pt>
                  <c:pt idx="1">
                    <c:v>пробой уровня</c:v>
                  </c:pt>
                  <c:pt idx="2">
                    <c:v>срыв базы</c:v>
                  </c:pt>
                  <c:pt idx="3">
                    <c:v>разворотная формация</c:v>
                  </c:pt>
                  <c:pt idx="4">
                    <c:v>В канале</c:v>
                  </c:pt>
                  <c:pt idx="5">
                    <c:v>продолжение движения</c:v>
                  </c:pt>
                  <c:pt idx="6">
                    <c:v>необоснованный вход</c:v>
                  </c:pt>
                  <c:pt idx="7">
                    <c:v>Прочее</c:v>
                  </c:pt>
                  <c:pt idx="8">
                    <c:v>Сигнал ТС</c:v>
                  </c:pt>
                  <c:pt idx="14">
                    <c:v>Пересечение средних</c:v>
                  </c:pt>
                  <c:pt idx="17">
                    <c:v>Контр-тренд</c:v>
                  </c:pt>
                </c:lvl>
              </c:multiLvlStrCache>
            </c:multiLvlStrRef>
          </c:cat>
          <c:val>
            <c:numRef>
              <c:f>'Таблицы по акциям'!$BK$12:$BK$35</c:f>
              <c:numCache>
                <c:formatCode>#,##0.00_ ;[Red]\-#,##0.00\ </c:formatCode>
                <c:ptCount val="23"/>
                <c:pt idx="0">
                  <c:v>1.103462440476203</c:v>
                </c:pt>
                <c:pt idx="1">
                  <c:v>-3.0919631034483013</c:v>
                </c:pt>
                <c:pt idx="2">
                  <c:v>29.684666666666363</c:v>
                </c:pt>
                <c:pt idx="3">
                  <c:v>6.9833443999999778</c:v>
                </c:pt>
                <c:pt idx="4">
                  <c:v>-2.8855838095237711</c:v>
                </c:pt>
                <c:pt idx="5">
                  <c:v>-3.6975887499999907</c:v>
                </c:pt>
                <c:pt idx="6">
                  <c:v>1.4884288636363052</c:v>
                </c:pt>
                <c:pt idx="7">
                  <c:v>18.849411538461538</c:v>
                </c:pt>
                <c:pt idx="8">
                  <c:v>5.99</c:v>
                </c:pt>
                <c:pt idx="9">
                  <c:v>1.7200000000000002</c:v>
                </c:pt>
                <c:pt idx="10">
                  <c:v>14.74</c:v>
                </c:pt>
                <c:pt idx="11">
                  <c:v>-13.23</c:v>
                </c:pt>
                <c:pt idx="12">
                  <c:v>-11.11</c:v>
                </c:pt>
                <c:pt idx="13">
                  <c:v>4.13</c:v>
                </c:pt>
                <c:pt idx="14">
                  <c:v>35.770000000000003</c:v>
                </c:pt>
                <c:pt idx="15">
                  <c:v>24.760000000000453</c:v>
                </c:pt>
                <c:pt idx="16">
                  <c:v>4.1500000000000004</c:v>
                </c:pt>
                <c:pt idx="17">
                  <c:v>15.73</c:v>
                </c:pt>
                <c:pt idx="18">
                  <c:v>-11.120000000000001</c:v>
                </c:pt>
                <c:pt idx="19">
                  <c:v>-18.773330000000001</c:v>
                </c:pt>
                <c:pt idx="20">
                  <c:v>-9.4</c:v>
                </c:pt>
                <c:pt idx="21">
                  <c:v>3.85</c:v>
                </c:pt>
                <c:pt idx="22">
                  <c:v>1.7599999999999998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plotVisOnly val="1"/>
    <c:dispBlanksAs val="zero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26"/>
  <c:pivotSource>
    <c:name>[Statistics_USA.xlsx]Таблицы по акциям!СводнаяТаблица7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646464"/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rgbClr val="646464"/>
                </a:solidFill>
              </a:rPr>
              <a:t>Количество сделок по вариантам выхода</a:t>
            </a:r>
          </a:p>
        </c:rich>
      </c:tx>
    </c:title>
    <c:pivotFmts>
      <c:pivotFmt>
        <c:idx val="0"/>
        <c:marker>
          <c:symbol val="none"/>
        </c:marker>
        <c:dLbl>
          <c:idx val="0"/>
          <c:numFmt formatCode="@" sourceLinked="0"/>
          <c:spPr/>
          <c:txPr>
            <a:bodyPr rot="0" vert="horz" anchor="t" anchorCtr="1"/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en-US"/>
            </a:p>
          </c:txPr>
          <c:dLblPos val="bestFit"/>
          <c:showLegendKey val="1"/>
          <c:showCatName val="1"/>
          <c:separator> </c:separator>
        </c:dLbl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en-US"/>
            </a:p>
          </c:txPr>
          <c:showCatName val="1"/>
          <c:showPercent val="1"/>
        </c:dLbl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en-US"/>
            </a:p>
          </c:txPr>
          <c:showCatName val="1"/>
          <c:showPercent val="1"/>
        </c:dLbl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</c:pivotFmt>
      <c:pivotFmt>
        <c:idx val="37"/>
      </c:pivotFmt>
      <c:pivotFmt>
        <c:idx val="38"/>
      </c:pivotFmt>
      <c:pivotFmt>
        <c:idx val="39"/>
      </c:pivotFmt>
      <c:pivotFmt>
        <c:idx val="40"/>
      </c:pivotFmt>
      <c:pivotFmt>
        <c:idx val="41"/>
      </c:pivotFmt>
    </c:pivotFmts>
    <c:plotArea>
      <c:layout/>
      <c:pieChart>
        <c:varyColors val="1"/>
        <c:ser>
          <c:idx val="0"/>
          <c:order val="0"/>
          <c:tx>
            <c:strRef>
              <c:f>'Таблицы по акциям'!$BT$10:$BT$11</c:f>
              <c:strCache>
                <c:ptCount val="1"/>
                <c:pt idx="0">
                  <c:v>Количество</c:v>
                </c:pt>
              </c:strCache>
            </c:strRef>
          </c:tx>
          <c:dLbls>
            <c:numFmt formatCode="@" sourceLinked="0"/>
            <c:spPr/>
            <c:txPr>
              <a:bodyPr rot="0" vert="horz" anchor="t" anchorCtr="1"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dLblPos val="bestFit"/>
            <c:showLegendKey val="1"/>
            <c:showCatName val="1"/>
            <c:separator> </c:separator>
          </c:dLbls>
          <c:cat>
            <c:multiLvlStrRef>
              <c:f>'Таблицы по акциям'!$BR$12:$BS$47</c:f>
              <c:multiLvlStrCache>
                <c:ptCount val="35"/>
                <c:lvl>
                  <c:pt idx="0">
                    <c:v>AMP</c:v>
                  </c:pt>
                  <c:pt idx="1">
                    <c:v>AMX</c:v>
                  </c:pt>
                  <c:pt idx="2">
                    <c:v>CAG</c:v>
                  </c:pt>
                  <c:pt idx="3">
                    <c:v>JPM</c:v>
                  </c:pt>
                  <c:pt idx="4">
                    <c:v>NBR</c:v>
                  </c:pt>
                  <c:pt idx="5">
                    <c:v>URI</c:v>
                  </c:pt>
                  <c:pt idx="12">
                    <c:v>AN</c:v>
                  </c:pt>
                  <c:pt idx="13">
                    <c:v>NOA</c:v>
                  </c:pt>
                  <c:pt idx="14">
                    <c:v>KEG</c:v>
                  </c:pt>
                  <c:pt idx="15">
                    <c:v>USG</c:v>
                  </c:pt>
                  <c:pt idx="16">
                    <c:v>GGC</c:v>
                  </c:pt>
                  <c:pt idx="17">
                    <c:v>TXT</c:v>
                  </c:pt>
                  <c:pt idx="18">
                    <c:v>MED</c:v>
                  </c:pt>
                  <c:pt idx="19">
                    <c:v>ASH</c:v>
                  </c:pt>
                  <c:pt idx="20">
                    <c:v>ATW</c:v>
                  </c:pt>
                  <c:pt idx="21">
                    <c:v>AME</c:v>
                  </c:pt>
                  <c:pt idx="22">
                    <c:v>SON</c:v>
                  </c:pt>
                  <c:pt idx="23">
                    <c:v>RSH</c:v>
                  </c:pt>
                  <c:pt idx="24">
                    <c:v>USU</c:v>
                  </c:pt>
                  <c:pt idx="25">
                    <c:v>TTI</c:v>
                  </c:pt>
                  <c:pt idx="26">
                    <c:v>DDS</c:v>
                  </c:pt>
                  <c:pt idx="27">
                    <c:v>COP</c:v>
                  </c:pt>
                  <c:pt idx="28">
                    <c:v>SFD</c:v>
                  </c:pt>
                  <c:pt idx="29">
                    <c:v>PHH</c:v>
                  </c:pt>
                  <c:pt idx="30">
                    <c:v>M</c:v>
                  </c:pt>
                  <c:pt idx="31">
                    <c:v>DDS</c:v>
                  </c:pt>
                  <c:pt idx="32">
                    <c:v>BID</c:v>
                  </c:pt>
                  <c:pt idx="33">
                    <c:v>DRI</c:v>
                  </c:pt>
                  <c:pt idx="34">
                    <c:v>MED</c:v>
                  </c:pt>
                </c:lvl>
                <c:lvl>
                  <c:pt idx="0">
                    <c:v>безубыток</c:v>
                  </c:pt>
                  <c:pt idx="6">
                    <c:v>конец дня</c:v>
                  </c:pt>
                  <c:pt idx="7">
                    <c:v>новости</c:v>
                  </c:pt>
                  <c:pt idx="8">
                    <c:v>пересиживал</c:v>
                  </c:pt>
                  <c:pt idx="9">
                    <c:v>стоп</c:v>
                  </c:pt>
                  <c:pt idx="10">
                    <c:v>трейлинг стоп</c:v>
                  </c:pt>
                  <c:pt idx="11">
                    <c:v>цель</c:v>
                  </c:pt>
                  <c:pt idx="12">
                    <c:v>Трейлинг-стоп</c:v>
                  </c:pt>
                  <c:pt idx="19">
                    <c:v>Сигнал ТС</c:v>
                  </c:pt>
                  <c:pt idx="25">
                    <c:v>Цель в сделке</c:v>
                  </c:pt>
                  <c:pt idx="29">
                    <c:v>Завершение движения</c:v>
                  </c:pt>
                </c:lvl>
              </c:multiLvlStrCache>
            </c:multiLvlStrRef>
          </c:cat>
          <c:val>
            <c:numRef>
              <c:f>'Таблицы по акциям'!$BT$12:$BT$47</c:f>
              <c:numCache>
                <c:formatCode>General</c:formatCode>
                <c:ptCount val="35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11</c:v>
                </c:pt>
                <c:pt idx="7">
                  <c:v>7</c:v>
                </c:pt>
                <c:pt idx="8">
                  <c:v>5</c:v>
                </c:pt>
                <c:pt idx="9">
                  <c:v>205</c:v>
                </c:pt>
                <c:pt idx="10">
                  <c:v>72</c:v>
                </c:pt>
                <c:pt idx="11">
                  <c:v>39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2</c:v>
                </c:pt>
                <c:pt idx="20">
                  <c:v>1</c:v>
                </c:pt>
                <c:pt idx="21">
                  <c:v>1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</c:numCache>
            </c:numRef>
          </c:val>
        </c:ser>
        <c:ser>
          <c:idx val="1"/>
          <c:order val="1"/>
          <c:tx>
            <c:strRef>
              <c:f>'Таблицы по акциям'!$BU$10:$BU$11</c:f>
              <c:strCache>
                <c:ptCount val="1"/>
                <c:pt idx="0">
                  <c:v>Сумма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CatName val="1"/>
            <c:showPercent val="1"/>
          </c:dLbls>
          <c:cat>
            <c:multiLvlStrRef>
              <c:f>'Таблицы по акциям'!$BR$12:$BS$47</c:f>
              <c:multiLvlStrCache>
                <c:ptCount val="35"/>
                <c:lvl>
                  <c:pt idx="0">
                    <c:v>AMP</c:v>
                  </c:pt>
                  <c:pt idx="1">
                    <c:v>AMX</c:v>
                  </c:pt>
                  <c:pt idx="2">
                    <c:v>CAG</c:v>
                  </c:pt>
                  <c:pt idx="3">
                    <c:v>JPM</c:v>
                  </c:pt>
                  <c:pt idx="4">
                    <c:v>NBR</c:v>
                  </c:pt>
                  <c:pt idx="5">
                    <c:v>URI</c:v>
                  </c:pt>
                  <c:pt idx="12">
                    <c:v>AN</c:v>
                  </c:pt>
                  <c:pt idx="13">
                    <c:v>NOA</c:v>
                  </c:pt>
                  <c:pt idx="14">
                    <c:v>KEG</c:v>
                  </c:pt>
                  <c:pt idx="15">
                    <c:v>USG</c:v>
                  </c:pt>
                  <c:pt idx="16">
                    <c:v>GGC</c:v>
                  </c:pt>
                  <c:pt idx="17">
                    <c:v>TXT</c:v>
                  </c:pt>
                  <c:pt idx="18">
                    <c:v>MED</c:v>
                  </c:pt>
                  <c:pt idx="19">
                    <c:v>ASH</c:v>
                  </c:pt>
                  <c:pt idx="20">
                    <c:v>ATW</c:v>
                  </c:pt>
                  <c:pt idx="21">
                    <c:v>AME</c:v>
                  </c:pt>
                  <c:pt idx="22">
                    <c:v>SON</c:v>
                  </c:pt>
                  <c:pt idx="23">
                    <c:v>RSH</c:v>
                  </c:pt>
                  <c:pt idx="24">
                    <c:v>USU</c:v>
                  </c:pt>
                  <c:pt idx="25">
                    <c:v>TTI</c:v>
                  </c:pt>
                  <c:pt idx="26">
                    <c:v>DDS</c:v>
                  </c:pt>
                  <c:pt idx="27">
                    <c:v>COP</c:v>
                  </c:pt>
                  <c:pt idx="28">
                    <c:v>SFD</c:v>
                  </c:pt>
                  <c:pt idx="29">
                    <c:v>PHH</c:v>
                  </c:pt>
                  <c:pt idx="30">
                    <c:v>M</c:v>
                  </c:pt>
                  <c:pt idx="31">
                    <c:v>DDS</c:v>
                  </c:pt>
                  <c:pt idx="32">
                    <c:v>BID</c:v>
                  </c:pt>
                  <c:pt idx="33">
                    <c:v>DRI</c:v>
                  </c:pt>
                  <c:pt idx="34">
                    <c:v>MED</c:v>
                  </c:pt>
                </c:lvl>
                <c:lvl>
                  <c:pt idx="0">
                    <c:v>безубыток</c:v>
                  </c:pt>
                  <c:pt idx="6">
                    <c:v>конец дня</c:v>
                  </c:pt>
                  <c:pt idx="7">
                    <c:v>новости</c:v>
                  </c:pt>
                  <c:pt idx="8">
                    <c:v>пересиживал</c:v>
                  </c:pt>
                  <c:pt idx="9">
                    <c:v>стоп</c:v>
                  </c:pt>
                  <c:pt idx="10">
                    <c:v>трейлинг стоп</c:v>
                  </c:pt>
                  <c:pt idx="11">
                    <c:v>цель</c:v>
                  </c:pt>
                  <c:pt idx="12">
                    <c:v>Трейлинг-стоп</c:v>
                  </c:pt>
                  <c:pt idx="19">
                    <c:v>Сигнал ТС</c:v>
                  </c:pt>
                  <c:pt idx="25">
                    <c:v>Цель в сделке</c:v>
                  </c:pt>
                  <c:pt idx="29">
                    <c:v>Завершение движения</c:v>
                  </c:pt>
                </c:lvl>
              </c:multiLvlStrCache>
            </c:multiLvlStrRef>
          </c:cat>
          <c:val>
            <c:numRef>
              <c:f>'Таблицы по акциям'!$BU$12:$BU$47</c:f>
              <c:numCache>
                <c:formatCode>#,##0.00_ ;[Red]\-#,##0.00\ </c:formatCode>
                <c:ptCount val="35"/>
                <c:pt idx="0">
                  <c:v>-7.2000000000004549</c:v>
                </c:pt>
                <c:pt idx="1">
                  <c:v>-14</c:v>
                </c:pt>
                <c:pt idx="2">
                  <c:v>-8.43</c:v>
                </c:pt>
                <c:pt idx="3">
                  <c:v>-7.49</c:v>
                </c:pt>
                <c:pt idx="4">
                  <c:v>47.56</c:v>
                </c:pt>
                <c:pt idx="5">
                  <c:v>-2.3899999999999997</c:v>
                </c:pt>
                <c:pt idx="6">
                  <c:v>-75.91</c:v>
                </c:pt>
                <c:pt idx="7">
                  <c:v>13.376740000000908</c:v>
                </c:pt>
                <c:pt idx="8">
                  <c:v>-73.78</c:v>
                </c:pt>
                <c:pt idx="9">
                  <c:v>-443.80208000000164</c:v>
                </c:pt>
                <c:pt idx="10">
                  <c:v>597.44233999999904</c:v>
                </c:pt>
                <c:pt idx="11">
                  <c:v>245.49893999999966</c:v>
                </c:pt>
                <c:pt idx="12">
                  <c:v>15.73</c:v>
                </c:pt>
                <c:pt idx="13">
                  <c:v>10.74</c:v>
                </c:pt>
                <c:pt idx="14">
                  <c:v>14.74</c:v>
                </c:pt>
                <c:pt idx="15">
                  <c:v>-13.23</c:v>
                </c:pt>
                <c:pt idx="16">
                  <c:v>-11.11</c:v>
                </c:pt>
                <c:pt idx="17">
                  <c:v>4.4800000000000004</c:v>
                </c:pt>
                <c:pt idx="18">
                  <c:v>11.16</c:v>
                </c:pt>
                <c:pt idx="19">
                  <c:v>2.9600000000000009</c:v>
                </c:pt>
                <c:pt idx="20">
                  <c:v>5.99</c:v>
                </c:pt>
                <c:pt idx="21">
                  <c:v>4.13</c:v>
                </c:pt>
                <c:pt idx="22">
                  <c:v>14.9</c:v>
                </c:pt>
                <c:pt idx="23">
                  <c:v>1.7599999999999998</c:v>
                </c:pt>
                <c:pt idx="24">
                  <c:v>-9.25</c:v>
                </c:pt>
                <c:pt idx="25">
                  <c:v>35.770000000000003</c:v>
                </c:pt>
                <c:pt idx="26">
                  <c:v>36.729999999999997</c:v>
                </c:pt>
                <c:pt idx="27">
                  <c:v>30.84</c:v>
                </c:pt>
                <c:pt idx="28">
                  <c:v>29.73</c:v>
                </c:pt>
                <c:pt idx="29">
                  <c:v>-7.12</c:v>
                </c:pt>
                <c:pt idx="30">
                  <c:v>13.6</c:v>
                </c:pt>
                <c:pt idx="31">
                  <c:v>24.760000000000453</c:v>
                </c:pt>
                <c:pt idx="32">
                  <c:v>-11.35</c:v>
                </c:pt>
                <c:pt idx="33">
                  <c:v>3.85</c:v>
                </c:pt>
                <c:pt idx="34">
                  <c:v>-0.84000000000000008</c:v>
                </c:pt>
              </c:numCache>
            </c:numRef>
          </c:val>
        </c:ser>
        <c:ser>
          <c:idx val="2"/>
          <c:order val="2"/>
          <c:tx>
            <c:strRef>
              <c:f>'Таблицы по акциям'!$BV$10:$BV$11</c:f>
              <c:strCache>
                <c:ptCount val="1"/>
                <c:pt idx="0">
                  <c:v>Среднее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CatName val="1"/>
            <c:showPercent val="1"/>
          </c:dLbls>
          <c:cat>
            <c:multiLvlStrRef>
              <c:f>'Таблицы по акциям'!$BR$12:$BS$47</c:f>
              <c:multiLvlStrCache>
                <c:ptCount val="35"/>
                <c:lvl>
                  <c:pt idx="0">
                    <c:v>AMP</c:v>
                  </c:pt>
                  <c:pt idx="1">
                    <c:v>AMX</c:v>
                  </c:pt>
                  <c:pt idx="2">
                    <c:v>CAG</c:v>
                  </c:pt>
                  <c:pt idx="3">
                    <c:v>JPM</c:v>
                  </c:pt>
                  <c:pt idx="4">
                    <c:v>NBR</c:v>
                  </c:pt>
                  <c:pt idx="5">
                    <c:v>URI</c:v>
                  </c:pt>
                  <c:pt idx="12">
                    <c:v>AN</c:v>
                  </c:pt>
                  <c:pt idx="13">
                    <c:v>NOA</c:v>
                  </c:pt>
                  <c:pt idx="14">
                    <c:v>KEG</c:v>
                  </c:pt>
                  <c:pt idx="15">
                    <c:v>USG</c:v>
                  </c:pt>
                  <c:pt idx="16">
                    <c:v>GGC</c:v>
                  </c:pt>
                  <c:pt idx="17">
                    <c:v>TXT</c:v>
                  </c:pt>
                  <c:pt idx="18">
                    <c:v>MED</c:v>
                  </c:pt>
                  <c:pt idx="19">
                    <c:v>ASH</c:v>
                  </c:pt>
                  <c:pt idx="20">
                    <c:v>ATW</c:v>
                  </c:pt>
                  <c:pt idx="21">
                    <c:v>AME</c:v>
                  </c:pt>
                  <c:pt idx="22">
                    <c:v>SON</c:v>
                  </c:pt>
                  <c:pt idx="23">
                    <c:v>RSH</c:v>
                  </c:pt>
                  <c:pt idx="24">
                    <c:v>USU</c:v>
                  </c:pt>
                  <c:pt idx="25">
                    <c:v>TTI</c:v>
                  </c:pt>
                  <c:pt idx="26">
                    <c:v>DDS</c:v>
                  </c:pt>
                  <c:pt idx="27">
                    <c:v>COP</c:v>
                  </c:pt>
                  <c:pt idx="28">
                    <c:v>SFD</c:v>
                  </c:pt>
                  <c:pt idx="29">
                    <c:v>PHH</c:v>
                  </c:pt>
                  <c:pt idx="30">
                    <c:v>M</c:v>
                  </c:pt>
                  <c:pt idx="31">
                    <c:v>DDS</c:v>
                  </c:pt>
                  <c:pt idx="32">
                    <c:v>BID</c:v>
                  </c:pt>
                  <c:pt idx="33">
                    <c:v>DRI</c:v>
                  </c:pt>
                  <c:pt idx="34">
                    <c:v>MED</c:v>
                  </c:pt>
                </c:lvl>
                <c:lvl>
                  <c:pt idx="0">
                    <c:v>безубыток</c:v>
                  </c:pt>
                  <c:pt idx="6">
                    <c:v>конец дня</c:v>
                  </c:pt>
                  <c:pt idx="7">
                    <c:v>новости</c:v>
                  </c:pt>
                  <c:pt idx="8">
                    <c:v>пересиживал</c:v>
                  </c:pt>
                  <c:pt idx="9">
                    <c:v>стоп</c:v>
                  </c:pt>
                  <c:pt idx="10">
                    <c:v>трейлинг стоп</c:v>
                  </c:pt>
                  <c:pt idx="11">
                    <c:v>цель</c:v>
                  </c:pt>
                  <c:pt idx="12">
                    <c:v>Трейлинг-стоп</c:v>
                  </c:pt>
                  <c:pt idx="19">
                    <c:v>Сигнал ТС</c:v>
                  </c:pt>
                  <c:pt idx="25">
                    <c:v>Цель в сделке</c:v>
                  </c:pt>
                  <c:pt idx="29">
                    <c:v>Завершение движения</c:v>
                  </c:pt>
                </c:lvl>
              </c:multiLvlStrCache>
            </c:multiLvlStrRef>
          </c:cat>
          <c:val>
            <c:numRef>
              <c:f>'Таблицы по акциям'!$BV$12:$BV$47</c:f>
              <c:numCache>
                <c:formatCode>#,##0.00_ ;[Red]\-#,##0.00\ </c:formatCode>
                <c:ptCount val="35"/>
                <c:pt idx="0">
                  <c:v>-7.2000000000004549</c:v>
                </c:pt>
                <c:pt idx="1">
                  <c:v>-7</c:v>
                </c:pt>
                <c:pt idx="2">
                  <c:v>-8.43</c:v>
                </c:pt>
                <c:pt idx="3">
                  <c:v>-7.49</c:v>
                </c:pt>
                <c:pt idx="4">
                  <c:v>47.56</c:v>
                </c:pt>
                <c:pt idx="5">
                  <c:v>-2.3899999999999997</c:v>
                </c:pt>
                <c:pt idx="6">
                  <c:v>-6.9009090909090904</c:v>
                </c:pt>
                <c:pt idx="7">
                  <c:v>1.9109628571429869</c:v>
                </c:pt>
                <c:pt idx="8">
                  <c:v>-14.756</c:v>
                </c:pt>
                <c:pt idx="9">
                  <c:v>-2.1648881951219594</c:v>
                </c:pt>
                <c:pt idx="10">
                  <c:v>8.2978102777777636</c:v>
                </c:pt>
                <c:pt idx="11">
                  <c:v>6.2948446153846067</c:v>
                </c:pt>
                <c:pt idx="12">
                  <c:v>15.73</c:v>
                </c:pt>
                <c:pt idx="13">
                  <c:v>10.74</c:v>
                </c:pt>
                <c:pt idx="14">
                  <c:v>14.74</c:v>
                </c:pt>
                <c:pt idx="15">
                  <c:v>-13.23</c:v>
                </c:pt>
                <c:pt idx="16">
                  <c:v>-11.11</c:v>
                </c:pt>
                <c:pt idx="17">
                  <c:v>4.4800000000000004</c:v>
                </c:pt>
                <c:pt idx="18">
                  <c:v>11.16</c:v>
                </c:pt>
                <c:pt idx="19">
                  <c:v>1.4800000000000004</c:v>
                </c:pt>
                <c:pt idx="20">
                  <c:v>5.99</c:v>
                </c:pt>
                <c:pt idx="21">
                  <c:v>4.13</c:v>
                </c:pt>
                <c:pt idx="22">
                  <c:v>7.45</c:v>
                </c:pt>
                <c:pt idx="23">
                  <c:v>1.7599999999999998</c:v>
                </c:pt>
                <c:pt idx="24">
                  <c:v>-9.25</c:v>
                </c:pt>
                <c:pt idx="25">
                  <c:v>35.770000000000003</c:v>
                </c:pt>
                <c:pt idx="26">
                  <c:v>36.729999999999997</c:v>
                </c:pt>
                <c:pt idx="27">
                  <c:v>30.84</c:v>
                </c:pt>
                <c:pt idx="28">
                  <c:v>29.73</c:v>
                </c:pt>
                <c:pt idx="29">
                  <c:v>-7.12</c:v>
                </c:pt>
                <c:pt idx="30">
                  <c:v>13.6</c:v>
                </c:pt>
                <c:pt idx="31">
                  <c:v>24.760000000000453</c:v>
                </c:pt>
                <c:pt idx="32">
                  <c:v>-11.35</c:v>
                </c:pt>
                <c:pt idx="33">
                  <c:v>3.85</c:v>
                </c:pt>
                <c:pt idx="34">
                  <c:v>-0.84000000000000008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plotVisOnly val="1"/>
    <c:dispBlanksAs val="zero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26"/>
  <c:pivotSource>
    <c:name>[Statistics_USA.xlsx]Таблицы по акциям!СводнаяТаблица5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646464"/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rgbClr val="646464"/>
                </a:solidFill>
              </a:rPr>
              <a:t>Результаты по оценкам</a:t>
            </a:r>
          </a:p>
        </c:rich>
      </c:tx>
    </c:title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en-US"/>
            </a:p>
          </c:txPr>
          <c:showVal val="1"/>
        </c:dLbl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'Таблицы по акциям'!$CD$10:$CD$11</c:f>
              <c:strCache>
                <c:ptCount val="1"/>
                <c:pt idx="0">
                  <c:v>Итог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'Таблицы по акциям'!$CC$12:$CC$20</c:f>
              <c:strCache>
                <c:ptCount val="8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</c:strCache>
            </c:strRef>
          </c:cat>
          <c:val>
            <c:numRef>
              <c:f>'Таблицы по акциям'!$CD$12:$CD$20</c:f>
              <c:numCache>
                <c:formatCode>#,##0.00_ ;[Red]\-#,##0.00\ </c:formatCode>
                <c:ptCount val="8"/>
                <c:pt idx="0">
                  <c:v>148.82000000000048</c:v>
                </c:pt>
                <c:pt idx="1">
                  <c:v>23.430000000000003</c:v>
                </c:pt>
                <c:pt idx="2">
                  <c:v>46.180000000000007</c:v>
                </c:pt>
                <c:pt idx="3">
                  <c:v>161.91461999999854</c:v>
                </c:pt>
                <c:pt idx="4">
                  <c:v>126.22469000000127</c:v>
                </c:pt>
                <c:pt idx="5">
                  <c:v>-41.086929999997494</c:v>
                </c:pt>
                <c:pt idx="6">
                  <c:v>119.30153999999831</c:v>
                </c:pt>
                <c:pt idx="7">
                  <c:v>-104.93798000000277</c:v>
                </c:pt>
              </c:numCache>
            </c:numRef>
          </c:val>
        </c:ser>
        <c:overlap val="-25"/>
        <c:axId val="92445312"/>
        <c:axId val="92459392"/>
      </c:barChart>
      <c:catAx>
        <c:axId val="92445312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92459392"/>
        <c:crosses val="autoZero"/>
        <c:lblAlgn val="ctr"/>
        <c:lblOffset val="100"/>
      </c:catAx>
      <c:valAx>
        <c:axId val="92459392"/>
        <c:scaling>
          <c:orientation val="minMax"/>
        </c:scaling>
        <c:delete val="1"/>
        <c:axPos val="l"/>
        <c:numFmt formatCode="#,##0.00_ ;[Red]\-#,##0.00\ " sourceLinked="1"/>
        <c:tickLblPos val="none"/>
        <c:crossAx val="92445312"/>
        <c:crosses val="autoZero"/>
        <c:crossBetween val="between"/>
      </c:valAx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[Statistics_USA.xlsx]Таблицы по акциям!СводнаяТаблица8</c:name>
    <c:fmtId val="1"/>
  </c:pivotSource>
  <c:chart>
    <c:title>
      <c:tx>
        <c:rich>
          <a:bodyPr/>
          <a:lstStyle/>
          <a:p>
            <a:pPr algn="ctr" rtl="0">
              <a:defRPr lang="ru-RU" sz="1400" b="1" i="0" u="none" strike="noStrike" kern="1200" baseline="0">
                <a:solidFill>
                  <a:srgbClr val="646464"/>
                </a:solidFill>
                <a:latin typeface="Calibri"/>
                <a:ea typeface="Calibri"/>
                <a:cs typeface="Calibri"/>
              </a:defRPr>
            </a:pPr>
            <a:r>
              <a:rPr lang="ru-RU" sz="1400" b="1" i="0" u="none" strike="noStrike" kern="1200" baseline="0">
                <a:solidFill>
                  <a:srgbClr val="646464"/>
                </a:solidFill>
                <a:latin typeface="Calibri"/>
                <a:ea typeface="Calibri"/>
                <a:cs typeface="Calibri"/>
              </a:rPr>
              <a:t>Зависимость результата от выбранной стратегии</a:t>
            </a:r>
          </a:p>
        </c:rich>
      </c:tx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noFill/>
        </c:spPr>
        <c:marker>
          <c:symbol val="none"/>
        </c:marker>
      </c:pivotFmt>
      <c:pivotFmt>
        <c:idx val="3"/>
        <c:spPr>
          <a:solidFill>
            <a:srgbClr val="00B050"/>
          </a:solidFill>
        </c:spPr>
        <c:marker>
          <c:symbol val="none"/>
        </c:marker>
      </c:pivotFmt>
      <c:pivotFmt>
        <c:idx val="4"/>
        <c:spPr>
          <a:solidFill>
            <a:srgbClr val="C00000"/>
          </a:solidFill>
        </c:spPr>
        <c:marker>
          <c:symbol val="none"/>
        </c:marker>
      </c:pivotFmt>
      <c:pivotFmt>
        <c:idx val="5"/>
        <c:spPr>
          <a:noFill/>
        </c:spPr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'Таблицы по акциям'!$CT$10:$CT$11</c:f>
              <c:strCache>
                <c:ptCount val="1"/>
                <c:pt idx="0">
                  <c:v>+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'Таблицы по акциям'!$CS$12:$CS$15</c:f>
              <c:strCache>
                <c:ptCount val="3"/>
                <c:pt idx="0">
                  <c:v>Стратегия №2</c:v>
                </c:pt>
                <c:pt idx="1">
                  <c:v>Черепахи</c:v>
                </c:pt>
                <c:pt idx="2">
                  <c:v>Разворотная</c:v>
                </c:pt>
              </c:strCache>
            </c:strRef>
          </c:cat>
          <c:val>
            <c:numRef>
              <c:f>'Таблицы по акциям'!$CT$12:$CT$15</c:f>
              <c:numCache>
                <c:formatCode>#,##0.00_ ;[Red]\-#,##0.00\ </c:formatCode>
                <c:ptCount val="3"/>
                <c:pt idx="0">
                  <c:v>1095.451089999998</c:v>
                </c:pt>
                <c:pt idx="1">
                  <c:v>203.61767000000094</c:v>
                </c:pt>
                <c:pt idx="2">
                  <c:v>1172.0353400000024</c:v>
                </c:pt>
              </c:numCache>
            </c:numRef>
          </c:val>
        </c:ser>
        <c:ser>
          <c:idx val="1"/>
          <c:order val="1"/>
          <c:tx>
            <c:strRef>
              <c:f>'Таблицы по акциям'!$CU$10:$CU$11</c:f>
              <c:strCache>
                <c:ptCount val="1"/>
                <c:pt idx="0">
                  <c:v>-</c:v>
                </c:pt>
              </c:strCache>
            </c:strRef>
          </c:tx>
          <c:spPr>
            <a:solidFill>
              <a:srgbClr val="C00000"/>
            </a:solidFill>
          </c:spPr>
          <c:cat>
            <c:strRef>
              <c:f>'Таблицы по акциям'!$CS$12:$CS$15</c:f>
              <c:strCache>
                <c:ptCount val="3"/>
                <c:pt idx="0">
                  <c:v>Стратегия №2</c:v>
                </c:pt>
                <c:pt idx="1">
                  <c:v>Черепахи</c:v>
                </c:pt>
                <c:pt idx="2">
                  <c:v>Разворотная</c:v>
                </c:pt>
              </c:strCache>
            </c:strRef>
          </c:cat>
          <c:val>
            <c:numRef>
              <c:f>'Таблицы по акциям'!$CU$12:$CU$15</c:f>
              <c:numCache>
                <c:formatCode>#,##0.00_ ;[Red]\-#,##0.00\ </c:formatCode>
                <c:ptCount val="3"/>
                <c:pt idx="0">
                  <c:v>-706.39965000000154</c:v>
                </c:pt>
                <c:pt idx="1">
                  <c:v>-413.96153000000226</c:v>
                </c:pt>
                <c:pt idx="2">
                  <c:v>-1011.8936500000005</c:v>
                </c:pt>
              </c:numCache>
            </c:numRef>
          </c:val>
        </c:ser>
        <c:ser>
          <c:idx val="2"/>
          <c:order val="2"/>
          <c:tx>
            <c:strRef>
              <c:f>'Таблицы по акциям'!$CV$10:$CV$11</c:f>
              <c:strCache>
                <c:ptCount val="1"/>
                <c:pt idx="0">
                  <c:v>Сумма</c:v>
                </c:pt>
              </c:strCache>
            </c:strRef>
          </c:tx>
          <c:spPr>
            <a:noFill/>
          </c:spPr>
          <c:cat>
            <c:strRef>
              <c:f>'Таблицы по акциям'!$CS$12:$CS$15</c:f>
              <c:strCache>
                <c:ptCount val="3"/>
                <c:pt idx="0">
                  <c:v>Стратегия №2</c:v>
                </c:pt>
                <c:pt idx="1">
                  <c:v>Черепахи</c:v>
                </c:pt>
                <c:pt idx="2">
                  <c:v>Разворотная</c:v>
                </c:pt>
              </c:strCache>
            </c:strRef>
          </c:cat>
          <c:val>
            <c:numRef>
              <c:f>'Таблицы по акциям'!$CV$12:$CV$15</c:f>
              <c:numCache>
                <c:formatCode>#,##0.00_ ;[Red]\-#,##0.00\ </c:formatCode>
                <c:ptCount val="3"/>
                <c:pt idx="0">
                  <c:v>389.05143999999706</c:v>
                </c:pt>
                <c:pt idx="1">
                  <c:v>-210.34386000000148</c:v>
                </c:pt>
                <c:pt idx="2">
                  <c:v>160.14169000000209</c:v>
                </c:pt>
              </c:numCache>
            </c:numRef>
          </c:val>
        </c:ser>
        <c:gapWidth val="95"/>
        <c:overlap val="100"/>
        <c:axId val="92485120"/>
        <c:axId val="92486656"/>
      </c:barChart>
      <c:catAx>
        <c:axId val="92485120"/>
        <c:scaling>
          <c:orientation val="minMax"/>
        </c:scaling>
        <c:axPos val="b"/>
        <c:majorTickMark val="none"/>
        <c:tickLblPos val="nextTo"/>
        <c:crossAx val="92486656"/>
        <c:crosses val="autoZero"/>
        <c:auto val="1"/>
        <c:lblAlgn val="ctr"/>
        <c:lblOffset val="100"/>
      </c:catAx>
      <c:valAx>
        <c:axId val="9248665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дол</a:t>
                </a:r>
              </a:p>
            </c:rich>
          </c:tx>
        </c:title>
        <c:numFmt formatCode="#,##0.00_ ;[Red]\-#,##0.00\ " sourceLinked="1"/>
        <c:majorTickMark val="none"/>
        <c:tickLblPos val="nextTo"/>
        <c:crossAx val="92485120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5.xml"/><Relationship Id="rId3" Type="http://schemas.openxmlformats.org/officeDocument/2006/relationships/chart" Target="../charts/chart10.xml"/><Relationship Id="rId7" Type="http://schemas.openxmlformats.org/officeDocument/2006/relationships/chart" Target="../charts/chart14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6" Type="http://schemas.openxmlformats.org/officeDocument/2006/relationships/chart" Target="../charts/chart13.xml"/><Relationship Id="rId11" Type="http://schemas.openxmlformats.org/officeDocument/2006/relationships/chart" Target="../charts/chart18.xml"/><Relationship Id="rId5" Type="http://schemas.openxmlformats.org/officeDocument/2006/relationships/chart" Target="../charts/chart12.xml"/><Relationship Id="rId10" Type="http://schemas.openxmlformats.org/officeDocument/2006/relationships/chart" Target="../charts/chart17.xml"/><Relationship Id="rId4" Type="http://schemas.openxmlformats.org/officeDocument/2006/relationships/chart" Target="../charts/chart11.xml"/><Relationship Id="rId9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33338</xdr:colOff>
      <xdr:row>76</xdr:row>
      <xdr:rowOff>152400</xdr:rowOff>
    </xdr:from>
    <xdr:to>
      <xdr:col>22</xdr:col>
      <xdr:colOff>476250</xdr:colOff>
      <xdr:row>99</xdr:row>
      <xdr:rowOff>95250</xdr:rowOff>
    </xdr:to>
    <xdr:graphicFrame macro="">
      <xdr:nvGraphicFramePr>
        <xdr:cNvPr id="16259204" name="Диаграмма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2</xdr:col>
      <xdr:colOff>33338</xdr:colOff>
      <xdr:row>151</xdr:row>
      <xdr:rowOff>142875</xdr:rowOff>
    </xdr:from>
    <xdr:to>
      <xdr:col>22</xdr:col>
      <xdr:colOff>476250</xdr:colOff>
      <xdr:row>176</xdr:row>
      <xdr:rowOff>76200</xdr:rowOff>
    </xdr:to>
    <xdr:graphicFrame macro="">
      <xdr:nvGraphicFramePr>
        <xdr:cNvPr id="16259205" name="Диаграмма 2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2</xdr:col>
      <xdr:colOff>33338</xdr:colOff>
      <xdr:row>125</xdr:row>
      <xdr:rowOff>76200</xdr:rowOff>
    </xdr:from>
    <xdr:to>
      <xdr:col>22</xdr:col>
      <xdr:colOff>476250</xdr:colOff>
      <xdr:row>150</xdr:row>
      <xdr:rowOff>9525</xdr:rowOff>
    </xdr:to>
    <xdr:graphicFrame macro="">
      <xdr:nvGraphicFramePr>
        <xdr:cNvPr id="16259206" name="Диаграмма 5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33338</xdr:colOff>
      <xdr:row>101</xdr:row>
      <xdr:rowOff>9525</xdr:rowOff>
    </xdr:from>
    <xdr:to>
      <xdr:col>22</xdr:col>
      <xdr:colOff>476250</xdr:colOff>
      <xdr:row>123</xdr:row>
      <xdr:rowOff>133350</xdr:rowOff>
    </xdr:to>
    <xdr:graphicFrame macro="">
      <xdr:nvGraphicFramePr>
        <xdr:cNvPr id="16259207" name="Диаграмма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9525</xdr:colOff>
      <xdr:row>1</xdr:row>
      <xdr:rowOff>83344</xdr:rowOff>
    </xdr:from>
    <xdr:to>
      <xdr:col>22</xdr:col>
      <xdr:colOff>452437</xdr:colOff>
      <xdr:row>24</xdr:row>
      <xdr:rowOff>26194</xdr:rowOff>
    </xdr:to>
    <xdr:graphicFrame macro="">
      <xdr:nvGraphicFramePr>
        <xdr:cNvPr id="16259208" name="Диаграмма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9525</xdr:colOff>
      <xdr:row>26</xdr:row>
      <xdr:rowOff>16669</xdr:rowOff>
    </xdr:from>
    <xdr:to>
      <xdr:col>22</xdr:col>
      <xdr:colOff>452437</xdr:colOff>
      <xdr:row>48</xdr:row>
      <xdr:rowOff>140494</xdr:rowOff>
    </xdr:to>
    <xdr:graphicFrame macro="">
      <xdr:nvGraphicFramePr>
        <xdr:cNvPr id="16259209" name="Диаграмма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257174</xdr:colOff>
      <xdr:row>50</xdr:row>
      <xdr:rowOff>150018</xdr:rowOff>
    </xdr:from>
    <xdr:to>
      <xdr:col>22</xdr:col>
      <xdr:colOff>440531</xdr:colOff>
      <xdr:row>75</xdr:row>
      <xdr:rowOff>59531</xdr:rowOff>
    </xdr:to>
    <xdr:graphicFrame macro="">
      <xdr:nvGraphicFramePr>
        <xdr:cNvPr id="8" name="Диаграмма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24</xdr:col>
      <xdr:colOff>0</xdr:colOff>
      <xdr:row>1</xdr:row>
      <xdr:rowOff>0</xdr:rowOff>
    </xdr:from>
    <xdr:to>
      <xdr:col>34</xdr:col>
      <xdr:colOff>428625</xdr:colOff>
      <xdr:row>19</xdr:row>
      <xdr:rowOff>0</xdr:rowOff>
    </xdr:to>
    <xdr:graphicFrame macro="">
      <xdr:nvGraphicFramePr>
        <xdr:cNvPr id="16268508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1</xdr:row>
      <xdr:rowOff>28575</xdr:rowOff>
    </xdr:from>
    <xdr:to>
      <xdr:col>7</xdr:col>
      <xdr:colOff>161925</xdr:colOff>
      <xdr:row>19</xdr:row>
      <xdr:rowOff>9525</xdr:rowOff>
    </xdr:to>
    <xdr:graphicFrame macro="">
      <xdr:nvGraphicFramePr>
        <xdr:cNvPr id="16268509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8</xdr:col>
      <xdr:colOff>0</xdr:colOff>
      <xdr:row>1</xdr:row>
      <xdr:rowOff>0</xdr:rowOff>
    </xdr:from>
    <xdr:to>
      <xdr:col>14</xdr:col>
      <xdr:colOff>219075</xdr:colOff>
      <xdr:row>19</xdr:row>
      <xdr:rowOff>0</xdr:rowOff>
    </xdr:to>
    <xdr:graphicFrame macro="">
      <xdr:nvGraphicFramePr>
        <xdr:cNvPr id="16268510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1</xdr:col>
      <xdr:colOff>0</xdr:colOff>
      <xdr:row>20</xdr:row>
      <xdr:rowOff>38100</xdr:rowOff>
    </xdr:from>
    <xdr:to>
      <xdr:col>12</xdr:col>
      <xdr:colOff>542925</xdr:colOff>
      <xdr:row>43</xdr:row>
      <xdr:rowOff>0</xdr:rowOff>
    </xdr:to>
    <xdr:graphicFrame macro="">
      <xdr:nvGraphicFramePr>
        <xdr:cNvPr id="16268511" name="Диаграмма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0</xdr:colOff>
      <xdr:row>20</xdr:row>
      <xdr:rowOff>0</xdr:rowOff>
    </xdr:from>
    <xdr:to>
      <xdr:col>25</xdr:col>
      <xdr:colOff>466725</xdr:colOff>
      <xdr:row>42</xdr:row>
      <xdr:rowOff>76200</xdr:rowOff>
    </xdr:to>
    <xdr:graphicFrame macro="">
      <xdr:nvGraphicFramePr>
        <xdr:cNvPr id="16268512" name="Диаграмма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9525</xdr:colOff>
      <xdr:row>0</xdr:row>
      <xdr:rowOff>190500</xdr:rowOff>
    </xdr:from>
    <xdr:to>
      <xdr:col>23</xdr:col>
      <xdr:colOff>447675</xdr:colOff>
      <xdr:row>18</xdr:row>
      <xdr:rowOff>171450</xdr:rowOff>
    </xdr:to>
    <xdr:graphicFrame macro="">
      <xdr:nvGraphicFramePr>
        <xdr:cNvPr id="16268513" name="Диаграмма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9525</xdr:colOff>
      <xdr:row>43</xdr:row>
      <xdr:rowOff>190500</xdr:rowOff>
    </xdr:from>
    <xdr:to>
      <xdr:col>7</xdr:col>
      <xdr:colOff>295275</xdr:colOff>
      <xdr:row>62</xdr:row>
      <xdr:rowOff>95250</xdr:rowOff>
    </xdr:to>
    <xdr:graphicFrame macro="">
      <xdr:nvGraphicFramePr>
        <xdr:cNvPr id="16268514" name="Диаграмма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44</xdr:row>
      <xdr:rowOff>0</xdr:rowOff>
    </xdr:from>
    <xdr:to>
      <xdr:col>14</xdr:col>
      <xdr:colOff>152400</xdr:colOff>
      <xdr:row>62</xdr:row>
      <xdr:rowOff>114300</xdr:rowOff>
    </xdr:to>
    <xdr:graphicFrame macro="">
      <xdr:nvGraphicFramePr>
        <xdr:cNvPr id="16268515" name="Диаграмма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15</xdr:col>
      <xdr:colOff>0</xdr:colOff>
      <xdr:row>44</xdr:row>
      <xdr:rowOff>0</xdr:rowOff>
    </xdr:from>
    <xdr:to>
      <xdr:col>21</xdr:col>
      <xdr:colOff>190500</xdr:colOff>
      <xdr:row>62</xdr:row>
      <xdr:rowOff>119063</xdr:rowOff>
    </xdr:to>
    <xdr:graphicFrame macro="">
      <xdr:nvGraphicFramePr>
        <xdr:cNvPr id="16268516" name="Диаграмма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22</xdr:col>
      <xdr:colOff>0</xdr:colOff>
      <xdr:row>44</xdr:row>
      <xdr:rowOff>0</xdr:rowOff>
    </xdr:from>
    <xdr:to>
      <xdr:col>26</xdr:col>
      <xdr:colOff>219075</xdr:colOff>
      <xdr:row>57</xdr:row>
      <xdr:rowOff>76200</xdr:rowOff>
    </xdr:to>
    <xdr:graphicFrame macro="">
      <xdr:nvGraphicFramePr>
        <xdr:cNvPr id="16268517" name="Диаграмма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26</xdr:col>
      <xdr:colOff>171448</xdr:colOff>
      <xdr:row>20</xdr:row>
      <xdr:rowOff>52389</xdr:rowOff>
    </xdr:from>
    <xdr:to>
      <xdr:col>34</xdr:col>
      <xdr:colOff>488155</xdr:colOff>
      <xdr:row>42</xdr:row>
      <xdr:rowOff>130969</xdr:rowOff>
    </xdr:to>
    <xdr:graphicFrame macro="">
      <xdr:nvGraphicFramePr>
        <xdr:cNvPr id="13" name="Диаграмма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Автор" refreshedDate="40448.523102777777" createdVersion="1" refreshedVersion="3" recordCount="1008" upgradeOnRefresh="1">
  <cacheSource type="worksheet">
    <worksheetSource ref="B1:AK65536" sheet="Данные"/>
  </cacheSource>
  <cacheFields count="34">
    <cacheField name="№" numFmtId="0">
      <sharedItems containsString="0" containsBlank="1" containsNumber="1" containsInteger="1" minValue="1" maxValue="1006" count="1007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0"/>
        <n v="211"/>
        <n v="212"/>
        <n v="213"/>
        <n v="214"/>
        <n v="215"/>
        <n v="216"/>
        <n v="217"/>
        <n v="218"/>
        <n v="219"/>
        <n v="220"/>
        <n v="221"/>
        <n v="222"/>
        <n v="223"/>
        <n v="224"/>
        <n v="225"/>
        <n v="226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241"/>
        <n v="242"/>
        <n v="243"/>
        <n v="244"/>
        <n v="245"/>
        <n v="246"/>
        <n v="247"/>
        <n v="248"/>
        <n v="249"/>
        <n v="250"/>
        <n v="251"/>
        <n v="252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1"/>
        <n v="272"/>
        <n v="273"/>
        <n v="274"/>
        <n v="275"/>
        <n v="276"/>
        <n v="277"/>
        <n v="278"/>
        <n v="279"/>
        <n v="280"/>
        <n v="281"/>
        <n v="282"/>
        <n v="283"/>
        <n v="284"/>
        <n v="285"/>
        <n v="286"/>
        <n v="287"/>
        <n v="288"/>
        <n v="289"/>
        <n v="290"/>
        <n v="291"/>
        <n v="292"/>
        <n v="293"/>
        <n v="294"/>
        <n v="295"/>
        <n v="296"/>
        <n v="297"/>
        <n v="298"/>
        <n v="299"/>
        <n v="300"/>
        <n v="301"/>
        <n v="302"/>
        <n v="303"/>
        <n v="304"/>
        <n v="305"/>
        <n v="306"/>
        <n v="307"/>
        <n v="308"/>
        <n v="309"/>
        <n v="310"/>
        <n v="311"/>
        <n v="312"/>
        <n v="313"/>
        <n v="314"/>
        <n v="315"/>
        <n v="316"/>
        <n v="317"/>
        <n v="318"/>
        <n v="319"/>
        <n v="320"/>
        <n v="321"/>
        <n v="322"/>
        <n v="323"/>
        <n v="324"/>
        <n v="325"/>
        <n v="326"/>
        <n v="327"/>
        <n v="328"/>
        <n v="329"/>
        <n v="330"/>
        <n v="331"/>
        <n v="332"/>
        <n v="333"/>
        <n v="334"/>
        <n v="335"/>
        <n v="336"/>
        <n v="337"/>
        <n v="338"/>
        <n v="339"/>
        <n v="340"/>
        <n v="341"/>
        <n v="342"/>
        <n v="343"/>
        <n v="344"/>
        <n v="345"/>
        <n v="346"/>
        <n v="347"/>
        <n v="348"/>
        <n v="349"/>
        <n v="350"/>
        <n v="351"/>
        <n v="352"/>
        <n v="353"/>
        <n v="354"/>
        <n v="355"/>
        <n v="356"/>
        <n v="357"/>
        <n v="358"/>
        <n v="359"/>
        <n v="360"/>
        <n v="361"/>
        <n v="362"/>
        <n v="363"/>
        <n v="364"/>
        <n v="365"/>
        <n v="366"/>
        <n v="367"/>
        <n v="368"/>
        <n v="369"/>
        <n v="370"/>
        <n v="371"/>
        <n v="372"/>
        <n v="373"/>
        <n v="374"/>
        <n v="375"/>
        <n v="376"/>
        <n v="377"/>
        <n v="378"/>
        <n v="379"/>
        <n v="380"/>
        <n v="381"/>
        <n v="382"/>
        <n v="383"/>
        <n v="384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2"/>
        <n v="403"/>
        <n v="404"/>
        <n v="405"/>
        <n v="406"/>
        <n v="407"/>
        <n v="408"/>
        <n v="409"/>
        <n v="410"/>
        <n v="411"/>
        <n v="412"/>
        <n v="413"/>
        <n v="414"/>
        <n v="415"/>
        <n v="416"/>
        <n v="417"/>
        <n v="418"/>
        <n v="419"/>
        <n v="420"/>
        <n v="421"/>
        <n v="422"/>
        <n v="423"/>
        <n v="424"/>
        <n v="425"/>
        <n v="426"/>
        <n v="427"/>
        <n v="428"/>
        <n v="429"/>
        <n v="430"/>
        <n v="431"/>
        <n v="432"/>
        <n v="433"/>
        <n v="434"/>
        <n v="435"/>
        <n v="436"/>
        <n v="437"/>
        <n v="438"/>
        <n v="439"/>
        <n v="440"/>
        <n v="441"/>
        <n v="442"/>
        <n v="443"/>
        <n v="444"/>
        <n v="445"/>
        <n v="446"/>
        <n v="447"/>
        <n v="448"/>
        <n v="449"/>
        <n v="450"/>
        <n v="451"/>
        <n v="452"/>
        <n v="453"/>
        <n v="454"/>
        <n v="455"/>
        <n v="456"/>
        <n v="457"/>
        <n v="458"/>
        <n v="459"/>
        <n v="460"/>
        <n v="461"/>
        <n v="462"/>
        <n v="463"/>
        <n v="464"/>
        <n v="465"/>
        <n v="466"/>
        <n v="467"/>
        <n v="468"/>
        <n v="469"/>
        <n v="470"/>
        <n v="471"/>
        <n v="472"/>
        <n v="473"/>
        <n v="474"/>
        <n v="475"/>
        <n v="476"/>
        <n v="477"/>
        <n v="478"/>
        <n v="479"/>
        <n v="480"/>
        <n v="481"/>
        <n v="482"/>
        <n v="483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516"/>
        <n v="517"/>
        <n v="518"/>
        <n v="519"/>
        <n v="520"/>
        <n v="521"/>
        <n v="522"/>
        <n v="523"/>
        <n v="524"/>
        <n v="525"/>
        <n v="526"/>
        <n v="527"/>
        <n v="528"/>
        <n v="529"/>
        <n v="530"/>
        <n v="531"/>
        <n v="532"/>
        <n v="533"/>
        <n v="534"/>
        <n v="535"/>
        <n v="536"/>
        <n v="537"/>
        <n v="538"/>
        <n v="539"/>
        <n v="540"/>
        <n v="541"/>
        <n v="542"/>
        <n v="543"/>
        <n v="544"/>
        <n v="545"/>
        <n v="546"/>
        <n v="547"/>
        <n v="548"/>
        <n v="549"/>
        <n v="550"/>
        <n v="551"/>
        <n v="552"/>
        <n v="553"/>
        <n v="554"/>
        <n v="555"/>
        <n v="556"/>
        <n v="557"/>
        <n v="558"/>
        <n v="559"/>
        <n v="560"/>
        <n v="561"/>
        <n v="562"/>
        <n v="563"/>
        <n v="564"/>
        <n v="565"/>
        <n v="566"/>
        <n v="567"/>
        <n v="568"/>
        <n v="569"/>
        <n v="570"/>
        <n v="571"/>
        <n v="572"/>
        <n v="573"/>
        <n v="574"/>
        <n v="575"/>
        <n v="576"/>
        <n v="577"/>
        <n v="578"/>
        <n v="579"/>
        <n v="580"/>
        <n v="581"/>
        <n v="582"/>
        <n v="583"/>
        <n v="584"/>
        <n v="585"/>
        <n v="586"/>
        <n v="587"/>
        <n v="588"/>
        <n v="589"/>
        <n v="590"/>
        <n v="591"/>
        <n v="592"/>
        <n v="593"/>
        <n v="594"/>
        <n v="595"/>
        <n v="596"/>
        <n v="597"/>
        <n v="598"/>
        <n v="599"/>
        <n v="600"/>
        <n v="601"/>
        <n v="602"/>
        <n v="603"/>
        <n v="604"/>
        <n v="605"/>
        <n v="606"/>
        <n v="607"/>
        <n v="608"/>
        <n v="609"/>
        <n v="610"/>
        <n v="611"/>
        <n v="612"/>
        <n v="613"/>
        <n v="614"/>
        <n v="615"/>
        <n v="616"/>
        <n v="617"/>
        <n v="618"/>
        <n v="619"/>
        <n v="620"/>
        <n v="621"/>
        <n v="622"/>
        <n v="623"/>
        <n v="624"/>
        <n v="625"/>
        <n v="626"/>
        <n v="627"/>
        <n v="628"/>
        <n v="629"/>
        <n v="630"/>
        <n v="631"/>
        <n v="632"/>
        <n v="633"/>
        <n v="634"/>
        <n v="635"/>
        <n v="636"/>
        <n v="637"/>
        <n v="638"/>
        <n v="639"/>
        <n v="640"/>
        <n v="641"/>
        <n v="642"/>
        <n v="643"/>
        <n v="644"/>
        <n v="645"/>
        <n v="646"/>
        <n v="647"/>
        <n v="648"/>
        <n v="649"/>
        <n v="650"/>
        <n v="651"/>
        <n v="652"/>
        <n v="653"/>
        <n v="654"/>
        <n v="655"/>
        <n v="656"/>
        <n v="657"/>
        <n v="658"/>
        <n v="659"/>
        <n v="660"/>
        <n v="661"/>
        <n v="662"/>
        <n v="663"/>
        <n v="664"/>
        <n v="665"/>
        <n v="666"/>
        <n v="667"/>
        <n v="668"/>
        <n v="669"/>
        <n v="670"/>
        <n v="671"/>
        <n v="672"/>
        <n v="673"/>
        <n v="674"/>
        <n v="675"/>
        <n v="676"/>
        <n v="677"/>
        <n v="678"/>
        <n v="679"/>
        <n v="680"/>
        <n v="681"/>
        <n v="682"/>
        <n v="683"/>
        <n v="684"/>
        <n v="685"/>
        <n v="686"/>
        <n v="687"/>
        <n v="688"/>
        <n v="689"/>
        <n v="690"/>
        <n v="691"/>
        <n v="692"/>
        <n v="693"/>
        <n v="694"/>
        <n v="695"/>
        <n v="696"/>
        <n v="697"/>
        <n v="698"/>
        <n v="699"/>
        <n v="700"/>
        <n v="701"/>
        <n v="702"/>
        <n v="703"/>
        <n v="704"/>
        <n v="705"/>
        <n v="706"/>
        <n v="707"/>
        <n v="708"/>
        <n v="709"/>
        <n v="710"/>
        <n v="711"/>
        <n v="712"/>
        <n v="713"/>
        <n v="714"/>
        <n v="715"/>
        <n v="716"/>
        <n v="717"/>
        <n v="718"/>
        <n v="719"/>
        <n v="720"/>
        <n v="721"/>
        <n v="722"/>
        <n v="723"/>
        <n v="724"/>
        <n v="725"/>
        <n v="726"/>
        <n v="727"/>
        <n v="728"/>
        <n v="729"/>
        <n v="730"/>
        <n v="731"/>
        <n v="732"/>
        <n v="733"/>
        <n v="734"/>
        <n v="735"/>
        <n v="736"/>
        <n v="737"/>
        <n v="738"/>
        <n v="739"/>
        <n v="740"/>
        <n v="741"/>
        <n v="742"/>
        <n v="743"/>
        <n v="744"/>
        <n v="745"/>
        <n v="746"/>
        <n v="747"/>
        <n v="748"/>
        <n v="749"/>
        <n v="750"/>
        <n v="751"/>
        <n v="752"/>
        <n v="753"/>
        <n v="754"/>
        <n v="755"/>
        <n v="756"/>
        <n v="757"/>
        <n v="758"/>
        <n v="759"/>
        <n v="760"/>
        <n v="761"/>
        <n v="762"/>
        <n v="763"/>
        <n v="764"/>
        <n v="765"/>
        <n v="766"/>
        <n v="767"/>
        <n v="768"/>
        <n v="769"/>
        <n v="770"/>
        <n v="771"/>
        <n v="772"/>
        <n v="773"/>
        <n v="774"/>
        <n v="775"/>
        <n v="776"/>
        <n v="777"/>
        <n v="778"/>
        <n v="779"/>
        <n v="780"/>
        <n v="781"/>
        <n v="782"/>
        <n v="783"/>
        <n v="784"/>
        <n v="785"/>
        <n v="786"/>
        <n v="787"/>
        <n v="788"/>
        <n v="789"/>
        <n v="790"/>
        <n v="791"/>
        <n v="792"/>
        <n v="793"/>
        <n v="794"/>
        <n v="795"/>
        <n v="796"/>
        <n v="797"/>
        <n v="798"/>
        <n v="799"/>
        <n v="800"/>
        <n v="801"/>
        <n v="802"/>
        <n v="803"/>
        <n v="804"/>
        <n v="805"/>
        <n v="806"/>
        <n v="807"/>
        <n v="808"/>
        <n v="809"/>
        <n v="810"/>
        <n v="811"/>
        <n v="812"/>
        <n v="813"/>
        <n v="814"/>
        <n v="815"/>
        <n v="816"/>
        <n v="817"/>
        <n v="818"/>
        <n v="819"/>
        <n v="820"/>
        <n v="821"/>
        <n v="822"/>
        <n v="823"/>
        <n v="824"/>
        <n v="825"/>
        <n v="826"/>
        <n v="827"/>
        <n v="828"/>
        <n v="829"/>
        <n v="830"/>
        <n v="831"/>
        <n v="832"/>
        <n v="833"/>
        <n v="834"/>
        <n v="835"/>
        <n v="836"/>
        <n v="837"/>
        <n v="838"/>
        <n v="839"/>
        <n v="840"/>
        <n v="841"/>
        <n v="842"/>
        <n v="843"/>
        <n v="844"/>
        <n v="845"/>
        <n v="846"/>
        <n v="847"/>
        <n v="848"/>
        <n v="849"/>
        <n v="850"/>
        <n v="851"/>
        <n v="852"/>
        <n v="853"/>
        <n v="854"/>
        <n v="855"/>
        <n v="856"/>
        <n v="857"/>
        <n v="858"/>
        <n v="859"/>
        <n v="860"/>
        <n v="861"/>
        <n v="862"/>
        <n v="863"/>
        <n v="864"/>
        <n v="865"/>
        <n v="866"/>
        <n v="867"/>
        <n v="868"/>
        <n v="869"/>
        <n v="870"/>
        <n v="871"/>
        <n v="872"/>
        <n v="873"/>
        <n v="874"/>
        <n v="875"/>
        <n v="876"/>
        <n v="877"/>
        <n v="878"/>
        <n v="879"/>
        <n v="880"/>
        <n v="881"/>
        <n v="882"/>
        <n v="883"/>
        <n v="884"/>
        <n v="885"/>
        <n v="886"/>
        <n v="887"/>
        <n v="888"/>
        <n v="889"/>
        <n v="890"/>
        <n v="891"/>
        <n v="892"/>
        <n v="893"/>
        <n v="894"/>
        <n v="895"/>
        <n v="896"/>
        <n v="897"/>
        <n v="898"/>
        <n v="899"/>
        <n v="900"/>
        <n v="901"/>
        <n v="902"/>
        <n v="903"/>
        <n v="904"/>
        <n v="905"/>
        <n v="906"/>
        <n v="907"/>
        <n v="908"/>
        <n v="909"/>
        <n v="910"/>
        <n v="911"/>
        <n v="912"/>
        <n v="913"/>
        <n v="914"/>
        <n v="915"/>
        <n v="916"/>
        <n v="917"/>
        <n v="918"/>
        <n v="919"/>
        <n v="920"/>
        <n v="921"/>
        <n v="922"/>
        <n v="923"/>
        <n v="924"/>
        <n v="925"/>
        <n v="926"/>
        <n v="927"/>
        <n v="928"/>
        <n v="929"/>
        <n v="930"/>
        <n v="931"/>
        <n v="932"/>
        <n v="933"/>
        <n v="934"/>
        <n v="935"/>
        <n v="936"/>
        <n v="937"/>
        <n v="938"/>
        <n v="939"/>
        <n v="940"/>
        <n v="941"/>
        <n v="942"/>
        <n v="943"/>
        <n v="944"/>
        <n v="945"/>
        <n v="946"/>
        <n v="947"/>
        <n v="948"/>
        <n v="949"/>
        <n v="950"/>
        <n v="951"/>
        <n v="952"/>
        <n v="953"/>
        <n v="954"/>
        <n v="955"/>
        <n v="956"/>
        <n v="957"/>
        <n v="958"/>
        <n v="959"/>
        <n v="960"/>
        <n v="961"/>
        <n v="962"/>
        <n v="963"/>
        <n v="964"/>
        <n v="965"/>
        <n v="966"/>
        <n v="967"/>
        <n v="968"/>
        <n v="969"/>
        <n v="970"/>
        <n v="971"/>
        <n v="972"/>
        <n v="973"/>
        <n v="974"/>
        <n v="975"/>
        <n v="976"/>
        <n v="977"/>
        <n v="978"/>
        <n v="979"/>
        <n v="980"/>
        <n v="981"/>
        <n v="982"/>
        <n v="983"/>
        <n v="984"/>
        <n v="985"/>
        <n v="986"/>
        <n v="987"/>
        <n v="988"/>
        <n v="989"/>
        <n v="990"/>
        <n v="991"/>
        <n v="992"/>
        <n v="993"/>
        <n v="994"/>
        <n v="995"/>
        <n v="996"/>
        <n v="997"/>
        <n v="998"/>
        <n v="999"/>
        <m/>
        <n v="1000"/>
        <n v="1001"/>
        <n v="1002"/>
        <n v="1003"/>
        <n v="1004"/>
        <n v="1005"/>
        <n v="1006"/>
      </sharedItems>
    </cacheField>
    <cacheField name="Дата" numFmtId="0">
      <sharedItems containsNonDate="0" containsDate="1" containsString="0" containsBlank="1" minDate="2009-11-04T00:00:00" maxDate="2010-05-19T00:00:00" count="59">
        <d v="2009-11-30T00:00:00"/>
        <d v="2009-12-03T00:00:00"/>
        <d v="2009-12-04T00:00:00"/>
        <d v="2009-12-07T00:00:00"/>
        <d v="2009-12-08T00:00:00"/>
        <d v="2009-12-09T00:00:00"/>
        <d v="2009-12-14T00:00:00"/>
        <d v="2009-12-15T00:00:00"/>
        <d v="2009-12-16T00:00:00"/>
        <d v="2009-12-21T00:00:00"/>
        <d v="2009-12-22T00:00:00"/>
        <d v="2009-12-23T00:00:00"/>
        <d v="2009-12-24T00:00:00"/>
        <d v="2009-12-28T00:00:00"/>
        <d v="2009-12-29T00:00:00"/>
        <d v="2010-01-04T00:00:00"/>
        <d v="2010-01-05T00:00:00"/>
        <d v="2010-01-06T00:00:00"/>
        <d v="2010-01-07T00:00:00"/>
        <d v="2010-02-23T00:00:00"/>
        <d v="2010-02-25T00:00:00"/>
        <d v="2010-02-26T00:00:00"/>
        <d v="2010-03-30T00:00:00"/>
        <d v="2010-05-17T00:00:00"/>
        <m/>
        <d v="2010-01-28T00:00:00"/>
        <d v="2010-01-21T00:00:00"/>
        <d v="2010-01-14T00:00:00"/>
        <d v="2010-01-26T00:00:00"/>
        <d v="2010-02-05T00:00:00"/>
        <d v="2009-11-19T00:00:00"/>
        <d v="2010-01-19T00:00:00"/>
        <d v="2009-11-12T00:00:00"/>
        <d v="2010-01-12T00:00:00"/>
        <d v="2010-02-10T00:00:00"/>
        <d v="2009-11-24T00:00:00"/>
        <d v="2010-02-03T00:00:00"/>
        <d v="2010-05-18T00:00:00"/>
        <d v="2009-11-10T00:00:00"/>
        <d v="2010-01-29T00:00:00"/>
        <d v="2010-02-08T00:00:00"/>
        <d v="2010-01-22T00:00:00"/>
        <d v="2010-05-04T00:00:00"/>
        <d v="2010-01-08T00:00:00"/>
        <d v="2009-11-27T00:00:00"/>
        <d v="2010-01-27T00:00:00"/>
        <d v="2010-01-20T00:00:00"/>
        <d v="2010-01-13T00:00:00"/>
        <d v="2009-11-25T00:00:00"/>
        <d v="2010-01-25T00:00:00"/>
        <d v="2010-02-04T00:00:00"/>
        <d v="2009-11-18T00:00:00"/>
        <d v="2009-11-11T00:00:00"/>
        <d v="2010-01-11T00:00:00"/>
        <d v="2009-11-04T00:00:00"/>
        <d v="2010-02-09T00:00:00"/>
        <d v="2009-11-23T00:00:00"/>
        <d v="2010-02-02T00:00:00"/>
        <d v="2009-11-16T00:00:00"/>
      </sharedItems>
    </cacheField>
    <cacheField name="Время открытия" numFmtId="0">
      <sharedItems containsNonDate="0" containsDate="1" containsString="0" containsBlank="1" minDate="1899-12-30T09:30:01" maxDate="1899-12-30T15:50:09"/>
    </cacheField>
    <cacheField name="Дата закрытия" numFmtId="0">
      <sharedItems containsNonDate="0" containsDate="1" containsString="0" containsBlank="1" minDate="2009-11-30T00:00:00" maxDate="2010-05-18T00:00:00"/>
    </cacheField>
    <cacheField name="Время закрытия" numFmtId="0">
      <sharedItems containsNonDate="0" containsDate="1" containsString="0" containsBlank="1" minDate="1899-12-30T09:33:18" maxDate="1899-12-30T15:59:37"/>
    </cacheField>
    <cacheField name="Акция" numFmtId="0">
      <sharedItems containsBlank="1" count="326">
        <s v="IGT"/>
        <s v="AMX"/>
        <s v="GNK"/>
        <s v="EPD"/>
        <s v="TSN"/>
        <s v="HOC"/>
        <s v="BYI"/>
        <s v="PLT"/>
        <s v="MFE"/>
        <s v="MRX"/>
        <s v="TSL"/>
        <s v="EL"/>
        <s v="SJM"/>
        <s v="ECA"/>
        <s v="GPI"/>
        <s v="LNT"/>
        <s v="WDC"/>
        <s v="EXC"/>
        <s v="MWW"/>
        <s v="PNY"/>
        <s v="SRE"/>
        <s v="STE"/>
        <s v="CSX"/>
        <s v="BTU"/>
        <s v="CNX"/>
        <s v="V"/>
        <s v="DD"/>
        <s v="DLR"/>
        <s v="RRC"/>
        <s v="GG"/>
        <s v="ARD"/>
        <s v="ANR"/>
        <s v="GCI"/>
        <s v="PAA"/>
        <s v="CP"/>
        <s v="DEO"/>
        <s v="KGC"/>
        <s v="BLL"/>
        <s v="CCJ"/>
        <s v="PBR"/>
        <s v="STD"/>
        <s v="RHT"/>
        <s v="AKS"/>
        <s v="RIG"/>
        <s v="SWS"/>
        <s v="MW"/>
        <s v="VR"/>
        <s v="AEE"/>
        <s v="BBY"/>
        <s v="ABX"/>
        <s v="ERJ"/>
        <s v="HNZ"/>
        <s v="FDX"/>
        <s v="OSG"/>
        <s v="XTO"/>
        <s v="FLR"/>
        <s v="TUP"/>
        <s v="JEC"/>
        <s v="SUG"/>
        <s v="HES"/>
        <s v="UNH"/>
        <s v="RCL"/>
        <s v="LZ"/>
        <s v="AXL"/>
        <s v="SFG"/>
        <s v="WPI"/>
        <s v="WFC"/>
        <s v="CPX"/>
        <s v="UDR"/>
        <s v="WIT"/>
        <s v="GTI"/>
        <s v="PXD"/>
        <s v="VMC"/>
        <s v="FCX"/>
        <s v="CLR"/>
        <s v="WOR"/>
        <s v="VNO"/>
        <s v="CRS"/>
        <s v="BHP"/>
        <s v="DSW"/>
        <s v="MAC"/>
        <s v="COV"/>
        <s v="CNQ"/>
        <s v="APA"/>
        <s v="MT"/>
        <s v="SLG"/>
        <s v="MWV"/>
        <s v="ICE"/>
        <s v="SKX"/>
        <s v="BIG"/>
        <s v="FRT"/>
        <s v="WY"/>
        <s v="SGY"/>
        <s v="HIW"/>
        <s v="DAL"/>
        <s v="MTN"/>
        <s v="AM"/>
        <s v="ANN"/>
        <s v="RTI"/>
        <s v="HUM"/>
        <s v="MHS"/>
        <s v="GPN"/>
        <s v="AAN"/>
        <s v="KMX"/>
        <s v="TX"/>
        <s v="NOV"/>
        <s v="CAL"/>
        <s v="CAG"/>
        <s v="NBR"/>
        <s v="AMP"/>
        <s v="HP"/>
        <s v="FAF"/>
        <s v="HSY"/>
        <s v="AIZ"/>
        <s v="JPM"/>
        <s v="WEC"/>
        <s v="IP"/>
        <s v="HAS"/>
        <s v="LEG"/>
        <s v="ALL"/>
        <s v="STR"/>
        <s v="DKS"/>
        <s v="LII"/>
        <s v="SPW"/>
        <s v="HXL"/>
        <s v="PKI"/>
        <s v="HOG"/>
        <s v="WDR"/>
        <s v="DVA"/>
        <s v="MDT"/>
        <s v="SPN"/>
        <s v="OII"/>
        <s v="ESV"/>
        <s v="NUE"/>
        <s v="ATW"/>
        <s v="EAC"/>
        <s v="AN"/>
        <s v="ASH"/>
        <s v="MAS"/>
        <s v="HRB"/>
        <s v="GME"/>
        <s v="DLB"/>
        <s v="HON"/>
        <s v="MET"/>
        <s v="COG"/>
        <s v="COF"/>
        <s v="HNT"/>
        <s v="PGN"/>
        <s v="AF"/>
        <s v="CIG"/>
        <s v="CMI"/>
        <s v="GPS"/>
        <s v="HPQ"/>
        <s v="AUY"/>
        <s v="CF"/>
        <s v="UPL"/>
        <s v="SEM"/>
        <s v="HTZ"/>
        <s v="TMO"/>
        <s v="JEF"/>
        <s v="DPS"/>
        <s v="TNK"/>
        <s v="RY"/>
        <s v="PM"/>
        <s v="NFX"/>
        <s v="URI"/>
        <s v="RRRR"/>
        <s v="OSK"/>
        <s v="CBL"/>
        <s v="CBSH"/>
        <s v="CBST"/>
        <s v="CBTE"/>
        <s v="CCBD"/>
        <s v="CCBG"/>
        <s v="CCBP"/>
        <s v="CCIX"/>
        <s v="CAT"/>
        <s v="AXP"/>
        <m/>
        <s v="DPZ"/>
        <s v="UGI"/>
        <s v="NI"/>
        <s v="MF"/>
        <s v="RAX"/>
        <s v="REV"/>
        <s v="USB"/>
        <s v="CAB"/>
        <s v="MOS"/>
        <s v="BWA"/>
        <s v="PCS"/>
        <s v="TRA"/>
        <s v="ITW"/>
        <s v="AFL"/>
        <s v="CRI"/>
        <s v="RKT"/>
        <s v="ETN"/>
        <s v="SLW"/>
        <s v="KWK"/>
        <s v="X"/>
        <s v="CVH"/>
        <s v="UVV"/>
        <s v="JAH"/>
        <s v="MHK"/>
        <s v="SM"/>
        <s v="ALK"/>
        <s v="WSM"/>
        <s v="IVZ"/>
        <s v="PCX"/>
        <s v="STT"/>
        <s v="ABT"/>
        <s v="RHI"/>
        <s v="WMS"/>
        <s v="ADS"/>
        <s v="BAX"/>
        <s v="JCI"/>
        <s v="NTY"/>
        <s v="MR"/>
        <s v="WMT"/>
        <s v="CMA"/>
        <s v="LVS"/>
        <s v="ATI"/>
        <s v="MBT"/>
        <s v="SWC"/>
        <s v="UIS"/>
        <s v="DHI"/>
        <s v="VCI"/>
        <s v="AA"/>
        <s v="DOV"/>
        <s v="GET"/>
        <s v="CI"/>
        <s v="WYN"/>
        <s v="WL"/>
        <s v="ACF"/>
        <s v="DOW"/>
        <s v="VAL"/>
        <s v="WRB"/>
        <s v="HLS"/>
        <s v="MGA"/>
        <s v="DOX"/>
        <s v="EGO"/>
        <s v="JOE"/>
        <s v="MRK"/>
        <s v="TC"/>
        <s v="CLX"/>
        <s v="CNW"/>
        <s v="FLO"/>
        <s v="ARO"/>
        <s v="VTR"/>
        <s v="JCP"/>
        <s v="MEE"/>
        <s v="AMB"/>
        <s v="PWR"/>
        <s v="HIG"/>
        <s v="DDR"/>
        <s v="HPT"/>
        <s v="TIE"/>
        <s v="HK"/>
        <s v="HRS"/>
        <s v="AIG"/>
        <s v="COH"/>
        <s v="OMG"/>
        <s v="FE"/>
        <s v="AOC"/>
        <s v="BMY"/>
        <s v="DRI"/>
        <s v="VAR"/>
        <s v="TXN"/>
        <s v="WRI"/>
        <s v="TK"/>
        <s v="HSC"/>
        <s v="PNK"/>
        <s v="SYK"/>
        <s v="SLWW"/>
        <s v="AAP"/>
        <s v="IPI"/>
        <s v="NUS"/>
        <s v="IT"/>
        <s v="REG"/>
        <s v="RNR"/>
        <s v="SWN"/>
        <s v="PNM"/>
        <s v="TAP"/>
        <s v="PPL"/>
        <s v="VIP"/>
        <s v="ARW"/>
        <s v="TRV"/>
        <s v="HS"/>
        <s v="AGN"/>
        <s v="TPX"/>
        <s v="PAG"/>
        <s v="WCG"/>
        <s v="CDE"/>
        <s v="COO"/>
        <s v="MGM"/>
        <s v="ACS"/>
        <s v="CYH"/>
        <s v="IAG"/>
        <s v="TXT"/>
        <s v="WNR"/>
        <s v="BX"/>
        <s v="EQT"/>
        <s v="IRM"/>
        <s v="OIS"/>
        <s v="AET"/>
        <s v="AVY"/>
        <s v="CLC"/>
        <s v="TOL"/>
        <s v="UNP"/>
        <s v="HD"/>
        <s v="KO"/>
        <s v="SLM"/>
        <s v="ABG"/>
        <s v="EBR"/>
        <s v="PCL"/>
        <s v="xfn"/>
        <s v="BAK"/>
        <s v="RS"/>
        <s v="BKD"/>
        <s v="TKR"/>
        <s v="AYI"/>
        <s v="STI"/>
        <s v="ROK"/>
        <s v="STJ"/>
        <s v="TDG"/>
        <s v="CHK"/>
        <s v="ilmn"/>
      </sharedItems>
    </cacheField>
    <cacheField name="Направление сделки" numFmtId="0">
      <sharedItems containsBlank="1"/>
    </cacheField>
    <cacheField name="Цена открытия" numFmtId="0">
      <sharedItems containsString="0" containsBlank="1" containsNumber="1" minValue="8.07" maxValue="113.14"/>
    </cacheField>
    <cacheField name="Цена закрытия" numFmtId="0">
      <sharedItems containsString="0" containsBlank="1" containsNumber="1" minValue="7.97" maxValue="113.43"/>
    </cacheField>
    <cacheField name="кол-во" numFmtId="0">
      <sharedItems containsString="0" containsBlank="1" containsNumber="1" containsInteger="1" minValue="100" maxValue="900"/>
    </cacheField>
    <cacheField name="Комиссия на 200 акций" numFmtId="0">
      <sharedItems containsString="0" containsBlank="1" containsNumber="1" minValue="4.2999999999999997E-2" maxValue="2.88"/>
    </cacheField>
    <cacheField name="Способ входа в позицию" numFmtId="0">
      <sharedItems containsBlank="1"/>
    </cacheField>
    <cacheField name="Способ выхода из позиции" numFmtId="0">
      <sharedItems containsBlank="1"/>
    </cacheField>
    <cacheField name="Оценка трейда" numFmtId="0">
      <sharedItems containsString="0" containsBlank="1" containsNumber="1" containsInteger="1" minValue="-2" maxValue="2" count="6">
        <n v="0"/>
        <n v="-2"/>
        <n v="1"/>
        <n v="2"/>
        <n v="-1"/>
        <m/>
      </sharedItems>
    </cacheField>
    <cacheField name="Свободный" numFmtId="0">
      <sharedItems containsNonDate="0" containsString="0" containsBlank="1"/>
    </cacheField>
    <cacheField name="Комментарий" numFmtId="0">
      <sharedItems containsNonDate="0" containsString="0" containsBlank="1"/>
    </cacheField>
    <cacheField name="Комиссия всего" numFmtId="0">
      <sharedItems containsString="0" containsBlank="1" containsNumber="1" minValue="0" maxValue="20.5488"/>
    </cacheField>
    <cacheField name="Сумма открытия" numFmtId="0">
      <sharedItems containsString="0" containsBlank="1" containsNumber="1" minValue="0" maxValue="15988"/>
    </cacheField>
    <cacheField name="Сумма закрытия" numFmtId="0">
      <sharedItems containsString="0" containsBlank="1" containsNumber="1" minValue="0" maxValue="16013.999999999998"/>
    </cacheField>
    <cacheField name="P\L Gross" numFmtId="0">
      <sharedItems containsString="0" containsBlank="1" containsNumber="1" minValue="-50" maxValue="230.01000000000022"/>
    </cacheField>
    <cacheField name="P\L Net" numFmtId="0">
      <sharedItems containsString="0" containsBlank="1" containsNumber="1" minValue="-54.86" maxValue="223.35000000000022"/>
    </cacheField>
    <cacheField name="Начальная сумма (Gross)" numFmtId="0">
      <sharedItems containsString="0" containsBlank="1" containsNumber="1" minValue="-135.00000000000023" maxValue="1204.0099999999975"/>
    </cacheField>
    <cacheField name="Начальная сумма (Net)" numFmtId="0">
      <sharedItems containsString="0" containsBlank="1" containsNumber="1" minValue="-355.25478000000084" maxValue="387.49926999999752"/>
    </cacheField>
    <cacheField name="Конечная сумма (Gross)" numFmtId="0">
      <sharedItems containsString="0" containsBlank="1" containsNumber="1" minValue="-135.00000000000023" maxValue="1204.0099999999975"/>
    </cacheField>
    <cacheField name="Конечная сумма (Net)" numFmtId="0">
      <sharedItems containsString="0" containsBlank="1" containsNumber="1" minValue="-355.25478000000084" maxValue="387.49926999999752"/>
    </cacheField>
    <cacheField name="День недели" numFmtId="0">
      <sharedItems containsBlank="1"/>
    </cacheField>
    <cacheField name="Часы" numFmtId="0">
      <sharedItems containsBlank="1"/>
    </cacheField>
    <cacheField name="Биржа" numFmtId="0">
      <sharedItems containsBlank="1" count="5">
        <s v="NYSE"/>
        <e v="#N/A"/>
        <s v="NASDAQ"/>
        <m/>
        <s v="AMEX"/>
      </sharedItems>
    </cacheField>
    <cacheField name="Сектор" numFmtId="0">
      <sharedItems containsBlank="1" count="11">
        <s v="Technology"/>
        <s v="Services"/>
        <s v="Basic Materials"/>
        <s v="Consumer Goods"/>
        <s v="Healthcare"/>
        <s v="Utilities"/>
        <s v="Financial"/>
        <s v="Industrial Goods"/>
        <e v="#N/A"/>
        <m/>
        <s v="Conglomerates"/>
      </sharedItems>
    </cacheField>
    <cacheField name="Индустрия" numFmtId="0">
      <sharedItems containsBlank="1"/>
    </cacheField>
    <cacheField name="Время в сделке (сек)" numFmtId="0">
      <sharedItems containsString="0" containsBlank="1" containsNumber="1" containsInteger="1" minValue="-55" maxValue="12583"/>
    </cacheField>
    <cacheField name="Интрадей" numFmtId="0">
      <sharedItems containsBlank="1" containsMixedTypes="1" containsNumber="1" containsInteger="1" minValue="0" maxValue="195"/>
    </cacheField>
    <cacheField name="Среднесрок" numFmtId="0">
      <sharedItems containsBlank="1" containsMixedTypes="1" containsNumber="1" containsInteger="1" minValue="-1" maxValue="262" count="11">
        <s v="интрадей"/>
        <e v="#NUM!"/>
        <m/>
        <n v="5" u="1"/>
        <n v="63" u="1"/>
        <n v="262" u="1"/>
        <n v="-1" u="1"/>
        <n v="2" u="1"/>
        <n v="46" u="1"/>
        <n v="19" u="1"/>
        <n v="25" u="1"/>
      </sharedItems>
    </cacheField>
    <cacheField name="Диапазон входа" numFmtId="0">
      <sharedItems containsBlank="1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Автор" refreshedDate="40632.457432407406" missingItemsLimit="0" createdVersion="3" refreshedVersion="3" recordCount="1000">
  <cacheSource type="worksheet">
    <worksheetSource ref="B1:AX65536" sheet="Данные"/>
  </cacheSource>
  <cacheFields count="50">
    <cacheField name="№" numFmtId="0">
      <sharedItems containsString="0" containsBlank="1" containsNumber="1" containsInteger="1" minValue="1" maxValue="999"/>
    </cacheField>
    <cacheField name="Дата" numFmtId="166">
      <sharedItems containsNonDate="0" containsDate="1" containsString="0" containsBlank="1" minDate="2009-11-30T00:00:00" maxDate="2010-05-18T00:00:00" count="30">
        <d v="2009-11-30T00:00:00"/>
        <d v="2009-12-03T00:00:00"/>
        <d v="2009-12-04T00:00:00"/>
        <d v="2009-12-07T00:00:00"/>
        <d v="2009-12-08T00:00:00"/>
        <d v="2009-12-09T00:00:00"/>
        <d v="2009-12-14T00:00:00"/>
        <d v="2009-12-15T00:00:00"/>
        <d v="2009-12-16T00:00:00"/>
        <d v="2009-12-21T00:00:00"/>
        <d v="2009-12-22T00:00:00"/>
        <d v="2009-12-23T00:00:00"/>
        <d v="2009-12-24T00:00:00"/>
        <d v="2009-12-28T00:00:00"/>
        <d v="2009-12-29T00:00:00"/>
        <d v="2010-01-04T00:00:00"/>
        <d v="2010-01-05T00:00:00"/>
        <d v="2010-01-06T00:00:00"/>
        <d v="2010-01-07T00:00:00"/>
        <d v="2010-02-23T00:00:00"/>
        <d v="2010-02-25T00:00:00"/>
        <d v="2010-02-26T00:00:00"/>
        <d v="2010-03-30T00:00:00"/>
        <d v="2010-05-17T00:00:00"/>
        <d v="2010-02-28T00:00:00"/>
        <d v="2010-03-01T00:00:00"/>
        <d v="2010-03-02T00:00:00"/>
        <d v="2010-03-03T00:00:00"/>
        <d v="2010-03-04T00:00:00"/>
        <m/>
      </sharedItems>
    </cacheField>
    <cacheField name="Время открытия" numFmtId="0">
      <sharedItems containsNonDate="0" containsDate="1" containsString="0" containsBlank="1" minDate="1899-12-30T00:02:43" maxDate="1899-12-30T23:56:39"/>
    </cacheField>
    <cacheField name="Дата закрытия" numFmtId="166">
      <sharedItems containsNonDate="0" containsDate="1" containsString="0" containsBlank="1" minDate="2009-11-30T00:00:00" maxDate="2010-05-18T00:00:00"/>
    </cacheField>
    <cacheField name="Время закрытия" numFmtId="0">
      <sharedItems containsNonDate="0" containsDate="1" containsString="0" containsBlank="1" minDate="1899-12-30T00:01:47" maxDate="1899-12-30T23:59:18"/>
    </cacheField>
    <cacheField name="Инструмент" numFmtId="0">
      <sharedItems containsBlank="1" count="198">
        <s v="IGT"/>
        <s v="AMX"/>
        <s v="GNK"/>
        <s v="EPD"/>
        <s v="TSN"/>
        <s v="HOC"/>
        <s v="BYI"/>
        <s v="PLT"/>
        <s v="MFE"/>
        <s v="MRX"/>
        <s v="TSL"/>
        <s v="EL"/>
        <s v="SJM"/>
        <s v="ECA"/>
        <s v="GPI"/>
        <s v="LNT"/>
        <s v="WDC"/>
        <s v="EXC"/>
        <s v="MWW"/>
        <s v="PNY"/>
        <s v="SRE"/>
        <s v="STE"/>
        <s v="CSX"/>
        <s v="BTU"/>
        <s v="CNX"/>
        <s v="V"/>
        <s v="DD"/>
        <s v="DLR"/>
        <s v="RRC"/>
        <s v="GG"/>
        <s v="ARD"/>
        <s v="ANR"/>
        <s v="GCI"/>
        <s v="PAA"/>
        <s v="CP"/>
        <s v="DEO"/>
        <s v="KGC"/>
        <s v="BLL"/>
        <s v="CCJ"/>
        <s v="PBR"/>
        <s v="STD"/>
        <s v="RHT"/>
        <s v="AKS"/>
        <s v="RIG"/>
        <s v="SWS"/>
        <s v="MW"/>
        <s v="VR"/>
        <s v="AEE"/>
        <s v="BBY"/>
        <s v="ABX"/>
        <s v="ERJ"/>
        <s v="HNZ"/>
        <s v="FDX"/>
        <s v="OSG"/>
        <s v="XTO"/>
        <s v="FLR"/>
        <s v="TUP"/>
        <s v="JEC"/>
        <s v="SUG"/>
        <s v="HES"/>
        <s v="UNH"/>
        <s v="RCL"/>
        <s v="LZ"/>
        <s v="AXL"/>
        <s v="SFG"/>
        <s v="WPI"/>
        <s v="WFC"/>
        <s v="CPX"/>
        <s v="UDR"/>
        <s v="WIT"/>
        <s v="GTI"/>
        <s v="PXD"/>
        <s v="VMC"/>
        <s v="FCX"/>
        <s v="CLR"/>
        <s v="WOR"/>
        <s v="VNO"/>
        <s v="CRS"/>
        <s v="BHP"/>
        <s v="DSW"/>
        <s v="MAC"/>
        <s v="COV"/>
        <s v="CNQ"/>
        <s v="APA"/>
        <s v="MT"/>
        <s v="SLG"/>
        <s v="MWV"/>
        <s v="ICE"/>
        <s v="SKX"/>
        <s v="BIG"/>
        <s v="FRT"/>
        <s v="WY"/>
        <s v="SGY"/>
        <s v="HIW"/>
        <s v="DAL"/>
        <s v="MTN"/>
        <s v="AM"/>
        <s v="ANN"/>
        <s v="RTI"/>
        <s v="HUM"/>
        <s v="MHS"/>
        <s v="GPN"/>
        <s v="AAN"/>
        <s v="KMX"/>
        <s v="TX"/>
        <s v="NOV"/>
        <s v="CAL"/>
        <s v="CAG"/>
        <s v="NBR"/>
        <s v="AMP"/>
        <s v="HP"/>
        <s v="FAF"/>
        <s v="HSY"/>
        <s v="AIZ"/>
        <s v="JPM"/>
        <s v="WEC"/>
        <s v="IP"/>
        <s v="HAS"/>
        <s v="LEG"/>
        <s v="ALL"/>
        <s v="STR"/>
        <s v="DKS"/>
        <s v="LII"/>
        <s v="SPW"/>
        <s v="HXL"/>
        <s v="PKI"/>
        <s v="HOG"/>
        <s v="WDR"/>
        <s v="DVA"/>
        <s v="MDT"/>
        <s v="SPN"/>
        <s v="OII"/>
        <s v="ESV"/>
        <s v="NUE"/>
        <s v="ATW"/>
        <s v="EAC"/>
        <s v="AN"/>
        <s v="ASH"/>
        <s v="MAS"/>
        <s v="HRB"/>
        <s v="GME"/>
        <s v="DLB"/>
        <s v="HON"/>
        <s v="MET"/>
        <s v="COG"/>
        <s v="COF"/>
        <s v="HNT"/>
        <s v="PGN"/>
        <s v="AF"/>
        <s v="CIG"/>
        <s v="CMI"/>
        <s v="GPS"/>
        <s v="HPQ"/>
        <s v="AUY"/>
        <s v="CF"/>
        <s v="UPL"/>
        <s v="SEM"/>
        <s v="HTZ"/>
        <s v="TMO"/>
        <s v="JEF"/>
        <s v="DPS"/>
        <s v="TNK"/>
        <s v="RY"/>
        <s v="PM"/>
        <s v="NFX"/>
        <s v="URI"/>
        <s v="RRRR"/>
        <s v="OSK"/>
        <s v="CBL"/>
        <s v="CBSH"/>
        <s v="CBST"/>
        <s v="CBTE"/>
        <s v="CCBD"/>
        <s v="CCBG"/>
        <s v="CCBP"/>
        <s v="CCIX"/>
        <s v="CAT"/>
        <s v="AXP"/>
        <s v="NOA"/>
        <s v="KEG"/>
        <s v="USG"/>
        <s v="LZB"/>
        <s v="GGC"/>
        <s v="TTI"/>
        <s v="PHH"/>
        <s v="M"/>
        <s v="DDS"/>
        <s v="AME"/>
        <s v="COP"/>
        <s v="SON"/>
        <s v="TXT"/>
        <s v="BID"/>
        <s v="DRI"/>
        <s v="MED"/>
        <s v="RSH"/>
        <s v="USU"/>
        <s v="SFD"/>
        <m/>
      </sharedItems>
    </cacheField>
    <cacheField name="Направление сделки" numFmtId="0">
      <sharedItems containsBlank="1" count="3">
        <s v="S"/>
        <s v="L"/>
        <m/>
      </sharedItems>
    </cacheField>
    <cacheField name="Цена открытия" numFmtId="0">
      <sharedItems containsString="0" containsBlank="1" containsNumber="1" minValue="5.25" maxValue="113.14"/>
    </cacheField>
    <cacheField name="Цена закрытия" numFmtId="0">
      <sharedItems containsString="0" containsBlank="1" containsNumber="1" minValue="5.18" maxValue="113.43"/>
    </cacheField>
    <cacheField name="кол-во" numFmtId="0">
      <sharedItems containsString="0" containsBlank="1" containsNumber="1" containsInteger="1" minValue="100" maxValue="900" count="6">
        <n v="100"/>
        <n v="200"/>
        <n v="300"/>
        <n v="400"/>
        <n v="900"/>
        <m/>
      </sharedItems>
    </cacheField>
    <cacheField name="Комиссия" numFmtId="0">
      <sharedItems containsString="0" containsBlank="1" containsNumber="1" minValue="4.2999999999999997E-2" maxValue="20.5488"/>
    </cacheField>
    <cacheField name="Способ входа в позицию" numFmtId="0">
      <sharedItems containsBlank="1" count="12">
        <s v="продолжение движения"/>
        <s v="Прочее"/>
        <s v="пробой уровня"/>
        <s v="отбой от уровня"/>
        <s v="необоснованный вход"/>
        <s v="В канале"/>
        <s v="разворотная формация"/>
        <s v="срыв базы"/>
        <s v="Сигнал ТС"/>
        <s v="Пересечение средних"/>
        <s v="Контр-тренд"/>
        <m/>
      </sharedItems>
    </cacheField>
    <cacheField name="Способ выхода из позиции" numFmtId="0">
      <sharedItems containsBlank="1" count="12">
        <s v="трейлинг стоп"/>
        <s v="стоп"/>
        <s v="цель"/>
        <s v="новости"/>
        <s v="конец дня"/>
        <s v="пересиживал"/>
        <s v="безубыток"/>
        <s v="Трейлинг-стоп"/>
        <s v="Сигнал ТС"/>
        <s v="Цель в сделке"/>
        <s v="Завершение движения"/>
        <m/>
      </sharedItems>
    </cacheField>
    <cacheField name="Оценка трейда" numFmtId="0">
      <sharedItems containsString="0" containsBlank="1" containsNumber="1" containsInteger="1" minValue="-2" maxValue="5" count="9">
        <n v="0"/>
        <n v="-2"/>
        <n v="1"/>
        <n v="2"/>
        <n v="-1"/>
        <n v="3"/>
        <n v="4"/>
        <n v="5"/>
        <m/>
      </sharedItems>
    </cacheField>
    <cacheField name="Стратегия" numFmtId="0">
      <sharedItems containsBlank="1" count="9">
        <s v="Стратегия №2"/>
        <s v="Черепахи"/>
        <s v="Разворотная"/>
        <s v="Обозначился явный уровень. Сделка с маленьким риском. Не нужно было использовать трейлинг стоп. Акция сходила на 70 центов"/>
        <m/>
        <s v="Попробовали сварить &quot;черепаший суп&quot;. _x000a_Откатом зацепило стоп"/>
        <s v="Хороший сигнал, акция дошла до цели!"/>
        <s v="Тренд май френд"/>
        <s v="Пробила один уровень - уперлась в другой"/>
      </sharedItems>
    </cacheField>
    <cacheField name="Комментарий" numFmtId="0">
      <sharedItems containsNonDate="0" containsString="0" containsBlank="1"/>
    </cacheField>
    <cacheField name="Изменение депозита" numFmtId="0">
      <sharedItems containsString="0" containsBlank="1" containsNumber="1" containsInteger="1" minValue="-5000" maxValue="25000"/>
    </cacheField>
    <cacheField name="Депозит" numFmtId="164">
      <sharedItems containsString="0" containsBlank="1" containsNumber="1" minValue="19948.930419999975" maxValue="30525.819269999945"/>
    </cacheField>
    <cacheField name="Комиссия всего" numFmtId="164">
      <sharedItems containsString="0" containsBlank="1" containsNumber="1" minValue="0" maxValue="20.5488"/>
    </cacheField>
    <cacheField name="Сумма открытия" numFmtId="0">
      <sharedItems containsString="0" containsBlank="1" containsNumber="1" minValue="0" maxValue="15988"/>
    </cacheField>
    <cacheField name="Сумма закрытия" numFmtId="0">
      <sharedItems containsString="0" containsBlank="1" containsNumber="1" minValue="0" maxValue="16013.999999999998"/>
    </cacheField>
    <cacheField name="P\L Gross" numFmtId="0">
      <sharedItems containsString="0" containsBlank="1" containsNumber="1" minValue="-50" maxValue="230.01000000000022"/>
    </cacheField>
    <cacheField name="P\L Net" numFmtId="0">
      <sharedItems containsString="0" containsBlank="1" containsNumber="1" minValue="-54.86" maxValue="223.35000000000022"/>
    </cacheField>
    <cacheField name="Начальная сумма (Gross)" numFmtId="164">
      <sharedItems containsString="0" containsBlank="1" containsNumber="1" minValue="-135.00000000000023" maxValue="1446.0099999999979"/>
    </cacheField>
    <cacheField name="Начальная сумма (Net)" numFmtId="164">
      <sharedItems containsString="0" containsBlank="1" containsNumber="1" minValue="-355.25478000000084" maxValue="525.81926999999814"/>
    </cacheField>
    <cacheField name="Конечная сумма (Gross)" numFmtId="164">
      <sharedItems containsString="0" containsBlank="1" containsNumber="1" minValue="-135.00000000000023" maxValue="1446.0099999999979"/>
    </cacheField>
    <cacheField name="Конечная сумма (Net)" numFmtId="164">
      <sharedItems containsString="0" containsBlank="1" containsNumber="1" minValue="-355.25478000000084" maxValue="525.81926999999814"/>
    </cacheField>
    <cacheField name="День недели" numFmtId="0">
      <sharedItems containsBlank="1" count="8">
        <s v="пн"/>
        <s v="чт"/>
        <s v="пт"/>
        <s v="вт"/>
        <s v="ср"/>
        <s v="вс"/>
        <s v="сб"/>
        <m/>
      </sharedItems>
    </cacheField>
    <cacheField name="Часы" numFmtId="0">
      <sharedItems containsBlank="1" count="12">
        <s v="9-10"/>
        <s v="11-12"/>
        <s v="12-13"/>
        <s v="13-14"/>
        <s v="14-15"/>
        <s v="15-16"/>
        <s v="10-11"/>
        <s v="23-24"/>
        <s v="0-1"/>
        <s v="5-6"/>
        <s v=""/>
        <m/>
      </sharedItems>
    </cacheField>
    <cacheField name="Биржа" numFmtId="0">
      <sharedItems containsBlank="1" count="4">
        <s v="NYSE"/>
        <e v="#N/A"/>
        <s v="NASDAQ"/>
        <m/>
      </sharedItems>
    </cacheField>
    <cacheField name="Сектор" numFmtId="0">
      <sharedItems containsBlank="1" count="11">
        <s v="Technology"/>
        <s v="Services"/>
        <s v="Basic Materials"/>
        <s v="Consumer Goods"/>
        <s v="Healthcare"/>
        <s v="Utilities"/>
        <s v="Financial"/>
        <s v="Industrial Goods"/>
        <e v="#N/A"/>
        <s v="Conglomerates"/>
        <m/>
      </sharedItems>
    </cacheField>
    <cacheField name="Индустрия" numFmtId="0">
      <sharedItems containsBlank="1"/>
    </cacheField>
    <cacheField name="Время в сделке (сек)" numFmtId="0">
      <sharedItems containsString="0" containsBlank="1" containsNumber="1" containsInteger="1" minValue="0" maxValue="12583"/>
    </cacheField>
    <cacheField name="Интрадей" numFmtId="0">
      <sharedItems containsString="0" containsBlank="1" containsNumber="1" containsInteger="1" minValue="0" maxValue="195" count="15">
        <n v="0"/>
        <n v="15"/>
        <n v="150"/>
        <n v="120"/>
        <n v="60"/>
        <n v="105"/>
        <n v="45"/>
        <n v="75"/>
        <n v="135"/>
        <n v="90"/>
        <n v="30"/>
        <n v="180"/>
        <n v="165"/>
        <n v="195"/>
        <m/>
      </sharedItems>
    </cacheField>
    <cacheField name="Среднесрок" numFmtId="0">
      <sharedItems containsBlank="1"/>
    </cacheField>
    <cacheField name="Диапазон входа" numFmtId="0">
      <sharedItems containsBlank="1" count="5">
        <s v="9:30 - 11:00"/>
        <s v="11:00 - 14:30"/>
        <s v="14:30 - 16:00"/>
        <s v="Позже закрытия"/>
        <m/>
      </sharedItems>
    </cacheField>
    <cacheField name="Net плюс" numFmtId="0">
      <sharedItems containsString="0" containsBlank="1" containsNumber="1" minValue="0" maxValue="223.35000000000022"/>
    </cacheField>
    <cacheField name="Net минус" numFmtId="0">
      <sharedItems containsString="0" containsBlank="1" containsNumber="1" minValue="-54.86" maxValue="0"/>
    </cacheField>
    <cacheField name="Год" numFmtId="0">
      <sharedItems containsBlank="1" containsMixedTypes="1" containsNumber="1" containsInteger="1" minValue="2009" maxValue="2010" count="4">
        <n v="2009"/>
        <n v="2010"/>
        <s v=""/>
        <m/>
      </sharedItems>
    </cacheField>
    <cacheField name="Месяц" numFmtId="0">
      <sharedItems containsBlank="1" count="8">
        <s v="Ноябрь"/>
        <s v="Декабрь"/>
        <s v="Январь"/>
        <s v="Февраль"/>
        <s v="Март"/>
        <s v="Май"/>
        <s v=""/>
        <m/>
      </sharedItems>
    </cacheField>
    <cacheField name="Неделя" numFmtId="0">
      <sharedItems containsBlank="1" containsMixedTypes="1" containsNumber="1" containsInteger="1" minValue="2" maxValue="53" count="12">
        <n v="49"/>
        <n v="50"/>
        <n v="51"/>
        <n v="52"/>
        <n v="53"/>
        <n v="2"/>
        <n v="9"/>
        <n v="14"/>
        <n v="21"/>
        <n v="10"/>
        <s v=""/>
        <m/>
      </sharedItems>
    </cacheField>
    <cacheField name="Депозит по дням" numFmtId="0">
      <sharedItems containsString="0" containsBlank="1" containsNumber="1" minValue="0" maxValue="30525.819269999945"/>
    </cacheField>
    <cacheField name="Пополнение депозита" numFmtId="0">
      <sharedItems containsString="0" containsBlank="1" containsNumber="1" containsInteger="1" minValue="20000" maxValue="30000"/>
    </cacheField>
    <cacheField name="Общая доходность" numFmtId="0">
      <sharedItems containsString="0" containsBlank="1" containsNumber="1" minValue="-1.184182600000119" maxValue="1.7527308999998179"/>
    </cacheField>
    <cacheField name="Доходность в сделке" numFmtId="0">
      <sharedItems containsString="0" containsBlank="1" containsNumber="1" minValue="-0.22050530523063255" maxValue="0.89972108042261123"/>
    </cacheField>
    <cacheField name="Открытие дня" numFmtId="0">
      <sharedItems containsString="0" containsBlank="1" containsNumber="1" minValue="-316.46478000000081" maxValue="525.81926999999814"/>
    </cacheField>
    <cacheField name="Закрытие дня" numFmtId="0">
      <sharedItems containsString="0" containsBlank="1" containsNumber="1" minValue="-316.46478000000081" maxValue="525.81926999999814"/>
    </cacheField>
    <cacheField name="Диапазон цены" numFmtId="0">
      <sharedItems containsString="0" containsBlank="1" containsNumber="1" containsInteger="1" minValue="0" maxValue="115" count="21">
        <n v="20"/>
        <n v="25"/>
        <n v="15"/>
        <n v="50"/>
        <n v="30"/>
        <n v="45"/>
        <n v="40"/>
        <n v="55"/>
        <n v="60"/>
        <n v="80"/>
        <n v="35"/>
        <n v="70"/>
        <n v="95"/>
        <n v="75"/>
        <n v="10"/>
        <n v="105"/>
        <n v="115"/>
        <n v="65"/>
        <n v="90"/>
        <n v="0"/>
        <m/>
      </sharedItems>
    </cacheField>
    <cacheField name="МаксМинДней" numFmtId="0">
      <sharedItems containsBlank="1" containsMixedTypes="1" containsNumber="1" containsInteger="1" minValue="-5" maxValue="5"/>
    </cacheField>
    <cacheField name="Поле1" numFmtId="0" formula="IF('P\L Net'&gt;0,1,-1)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8">
  <r>
    <x v="0"/>
    <x v="0"/>
    <d v="1899-12-30T09:37:53"/>
    <d v="2009-11-30T00:00:00"/>
    <d v="1899-12-30T09:46:31"/>
    <x v="0"/>
    <s v="S"/>
    <n v="19.989999999999998"/>
    <n v="19.87"/>
    <n v="100"/>
    <n v="2.27"/>
    <s v="продолжение движения"/>
    <s v="трейлинг стоп"/>
    <x v="0"/>
    <m/>
    <m/>
    <n v="2.27"/>
    <n v="1998.9999999999998"/>
    <n v="1987"/>
    <n v="11.999999999999773"/>
    <n v="9.7299999999997731"/>
    <n v="0"/>
    <n v="0"/>
    <n v="11.999999999999773"/>
    <n v="9.7299999999997731"/>
    <s v="пн"/>
    <s v="9-10"/>
    <x v="0"/>
    <x v="0"/>
    <s v="Diversified Computer Systems"/>
    <n v="518"/>
    <n v="0"/>
    <x v="0"/>
    <s v="9:30 - 11:00"/>
  </r>
  <r>
    <x v="1"/>
    <x v="0"/>
    <d v="1899-12-30T09:39:13"/>
    <d v="2009-11-30T00:00:00"/>
    <d v="1899-12-30T09:55:41"/>
    <x v="0"/>
    <s v="L"/>
    <n v="22.02"/>
    <n v="22.14"/>
    <n v="100"/>
    <n v="2.15"/>
    <s v="другое"/>
    <s v="стоп"/>
    <x v="0"/>
    <m/>
    <m/>
    <n v="2.15"/>
    <n v="2202"/>
    <n v="2214"/>
    <n v="12"/>
    <n v="9.85"/>
    <n v="11.999999999999773"/>
    <n v="9.7299999999997731"/>
    <n v="23.999999999999773"/>
    <n v="19.579999999999771"/>
    <s v="пн"/>
    <s v="9-10"/>
    <x v="0"/>
    <x v="0"/>
    <s v="Diversified Computer Systems"/>
    <n v="988"/>
    <n v="15"/>
    <x v="0"/>
    <s v="9:30 - 11:00"/>
  </r>
  <r>
    <x v="2"/>
    <x v="0"/>
    <d v="1899-12-30T11:50:52"/>
    <d v="2009-11-30T00:00:00"/>
    <d v="1899-12-30T14:34:00"/>
    <x v="0"/>
    <s v="S"/>
    <n v="14.49"/>
    <n v="14.6"/>
    <n v="100"/>
    <n v="2.65"/>
    <s v="пробой уровня"/>
    <s v="цель"/>
    <x v="1"/>
    <m/>
    <m/>
    <n v="2.65"/>
    <n v="1449"/>
    <n v="1460"/>
    <n v="-11"/>
    <n v="-13.65"/>
    <n v="23.999999999999773"/>
    <n v="19.579999999999771"/>
    <n v="12.999999999999773"/>
    <n v="5.9299999999997706"/>
    <s v="пн"/>
    <s v="11-12"/>
    <x v="0"/>
    <x v="0"/>
    <s v="Diversified Computer Systems"/>
    <n v="9788"/>
    <n v="150"/>
    <x v="0"/>
    <s v="11:00 - 14:30"/>
  </r>
  <r>
    <x v="3"/>
    <x v="0"/>
    <d v="1899-12-30T12:10:08"/>
    <d v="2009-11-30T00:00:00"/>
    <d v="1899-12-30T12:15:53"/>
    <x v="1"/>
    <s v="L"/>
    <n v="47.96"/>
    <n v="47.99"/>
    <n v="100"/>
    <n v="2.62"/>
    <s v="другое"/>
    <s v="новости"/>
    <x v="0"/>
    <m/>
    <m/>
    <n v="2.62"/>
    <n v="4796"/>
    <n v="4799"/>
    <n v="3"/>
    <n v="0.37999999999999989"/>
    <n v="12.999999999999773"/>
    <n v="5.9299999999997706"/>
    <n v="15.999999999999773"/>
    <n v="6.3099999999997705"/>
    <s v="пн"/>
    <s v="12-13"/>
    <x v="0"/>
    <x v="0"/>
    <s v="Wireless Communications"/>
    <n v="345"/>
    <n v="0"/>
    <x v="0"/>
    <s v="11:00 - 14:30"/>
  </r>
  <r>
    <x v="4"/>
    <x v="0"/>
    <d v="1899-12-30T12:19:09"/>
    <d v="2009-11-30T00:00:00"/>
    <d v="1899-12-30T14:27:56"/>
    <x v="2"/>
    <s v="S"/>
    <n v="23.06"/>
    <n v="23.02"/>
    <n v="100"/>
    <n v="2.15"/>
    <s v="пробой уровня"/>
    <s v="конец дня"/>
    <x v="2"/>
    <m/>
    <m/>
    <n v="2.15"/>
    <n v="2306"/>
    <n v="2302"/>
    <n v="4"/>
    <n v="1.85"/>
    <n v="15.999999999999773"/>
    <n v="6.3099999999997705"/>
    <n v="19.999999999999773"/>
    <n v="8.159999999999771"/>
    <s v="пн"/>
    <s v="12-13"/>
    <x v="0"/>
    <x v="1"/>
    <s v="Shipping"/>
    <n v="7727"/>
    <n v="120"/>
    <x v="0"/>
    <s v="11:00 - 14:30"/>
  </r>
  <r>
    <x v="5"/>
    <x v="0"/>
    <d v="1899-12-30T12:26:35"/>
    <d v="2009-11-30T00:00:00"/>
    <d v="1899-12-30T13:32:38"/>
    <x v="3"/>
    <s v="L"/>
    <n v="29.81"/>
    <n v="29.84"/>
    <n v="100"/>
    <n v="2.17"/>
    <s v="отбой от уровня"/>
    <s v="конец дня"/>
    <x v="2"/>
    <m/>
    <m/>
    <n v="2.17"/>
    <n v="2981"/>
    <n v="2984"/>
    <n v="3"/>
    <n v="0.83000000000000007"/>
    <n v="19.999999999999773"/>
    <n v="8.159999999999771"/>
    <n v="22.999999999999773"/>
    <n v="8.9899999999997711"/>
    <s v="пн"/>
    <s v="12-13"/>
    <x v="0"/>
    <x v="2"/>
    <s v="Independent Oil &amp; Gas"/>
    <n v="3963"/>
    <n v="60"/>
    <x v="0"/>
    <s v="11:00 - 14:30"/>
  </r>
  <r>
    <x v="6"/>
    <x v="0"/>
    <d v="1899-12-30T12:53:28"/>
    <d v="2009-11-30T00:00:00"/>
    <d v="1899-12-30T14:41:24"/>
    <x v="4"/>
    <s v="S"/>
    <n v="11.97"/>
    <n v="11.97"/>
    <n v="100"/>
    <n v="2.41"/>
    <s v="пробой уровня"/>
    <s v="конец дня"/>
    <x v="0"/>
    <m/>
    <m/>
    <n v="2.41"/>
    <n v="1197"/>
    <n v="1197"/>
    <n v="0"/>
    <n v="-2.41"/>
    <n v="22.999999999999773"/>
    <n v="8.9899999999997711"/>
    <n v="22.999999999999773"/>
    <n v="6.5799999999997709"/>
    <s v="пн"/>
    <s v="12-13"/>
    <x v="0"/>
    <x v="3"/>
    <s v="Meat Products"/>
    <n v="6476"/>
    <n v="105"/>
    <x v="0"/>
    <s v="11:00 - 14:30"/>
  </r>
  <r>
    <x v="7"/>
    <x v="0"/>
    <d v="1899-12-30T12:56:53"/>
    <d v="2009-11-30T00:00:00"/>
    <d v="1899-12-30T13:46:26"/>
    <x v="5"/>
    <s v="S"/>
    <n v="24.97"/>
    <n v="25.09"/>
    <n v="100"/>
    <n v="2.44"/>
    <s v="пробой уровня"/>
    <s v="конец дня"/>
    <x v="1"/>
    <m/>
    <m/>
    <n v="2.44"/>
    <n v="2497"/>
    <n v="2509"/>
    <n v="-12"/>
    <n v="-14.44"/>
    <n v="22.999999999999773"/>
    <n v="6.5799999999997709"/>
    <n v="10.999999999999773"/>
    <n v="-7.8600000000002286"/>
    <s v="пн"/>
    <s v="12-13"/>
    <x v="0"/>
    <x v="2"/>
    <s v="Oil &amp; Gas Refining &amp; Marketing"/>
    <n v="2973"/>
    <n v="45"/>
    <x v="0"/>
    <s v="11:00 - 14:30"/>
  </r>
  <r>
    <x v="8"/>
    <x v="0"/>
    <d v="1899-12-30T12:59:07"/>
    <d v="2009-11-30T00:00:00"/>
    <d v="1899-12-30T14:21:13"/>
    <x v="0"/>
    <s v="S"/>
    <n v="18.78"/>
    <n v="18.73"/>
    <n v="100"/>
    <n v="2.42"/>
    <s v="продолжение движения"/>
    <s v="конец дня"/>
    <x v="0"/>
    <m/>
    <m/>
    <n v="2.42"/>
    <n v="1878"/>
    <n v="1873"/>
    <n v="5"/>
    <n v="2.58"/>
    <n v="10.999999999999773"/>
    <n v="-7.8600000000002286"/>
    <n v="15.999999999999773"/>
    <n v="-5.2800000000002285"/>
    <s v="пн"/>
    <s v="12-13"/>
    <x v="0"/>
    <x v="0"/>
    <s v="Diversified Computer Systems"/>
    <n v="4926"/>
    <n v="75"/>
    <x v="0"/>
    <s v="11:00 - 14:30"/>
  </r>
  <r>
    <x v="9"/>
    <x v="0"/>
    <d v="1899-12-30T13:06:45"/>
    <d v="2009-11-30T00:00:00"/>
    <d v="1899-12-30T14:20:02"/>
    <x v="1"/>
    <s v="S"/>
    <n v="47.99"/>
    <n v="48.24"/>
    <n v="100"/>
    <n v="2.2200000000000002"/>
    <s v="отбой от уровня"/>
    <s v="конец дня"/>
    <x v="1"/>
    <m/>
    <m/>
    <n v="2.2200000000000002"/>
    <n v="4799"/>
    <n v="4824"/>
    <n v="-25"/>
    <n v="-27.22"/>
    <n v="15.999999999999773"/>
    <n v="-5.2800000000002285"/>
    <n v="-9.0000000000002274"/>
    <n v="-32.500000000000227"/>
    <s v="пн"/>
    <s v="13-14"/>
    <x v="0"/>
    <x v="0"/>
    <s v="Wireless Communications"/>
    <n v="4397"/>
    <n v="60"/>
    <x v="0"/>
    <s v="11:00 - 14:30"/>
  </r>
  <r>
    <x v="10"/>
    <x v="0"/>
    <d v="1899-12-30T14:20:03"/>
    <d v="2009-11-30T00:00:00"/>
    <d v="1899-12-30T15:15:28"/>
    <x v="1"/>
    <s v="L"/>
    <n v="48.24"/>
    <n v="48.19"/>
    <n v="100"/>
    <n v="2.62"/>
    <s v="необоснованный вход"/>
    <s v="конец дня"/>
    <x v="1"/>
    <m/>
    <m/>
    <n v="2.62"/>
    <n v="4824"/>
    <n v="4819"/>
    <n v="-5"/>
    <n v="-7.62"/>
    <n v="-9.0000000000002274"/>
    <n v="-32.500000000000227"/>
    <n v="-14.000000000000227"/>
    <n v="-40.120000000000225"/>
    <s v="пн"/>
    <s v="14-15"/>
    <x v="0"/>
    <x v="0"/>
    <s v="Wireless Communications"/>
    <n v="3325"/>
    <n v="45"/>
    <x v="0"/>
    <s v="11:00 - 14:30"/>
  </r>
  <r>
    <x v="11"/>
    <x v="0"/>
    <d v="1899-12-30T13:35:53"/>
    <d v="2009-11-30T00:00:00"/>
    <d v="1899-12-30T15:58:23"/>
    <x v="6"/>
    <s v="S"/>
    <n v="41.08"/>
    <n v="41.56"/>
    <n v="100"/>
    <n v="2.2000000000000002"/>
    <s v="пробой уровня"/>
    <s v="конец дня"/>
    <x v="1"/>
    <m/>
    <m/>
    <n v="2.2000000000000002"/>
    <n v="4108"/>
    <n v="4156"/>
    <n v="-48"/>
    <n v="-50.2"/>
    <n v="-14.000000000000227"/>
    <n v="-40.120000000000225"/>
    <n v="-62.000000000000227"/>
    <n v="-90.320000000000221"/>
    <s v="пн"/>
    <s v="13-14"/>
    <x v="0"/>
    <x v="1"/>
    <s v="Gaming Activities"/>
    <n v="8550"/>
    <n v="135"/>
    <x v="0"/>
    <s v="11:00 - 14:30"/>
  </r>
  <r>
    <x v="12"/>
    <x v="0"/>
    <d v="1899-12-30T14:19:43"/>
    <d v="2009-11-30T00:00:00"/>
    <d v="1899-12-30T15:58:52"/>
    <x v="7"/>
    <s v="L"/>
    <n v="23.25"/>
    <n v="23.15"/>
    <n v="100"/>
    <n v="2.4300000000000002"/>
    <s v="пробой уровня"/>
    <s v="конец дня"/>
    <x v="1"/>
    <m/>
    <m/>
    <n v="2.4300000000000002"/>
    <n v="2325"/>
    <n v="2315"/>
    <n v="-10"/>
    <n v="-12.43"/>
    <n v="-62.000000000000227"/>
    <n v="-90.320000000000221"/>
    <n v="-72.000000000000227"/>
    <n v="-102.75000000000023"/>
    <s v="пн"/>
    <s v="14-15"/>
    <x v="0"/>
    <x v="0"/>
    <s v="Processing Systems &amp; Products"/>
    <n v="5949"/>
    <n v="90"/>
    <x v="0"/>
    <s v="11:00 - 14:30"/>
  </r>
  <r>
    <x v="13"/>
    <x v="0"/>
    <d v="1899-12-30T14:21:18"/>
    <d v="2009-11-30T00:00:00"/>
    <d v="1899-12-30T15:58:57"/>
    <x v="8"/>
    <s v="L"/>
    <n v="38.14"/>
    <n v="38.08"/>
    <n v="100"/>
    <n v="2.59"/>
    <s v="разворотная формация"/>
    <s v="новости"/>
    <x v="1"/>
    <m/>
    <m/>
    <n v="2.59"/>
    <n v="3814"/>
    <n v="3808"/>
    <n v="-6"/>
    <n v="-8.59"/>
    <n v="-72.000000000000227"/>
    <n v="-102.75000000000023"/>
    <n v="-78.000000000000227"/>
    <n v="-111.34000000000023"/>
    <s v="пн"/>
    <s v="14-15"/>
    <x v="0"/>
    <x v="0"/>
    <s v="Security Software &amp; Services"/>
    <n v="5859"/>
    <n v="90"/>
    <x v="0"/>
    <s v="11:00 - 14:30"/>
  </r>
  <r>
    <x v="14"/>
    <x v="0"/>
    <d v="1899-12-30T14:44:02"/>
    <d v="2009-11-30T00:00:00"/>
    <d v="1899-12-30T15:59:05"/>
    <x v="9"/>
    <s v="L"/>
    <n v="23.64"/>
    <n v="23.57"/>
    <n v="100"/>
    <n v="2.44"/>
    <s v="пробой уровня"/>
    <s v="стоп"/>
    <x v="1"/>
    <m/>
    <m/>
    <n v="2.44"/>
    <n v="2364"/>
    <n v="2357"/>
    <n v="-7"/>
    <n v="-9.44"/>
    <n v="-78.000000000000227"/>
    <n v="-111.34000000000023"/>
    <n v="-85.000000000000227"/>
    <n v="-120.78000000000023"/>
    <s v="пн"/>
    <s v="14-15"/>
    <x v="0"/>
    <x v="4"/>
    <s v="Biotechnology"/>
    <n v="4503"/>
    <n v="75"/>
    <x v="0"/>
    <s v="14:30 - 16:00"/>
  </r>
  <r>
    <x v="15"/>
    <x v="0"/>
    <d v="1899-12-30T15:15:36"/>
    <d v="2009-11-30T00:00:00"/>
    <d v="1899-12-30T15:58:54"/>
    <x v="7"/>
    <s v="L"/>
    <n v="23.4"/>
    <n v="23.15"/>
    <n v="200"/>
    <n v="2.4300000000000002"/>
    <s v="продолжение движения"/>
    <s v="стоп"/>
    <x v="1"/>
    <m/>
    <m/>
    <n v="4.8600000000000003"/>
    <n v="4680"/>
    <n v="4630"/>
    <n v="-50"/>
    <n v="-54.86"/>
    <n v="-85.000000000000227"/>
    <n v="-120.78000000000023"/>
    <n v="-135.00000000000023"/>
    <n v="-175.64000000000021"/>
    <s v="пн"/>
    <s v="15-16"/>
    <x v="0"/>
    <x v="0"/>
    <s v="Processing Systems &amp; Products"/>
    <n v="2598"/>
    <n v="30"/>
    <x v="0"/>
    <s v="14:30 - 16:00"/>
  </r>
  <r>
    <x v="16"/>
    <x v="1"/>
    <d v="1899-12-30T09:35:01"/>
    <d v="2009-12-03T00:00:00"/>
    <d v="1899-12-30T10:03:02"/>
    <x v="10"/>
    <s v="S"/>
    <n v="49.966700000000003"/>
    <n v="49.2"/>
    <n v="300"/>
    <n v="2.2200000000000002"/>
    <s v="отбой от уровня"/>
    <s v="трейлинг стоп"/>
    <x v="3"/>
    <m/>
    <m/>
    <n v="6.660000000000001"/>
    <n v="14990.01"/>
    <n v="14760"/>
    <n v="230.01000000000022"/>
    <n v="223.35000000000022"/>
    <n v="-135.00000000000023"/>
    <n v="-175.64000000000021"/>
    <n v="95.009999999999991"/>
    <n v="47.710000000000008"/>
    <s v="чт"/>
    <s v="9-10"/>
    <x v="0"/>
    <x v="0"/>
    <s v="Semiconductor - Specialized"/>
    <n v="1681"/>
    <n v="15"/>
    <x v="0"/>
    <s v="9:30 - 11:00"/>
  </r>
  <r>
    <x v="17"/>
    <x v="1"/>
    <d v="1899-12-30T13:01:54"/>
    <d v="2009-12-03T00:00:00"/>
    <d v="1899-12-30T13:23:42"/>
    <x v="11"/>
    <s v="S"/>
    <n v="49.98"/>
    <n v="50.03"/>
    <n v="100"/>
    <n v="2.2200000000000002"/>
    <s v="отбой от уровня"/>
    <s v="стоп"/>
    <x v="0"/>
    <m/>
    <m/>
    <n v="2.2200000000000002"/>
    <n v="4998"/>
    <n v="5003"/>
    <n v="-5"/>
    <n v="-7.2200000000000006"/>
    <n v="95.009999999999991"/>
    <n v="47.710000000000008"/>
    <n v="90.009999999999991"/>
    <n v="40.490000000000009"/>
    <s v="чт"/>
    <s v="13-14"/>
    <x v="0"/>
    <x v="3"/>
    <s v="Personal Products"/>
    <n v="1308"/>
    <n v="15"/>
    <x v="0"/>
    <s v="11:00 - 14:30"/>
  </r>
  <r>
    <x v="18"/>
    <x v="1"/>
    <d v="1899-12-30T13:24:01"/>
    <d v="2009-12-03T00:00:00"/>
    <d v="1899-12-30T13:31:20"/>
    <x v="11"/>
    <s v="L"/>
    <n v="50.05"/>
    <n v="49.93"/>
    <n v="100"/>
    <n v="2.5"/>
    <s v="пробой уровня"/>
    <s v="стоп"/>
    <x v="4"/>
    <m/>
    <m/>
    <n v="2.5"/>
    <n v="5005"/>
    <n v="4993"/>
    <n v="-12"/>
    <n v="-14.5"/>
    <n v="90.009999999999991"/>
    <n v="40.490000000000009"/>
    <n v="78.009999999999991"/>
    <n v="25.990000000000009"/>
    <s v="чт"/>
    <s v="13-14"/>
    <x v="0"/>
    <x v="3"/>
    <s v="Personal Products"/>
    <n v="439"/>
    <n v="0"/>
    <x v="0"/>
    <s v="11:00 - 14:30"/>
  </r>
  <r>
    <x v="19"/>
    <x v="1"/>
    <d v="1899-12-30T13:10:22"/>
    <d v="2009-12-03T00:00:00"/>
    <d v="1899-12-30T15:01:38"/>
    <x v="12"/>
    <s v="S"/>
    <n v="59.97"/>
    <n v="59.75"/>
    <n v="100"/>
    <n v="2.37"/>
    <s v="отбой от уровня"/>
    <s v="трейлинг стоп"/>
    <x v="2"/>
    <m/>
    <m/>
    <n v="2.37"/>
    <n v="5997"/>
    <n v="5975"/>
    <n v="22"/>
    <n v="19.63"/>
    <n v="78.009999999999991"/>
    <n v="25.990000000000009"/>
    <n v="100.00999999999999"/>
    <n v="45.620000000000005"/>
    <s v="чт"/>
    <s v="13-14"/>
    <x v="0"/>
    <x v="3"/>
    <s v="Processed &amp; Packaged Goods"/>
    <n v="6676"/>
    <n v="105"/>
    <x v="0"/>
    <s v="11:00 - 14:30"/>
  </r>
  <r>
    <x v="20"/>
    <x v="1"/>
    <d v="1899-12-30T13:13:07"/>
    <d v="2009-12-03T00:00:00"/>
    <d v="1899-12-30T13:19:15"/>
    <x v="13"/>
    <s v="S"/>
    <n v="51.97"/>
    <n v="52.04"/>
    <n v="100"/>
    <n v="2.35"/>
    <s v="пробой уровня"/>
    <s v="стоп"/>
    <x v="2"/>
    <m/>
    <m/>
    <n v="2.35"/>
    <n v="5197"/>
    <n v="5204"/>
    <n v="-7"/>
    <n v="-9.35"/>
    <n v="100.00999999999999"/>
    <n v="45.620000000000005"/>
    <n v="93.009999999999991"/>
    <n v="36.270000000000003"/>
    <s v="чт"/>
    <s v="13-14"/>
    <x v="0"/>
    <x v="2"/>
    <s v="Major Integrated Oil &amp; Gas"/>
    <n v="368"/>
    <n v="0"/>
    <x v="0"/>
    <s v="11:00 - 14:30"/>
  </r>
  <r>
    <x v="21"/>
    <x v="1"/>
    <d v="1899-12-30T14:06:46"/>
    <d v="2009-12-03T00:00:00"/>
    <d v="1899-12-30T15:01:42"/>
    <x v="14"/>
    <s v="S"/>
    <n v="26.95"/>
    <n v="26.63"/>
    <n v="100"/>
    <n v="2.44"/>
    <s v="разворотная формация"/>
    <s v="новости"/>
    <x v="3"/>
    <m/>
    <m/>
    <n v="2.44"/>
    <n v="2695"/>
    <n v="2663"/>
    <n v="32"/>
    <n v="29.56"/>
    <n v="93.009999999999991"/>
    <n v="36.270000000000003"/>
    <n v="125.00999999999999"/>
    <n v="65.83"/>
    <s v="чт"/>
    <s v="14-15"/>
    <x v="0"/>
    <x v="1"/>
    <s v="Auto Dealerships"/>
    <n v="3296"/>
    <n v="45"/>
    <x v="0"/>
    <s v="11:00 - 14:30"/>
  </r>
  <r>
    <x v="22"/>
    <x v="1"/>
    <d v="1899-12-30T14:29:30"/>
    <d v="2009-12-03T00:00:00"/>
    <d v="1899-12-30T14:53:12"/>
    <x v="15"/>
    <s v="S"/>
    <n v="28.97"/>
    <n v="29.02"/>
    <n v="200"/>
    <n v="2.4500000000000002"/>
    <s v="отбой от уровня"/>
    <s v="стоп"/>
    <x v="2"/>
    <m/>
    <m/>
    <n v="4.9000000000000004"/>
    <n v="5794"/>
    <n v="5804"/>
    <n v="-10"/>
    <n v="-14.9"/>
    <n v="125.00999999999999"/>
    <n v="65.83"/>
    <n v="115.00999999999999"/>
    <n v="50.93"/>
    <s v="чт"/>
    <s v="14-15"/>
    <x v="0"/>
    <x v="5"/>
    <s v="Diversified Utilities"/>
    <n v="1422"/>
    <n v="15"/>
    <x v="0"/>
    <s v="11:00 - 14:30"/>
  </r>
  <r>
    <x v="23"/>
    <x v="2"/>
    <d v="1899-12-30T09:46:12"/>
    <d v="2009-12-04T00:00:00"/>
    <d v="1899-12-30T09:47:46"/>
    <x v="16"/>
    <s v="S"/>
    <n v="39.96"/>
    <n v="40.034999999999997"/>
    <n v="400"/>
    <n v="2.2000000000000002"/>
    <s v="отбой от уровня"/>
    <s v="стоп"/>
    <x v="2"/>
    <m/>
    <m/>
    <n v="8.8000000000000007"/>
    <n v="15984"/>
    <n v="16013.999999999998"/>
    <n v="-29.999999999998181"/>
    <n v="-38.799999999998178"/>
    <n v="115.00999999999999"/>
    <n v="50.93"/>
    <n v="85.01000000000181"/>
    <n v="12.130000000001822"/>
    <s v="пт"/>
    <s v="9-10"/>
    <x v="0"/>
    <x v="0"/>
    <s v="Data Storage Devices"/>
    <n v="94"/>
    <n v="0"/>
    <x v="0"/>
    <s v="9:30 - 11:00"/>
  </r>
  <r>
    <x v="24"/>
    <x v="2"/>
    <d v="1899-12-30T12:42:38"/>
    <d v="2009-12-04T00:00:00"/>
    <d v="1899-12-30T13:11:40"/>
    <x v="17"/>
    <s v="L"/>
    <n v="49.08"/>
    <n v="48.97"/>
    <n v="100"/>
    <n v="2.2200000000000002"/>
    <s v="разворотная формация"/>
    <s v="стоп"/>
    <x v="0"/>
    <m/>
    <m/>
    <n v="2.2200000000000002"/>
    <n v="4908"/>
    <n v="4897"/>
    <n v="-11"/>
    <n v="-13.22"/>
    <n v="85.01000000000181"/>
    <n v="12.130000000001822"/>
    <n v="74.01000000000181"/>
    <n v="-1.0899999999981791"/>
    <s v="пт"/>
    <s v="12-13"/>
    <x v="0"/>
    <x v="5"/>
    <s v="Diversified Utilities"/>
    <n v="1742"/>
    <n v="15"/>
    <x v="0"/>
    <s v="11:00 - 14:30"/>
  </r>
  <r>
    <x v="25"/>
    <x v="2"/>
    <d v="1899-12-30T12:52:51"/>
    <d v="2009-12-04T00:00:00"/>
    <d v="1899-12-30T15:06:55"/>
    <x v="18"/>
    <s v="S"/>
    <n v="16.97"/>
    <n v="17.010000000000002"/>
    <n v="100"/>
    <n v="2.54"/>
    <s v="отбой от уровня"/>
    <s v="стоп"/>
    <x v="2"/>
    <m/>
    <m/>
    <n v="2.54"/>
    <n v="1697"/>
    <n v="1701.0000000000002"/>
    <n v="-4.0000000000002274"/>
    <n v="-6.5400000000002274"/>
    <n v="74.01000000000181"/>
    <n v="-1.0899999999981791"/>
    <n v="70.010000000001583"/>
    <n v="-7.6299999999984065"/>
    <s v="пт"/>
    <s v="12-13"/>
    <x v="0"/>
    <x v="1"/>
    <s v="Advertising Agencies"/>
    <n v="8044"/>
    <n v="120"/>
    <x v="0"/>
    <s v="11:00 - 14:30"/>
  </r>
  <r>
    <x v="26"/>
    <x v="3"/>
    <d v="1899-12-30T09:34:52"/>
    <d v="2009-12-07T00:00:00"/>
    <d v="1899-12-30T09:35:18"/>
    <x v="18"/>
    <s v="S"/>
    <n v="16.989999999999998"/>
    <n v="17.010000000000002"/>
    <n v="100"/>
    <n v="2.54"/>
    <s v="отбой от уровня"/>
    <s v="стоп"/>
    <x v="2"/>
    <m/>
    <m/>
    <n v="2.54"/>
    <n v="1698.9999999999998"/>
    <n v="1701.0000000000002"/>
    <n v="-2.0000000000004547"/>
    <n v="-4.5400000000004548"/>
    <n v="70.010000000001583"/>
    <n v="-7.6299999999984065"/>
    <n v="68.010000000001128"/>
    <n v="-12.169999999998861"/>
    <s v="пн"/>
    <s v="9-10"/>
    <x v="0"/>
    <x v="1"/>
    <s v="Advertising Agencies"/>
    <n v="26"/>
    <n v="0"/>
    <x v="0"/>
    <s v="9:30 - 11:00"/>
  </r>
  <r>
    <x v="27"/>
    <x v="3"/>
    <d v="1899-12-30T09:36:32"/>
    <d v="2009-12-07T00:00:00"/>
    <d v="1899-12-30T09:55:15"/>
    <x v="19"/>
    <s v="L"/>
    <n v="24.52"/>
    <n v="24.5"/>
    <n v="100"/>
    <n v="2.44"/>
    <s v="пробой уровня"/>
    <s v="стоп"/>
    <x v="0"/>
    <m/>
    <m/>
    <n v="2.44"/>
    <n v="2452"/>
    <n v="2450"/>
    <n v="-2"/>
    <n v="-4.4399999999999995"/>
    <n v="68.010000000001128"/>
    <n v="-12.169999999998861"/>
    <n v="66.010000000001128"/>
    <n v="-16.609999999998863"/>
    <s v="пн"/>
    <s v="9-10"/>
    <x v="0"/>
    <x v="5"/>
    <s v="Gas Utilities"/>
    <n v="1123"/>
    <n v="15"/>
    <x v="0"/>
    <s v="9:30 - 11:00"/>
  </r>
  <r>
    <x v="28"/>
    <x v="3"/>
    <d v="1899-12-30T10:01:39"/>
    <d v="2009-12-07T00:00:00"/>
    <d v="1899-12-30T10:46:19"/>
    <x v="20"/>
    <s v="S"/>
    <n v="54.98"/>
    <n v="54.82"/>
    <n v="100"/>
    <n v="2.64"/>
    <s v="отбой от уровня"/>
    <s v="цель"/>
    <x v="2"/>
    <m/>
    <m/>
    <n v="2.64"/>
    <n v="5498"/>
    <n v="5482"/>
    <n v="16"/>
    <n v="13.36"/>
    <n v="66.010000000001128"/>
    <n v="-16.609999999998863"/>
    <n v="82.010000000001128"/>
    <n v="-3.2499999999988631"/>
    <s v="пн"/>
    <s v="10-11"/>
    <x v="0"/>
    <x v="5"/>
    <s v="Gas Utilities"/>
    <n v="2680"/>
    <n v="30"/>
    <x v="0"/>
    <s v="9:30 - 11:00"/>
  </r>
  <r>
    <x v="29"/>
    <x v="3"/>
    <d v="1899-12-30T10:16:23"/>
    <d v="2009-12-07T00:00:00"/>
    <d v="1899-12-30T11:26:55"/>
    <x v="21"/>
    <s v="L"/>
    <n v="29.01"/>
    <n v="29.12"/>
    <n v="100"/>
    <n v="2.29"/>
    <s v="отбой от уровня"/>
    <s v="цель"/>
    <x v="2"/>
    <m/>
    <m/>
    <n v="2.29"/>
    <n v="2901"/>
    <n v="2912"/>
    <n v="11"/>
    <n v="8.7100000000000009"/>
    <n v="82.010000000001128"/>
    <n v="-3.2499999999988631"/>
    <n v="93.010000000001128"/>
    <n v="5.4600000000011377"/>
    <s v="пн"/>
    <s v="10-11"/>
    <x v="0"/>
    <x v="4"/>
    <s v="Medical Appliances &amp; Equipment"/>
    <n v="4232"/>
    <n v="60"/>
    <x v="0"/>
    <s v="9:30 - 11:00"/>
  </r>
  <r>
    <x v="30"/>
    <x v="3"/>
    <d v="1899-12-30T10:16:40"/>
    <d v="2009-12-07T00:00:00"/>
    <d v="1899-12-30T10:24:36"/>
    <x v="22"/>
    <s v="S"/>
    <n v="49.48"/>
    <n v="49.58"/>
    <n v="100"/>
    <n v="2.2200000000000002"/>
    <s v="пробой уровня"/>
    <s v="стоп"/>
    <x v="0"/>
    <m/>
    <m/>
    <n v="2.2200000000000002"/>
    <n v="4948"/>
    <n v="4958"/>
    <n v="-10"/>
    <n v="-12.22"/>
    <n v="93.010000000001128"/>
    <n v="5.4600000000011377"/>
    <n v="83.010000000001128"/>
    <n v="-6.7599999999988629"/>
    <s v="пн"/>
    <s v="10-11"/>
    <x v="0"/>
    <x v="1"/>
    <s v="Railroads"/>
    <n v="476"/>
    <n v="0"/>
    <x v="0"/>
    <s v="9:30 - 11:00"/>
  </r>
  <r>
    <x v="31"/>
    <x v="3"/>
    <d v="1899-12-30T10:39:55"/>
    <d v="2009-12-07T00:00:00"/>
    <d v="1899-12-30T10:49:02"/>
    <x v="23"/>
    <s v="L"/>
    <n v="43.03"/>
    <n v="42.9"/>
    <n v="100"/>
    <n v="2.21"/>
    <s v="отбой от уровня"/>
    <s v="стоп"/>
    <x v="0"/>
    <m/>
    <m/>
    <n v="2.21"/>
    <n v="4303"/>
    <n v="4290"/>
    <n v="-13"/>
    <n v="-15.21"/>
    <n v="83.010000000001128"/>
    <n v="-6.7599999999988629"/>
    <n v="70.010000000001128"/>
    <n v="-21.969999999998862"/>
    <s v="пн"/>
    <s v="10-11"/>
    <x v="0"/>
    <x v="2"/>
    <s v="Industrial Metals &amp; Minerals"/>
    <n v="547"/>
    <n v="0"/>
    <x v="0"/>
    <s v="9:30 - 11:00"/>
  </r>
  <r>
    <x v="32"/>
    <x v="3"/>
    <d v="1899-12-30T11:08:53"/>
    <d v="2009-12-07T00:00:00"/>
    <d v="1899-12-30T11:17:57"/>
    <x v="24"/>
    <s v="L"/>
    <n v="44.03"/>
    <n v="43.96"/>
    <n v="100"/>
    <n v="2.33"/>
    <s v="отбой от уровня"/>
    <s v="стоп"/>
    <x v="2"/>
    <m/>
    <m/>
    <n v="2.33"/>
    <n v="4403"/>
    <n v="4396"/>
    <n v="-7"/>
    <n v="-9.33"/>
    <n v="70.010000000001128"/>
    <n v="-21.969999999998862"/>
    <n v="63.010000000001128"/>
    <n v="-31.29999999999886"/>
    <s v="пн"/>
    <s v="11-12"/>
    <x v="0"/>
    <x v="2"/>
    <s v="Industrial Metals &amp; Minerals"/>
    <n v="544"/>
    <n v="0"/>
    <x v="0"/>
    <s v="11:00 - 14:30"/>
  </r>
  <r>
    <x v="33"/>
    <x v="3"/>
    <d v="1899-12-30T11:54:54"/>
    <d v="2009-12-07T00:00:00"/>
    <d v="1899-12-30T12:35:13"/>
    <x v="25"/>
    <s v="L"/>
    <n v="80"/>
    <n v="80.14"/>
    <n v="100"/>
    <n v="2.02"/>
    <s v="отбой от уровня"/>
    <s v="стоп"/>
    <x v="2"/>
    <m/>
    <m/>
    <n v="2.02"/>
    <n v="8000"/>
    <n v="8014"/>
    <n v="14"/>
    <n v="11.98"/>
    <n v="63.010000000001128"/>
    <n v="-31.29999999999886"/>
    <n v="77.010000000001128"/>
    <n v="-19.31999999999886"/>
    <s v="пн"/>
    <s v="11-12"/>
    <x v="0"/>
    <x v="1"/>
    <s v="Business Services"/>
    <n v="2419"/>
    <n v="30"/>
    <x v="0"/>
    <s v="11:00 - 14:30"/>
  </r>
  <r>
    <x v="34"/>
    <x v="3"/>
    <d v="1899-12-30T14:48:00"/>
    <d v="2009-12-07T00:00:00"/>
    <d v="1899-12-30T15:07:11"/>
    <x v="26"/>
    <s v="L"/>
    <n v="32.130000000000003"/>
    <n v="32.19"/>
    <n v="100"/>
    <n v="2.46"/>
    <s v="разворотная формация"/>
    <s v="цель"/>
    <x v="2"/>
    <m/>
    <m/>
    <n v="2.46"/>
    <n v="3213.0000000000005"/>
    <n v="3219"/>
    <n v="5.9999999999995453"/>
    <n v="3.5399999999995453"/>
    <n v="77.010000000001128"/>
    <n v="-19.31999999999886"/>
    <n v="83.010000000000673"/>
    <n v="-15.779999999999315"/>
    <s v="пн"/>
    <s v="14-15"/>
    <x v="0"/>
    <x v="2"/>
    <s v="Chemicals - Major Diversified"/>
    <n v="1151"/>
    <n v="15"/>
    <x v="0"/>
    <s v="14:30 - 16:00"/>
  </r>
  <r>
    <x v="35"/>
    <x v="3"/>
    <d v="1899-12-30T14:51:07"/>
    <d v="2009-12-07T00:00:00"/>
    <d v="1899-12-30T15:18:55"/>
    <x v="27"/>
    <s v="L"/>
    <n v="48"/>
    <n v="48.42"/>
    <n v="100"/>
    <n v="2.2200000000000002"/>
    <s v="разворотная формация"/>
    <s v="цель"/>
    <x v="2"/>
    <m/>
    <m/>
    <n v="2.2200000000000002"/>
    <n v="4800"/>
    <n v="4842"/>
    <n v="42"/>
    <n v="39.78"/>
    <n v="83.010000000000673"/>
    <n v="-15.779999999999315"/>
    <n v="125.01000000000067"/>
    <n v="24.000000000000686"/>
    <s v="пн"/>
    <s v="14-15"/>
    <x v="0"/>
    <x v="6"/>
    <s v="REIT - Industrial"/>
    <n v="1668"/>
    <n v="15"/>
    <x v="0"/>
    <s v="14:30 - 16:00"/>
  </r>
  <r>
    <x v="36"/>
    <x v="3"/>
    <d v="1899-12-30T14:51:08"/>
    <d v="2009-12-07T00:00:00"/>
    <d v="1899-12-30T15:25:54"/>
    <x v="27"/>
    <s v="L"/>
    <n v="48.01"/>
    <n v="48.26"/>
    <n v="100"/>
    <n v="2.2200000000000002"/>
    <s v="разворотная формация"/>
    <s v="цель"/>
    <x v="2"/>
    <m/>
    <m/>
    <n v="2.2200000000000002"/>
    <n v="4801"/>
    <n v="4826"/>
    <n v="25"/>
    <n v="22.78"/>
    <n v="125.01000000000067"/>
    <n v="24.000000000000686"/>
    <n v="150.01000000000067"/>
    <n v="46.780000000000683"/>
    <s v="пн"/>
    <s v="14-15"/>
    <x v="0"/>
    <x v="6"/>
    <s v="REIT - Industrial"/>
    <n v="2086"/>
    <n v="30"/>
    <x v="0"/>
    <s v="14:30 - 16:00"/>
  </r>
  <r>
    <x v="37"/>
    <x v="3"/>
    <d v="1899-12-30T14:56:26"/>
    <d v="2009-12-07T00:00:00"/>
    <d v="1899-12-30T15:00:23"/>
    <x v="28"/>
    <s v="L"/>
    <n v="45.01"/>
    <n v="44.95"/>
    <n v="100"/>
    <n v="2.4900000000000002"/>
    <s v="отбой от уровня"/>
    <s v="стоп"/>
    <x v="0"/>
    <m/>
    <m/>
    <n v="2.4900000000000002"/>
    <n v="4501"/>
    <n v="4495"/>
    <n v="-6"/>
    <n v="-8.49"/>
    <n v="150.01000000000067"/>
    <n v="46.780000000000683"/>
    <n v="144.01000000000067"/>
    <n v="38.290000000000681"/>
    <s v="пн"/>
    <s v="14-15"/>
    <x v="0"/>
    <x v="2"/>
    <s v="Independent Oil &amp; Gas"/>
    <n v="237"/>
    <n v="0"/>
    <x v="0"/>
    <s v="14:30 - 16:00"/>
  </r>
  <r>
    <x v="38"/>
    <x v="4"/>
    <d v="1899-12-30T14:06:51"/>
    <d v="2009-12-08T00:00:00"/>
    <d v="1899-12-30T14:11:48"/>
    <x v="29"/>
    <s v="L"/>
    <n v="40.08"/>
    <n v="40.130000000000003"/>
    <n v="100"/>
    <n v="2.39913"/>
    <s v="разворотная формация"/>
    <s v="стоп"/>
    <x v="2"/>
    <m/>
    <m/>
    <n v="2.39913"/>
    <n v="4008"/>
    <n v="4013.0000000000005"/>
    <n v="5.0000000000004547"/>
    <n v="2.6008700000004548"/>
    <n v="144.01000000000067"/>
    <n v="38.290000000000681"/>
    <n v="149.01000000000113"/>
    <n v="40.890870000001136"/>
    <s v="вт"/>
    <s v="14-15"/>
    <x v="0"/>
    <x v="2"/>
    <s v="Gold"/>
    <n v="297"/>
    <n v="0"/>
    <x v="0"/>
    <s v="11:00 - 14:30"/>
  </r>
  <r>
    <x v="39"/>
    <x v="4"/>
    <d v="1899-12-30T14:14:22"/>
    <d v="2009-12-08T00:00:00"/>
    <d v="1899-12-30T14:26:30"/>
    <x v="30"/>
    <s v="S"/>
    <n v="39.984999999999999"/>
    <n v="40.020000000000003"/>
    <n v="200"/>
    <n v="2.39913"/>
    <s v="другое"/>
    <s v="стоп"/>
    <x v="2"/>
    <m/>
    <m/>
    <n v="4.79826"/>
    <n v="7997"/>
    <n v="8004.0000000000009"/>
    <n v="-7.0000000000009095"/>
    <n v="-11.798260000000909"/>
    <n v="149.01000000000113"/>
    <n v="40.890870000001136"/>
    <n v="142.01000000000022"/>
    <n v="29.092610000000228"/>
    <s v="вт"/>
    <s v="14-15"/>
    <x v="0"/>
    <x v="2"/>
    <s v="Oil &amp; Gas Drilling &amp; Exploration"/>
    <n v="728"/>
    <n v="0"/>
    <x v="0"/>
    <s v="11:00 - 14:30"/>
  </r>
  <r>
    <x v="40"/>
    <x v="4"/>
    <d v="1899-12-30T14:26:30"/>
    <d v="2009-12-08T00:00:00"/>
    <d v="1899-12-30T15:53:32"/>
    <x v="30"/>
    <s v="L"/>
    <n v="40.034999999999997"/>
    <n v="40.125"/>
    <n v="200"/>
    <n v="2.39913"/>
    <s v="другое"/>
    <s v="новости"/>
    <x v="2"/>
    <m/>
    <m/>
    <n v="4.79826"/>
    <n v="8006.9999999999991"/>
    <n v="8025"/>
    <n v="18.000000000000909"/>
    <n v="13.20174000000091"/>
    <n v="142.01000000000022"/>
    <n v="29.092610000000228"/>
    <n v="160.01000000000113"/>
    <n v="42.294350000001138"/>
    <s v="вт"/>
    <s v="14-15"/>
    <x v="0"/>
    <x v="2"/>
    <s v="Oil &amp; Gas Drilling &amp; Exploration"/>
    <n v="5222"/>
    <n v="75"/>
    <x v="0"/>
    <s v="11:00 - 14:30"/>
  </r>
  <r>
    <x v="41"/>
    <x v="4"/>
    <d v="1899-12-30T14:50:40"/>
    <d v="2009-12-08T00:00:00"/>
    <d v="1899-12-30T14:55:40"/>
    <x v="31"/>
    <s v="L"/>
    <n v="36.51"/>
    <n v="36.49"/>
    <n v="100"/>
    <n v="2.39913"/>
    <s v="отбой от уровня"/>
    <s v="стоп"/>
    <x v="3"/>
    <m/>
    <m/>
    <n v="2.39913"/>
    <n v="3651"/>
    <n v="3649"/>
    <n v="-2"/>
    <n v="-4.3991299999999995"/>
    <n v="160.01000000000113"/>
    <n v="42.294350000001138"/>
    <n v="158.01000000000113"/>
    <n v="37.895220000001139"/>
    <s v="вт"/>
    <s v="14-15"/>
    <x v="0"/>
    <x v="2"/>
    <s v="Industrial Metals &amp; Minerals"/>
    <n v="300"/>
    <n v="0"/>
    <x v="0"/>
    <s v="14:30 - 16:00"/>
  </r>
  <r>
    <x v="42"/>
    <x v="5"/>
    <d v="1899-12-30T09:38:29"/>
    <d v="2009-12-09T00:00:00"/>
    <d v="1899-12-30T09:40:40"/>
    <x v="32"/>
    <s v="L"/>
    <n v="11.56"/>
    <n v="11.48"/>
    <n v="100"/>
    <n v="2.2831999999999999"/>
    <s v="отбой от уровня"/>
    <s v="стоп"/>
    <x v="4"/>
    <m/>
    <m/>
    <n v="2.2831999999999999"/>
    <n v="1156"/>
    <n v="1148"/>
    <n v="-8"/>
    <n v="-10.283200000000001"/>
    <n v="158.01000000000113"/>
    <n v="37.895220000001139"/>
    <n v="150.01000000000113"/>
    <n v="27.612020000001138"/>
    <s v="ср"/>
    <s v="9-10"/>
    <x v="0"/>
    <x v="1"/>
    <s v="Publishing - Newspapers"/>
    <n v="131"/>
    <n v="0"/>
    <x v="0"/>
    <s v="9:30 - 11:00"/>
  </r>
  <r>
    <x v="43"/>
    <x v="5"/>
    <d v="1899-12-30T09:42:38"/>
    <d v="2009-12-09T00:00:00"/>
    <d v="1899-12-30T09:55:12"/>
    <x v="33"/>
    <s v="S"/>
    <n v="50.98"/>
    <n v="51.05"/>
    <n v="200"/>
    <n v="2.2831999999999999"/>
    <s v="отбой от уровня"/>
    <s v="стоп"/>
    <x v="2"/>
    <m/>
    <m/>
    <n v="4.5663999999999998"/>
    <n v="10196"/>
    <n v="10210"/>
    <n v="-14"/>
    <n v="-18.566400000000002"/>
    <n v="150.01000000000113"/>
    <n v="27.612020000001138"/>
    <n v="136.01000000000113"/>
    <n v="9.0456200000011364"/>
    <s v="ср"/>
    <s v="9-10"/>
    <x v="0"/>
    <x v="2"/>
    <s v="Oil &amp; Gas Pipelines"/>
    <n v="754"/>
    <n v="0"/>
    <x v="0"/>
    <s v="9:30 - 11:00"/>
  </r>
  <r>
    <x v="44"/>
    <x v="5"/>
    <d v="1899-12-30T09:51:21"/>
    <d v="2009-12-09T00:00:00"/>
    <d v="1899-12-30T09:52:05"/>
    <x v="34"/>
    <s v="S"/>
    <n v="51.98"/>
    <n v="52.07"/>
    <n v="100"/>
    <n v="2.2831999999999999"/>
    <s v="отбой от уровня"/>
    <s v="цель"/>
    <x v="0"/>
    <m/>
    <m/>
    <n v="2.2831999999999999"/>
    <n v="5198"/>
    <n v="5207"/>
    <n v="-9"/>
    <n v="-11.283200000000001"/>
    <n v="136.01000000000113"/>
    <n v="9.0456200000011364"/>
    <n v="127.01000000000113"/>
    <n v="-2.2375799999988644"/>
    <s v="ср"/>
    <s v="9-10"/>
    <x v="0"/>
    <x v="1"/>
    <s v="Railroads"/>
    <n v="44"/>
    <n v="0"/>
    <x v="0"/>
    <s v="9:30 - 11:00"/>
  </r>
  <r>
    <x v="45"/>
    <x v="5"/>
    <d v="1899-12-30T09:56:43"/>
    <d v="2009-12-09T00:00:00"/>
    <d v="1899-12-30T10:25:11"/>
    <x v="35"/>
    <s v="S"/>
    <n v="66.87"/>
    <n v="66.88"/>
    <n v="100"/>
    <n v="2.2831999999999999"/>
    <s v="отбой от уровня"/>
    <s v="цель"/>
    <x v="3"/>
    <m/>
    <m/>
    <n v="2.2831999999999999"/>
    <n v="6687"/>
    <n v="6688"/>
    <n v="-1"/>
    <n v="-3.2831999999999999"/>
    <n v="127.01000000000113"/>
    <n v="-2.2375799999988644"/>
    <n v="126.01000000000113"/>
    <n v="-5.5207799999988643"/>
    <s v="ср"/>
    <s v="9-10"/>
    <x v="0"/>
    <x v="3"/>
    <s v="Beverages - Wineries &amp; Distillers"/>
    <n v="1708"/>
    <n v="15"/>
    <x v="0"/>
    <s v="9:30 - 11:00"/>
  </r>
  <r>
    <x v="46"/>
    <x v="5"/>
    <d v="1899-12-30T10:16:10"/>
    <d v="2009-12-09T00:00:00"/>
    <d v="1899-12-30T10:25:55"/>
    <x v="35"/>
    <s v="S"/>
    <n v="67.040000000000006"/>
    <n v="66.900000000000006"/>
    <n v="100"/>
    <n v="2.2831999999999999"/>
    <s v="отбой от уровня"/>
    <s v="стоп"/>
    <x v="2"/>
    <m/>
    <m/>
    <n v="2.2831999999999999"/>
    <n v="6704.0000000000009"/>
    <n v="6690.0000000000009"/>
    <n v="14"/>
    <n v="11.716799999999999"/>
    <n v="126.01000000000113"/>
    <n v="-5.5207799999988643"/>
    <n v="140.01000000000113"/>
    <n v="6.196020000001135"/>
    <s v="ср"/>
    <s v="10-11"/>
    <x v="0"/>
    <x v="3"/>
    <s v="Beverages - Wineries &amp; Distillers"/>
    <n v="585"/>
    <n v="0"/>
    <x v="0"/>
    <s v="9:30 - 11:00"/>
  </r>
  <r>
    <x v="47"/>
    <x v="5"/>
    <d v="1899-12-30T12:45:48"/>
    <d v="2009-12-09T00:00:00"/>
    <d v="1899-12-30T12:49:12"/>
    <x v="36"/>
    <s v="S"/>
    <n v="19.489999999999998"/>
    <n v="19.54"/>
    <n v="100"/>
    <n v="2.2831999999999999"/>
    <s v="отбой от уровня"/>
    <s v="цель"/>
    <x v="2"/>
    <m/>
    <m/>
    <n v="2.2831999999999999"/>
    <n v="1948.9999999999998"/>
    <n v="1954"/>
    <n v="-5.0000000000002274"/>
    <n v="-7.2832000000002273"/>
    <n v="140.01000000000113"/>
    <n v="6.196020000001135"/>
    <n v="135.0100000000009"/>
    <n v="-1.0871799999990923"/>
    <s v="ср"/>
    <s v="12-13"/>
    <x v="0"/>
    <x v="2"/>
    <s v="Gold"/>
    <n v="204"/>
    <n v="0"/>
    <x v="0"/>
    <s v="11:00 - 14:30"/>
  </r>
  <r>
    <x v="48"/>
    <x v="5"/>
    <d v="1899-12-30T12:47:44"/>
    <d v="2009-12-09T00:00:00"/>
    <d v="1899-12-30T13:01:38"/>
    <x v="37"/>
    <s v="L"/>
    <n v="51.03"/>
    <n v="50.96"/>
    <n v="100"/>
    <n v="2.2831999999999999"/>
    <s v="пробой уровня"/>
    <s v="стоп"/>
    <x v="0"/>
    <m/>
    <m/>
    <n v="2.2831999999999999"/>
    <n v="5103"/>
    <n v="5096"/>
    <n v="-7"/>
    <n v="-9.2832000000000008"/>
    <n v="135.0100000000009"/>
    <n v="-1.0871799999990923"/>
    <n v="128.0100000000009"/>
    <n v="-10.370379999999093"/>
    <s v="ср"/>
    <s v="12-13"/>
    <x v="0"/>
    <x v="3"/>
    <s v="Packaging &amp; Containers"/>
    <n v="834"/>
    <n v="0"/>
    <x v="0"/>
    <s v="11:00 - 14:30"/>
  </r>
  <r>
    <x v="49"/>
    <x v="5"/>
    <d v="1899-12-30T12:47:44"/>
    <d v="2009-12-09T00:00:00"/>
    <d v="1899-12-30T13:32:45"/>
    <x v="37"/>
    <s v="L"/>
    <n v="51.01"/>
    <n v="50.98"/>
    <n v="100"/>
    <n v="2.2831999999999999"/>
    <s v="отбой от уровня"/>
    <s v="стоп"/>
    <x v="2"/>
    <m/>
    <m/>
    <n v="2.2831999999999999"/>
    <n v="5101"/>
    <n v="5098"/>
    <n v="-3"/>
    <n v="-5.2831999999999999"/>
    <n v="128.0100000000009"/>
    <n v="-10.370379999999093"/>
    <n v="125.0100000000009"/>
    <n v="-15.653579999999092"/>
    <s v="ср"/>
    <s v="12-13"/>
    <x v="0"/>
    <x v="3"/>
    <s v="Packaging &amp; Containers"/>
    <n v="2701"/>
    <n v="45"/>
    <x v="0"/>
    <s v="11:00 - 14:30"/>
  </r>
  <r>
    <x v="50"/>
    <x v="5"/>
    <d v="1899-12-30T12:48:34"/>
    <d v="2009-12-09T00:00:00"/>
    <d v="1899-12-30T12:57:05"/>
    <x v="38"/>
    <s v="S"/>
    <n v="28.99"/>
    <n v="29.02"/>
    <n v="100"/>
    <n v="2.2831999999999999"/>
    <s v="отбой от уровня"/>
    <s v="трейлинг стоп"/>
    <x v="0"/>
    <m/>
    <m/>
    <n v="2.2831999999999999"/>
    <n v="2899"/>
    <n v="2902"/>
    <n v="-3"/>
    <n v="-5.2831999999999999"/>
    <n v="125.0100000000009"/>
    <n v="-15.653579999999092"/>
    <n v="122.0100000000009"/>
    <n v="-20.936779999999093"/>
    <s v="ср"/>
    <s v="12-13"/>
    <x v="0"/>
    <x v="2"/>
    <s v="Industrial Metals &amp; Minerals"/>
    <n v="511"/>
    <n v="0"/>
    <x v="0"/>
    <s v="11:00 - 14:30"/>
  </r>
  <r>
    <x v="51"/>
    <x v="5"/>
    <d v="1899-12-30T12:54:15"/>
    <d v="2009-12-09T00:00:00"/>
    <d v="1899-12-30T12:54:56"/>
    <x v="39"/>
    <s v="S"/>
    <n v="47.98"/>
    <n v="48.02"/>
    <n v="100"/>
    <n v="2.2831999999999999"/>
    <s v="отбой от уровня"/>
    <s v="трейлинг стоп"/>
    <x v="3"/>
    <m/>
    <m/>
    <n v="2.2831999999999999"/>
    <n v="4798"/>
    <n v="4802"/>
    <n v="-4"/>
    <n v="-6.2831999999999999"/>
    <n v="122.0100000000009"/>
    <n v="-20.936779999999093"/>
    <n v="118.0100000000009"/>
    <n v="-27.219979999999094"/>
    <s v="ср"/>
    <s v="12-13"/>
    <x v="0"/>
    <x v="2"/>
    <s v="Oil &amp; Gas Drilling &amp; Exploration"/>
    <n v="41"/>
    <n v="0"/>
    <x v="0"/>
    <s v="11:00 - 14:30"/>
  </r>
  <r>
    <x v="52"/>
    <x v="5"/>
    <d v="1899-12-30T13:01:20"/>
    <d v="2009-12-09T00:00:00"/>
    <d v="1899-12-30T13:25:53"/>
    <x v="40"/>
    <s v="L"/>
    <n v="16.41"/>
    <n v="16.36"/>
    <n v="100"/>
    <n v="2.2831999999999999"/>
    <s v="отбой от уровня"/>
    <s v="стоп"/>
    <x v="0"/>
    <m/>
    <m/>
    <n v="2.2831999999999999"/>
    <n v="1641"/>
    <n v="1636"/>
    <n v="-5"/>
    <n v="-7.2831999999999999"/>
    <n v="118.0100000000009"/>
    <n v="-27.219979999999094"/>
    <n v="113.0100000000009"/>
    <n v="-34.503179999999091"/>
    <s v="ср"/>
    <s v="13-14"/>
    <x v="0"/>
    <x v="6"/>
    <s v="Foreign Money Center Banks"/>
    <n v="1473"/>
    <n v="15"/>
    <x v="0"/>
    <s v="11:00 - 14:30"/>
  </r>
  <r>
    <x v="53"/>
    <x v="5"/>
    <d v="1899-12-30T13:06:24"/>
    <d v="2009-12-09T00:00:00"/>
    <d v="1899-12-30T14:23:31"/>
    <x v="41"/>
    <s v="L"/>
    <n v="27.02"/>
    <n v="27.08"/>
    <n v="100"/>
    <n v="2.2831999999999999"/>
    <s v="отбой от уровня"/>
    <s v="цель"/>
    <x v="2"/>
    <m/>
    <m/>
    <n v="2.2831999999999999"/>
    <n v="2702"/>
    <n v="2708"/>
    <n v="6"/>
    <n v="3.7168000000000001"/>
    <n v="113.0100000000009"/>
    <n v="-34.503179999999091"/>
    <n v="119.0100000000009"/>
    <n v="-30.786379999999092"/>
    <s v="ср"/>
    <s v="13-14"/>
    <x v="0"/>
    <x v="0"/>
    <s v="Application Software"/>
    <n v="4627"/>
    <n v="75"/>
    <x v="0"/>
    <s v="11:00 - 14:30"/>
  </r>
  <r>
    <x v="54"/>
    <x v="5"/>
    <d v="1899-12-30T13:09:53"/>
    <d v="2009-12-09T00:00:00"/>
    <d v="1899-12-30T14:06:09"/>
    <x v="42"/>
    <s v="S"/>
    <n v="19.98"/>
    <n v="20.16"/>
    <n v="100"/>
    <n v="2.2831999999999999"/>
    <s v="пробой уровня"/>
    <s v="трейлинг стоп"/>
    <x v="1"/>
    <m/>
    <m/>
    <n v="2.2831999999999999"/>
    <n v="1998"/>
    <n v="2016"/>
    <n v="-18"/>
    <n v="-20.283200000000001"/>
    <n v="119.0100000000009"/>
    <n v="-30.786379999999092"/>
    <n v="101.0100000000009"/>
    <n v="-51.069579999999092"/>
    <s v="ср"/>
    <s v="13-14"/>
    <x v="0"/>
    <x v="2"/>
    <s v="Steel &amp; Iron"/>
    <n v="3376"/>
    <n v="45"/>
    <x v="0"/>
    <s v="11:00 - 14:30"/>
  </r>
  <r>
    <x v="55"/>
    <x v="5"/>
    <d v="1899-12-30T13:12:54"/>
    <d v="2009-12-09T00:00:00"/>
    <d v="1899-12-30T13:44:45"/>
    <x v="43"/>
    <s v="S"/>
    <n v="79.150000000000006"/>
    <n v="79"/>
    <n v="100"/>
    <n v="2.2831999999999999"/>
    <s v="пробой уровня"/>
    <s v="стоп"/>
    <x v="2"/>
    <m/>
    <m/>
    <n v="2.2831999999999999"/>
    <n v="7915.0000000000009"/>
    <n v="7900"/>
    <n v="15.000000000000909"/>
    <n v="12.716800000000909"/>
    <n v="101.0100000000009"/>
    <n v="-51.069579999999092"/>
    <n v="116.01000000000181"/>
    <n v="-38.352779999998184"/>
    <s v="ср"/>
    <s v="13-14"/>
    <x v="0"/>
    <x v="2"/>
    <s v="Oil &amp; Gas Drilling &amp; Exploration"/>
    <n v="1911"/>
    <n v="30"/>
    <x v="0"/>
    <s v="11:00 - 14:30"/>
  </r>
  <r>
    <x v="56"/>
    <x v="5"/>
    <d v="1899-12-30T14:01:42"/>
    <d v="2009-12-09T00:00:00"/>
    <d v="1899-12-30T15:56:44"/>
    <x v="44"/>
    <s v="L"/>
    <n v="11.01"/>
    <n v="11.21"/>
    <n v="900"/>
    <n v="2.2831999999999999"/>
    <s v="другое"/>
    <s v="трейлинг стоп"/>
    <x v="0"/>
    <m/>
    <m/>
    <n v="20.5488"/>
    <n v="9909"/>
    <n v="10089"/>
    <n v="180"/>
    <n v="159.4512"/>
    <n v="116.01000000000181"/>
    <n v="-38.352779999998184"/>
    <n v="296.01000000000181"/>
    <n v="121.09842000000182"/>
    <s v="ср"/>
    <s v="14-15"/>
    <x v="0"/>
    <x v="6"/>
    <s v="Investment Brokerage - Regional"/>
    <n v="6902"/>
    <n v="105"/>
    <x v="0"/>
    <s v="11:00 - 14:30"/>
  </r>
  <r>
    <x v="57"/>
    <x v="5"/>
    <d v="1899-12-30T14:26:20"/>
    <d v="2009-12-09T00:00:00"/>
    <d v="1899-12-30T15:57:01"/>
    <x v="45"/>
    <s v="L"/>
    <n v="20.05"/>
    <n v="20.21"/>
    <n v="100"/>
    <n v="2.2831999999999999"/>
    <s v="другое"/>
    <s v="стоп"/>
    <x v="0"/>
    <m/>
    <m/>
    <n v="2.2831999999999999"/>
    <n v="2005"/>
    <n v="2021"/>
    <n v="16"/>
    <n v="13.716799999999999"/>
    <n v="296.01000000000181"/>
    <n v="121.09842000000182"/>
    <n v="312.01000000000181"/>
    <n v="134.81522000000183"/>
    <s v="ср"/>
    <s v="14-15"/>
    <x v="0"/>
    <x v="1"/>
    <s v="Apparel Stores"/>
    <n v="5441"/>
    <n v="90"/>
    <x v="0"/>
    <s v="11:00 - 14:30"/>
  </r>
  <r>
    <x v="58"/>
    <x v="6"/>
    <d v="1899-12-30T09:34:42"/>
    <d v="2009-12-14T00:00:00"/>
    <d v="1899-12-30T10:17:52"/>
    <x v="46"/>
    <s v="S"/>
    <n v="26.98"/>
    <n v="26.99"/>
    <n v="100"/>
    <n v="1.88"/>
    <s v="отбой от уровня"/>
    <s v="стоп"/>
    <x v="4"/>
    <m/>
    <m/>
    <n v="1.88"/>
    <n v="2698"/>
    <n v="2699"/>
    <n v="-1"/>
    <n v="-2.88"/>
    <n v="312.01000000000181"/>
    <n v="134.81522000000183"/>
    <n v="311.01000000000181"/>
    <n v="131.93522000000183"/>
    <s v="пн"/>
    <s v="9-10"/>
    <x v="0"/>
    <x v="6"/>
    <s v="Property &amp; Casualty Insurance"/>
    <n v="2590"/>
    <n v="30"/>
    <x v="0"/>
    <s v="9:30 - 11:00"/>
  </r>
  <r>
    <x v="59"/>
    <x v="6"/>
    <d v="1899-12-30T09:34:52"/>
    <d v="2009-12-14T00:00:00"/>
    <d v="1899-12-30T10:17:52"/>
    <x v="46"/>
    <s v="S"/>
    <n v="26.99"/>
    <n v="26.99"/>
    <n v="100"/>
    <n v="1.88"/>
    <s v="отбой от уровня"/>
    <s v="стоп"/>
    <x v="2"/>
    <m/>
    <m/>
    <n v="1.88"/>
    <n v="2699"/>
    <n v="2699"/>
    <n v="0"/>
    <n v="-1.88"/>
    <n v="311.01000000000181"/>
    <n v="131.93522000000183"/>
    <n v="311.01000000000181"/>
    <n v="130.05522000000184"/>
    <s v="пн"/>
    <s v="9-10"/>
    <x v="0"/>
    <x v="6"/>
    <s v="Property &amp; Casualty Insurance"/>
    <n v="2580"/>
    <n v="30"/>
    <x v="0"/>
    <s v="9:30 - 11:00"/>
  </r>
  <r>
    <x v="60"/>
    <x v="6"/>
    <d v="1899-12-30T09:38:54"/>
    <d v="2009-12-14T00:00:00"/>
    <d v="1899-12-30T11:59:24"/>
    <x v="47"/>
    <s v="L"/>
    <n v="28.09"/>
    <n v="28.17"/>
    <n v="100"/>
    <n v="2.4500000000000002"/>
    <s v="отбой от уровня"/>
    <s v="стоп"/>
    <x v="0"/>
    <m/>
    <m/>
    <n v="2.4500000000000002"/>
    <n v="2809"/>
    <n v="2817"/>
    <n v="8"/>
    <n v="5.55"/>
    <n v="311.01000000000181"/>
    <n v="130.05522000000184"/>
    <n v="319.01000000000181"/>
    <n v="135.60522000000185"/>
    <s v="пн"/>
    <s v="9-10"/>
    <x v="0"/>
    <x v="5"/>
    <s v="Diversified Utilities"/>
    <n v="8430"/>
    <n v="135"/>
    <x v="0"/>
    <s v="9:30 - 11:00"/>
  </r>
  <r>
    <x v="61"/>
    <x v="6"/>
    <d v="1899-12-30T09:40:49"/>
    <d v="2009-12-14T00:00:00"/>
    <d v="1899-12-30T11:59:24"/>
    <x v="47"/>
    <s v="L"/>
    <n v="28.04"/>
    <n v="28.17"/>
    <n v="100"/>
    <n v="2.17"/>
    <s v="пробой уровня"/>
    <s v="стоп"/>
    <x v="4"/>
    <m/>
    <m/>
    <n v="2.17"/>
    <n v="2804"/>
    <n v="2817"/>
    <n v="13"/>
    <n v="10.83"/>
    <n v="319.01000000000181"/>
    <n v="135.60522000000185"/>
    <n v="332.01000000000181"/>
    <n v="146.43522000000186"/>
    <s v="пн"/>
    <s v="9-10"/>
    <x v="0"/>
    <x v="5"/>
    <s v="Diversified Utilities"/>
    <n v="8315"/>
    <n v="135"/>
    <x v="0"/>
    <s v="9:30 - 11:00"/>
  </r>
  <r>
    <x v="62"/>
    <x v="6"/>
    <d v="1899-12-30T09:51:43"/>
    <d v="2009-12-14T00:00:00"/>
    <d v="1899-12-30T10:28:35"/>
    <x v="48"/>
    <s v="S"/>
    <n v="44.99"/>
    <n v="44.91"/>
    <n v="100"/>
    <n v="2.61"/>
    <s v="пробой уровня"/>
    <s v="трейлинг стоп"/>
    <x v="2"/>
    <m/>
    <m/>
    <n v="2.61"/>
    <n v="4499"/>
    <n v="4491"/>
    <n v="8"/>
    <n v="5.3900000000000006"/>
    <n v="332.01000000000181"/>
    <n v="146.43522000000186"/>
    <n v="340.01000000000181"/>
    <n v="151.82522000000188"/>
    <s v="пн"/>
    <s v="9-10"/>
    <x v="0"/>
    <x v="1"/>
    <s v="Electronics Stores"/>
    <n v="2212"/>
    <n v="30"/>
    <x v="0"/>
    <s v="9:30 - 11:00"/>
  </r>
  <r>
    <x v="63"/>
    <x v="6"/>
    <d v="1899-12-30T10:20:05"/>
    <d v="2009-12-14T00:00:00"/>
    <d v="1899-12-30T10:20:16"/>
    <x v="49"/>
    <s v="L"/>
    <n v="39.53"/>
    <n v="39.47"/>
    <n v="100"/>
    <n v="2.6"/>
    <s v="необоснованный вход"/>
    <s v="стоп"/>
    <x v="1"/>
    <m/>
    <m/>
    <n v="2.6"/>
    <n v="3953"/>
    <n v="3947"/>
    <n v="-6"/>
    <n v="-8.6"/>
    <n v="340.01000000000181"/>
    <n v="151.82522000000188"/>
    <n v="334.01000000000181"/>
    <n v="143.22522000000188"/>
    <s v="пн"/>
    <s v="10-11"/>
    <x v="0"/>
    <x v="2"/>
    <s v="Gold"/>
    <n v="11"/>
    <n v="0"/>
    <x v="0"/>
    <s v="9:30 - 11:00"/>
  </r>
  <r>
    <x v="64"/>
    <x v="6"/>
    <d v="1899-12-30T13:30:43"/>
    <d v="2009-12-14T00:00:00"/>
    <d v="1899-12-30T14:19:42"/>
    <x v="48"/>
    <s v="S"/>
    <n v="44.94"/>
    <n v="45.02"/>
    <n v="100"/>
    <n v="2.4900000000000002"/>
    <s v="отбой от уровня"/>
    <s v="стоп"/>
    <x v="0"/>
    <m/>
    <m/>
    <n v="2.4900000000000002"/>
    <n v="4494"/>
    <n v="4502"/>
    <n v="-8"/>
    <n v="-10.49"/>
    <n v="334.01000000000181"/>
    <n v="143.22522000000188"/>
    <n v="326.01000000000181"/>
    <n v="132.73522000000187"/>
    <s v="пн"/>
    <s v="13-14"/>
    <x v="0"/>
    <x v="1"/>
    <s v="Electronics Stores"/>
    <n v="2939"/>
    <n v="45"/>
    <x v="0"/>
    <s v="11:00 - 14:30"/>
  </r>
  <r>
    <x v="65"/>
    <x v="6"/>
    <d v="1899-12-30T13:41:21"/>
    <d v="2009-12-14T00:00:00"/>
    <d v="1899-12-30T13:50:04"/>
    <x v="50"/>
    <s v="S"/>
    <n v="21.96"/>
    <n v="22.01"/>
    <n v="100"/>
    <n v="2.67"/>
    <s v="отбой от уровня"/>
    <s v="стоп"/>
    <x v="0"/>
    <m/>
    <m/>
    <n v="2.67"/>
    <n v="2196"/>
    <n v="2201"/>
    <n v="-5"/>
    <n v="-7.67"/>
    <n v="326.01000000000181"/>
    <n v="132.73522000000187"/>
    <n v="321.01000000000181"/>
    <n v="125.06522000000187"/>
    <s v="пн"/>
    <s v="13-14"/>
    <x v="0"/>
    <x v="7"/>
    <s v="Aerospace/Defense Products &amp; Services"/>
    <n v="523"/>
    <n v="0"/>
    <x v="0"/>
    <s v="11:00 - 14:30"/>
  </r>
  <r>
    <x v="66"/>
    <x v="6"/>
    <d v="1899-12-30T13:43:16"/>
    <d v="2009-12-14T00:00:00"/>
    <d v="1899-12-30T13:50:25"/>
    <x v="51"/>
    <s v="L"/>
    <n v="43.01"/>
    <n v="42.98"/>
    <n v="100"/>
    <n v="2.4900000000000002"/>
    <s v="отбой от уровня"/>
    <s v="стоп"/>
    <x v="2"/>
    <m/>
    <m/>
    <n v="2.4900000000000002"/>
    <n v="4301"/>
    <n v="4298"/>
    <n v="-3"/>
    <n v="-5.49"/>
    <n v="321.01000000000181"/>
    <n v="125.06522000000187"/>
    <n v="318.01000000000181"/>
    <n v="119.57522000000188"/>
    <s v="пн"/>
    <s v="13-14"/>
    <x v="0"/>
    <x v="3"/>
    <s v="Food - Major Diversified"/>
    <n v="429"/>
    <n v="0"/>
    <x v="0"/>
    <s v="11:00 - 14:30"/>
  </r>
  <r>
    <x v="67"/>
    <x v="6"/>
    <d v="1899-12-30T13:43:36"/>
    <d v="2009-12-14T00:00:00"/>
    <d v="1899-12-30T13:50:25"/>
    <x v="51"/>
    <s v="L"/>
    <n v="43.01"/>
    <n v="42.98"/>
    <n v="100"/>
    <n v="2.4900000000000002"/>
    <s v="отбой от уровня"/>
    <s v="стоп"/>
    <x v="0"/>
    <m/>
    <m/>
    <n v="2.4900000000000002"/>
    <n v="4301"/>
    <n v="4298"/>
    <n v="-3"/>
    <n v="-5.49"/>
    <n v="318.01000000000181"/>
    <n v="119.57522000000188"/>
    <n v="315.01000000000181"/>
    <n v="114.08522000000188"/>
    <s v="пн"/>
    <s v="13-14"/>
    <x v="0"/>
    <x v="3"/>
    <s v="Food - Major Diversified"/>
    <n v="409"/>
    <n v="0"/>
    <x v="0"/>
    <s v="11:00 - 14:30"/>
  </r>
  <r>
    <x v="68"/>
    <x v="6"/>
    <d v="1899-12-30T13:43:37"/>
    <d v="2009-12-14T00:00:00"/>
    <d v="1899-12-30T13:50:25"/>
    <x v="51"/>
    <s v="L"/>
    <n v="43.01"/>
    <n v="42.98"/>
    <n v="100"/>
    <n v="2.4900000000000002"/>
    <s v="отбой от уровня"/>
    <s v="стоп"/>
    <x v="2"/>
    <m/>
    <m/>
    <n v="2.4900000000000002"/>
    <n v="4301"/>
    <n v="4298"/>
    <n v="-3"/>
    <n v="-5.49"/>
    <n v="315.01000000000181"/>
    <n v="114.08522000000188"/>
    <n v="312.01000000000181"/>
    <n v="108.59522000000189"/>
    <s v="пн"/>
    <s v="13-14"/>
    <x v="0"/>
    <x v="3"/>
    <s v="Food - Major Diversified"/>
    <n v="408"/>
    <n v="0"/>
    <x v="0"/>
    <s v="11:00 - 14:30"/>
  </r>
  <r>
    <x v="69"/>
    <x v="6"/>
    <d v="1899-12-30T14:13:06"/>
    <d v="2009-12-14T00:00:00"/>
    <d v="1899-12-30T14:19:42"/>
    <x v="48"/>
    <s v="S"/>
    <n v="44.98"/>
    <n v="45.02"/>
    <n v="100"/>
    <n v="2.4900000000000002"/>
    <s v="отбой от уровня"/>
    <s v="трейлинг стоп"/>
    <x v="0"/>
    <m/>
    <m/>
    <n v="2.4900000000000002"/>
    <n v="4498"/>
    <n v="4502"/>
    <n v="-4"/>
    <n v="-6.49"/>
    <n v="312.01000000000181"/>
    <n v="108.59522000000189"/>
    <n v="308.01000000000181"/>
    <n v="102.10522000000189"/>
    <s v="пн"/>
    <s v="14-15"/>
    <x v="0"/>
    <x v="1"/>
    <s v="Electronics Stores"/>
    <n v="396"/>
    <n v="0"/>
    <x v="0"/>
    <s v="11:00 - 14:30"/>
  </r>
  <r>
    <x v="70"/>
    <x v="6"/>
    <d v="1899-12-30T14:13:10"/>
    <d v="2009-12-14T00:00:00"/>
    <d v="1899-12-30T14:19:42"/>
    <x v="48"/>
    <s v="S"/>
    <n v="44.98"/>
    <n v="45.02"/>
    <n v="100"/>
    <n v="2.4900000000000002"/>
    <s v="отбой от уровня"/>
    <s v="стоп"/>
    <x v="1"/>
    <m/>
    <m/>
    <n v="2.4900000000000002"/>
    <n v="4498"/>
    <n v="4502"/>
    <n v="-4"/>
    <n v="-6.49"/>
    <n v="308.01000000000181"/>
    <n v="102.10522000000189"/>
    <n v="304.01000000000181"/>
    <n v="95.615220000001898"/>
    <s v="пн"/>
    <s v="14-15"/>
    <x v="0"/>
    <x v="1"/>
    <s v="Electronics Stores"/>
    <n v="392"/>
    <n v="0"/>
    <x v="0"/>
    <s v="11:00 - 14:30"/>
  </r>
  <r>
    <x v="71"/>
    <x v="6"/>
    <d v="1899-12-30T14:13:14"/>
    <d v="2009-12-14T00:00:00"/>
    <d v="1899-12-30T14:19:42"/>
    <x v="48"/>
    <s v="S"/>
    <n v="44.98"/>
    <n v="45.02"/>
    <n v="100"/>
    <n v="2.4900000000000002"/>
    <s v="в канале"/>
    <s v="трейлинг стоп"/>
    <x v="1"/>
    <m/>
    <m/>
    <n v="2.4900000000000002"/>
    <n v="4498"/>
    <n v="4502"/>
    <n v="-4"/>
    <n v="-6.49"/>
    <n v="304.01000000000181"/>
    <n v="95.615220000001898"/>
    <n v="300.01000000000181"/>
    <n v="89.125220000001903"/>
    <s v="пн"/>
    <s v="14-15"/>
    <x v="0"/>
    <x v="1"/>
    <s v="Electronics Stores"/>
    <n v="388"/>
    <n v="0"/>
    <x v="0"/>
    <s v="11:00 - 14:30"/>
  </r>
  <r>
    <x v="72"/>
    <x v="6"/>
    <d v="1899-12-30T14:21:55"/>
    <d v="2009-12-14T00:00:00"/>
    <d v="1899-12-30T14:41:19"/>
    <x v="52"/>
    <s v="S"/>
    <n v="90.44"/>
    <n v="90.52"/>
    <n v="100"/>
    <n v="2.33"/>
    <s v="отбой от уровня"/>
    <s v="цель"/>
    <x v="3"/>
    <m/>
    <m/>
    <n v="2.33"/>
    <n v="9044"/>
    <n v="9052"/>
    <n v="-8"/>
    <n v="-10.33"/>
    <n v="300.01000000000181"/>
    <n v="89.125220000001903"/>
    <n v="292.01000000000181"/>
    <n v="78.795220000001905"/>
    <s v="пн"/>
    <s v="14-15"/>
    <x v="0"/>
    <x v="1"/>
    <s v="Air Delivery &amp; Freight Services"/>
    <n v="1164"/>
    <n v="15"/>
    <x v="0"/>
    <s v="11:00 - 14:30"/>
  </r>
  <r>
    <x v="73"/>
    <x v="6"/>
    <d v="1899-12-30T14:38:40"/>
    <d v="2009-12-14T00:00:00"/>
    <d v="1899-12-30T14:41:19"/>
    <x v="52"/>
    <s v="S"/>
    <n v="90.48"/>
    <n v="90.52"/>
    <n v="100"/>
    <n v="2.33"/>
    <s v="пробой уровня"/>
    <s v="трейлинг стоп"/>
    <x v="2"/>
    <m/>
    <m/>
    <n v="2.33"/>
    <n v="9048"/>
    <n v="9052"/>
    <n v="-4"/>
    <n v="-6.33"/>
    <n v="292.01000000000181"/>
    <n v="78.795220000001905"/>
    <n v="288.01000000000181"/>
    <n v="72.465220000001906"/>
    <s v="пн"/>
    <s v="14-15"/>
    <x v="0"/>
    <x v="1"/>
    <s v="Air Delivery &amp; Freight Services"/>
    <n v="159"/>
    <n v="0"/>
    <x v="0"/>
    <s v="14:30 - 16:00"/>
  </r>
  <r>
    <x v="74"/>
    <x v="6"/>
    <d v="1899-12-30T14:42:26"/>
    <d v="2009-12-14T00:00:00"/>
    <d v="1899-12-30T14:44:24"/>
    <x v="52"/>
    <s v="L"/>
    <n v="90.49"/>
    <n v="90.37"/>
    <n v="100"/>
    <n v="2.73"/>
    <s v="отбой от уровня"/>
    <s v="стоп"/>
    <x v="0"/>
    <m/>
    <m/>
    <n v="2.73"/>
    <n v="9049"/>
    <n v="9037"/>
    <n v="-12"/>
    <n v="-14.73"/>
    <n v="288.01000000000181"/>
    <n v="72.465220000001906"/>
    <n v="276.01000000000181"/>
    <n v="57.735220000001902"/>
    <s v="пн"/>
    <s v="14-15"/>
    <x v="0"/>
    <x v="1"/>
    <s v="Air Delivery &amp; Freight Services"/>
    <n v="118"/>
    <n v="0"/>
    <x v="0"/>
    <s v="14:30 - 16:00"/>
  </r>
  <r>
    <x v="75"/>
    <x v="6"/>
    <d v="1899-12-30T14:42:48"/>
    <d v="2009-12-14T00:00:00"/>
    <d v="1899-12-30T14:44:24"/>
    <x v="52"/>
    <s v="L"/>
    <n v="90.47"/>
    <n v="90.38"/>
    <n v="100"/>
    <n v="2.4500000000000002"/>
    <s v="отбой от уровня"/>
    <s v="стоп"/>
    <x v="0"/>
    <m/>
    <m/>
    <n v="2.4500000000000002"/>
    <n v="9047"/>
    <n v="9038"/>
    <n v="-9"/>
    <n v="-11.45"/>
    <n v="276.01000000000181"/>
    <n v="57.735220000001902"/>
    <n v="267.01000000000181"/>
    <n v="46.2852200000019"/>
    <s v="пн"/>
    <s v="14-15"/>
    <x v="0"/>
    <x v="1"/>
    <s v="Air Delivery &amp; Freight Services"/>
    <n v="96"/>
    <n v="0"/>
    <x v="0"/>
    <s v="14:30 - 16:00"/>
  </r>
  <r>
    <x v="76"/>
    <x v="6"/>
    <d v="1899-12-30T15:00:24"/>
    <d v="2009-12-14T00:00:00"/>
    <d v="1899-12-30T15:32:24"/>
    <x v="53"/>
    <s v="S"/>
    <n v="42.23"/>
    <n v="42.33"/>
    <n v="100"/>
    <n v="2.2000000000000002"/>
    <s v="пробой уровня"/>
    <s v="трейлинг стоп"/>
    <x v="0"/>
    <m/>
    <m/>
    <n v="2.2000000000000002"/>
    <n v="4223"/>
    <n v="4233"/>
    <n v="-10"/>
    <n v="-12.2"/>
    <n v="267.01000000000181"/>
    <n v="46.2852200000019"/>
    <n v="257.01000000000181"/>
    <n v="34.085220000001897"/>
    <s v="пн"/>
    <s v="15-16"/>
    <x v="0"/>
    <x v="1"/>
    <s v="Shipping"/>
    <n v="1920"/>
    <n v="30"/>
    <x v="0"/>
    <s v="14:30 - 16:00"/>
  </r>
  <r>
    <x v="77"/>
    <x v="6"/>
    <d v="1899-12-30T15:00:24"/>
    <d v="2009-12-14T00:00:00"/>
    <d v="1899-12-30T15:35:45"/>
    <x v="53"/>
    <s v="S"/>
    <n v="42.24"/>
    <n v="42.42"/>
    <n v="100"/>
    <n v="2.3199999999999998"/>
    <s v="пробой уровня"/>
    <s v="трейлинг стоп"/>
    <x v="0"/>
    <m/>
    <m/>
    <n v="2.3199999999999998"/>
    <n v="4224"/>
    <n v="4242"/>
    <n v="-18"/>
    <n v="-20.32"/>
    <n v="257.01000000000181"/>
    <n v="34.085220000001897"/>
    <n v="239.01000000000181"/>
    <n v="13.765220000001896"/>
    <s v="пн"/>
    <s v="15-16"/>
    <x v="0"/>
    <x v="1"/>
    <s v="Shipping"/>
    <n v="2121"/>
    <n v="30"/>
    <x v="0"/>
    <s v="14:30 - 16:00"/>
  </r>
  <r>
    <x v="78"/>
    <x v="6"/>
    <d v="1899-12-30T15:29:44"/>
    <d v="2009-12-14T00:00:00"/>
    <d v="1899-12-30T15:29:00"/>
    <x v="53"/>
    <s v="S"/>
    <n v="42.17"/>
    <n v="42.17"/>
    <n v="100"/>
    <n v="2.3199999999999998"/>
    <s v="отбой от уровня"/>
    <s v="трейлинг стоп"/>
    <x v="0"/>
    <m/>
    <m/>
    <n v="2.3199999999999998"/>
    <n v="4217"/>
    <n v="4217"/>
    <n v="0"/>
    <n v="-2.3199999999999998"/>
    <n v="239.01000000000181"/>
    <n v="13.765220000001896"/>
    <n v="239.01000000000181"/>
    <n v="11.445220000001896"/>
    <s v="пн"/>
    <s v="15-16"/>
    <x v="0"/>
    <x v="1"/>
    <s v="Shipping"/>
    <n v="-44"/>
    <e v="#NUM!"/>
    <x v="1"/>
    <s v="14:30 - 16:00"/>
  </r>
  <r>
    <x v="79"/>
    <x v="6"/>
    <d v="1899-12-30T15:50:09"/>
    <d v="2009-12-14T00:00:00"/>
    <d v="1899-12-30T15:54:06"/>
    <x v="53"/>
    <s v="L"/>
    <n v="42.2"/>
    <n v="42.07"/>
    <n v="100"/>
    <n v="2.48"/>
    <s v="отбой от уровня"/>
    <s v="стоп"/>
    <x v="3"/>
    <m/>
    <m/>
    <n v="2.48"/>
    <n v="4220"/>
    <n v="4207"/>
    <n v="-13"/>
    <n v="-15.48"/>
    <n v="239.01000000000181"/>
    <n v="11.445220000001896"/>
    <n v="226.01000000000181"/>
    <n v="-4.0347799999981042"/>
    <s v="пн"/>
    <s v="15-16"/>
    <x v="0"/>
    <x v="1"/>
    <s v="Shipping"/>
    <n v="237"/>
    <n v="0"/>
    <x v="0"/>
    <s v="14:30 - 16:00"/>
  </r>
  <r>
    <x v="80"/>
    <x v="7"/>
    <d v="1899-12-30T09:32:55"/>
    <d v="2009-12-15T00:00:00"/>
    <d v="1899-12-30T09:33:18"/>
    <x v="54"/>
    <s v="S"/>
    <n v="47.99"/>
    <n v="48.01"/>
    <n v="200"/>
    <n v="2.56"/>
    <s v="отбой от уровня"/>
    <s v="стоп"/>
    <x v="0"/>
    <m/>
    <m/>
    <n v="5.12"/>
    <n v="9598"/>
    <n v="9602"/>
    <n v="-4"/>
    <n v="-9.120000000000001"/>
    <n v="226.01000000000181"/>
    <n v="-4.0347799999981042"/>
    <n v="222.01000000000181"/>
    <n v="-13.154779999998105"/>
    <s v="вт"/>
    <s v="9-10"/>
    <x v="0"/>
    <x v="2"/>
    <s v="Independent Oil &amp; Gas"/>
    <n v="23"/>
    <n v="0"/>
    <x v="0"/>
    <s v="9:30 - 11:00"/>
  </r>
  <r>
    <x v="81"/>
    <x v="7"/>
    <d v="1899-12-30T09:45:09"/>
    <d v="2009-12-15T00:00:00"/>
    <d v="1899-12-30T10:12:36"/>
    <x v="55"/>
    <s v="L"/>
    <n v="41.03"/>
    <n v="41.55"/>
    <n v="100"/>
    <n v="2.2000000000000002"/>
    <s v="пробой уровня"/>
    <s v="трейлинг стоп"/>
    <x v="3"/>
    <m/>
    <m/>
    <n v="2.2000000000000002"/>
    <n v="4103"/>
    <n v="4155"/>
    <n v="52"/>
    <n v="49.8"/>
    <n v="222.01000000000181"/>
    <n v="-13.154779999998105"/>
    <n v="274.01000000000181"/>
    <n v="36.645220000001892"/>
    <s v="вт"/>
    <s v="9-10"/>
    <x v="0"/>
    <x v="7"/>
    <s v="Heavy Construction"/>
    <n v="1647"/>
    <n v="15"/>
    <x v="0"/>
    <s v="9:30 - 11:00"/>
  </r>
  <r>
    <x v="82"/>
    <x v="7"/>
    <d v="1899-12-30T09:45:23"/>
    <d v="2009-12-15T00:00:00"/>
    <d v="1899-12-30T09:45:00"/>
    <x v="10"/>
    <s v="L"/>
    <n v="52.02"/>
    <n v="52.02"/>
    <n v="100"/>
    <n v="2.35"/>
    <s v="отбой от уровня"/>
    <s v="стоп"/>
    <x v="2"/>
    <m/>
    <m/>
    <n v="2.35"/>
    <n v="5202"/>
    <n v="5202"/>
    <n v="0"/>
    <n v="-2.35"/>
    <n v="274.01000000000181"/>
    <n v="36.645220000001892"/>
    <n v="274.01000000000181"/>
    <n v="34.295220000001891"/>
    <s v="вт"/>
    <s v="9-10"/>
    <x v="0"/>
    <x v="0"/>
    <s v="Semiconductor - Specialized"/>
    <n v="-23"/>
    <e v="#NUM!"/>
    <x v="1"/>
    <s v="9:30 - 11:00"/>
  </r>
  <r>
    <x v="83"/>
    <x v="7"/>
    <d v="1899-12-30T09:46:15"/>
    <d v="2009-12-15T00:00:00"/>
    <d v="1899-12-30T10:48:04"/>
    <x v="10"/>
    <s v="L"/>
    <n v="51.86"/>
    <n v="51.75"/>
    <n v="100"/>
    <n v="1.95"/>
    <s v="отбой от уровня"/>
    <s v="стоп"/>
    <x v="2"/>
    <m/>
    <m/>
    <n v="1.95"/>
    <n v="5186"/>
    <n v="5175"/>
    <n v="-11"/>
    <n v="-12.95"/>
    <n v="274.01000000000181"/>
    <n v="34.295220000001891"/>
    <n v="263.01000000000181"/>
    <n v="21.345220000001891"/>
    <s v="вт"/>
    <s v="9-10"/>
    <x v="0"/>
    <x v="0"/>
    <s v="Semiconductor - Specialized"/>
    <n v="3709"/>
    <n v="60"/>
    <x v="0"/>
    <s v="9:30 - 11:00"/>
  </r>
  <r>
    <x v="84"/>
    <x v="7"/>
    <d v="1899-12-30T10:05:17"/>
    <d v="2009-12-15T00:00:00"/>
    <d v="1899-12-30T12:23:58"/>
    <x v="47"/>
    <s v="L"/>
    <n v="28.03"/>
    <n v="27.99"/>
    <n v="200"/>
    <n v="2.4449999999999998"/>
    <s v="отбой от уровня"/>
    <s v="стоп"/>
    <x v="2"/>
    <m/>
    <m/>
    <n v="4.8899999999999997"/>
    <n v="5606"/>
    <n v="5598"/>
    <n v="-8"/>
    <n v="-12.89"/>
    <n v="263.01000000000181"/>
    <n v="21.345220000001891"/>
    <n v="255.01000000000181"/>
    <n v="8.4552200000018907"/>
    <s v="вт"/>
    <s v="10-11"/>
    <x v="0"/>
    <x v="5"/>
    <s v="Diversified Utilities"/>
    <n v="8321"/>
    <n v="135"/>
    <x v="0"/>
    <s v="9:30 - 11:00"/>
  </r>
  <r>
    <x v="85"/>
    <x v="7"/>
    <d v="1899-12-30T10:24:01"/>
    <d v="2009-12-15T00:00:00"/>
    <d v="1899-12-30T10:45:32"/>
    <x v="56"/>
    <s v="S"/>
    <n v="48.37"/>
    <n v="48.19"/>
    <n v="100"/>
    <n v="2.2200000000000002"/>
    <s v="отбой от уровня"/>
    <s v="стоп"/>
    <x v="3"/>
    <m/>
    <m/>
    <n v="2.2200000000000002"/>
    <n v="4837"/>
    <n v="4819"/>
    <n v="18"/>
    <n v="15.78"/>
    <n v="255.01000000000181"/>
    <n v="8.4552200000018907"/>
    <n v="273.01000000000181"/>
    <n v="24.235220000001888"/>
    <s v="вт"/>
    <s v="10-11"/>
    <x v="0"/>
    <x v="3"/>
    <s v="Packaging &amp; Containers"/>
    <n v="1291"/>
    <n v="15"/>
    <x v="0"/>
    <s v="9:30 - 11:00"/>
  </r>
  <r>
    <x v="86"/>
    <x v="7"/>
    <d v="1899-12-30T10:25:49"/>
    <d v="2009-12-15T00:00:00"/>
    <d v="1899-12-30T10:51:19"/>
    <x v="57"/>
    <s v="L"/>
    <n v="36.549999999999997"/>
    <n v="36.630000000000003"/>
    <n v="100"/>
    <n v="2.19"/>
    <s v="отбой от уровня"/>
    <s v="стоп"/>
    <x v="3"/>
    <m/>
    <m/>
    <n v="2.19"/>
    <n v="3654.9999999999995"/>
    <n v="3663.0000000000005"/>
    <n v="8.0000000000009095"/>
    <n v="5.81000000000091"/>
    <n v="273.01000000000181"/>
    <n v="24.235220000001888"/>
    <n v="281.01000000000272"/>
    <n v="30.0452200000028"/>
    <s v="вт"/>
    <s v="10-11"/>
    <x v="0"/>
    <x v="1"/>
    <s v="Technical Services"/>
    <n v="1530"/>
    <n v="15"/>
    <x v="0"/>
    <s v="9:30 - 11:00"/>
  </r>
  <r>
    <x v="87"/>
    <x v="7"/>
    <d v="1899-12-30T10:54:25"/>
    <d v="2009-12-15T00:00:00"/>
    <d v="1899-12-30T12:07:42"/>
    <x v="30"/>
    <s v="S"/>
    <n v="42.48"/>
    <n v="42.53"/>
    <n v="100"/>
    <n v="2.3199999999999998"/>
    <s v="отбой от уровня"/>
    <s v="стоп"/>
    <x v="3"/>
    <m/>
    <m/>
    <n v="2.3199999999999998"/>
    <n v="4248"/>
    <n v="4253"/>
    <n v="-5"/>
    <n v="-7.32"/>
    <n v="281.01000000000272"/>
    <n v="30.0452200000028"/>
    <n v="276.01000000000272"/>
    <n v="22.7252200000028"/>
    <s v="вт"/>
    <s v="10-11"/>
    <x v="0"/>
    <x v="2"/>
    <s v="Oil &amp; Gas Drilling &amp; Exploration"/>
    <n v="4397"/>
    <n v="60"/>
    <x v="0"/>
    <s v="9:30 - 11:00"/>
  </r>
  <r>
    <x v="88"/>
    <x v="7"/>
    <d v="1899-12-30T13:31:13"/>
    <d v="2009-12-15T00:00:00"/>
    <d v="1899-12-30T13:36:52"/>
    <x v="48"/>
    <s v="L"/>
    <n v="41.08"/>
    <n v="41.01"/>
    <n v="100"/>
    <n v="2.6"/>
    <s v="отбой от уровня"/>
    <s v="стоп"/>
    <x v="0"/>
    <m/>
    <m/>
    <n v="2.6"/>
    <n v="4108"/>
    <n v="4101"/>
    <n v="-7"/>
    <n v="-9.6"/>
    <n v="276.01000000000272"/>
    <n v="22.7252200000028"/>
    <n v="269.01000000000272"/>
    <n v="13.1252200000028"/>
    <s v="вт"/>
    <s v="13-14"/>
    <x v="0"/>
    <x v="1"/>
    <s v="Electronics Stores"/>
    <n v="339"/>
    <n v="0"/>
    <x v="0"/>
    <s v="11:00 - 14:30"/>
  </r>
  <r>
    <x v="89"/>
    <x v="7"/>
    <d v="1899-12-30T13:32:08"/>
    <d v="2009-12-15T00:00:00"/>
    <d v="1899-12-30T13:37:14"/>
    <x v="48"/>
    <s v="L"/>
    <n v="41.02"/>
    <n v="41.06"/>
    <n v="100"/>
    <n v="2.2000000000000002"/>
    <s v="отбой от уровня"/>
    <s v="стоп"/>
    <x v="0"/>
    <m/>
    <m/>
    <n v="2.2000000000000002"/>
    <n v="4102"/>
    <n v="4106"/>
    <n v="4"/>
    <n v="1.7999999999999998"/>
    <n v="269.01000000000272"/>
    <n v="13.1252200000028"/>
    <n v="273.01000000000272"/>
    <n v="14.925220000002799"/>
    <s v="вт"/>
    <s v="13-14"/>
    <x v="0"/>
    <x v="1"/>
    <s v="Electronics Stores"/>
    <n v="306"/>
    <n v="0"/>
    <x v="0"/>
    <s v="11:00 - 14:30"/>
  </r>
  <r>
    <x v="90"/>
    <x v="7"/>
    <d v="1899-12-30T13:38:06"/>
    <d v="2009-12-15T00:00:00"/>
    <d v="1899-12-30T13:50:38"/>
    <x v="48"/>
    <s v="S"/>
    <n v="41.1"/>
    <n v="41.1"/>
    <n v="100"/>
    <n v="2.48"/>
    <s v="необоснованный вход"/>
    <s v="стоп"/>
    <x v="1"/>
    <m/>
    <m/>
    <n v="2.48"/>
    <n v="4110"/>
    <n v="4110"/>
    <n v="0"/>
    <n v="-2.48"/>
    <n v="273.01000000000272"/>
    <n v="14.925220000002799"/>
    <n v="273.01000000000272"/>
    <n v="12.445220000002799"/>
    <s v="вт"/>
    <s v="13-14"/>
    <x v="0"/>
    <x v="1"/>
    <s v="Electronics Stores"/>
    <n v="752"/>
    <n v="0"/>
    <x v="0"/>
    <s v="11:00 - 14:30"/>
  </r>
  <r>
    <x v="91"/>
    <x v="7"/>
    <d v="1899-12-30T13:38:35"/>
    <d v="2009-12-15T00:00:00"/>
    <d v="1899-12-30T14:08:21"/>
    <x v="48"/>
    <s v="S"/>
    <n v="41.11"/>
    <n v="41.09"/>
    <n v="100"/>
    <n v="1.92"/>
    <s v="необоснованный вход"/>
    <s v="стоп"/>
    <x v="1"/>
    <m/>
    <m/>
    <n v="1.92"/>
    <n v="4111"/>
    <n v="4109"/>
    <n v="2"/>
    <n v="8.0000000000000071E-2"/>
    <n v="273.01000000000272"/>
    <n v="12.445220000002799"/>
    <n v="275.01000000000272"/>
    <n v="12.525220000002799"/>
    <s v="вт"/>
    <s v="13-14"/>
    <x v="0"/>
    <x v="1"/>
    <s v="Electronics Stores"/>
    <n v="1786"/>
    <n v="15"/>
    <x v="0"/>
    <s v="11:00 - 14:30"/>
  </r>
  <r>
    <x v="92"/>
    <x v="7"/>
    <d v="1899-12-30T14:00:37"/>
    <d v="2009-12-15T00:00:00"/>
    <d v="1899-12-30T15:56:52"/>
    <x v="21"/>
    <s v="S"/>
    <n v="27.98"/>
    <n v="28.03"/>
    <n v="200"/>
    <n v="2.5099999999999998"/>
    <s v="необоснованный вход"/>
    <s v="стоп"/>
    <x v="1"/>
    <m/>
    <m/>
    <n v="5.0199999999999996"/>
    <n v="5596"/>
    <n v="5606"/>
    <n v="-10"/>
    <n v="-15.02"/>
    <n v="275.01000000000272"/>
    <n v="12.525220000002799"/>
    <n v="265.01000000000272"/>
    <n v="-2.4947799999972009"/>
    <s v="вт"/>
    <s v="14-15"/>
    <x v="0"/>
    <x v="4"/>
    <s v="Medical Appliances &amp; Equipment"/>
    <n v="6975"/>
    <n v="105"/>
    <x v="0"/>
    <s v="11:00 - 14:30"/>
  </r>
  <r>
    <x v="93"/>
    <x v="7"/>
    <d v="1899-12-30T14:08:00"/>
    <d v="2009-12-15T00:00:00"/>
    <d v="1899-12-30T14:25:48"/>
    <x v="48"/>
    <s v="S"/>
    <n v="41.23"/>
    <n v="41.32"/>
    <n v="100"/>
    <n v="2.2000000000000002"/>
    <s v="необоснованный вход"/>
    <s v="стоп"/>
    <x v="1"/>
    <m/>
    <m/>
    <n v="2.2000000000000002"/>
    <n v="4123"/>
    <n v="4132"/>
    <n v="-9"/>
    <n v="-11.2"/>
    <n v="265.01000000000272"/>
    <n v="-2.4947799999972009"/>
    <n v="256.01000000000272"/>
    <n v="-13.6947799999972"/>
    <s v="вт"/>
    <s v="14-15"/>
    <x v="0"/>
    <x v="1"/>
    <s v="Electronics Stores"/>
    <n v="1068"/>
    <n v="15"/>
    <x v="0"/>
    <s v="11:00 - 14:30"/>
  </r>
  <r>
    <x v="94"/>
    <x v="7"/>
    <d v="1899-12-30T14:13:48"/>
    <d v="2009-12-15T00:00:00"/>
    <d v="1899-12-30T14:41:03"/>
    <x v="48"/>
    <s v="S"/>
    <n v="41.23"/>
    <n v="41.54"/>
    <n v="100"/>
    <n v="2.3199999999999998"/>
    <s v="необоснованный вход"/>
    <s v="стоп"/>
    <x v="1"/>
    <m/>
    <m/>
    <n v="2.3199999999999998"/>
    <n v="4123"/>
    <n v="4154"/>
    <n v="-31"/>
    <n v="-33.32"/>
    <n v="256.01000000000272"/>
    <n v="-13.6947799999972"/>
    <n v="225.01000000000272"/>
    <n v="-47.014779999997202"/>
    <s v="вт"/>
    <s v="14-15"/>
    <x v="0"/>
    <x v="1"/>
    <s v="Electronics Stores"/>
    <n v="1635"/>
    <n v="15"/>
    <x v="0"/>
    <s v="11:00 - 14:30"/>
  </r>
  <r>
    <x v="95"/>
    <x v="7"/>
    <d v="1899-12-30T14:28:38"/>
    <d v="2009-12-15T00:00:00"/>
    <d v="1899-12-30T15:56:39"/>
    <x v="58"/>
    <s v="L"/>
    <n v="21.62"/>
    <n v="21.62"/>
    <n v="200"/>
    <n v="2.5499999999999998"/>
    <s v="необоснованный вход"/>
    <s v="стоп"/>
    <x v="1"/>
    <m/>
    <m/>
    <n v="5.0999999999999996"/>
    <n v="4324"/>
    <n v="4324"/>
    <n v="0"/>
    <n v="-5.0999999999999996"/>
    <n v="225.01000000000272"/>
    <n v="-47.014779999997202"/>
    <n v="225.01000000000272"/>
    <n v="-52.114779999997204"/>
    <s v="вт"/>
    <s v="14-15"/>
    <x v="0"/>
    <x v="5"/>
    <s v="Gas Utilities"/>
    <n v="5281"/>
    <n v="75"/>
    <x v="0"/>
    <s v="11:00 - 14:30"/>
  </r>
  <r>
    <x v="96"/>
    <x v="7"/>
    <d v="1899-12-30T14:34:04"/>
    <d v="2009-12-15T00:00:00"/>
    <d v="1899-12-30T15:23:21"/>
    <x v="48"/>
    <s v="S"/>
    <n v="41.39"/>
    <n v="41.53"/>
    <n v="100"/>
    <n v="2.48"/>
    <s v="отбой от уровня"/>
    <s v="стоп"/>
    <x v="4"/>
    <m/>
    <m/>
    <n v="2.48"/>
    <n v="4139"/>
    <n v="4153"/>
    <n v="-14"/>
    <n v="-16.48"/>
    <n v="225.01000000000272"/>
    <n v="-52.114779999997204"/>
    <n v="211.01000000000272"/>
    <n v="-68.594779999997201"/>
    <s v="вт"/>
    <s v="14-15"/>
    <x v="0"/>
    <x v="1"/>
    <s v="Electronics Stores"/>
    <n v="2957"/>
    <n v="45"/>
    <x v="0"/>
    <s v="14:30 - 16:00"/>
  </r>
  <r>
    <x v="97"/>
    <x v="8"/>
    <d v="1899-12-30T09:40:35"/>
    <d v="2009-12-16T00:00:00"/>
    <d v="1899-12-30T09:43:06"/>
    <x v="59"/>
    <s v="S"/>
    <n v="56.93"/>
    <n v="56.9"/>
    <n v="100"/>
    <n v="2.64"/>
    <s v="продолжение движения"/>
    <s v="цель"/>
    <x v="2"/>
    <m/>
    <m/>
    <n v="2.64"/>
    <n v="5693"/>
    <n v="5690"/>
    <n v="3"/>
    <n v="0.35999999999999988"/>
    <n v="211.01000000000272"/>
    <n v="-68.594779999997201"/>
    <n v="214.01000000000272"/>
    <n v="-68.234779999997201"/>
    <s v="ср"/>
    <s v="9-10"/>
    <x v="0"/>
    <x v="2"/>
    <s v="Oil &amp; Gas Refining &amp; Marketing"/>
    <n v="151"/>
    <n v="0"/>
    <x v="0"/>
    <s v="9:30 - 11:00"/>
  </r>
  <r>
    <x v="98"/>
    <x v="8"/>
    <d v="1899-12-30T09:40:38"/>
    <d v="2009-12-16T00:00:00"/>
    <d v="1899-12-30T10:00:08"/>
    <x v="59"/>
    <s v="S"/>
    <n v="56.95"/>
    <n v="57.19"/>
    <n v="100"/>
    <n v="2.36"/>
    <s v="пробой уровня"/>
    <s v="пересиживал"/>
    <x v="1"/>
    <m/>
    <m/>
    <n v="2.36"/>
    <n v="5695"/>
    <n v="5719"/>
    <n v="-24"/>
    <n v="-26.36"/>
    <n v="214.01000000000272"/>
    <n v="-68.234779999997201"/>
    <n v="190.01000000000272"/>
    <n v="-94.594779999997201"/>
    <s v="ср"/>
    <s v="9-10"/>
    <x v="0"/>
    <x v="2"/>
    <s v="Oil &amp; Gas Refining &amp; Marketing"/>
    <n v="1170"/>
    <n v="15"/>
    <x v="0"/>
    <s v="9:30 - 11:00"/>
  </r>
  <r>
    <x v="99"/>
    <x v="8"/>
    <d v="1899-12-30T09:41:38"/>
    <d v="2009-12-16T00:00:00"/>
    <d v="1899-12-30T09:41:00"/>
    <x v="59"/>
    <s v="S"/>
    <n v="56.99"/>
    <n v="56.99"/>
    <n v="100"/>
    <n v="2.36"/>
    <s v="необоснованный вход"/>
    <s v="стоп"/>
    <x v="1"/>
    <m/>
    <m/>
    <n v="2.36"/>
    <n v="5699"/>
    <n v="5699"/>
    <n v="0"/>
    <n v="-2.36"/>
    <n v="190.01000000000272"/>
    <n v="-94.594779999997201"/>
    <n v="190.01000000000272"/>
    <n v="-96.9547799999972"/>
    <s v="ср"/>
    <s v="9-10"/>
    <x v="0"/>
    <x v="2"/>
    <s v="Oil &amp; Gas Refining &amp; Marketing"/>
    <n v="-38"/>
    <e v="#NUM!"/>
    <x v="1"/>
    <s v="9:30 - 11:00"/>
  </r>
  <r>
    <x v="100"/>
    <x v="8"/>
    <d v="1899-12-30T09:44:55"/>
    <d v="2009-12-16T00:00:00"/>
    <d v="1899-12-30T09:44:00"/>
    <x v="59"/>
    <s v="S"/>
    <n v="56.99"/>
    <n v="56.99"/>
    <n v="100"/>
    <n v="2.66"/>
    <s v="отбой от уровня"/>
    <s v="стоп"/>
    <x v="2"/>
    <m/>
    <m/>
    <n v="2.66"/>
    <n v="5699"/>
    <n v="5699"/>
    <n v="0"/>
    <n v="-2.66"/>
    <n v="190.01000000000272"/>
    <n v="-96.9547799999972"/>
    <n v="190.01000000000272"/>
    <n v="-99.614779999997197"/>
    <s v="ср"/>
    <s v="9-10"/>
    <x v="0"/>
    <x v="2"/>
    <s v="Oil &amp; Gas Refining &amp; Marketing"/>
    <n v="-55"/>
    <e v="#NUM!"/>
    <x v="1"/>
    <s v="9:30 - 11:00"/>
  </r>
  <r>
    <x v="101"/>
    <x v="9"/>
    <d v="1899-12-30T13:02:58"/>
    <d v="2009-12-21T00:00:00"/>
    <d v="1899-12-30T13:09:20"/>
    <x v="60"/>
    <s v="S"/>
    <n v="31.96"/>
    <n v="32.06"/>
    <n v="100"/>
    <n v="2.58"/>
    <s v="продолжение движения"/>
    <s v="трейлинг стоп"/>
    <x v="3"/>
    <m/>
    <m/>
    <n v="2.58"/>
    <n v="3196"/>
    <n v="3206"/>
    <n v="-10"/>
    <n v="-12.58"/>
    <n v="190.01000000000272"/>
    <n v="-99.614779999997197"/>
    <n v="180.01000000000272"/>
    <n v="-112.19477999999719"/>
    <s v="пн"/>
    <s v="13-14"/>
    <x v="0"/>
    <x v="4"/>
    <s v="Health Care Plans"/>
    <n v="382"/>
    <n v="0"/>
    <x v="0"/>
    <s v="11:00 - 14:30"/>
  </r>
  <r>
    <x v="102"/>
    <x v="9"/>
    <d v="1899-12-30T13:13:46"/>
    <d v="2009-12-21T00:00:00"/>
    <d v="1899-12-30T13:48:32"/>
    <x v="61"/>
    <s v="S"/>
    <n v="25.46"/>
    <n v="25.51"/>
    <n v="100"/>
    <n v="2.56"/>
    <s v="продолжение движения"/>
    <s v="трейлинг стоп"/>
    <x v="3"/>
    <m/>
    <m/>
    <n v="2.56"/>
    <n v="2546"/>
    <n v="2551"/>
    <n v="-5"/>
    <n v="-7.5600000000000005"/>
    <n v="180.01000000000272"/>
    <n v="-112.19477999999719"/>
    <n v="175.01000000000272"/>
    <n v="-119.7547799999972"/>
    <s v="пн"/>
    <s v="13-14"/>
    <x v="0"/>
    <x v="1"/>
    <s v="General Entertainment"/>
    <n v="2086"/>
    <n v="30"/>
    <x v="0"/>
    <s v="11:00 - 14:30"/>
  </r>
  <r>
    <x v="103"/>
    <x v="9"/>
    <d v="1899-12-30T13:21:27"/>
    <d v="2009-12-21T00:00:00"/>
    <d v="1899-12-30T15:59:37"/>
    <x v="5"/>
    <s v="L"/>
    <n v="25.03"/>
    <n v="25.05"/>
    <n v="100"/>
    <n v="2.44"/>
    <s v="отбой от уровня"/>
    <s v="трейлинг стоп"/>
    <x v="0"/>
    <m/>
    <m/>
    <n v="2.44"/>
    <n v="2503"/>
    <n v="2505"/>
    <n v="2"/>
    <n v="-0.43999999999999995"/>
    <n v="175.01000000000272"/>
    <n v="-119.7547799999972"/>
    <n v="177.01000000000272"/>
    <n v="-120.19477999999719"/>
    <s v="пн"/>
    <s v="13-14"/>
    <x v="0"/>
    <x v="2"/>
    <s v="Oil &amp; Gas Refining &amp; Marketing"/>
    <n v="9490"/>
    <n v="150"/>
    <x v="0"/>
    <s v="11:00 - 14:30"/>
  </r>
  <r>
    <x v="104"/>
    <x v="9"/>
    <d v="1899-12-30T13:31:02"/>
    <d v="2009-12-21T00:00:00"/>
    <d v="1899-12-30T13:36:43"/>
    <x v="49"/>
    <s v="S"/>
    <n v="38.479999999999997"/>
    <n v="38.51"/>
    <n v="100"/>
    <n v="2.31"/>
    <s v="отбой от уровня"/>
    <s v="стоп"/>
    <x v="4"/>
    <m/>
    <m/>
    <n v="2.31"/>
    <n v="3847.9999999999995"/>
    <n v="3851"/>
    <n v="-3.0000000000004547"/>
    <n v="-5.3100000000004552"/>
    <n v="177.01000000000272"/>
    <n v="-120.19477999999719"/>
    <n v="174.01000000000226"/>
    <n v="-125.50477999999765"/>
    <s v="пн"/>
    <s v="13-14"/>
    <x v="0"/>
    <x v="2"/>
    <s v="Gold"/>
    <n v="341"/>
    <n v="0"/>
    <x v="0"/>
    <s v="11:00 - 14:30"/>
  </r>
  <r>
    <x v="105"/>
    <x v="9"/>
    <d v="1899-12-30T14:05:08"/>
    <d v="2009-12-21T00:00:00"/>
    <d v="1899-12-30T14:07:03"/>
    <x v="62"/>
    <s v="S"/>
    <n v="71.98"/>
    <n v="72.03"/>
    <n v="100"/>
    <n v="2.4"/>
    <s v="отбой от уровня"/>
    <s v="трейлинг стоп"/>
    <x v="4"/>
    <m/>
    <m/>
    <n v="2.4"/>
    <n v="7198"/>
    <n v="7203"/>
    <n v="-5"/>
    <n v="-7.4"/>
    <n v="174.01000000000226"/>
    <n v="-125.50477999999765"/>
    <n v="169.01000000000226"/>
    <n v="-132.90477999999766"/>
    <s v="пн"/>
    <s v="14-15"/>
    <x v="0"/>
    <x v="2"/>
    <s v="Specialty Chemicals"/>
    <n v="115"/>
    <n v="0"/>
    <x v="0"/>
    <s v="11:00 - 14:30"/>
  </r>
  <r>
    <x v="106"/>
    <x v="9"/>
    <d v="1899-12-30T14:16:16"/>
    <d v="2009-12-21T00:00:00"/>
    <d v="1899-12-30T14:18:01"/>
    <x v="42"/>
    <s v="L"/>
    <n v="21.44"/>
    <n v="21.35"/>
    <n v="100"/>
    <n v="2.4300000000000002"/>
    <s v="необоснованный вход"/>
    <s v="стоп"/>
    <x v="1"/>
    <m/>
    <m/>
    <n v="2.4300000000000002"/>
    <n v="2144"/>
    <n v="2135"/>
    <n v="-9"/>
    <n v="-11.43"/>
    <n v="169.01000000000226"/>
    <n v="-132.90477999999766"/>
    <n v="160.01000000000226"/>
    <n v="-144.33477999999766"/>
    <s v="пн"/>
    <s v="14-15"/>
    <x v="0"/>
    <x v="2"/>
    <s v="Steel &amp; Iron"/>
    <n v="105"/>
    <n v="0"/>
    <x v="0"/>
    <s v="11:00 - 14:30"/>
  </r>
  <r>
    <x v="107"/>
    <x v="9"/>
    <d v="1899-12-30T14:28:13"/>
    <d v="2009-12-21T00:00:00"/>
    <d v="1899-12-30T14:38:41"/>
    <x v="63"/>
    <s v="L"/>
    <n v="8.11"/>
    <n v="8.0399999999999991"/>
    <n v="100"/>
    <n v="2.12"/>
    <s v="необоснованный вход"/>
    <s v="трейлинг стоп"/>
    <x v="1"/>
    <m/>
    <m/>
    <n v="2.12"/>
    <n v="811"/>
    <n v="803.99999999999989"/>
    <n v="-7.0000000000001137"/>
    <n v="-9.1200000000001147"/>
    <n v="160.01000000000226"/>
    <n v="-144.33477999999766"/>
    <n v="153.01000000000215"/>
    <n v="-153.45477999999778"/>
    <s v="пн"/>
    <s v="14-15"/>
    <x v="0"/>
    <x v="3"/>
    <s v="Auto Parts"/>
    <n v="628"/>
    <n v="0"/>
    <x v="0"/>
    <s v="11:00 - 14:30"/>
  </r>
  <r>
    <x v="108"/>
    <x v="9"/>
    <d v="1899-12-30T14:30:20"/>
    <d v="2009-12-21T00:00:00"/>
    <d v="1899-12-30T14:59:13"/>
    <x v="63"/>
    <s v="L"/>
    <n v="8.1"/>
    <n v="7.97"/>
    <n v="100"/>
    <n v="2.12"/>
    <s v="пробой уровня"/>
    <s v="стоп"/>
    <x v="2"/>
    <m/>
    <m/>
    <n v="2.12"/>
    <n v="810"/>
    <n v="797"/>
    <n v="-13"/>
    <n v="-15.120000000000001"/>
    <n v="153.01000000000215"/>
    <n v="-153.45477999999778"/>
    <n v="140.01000000000215"/>
    <n v="-168.57477999999779"/>
    <s v="пн"/>
    <s v="14-15"/>
    <x v="0"/>
    <x v="3"/>
    <s v="Auto Parts"/>
    <n v="1733"/>
    <n v="15"/>
    <x v="0"/>
    <s v="14:30 - 16:00"/>
  </r>
  <r>
    <x v="109"/>
    <x v="10"/>
    <d v="1899-12-30T09:50:32"/>
    <d v="2009-12-22T00:00:00"/>
    <d v="1899-12-30T12:52:00"/>
    <x v="64"/>
    <s v="S"/>
    <n v="39.979999999999997"/>
    <n v="39.93"/>
    <n v="100"/>
    <n v="2.3199999999999998"/>
    <s v="необоснованный вход"/>
    <s v="стоп"/>
    <x v="1"/>
    <m/>
    <m/>
    <n v="2.3199999999999998"/>
    <n v="3997.9999999999995"/>
    <n v="3993"/>
    <n v="4.9999999999995453"/>
    <n v="2.6799999999995454"/>
    <n v="140.01000000000215"/>
    <n v="-168.57477999999779"/>
    <n v="145.0100000000017"/>
    <n v="-165.89477999999824"/>
    <s v="вт"/>
    <s v="9-10"/>
    <x v="0"/>
    <x v="6"/>
    <s v="Accident &amp; Health Insurance"/>
    <n v="10888"/>
    <n v="180"/>
    <x v="0"/>
    <s v="9:30 - 11:00"/>
  </r>
  <r>
    <x v="110"/>
    <x v="10"/>
    <d v="1899-12-30T09:50:34"/>
    <d v="2009-12-22T00:00:00"/>
    <d v="1899-12-30T12:52:00"/>
    <x v="64"/>
    <s v="S"/>
    <n v="39.99"/>
    <n v="39.93"/>
    <n v="100"/>
    <n v="2.2000000000000002"/>
    <s v="необоснованный вход"/>
    <s v="стоп"/>
    <x v="1"/>
    <m/>
    <m/>
    <n v="2.2000000000000002"/>
    <n v="3999"/>
    <n v="3993"/>
    <n v="6"/>
    <n v="3.8"/>
    <n v="145.0100000000017"/>
    <n v="-165.89477999999824"/>
    <n v="151.0100000000017"/>
    <n v="-162.09477999999822"/>
    <s v="вт"/>
    <s v="9-10"/>
    <x v="0"/>
    <x v="6"/>
    <s v="Accident &amp; Health Insurance"/>
    <n v="10886"/>
    <n v="180"/>
    <x v="0"/>
    <s v="9:30 - 11:00"/>
  </r>
  <r>
    <x v="111"/>
    <x v="10"/>
    <d v="1899-12-30T09:56:01"/>
    <d v="2009-12-22T00:00:00"/>
    <d v="1899-12-30T10:00:05"/>
    <x v="65"/>
    <s v="S"/>
    <n v="38.99"/>
    <n v="39.119999999999997"/>
    <n v="100"/>
    <n v="2.6"/>
    <s v="пробой уровня"/>
    <s v="стоп"/>
    <x v="2"/>
    <m/>
    <m/>
    <n v="2.6"/>
    <n v="3899"/>
    <n v="3911.9999999999995"/>
    <n v="-12.999999999999545"/>
    <n v="-15.599999999999545"/>
    <n v="151.0100000000017"/>
    <n v="-162.09477999999822"/>
    <n v="138.01000000000215"/>
    <n v="-177.69477999999776"/>
    <s v="вт"/>
    <s v="9-10"/>
    <x v="0"/>
    <x v="4"/>
    <s v="Drugs - Generic"/>
    <n v="244"/>
    <n v="0"/>
    <x v="0"/>
    <s v="9:30 - 11:00"/>
  </r>
  <r>
    <x v="112"/>
    <x v="10"/>
    <d v="1899-12-30T10:00:49"/>
    <d v="2009-12-22T00:00:00"/>
    <d v="1899-12-30T10:01:32"/>
    <x v="66"/>
    <s v="L"/>
    <n v="27.01"/>
    <n v="27.04"/>
    <n v="100"/>
    <n v="2.44"/>
    <s v="необоснованный вход"/>
    <s v="стоп"/>
    <x v="1"/>
    <m/>
    <m/>
    <n v="2.44"/>
    <n v="2701"/>
    <n v="2704"/>
    <n v="3"/>
    <n v="0.56000000000000005"/>
    <n v="138.01000000000215"/>
    <n v="-177.69477999999776"/>
    <n v="141.01000000000215"/>
    <n v="-177.13477999999776"/>
    <s v="вт"/>
    <s v="10-11"/>
    <x v="0"/>
    <x v="6"/>
    <s v="Money Center Banks"/>
    <n v="43"/>
    <n v="0"/>
    <x v="0"/>
    <s v="9:30 - 11:00"/>
  </r>
  <r>
    <x v="113"/>
    <x v="10"/>
    <d v="1899-12-30T10:24:04"/>
    <d v="2009-12-22T00:00:00"/>
    <d v="1899-12-30T12:27:53"/>
    <x v="67"/>
    <s v="S"/>
    <n v="12.49"/>
    <n v="12.53"/>
    <n v="100"/>
    <n v="2.13"/>
    <s v="отбой от уровня"/>
    <s v="трейлинг стоп"/>
    <x v="0"/>
    <m/>
    <m/>
    <n v="2.13"/>
    <n v="1249"/>
    <n v="1253"/>
    <n v="-4"/>
    <n v="-6.13"/>
    <n v="141.01000000000215"/>
    <n v="-177.13477999999776"/>
    <n v="137.01000000000215"/>
    <n v="-183.26477999999776"/>
    <s v="вт"/>
    <s v="10-11"/>
    <x v="0"/>
    <x v="2"/>
    <s v="Oil &amp; Gas Equipment &amp; Services"/>
    <n v="7429"/>
    <n v="120"/>
    <x v="0"/>
    <s v="9:30 - 11:00"/>
  </r>
  <r>
    <x v="114"/>
    <x v="10"/>
    <d v="1899-12-30T10:26:56"/>
    <d v="2009-12-22T00:00:00"/>
    <d v="1899-12-30T12:27:53"/>
    <x v="67"/>
    <s v="S"/>
    <n v="12.49"/>
    <n v="12.54"/>
    <n v="100"/>
    <n v="2.13"/>
    <s v="необоснованный вход"/>
    <s v="стоп"/>
    <x v="1"/>
    <m/>
    <m/>
    <n v="2.13"/>
    <n v="1249"/>
    <n v="1254"/>
    <n v="-5"/>
    <n v="-7.13"/>
    <n v="137.01000000000215"/>
    <n v="-183.26477999999776"/>
    <n v="132.01000000000215"/>
    <n v="-190.39477999999775"/>
    <s v="вт"/>
    <s v="10-11"/>
    <x v="0"/>
    <x v="2"/>
    <s v="Oil &amp; Gas Equipment &amp; Services"/>
    <n v="7257"/>
    <n v="120"/>
    <x v="0"/>
    <s v="9:30 - 11:00"/>
  </r>
  <r>
    <x v="115"/>
    <x v="10"/>
    <d v="1899-12-30T10:26:56"/>
    <d v="2009-12-22T00:00:00"/>
    <d v="1899-12-30T12:27:53"/>
    <x v="67"/>
    <s v="S"/>
    <n v="12.49"/>
    <n v="12.54"/>
    <n v="100"/>
    <n v="2.13"/>
    <s v="необоснованный вход"/>
    <s v="пересиживал"/>
    <x v="1"/>
    <m/>
    <m/>
    <n v="2.13"/>
    <n v="1249"/>
    <n v="1254"/>
    <n v="-5"/>
    <n v="-7.13"/>
    <n v="132.01000000000215"/>
    <n v="-190.39477999999775"/>
    <n v="127.01000000000215"/>
    <n v="-197.52477999999775"/>
    <s v="вт"/>
    <s v="10-11"/>
    <x v="0"/>
    <x v="2"/>
    <s v="Oil &amp; Gas Equipment &amp; Services"/>
    <n v="7257"/>
    <n v="120"/>
    <x v="0"/>
    <s v="9:30 - 11:00"/>
  </r>
  <r>
    <x v="116"/>
    <x v="10"/>
    <d v="1899-12-30T10:39:36"/>
    <d v="2009-12-22T00:00:00"/>
    <d v="1899-12-30T11:01:24"/>
    <x v="68"/>
    <s v="L"/>
    <n v="16.25"/>
    <n v="16.23"/>
    <n v="100"/>
    <n v="2.54"/>
    <s v="необоснованный вход"/>
    <s v="пересиживал"/>
    <x v="1"/>
    <m/>
    <m/>
    <n v="2.54"/>
    <n v="1625"/>
    <n v="1623"/>
    <n v="-2"/>
    <n v="-4.54"/>
    <n v="127.01000000000215"/>
    <n v="-197.52477999999775"/>
    <n v="125.01000000000215"/>
    <n v="-202.06477999999774"/>
    <s v="вт"/>
    <s v="10-11"/>
    <x v="0"/>
    <x v="6"/>
    <s v="REIT - Residential"/>
    <n v="1308"/>
    <n v="15"/>
    <x v="0"/>
    <s v="9:30 - 11:00"/>
  </r>
  <r>
    <x v="117"/>
    <x v="10"/>
    <d v="1899-12-30T10:40:51"/>
    <d v="2009-12-22T00:00:00"/>
    <d v="1899-12-30T11:50:54"/>
    <x v="66"/>
    <s v="S"/>
    <n v="26.85"/>
    <n v="26.86"/>
    <n v="100"/>
    <n v="2.44"/>
    <s v="продолжение движения"/>
    <s v="стоп"/>
    <x v="2"/>
    <m/>
    <m/>
    <n v="2.44"/>
    <n v="2685"/>
    <n v="2686"/>
    <n v="-1"/>
    <n v="-3.44"/>
    <n v="125.01000000000215"/>
    <n v="-202.06477999999774"/>
    <n v="124.01000000000215"/>
    <n v="-205.50477999999774"/>
    <s v="вт"/>
    <s v="10-11"/>
    <x v="0"/>
    <x v="6"/>
    <s v="Money Center Banks"/>
    <n v="4203"/>
    <n v="60"/>
    <x v="0"/>
    <s v="9:30 - 11:00"/>
  </r>
  <r>
    <x v="118"/>
    <x v="10"/>
    <d v="1899-12-30T10:43:52"/>
    <d v="2009-12-22T00:00:00"/>
    <d v="1899-12-30T11:37:01"/>
    <x v="69"/>
    <s v="S"/>
    <n v="21.85"/>
    <n v="21.91"/>
    <n v="100"/>
    <n v="2.5499999999999998"/>
    <s v="другое"/>
    <s v="стоп"/>
    <x v="3"/>
    <m/>
    <m/>
    <n v="2.5499999999999998"/>
    <n v="2185"/>
    <n v="2191"/>
    <n v="-6"/>
    <n v="-8.5500000000000007"/>
    <n v="124.01000000000215"/>
    <n v="-205.50477999999774"/>
    <n v="118.01000000000215"/>
    <n v="-214.05477999999775"/>
    <s v="вт"/>
    <s v="10-11"/>
    <x v="0"/>
    <x v="0"/>
    <s v="Business Software &amp; Services"/>
    <n v="3189"/>
    <n v="45"/>
    <x v="0"/>
    <s v="9:30 - 11:00"/>
  </r>
  <r>
    <x v="119"/>
    <x v="10"/>
    <d v="1899-12-30T11:05:49"/>
    <d v="2009-12-22T00:00:00"/>
    <d v="1899-12-30T13:16:37"/>
    <x v="70"/>
    <s v="S"/>
    <n v="14.99"/>
    <n v="15.07"/>
    <n v="100"/>
    <n v="2.5299999999999998"/>
    <s v="отбой от уровня"/>
    <s v="стоп"/>
    <x v="3"/>
    <m/>
    <m/>
    <n v="2.5299999999999998"/>
    <n v="1499"/>
    <n v="1507"/>
    <n v="-8"/>
    <n v="-10.53"/>
    <n v="118.01000000000215"/>
    <n v="-214.05477999999775"/>
    <n v="110.01000000000215"/>
    <n v="-224.58477999999775"/>
    <s v="вт"/>
    <s v="11-12"/>
    <x v="0"/>
    <x v="7"/>
    <s v="Industrial Electrical Equipment"/>
    <n v="7848"/>
    <n v="120"/>
    <x v="0"/>
    <s v="11:00 - 14:30"/>
  </r>
  <r>
    <x v="120"/>
    <x v="10"/>
    <d v="1899-12-30T11:06:10"/>
    <d v="2009-12-22T00:00:00"/>
    <d v="1899-12-30T13:16:37"/>
    <x v="70"/>
    <s v="S"/>
    <n v="14.99"/>
    <n v="15.06"/>
    <n v="100"/>
    <n v="2.5299999999999998"/>
    <s v="разворотная формация"/>
    <s v="стоп"/>
    <x v="0"/>
    <m/>
    <m/>
    <n v="2.5299999999999998"/>
    <n v="1499"/>
    <n v="1506"/>
    <n v="-7"/>
    <n v="-9.5299999999999994"/>
    <n v="110.01000000000215"/>
    <n v="-224.58477999999775"/>
    <n v="103.01000000000215"/>
    <n v="-234.11477999999775"/>
    <s v="вт"/>
    <s v="11-12"/>
    <x v="0"/>
    <x v="7"/>
    <s v="Industrial Electrical Equipment"/>
    <n v="7827"/>
    <n v="120"/>
    <x v="0"/>
    <s v="11:00 - 14:30"/>
  </r>
  <r>
    <x v="121"/>
    <x v="10"/>
    <d v="1899-12-30T13:09:53"/>
    <d v="2009-12-22T00:00:00"/>
    <d v="1899-12-30T14:06:29"/>
    <x v="71"/>
    <s v="L"/>
    <n v="47.52"/>
    <n v="47.81"/>
    <n v="100"/>
    <n v="2.5"/>
    <s v="разворотная формация"/>
    <s v="стоп"/>
    <x v="4"/>
    <m/>
    <m/>
    <n v="2.5"/>
    <n v="4752"/>
    <n v="4781"/>
    <n v="29"/>
    <n v="26.5"/>
    <n v="103.01000000000215"/>
    <n v="-234.11477999999775"/>
    <n v="132.01000000000215"/>
    <n v="-207.61477999999775"/>
    <s v="вт"/>
    <s v="13-14"/>
    <x v="0"/>
    <x v="2"/>
    <s v="Independent Oil &amp; Gas"/>
    <n v="3396"/>
    <n v="45"/>
    <x v="0"/>
    <s v="11:00 - 14:30"/>
  </r>
  <r>
    <x v="122"/>
    <x v="10"/>
    <d v="1899-12-30T13:16:37"/>
    <d v="2009-12-22T00:00:00"/>
    <d v="1899-12-30T13:47:55"/>
    <x v="70"/>
    <s v="L"/>
    <n v="15.06"/>
    <n v="14.97"/>
    <n v="100"/>
    <n v="2.5299999999999998"/>
    <s v="отбой от уровня"/>
    <s v="стоп"/>
    <x v="4"/>
    <m/>
    <m/>
    <n v="2.5299999999999998"/>
    <n v="1506"/>
    <n v="1497"/>
    <n v="-9"/>
    <n v="-11.53"/>
    <n v="132.01000000000215"/>
    <n v="-207.61477999999775"/>
    <n v="123.01000000000215"/>
    <n v="-219.14477999999775"/>
    <s v="вт"/>
    <s v="13-14"/>
    <x v="0"/>
    <x v="7"/>
    <s v="Industrial Electrical Equipment"/>
    <n v="1878"/>
    <n v="30"/>
    <x v="0"/>
    <s v="11:00 - 14:30"/>
  </r>
  <r>
    <x v="123"/>
    <x v="10"/>
    <d v="1899-12-30T13:16:37"/>
    <d v="2009-12-22T00:00:00"/>
    <d v="1899-12-30T13:47:55"/>
    <x v="70"/>
    <s v="L"/>
    <n v="15.06"/>
    <n v="14.97"/>
    <n v="100"/>
    <n v="2.5299999999999998"/>
    <s v="пробой уровня"/>
    <s v="стоп"/>
    <x v="1"/>
    <m/>
    <m/>
    <n v="2.5299999999999998"/>
    <n v="1506"/>
    <n v="1497"/>
    <n v="-9"/>
    <n v="-11.53"/>
    <n v="123.01000000000215"/>
    <n v="-219.14477999999775"/>
    <n v="114.01000000000215"/>
    <n v="-230.67477999999775"/>
    <s v="вт"/>
    <s v="13-14"/>
    <x v="0"/>
    <x v="7"/>
    <s v="Industrial Electrical Equipment"/>
    <n v="1878"/>
    <n v="30"/>
    <x v="0"/>
    <s v="11:00 - 14:30"/>
  </r>
  <r>
    <x v="124"/>
    <x v="10"/>
    <d v="1899-12-30T13:56:16"/>
    <d v="2009-12-22T00:00:00"/>
    <d v="1899-12-30T14:11:48"/>
    <x v="72"/>
    <s v="L"/>
    <n v="52.99"/>
    <n v="52.84"/>
    <n v="100"/>
    <n v="2.23"/>
    <s v="отбой от уровня"/>
    <s v="стоп"/>
    <x v="1"/>
    <m/>
    <m/>
    <n v="2.23"/>
    <n v="5299"/>
    <n v="5284"/>
    <n v="-15"/>
    <n v="-17.23"/>
    <n v="114.01000000000215"/>
    <n v="-230.67477999999775"/>
    <n v="99.010000000002151"/>
    <n v="-247.90477999999774"/>
    <s v="вт"/>
    <s v="13-14"/>
    <x v="0"/>
    <x v="7"/>
    <s v="General Building Materials"/>
    <n v="932"/>
    <n v="15"/>
    <x v="0"/>
    <s v="11:00 - 14:30"/>
  </r>
  <r>
    <x v="125"/>
    <x v="10"/>
    <d v="1899-12-30T14:09:29"/>
    <d v="2009-12-22T00:00:00"/>
    <d v="1899-12-30T14:21:13"/>
    <x v="71"/>
    <s v="L"/>
    <n v="47.85"/>
    <n v="47.79"/>
    <n v="100"/>
    <n v="2.62"/>
    <s v="отбой от уровня"/>
    <s v="трейлинг стоп"/>
    <x v="2"/>
    <m/>
    <m/>
    <n v="2.62"/>
    <n v="4785"/>
    <n v="4779"/>
    <n v="-6"/>
    <n v="-8.620000000000001"/>
    <n v="99.010000000002151"/>
    <n v="-247.90477999999774"/>
    <n v="93.010000000002151"/>
    <n v="-256.52477999999775"/>
    <s v="вт"/>
    <s v="14-15"/>
    <x v="0"/>
    <x v="2"/>
    <s v="Independent Oil &amp; Gas"/>
    <n v="704"/>
    <n v="0"/>
    <x v="0"/>
    <s v="11:00 - 14:30"/>
  </r>
  <r>
    <x v="126"/>
    <x v="10"/>
    <d v="1899-12-30T14:09:45"/>
    <d v="2009-12-22T00:00:00"/>
    <d v="1899-12-30T14:21:13"/>
    <x v="71"/>
    <s v="L"/>
    <n v="47.86"/>
    <n v="47.79"/>
    <n v="100"/>
    <n v="2.34"/>
    <s v="отбой от уровня"/>
    <s v="трейлинг стоп"/>
    <x v="1"/>
    <m/>
    <m/>
    <n v="2.34"/>
    <n v="4786"/>
    <n v="4779"/>
    <n v="-7"/>
    <n v="-9.34"/>
    <n v="93.010000000002151"/>
    <n v="-256.52477999999775"/>
    <n v="86.010000000002151"/>
    <n v="-265.86477999999772"/>
    <s v="вт"/>
    <s v="14-15"/>
    <x v="0"/>
    <x v="2"/>
    <s v="Independent Oil &amp; Gas"/>
    <n v="688"/>
    <n v="0"/>
    <x v="0"/>
    <s v="11:00 - 14:30"/>
  </r>
  <r>
    <x v="127"/>
    <x v="10"/>
    <d v="1899-12-30T14:09:48"/>
    <d v="2009-12-22T00:00:00"/>
    <d v="1899-12-30T14:23:09"/>
    <x v="71"/>
    <s v="L"/>
    <n v="47.85"/>
    <n v="47.72"/>
    <n v="100"/>
    <n v="2.34"/>
    <s v="отбой от уровня"/>
    <s v="стоп"/>
    <x v="1"/>
    <m/>
    <m/>
    <n v="2.34"/>
    <n v="4785"/>
    <n v="4772"/>
    <n v="-13"/>
    <n v="-15.34"/>
    <n v="86.010000000002151"/>
    <n v="-265.86477999999772"/>
    <n v="73.010000000002151"/>
    <n v="-281.2047799999977"/>
    <s v="вт"/>
    <s v="14-15"/>
    <x v="0"/>
    <x v="2"/>
    <s v="Independent Oil &amp; Gas"/>
    <n v="801"/>
    <n v="0"/>
    <x v="0"/>
    <s v="11:00 - 14:30"/>
  </r>
  <r>
    <x v="128"/>
    <x v="11"/>
    <d v="1899-12-30T09:44:26"/>
    <d v="2009-12-23T00:00:00"/>
    <d v="1899-12-30T09:44:53"/>
    <x v="73"/>
    <s v="S"/>
    <n v="79.84"/>
    <n v="79.8"/>
    <n v="100"/>
    <n v="2.7"/>
    <s v="в канале"/>
    <s v="трейлинг стоп"/>
    <x v="2"/>
    <m/>
    <m/>
    <n v="2.7"/>
    <n v="7984"/>
    <n v="7980"/>
    <n v="4"/>
    <n v="1.2999999999999998"/>
    <n v="73.010000000002151"/>
    <n v="-281.2047799999977"/>
    <n v="77.010000000002151"/>
    <n v="-279.90477999999769"/>
    <s v="ср"/>
    <s v="9-10"/>
    <x v="0"/>
    <x v="2"/>
    <s v="Copper"/>
    <n v="27"/>
    <n v="0"/>
    <x v="0"/>
    <s v="9:30 - 11:00"/>
  </r>
  <r>
    <x v="129"/>
    <x v="11"/>
    <d v="1899-12-30T09:44:40"/>
    <d v="2009-12-23T00:00:00"/>
    <d v="1899-12-30T09:45:35"/>
    <x v="73"/>
    <s v="S"/>
    <n v="79.86"/>
    <n v="79.8"/>
    <n v="100"/>
    <n v="2.42"/>
    <s v="в канале"/>
    <s v="стоп"/>
    <x v="1"/>
    <m/>
    <m/>
    <n v="2.42"/>
    <n v="7986"/>
    <n v="7980"/>
    <n v="6"/>
    <n v="3.58"/>
    <n v="77.010000000002151"/>
    <n v="-279.90477999999769"/>
    <n v="83.010000000002151"/>
    <n v="-276.3247799999977"/>
    <s v="ср"/>
    <s v="9-10"/>
    <x v="0"/>
    <x v="2"/>
    <s v="Copper"/>
    <n v="55"/>
    <n v="0"/>
    <x v="0"/>
    <s v="9:30 - 11:00"/>
  </r>
  <r>
    <x v="130"/>
    <x v="11"/>
    <d v="1899-12-30T09:49:53"/>
    <d v="2009-12-23T00:00:00"/>
    <d v="1899-12-30T10:21:10"/>
    <x v="74"/>
    <s v="S"/>
    <n v="42.99"/>
    <n v="43.04"/>
    <n v="100"/>
    <n v="2.21"/>
    <s v="отбой от уровня"/>
    <s v="стоп"/>
    <x v="0"/>
    <m/>
    <m/>
    <n v="2.21"/>
    <n v="4299"/>
    <n v="4304"/>
    <n v="-5"/>
    <n v="-7.21"/>
    <n v="83.010000000002151"/>
    <n v="-276.3247799999977"/>
    <n v="78.010000000002151"/>
    <n v="-283.53477999999768"/>
    <s v="ср"/>
    <s v="9-10"/>
    <x v="0"/>
    <x v="2"/>
    <s v="Oil &amp; Gas Drilling &amp; Exploration"/>
    <n v="1877"/>
    <n v="30"/>
    <x v="0"/>
    <s v="9:30 - 11:00"/>
  </r>
  <r>
    <x v="131"/>
    <x v="11"/>
    <d v="1899-12-30T09:49:56"/>
    <d v="2009-12-23T00:00:00"/>
    <d v="1899-12-30T10:21:10"/>
    <x v="74"/>
    <s v="S"/>
    <n v="42.99"/>
    <n v="43.05"/>
    <n v="100"/>
    <n v="2.4900000000000002"/>
    <s v="пробой уровня"/>
    <s v="стоп"/>
    <x v="1"/>
    <m/>
    <m/>
    <n v="2.4900000000000002"/>
    <n v="4299"/>
    <n v="4305"/>
    <n v="-6"/>
    <n v="-8.49"/>
    <n v="78.010000000002151"/>
    <n v="-283.53477999999768"/>
    <n v="72.010000000002151"/>
    <n v="-292.02477999999769"/>
    <s v="ср"/>
    <s v="9-10"/>
    <x v="0"/>
    <x v="2"/>
    <s v="Oil &amp; Gas Drilling &amp; Exploration"/>
    <n v="1874"/>
    <n v="30"/>
    <x v="0"/>
    <s v="9:30 - 11:00"/>
  </r>
  <r>
    <x v="132"/>
    <x v="11"/>
    <d v="1899-12-30T09:50:33"/>
    <d v="2009-12-23T00:00:00"/>
    <d v="1899-12-30T09:53:11"/>
    <x v="73"/>
    <s v="S"/>
    <n v="79.94"/>
    <n v="79.89"/>
    <n v="200"/>
    <n v="2.42"/>
    <s v="продолжение движения"/>
    <s v="стоп"/>
    <x v="1"/>
    <m/>
    <m/>
    <n v="4.84"/>
    <n v="15988"/>
    <n v="15978"/>
    <n v="10"/>
    <n v="5.16"/>
    <n v="72.010000000002151"/>
    <n v="-292.02477999999769"/>
    <n v="82.010000000002151"/>
    <n v="-286.86477999999767"/>
    <s v="ср"/>
    <s v="9-10"/>
    <x v="0"/>
    <x v="2"/>
    <s v="Copper"/>
    <n v="158"/>
    <n v="0"/>
    <x v="0"/>
    <s v="9:30 - 11:00"/>
  </r>
  <r>
    <x v="133"/>
    <x v="11"/>
    <d v="1899-12-30T10:15:43"/>
    <d v="2009-12-23T00:00:00"/>
    <d v="1899-12-30T10:21:10"/>
    <x v="74"/>
    <s v="S"/>
    <n v="42.99"/>
    <n v="43.05"/>
    <n v="100"/>
    <n v="2.21"/>
    <s v="срыв базы"/>
    <s v="стоп"/>
    <x v="1"/>
    <m/>
    <m/>
    <n v="2.21"/>
    <n v="4299"/>
    <n v="4305"/>
    <n v="-6"/>
    <n v="-8.2100000000000009"/>
    <n v="82.010000000002151"/>
    <n v="-286.86477999999767"/>
    <n v="76.010000000002151"/>
    <n v="-295.07477999999765"/>
    <s v="ср"/>
    <s v="10-11"/>
    <x v="0"/>
    <x v="2"/>
    <s v="Oil &amp; Gas Drilling &amp; Exploration"/>
    <n v="327"/>
    <n v="0"/>
    <x v="0"/>
    <s v="9:30 - 11:00"/>
  </r>
  <r>
    <x v="134"/>
    <x v="11"/>
    <d v="1899-12-30T10:15:43"/>
    <d v="2009-12-23T00:00:00"/>
    <d v="1899-12-30T10:21:10"/>
    <x v="74"/>
    <s v="S"/>
    <n v="42.99"/>
    <n v="43.05"/>
    <n v="100"/>
    <n v="2.21"/>
    <s v="в канале"/>
    <s v="стоп"/>
    <x v="2"/>
    <m/>
    <m/>
    <n v="2.21"/>
    <n v="4299"/>
    <n v="4305"/>
    <n v="-6"/>
    <n v="-8.2100000000000009"/>
    <n v="76.010000000002151"/>
    <n v="-295.07477999999765"/>
    <n v="70.010000000002151"/>
    <n v="-303.28477999999762"/>
    <s v="ср"/>
    <s v="10-11"/>
    <x v="0"/>
    <x v="2"/>
    <s v="Oil &amp; Gas Drilling &amp; Exploration"/>
    <n v="327"/>
    <n v="0"/>
    <x v="0"/>
    <s v="9:30 - 11:00"/>
  </r>
  <r>
    <x v="135"/>
    <x v="11"/>
    <d v="1899-12-30T14:17:39"/>
    <d v="2009-12-23T00:00:00"/>
    <d v="1899-12-30T15:33:57"/>
    <x v="75"/>
    <s v="L"/>
    <n v="13.09"/>
    <n v="13.06"/>
    <n v="100"/>
    <n v="2.5299999999999998"/>
    <s v="отбой от уровня"/>
    <s v="стоп"/>
    <x v="3"/>
    <m/>
    <m/>
    <n v="2.5299999999999998"/>
    <n v="1309"/>
    <n v="1306"/>
    <n v="-3"/>
    <n v="-5.5299999999999994"/>
    <n v="70.010000000002151"/>
    <n v="-303.28477999999762"/>
    <n v="67.010000000002151"/>
    <n v="-308.8147799999976"/>
    <s v="ср"/>
    <s v="14-15"/>
    <x v="0"/>
    <x v="2"/>
    <s v="Steel &amp; Iron"/>
    <n v="4578"/>
    <n v="75"/>
    <x v="0"/>
    <s v="11:00 - 14:30"/>
  </r>
  <r>
    <x v="136"/>
    <x v="11"/>
    <d v="1899-12-30T14:24:58"/>
    <d v="2009-12-23T00:00:00"/>
    <d v="1899-12-30T14:26:58"/>
    <x v="76"/>
    <s v="L"/>
    <n v="71.510000000000005"/>
    <n v="71.459999999999994"/>
    <n v="100"/>
    <n v="2.2799999999999998"/>
    <s v="пробой уровня"/>
    <s v="стоп"/>
    <x v="3"/>
    <m/>
    <m/>
    <n v="2.2799999999999998"/>
    <n v="7151.0000000000009"/>
    <n v="7145.9999999999991"/>
    <n v="-5.000000000001819"/>
    <n v="-7.2800000000018183"/>
    <n v="67.010000000002151"/>
    <n v="-308.8147799999976"/>
    <n v="62.010000000000332"/>
    <n v="-316.09477999999939"/>
    <s v="ср"/>
    <s v="14-15"/>
    <x v="0"/>
    <x v="6"/>
    <s v="REIT - Retail"/>
    <n v="120"/>
    <n v="0"/>
    <x v="0"/>
    <s v="11:00 - 14:30"/>
  </r>
  <r>
    <x v="137"/>
    <x v="11"/>
    <d v="1899-12-30T14:33:07"/>
    <d v="2009-12-23T00:00:00"/>
    <d v="1899-12-30T15:51:36"/>
    <x v="77"/>
    <s v="S"/>
    <n v="27.92"/>
    <n v="27.67"/>
    <n v="100"/>
    <n v="2.69"/>
    <s v="в канале"/>
    <s v="цель"/>
    <x v="0"/>
    <m/>
    <m/>
    <n v="2.69"/>
    <n v="2792"/>
    <n v="2767"/>
    <n v="25"/>
    <n v="22.31"/>
    <n v="62.010000000000332"/>
    <n v="-316.09477999999939"/>
    <n v="87.010000000000332"/>
    <n v="-293.78477999999939"/>
    <s v="ср"/>
    <s v="14-15"/>
    <x v="0"/>
    <x v="2"/>
    <s v="Steel &amp; Iron"/>
    <n v="4709"/>
    <n v="75"/>
    <x v="0"/>
    <s v="14:30 - 16:00"/>
  </r>
  <r>
    <x v="138"/>
    <x v="11"/>
    <d v="1899-12-30T14:33:42"/>
    <d v="2009-12-23T00:00:00"/>
    <d v="1899-12-30T15:51:39"/>
    <x v="78"/>
    <s v="S"/>
    <n v="75.48"/>
    <n v="75.28"/>
    <n v="100"/>
    <n v="2.29"/>
    <s v="разворотная формация"/>
    <s v="стоп"/>
    <x v="4"/>
    <m/>
    <m/>
    <n v="2.29"/>
    <n v="7548"/>
    <n v="7528"/>
    <n v="20"/>
    <n v="17.71"/>
    <n v="87.010000000000332"/>
    <n v="-293.78477999999939"/>
    <n v="107.01000000000033"/>
    <n v="-276.07477999999941"/>
    <s v="ср"/>
    <s v="14-15"/>
    <x v="0"/>
    <x v="2"/>
    <s v="Industrial Metals &amp; Minerals"/>
    <n v="4677"/>
    <n v="75"/>
    <x v="0"/>
    <s v="14:30 - 16:00"/>
  </r>
  <r>
    <x v="139"/>
    <x v="11"/>
    <d v="1899-12-30T14:58:23"/>
    <d v="2009-12-23T00:00:00"/>
    <d v="1899-12-30T15:00:10"/>
    <x v="79"/>
    <s v="S"/>
    <n v="27.05"/>
    <n v="27.01"/>
    <n v="100"/>
    <n v="2.2799999999999998"/>
    <s v="отбой от уровня"/>
    <s v="стоп"/>
    <x v="4"/>
    <m/>
    <m/>
    <n v="2.2799999999999998"/>
    <n v="2705"/>
    <n v="2701"/>
    <n v="4"/>
    <n v="1.7200000000000002"/>
    <n v="107.01000000000033"/>
    <n v="-276.07477999999941"/>
    <n v="111.01000000000033"/>
    <n v="-274.35477999999938"/>
    <s v="ср"/>
    <s v="14-15"/>
    <x v="0"/>
    <x v="1"/>
    <s v="Apparel Stores"/>
    <n v="107"/>
    <n v="0"/>
    <x v="0"/>
    <s v="14:30 - 16:00"/>
  </r>
  <r>
    <x v="140"/>
    <x v="11"/>
    <d v="1899-12-30T14:58:30"/>
    <d v="2009-12-23T00:00:00"/>
    <d v="1899-12-30T15:00:38"/>
    <x v="79"/>
    <s v="S"/>
    <n v="27.07"/>
    <n v="26.97"/>
    <n v="100"/>
    <n v="2.2799999999999998"/>
    <s v="пробой уровня"/>
    <s v="стоп"/>
    <x v="1"/>
    <m/>
    <m/>
    <n v="2.2799999999999998"/>
    <n v="2707"/>
    <n v="2697"/>
    <n v="10"/>
    <n v="7.7200000000000006"/>
    <n v="111.01000000000033"/>
    <n v="-274.35477999999938"/>
    <n v="121.01000000000033"/>
    <n v="-266.63477999999935"/>
    <s v="ср"/>
    <s v="14-15"/>
    <x v="0"/>
    <x v="1"/>
    <s v="Apparel Stores"/>
    <n v="128"/>
    <n v="0"/>
    <x v="0"/>
    <s v="14:30 - 16:00"/>
  </r>
  <r>
    <x v="141"/>
    <x v="12"/>
    <d v="1899-12-30T09:35:54"/>
    <d v="2009-12-24T00:00:00"/>
    <d v="1899-12-30T10:02:45"/>
    <x v="23"/>
    <s v="S"/>
    <n v="47.95"/>
    <n v="47.9"/>
    <n v="100"/>
    <n v="2.2200000000000002"/>
    <s v="разворотная формация"/>
    <s v="стоп"/>
    <x v="1"/>
    <m/>
    <m/>
    <n v="2.2200000000000002"/>
    <n v="4795"/>
    <n v="4790"/>
    <n v="5"/>
    <n v="2.78"/>
    <n v="121.01000000000033"/>
    <n v="-266.63477999999935"/>
    <n v="126.01000000000033"/>
    <n v="-263.85477999999938"/>
    <s v="чт"/>
    <s v="9-10"/>
    <x v="0"/>
    <x v="2"/>
    <s v="Industrial Metals &amp; Minerals"/>
    <n v="1611"/>
    <n v="15"/>
    <x v="0"/>
    <s v="9:30 - 11:00"/>
  </r>
  <r>
    <x v="142"/>
    <x v="12"/>
    <d v="1899-12-30T09:39:13"/>
    <d v="2009-12-24T00:00:00"/>
    <d v="1899-12-30T09:40:34"/>
    <x v="22"/>
    <s v="S"/>
    <n v="50.49"/>
    <n v="50.53"/>
    <n v="100"/>
    <n v="2.2200000000000002"/>
    <s v="отбой от уровня"/>
    <s v="стоп"/>
    <x v="2"/>
    <m/>
    <m/>
    <n v="2.2200000000000002"/>
    <n v="5049"/>
    <n v="5053"/>
    <n v="-4"/>
    <n v="-6.2200000000000006"/>
    <n v="126.01000000000033"/>
    <n v="-263.85477999999938"/>
    <n v="122.01000000000033"/>
    <n v="-270.07477999999941"/>
    <s v="чт"/>
    <s v="9-10"/>
    <x v="0"/>
    <x v="1"/>
    <s v="Railroads"/>
    <n v="81"/>
    <n v="0"/>
    <x v="0"/>
    <s v="9:30 - 11:00"/>
  </r>
  <r>
    <x v="143"/>
    <x v="12"/>
    <d v="1899-12-30T09:40:34"/>
    <d v="2009-12-24T00:00:00"/>
    <d v="1899-12-30T09:42:26"/>
    <x v="22"/>
    <s v="L"/>
    <n v="50.55"/>
    <n v="50.45"/>
    <n v="100"/>
    <n v="2.5"/>
    <s v="пробой уровня"/>
    <s v="стоп"/>
    <x v="1"/>
    <m/>
    <m/>
    <n v="2.5"/>
    <n v="5055"/>
    <n v="5045"/>
    <n v="-10"/>
    <n v="-12.5"/>
    <n v="122.01000000000033"/>
    <n v="-270.07477999999941"/>
    <n v="112.01000000000033"/>
    <n v="-282.57477999999941"/>
    <s v="чт"/>
    <s v="9-10"/>
    <x v="0"/>
    <x v="1"/>
    <s v="Railroads"/>
    <n v="112"/>
    <n v="0"/>
    <x v="0"/>
    <s v="9:30 - 11:00"/>
  </r>
  <r>
    <x v="144"/>
    <x v="12"/>
    <d v="1899-12-30T09:45:54"/>
    <d v="2009-12-24T00:00:00"/>
    <d v="1899-12-30T10:02:45"/>
    <x v="23"/>
    <s v="S"/>
    <n v="47.97"/>
    <n v="47.9"/>
    <n v="200"/>
    <n v="2.2200000000000002"/>
    <s v="необоснованный вход"/>
    <s v="трейлинг стоп"/>
    <x v="1"/>
    <m/>
    <m/>
    <n v="4.4400000000000004"/>
    <n v="9594"/>
    <n v="9580"/>
    <n v="14"/>
    <n v="9.5599999999999987"/>
    <n v="112.01000000000033"/>
    <n v="-282.57477999999941"/>
    <n v="126.01000000000033"/>
    <n v="-273.0147799999994"/>
    <s v="чт"/>
    <s v="9-10"/>
    <x v="0"/>
    <x v="2"/>
    <s v="Industrial Metals &amp; Minerals"/>
    <n v="1011"/>
    <n v="15"/>
    <x v="0"/>
    <s v="9:30 - 11:00"/>
  </r>
  <r>
    <x v="145"/>
    <x v="12"/>
    <d v="1899-12-30T10:12:52"/>
    <d v="2009-12-24T00:00:00"/>
    <d v="1899-12-30T10:16:56"/>
    <x v="23"/>
    <s v="L"/>
    <n v="47.52"/>
    <n v="47.7"/>
    <n v="300"/>
    <n v="1.94"/>
    <s v="необоснованный вход"/>
    <s v="трейлинг стоп"/>
    <x v="2"/>
    <m/>
    <m/>
    <n v="5.82"/>
    <n v="14256.000000000002"/>
    <n v="14310"/>
    <n v="53.999999999998181"/>
    <n v="48.179999999998181"/>
    <n v="126.01000000000033"/>
    <n v="-273.0147799999994"/>
    <n v="180.00999999999851"/>
    <n v="-224.83478000000122"/>
    <s v="чт"/>
    <s v="10-11"/>
    <x v="0"/>
    <x v="2"/>
    <s v="Industrial Metals &amp; Minerals"/>
    <n v="244"/>
    <n v="0"/>
    <x v="0"/>
    <s v="9:30 - 11:00"/>
  </r>
  <r>
    <x v="146"/>
    <x v="13"/>
    <d v="1899-12-30T09:46:48"/>
    <d v="2009-12-28T00:00:00"/>
    <d v="1899-12-30T09:58:07"/>
    <x v="80"/>
    <s v="L"/>
    <n v="37.799999999999997"/>
    <n v="37.92"/>
    <n v="100"/>
    <n v="2.59"/>
    <s v="отбой от уровня"/>
    <s v="стоп"/>
    <x v="1"/>
    <m/>
    <m/>
    <n v="2.59"/>
    <n v="3779.9999999999995"/>
    <n v="3792"/>
    <n v="12.000000000000455"/>
    <n v="9.4100000000004549"/>
    <n v="180.00999999999851"/>
    <n v="-224.83478000000122"/>
    <n v="192.00999999999897"/>
    <n v="-215.42478000000077"/>
    <s v="пн"/>
    <s v="9-10"/>
    <x v="0"/>
    <x v="6"/>
    <s v="REIT - Retail"/>
    <n v="679"/>
    <n v="0"/>
    <x v="0"/>
    <s v="9:30 - 11:00"/>
  </r>
  <r>
    <x v="147"/>
    <x v="13"/>
    <d v="1899-12-30T09:52:36"/>
    <d v="2009-12-28T00:00:00"/>
    <d v="1899-12-30T10:11:23"/>
    <x v="81"/>
    <s v="S"/>
    <n v="48.98"/>
    <n v="49.02"/>
    <n v="100"/>
    <n v="2.2200000000000002"/>
    <s v="отбой от уровня"/>
    <s v="стоп"/>
    <x v="0"/>
    <m/>
    <m/>
    <n v="2.2200000000000002"/>
    <n v="4898"/>
    <n v="4902"/>
    <n v="-4"/>
    <n v="-6.2200000000000006"/>
    <n v="192.00999999999897"/>
    <n v="-215.42478000000077"/>
    <n v="188.00999999999897"/>
    <n v="-221.64478000000076"/>
    <s v="пн"/>
    <s v="9-10"/>
    <x v="0"/>
    <x v="4"/>
    <s v="Medical Instruments &amp; Supplies"/>
    <n v="1127"/>
    <n v="15"/>
    <x v="0"/>
    <s v="9:30 - 11:00"/>
  </r>
  <r>
    <x v="148"/>
    <x v="13"/>
    <d v="1899-12-30T09:52:36"/>
    <d v="2009-12-28T00:00:00"/>
    <d v="1899-12-30T10:11:23"/>
    <x v="81"/>
    <s v="S"/>
    <n v="48.98"/>
    <n v="49.02"/>
    <n v="100"/>
    <n v="2.2200000000000002"/>
    <s v="необоснованный вход"/>
    <s v="цель"/>
    <x v="1"/>
    <m/>
    <m/>
    <n v="2.2200000000000002"/>
    <n v="4898"/>
    <n v="4902"/>
    <n v="-4"/>
    <n v="-6.2200000000000006"/>
    <n v="188.00999999999897"/>
    <n v="-221.64478000000076"/>
    <n v="184.00999999999897"/>
    <n v="-227.86478000000076"/>
    <s v="пн"/>
    <s v="9-10"/>
    <x v="0"/>
    <x v="4"/>
    <s v="Medical Instruments &amp; Supplies"/>
    <n v="1127"/>
    <n v="15"/>
    <x v="0"/>
    <s v="9:30 - 11:00"/>
  </r>
  <r>
    <x v="149"/>
    <x v="13"/>
    <d v="1899-12-30T10:11:54"/>
    <d v="2009-12-28T00:00:00"/>
    <d v="1899-12-30T10:13:44"/>
    <x v="82"/>
    <s v="L"/>
    <n v="71.010000000000005"/>
    <n v="70.84"/>
    <n v="100"/>
    <n v="2.4"/>
    <s v="отбой от уровня"/>
    <s v="стоп"/>
    <x v="1"/>
    <m/>
    <m/>
    <n v="2.4"/>
    <n v="7101.0000000000009"/>
    <n v="7084"/>
    <n v="-17.000000000000909"/>
    <n v="-19.400000000000908"/>
    <n v="184.00999999999897"/>
    <n v="-227.86478000000076"/>
    <n v="167.00999999999806"/>
    <n v="-247.26478000000168"/>
    <s v="пн"/>
    <s v="10-11"/>
    <x v="0"/>
    <x v="2"/>
    <s v="Independent Oil &amp; Gas"/>
    <n v="110"/>
    <n v="0"/>
    <x v="0"/>
    <s v="9:30 - 11:00"/>
  </r>
  <r>
    <x v="150"/>
    <x v="13"/>
    <d v="1899-12-30T10:16:06"/>
    <d v="2009-12-28T00:00:00"/>
    <d v="1899-12-30T10:26:21"/>
    <x v="80"/>
    <s v="L"/>
    <n v="38.04"/>
    <n v="37.950000000000003"/>
    <n v="100"/>
    <n v="2.4700000000000002"/>
    <s v="отбой от уровня"/>
    <s v="стоп"/>
    <x v="1"/>
    <m/>
    <m/>
    <n v="2.4700000000000002"/>
    <n v="3804"/>
    <n v="3795.0000000000005"/>
    <n v="-8.9999999999995453"/>
    <n v="-11.469999999999546"/>
    <n v="167.00999999999806"/>
    <n v="-247.26478000000168"/>
    <n v="158.00999999999851"/>
    <n v="-258.73478000000125"/>
    <s v="пн"/>
    <s v="10-11"/>
    <x v="0"/>
    <x v="6"/>
    <s v="REIT - Retail"/>
    <n v="615"/>
    <n v="0"/>
    <x v="0"/>
    <s v="9:30 - 11:00"/>
  </r>
  <r>
    <x v="151"/>
    <x v="13"/>
    <d v="1899-12-30T10:16:06"/>
    <d v="2009-12-28T00:00:00"/>
    <d v="1899-12-30T10:26:21"/>
    <x v="80"/>
    <s v="L"/>
    <n v="38.04"/>
    <n v="37.950000000000003"/>
    <n v="100"/>
    <n v="2.4700000000000002"/>
    <s v="продолжение движения"/>
    <s v="стоп"/>
    <x v="2"/>
    <m/>
    <m/>
    <n v="2.4700000000000002"/>
    <n v="3804"/>
    <n v="3795.0000000000005"/>
    <n v="-8.9999999999995453"/>
    <n v="-11.469999999999546"/>
    <n v="158.00999999999851"/>
    <n v="-258.73478000000125"/>
    <n v="149.00999999999897"/>
    <n v="-270.20478000000082"/>
    <s v="пн"/>
    <s v="10-11"/>
    <x v="0"/>
    <x v="6"/>
    <s v="REIT - Retail"/>
    <n v="615"/>
    <n v="0"/>
    <x v="0"/>
    <s v="9:30 - 11:00"/>
  </r>
  <r>
    <x v="152"/>
    <x v="13"/>
    <d v="1899-12-30T10:25:46"/>
    <d v="2009-12-28T00:00:00"/>
    <d v="1899-12-30T10:26:21"/>
    <x v="80"/>
    <s v="L"/>
    <n v="38.01"/>
    <n v="37.94"/>
    <n v="100"/>
    <n v="2.19"/>
    <s v="отбой от уровня"/>
    <s v="стоп"/>
    <x v="3"/>
    <m/>
    <m/>
    <n v="2.19"/>
    <n v="3801"/>
    <n v="3794"/>
    <n v="-7"/>
    <n v="-9.19"/>
    <n v="149.00999999999897"/>
    <n v="-270.20478000000082"/>
    <n v="142.00999999999897"/>
    <n v="-279.39478000000082"/>
    <s v="пн"/>
    <s v="10-11"/>
    <x v="0"/>
    <x v="6"/>
    <s v="REIT - Retail"/>
    <n v="35"/>
    <n v="0"/>
    <x v="0"/>
    <s v="9:30 - 11:00"/>
  </r>
  <r>
    <x v="153"/>
    <x v="13"/>
    <d v="1899-12-30T10:25:50"/>
    <d v="2009-12-28T00:00:00"/>
    <d v="1899-12-30T10:26:21"/>
    <x v="80"/>
    <s v="L"/>
    <n v="38.01"/>
    <n v="37.94"/>
    <n v="100"/>
    <n v="2.19"/>
    <s v="отбой от уровня"/>
    <s v="цель"/>
    <x v="3"/>
    <m/>
    <m/>
    <n v="2.19"/>
    <n v="3801"/>
    <n v="3794"/>
    <n v="-7"/>
    <n v="-9.19"/>
    <n v="142.00999999999897"/>
    <n v="-279.39478000000082"/>
    <n v="135.00999999999897"/>
    <n v="-288.58478000000082"/>
    <s v="пн"/>
    <s v="10-11"/>
    <x v="0"/>
    <x v="6"/>
    <s v="REIT - Retail"/>
    <n v="31"/>
    <n v="0"/>
    <x v="0"/>
    <s v="9:30 - 11:00"/>
  </r>
  <r>
    <x v="154"/>
    <x v="13"/>
    <d v="1899-12-30T12:51:19"/>
    <d v="2009-12-28T00:00:00"/>
    <d v="1899-12-30T13:05:23"/>
    <x v="83"/>
    <s v="S"/>
    <n v="104.98"/>
    <n v="105.23"/>
    <n v="100"/>
    <n v="2.88"/>
    <s v="отбой от уровня"/>
    <s v="цель"/>
    <x v="0"/>
    <m/>
    <m/>
    <n v="2.88"/>
    <n v="10498"/>
    <n v="10523"/>
    <n v="-25"/>
    <n v="-27.88"/>
    <n v="135.00999999999897"/>
    <n v="-288.58478000000082"/>
    <n v="110.00999999999897"/>
    <n v="-316.46478000000081"/>
    <s v="пн"/>
    <s v="12-13"/>
    <x v="0"/>
    <x v="2"/>
    <s v="Independent Oil &amp; Gas"/>
    <n v="844"/>
    <n v="0"/>
    <x v="0"/>
    <s v="11:00 - 14:30"/>
  </r>
  <r>
    <x v="155"/>
    <x v="14"/>
    <d v="1899-12-30T09:42:04"/>
    <d v="2009-12-29T00:00:00"/>
    <d v="1899-12-30T09:44:26"/>
    <x v="84"/>
    <s v="S"/>
    <n v="46.48"/>
    <n v="46.52"/>
    <n v="100"/>
    <n v="2.33"/>
    <s v="необоснованный вход"/>
    <s v="трейлинг стоп"/>
    <x v="4"/>
    <m/>
    <m/>
    <n v="2.33"/>
    <n v="4648"/>
    <n v="4652"/>
    <n v="-4"/>
    <n v="-6.33"/>
    <n v="110.00999999999897"/>
    <n v="-316.46478000000081"/>
    <n v="106.00999999999897"/>
    <n v="-322.7947800000008"/>
    <s v="вт"/>
    <s v="9-10"/>
    <x v="0"/>
    <x v="2"/>
    <s v="Steel &amp; Iron"/>
    <n v="142"/>
    <n v="0"/>
    <x v="0"/>
    <s v="9:30 - 11:00"/>
  </r>
  <r>
    <x v="156"/>
    <x v="14"/>
    <d v="1899-12-30T09:43:28"/>
    <d v="2009-12-29T00:00:00"/>
    <d v="1899-12-30T09:45:30"/>
    <x v="85"/>
    <s v="S"/>
    <n v="52.81"/>
    <n v="52.95"/>
    <n v="100"/>
    <n v="2.23"/>
    <s v="необоснованный вход"/>
    <s v="трейлинг стоп"/>
    <x v="4"/>
    <m/>
    <m/>
    <n v="2.23"/>
    <n v="5281"/>
    <n v="5295"/>
    <n v="-14"/>
    <n v="-16.23"/>
    <n v="106.00999999999897"/>
    <n v="-322.7947800000008"/>
    <n v="92.009999999998968"/>
    <n v="-339.02478000000082"/>
    <s v="вт"/>
    <s v="9-10"/>
    <x v="0"/>
    <x v="6"/>
    <s v="REIT - Retail"/>
    <n v="122"/>
    <n v="0"/>
    <x v="0"/>
    <s v="9:30 - 11:00"/>
  </r>
  <r>
    <x v="157"/>
    <x v="14"/>
    <d v="1899-12-30T09:43:29"/>
    <d v="2009-12-29T00:00:00"/>
    <d v="1899-12-30T09:45:30"/>
    <x v="85"/>
    <s v="S"/>
    <n v="52.82"/>
    <n v="52.96"/>
    <n v="100"/>
    <n v="2.23"/>
    <s v="отбой от уровня"/>
    <s v="трейлинг стоп"/>
    <x v="1"/>
    <m/>
    <m/>
    <n v="2.23"/>
    <n v="5282"/>
    <n v="5296"/>
    <n v="-14"/>
    <n v="-16.23"/>
    <n v="92.009999999998968"/>
    <n v="-339.02478000000082"/>
    <n v="78.009999999998968"/>
    <n v="-355.25478000000084"/>
    <s v="вт"/>
    <s v="9-10"/>
    <x v="0"/>
    <x v="6"/>
    <s v="REIT - Retail"/>
    <n v="121"/>
    <n v="0"/>
    <x v="0"/>
    <s v="9:30 - 11:00"/>
  </r>
  <r>
    <x v="158"/>
    <x v="14"/>
    <d v="1899-12-30T09:56:56"/>
    <d v="2009-12-29T00:00:00"/>
    <d v="1899-12-30T11:01:12"/>
    <x v="80"/>
    <s v="S"/>
    <n v="37.479999999999997"/>
    <n v="36.89"/>
    <n v="100"/>
    <n v="2.19"/>
    <s v="отбой от уровня"/>
    <s v="стоп"/>
    <x v="1"/>
    <m/>
    <m/>
    <n v="2.19"/>
    <n v="3747.9999999999995"/>
    <n v="3689"/>
    <n v="58.999999999999545"/>
    <n v="56.809999999999548"/>
    <n v="78.009999999998968"/>
    <n v="-355.25478000000084"/>
    <n v="137.00999999999851"/>
    <n v="-298.44478000000129"/>
    <s v="вт"/>
    <s v="9-10"/>
    <x v="0"/>
    <x v="6"/>
    <s v="REIT - Retail"/>
    <n v="3856"/>
    <n v="60"/>
    <x v="0"/>
    <s v="9:30 - 11:00"/>
  </r>
  <r>
    <x v="159"/>
    <x v="14"/>
    <d v="1899-12-30T09:58:00"/>
    <d v="2009-12-29T00:00:00"/>
    <d v="1899-12-30T12:17:35"/>
    <x v="80"/>
    <s v="S"/>
    <n v="37.479999999999997"/>
    <n v="36.67"/>
    <n v="100"/>
    <n v="2.31"/>
    <s v="пробой уровня"/>
    <s v="стоп"/>
    <x v="2"/>
    <m/>
    <m/>
    <n v="2.31"/>
    <n v="3747.9999999999995"/>
    <n v="3667"/>
    <n v="80.999999999999545"/>
    <n v="78.689999999999543"/>
    <n v="137.00999999999851"/>
    <n v="-298.44478000000129"/>
    <n v="218.00999999999806"/>
    <n v="-219.75478000000174"/>
    <s v="вт"/>
    <s v="9-10"/>
    <x v="0"/>
    <x v="6"/>
    <s v="REIT - Retail"/>
    <n v="8375"/>
    <n v="135"/>
    <x v="0"/>
    <s v="9:30 - 11:00"/>
  </r>
  <r>
    <x v="160"/>
    <x v="14"/>
    <d v="1899-12-30T09:59:17"/>
    <d v="2009-12-29T00:00:00"/>
    <d v="1899-12-30T10:07:32"/>
    <x v="86"/>
    <s v="S"/>
    <n v="28.97"/>
    <n v="29.02"/>
    <n v="100"/>
    <n v="2.4500000000000002"/>
    <s v="отбой от уровня"/>
    <s v="трейлинг стоп"/>
    <x v="1"/>
    <m/>
    <m/>
    <n v="2.4500000000000002"/>
    <n v="2897"/>
    <n v="2902"/>
    <n v="-5"/>
    <n v="-7.45"/>
    <n v="218.00999999999806"/>
    <n v="-219.75478000000174"/>
    <n v="213.00999999999806"/>
    <n v="-227.20478000000173"/>
    <s v="вт"/>
    <s v="9-10"/>
    <x v="0"/>
    <x v="3"/>
    <s v="Packaging &amp; Containers"/>
    <n v="495"/>
    <n v="0"/>
    <x v="0"/>
    <s v="9:30 - 11:00"/>
  </r>
  <r>
    <x v="161"/>
    <x v="14"/>
    <d v="1899-12-30T10:04:19"/>
    <d v="2009-12-29T00:00:00"/>
    <d v="1899-12-30T10:07:32"/>
    <x v="86"/>
    <s v="S"/>
    <n v="28.99"/>
    <n v="29.02"/>
    <n v="100"/>
    <n v="2.29"/>
    <s v="отбой от уровня"/>
    <s v="цель"/>
    <x v="1"/>
    <m/>
    <m/>
    <n v="2.29"/>
    <n v="2899"/>
    <n v="2902"/>
    <n v="-3"/>
    <n v="-5.29"/>
    <n v="213.00999999999806"/>
    <n v="-227.20478000000173"/>
    <n v="210.00999999999806"/>
    <n v="-232.49478000000173"/>
    <s v="вт"/>
    <s v="10-11"/>
    <x v="0"/>
    <x v="3"/>
    <s v="Packaging &amp; Containers"/>
    <n v="193"/>
    <n v="0"/>
    <x v="0"/>
    <s v="9:30 - 11:00"/>
  </r>
  <r>
    <x v="162"/>
    <x v="14"/>
    <d v="1899-12-30T10:04:21"/>
    <d v="2009-12-29T00:00:00"/>
    <d v="1899-12-30T10:09:29"/>
    <x v="86"/>
    <s v="S"/>
    <n v="28.99"/>
    <n v="29.08"/>
    <n v="100"/>
    <n v="2.29"/>
    <s v="отбой от уровня"/>
    <s v="трейлинг стоп"/>
    <x v="2"/>
    <m/>
    <m/>
    <n v="2.29"/>
    <n v="2899"/>
    <n v="2908"/>
    <n v="-9"/>
    <n v="-11.29"/>
    <n v="210.00999999999806"/>
    <n v="-232.49478000000173"/>
    <n v="201.00999999999806"/>
    <n v="-243.78478000000172"/>
    <s v="вт"/>
    <s v="10-11"/>
    <x v="0"/>
    <x v="3"/>
    <s v="Packaging &amp; Containers"/>
    <n v="308"/>
    <n v="0"/>
    <x v="0"/>
    <s v="9:30 - 11:00"/>
  </r>
  <r>
    <x v="163"/>
    <x v="14"/>
    <d v="1899-12-30T10:19:00"/>
    <d v="2009-12-29T00:00:00"/>
    <d v="1899-12-30T10:27:41"/>
    <x v="87"/>
    <s v="S"/>
    <n v="113.14"/>
    <n v="113.43"/>
    <n v="100"/>
    <n v="2.5099999999999998"/>
    <s v="отбой от уровня"/>
    <s v="стоп"/>
    <x v="1"/>
    <m/>
    <m/>
    <n v="2.5099999999999998"/>
    <n v="11314"/>
    <n v="11343"/>
    <n v="-29"/>
    <n v="-31.509999999999998"/>
    <n v="201.00999999999806"/>
    <n v="-243.78478000000172"/>
    <n v="172.00999999999806"/>
    <n v="-275.29478000000171"/>
    <s v="вт"/>
    <s v="10-11"/>
    <x v="0"/>
    <x v="6"/>
    <s v="Diversified Investments"/>
    <n v="521"/>
    <n v="0"/>
    <x v="0"/>
    <s v="9:30 - 11:00"/>
  </r>
  <r>
    <x v="164"/>
    <x v="14"/>
    <d v="1899-12-30T12:15:47"/>
    <d v="2009-12-29T00:00:00"/>
    <d v="1899-12-30T12:18:22"/>
    <x v="80"/>
    <s v="S"/>
    <n v="36.700000000000003"/>
    <n v="36.67"/>
    <n v="100"/>
    <n v="2.59"/>
    <s v="необоснованный вход"/>
    <s v="стоп"/>
    <x v="0"/>
    <m/>
    <m/>
    <n v="2.59"/>
    <n v="3670.0000000000005"/>
    <n v="3667"/>
    <n v="3.0000000000004547"/>
    <n v="0.41000000000045489"/>
    <n v="172.00999999999806"/>
    <n v="-275.29478000000171"/>
    <n v="175.00999999999851"/>
    <n v="-274.88478000000123"/>
    <s v="вт"/>
    <s v="12-13"/>
    <x v="0"/>
    <x v="6"/>
    <s v="REIT - Retail"/>
    <n v="155"/>
    <n v="0"/>
    <x v="0"/>
    <s v="11:00 - 14:30"/>
  </r>
  <r>
    <x v="165"/>
    <x v="15"/>
    <d v="1899-12-30T09:33:46"/>
    <d v="2010-01-04T00:00:00"/>
    <d v="1899-12-30T09:36:34"/>
    <x v="88"/>
    <s v="L"/>
    <n v="29.42"/>
    <n v="29.35"/>
    <n v="100"/>
    <n v="2.29"/>
    <s v="отбой от уровня"/>
    <s v="пересиживал"/>
    <x v="1"/>
    <m/>
    <m/>
    <n v="2.29"/>
    <n v="2942"/>
    <n v="2935"/>
    <n v="-7"/>
    <n v="-9.2899999999999991"/>
    <n v="175.00999999999851"/>
    <n v="-274.88478000000123"/>
    <n v="168.00999999999851"/>
    <n v="-284.17478000000125"/>
    <s v="пн"/>
    <s v="9-10"/>
    <x v="0"/>
    <x v="3"/>
    <s v="Textile - Apparel Footwear &amp; Accessories"/>
    <n v="168"/>
    <n v="0"/>
    <x v="0"/>
    <s v="9:30 - 11:00"/>
  </r>
  <r>
    <x v="166"/>
    <x v="15"/>
    <d v="1899-12-30T09:38:28"/>
    <d v="2010-01-04T00:00:00"/>
    <d v="1899-12-30T09:41:44"/>
    <x v="42"/>
    <s v="S"/>
    <n v="22.03"/>
    <n v="22.11"/>
    <n v="100"/>
    <n v="2.27"/>
    <s v="отбой от уровня"/>
    <s v="стоп"/>
    <x v="1"/>
    <m/>
    <m/>
    <n v="2.27"/>
    <n v="2203"/>
    <n v="2211"/>
    <n v="-8"/>
    <n v="-10.27"/>
    <n v="168.00999999999851"/>
    <n v="-284.17478000000125"/>
    <n v="160.00999999999851"/>
    <n v="-294.44478000000123"/>
    <s v="пн"/>
    <s v="9-10"/>
    <x v="0"/>
    <x v="2"/>
    <s v="Steel &amp; Iron"/>
    <n v="196"/>
    <n v="0"/>
    <x v="0"/>
    <s v="9:30 - 11:00"/>
  </r>
  <r>
    <x v="167"/>
    <x v="15"/>
    <d v="1899-12-30T09:49:25"/>
    <d v="2010-01-04T00:00:00"/>
    <d v="1899-12-30T09:52:12"/>
    <x v="89"/>
    <s v="L"/>
    <n v="29.03"/>
    <n v="28.96"/>
    <n v="100"/>
    <n v="2.17"/>
    <s v="продолжение движения"/>
    <s v="стоп"/>
    <x v="1"/>
    <m/>
    <m/>
    <n v="2.17"/>
    <n v="2903"/>
    <n v="2896"/>
    <n v="-7"/>
    <n v="-9.17"/>
    <n v="160.00999999999851"/>
    <n v="-294.44478000000123"/>
    <n v="153.00999999999851"/>
    <n v="-303.61478000000125"/>
    <s v="пн"/>
    <s v="9-10"/>
    <x v="0"/>
    <x v="1"/>
    <s v="Discount, Variety Stores"/>
    <n v="167"/>
    <n v="0"/>
    <x v="0"/>
    <s v="9:30 - 11:00"/>
  </r>
  <r>
    <x v="168"/>
    <x v="15"/>
    <d v="1899-12-30T09:49:45"/>
    <d v="2010-01-04T00:00:00"/>
    <d v="1899-12-30T09:52:12"/>
    <x v="89"/>
    <s v="L"/>
    <n v="29"/>
    <n v="28.96"/>
    <n v="100"/>
    <n v="2.29"/>
    <s v="отбой от уровня"/>
    <s v="стоп"/>
    <x v="2"/>
    <m/>
    <m/>
    <n v="2.29"/>
    <n v="2900"/>
    <n v="2896"/>
    <n v="-4"/>
    <n v="-6.29"/>
    <n v="153.00999999999851"/>
    <n v="-303.61478000000125"/>
    <n v="149.00999999999851"/>
    <n v="-309.90478000000127"/>
    <s v="пн"/>
    <s v="9-10"/>
    <x v="0"/>
    <x v="1"/>
    <s v="Discount, Variety Stores"/>
    <n v="147"/>
    <n v="0"/>
    <x v="0"/>
    <s v="9:30 - 11:00"/>
  </r>
  <r>
    <x v="169"/>
    <x v="15"/>
    <d v="1899-12-30T09:53:48"/>
    <d v="2010-01-04T00:00:00"/>
    <d v="1899-12-30T10:18:10"/>
    <x v="42"/>
    <s v="L"/>
    <n v="22.36"/>
    <n v="22.48"/>
    <n v="100"/>
    <n v="2.5499999999999998"/>
    <s v="отбой от уровня"/>
    <s v="стоп"/>
    <x v="3"/>
    <m/>
    <m/>
    <n v="2.5499999999999998"/>
    <n v="2236"/>
    <n v="2248"/>
    <n v="12"/>
    <n v="9.4499999999999993"/>
    <n v="149.00999999999851"/>
    <n v="-309.90478000000127"/>
    <n v="161.00999999999851"/>
    <n v="-300.45478000000128"/>
    <s v="пн"/>
    <s v="9-10"/>
    <x v="0"/>
    <x v="2"/>
    <s v="Steel &amp; Iron"/>
    <n v="1462"/>
    <n v="15"/>
    <x v="0"/>
    <s v="9:30 - 11:00"/>
  </r>
  <r>
    <x v="170"/>
    <x v="15"/>
    <d v="1899-12-30T10:01:49"/>
    <d v="2010-01-04T00:00:00"/>
    <d v="1899-12-30T10:23:04"/>
    <x v="90"/>
    <s v="S"/>
    <n v="67.599999999999994"/>
    <n v="67.06"/>
    <n v="100"/>
    <n v="2.39"/>
    <s v="отбой от уровня"/>
    <s v="стоп"/>
    <x v="3"/>
    <m/>
    <m/>
    <n v="2.39"/>
    <n v="6759.9999999999991"/>
    <n v="6706"/>
    <n v="53.999999999999091"/>
    <n v="51.60999999999909"/>
    <n v="161.00999999999851"/>
    <n v="-300.45478000000128"/>
    <n v="215.0099999999976"/>
    <n v="-248.84478000000217"/>
    <s v="пн"/>
    <s v="10-11"/>
    <x v="0"/>
    <x v="6"/>
    <s v="REIT - Retail"/>
    <n v="1275"/>
    <n v="15"/>
    <x v="0"/>
    <s v="9:30 - 11:00"/>
  </r>
  <r>
    <x v="171"/>
    <x v="15"/>
    <d v="1899-12-30T10:03:33"/>
    <d v="2010-01-04T00:00:00"/>
    <d v="1899-12-30T10:17:21"/>
    <x v="91"/>
    <s v="L"/>
    <n v="44.12"/>
    <n v="43.96"/>
    <n v="100"/>
    <n v="2.33"/>
    <s v="необоснованный вход"/>
    <s v="стоп"/>
    <x v="0"/>
    <m/>
    <m/>
    <n v="2.33"/>
    <n v="4412"/>
    <n v="4396"/>
    <n v="-16"/>
    <n v="-18.329999999999998"/>
    <n v="215.0099999999976"/>
    <n v="-248.84478000000217"/>
    <n v="199.0099999999976"/>
    <n v="-267.17478000000216"/>
    <s v="пн"/>
    <s v="10-11"/>
    <x v="0"/>
    <x v="7"/>
    <s v="Lumber, Wood Production"/>
    <n v="828"/>
    <n v="0"/>
    <x v="0"/>
    <s v="9:30 - 11:00"/>
  </r>
  <r>
    <x v="172"/>
    <x v="15"/>
    <d v="1899-12-30T10:33:59"/>
    <d v="2010-01-04T00:00:00"/>
    <d v="1899-12-30T10:37:06"/>
    <x v="92"/>
    <s v="S"/>
    <n v="18.989999999999998"/>
    <n v="18.84"/>
    <n v="100"/>
    <n v="2.54"/>
    <s v="необоснованный вход"/>
    <s v="стоп"/>
    <x v="4"/>
    <m/>
    <m/>
    <n v="2.54"/>
    <n v="1898.9999999999998"/>
    <n v="1884"/>
    <n v="14.999999999999773"/>
    <n v="12.459999999999773"/>
    <n v="199.0099999999976"/>
    <n v="-267.17478000000216"/>
    <n v="214.00999999999738"/>
    <n v="-254.71478000000238"/>
    <s v="пн"/>
    <s v="10-11"/>
    <x v="0"/>
    <x v="2"/>
    <s v="Independent Oil &amp; Gas"/>
    <n v="187"/>
    <n v="0"/>
    <x v="0"/>
    <s v="9:30 - 11:00"/>
  </r>
  <r>
    <x v="173"/>
    <x v="15"/>
    <d v="1899-12-30T10:34:01"/>
    <d v="2010-01-04T00:00:00"/>
    <d v="1899-12-30T10:37:06"/>
    <x v="92"/>
    <s v="S"/>
    <n v="18.98"/>
    <n v="18.84"/>
    <n v="100"/>
    <n v="2.54"/>
    <s v="другое"/>
    <s v="стоп"/>
    <x v="4"/>
    <m/>
    <m/>
    <n v="2.54"/>
    <n v="1898"/>
    <n v="1884"/>
    <n v="14"/>
    <n v="11.46"/>
    <n v="214.00999999999738"/>
    <n v="-254.71478000000238"/>
    <n v="228.00999999999738"/>
    <n v="-243.25478000000237"/>
    <s v="пн"/>
    <s v="10-11"/>
    <x v="0"/>
    <x v="2"/>
    <s v="Independent Oil &amp; Gas"/>
    <n v="185"/>
    <n v="0"/>
    <x v="0"/>
    <s v="9:30 - 11:00"/>
  </r>
  <r>
    <x v="174"/>
    <x v="15"/>
    <d v="1899-12-30T11:14:53"/>
    <d v="2010-01-04T00:00:00"/>
    <d v="1899-12-30T12:35:53"/>
    <x v="93"/>
    <s v="S"/>
    <n v="32.9"/>
    <n v="32.57"/>
    <n v="100"/>
    <n v="2.7"/>
    <s v="отбой от уровня"/>
    <s v="цель"/>
    <x v="1"/>
    <m/>
    <m/>
    <n v="2.7"/>
    <n v="3290"/>
    <n v="3257"/>
    <n v="33"/>
    <n v="30.3"/>
    <n v="228.00999999999738"/>
    <n v="-243.25478000000237"/>
    <n v="261.00999999999738"/>
    <n v="-212.95478000000236"/>
    <s v="пн"/>
    <s v="11-12"/>
    <x v="0"/>
    <x v="6"/>
    <s v="REIT - Retail"/>
    <n v="4860"/>
    <n v="75"/>
    <x v="0"/>
    <s v="11:00 - 14:30"/>
  </r>
  <r>
    <x v="175"/>
    <x v="15"/>
    <d v="1899-12-30T11:20:12"/>
    <d v="2010-01-04T00:00:00"/>
    <d v="1899-12-30T11:30:41"/>
    <x v="94"/>
    <s v="S"/>
    <n v="10.99"/>
    <n v="11.03"/>
    <n v="100"/>
    <n v="2.4"/>
    <s v="разворотная формация"/>
    <s v="цель"/>
    <x v="1"/>
    <m/>
    <m/>
    <n v="2.4"/>
    <n v="1099"/>
    <n v="1103"/>
    <n v="-4"/>
    <n v="-6.4"/>
    <n v="261.00999999999738"/>
    <n v="-212.95478000000236"/>
    <n v="257.00999999999738"/>
    <n v="-219.35478000000236"/>
    <s v="пн"/>
    <s v="11-12"/>
    <x v="0"/>
    <x v="1"/>
    <s v="Major Airlines"/>
    <n v="629"/>
    <n v="0"/>
    <x v="0"/>
    <s v="11:00 - 14:30"/>
  </r>
  <r>
    <x v="176"/>
    <x v="15"/>
    <d v="1899-12-30T12:22:06"/>
    <d v="2010-01-04T00:00:00"/>
    <d v="1899-12-30T12:29:14"/>
    <x v="95"/>
    <s v="L"/>
    <n v="37.01"/>
    <n v="36.950000000000003"/>
    <n v="100"/>
    <n v="2.19"/>
    <s v="разворотная формация"/>
    <s v="стоп"/>
    <x v="2"/>
    <m/>
    <m/>
    <n v="2.19"/>
    <n v="3701"/>
    <n v="3695.0000000000005"/>
    <n v="-5.9999999999995453"/>
    <n v="-8.1899999999995448"/>
    <n v="257.00999999999738"/>
    <n v="-219.35478000000236"/>
    <n v="251.00999999999783"/>
    <n v="-227.54478000000191"/>
    <s v="пн"/>
    <s v="12-13"/>
    <x v="0"/>
    <x v="1"/>
    <s v="Resorts &amp; Casinos"/>
    <n v="428"/>
    <n v="0"/>
    <x v="0"/>
    <s v="11:00 - 14:30"/>
  </r>
  <r>
    <x v="177"/>
    <x v="15"/>
    <d v="1899-12-30T12:23:50"/>
    <d v="2010-01-04T00:00:00"/>
    <d v="1899-12-30T12:57:37"/>
    <x v="96"/>
    <s v="S"/>
    <n v="22.13"/>
    <n v="22.04"/>
    <n v="100"/>
    <n v="1.87"/>
    <s v="отбой от уровня"/>
    <s v="стоп"/>
    <x v="1"/>
    <m/>
    <m/>
    <n v="1.87"/>
    <n v="2213"/>
    <n v="2204"/>
    <n v="9"/>
    <n v="7.13"/>
    <n v="251.00999999999783"/>
    <n v="-227.54478000000191"/>
    <n v="260.00999999999783"/>
    <n v="-220.41478000000191"/>
    <s v="пн"/>
    <s v="12-13"/>
    <x v="0"/>
    <x v="1"/>
    <s v="Business Services"/>
    <n v="2027"/>
    <n v="30"/>
    <x v="0"/>
    <s v="11:00 - 14:30"/>
  </r>
  <r>
    <x v="178"/>
    <x v="15"/>
    <d v="1899-12-30T12:24:29"/>
    <d v="2010-01-04T00:00:00"/>
    <d v="1899-12-30T12:57:37"/>
    <x v="96"/>
    <s v="S"/>
    <n v="22.13"/>
    <n v="22.04"/>
    <n v="100"/>
    <n v="1.87"/>
    <s v="пробой уровня"/>
    <s v="стоп"/>
    <x v="1"/>
    <m/>
    <m/>
    <n v="1.87"/>
    <n v="2213"/>
    <n v="2204"/>
    <n v="9"/>
    <n v="7.13"/>
    <n v="260.00999999999783"/>
    <n v="-220.41478000000191"/>
    <n v="269.00999999999783"/>
    <n v="-213.28478000000192"/>
    <s v="пн"/>
    <s v="12-13"/>
    <x v="0"/>
    <x v="1"/>
    <s v="Business Services"/>
    <n v="1988"/>
    <n v="30"/>
    <x v="0"/>
    <s v="11:00 - 14:30"/>
  </r>
  <r>
    <x v="179"/>
    <x v="15"/>
    <d v="1899-12-30T12:35:07"/>
    <d v="2010-01-04T00:00:00"/>
    <d v="1899-12-30T14:45:57"/>
    <x v="97"/>
    <s v="S"/>
    <n v="12.98"/>
    <n v="13.02"/>
    <n v="100"/>
    <n v="2.5299999999999998"/>
    <s v="отбой от уровня"/>
    <s v="стоп"/>
    <x v="2"/>
    <m/>
    <m/>
    <n v="2.5299999999999998"/>
    <n v="1298"/>
    <n v="1302"/>
    <n v="-4"/>
    <n v="-6.5299999999999994"/>
    <n v="269.00999999999783"/>
    <n v="-213.28478000000192"/>
    <n v="265.00999999999783"/>
    <n v="-219.81478000000192"/>
    <s v="пн"/>
    <s v="12-13"/>
    <x v="0"/>
    <x v="1"/>
    <s v="Apparel Stores"/>
    <n v="7850"/>
    <n v="120"/>
    <x v="0"/>
    <s v="11:00 - 14:30"/>
  </r>
  <r>
    <x v="180"/>
    <x v="15"/>
    <d v="1899-12-30T12:44:56"/>
    <d v="2010-01-04T00:00:00"/>
    <d v="1899-12-30T13:14:31"/>
    <x v="98"/>
    <s v="L"/>
    <n v="26.06"/>
    <n v="25.99"/>
    <n v="100"/>
    <n v="2.44"/>
    <s v="отбой от уровня"/>
    <s v="трейлинг стоп"/>
    <x v="1"/>
    <m/>
    <m/>
    <n v="2.44"/>
    <n v="2606"/>
    <n v="2599"/>
    <n v="-7"/>
    <n v="-9.44"/>
    <n v="265.00999999999783"/>
    <n v="-219.81478000000192"/>
    <n v="258.00999999999783"/>
    <n v="-229.25478000000192"/>
    <s v="пн"/>
    <s v="12-13"/>
    <x v="0"/>
    <x v="2"/>
    <s v="Industrial Metals &amp; Minerals"/>
    <n v="1775"/>
    <n v="15"/>
    <x v="0"/>
    <s v="11:00 - 14:30"/>
  </r>
  <r>
    <x v="181"/>
    <x v="15"/>
    <d v="1899-12-30T12:51:13"/>
    <d v="2010-01-04T00:00:00"/>
    <d v="1899-12-30T13:52:05"/>
    <x v="99"/>
    <s v="L"/>
    <n v="45.23"/>
    <n v="45.32"/>
    <n v="100"/>
    <n v="2.21"/>
    <s v="отбой от уровня"/>
    <s v="стоп"/>
    <x v="0"/>
    <m/>
    <m/>
    <n v="2.21"/>
    <n v="4523"/>
    <n v="4532"/>
    <n v="9"/>
    <n v="6.79"/>
    <n v="258.00999999999783"/>
    <n v="-229.25478000000192"/>
    <n v="267.00999999999783"/>
    <n v="-222.46478000000192"/>
    <s v="пн"/>
    <s v="12-13"/>
    <x v="0"/>
    <x v="4"/>
    <s v="Health Care Plans"/>
    <n v="3652"/>
    <n v="60"/>
    <x v="0"/>
    <s v="11:00 - 14:30"/>
  </r>
  <r>
    <x v="182"/>
    <x v="15"/>
    <d v="1899-12-30T13:20:42"/>
    <d v="2010-01-04T00:00:00"/>
    <d v="1899-12-30T13:49:56"/>
    <x v="100"/>
    <s v="L"/>
    <n v="65.02"/>
    <n v="64.95"/>
    <n v="100"/>
    <n v="2.2599999999999998"/>
    <s v="отбой от уровня"/>
    <s v="новости"/>
    <x v="1"/>
    <m/>
    <m/>
    <n v="2.2599999999999998"/>
    <n v="6502"/>
    <n v="6495"/>
    <n v="-7"/>
    <n v="-9.26"/>
    <n v="267.00999999999783"/>
    <n v="-222.46478000000192"/>
    <n v="260.00999999999783"/>
    <n v="-231.72478000000191"/>
    <s v="пн"/>
    <s v="13-14"/>
    <x v="0"/>
    <x v="1"/>
    <s v="Drugs Wholesale"/>
    <n v="1754"/>
    <n v="15"/>
    <x v="0"/>
    <s v="11:00 - 14:30"/>
  </r>
  <r>
    <x v="183"/>
    <x v="15"/>
    <d v="1899-12-30T13:35:00"/>
    <d v="2010-01-04T00:00:00"/>
    <d v="1899-12-30T13:36:37"/>
    <x v="101"/>
    <s v="L"/>
    <n v="53"/>
    <n v="52.88"/>
    <n v="100"/>
    <n v="2.5099999999999998"/>
    <s v="в канале"/>
    <s v="стоп"/>
    <x v="1"/>
    <m/>
    <m/>
    <n v="2.5099999999999998"/>
    <n v="5300"/>
    <n v="5288"/>
    <n v="-12"/>
    <n v="-14.51"/>
    <n v="260.00999999999783"/>
    <n v="-231.72478000000191"/>
    <n v="248.00999999999783"/>
    <n v="-246.2347800000019"/>
    <s v="пн"/>
    <s v="13-14"/>
    <x v="0"/>
    <x v="1"/>
    <s v="Business Services"/>
    <n v="97"/>
    <n v="0"/>
    <x v="0"/>
    <s v="11:00 - 14:30"/>
  </r>
  <r>
    <x v="184"/>
    <x v="15"/>
    <d v="1899-12-30T13:41:28"/>
    <d v="2010-01-04T00:00:00"/>
    <d v="1899-12-30T14:59:19"/>
    <x v="102"/>
    <s v="S"/>
    <n v="27.7"/>
    <n v="27.64"/>
    <n v="100"/>
    <n v="2.57"/>
    <s v="в канале"/>
    <s v="стоп"/>
    <x v="1"/>
    <m/>
    <m/>
    <n v="2.57"/>
    <n v="2770"/>
    <n v="2764"/>
    <n v="6"/>
    <n v="3.43"/>
    <n v="248.00999999999783"/>
    <n v="-246.2347800000019"/>
    <n v="254.00999999999783"/>
    <n v="-242.8047800000019"/>
    <s v="пн"/>
    <s v="13-14"/>
    <x v="0"/>
    <x v="1"/>
    <s v="Rental &amp; Leasing Services"/>
    <n v="4671"/>
    <n v="75"/>
    <x v="0"/>
    <s v="11:00 - 14:30"/>
  </r>
  <r>
    <x v="185"/>
    <x v="15"/>
    <d v="1899-12-30T13:59:15"/>
    <d v="2010-01-04T00:00:00"/>
    <d v="1899-12-30T14:13:50"/>
    <x v="103"/>
    <s v="L"/>
    <n v="24"/>
    <n v="23.99"/>
    <n v="100"/>
    <n v="2.16"/>
    <s v="отбой от уровня"/>
    <s v="трейлинг стоп"/>
    <x v="2"/>
    <m/>
    <m/>
    <n v="2.16"/>
    <n v="2400"/>
    <n v="2399"/>
    <n v="-1"/>
    <n v="-3.16"/>
    <n v="254.00999999999783"/>
    <n v="-242.8047800000019"/>
    <n v="253.00999999999783"/>
    <n v="-245.96478000000189"/>
    <s v="пн"/>
    <s v="13-14"/>
    <x v="0"/>
    <x v="1"/>
    <s v="Auto Dealerships"/>
    <n v="875"/>
    <n v="0"/>
    <x v="0"/>
    <s v="11:00 - 14:30"/>
  </r>
  <r>
    <x v="186"/>
    <x v="15"/>
    <d v="1899-12-30T13:59:28"/>
    <d v="2010-01-04T00:00:00"/>
    <d v="1899-12-30T14:13:50"/>
    <x v="103"/>
    <s v="L"/>
    <n v="24"/>
    <n v="23.99"/>
    <n v="100"/>
    <n v="2.2799999999999998"/>
    <s v="пробой уровня"/>
    <s v="цель"/>
    <x v="3"/>
    <m/>
    <m/>
    <n v="2.2799999999999998"/>
    <n v="2400"/>
    <n v="2399"/>
    <n v="-1"/>
    <n v="-3.28"/>
    <n v="253.00999999999783"/>
    <n v="-245.96478000000189"/>
    <n v="252.00999999999783"/>
    <n v="-249.2447800000019"/>
    <s v="пн"/>
    <s v="13-14"/>
    <x v="0"/>
    <x v="1"/>
    <s v="Auto Dealerships"/>
    <n v="862"/>
    <n v="0"/>
    <x v="0"/>
    <s v="11:00 - 14:30"/>
  </r>
  <r>
    <x v="187"/>
    <x v="15"/>
    <d v="1899-12-30T14:29:44"/>
    <d v="2010-01-04T00:00:00"/>
    <d v="1899-12-30T14:45:16"/>
    <x v="101"/>
    <s v="L"/>
    <n v="52.67"/>
    <n v="52.56"/>
    <n v="100"/>
    <n v="2.75"/>
    <s v="продолжение движения"/>
    <s v="стоп"/>
    <x v="3"/>
    <m/>
    <m/>
    <n v="2.75"/>
    <n v="5267"/>
    <n v="5256"/>
    <n v="-11"/>
    <n v="-13.75"/>
    <n v="252.00999999999783"/>
    <n v="-249.2447800000019"/>
    <n v="241.00999999999783"/>
    <n v="-262.99478000000192"/>
    <s v="пн"/>
    <s v="14-15"/>
    <x v="0"/>
    <x v="1"/>
    <s v="Business Services"/>
    <n v="932"/>
    <n v="15"/>
    <x v="0"/>
    <s v="11:00 - 14:30"/>
  </r>
  <r>
    <x v="188"/>
    <x v="15"/>
    <d v="1899-12-30T14:45:30"/>
    <d v="2010-01-04T00:00:00"/>
    <d v="1899-12-30T14:59:24"/>
    <x v="102"/>
    <s v="S"/>
    <n v="27.66"/>
    <n v="27.64"/>
    <n v="100"/>
    <n v="7.5999999999999998E-2"/>
    <s v="срыв базы"/>
    <s v="трейлинг стоп"/>
    <x v="0"/>
    <m/>
    <m/>
    <n v="7.5999999999999998E-2"/>
    <n v="2766"/>
    <n v="2764"/>
    <n v="2"/>
    <n v="1.9239999999999999"/>
    <n v="241.00999999999783"/>
    <n v="-262.99478000000192"/>
    <n v="243.00999999999783"/>
    <n v="-261.07078000000195"/>
    <s v="пн"/>
    <s v="14-15"/>
    <x v="0"/>
    <x v="1"/>
    <s v="Rental &amp; Leasing Services"/>
    <n v="834"/>
    <n v="0"/>
    <x v="0"/>
    <s v="14:30 - 16:00"/>
  </r>
  <r>
    <x v="189"/>
    <x v="15"/>
    <d v="1899-12-30T14:45:30"/>
    <d v="2010-01-04T00:00:00"/>
    <d v="1899-12-30T14:59:24"/>
    <x v="102"/>
    <s v="S"/>
    <n v="27.65"/>
    <n v="27.64"/>
    <n v="100"/>
    <n v="0.97799999999999998"/>
    <s v="в канале"/>
    <s v="трейлинг стоп"/>
    <x v="4"/>
    <m/>
    <m/>
    <n v="0.97799999999999998"/>
    <n v="2765"/>
    <n v="2764"/>
    <n v="1"/>
    <n v="2.200000000000002E-2"/>
    <n v="243.00999999999783"/>
    <n v="-261.07078000000195"/>
    <n v="244.00999999999783"/>
    <n v="-261.04878000000195"/>
    <s v="пн"/>
    <s v="14-15"/>
    <x v="0"/>
    <x v="1"/>
    <s v="Rental &amp; Leasing Services"/>
    <n v="834"/>
    <n v="0"/>
    <x v="0"/>
    <s v="14:30 - 16:00"/>
  </r>
  <r>
    <x v="190"/>
    <x v="15"/>
    <d v="1899-12-30T14:45:30"/>
    <d v="2010-01-04T00:00:00"/>
    <d v="1899-12-30T14:59:24"/>
    <x v="102"/>
    <s v="S"/>
    <n v="27.65"/>
    <n v="27.64"/>
    <n v="100"/>
    <n v="1.6759999999999999"/>
    <s v="отбой от уровня"/>
    <s v="трейлинг стоп"/>
    <x v="4"/>
    <m/>
    <m/>
    <n v="1.6759999999999999"/>
    <n v="2765"/>
    <n v="2764"/>
    <n v="1"/>
    <n v="-0.67599999999999993"/>
    <n v="244.00999999999783"/>
    <n v="-261.04878000000195"/>
    <n v="245.00999999999783"/>
    <n v="-261.72478000000194"/>
    <s v="пн"/>
    <s v="14-15"/>
    <x v="0"/>
    <x v="1"/>
    <s v="Rental &amp; Leasing Services"/>
    <n v="834"/>
    <n v="0"/>
    <x v="0"/>
    <s v="14:30 - 16:00"/>
  </r>
  <r>
    <x v="191"/>
    <x v="15"/>
    <d v="1899-12-30T14:58:14"/>
    <d v="2010-01-04T00:00:00"/>
    <d v="1899-12-30T15:28:11"/>
    <x v="32"/>
    <s v="S"/>
    <n v="15.33"/>
    <n v="15.33"/>
    <n v="100"/>
    <n v="0.88900000000000001"/>
    <s v="пробой уровня"/>
    <s v="стоп"/>
    <x v="1"/>
    <m/>
    <m/>
    <n v="0.88900000000000001"/>
    <n v="1533"/>
    <n v="1533"/>
    <n v="0"/>
    <n v="-0.88900000000000001"/>
    <n v="245.00999999999783"/>
    <n v="-261.72478000000194"/>
    <n v="245.00999999999783"/>
    <n v="-262.61378000000195"/>
    <s v="пн"/>
    <s v="14-15"/>
    <x v="0"/>
    <x v="1"/>
    <s v="Publishing - Newspapers"/>
    <n v="1797"/>
    <n v="15"/>
    <x v="0"/>
    <s v="14:30 - 16:00"/>
  </r>
  <r>
    <x v="192"/>
    <x v="15"/>
    <d v="1899-12-30T14:58:14"/>
    <d v="2010-01-04T00:00:00"/>
    <d v="1899-12-30T15:28:11"/>
    <x v="32"/>
    <s v="S"/>
    <n v="15.33"/>
    <n v="15.33"/>
    <n v="100"/>
    <n v="1.7809999999999999"/>
    <s v="в канале"/>
    <s v="стоп"/>
    <x v="1"/>
    <m/>
    <m/>
    <n v="1.7809999999999999"/>
    <n v="1533"/>
    <n v="1533"/>
    <n v="0"/>
    <n v="-1.7809999999999999"/>
    <n v="245.00999999999783"/>
    <n v="-262.61378000000195"/>
    <n v="245.00999999999783"/>
    <n v="-264.39478000000196"/>
    <s v="пн"/>
    <s v="14-15"/>
    <x v="0"/>
    <x v="1"/>
    <s v="Publishing - Newspapers"/>
    <n v="1797"/>
    <n v="15"/>
    <x v="0"/>
    <s v="14:30 - 16:00"/>
  </r>
  <r>
    <x v="193"/>
    <x v="15"/>
    <d v="1899-12-30T14:58:15"/>
    <d v="2010-01-04T00:00:00"/>
    <d v="1899-12-30T15:28:41"/>
    <x v="32"/>
    <s v="S"/>
    <n v="15.33"/>
    <n v="15.32"/>
    <n v="100"/>
    <n v="0.88900000000000001"/>
    <s v="разворотная формация"/>
    <s v="трейлинг стоп"/>
    <x v="2"/>
    <m/>
    <m/>
    <n v="0.88900000000000001"/>
    <n v="1533"/>
    <n v="1532"/>
    <n v="1"/>
    <n v="0.11099999999999999"/>
    <n v="245.00999999999783"/>
    <n v="-264.39478000000196"/>
    <n v="246.00999999999783"/>
    <n v="-264.28378000000197"/>
    <s v="пн"/>
    <s v="14-15"/>
    <x v="0"/>
    <x v="1"/>
    <s v="Publishing - Newspapers"/>
    <n v="1826"/>
    <n v="30"/>
    <x v="0"/>
    <s v="14:30 - 16:00"/>
  </r>
  <r>
    <x v="194"/>
    <x v="15"/>
    <d v="1899-12-30T14:58:15"/>
    <d v="2010-01-04T00:00:00"/>
    <d v="1899-12-30T15:28:41"/>
    <x v="32"/>
    <s v="S"/>
    <n v="15.33"/>
    <n v="15.32"/>
    <n v="100"/>
    <n v="1.7809999999999999"/>
    <s v="отбой от уровня"/>
    <s v="трейлинг стоп"/>
    <x v="1"/>
    <m/>
    <m/>
    <n v="1.7809999999999999"/>
    <n v="1533"/>
    <n v="1532"/>
    <n v="1"/>
    <n v="-0.78099999999999992"/>
    <n v="246.00999999999783"/>
    <n v="-264.28378000000197"/>
    <n v="247.00999999999783"/>
    <n v="-265.06478000000197"/>
    <s v="пн"/>
    <s v="14-15"/>
    <x v="0"/>
    <x v="1"/>
    <s v="Publishing - Newspapers"/>
    <n v="1826"/>
    <n v="30"/>
    <x v="0"/>
    <s v="14:30 - 16:00"/>
  </r>
  <r>
    <x v="195"/>
    <x v="15"/>
    <d v="1899-12-30T15:02:21"/>
    <d v="2010-01-04T00:00:00"/>
    <d v="1899-12-30T15:37:40"/>
    <x v="104"/>
    <s v="L"/>
    <n v="37.01"/>
    <n v="37.08"/>
    <n v="100"/>
    <n v="1.91"/>
    <s v="пробой уровня"/>
    <s v="стоп"/>
    <x v="1"/>
    <m/>
    <m/>
    <n v="1.91"/>
    <n v="3701"/>
    <n v="3708"/>
    <n v="7"/>
    <n v="5.09"/>
    <n v="247.00999999999783"/>
    <n v="-265.06478000000197"/>
    <n v="254.00999999999783"/>
    <n v="-259.974780000002"/>
    <s v="пн"/>
    <s v="15-16"/>
    <x v="0"/>
    <x v="2"/>
    <s v="Steel &amp; Iron"/>
    <n v="2119"/>
    <n v="30"/>
    <x v="0"/>
    <s v="14:30 - 16:00"/>
  </r>
  <r>
    <x v="196"/>
    <x v="15"/>
    <d v="1899-12-30T15:02:21"/>
    <d v="2010-01-04T00:00:00"/>
    <d v="1899-12-30T15:38:48"/>
    <x v="104"/>
    <s v="L"/>
    <n v="37.01"/>
    <n v="37.08"/>
    <n v="100"/>
    <n v="1.91"/>
    <s v="разворотная формация"/>
    <s v="стоп"/>
    <x v="2"/>
    <m/>
    <m/>
    <n v="1.91"/>
    <n v="3701"/>
    <n v="3708"/>
    <n v="7"/>
    <n v="5.09"/>
    <n v="254.00999999999783"/>
    <n v="-259.974780000002"/>
    <n v="261.00999999999783"/>
    <n v="-254.884780000002"/>
    <s v="пн"/>
    <s v="15-16"/>
    <x v="0"/>
    <x v="2"/>
    <s v="Steel &amp; Iron"/>
    <n v="2187"/>
    <n v="30"/>
    <x v="0"/>
    <s v="14:30 - 16:00"/>
  </r>
  <r>
    <x v="197"/>
    <x v="15"/>
    <d v="1899-12-30T15:27:36"/>
    <d v="2010-01-04T00:00:00"/>
    <d v="1899-12-30T15:37:21"/>
    <x v="105"/>
    <s v="L"/>
    <n v="46.06"/>
    <n v="45.98"/>
    <n v="100"/>
    <n v="4.2999999999999997E-2"/>
    <s v="отбой от уровня"/>
    <s v="трейлинг стоп"/>
    <x v="1"/>
    <m/>
    <m/>
    <n v="4.2999999999999997E-2"/>
    <n v="4606"/>
    <n v="4598"/>
    <n v="-8"/>
    <n v="-8.0429999999999993"/>
    <n v="261.00999999999783"/>
    <n v="-254.884780000002"/>
    <n v="253.00999999999783"/>
    <n v="-262.92778000000197"/>
    <s v="пн"/>
    <s v="15-16"/>
    <x v="0"/>
    <x v="2"/>
    <s v="Oil &amp; Gas Equipment &amp; Services"/>
    <n v="585"/>
    <n v="0"/>
    <x v="0"/>
    <s v="14:30 - 16:00"/>
  </r>
  <r>
    <x v="198"/>
    <x v="15"/>
    <d v="1899-12-30T15:27:36"/>
    <d v="2010-01-04T00:00:00"/>
    <d v="1899-12-30T15:37:21"/>
    <x v="105"/>
    <s v="L"/>
    <n v="46.06"/>
    <n v="45.98"/>
    <n v="100"/>
    <n v="2.7069999999999999"/>
    <s v="пробой уровня"/>
    <s v="стоп"/>
    <x v="0"/>
    <m/>
    <m/>
    <n v="2.7069999999999999"/>
    <n v="4606"/>
    <n v="4598"/>
    <n v="-8"/>
    <n v="-10.707000000000001"/>
    <n v="253.00999999999783"/>
    <n v="-262.92778000000197"/>
    <n v="245.00999999999783"/>
    <n v="-273.63478000000197"/>
    <s v="пн"/>
    <s v="15-16"/>
    <x v="0"/>
    <x v="2"/>
    <s v="Oil &amp; Gas Equipment &amp; Services"/>
    <n v="585"/>
    <n v="0"/>
    <x v="0"/>
    <s v="14:30 - 16:00"/>
  </r>
  <r>
    <x v="199"/>
    <x v="16"/>
    <d v="1899-12-30T09:36:32"/>
    <d v="2010-01-05T00:00:00"/>
    <d v="1899-12-30T09:45:44"/>
    <x v="106"/>
    <s v="L"/>
    <n v="19.43"/>
    <n v="19.97"/>
    <n v="100"/>
    <n v="2.4300000000000002"/>
    <s v="необоснованный вход"/>
    <s v="стоп"/>
    <x v="1"/>
    <m/>
    <m/>
    <n v="2.4300000000000002"/>
    <n v="1943"/>
    <n v="1997"/>
    <n v="54"/>
    <n v="51.57"/>
    <n v="245.00999999999783"/>
    <n v="-273.63478000000197"/>
    <n v="299.00999999999783"/>
    <n v="-222.06478000000197"/>
    <s v="вт"/>
    <s v="9-10"/>
    <x v="0"/>
    <x v="1"/>
    <s v="Major Airlines"/>
    <n v="552"/>
    <n v="0"/>
    <x v="0"/>
    <s v="9:30 - 11:00"/>
  </r>
  <r>
    <x v="200"/>
    <x v="16"/>
    <d v="1899-12-30T09:36:58"/>
    <d v="2010-01-05T00:00:00"/>
    <d v="1899-12-30T09:40:41"/>
    <x v="30"/>
    <s v="L"/>
    <n v="45.02"/>
    <n v="44.81"/>
    <n v="100"/>
    <n v="2.33"/>
    <s v="необоснованный вход"/>
    <s v="трейлинг стоп"/>
    <x v="1"/>
    <m/>
    <m/>
    <n v="2.33"/>
    <n v="4502"/>
    <n v="4481"/>
    <n v="-21"/>
    <n v="-23.33"/>
    <n v="299.00999999999783"/>
    <n v="-222.06478000000197"/>
    <n v="278.00999999999783"/>
    <n v="-245.39478000000196"/>
    <s v="вт"/>
    <s v="9-10"/>
    <x v="0"/>
    <x v="2"/>
    <s v="Oil &amp; Gas Drilling &amp; Exploration"/>
    <n v="223"/>
    <n v="0"/>
    <x v="0"/>
    <s v="9:30 - 11:00"/>
  </r>
  <r>
    <x v="201"/>
    <x v="16"/>
    <d v="1899-12-30T09:39:17"/>
    <d v="2010-01-05T00:00:00"/>
    <d v="1899-12-30T09:59:02"/>
    <x v="107"/>
    <s v="L"/>
    <n v="23.03"/>
    <n v="22.98"/>
    <n v="100"/>
    <n v="2.4300000000000002"/>
    <s v="отбой от уровня"/>
    <s v="стоп"/>
    <x v="1"/>
    <m/>
    <m/>
    <n v="2.4300000000000002"/>
    <n v="2303"/>
    <n v="2298"/>
    <n v="-5"/>
    <n v="-7.43"/>
    <n v="278.00999999999783"/>
    <n v="-245.39478000000196"/>
    <n v="273.00999999999783"/>
    <n v="-252.82478000000197"/>
    <s v="вт"/>
    <s v="9-10"/>
    <x v="0"/>
    <x v="3"/>
    <s v="Processed &amp; Packaged Goods"/>
    <n v="1185"/>
    <n v="15"/>
    <x v="0"/>
    <s v="9:30 - 11:00"/>
  </r>
  <r>
    <x v="202"/>
    <x v="16"/>
    <d v="1899-12-30T09:46:11"/>
    <d v="2010-01-05T00:00:00"/>
    <d v="1899-12-30T09:59:02"/>
    <x v="107"/>
    <s v="L"/>
    <n v="23.01"/>
    <n v="22.98"/>
    <n v="100"/>
    <n v="2.15"/>
    <s v="отбой от уровня"/>
    <s v="стоп"/>
    <x v="2"/>
    <m/>
    <m/>
    <n v="2.15"/>
    <n v="2301"/>
    <n v="2298"/>
    <n v="-3"/>
    <n v="-5.15"/>
    <n v="273.00999999999783"/>
    <n v="-252.82478000000197"/>
    <n v="270.00999999999783"/>
    <n v="-257.97478000000194"/>
    <s v="вт"/>
    <s v="9-10"/>
    <x v="0"/>
    <x v="3"/>
    <s v="Processed &amp; Packaged Goods"/>
    <n v="771"/>
    <n v="0"/>
    <x v="0"/>
    <s v="9:30 - 11:00"/>
  </r>
  <r>
    <x v="203"/>
    <x v="16"/>
    <d v="1899-12-30T09:50:35"/>
    <d v="2010-01-05T00:00:00"/>
    <d v="1899-12-30T10:07:40"/>
    <x v="106"/>
    <s v="L"/>
    <n v="20.04"/>
    <n v="20.04"/>
    <n v="100"/>
    <n v="2.4300000000000002"/>
    <s v="необоснованный вход"/>
    <s v="стоп"/>
    <x v="3"/>
    <m/>
    <m/>
    <n v="2.4300000000000002"/>
    <n v="2004"/>
    <n v="2004"/>
    <n v="0"/>
    <n v="-2.4300000000000002"/>
    <n v="270.00999999999783"/>
    <n v="-257.97478000000194"/>
    <n v="270.00999999999783"/>
    <n v="-260.40478000000195"/>
    <s v="вт"/>
    <s v="9-10"/>
    <x v="0"/>
    <x v="1"/>
    <s v="Major Airlines"/>
    <n v="1025"/>
    <n v="15"/>
    <x v="0"/>
    <s v="9:30 - 11:00"/>
  </r>
  <r>
    <x v="204"/>
    <x v="16"/>
    <d v="1899-12-30T09:52:52"/>
    <d v="2010-01-05T00:00:00"/>
    <d v="1899-12-30T10:07:56"/>
    <x v="106"/>
    <s v="L"/>
    <n v="19.87"/>
    <n v="19.97"/>
    <n v="100"/>
    <n v="2.5499999999999998"/>
    <s v="отбой от уровня"/>
    <s v="трейлинг стоп"/>
    <x v="3"/>
    <m/>
    <m/>
    <n v="2.5499999999999998"/>
    <n v="1987"/>
    <n v="1997"/>
    <n v="10"/>
    <n v="7.45"/>
    <n v="270.00999999999783"/>
    <n v="-260.40478000000195"/>
    <n v="280.00999999999783"/>
    <n v="-252.95478000000196"/>
    <s v="вт"/>
    <s v="9-10"/>
    <x v="0"/>
    <x v="1"/>
    <s v="Major Airlines"/>
    <n v="904"/>
    <n v="15"/>
    <x v="0"/>
    <s v="9:30 - 11:00"/>
  </r>
  <r>
    <x v="205"/>
    <x v="16"/>
    <d v="1899-12-30T10:12:36"/>
    <d v="2010-01-05T00:00:00"/>
    <d v="1899-12-30T10:30:38"/>
    <x v="108"/>
    <s v="L"/>
    <n v="24.07"/>
    <n v="24.26"/>
    <n v="100"/>
    <n v="2.44"/>
    <s v="отбой от уровня"/>
    <s v="трейлинг стоп"/>
    <x v="0"/>
    <m/>
    <m/>
    <n v="2.44"/>
    <n v="2407"/>
    <n v="2426"/>
    <n v="19"/>
    <n v="16.559999999999999"/>
    <n v="280.00999999999783"/>
    <n v="-252.95478000000196"/>
    <n v="299.00999999999783"/>
    <n v="-236.39478000000196"/>
    <s v="вт"/>
    <s v="10-11"/>
    <x v="0"/>
    <x v="2"/>
    <s v="Oil &amp; Gas Drilling &amp; Exploration"/>
    <n v="1082"/>
    <n v="15"/>
    <x v="0"/>
    <s v="9:30 - 11:00"/>
  </r>
  <r>
    <x v="206"/>
    <x v="16"/>
    <d v="1899-12-30T10:13:13"/>
    <d v="2010-01-05T00:00:00"/>
    <d v="1899-12-30T10:14:21"/>
    <x v="109"/>
    <s v="S"/>
    <n v="39.979999999999997"/>
    <n v="40.03"/>
    <n v="100"/>
    <n v="2.2000000000000002"/>
    <s v="продолжение движения"/>
    <s v="безубыток"/>
    <x v="4"/>
    <m/>
    <m/>
    <n v="2.2000000000000002"/>
    <n v="3997.9999999999995"/>
    <n v="4003"/>
    <n v="-5.0000000000004547"/>
    <n v="-7.2000000000004549"/>
    <n v="299.00999999999783"/>
    <n v="-236.39478000000196"/>
    <n v="294.00999999999738"/>
    <n v="-243.5947800000024"/>
    <s v="вт"/>
    <s v="10-11"/>
    <x v="0"/>
    <x v="6"/>
    <s v="Asset Management"/>
    <n v="68"/>
    <n v="0"/>
    <x v="0"/>
    <s v="9:30 - 11:00"/>
  </r>
  <r>
    <x v="207"/>
    <x v="16"/>
    <d v="1899-12-30T10:16:26"/>
    <d v="2010-01-05T00:00:00"/>
    <d v="1899-12-30T10:21:37"/>
    <x v="107"/>
    <s v="S"/>
    <n v="22.96"/>
    <n v="23.02"/>
    <n v="100"/>
    <n v="2.4300000000000002"/>
    <s v="отбой от уровня"/>
    <s v="безубыток"/>
    <x v="4"/>
    <m/>
    <m/>
    <n v="2.4300000000000002"/>
    <n v="2296"/>
    <n v="2302"/>
    <n v="-6"/>
    <n v="-8.43"/>
    <n v="294.00999999999738"/>
    <n v="-243.5947800000024"/>
    <n v="288.00999999999738"/>
    <n v="-252.02478000000241"/>
    <s v="вт"/>
    <s v="10-11"/>
    <x v="0"/>
    <x v="3"/>
    <s v="Processed &amp; Packaged Goods"/>
    <n v="311"/>
    <n v="0"/>
    <x v="0"/>
    <s v="9:30 - 11:00"/>
  </r>
  <r>
    <x v="208"/>
    <x v="16"/>
    <d v="1899-12-30T10:19:43"/>
    <d v="2010-01-05T00:00:00"/>
    <d v="1899-12-30T10:20:21"/>
    <x v="1"/>
    <s v="S"/>
    <n v="48.99"/>
    <n v="49.02"/>
    <n v="100"/>
    <n v="2.5"/>
    <s v="отбой от уровня"/>
    <s v="безубыток"/>
    <x v="1"/>
    <m/>
    <m/>
    <n v="2.5"/>
    <n v="4899"/>
    <n v="4902"/>
    <n v="-3"/>
    <n v="-5.5"/>
    <n v="288.00999999999738"/>
    <n v="-252.02478000000241"/>
    <n v="285.00999999999738"/>
    <n v="-257.52478000000241"/>
    <s v="вт"/>
    <s v="10-11"/>
    <x v="0"/>
    <x v="0"/>
    <s v="Wireless Communications"/>
    <n v="38"/>
    <n v="0"/>
    <x v="0"/>
    <s v="9:30 - 11:00"/>
  </r>
  <r>
    <x v="209"/>
    <x v="16"/>
    <d v="1899-12-30T10:21:05"/>
    <d v="2010-01-05T00:00:00"/>
    <d v="1899-12-30T10:59:10"/>
    <x v="108"/>
    <s v="L"/>
    <n v="24.19"/>
    <n v="24.67"/>
    <n v="100"/>
    <n v="2.44"/>
    <s v="отбой от уровня"/>
    <s v="трейлинг стоп"/>
    <x v="1"/>
    <m/>
    <m/>
    <n v="2.44"/>
    <n v="2419"/>
    <n v="2467"/>
    <n v="48"/>
    <n v="45.56"/>
    <n v="285.00999999999738"/>
    <n v="-257.52478000000241"/>
    <n v="333.00999999999738"/>
    <n v="-211.96478000000241"/>
    <s v="вт"/>
    <s v="10-11"/>
    <x v="0"/>
    <x v="2"/>
    <s v="Oil &amp; Gas Drilling &amp; Exploration"/>
    <n v="2285"/>
    <n v="30"/>
    <x v="0"/>
    <s v="9:30 - 11:00"/>
  </r>
  <r>
    <x v="210"/>
    <x v="16"/>
    <d v="1899-12-30T10:22:28"/>
    <d v="2010-01-05T00:00:00"/>
    <d v="1899-12-30T10:59:17"/>
    <x v="108"/>
    <s v="L"/>
    <n v="24.17"/>
    <n v="24.67"/>
    <n v="100"/>
    <n v="2.44"/>
    <s v="необоснованный вход"/>
    <s v="безубыток"/>
    <x v="2"/>
    <m/>
    <m/>
    <n v="2.44"/>
    <n v="2417"/>
    <n v="2467"/>
    <n v="50"/>
    <n v="47.56"/>
    <n v="333.00999999999738"/>
    <n v="-211.96478000000241"/>
    <n v="383.00999999999738"/>
    <n v="-164.4047800000024"/>
    <s v="вт"/>
    <s v="10-11"/>
    <x v="0"/>
    <x v="2"/>
    <s v="Oil &amp; Gas Drilling &amp; Exploration"/>
    <n v="2209"/>
    <n v="30"/>
    <x v="0"/>
    <s v="9:30 - 11:00"/>
  </r>
  <r>
    <x v="211"/>
    <x v="16"/>
    <d v="1899-12-30T10:22:28"/>
    <d v="2010-01-05T00:00:00"/>
    <d v="1899-12-30T10:59:23"/>
    <x v="108"/>
    <s v="L"/>
    <n v="24.17"/>
    <n v="24.67"/>
    <n v="100"/>
    <n v="2.44"/>
    <s v="необоснованный вход"/>
    <s v="трейлинг стоп"/>
    <x v="1"/>
    <m/>
    <m/>
    <n v="2.44"/>
    <n v="2417"/>
    <n v="2467"/>
    <n v="50"/>
    <n v="47.56"/>
    <n v="383.00999999999738"/>
    <n v="-164.4047800000024"/>
    <n v="433.00999999999738"/>
    <n v="-116.8447800000024"/>
    <s v="вт"/>
    <s v="10-11"/>
    <x v="0"/>
    <x v="2"/>
    <s v="Oil &amp; Gas Drilling &amp; Exploration"/>
    <n v="2215"/>
    <n v="30"/>
    <x v="0"/>
    <s v="9:30 - 11:00"/>
  </r>
  <r>
    <x v="212"/>
    <x v="16"/>
    <d v="1899-12-30T10:39:20"/>
    <d v="2010-01-05T00:00:00"/>
    <d v="1899-12-30T10:59:14"/>
    <x v="110"/>
    <s v="L"/>
    <n v="43.22"/>
    <n v="43.77"/>
    <n v="100"/>
    <n v="2.4900000000000002"/>
    <s v="отбой от уровня"/>
    <s v="трейлинг стоп"/>
    <x v="1"/>
    <m/>
    <m/>
    <n v="2.4900000000000002"/>
    <n v="4322"/>
    <n v="4377"/>
    <n v="55"/>
    <n v="52.51"/>
    <n v="433.00999999999738"/>
    <n v="-116.8447800000024"/>
    <n v="488.00999999999738"/>
    <n v="-64.334780000002411"/>
    <s v="вт"/>
    <s v="10-11"/>
    <x v="0"/>
    <x v="2"/>
    <s v="Oil &amp; Gas Drilling &amp; Exploration"/>
    <n v="1194"/>
    <n v="15"/>
    <x v="0"/>
    <s v="9:30 - 11:00"/>
  </r>
  <r>
    <x v="213"/>
    <x v="16"/>
    <d v="1899-12-30T10:39:23"/>
    <d v="2010-01-05T00:00:00"/>
    <d v="1899-12-30T11:53:45"/>
    <x v="3"/>
    <s v="S"/>
    <n v="32.99"/>
    <n v="32.909999999999997"/>
    <n v="100"/>
    <n v="2.1800000000000002"/>
    <s v="отбой от уровня"/>
    <s v="стоп"/>
    <x v="2"/>
    <m/>
    <m/>
    <n v="2.1800000000000002"/>
    <n v="3299"/>
    <n v="3290.9999999999995"/>
    <n v="8.0000000000004547"/>
    <n v="5.820000000000455"/>
    <n v="488.00999999999738"/>
    <n v="-64.334780000002411"/>
    <n v="496.00999999999783"/>
    <n v="-58.514780000001956"/>
    <s v="вт"/>
    <s v="10-11"/>
    <x v="0"/>
    <x v="2"/>
    <s v="Independent Oil &amp; Gas"/>
    <n v="4462"/>
    <n v="60"/>
    <x v="0"/>
    <s v="9:30 - 11:00"/>
  </r>
  <r>
    <x v="214"/>
    <x v="16"/>
    <d v="1899-12-30T11:13:01"/>
    <d v="2010-01-05T00:00:00"/>
    <d v="1899-12-30T11:13:55"/>
    <x v="108"/>
    <s v="S"/>
    <n v="24.98"/>
    <n v="25.01"/>
    <n v="100"/>
    <n v="2.44"/>
    <s v="пробой уровня"/>
    <s v="стоп"/>
    <x v="1"/>
    <m/>
    <m/>
    <n v="2.44"/>
    <n v="2498"/>
    <n v="2501"/>
    <n v="-3"/>
    <n v="-5.4399999999999995"/>
    <n v="496.00999999999783"/>
    <n v="-58.514780000001956"/>
    <n v="493.00999999999783"/>
    <n v="-63.954780000001954"/>
    <s v="вт"/>
    <s v="11-12"/>
    <x v="0"/>
    <x v="2"/>
    <s v="Oil &amp; Gas Drilling &amp; Exploration"/>
    <n v="54"/>
    <n v="0"/>
    <x v="0"/>
    <s v="11:00 - 14:30"/>
  </r>
  <r>
    <x v="215"/>
    <x v="16"/>
    <d v="1899-12-30T11:14:59"/>
    <d v="2010-01-05T00:00:00"/>
    <d v="1899-12-30T11:15:28"/>
    <x v="108"/>
    <s v="S"/>
    <n v="24.98"/>
    <n v="25.03"/>
    <n v="100"/>
    <n v="2.44"/>
    <s v="отбой от уровня"/>
    <s v="цель"/>
    <x v="0"/>
    <m/>
    <m/>
    <n v="2.44"/>
    <n v="2498"/>
    <n v="2503"/>
    <n v="-5"/>
    <n v="-7.4399999999999995"/>
    <n v="493.00999999999783"/>
    <n v="-63.954780000001954"/>
    <n v="488.00999999999783"/>
    <n v="-71.394780000001958"/>
    <s v="вт"/>
    <s v="11-12"/>
    <x v="0"/>
    <x v="2"/>
    <s v="Oil &amp; Gas Drilling &amp; Exploration"/>
    <n v="29"/>
    <n v="0"/>
    <x v="0"/>
    <s v="11:00 - 14:30"/>
  </r>
  <r>
    <x v="216"/>
    <x v="16"/>
    <d v="1899-12-30T11:24:14"/>
    <d v="2010-01-05T00:00:00"/>
    <d v="1899-12-30T12:26:14"/>
    <x v="111"/>
    <s v="L"/>
    <n v="31.55"/>
    <n v="31.49"/>
    <n v="100"/>
    <n v="2.58"/>
    <s v="отбой от уровня"/>
    <s v="стоп"/>
    <x v="1"/>
    <m/>
    <m/>
    <n v="2.58"/>
    <n v="3155"/>
    <n v="3149"/>
    <n v="-6"/>
    <n v="-8.58"/>
    <n v="488.00999999999783"/>
    <n v="-71.394780000001958"/>
    <n v="482.00999999999783"/>
    <n v="-79.974780000001957"/>
    <s v="вт"/>
    <s v="11-12"/>
    <x v="0"/>
    <x v="6"/>
    <s v="Surety &amp; Title Insurance"/>
    <n v="3720"/>
    <n v="60"/>
    <x v="0"/>
    <s v="11:00 - 14:30"/>
  </r>
  <r>
    <x v="217"/>
    <x v="16"/>
    <d v="1899-12-30T11:36:51"/>
    <d v="2010-01-05T00:00:00"/>
    <d v="1899-12-30T14:10:13"/>
    <x v="112"/>
    <s v="L"/>
    <n v="37.04"/>
    <n v="37.69"/>
    <n v="100"/>
    <n v="2.4700000000000002"/>
    <s v="отбой от уровня"/>
    <s v="стоп"/>
    <x v="1"/>
    <m/>
    <m/>
    <n v="2.4700000000000002"/>
    <n v="3704"/>
    <n v="3769"/>
    <n v="65"/>
    <n v="62.53"/>
    <n v="482.00999999999783"/>
    <n v="-79.974780000001957"/>
    <n v="547.00999999999783"/>
    <n v="-17.444780000001956"/>
    <s v="вт"/>
    <s v="11-12"/>
    <x v="0"/>
    <x v="3"/>
    <s v="Confectioners"/>
    <n v="9202"/>
    <n v="150"/>
    <x v="0"/>
    <s v="11:00 - 14:30"/>
  </r>
  <r>
    <x v="218"/>
    <x v="16"/>
    <d v="1899-12-30T11:50:08"/>
    <d v="2010-01-05T00:00:00"/>
    <d v="1899-12-30T13:27:27"/>
    <x v="113"/>
    <s v="L"/>
    <n v="30.73"/>
    <n v="30.92"/>
    <n v="100"/>
    <n v="2.4500000000000002"/>
    <s v="отбой от уровня"/>
    <s v="стоп"/>
    <x v="1"/>
    <m/>
    <m/>
    <n v="2.4500000000000002"/>
    <n v="3073"/>
    <n v="3092"/>
    <n v="19"/>
    <n v="16.55"/>
    <n v="547.00999999999783"/>
    <n v="-17.444780000001956"/>
    <n v="566.00999999999783"/>
    <n v="-0.89478000000195479"/>
    <s v="вт"/>
    <s v="11-12"/>
    <x v="0"/>
    <x v="6"/>
    <s v="Accident &amp; Health Insurance"/>
    <n v="5839"/>
    <n v="90"/>
    <x v="0"/>
    <s v="11:00 - 14:30"/>
  </r>
  <r>
    <x v="219"/>
    <x v="16"/>
    <d v="1899-12-30T12:01:27"/>
    <d v="2010-01-05T00:00:00"/>
    <d v="1899-12-30T12:31:33"/>
    <x v="114"/>
    <s v="L"/>
    <n v="43.53"/>
    <n v="43.48"/>
    <n v="100"/>
    <n v="2.4900000000000002"/>
    <s v="необоснованный вход"/>
    <s v="безубыток"/>
    <x v="2"/>
    <m/>
    <m/>
    <n v="2.4900000000000002"/>
    <n v="4353"/>
    <n v="4348"/>
    <n v="-5"/>
    <n v="-7.49"/>
    <n v="566.00999999999783"/>
    <n v="-0.89478000000195479"/>
    <n v="561.00999999999783"/>
    <n v="-8.384780000001955"/>
    <s v="вт"/>
    <s v="12-13"/>
    <x v="0"/>
    <x v="6"/>
    <s v="Money Center Banks"/>
    <n v="1806"/>
    <n v="30"/>
    <x v="0"/>
    <s v="11:00 - 14:30"/>
  </r>
  <r>
    <x v="220"/>
    <x v="16"/>
    <d v="1899-12-30T12:11:49"/>
    <d v="2010-01-05T00:00:00"/>
    <d v="1899-12-30T14:07:39"/>
    <x v="115"/>
    <s v="S"/>
    <n v="49.21"/>
    <n v="49.07"/>
    <n v="100"/>
    <n v="2.5"/>
    <s v="отбой от уровня"/>
    <s v="трейлинг стоп"/>
    <x v="3"/>
    <m/>
    <m/>
    <n v="2.5"/>
    <n v="4921"/>
    <n v="4907"/>
    <n v="14"/>
    <n v="11.5"/>
    <n v="561.00999999999783"/>
    <n v="-8.384780000001955"/>
    <n v="575.00999999999783"/>
    <n v="3.115219999998045"/>
    <s v="вт"/>
    <s v="12-13"/>
    <x v="0"/>
    <x v="5"/>
    <s v="Diversified Utilities"/>
    <n v="6950"/>
    <n v="105"/>
    <x v="0"/>
    <s v="11:00 - 14:30"/>
  </r>
  <r>
    <x v="221"/>
    <x v="16"/>
    <d v="1899-12-30T12:31:41"/>
    <d v="2010-01-05T00:00:00"/>
    <d v="1899-12-30T13:53:02"/>
    <x v="116"/>
    <s v="L"/>
    <n v="28.04"/>
    <n v="28.26"/>
    <n v="100"/>
    <n v="2.29"/>
    <s v="отбой от уровня"/>
    <s v="трейлинг стоп"/>
    <x v="3"/>
    <m/>
    <m/>
    <n v="2.29"/>
    <n v="2804"/>
    <n v="2826"/>
    <n v="22"/>
    <n v="19.71"/>
    <n v="575.00999999999783"/>
    <n v="3.115219999998045"/>
    <n v="597.00999999999783"/>
    <n v="22.825219999998048"/>
    <s v="вт"/>
    <s v="12-13"/>
    <x v="0"/>
    <x v="3"/>
    <s v="Paper &amp; Paper Products"/>
    <n v="4881"/>
    <n v="75"/>
    <x v="0"/>
    <s v="11:00 - 14:30"/>
  </r>
  <r>
    <x v="222"/>
    <x v="16"/>
    <d v="1899-12-30T12:34:15"/>
    <d v="2010-01-05T00:00:00"/>
    <d v="1899-12-30T13:41:07"/>
    <x v="117"/>
    <s v="S"/>
    <n v="31.96"/>
    <n v="31.91"/>
    <n v="100"/>
    <n v="2.58"/>
    <s v="продолжение движения"/>
    <s v="стоп"/>
    <x v="0"/>
    <m/>
    <m/>
    <n v="2.58"/>
    <n v="3196"/>
    <n v="3191"/>
    <n v="5"/>
    <n v="2.42"/>
    <n v="597.00999999999783"/>
    <n v="22.825219999998048"/>
    <n v="602.00999999999783"/>
    <n v="25.245219999998049"/>
    <s v="вт"/>
    <s v="12-13"/>
    <x v="0"/>
    <x v="3"/>
    <s v="Toys &amp; Games"/>
    <n v="4012"/>
    <n v="60"/>
    <x v="0"/>
    <s v="11:00 - 14:30"/>
  </r>
  <r>
    <x v="223"/>
    <x v="16"/>
    <d v="1899-12-30T12:35:36"/>
    <d v="2010-01-05T00:00:00"/>
    <d v="1899-12-30T12:43:09"/>
    <x v="118"/>
    <s v="L"/>
    <n v="20.010000000000002"/>
    <n v="19.98"/>
    <n v="100"/>
    <n v="2.5499999999999998"/>
    <s v="отбой от уровня"/>
    <s v="стоп"/>
    <x v="4"/>
    <m/>
    <m/>
    <n v="2.5499999999999998"/>
    <n v="2001.0000000000002"/>
    <n v="1998"/>
    <n v="-3.0000000000002274"/>
    <n v="-5.5500000000002272"/>
    <n v="602.00999999999783"/>
    <n v="25.245219999998049"/>
    <n v="599.0099999999976"/>
    <n v="19.695219999997821"/>
    <s v="вт"/>
    <s v="12-13"/>
    <x v="0"/>
    <x v="3"/>
    <s v="Home Furnishings &amp; Fixtures"/>
    <n v="453"/>
    <n v="0"/>
    <x v="0"/>
    <s v="11:00 - 14:30"/>
  </r>
  <r>
    <x v="224"/>
    <x v="16"/>
    <d v="1899-12-30T14:12:27"/>
    <d v="2010-01-05T00:00:00"/>
    <d v="1899-12-30T14:17:51"/>
    <x v="119"/>
    <s v="L"/>
    <n v="30.86"/>
    <n v="30.79"/>
    <n v="100"/>
    <n v="2.4500000000000002"/>
    <s v="отбой от уровня"/>
    <s v="стоп"/>
    <x v="4"/>
    <m/>
    <m/>
    <n v="2.4500000000000002"/>
    <n v="3086"/>
    <n v="3079"/>
    <n v="-7"/>
    <n v="-9.4499999999999993"/>
    <n v="599.0099999999976"/>
    <n v="19.695219999997821"/>
    <n v="592.0099999999976"/>
    <n v="10.245219999997822"/>
    <s v="вт"/>
    <s v="14-15"/>
    <x v="0"/>
    <x v="6"/>
    <s v="Property &amp; Casualty Insurance"/>
    <n v="324"/>
    <n v="0"/>
    <x v="0"/>
    <s v="11:00 - 14:30"/>
  </r>
  <r>
    <x v="225"/>
    <x v="16"/>
    <d v="1899-12-30T14:12:28"/>
    <d v="2010-01-05T00:00:00"/>
    <d v="1899-12-30T14:17:51"/>
    <x v="119"/>
    <s v="L"/>
    <n v="30.86"/>
    <n v="30.79"/>
    <n v="100"/>
    <n v="2.57"/>
    <s v="отбой от уровня"/>
    <s v="цель"/>
    <x v="1"/>
    <m/>
    <m/>
    <n v="2.57"/>
    <n v="3086"/>
    <n v="3079"/>
    <n v="-7"/>
    <n v="-9.57"/>
    <n v="592.0099999999976"/>
    <n v="10.245219999997822"/>
    <n v="585.0099999999976"/>
    <n v="0.67521999999782167"/>
    <s v="вт"/>
    <s v="14-15"/>
    <x v="0"/>
    <x v="6"/>
    <s v="Property &amp; Casualty Insurance"/>
    <n v="323"/>
    <n v="0"/>
    <x v="0"/>
    <s v="11:00 - 14:30"/>
  </r>
  <r>
    <x v="226"/>
    <x v="16"/>
    <d v="1899-12-30T14:13:25"/>
    <d v="2010-01-05T00:00:00"/>
    <d v="1899-12-30T14:19:57"/>
    <x v="98"/>
    <s v="L"/>
    <n v="28.04"/>
    <n v="27.95"/>
    <n v="100"/>
    <n v="2.17"/>
    <s v="необоснованный вход"/>
    <s v="цель"/>
    <x v="1"/>
    <m/>
    <m/>
    <n v="2.17"/>
    <n v="2804"/>
    <n v="2795"/>
    <n v="-9"/>
    <n v="-11.17"/>
    <n v="585.0099999999976"/>
    <n v="0.67521999999782167"/>
    <n v="576.0099999999976"/>
    <n v="-10.494780000002178"/>
    <s v="вт"/>
    <s v="14-15"/>
    <x v="0"/>
    <x v="2"/>
    <s v="Industrial Metals &amp; Minerals"/>
    <n v="392"/>
    <n v="0"/>
    <x v="0"/>
    <s v="11:00 - 14:30"/>
  </r>
  <r>
    <x v="227"/>
    <x v="16"/>
    <d v="1899-12-30T14:15:09"/>
    <d v="2010-01-05T00:00:00"/>
    <d v="1899-12-30T14:20:17"/>
    <x v="120"/>
    <s v="L"/>
    <n v="43.75"/>
    <n v="43.68"/>
    <n v="100"/>
    <n v="2.61"/>
    <s v="необоснованный вход"/>
    <s v="цель"/>
    <x v="2"/>
    <m/>
    <m/>
    <n v="2.61"/>
    <n v="4375"/>
    <n v="4368"/>
    <n v="-7"/>
    <n v="-9.61"/>
    <n v="576.0099999999976"/>
    <n v="-10.494780000002178"/>
    <n v="569.0099999999976"/>
    <n v="-20.104780000002179"/>
    <s v="вт"/>
    <s v="14-15"/>
    <x v="0"/>
    <x v="2"/>
    <s v="Independent Oil &amp; Gas"/>
    <n v="308"/>
    <n v="0"/>
    <x v="0"/>
    <s v="11:00 - 14:30"/>
  </r>
  <r>
    <x v="228"/>
    <x v="16"/>
    <d v="1899-12-30T14:21:56"/>
    <d v="2010-01-05T00:00:00"/>
    <d v="1899-12-30T14:56:20"/>
    <x v="121"/>
    <s v="L"/>
    <n v="25.36"/>
    <n v="25.28"/>
    <n v="100"/>
    <n v="2.44"/>
    <s v="другое"/>
    <s v="цель"/>
    <x v="1"/>
    <m/>
    <m/>
    <n v="2.44"/>
    <n v="2536"/>
    <n v="2528"/>
    <n v="-8"/>
    <n v="-10.44"/>
    <n v="569.0099999999976"/>
    <n v="-20.104780000002179"/>
    <n v="561.0099999999976"/>
    <n v="-30.544780000002177"/>
    <s v="вт"/>
    <s v="14-15"/>
    <x v="0"/>
    <x v="1"/>
    <s v="Sporting Goods Stores"/>
    <n v="2064"/>
    <n v="30"/>
    <x v="0"/>
    <s v="11:00 - 14:30"/>
  </r>
  <r>
    <x v="229"/>
    <x v="16"/>
    <d v="1899-12-30T14:21:58"/>
    <d v="2010-01-05T00:00:00"/>
    <d v="1899-12-30T14:56:20"/>
    <x v="121"/>
    <s v="L"/>
    <n v="25.36"/>
    <n v="25.28"/>
    <n v="100"/>
    <n v="2.44"/>
    <s v="отбой от уровня"/>
    <s v="трейлинг стоп"/>
    <x v="1"/>
    <m/>
    <m/>
    <n v="2.44"/>
    <n v="2536"/>
    <n v="2528"/>
    <n v="-8"/>
    <n v="-10.44"/>
    <n v="561.0099999999976"/>
    <n v="-30.544780000002177"/>
    <n v="553.0099999999976"/>
    <n v="-40.984780000002175"/>
    <s v="вт"/>
    <s v="14-15"/>
    <x v="0"/>
    <x v="1"/>
    <s v="Sporting Goods Stores"/>
    <n v="2062"/>
    <n v="30"/>
    <x v="0"/>
    <s v="11:00 - 14:30"/>
  </r>
  <r>
    <x v="230"/>
    <x v="16"/>
    <d v="1899-12-30T14:43:22"/>
    <d v="2010-01-05T00:00:00"/>
    <d v="1899-12-30T15:46:07"/>
    <x v="122"/>
    <s v="S"/>
    <n v="39.47"/>
    <n v="39.43"/>
    <n v="100"/>
    <n v="2.3199999999999998"/>
    <s v="разворотная формация"/>
    <s v="стоп"/>
    <x v="2"/>
    <m/>
    <m/>
    <n v="2.3199999999999998"/>
    <n v="3947"/>
    <n v="3943"/>
    <n v="4"/>
    <n v="1.6800000000000002"/>
    <n v="553.0099999999976"/>
    <n v="-40.984780000002175"/>
    <n v="557.0099999999976"/>
    <n v="-39.304780000002175"/>
    <s v="вт"/>
    <s v="14-15"/>
    <x v="0"/>
    <x v="3"/>
    <s v="Appliances"/>
    <n v="3765"/>
    <n v="60"/>
    <x v="0"/>
    <s v="14:30 - 16:00"/>
  </r>
  <r>
    <x v="231"/>
    <x v="16"/>
    <d v="1899-12-30T15:23:49"/>
    <d v="2010-01-05T00:00:00"/>
    <d v="1899-12-30T15:36:27"/>
    <x v="123"/>
    <s v="L"/>
    <n v="55.56"/>
    <n v="55.49"/>
    <n v="100"/>
    <n v="2.2400000000000002"/>
    <s v="разворотная формация"/>
    <s v="стоп"/>
    <x v="1"/>
    <m/>
    <m/>
    <n v="2.2400000000000002"/>
    <n v="5556"/>
    <n v="5549"/>
    <n v="-7"/>
    <n v="-9.24"/>
    <n v="557.0099999999976"/>
    <n v="-39.304780000002175"/>
    <n v="550.0099999999976"/>
    <n v="-48.544780000002177"/>
    <s v="вт"/>
    <s v="15-16"/>
    <x v="0"/>
    <x v="7"/>
    <s v="Diversified Machinery"/>
    <n v="758"/>
    <n v="0"/>
    <x v="0"/>
    <s v="14:30 - 16:00"/>
  </r>
  <r>
    <x v="232"/>
    <x v="16"/>
    <d v="1899-12-30T15:32:36"/>
    <d v="2010-01-05T00:00:00"/>
    <d v="1899-12-30T15:57:38"/>
    <x v="124"/>
    <s v="L"/>
    <n v="14.01"/>
    <n v="14.01"/>
    <n v="100"/>
    <n v="2.5299999999999998"/>
    <s v="отбой от уровня"/>
    <s v="стоп"/>
    <x v="0"/>
    <m/>
    <m/>
    <n v="2.5299999999999998"/>
    <n v="1401"/>
    <n v="1401"/>
    <n v="0"/>
    <n v="-2.5299999999999998"/>
    <n v="550.0099999999976"/>
    <n v="-48.544780000002177"/>
    <n v="550.0099999999976"/>
    <n v="-51.074780000002178"/>
    <s v="вт"/>
    <s v="15-16"/>
    <x v="0"/>
    <x v="7"/>
    <s v="Aerospace/Defense Products &amp; Services"/>
    <n v="1502"/>
    <n v="15"/>
    <x v="0"/>
    <s v="14:30 - 16:00"/>
  </r>
  <r>
    <x v="233"/>
    <x v="16"/>
    <d v="1899-12-30T15:32:41"/>
    <d v="2010-01-05T00:00:00"/>
    <d v="1899-12-30T15:57:49"/>
    <x v="124"/>
    <s v="L"/>
    <n v="14.01"/>
    <n v="14.01"/>
    <n v="100"/>
    <n v="2.41"/>
    <s v="пробой уровня"/>
    <s v="цель"/>
    <x v="1"/>
    <m/>
    <m/>
    <n v="2.41"/>
    <n v="1401"/>
    <n v="1401"/>
    <n v="0"/>
    <n v="-2.41"/>
    <n v="550.0099999999976"/>
    <n v="-51.074780000002178"/>
    <n v="550.0099999999976"/>
    <n v="-53.484780000002175"/>
    <s v="вт"/>
    <s v="15-16"/>
    <x v="0"/>
    <x v="7"/>
    <s v="Aerospace/Defense Products &amp; Services"/>
    <n v="1508"/>
    <n v="15"/>
    <x v="0"/>
    <s v="14:30 - 16:00"/>
  </r>
  <r>
    <x v="234"/>
    <x v="16"/>
    <d v="1899-12-30T15:33:02"/>
    <d v="2010-01-05T00:00:00"/>
    <d v="1899-12-30T15:57:54"/>
    <x v="124"/>
    <s v="L"/>
    <n v="14"/>
    <n v="14.01"/>
    <n v="100"/>
    <n v="2.13"/>
    <s v="отбой от уровня"/>
    <s v="трейлинг стоп"/>
    <x v="1"/>
    <m/>
    <m/>
    <n v="2.13"/>
    <n v="1400"/>
    <n v="1401"/>
    <n v="1"/>
    <n v="-1.1299999999999999"/>
    <n v="550.0099999999976"/>
    <n v="-53.484780000002175"/>
    <n v="551.0099999999976"/>
    <n v="-54.614780000002177"/>
    <s v="вт"/>
    <s v="15-16"/>
    <x v="0"/>
    <x v="7"/>
    <s v="Aerospace/Defense Products &amp; Services"/>
    <n v="1492"/>
    <n v="15"/>
    <x v="0"/>
    <s v="14:30 - 16:00"/>
  </r>
  <r>
    <x v="235"/>
    <x v="17"/>
    <d v="1899-12-30T10:36:33"/>
    <d v="2010-01-06T00:00:00"/>
    <d v="1899-12-30T12:13:56"/>
    <x v="125"/>
    <s v="L"/>
    <n v="21.24"/>
    <n v="21.27"/>
    <n v="100"/>
    <n v="2.4300000000000002"/>
    <s v="отбой от уровня"/>
    <s v="стоп"/>
    <x v="1"/>
    <m/>
    <m/>
    <n v="2.4300000000000002"/>
    <n v="2124"/>
    <n v="2127"/>
    <n v="3"/>
    <n v="0.56999999999999984"/>
    <n v="551.0099999999976"/>
    <n v="-54.614780000002177"/>
    <n v="554.0099999999976"/>
    <n v="-54.044780000002177"/>
    <s v="ср"/>
    <s v="10-11"/>
    <x v="0"/>
    <x v="4"/>
    <s v="Medical Instruments &amp; Supplies"/>
    <n v="5843"/>
    <n v="90"/>
    <x v="0"/>
    <s v="9:30 - 11:00"/>
  </r>
  <r>
    <x v="236"/>
    <x v="17"/>
    <d v="1899-12-30T11:02:52"/>
    <d v="2010-01-06T00:00:00"/>
    <d v="1899-12-30T12:39:48"/>
    <x v="126"/>
    <s v="S"/>
    <n v="25.97"/>
    <n v="25.82"/>
    <n v="100"/>
    <n v="2.56"/>
    <s v="отбой от уровня"/>
    <s v="трейлинг стоп"/>
    <x v="2"/>
    <m/>
    <m/>
    <n v="2.56"/>
    <n v="2597"/>
    <n v="2582"/>
    <n v="15"/>
    <n v="12.44"/>
    <n v="554.0099999999976"/>
    <n v="-54.044780000002177"/>
    <n v="569.0099999999976"/>
    <n v="-41.604780000002179"/>
    <s v="ср"/>
    <s v="11-12"/>
    <x v="0"/>
    <x v="3"/>
    <s v="Recreational Vehicles"/>
    <n v="5816"/>
    <n v="90"/>
    <x v="0"/>
    <s v="11:00 - 14:30"/>
  </r>
  <r>
    <x v="237"/>
    <x v="17"/>
    <d v="1899-12-30T11:11:47"/>
    <d v="2010-01-06T00:00:00"/>
    <d v="1899-12-30T14:06:00"/>
    <x v="127"/>
    <s v="L"/>
    <n v="32.049999999999997"/>
    <n v="32.15"/>
    <n v="100"/>
    <n v="2.1800000000000002"/>
    <s v="отбой от уровня"/>
    <s v="трейлинг стоп"/>
    <x v="3"/>
    <m/>
    <m/>
    <n v="2.1800000000000002"/>
    <n v="3204.9999999999995"/>
    <n v="3215"/>
    <n v="10.000000000000455"/>
    <n v="7.820000000000455"/>
    <n v="569.0099999999976"/>
    <n v="-41.604780000002179"/>
    <n v="579.00999999999806"/>
    <n v="-33.784780000001724"/>
    <s v="ср"/>
    <s v="11-12"/>
    <x v="0"/>
    <x v="6"/>
    <s v="Asset Management"/>
    <n v="10453"/>
    <n v="165"/>
    <x v="0"/>
    <s v="11:00 - 14:30"/>
  </r>
  <r>
    <x v="238"/>
    <x v="17"/>
    <d v="1899-12-30T12:08:37"/>
    <d v="2010-01-06T00:00:00"/>
    <d v="1899-12-30T12:38:53"/>
    <x v="128"/>
    <s v="S"/>
    <n v="58.97"/>
    <n v="59.02"/>
    <n v="100"/>
    <n v="2.37"/>
    <s v="в канале"/>
    <s v="трейлинг стоп"/>
    <x v="3"/>
    <m/>
    <m/>
    <n v="2.37"/>
    <n v="5897"/>
    <n v="5902"/>
    <n v="-5"/>
    <n v="-7.37"/>
    <n v="579.00999999999806"/>
    <n v="-33.784780000001724"/>
    <n v="574.00999999999806"/>
    <n v="-41.154780000001722"/>
    <s v="ср"/>
    <s v="12-13"/>
    <x v="0"/>
    <x v="4"/>
    <s v="Specialized Health Services"/>
    <n v="1816"/>
    <n v="30"/>
    <x v="0"/>
    <s v="11:00 - 14:30"/>
  </r>
  <r>
    <x v="239"/>
    <x v="17"/>
    <d v="1899-12-30T12:11:02"/>
    <d v="2010-01-06T00:00:00"/>
    <d v="1899-12-30T12:14:25"/>
    <x v="129"/>
    <s v="L"/>
    <n v="45.43"/>
    <n v="45.32"/>
    <n v="100"/>
    <n v="2.61"/>
    <s v="в канале"/>
    <s v="стоп"/>
    <x v="0"/>
    <m/>
    <m/>
    <n v="2.61"/>
    <n v="4543"/>
    <n v="4532"/>
    <n v="-11"/>
    <n v="-13.61"/>
    <n v="574.00999999999806"/>
    <n v="-41.154780000001722"/>
    <n v="563.00999999999806"/>
    <n v="-54.764780000001721"/>
    <s v="ср"/>
    <s v="12-13"/>
    <x v="0"/>
    <x v="4"/>
    <s v="Medical Appliances &amp; Equipment"/>
    <n v="203"/>
    <n v="0"/>
    <x v="0"/>
    <s v="11:00 - 14:30"/>
  </r>
  <r>
    <x v="240"/>
    <x v="17"/>
    <d v="1899-12-30T12:36:21"/>
    <d v="2010-01-06T00:00:00"/>
    <d v="1899-12-30T12:46:47"/>
    <x v="130"/>
    <s v="S"/>
    <n v="25.98"/>
    <n v="26.02"/>
    <n v="100"/>
    <n v="2.44"/>
    <s v="отбой от уровня"/>
    <s v="стоп"/>
    <x v="4"/>
    <m/>
    <m/>
    <n v="2.44"/>
    <n v="2598"/>
    <n v="2602"/>
    <n v="-4"/>
    <n v="-6.4399999999999995"/>
    <n v="563.00999999999806"/>
    <n v="-54.764780000001721"/>
    <n v="559.00999999999806"/>
    <n v="-61.204780000001719"/>
    <s v="ср"/>
    <s v="12-13"/>
    <x v="0"/>
    <x v="2"/>
    <s v="Oil &amp; Gas Equipment &amp; Services"/>
    <n v="626"/>
    <n v="0"/>
    <x v="0"/>
    <s v="11:00 - 14:30"/>
  </r>
  <r>
    <x v="241"/>
    <x v="17"/>
    <d v="1899-12-30T12:36:22"/>
    <d v="2010-01-06T00:00:00"/>
    <d v="1899-12-30T12:46:47"/>
    <x v="130"/>
    <s v="S"/>
    <n v="25.98"/>
    <n v="26.02"/>
    <n v="100"/>
    <n v="2.44"/>
    <s v="пробой уровня"/>
    <s v="стоп"/>
    <x v="4"/>
    <m/>
    <m/>
    <n v="2.44"/>
    <n v="2598"/>
    <n v="2602"/>
    <n v="-4"/>
    <n v="-6.4399999999999995"/>
    <n v="559.00999999999806"/>
    <n v="-61.204780000001719"/>
    <n v="555.00999999999806"/>
    <n v="-67.644780000001717"/>
    <s v="ср"/>
    <s v="12-13"/>
    <x v="0"/>
    <x v="2"/>
    <s v="Oil &amp; Gas Equipment &amp; Services"/>
    <n v="625"/>
    <n v="0"/>
    <x v="0"/>
    <s v="11:00 - 14:30"/>
  </r>
  <r>
    <x v="242"/>
    <x v="17"/>
    <d v="1899-12-30T12:36:23"/>
    <d v="2010-01-06T00:00:00"/>
    <d v="1899-12-30T12:46:47"/>
    <x v="130"/>
    <s v="S"/>
    <n v="25.98"/>
    <n v="26.02"/>
    <n v="100"/>
    <n v="2.44"/>
    <s v="продолжение движения"/>
    <s v="стоп"/>
    <x v="1"/>
    <m/>
    <m/>
    <n v="2.44"/>
    <n v="2598"/>
    <n v="2602"/>
    <n v="-4"/>
    <n v="-6.4399999999999995"/>
    <n v="555.00999999999806"/>
    <n v="-67.644780000001717"/>
    <n v="551.00999999999806"/>
    <n v="-74.084780000001714"/>
    <s v="ср"/>
    <s v="12-13"/>
    <x v="0"/>
    <x v="2"/>
    <s v="Oil &amp; Gas Equipment &amp; Services"/>
    <n v="624"/>
    <n v="0"/>
    <x v="0"/>
    <s v="11:00 - 14:30"/>
  </r>
  <r>
    <x v="243"/>
    <x v="17"/>
    <d v="1899-12-30T12:41:45"/>
    <d v="2010-01-06T00:00:00"/>
    <d v="1899-12-30T15:08:22"/>
    <x v="131"/>
    <s v="L"/>
    <n v="63.26"/>
    <n v="64.239999999999995"/>
    <n v="100"/>
    <n v="2.66"/>
    <s v="срыв базы"/>
    <s v="стоп"/>
    <x v="1"/>
    <m/>
    <m/>
    <n v="2.66"/>
    <n v="6326"/>
    <n v="6423.9999999999991"/>
    <n v="97.999999999999091"/>
    <n v="95.339999999999094"/>
    <n v="551.00999999999806"/>
    <n v="-74.084780000001714"/>
    <n v="649.00999999999715"/>
    <n v="21.255219999997379"/>
    <s v="ср"/>
    <s v="12-13"/>
    <x v="0"/>
    <x v="2"/>
    <s v="Oil &amp; Gas Equipment &amp; Services"/>
    <n v="8797"/>
    <n v="135"/>
    <x v="0"/>
    <s v="11:00 - 14:30"/>
  </r>
  <r>
    <x v="244"/>
    <x v="17"/>
    <d v="1899-12-30T13:38:00"/>
    <d v="2010-01-06T00:00:00"/>
    <d v="1899-12-30T13:42:23"/>
    <x v="132"/>
    <s v="L"/>
    <n v="43.97"/>
    <n v="43.93"/>
    <n v="100"/>
    <n v="2.21"/>
    <s v="в канале"/>
    <s v="стоп"/>
    <x v="2"/>
    <m/>
    <m/>
    <n v="2.21"/>
    <n v="4397"/>
    <n v="4393"/>
    <n v="-4"/>
    <n v="-6.21"/>
    <n v="649.00999999999715"/>
    <n v="21.255219999997379"/>
    <n v="645.00999999999715"/>
    <n v="15.045219999997379"/>
    <s v="ср"/>
    <s v="13-14"/>
    <x v="0"/>
    <x v="2"/>
    <s v="Oil &amp; Gas Drilling &amp; Exploration"/>
    <n v="263"/>
    <n v="0"/>
    <x v="0"/>
    <s v="11:00 - 14:30"/>
  </r>
  <r>
    <x v="245"/>
    <x v="17"/>
    <d v="1899-12-30T13:43:10"/>
    <d v="2010-01-06T00:00:00"/>
    <d v="1899-12-30T13:45:53"/>
    <x v="133"/>
    <s v="L"/>
    <n v="50"/>
    <n v="49.92"/>
    <n v="100"/>
    <n v="2.5"/>
    <s v="отбой от уровня"/>
    <s v="стоп"/>
    <x v="1"/>
    <m/>
    <m/>
    <n v="2.5"/>
    <n v="5000"/>
    <n v="4992"/>
    <n v="-8"/>
    <n v="-10.5"/>
    <n v="645.00999999999715"/>
    <n v="15.045219999997379"/>
    <n v="637.00999999999715"/>
    <n v="4.5452199999973786"/>
    <s v="ср"/>
    <s v="13-14"/>
    <x v="0"/>
    <x v="2"/>
    <s v="Steel &amp; Iron"/>
    <n v="163"/>
    <n v="0"/>
    <x v="0"/>
    <s v="11:00 - 14:30"/>
  </r>
  <r>
    <x v="246"/>
    <x v="17"/>
    <d v="1899-12-30T14:38:11"/>
    <d v="2010-01-06T00:00:00"/>
    <d v="1899-12-30T15:45:09"/>
    <x v="134"/>
    <s v="L"/>
    <n v="39.049999999999997"/>
    <n v="39.26"/>
    <n v="100"/>
    <n v="2.2000000000000002"/>
    <s v="пробой уровня"/>
    <s v="трейлинг стоп"/>
    <x v="1"/>
    <m/>
    <m/>
    <n v="2.2000000000000002"/>
    <n v="3904.9999999999995"/>
    <n v="3926"/>
    <n v="21.000000000000455"/>
    <n v="18.800000000000455"/>
    <n v="637.00999999999715"/>
    <n v="4.5452199999973786"/>
    <n v="658.0099999999976"/>
    <n v="23.345219999997834"/>
    <s v="ср"/>
    <s v="14-15"/>
    <x v="0"/>
    <x v="2"/>
    <s v="Oil &amp; Gas Drilling &amp; Exploration"/>
    <n v="4018"/>
    <n v="60"/>
    <x v="0"/>
    <s v="14:30 - 16:00"/>
  </r>
  <r>
    <x v="247"/>
    <x v="17"/>
    <d v="1899-12-30T15:24:10"/>
    <d v="2010-01-06T00:00:00"/>
    <d v="1899-12-30T15:31:12"/>
    <x v="135"/>
    <s v="S"/>
    <n v="49.99"/>
    <n v="50.04"/>
    <n v="100"/>
    <n v="2.2200000000000002"/>
    <s v="в канале"/>
    <s v="стоп"/>
    <x v="2"/>
    <m/>
    <m/>
    <n v="2.2200000000000002"/>
    <n v="4999"/>
    <n v="5004"/>
    <n v="-5"/>
    <n v="-7.2200000000000006"/>
    <n v="658.0099999999976"/>
    <n v="23.345219999997834"/>
    <n v="653.0099999999976"/>
    <n v="16.125219999997832"/>
    <s v="ср"/>
    <s v="15-16"/>
    <x v="0"/>
    <x v="2"/>
    <s v="Independent Oil &amp; Gas"/>
    <n v="422"/>
    <n v="0"/>
    <x v="0"/>
    <s v="14:30 - 16:00"/>
  </r>
  <r>
    <x v="248"/>
    <x v="17"/>
    <d v="1899-12-30T15:24:11"/>
    <d v="2010-01-06T00:00:00"/>
    <d v="1899-12-30T15:43:43"/>
    <x v="112"/>
    <s v="L"/>
    <n v="37.020000000000003"/>
    <n v="36.979999999999997"/>
    <n v="100"/>
    <n v="2.59"/>
    <s v="разворотная формация"/>
    <s v="стоп"/>
    <x v="1"/>
    <m/>
    <m/>
    <n v="2.59"/>
    <n v="3702.0000000000005"/>
    <n v="3697.9999999999995"/>
    <n v="-4.0000000000009095"/>
    <n v="-6.5900000000009094"/>
    <n v="653.0099999999976"/>
    <n v="16.125219999997832"/>
    <n v="649.00999999999669"/>
    <n v="9.5352199999969223"/>
    <s v="ср"/>
    <s v="15-16"/>
    <x v="0"/>
    <x v="3"/>
    <s v="Confectioners"/>
    <n v="1172"/>
    <n v="15"/>
    <x v="0"/>
    <s v="14:30 - 16:00"/>
  </r>
  <r>
    <x v="249"/>
    <x v="18"/>
    <d v="1899-12-30T09:36:15"/>
    <d v="2010-01-07T00:00:00"/>
    <d v="1899-12-30T09:37:01"/>
    <x v="136"/>
    <s v="L"/>
    <n v="20.51"/>
    <n v="20.46"/>
    <n v="100"/>
    <n v="2.5499999999999998"/>
    <s v="отбой от уровня"/>
    <s v="стоп"/>
    <x v="0"/>
    <m/>
    <m/>
    <n v="2.5499999999999998"/>
    <n v="2051"/>
    <n v="2046"/>
    <n v="-5"/>
    <n v="-7.55"/>
    <n v="649.00999999999669"/>
    <n v="9.5352199999969223"/>
    <n v="644.00999999999669"/>
    <n v="1.9852199999969224"/>
    <s v="чт"/>
    <s v="9-10"/>
    <x v="0"/>
    <x v="1"/>
    <s v="Auto Dealerships"/>
    <n v="46"/>
    <n v="0"/>
    <x v="0"/>
    <s v="9:30 - 11:00"/>
  </r>
  <r>
    <x v="250"/>
    <x v="18"/>
    <d v="1899-12-30T09:47:42"/>
    <d v="2010-01-07T00:00:00"/>
    <d v="1899-12-30T09:52:50"/>
    <x v="137"/>
    <s v="L"/>
    <n v="41.01"/>
    <n v="40.93"/>
    <n v="100"/>
    <n v="2.3199999999999998"/>
    <s v="пробой уровня"/>
    <s v="стоп"/>
    <x v="1"/>
    <m/>
    <m/>
    <n v="2.3199999999999998"/>
    <n v="4101"/>
    <n v="4093"/>
    <n v="-8"/>
    <n v="-10.32"/>
    <n v="644.00999999999669"/>
    <n v="1.9852199999969224"/>
    <n v="636.00999999999669"/>
    <n v="-8.3347800000030787"/>
    <s v="чт"/>
    <s v="9-10"/>
    <x v="0"/>
    <x v="2"/>
    <s v="Chemicals - Major Diversified"/>
    <n v="308"/>
    <n v="0"/>
    <x v="0"/>
    <s v="9:30 - 11:00"/>
  </r>
  <r>
    <x v="251"/>
    <x v="18"/>
    <d v="1899-12-30T09:59:31"/>
    <d v="2010-01-07T00:00:00"/>
    <d v="1899-12-30T10:33:38"/>
    <x v="138"/>
    <s v="L"/>
    <n v="15.21"/>
    <n v="15.42"/>
    <n v="100"/>
    <n v="2.5299999999999998"/>
    <s v="разворотная формация"/>
    <s v="трейлинг стоп"/>
    <x v="1"/>
    <m/>
    <m/>
    <n v="2.5299999999999998"/>
    <n v="1521"/>
    <n v="1542"/>
    <n v="21"/>
    <n v="18.47"/>
    <n v="636.00999999999669"/>
    <n v="-8.3347800000030787"/>
    <n v="657.00999999999669"/>
    <n v="10.13521999999692"/>
    <s v="чт"/>
    <s v="9-10"/>
    <x v="0"/>
    <x v="7"/>
    <s v="Lumber, Wood Production"/>
    <n v="2047"/>
    <n v="30"/>
    <x v="0"/>
    <s v="9:30 - 11:00"/>
  </r>
  <r>
    <x v="252"/>
    <x v="18"/>
    <d v="1899-12-30T10:04:08"/>
    <d v="2010-01-07T00:00:00"/>
    <d v="1899-12-30T11:18:12"/>
    <x v="57"/>
    <s v="L"/>
    <n v="40.58"/>
    <n v="40.98"/>
    <n v="100"/>
    <n v="1.92"/>
    <s v="отбой от уровня"/>
    <s v="трейлинг стоп"/>
    <x v="1"/>
    <m/>
    <m/>
    <n v="1.92"/>
    <n v="4058"/>
    <n v="4098"/>
    <n v="40"/>
    <n v="38.08"/>
    <n v="657.00999999999669"/>
    <n v="10.13521999999692"/>
    <n v="697.00999999999669"/>
    <n v="48.215219999996918"/>
    <s v="чт"/>
    <s v="10-11"/>
    <x v="0"/>
    <x v="1"/>
    <s v="Technical Services"/>
    <n v="4444"/>
    <n v="60"/>
    <x v="0"/>
    <s v="9:30 - 11:00"/>
  </r>
  <r>
    <x v="253"/>
    <x v="18"/>
    <d v="1899-12-30T10:06:28"/>
    <d v="2010-01-07T00:00:00"/>
    <d v="1899-12-30T10:47:02"/>
    <x v="139"/>
    <s v="L"/>
    <n v="22"/>
    <n v="22"/>
    <n v="100"/>
    <n v="2.27"/>
    <s v="пробой уровня"/>
    <s v="трейлинг стоп"/>
    <x v="2"/>
    <m/>
    <m/>
    <n v="2.27"/>
    <n v="2200"/>
    <n v="2200"/>
    <n v="0"/>
    <n v="-2.27"/>
    <n v="697.00999999999669"/>
    <n v="48.215219999996918"/>
    <n v="697.00999999999669"/>
    <n v="45.945219999996915"/>
    <s v="чт"/>
    <s v="10-11"/>
    <x v="0"/>
    <x v="1"/>
    <s v="Personal Services"/>
    <n v="2434"/>
    <n v="30"/>
    <x v="0"/>
    <s v="9:30 - 11:00"/>
  </r>
  <r>
    <x v="254"/>
    <x v="18"/>
    <d v="1899-12-30T10:09:21"/>
    <d v="2010-01-07T00:00:00"/>
    <d v="1899-12-30T11:00:09"/>
    <x v="140"/>
    <s v="L"/>
    <n v="20.03"/>
    <n v="20.82"/>
    <n v="100"/>
    <n v="2.27"/>
    <s v="необоснованный вход"/>
    <s v="стоп"/>
    <x v="3"/>
    <m/>
    <m/>
    <n v="2.27"/>
    <n v="2003"/>
    <n v="2082"/>
    <n v="79"/>
    <n v="76.73"/>
    <n v="697.00999999999669"/>
    <n v="45.945219999996915"/>
    <n v="776.00999999999669"/>
    <n v="122.67521999999693"/>
    <s v="чт"/>
    <s v="10-11"/>
    <x v="0"/>
    <x v="1"/>
    <s v="Electronics Stores"/>
    <n v="3048"/>
    <n v="45"/>
    <x v="0"/>
    <s v="9:30 - 11:00"/>
  </r>
  <r>
    <x v="255"/>
    <x v="18"/>
    <d v="1899-12-30T10:27:03"/>
    <d v="2010-01-07T00:00:00"/>
    <d v="1899-12-30T12:16:22"/>
    <x v="141"/>
    <s v="S"/>
    <n v="49.95"/>
    <n v="50.06"/>
    <n v="100"/>
    <n v="2.34"/>
    <s v="необоснованный вход"/>
    <s v="стоп"/>
    <x v="3"/>
    <m/>
    <m/>
    <n v="2.34"/>
    <n v="4995"/>
    <n v="5006"/>
    <n v="-11"/>
    <n v="-13.34"/>
    <n v="776.00999999999669"/>
    <n v="122.67521999999693"/>
    <n v="765.00999999999669"/>
    <n v="109.33521999999692"/>
    <s v="чт"/>
    <s v="10-11"/>
    <x v="0"/>
    <x v="0"/>
    <s v="Diversified Electronics"/>
    <n v="6559"/>
    <n v="105"/>
    <x v="0"/>
    <s v="9:30 - 11:00"/>
  </r>
  <r>
    <x v="256"/>
    <x v="18"/>
    <d v="1899-12-30T10:35:44"/>
    <d v="2010-01-07T00:00:00"/>
    <d v="1899-12-30T11:02:21"/>
    <x v="142"/>
    <s v="L"/>
    <n v="40.549999999999997"/>
    <n v="40.630000000000003"/>
    <n v="100"/>
    <n v="2.6"/>
    <s v="отбой от уровня"/>
    <s v="стоп"/>
    <x v="0"/>
    <m/>
    <m/>
    <n v="2.6"/>
    <n v="4054.9999999999995"/>
    <n v="4063.0000000000005"/>
    <n v="8.0000000000009095"/>
    <n v="5.4000000000009098"/>
    <n v="765.00999999999669"/>
    <n v="109.33521999999692"/>
    <n v="773.0099999999976"/>
    <n v="114.73521999999784"/>
    <s v="чт"/>
    <s v="10-11"/>
    <x v="0"/>
    <x v="7"/>
    <s v="Aerospace/Defense Products &amp; Services"/>
    <n v="1597"/>
    <n v="15"/>
    <x v="0"/>
    <s v="9:30 - 11:00"/>
  </r>
  <r>
    <x v="257"/>
    <x v="18"/>
    <d v="1899-12-30T11:08:58"/>
    <d v="2010-01-07T00:00:00"/>
    <d v="1899-12-30T12:04:22"/>
    <x v="143"/>
    <s v="L"/>
    <n v="37.65"/>
    <n v="37.75"/>
    <n v="100"/>
    <n v="2.4700000000000002"/>
    <s v="отбой от уровня"/>
    <s v="стоп"/>
    <x v="4"/>
    <m/>
    <m/>
    <n v="2.4700000000000002"/>
    <n v="3765"/>
    <n v="3775"/>
    <n v="10"/>
    <n v="7.5299999999999994"/>
    <n v="773.0099999999976"/>
    <n v="114.73521999999784"/>
    <n v="783.0099999999976"/>
    <n v="122.26521999999784"/>
    <s v="чт"/>
    <s v="11-12"/>
    <x v="0"/>
    <x v="6"/>
    <s v="Life Insurance"/>
    <n v="3324"/>
    <n v="45"/>
    <x v="0"/>
    <s v="11:00 - 14:30"/>
  </r>
  <r>
    <x v="258"/>
    <x v="18"/>
    <d v="1899-12-30T11:27:00"/>
    <d v="2010-01-07T00:00:00"/>
    <d v="1899-12-30T11:52:57"/>
    <x v="57"/>
    <s v="L"/>
    <n v="41.1"/>
    <n v="41.08"/>
    <n v="100"/>
    <n v="2.3199999999999998"/>
    <s v="необоснованный вход"/>
    <s v="стоп"/>
    <x v="4"/>
    <m/>
    <m/>
    <n v="2.3199999999999998"/>
    <n v="4110"/>
    <n v="4108"/>
    <n v="-2"/>
    <n v="-4.32"/>
    <n v="783.0099999999976"/>
    <n v="122.26521999999784"/>
    <n v="781.0099999999976"/>
    <n v="117.94521999999785"/>
    <s v="чт"/>
    <s v="11-12"/>
    <x v="0"/>
    <x v="1"/>
    <s v="Technical Services"/>
    <n v="1557"/>
    <n v="15"/>
    <x v="0"/>
    <s v="11:00 - 14:30"/>
  </r>
  <r>
    <x v="259"/>
    <x v="18"/>
    <d v="1899-12-30T11:29:20"/>
    <d v="2010-01-07T00:00:00"/>
    <d v="1899-12-30T11:58:01"/>
    <x v="140"/>
    <s v="S"/>
    <n v="20.37"/>
    <n v="20.32"/>
    <n v="100"/>
    <n v="2.4300000000000002"/>
    <s v="отбой от уровня"/>
    <s v="трейлинг стоп"/>
    <x v="1"/>
    <m/>
    <m/>
    <n v="2.4300000000000002"/>
    <n v="2037"/>
    <n v="2032"/>
    <n v="5"/>
    <n v="2.57"/>
    <n v="781.0099999999976"/>
    <n v="117.94521999999785"/>
    <n v="786.0099999999976"/>
    <n v="120.51521999999784"/>
    <s v="чт"/>
    <s v="11-12"/>
    <x v="0"/>
    <x v="1"/>
    <s v="Electronics Stores"/>
    <n v="1721"/>
    <n v="15"/>
    <x v="0"/>
    <s v="11:00 - 14:30"/>
  </r>
  <r>
    <x v="260"/>
    <x v="18"/>
    <d v="1899-12-30T11:33:12"/>
    <d v="2010-01-07T00:00:00"/>
    <d v="1899-12-30T12:16:22"/>
    <x v="141"/>
    <s v="S"/>
    <n v="49.99"/>
    <n v="50.07"/>
    <n v="100"/>
    <n v="2.2200000000000002"/>
    <s v="отбой от уровня"/>
    <s v="стоп"/>
    <x v="1"/>
    <m/>
    <m/>
    <n v="2.2200000000000002"/>
    <n v="4999"/>
    <n v="5007"/>
    <n v="-8"/>
    <n v="-10.220000000000001"/>
    <n v="786.0099999999976"/>
    <n v="120.51521999999784"/>
    <n v="778.0099999999976"/>
    <n v="110.29521999999784"/>
    <s v="чт"/>
    <s v="11-12"/>
    <x v="0"/>
    <x v="0"/>
    <s v="Diversified Electronics"/>
    <n v="2590"/>
    <n v="30"/>
    <x v="0"/>
    <s v="11:00 - 14:30"/>
  </r>
  <r>
    <x v="261"/>
    <x v="18"/>
    <d v="1899-12-30T12:01:47"/>
    <d v="2010-01-07T00:00:00"/>
    <d v="1899-12-30T12:10:58"/>
    <x v="110"/>
    <s v="L"/>
    <n v="46.2"/>
    <n v="46.12"/>
    <n v="100"/>
    <n v="2.21"/>
    <s v="продолжение движения"/>
    <s v="стоп"/>
    <x v="2"/>
    <m/>
    <m/>
    <n v="2.21"/>
    <n v="4620"/>
    <n v="4612"/>
    <n v="-8"/>
    <n v="-10.210000000000001"/>
    <n v="778.0099999999976"/>
    <n v="110.29521999999784"/>
    <n v="770.0099999999976"/>
    <n v="100.08521999999783"/>
    <s v="чт"/>
    <s v="12-13"/>
    <x v="0"/>
    <x v="2"/>
    <s v="Oil &amp; Gas Drilling &amp; Exploration"/>
    <n v="551"/>
    <n v="0"/>
    <x v="0"/>
    <s v="11:00 - 14:30"/>
  </r>
  <r>
    <x v="262"/>
    <x v="18"/>
    <d v="1899-12-30T12:05:43"/>
    <d v="2010-01-07T00:00:00"/>
    <d v="1899-12-30T12:35:33"/>
    <x v="144"/>
    <s v="S"/>
    <n v="44.98"/>
    <n v="44.83"/>
    <n v="100"/>
    <n v="2.61"/>
    <s v="отбой от уровня"/>
    <s v="трейлинг стоп"/>
    <x v="1"/>
    <m/>
    <m/>
    <n v="2.61"/>
    <n v="4498"/>
    <n v="4483"/>
    <n v="15"/>
    <n v="12.39"/>
    <n v="770.0099999999976"/>
    <n v="100.08521999999783"/>
    <n v="785.0099999999976"/>
    <n v="112.47521999999783"/>
    <s v="чт"/>
    <s v="12-13"/>
    <x v="0"/>
    <x v="2"/>
    <s v="Independent Oil &amp; Gas"/>
    <n v="1790"/>
    <n v="15"/>
    <x v="0"/>
    <s v="11:00 - 14:30"/>
  </r>
  <r>
    <x v="263"/>
    <x v="18"/>
    <d v="1899-12-30T12:19:04"/>
    <d v="2010-01-07T00:00:00"/>
    <d v="1899-12-30T12:44:04"/>
    <x v="145"/>
    <s v="L"/>
    <n v="42"/>
    <n v="42.47"/>
    <n v="100"/>
    <n v="2.48"/>
    <s v="отбой от уровня"/>
    <s v="стоп"/>
    <x v="1"/>
    <m/>
    <m/>
    <n v="2.48"/>
    <n v="4200"/>
    <n v="4247"/>
    <n v="47"/>
    <n v="44.52"/>
    <n v="785.0099999999976"/>
    <n v="112.47521999999783"/>
    <n v="832.0099999999976"/>
    <n v="156.99521999999783"/>
    <s v="чт"/>
    <s v="12-13"/>
    <x v="0"/>
    <x v="6"/>
    <s v="Credit Services"/>
    <n v="1500"/>
    <n v="15"/>
    <x v="0"/>
    <s v="11:00 - 14:30"/>
  </r>
  <r>
    <x v="264"/>
    <x v="18"/>
    <d v="1899-12-30T12:19:15"/>
    <d v="2010-01-07T00:00:00"/>
    <d v="1899-12-30T12:44:04"/>
    <x v="145"/>
    <s v="L"/>
    <n v="42.02"/>
    <n v="42.47"/>
    <n v="100"/>
    <n v="2.72"/>
    <s v="отбой от уровня"/>
    <s v="стоп"/>
    <x v="2"/>
    <m/>
    <m/>
    <n v="2.72"/>
    <n v="4202"/>
    <n v="4247"/>
    <n v="45"/>
    <n v="42.28"/>
    <n v="832.0099999999976"/>
    <n v="156.99521999999783"/>
    <n v="877.0099999999976"/>
    <n v="199.27521999999783"/>
    <s v="чт"/>
    <s v="12-13"/>
    <x v="0"/>
    <x v="6"/>
    <s v="Credit Services"/>
    <n v="1489"/>
    <n v="15"/>
    <x v="0"/>
    <s v="11:00 - 14:30"/>
  </r>
  <r>
    <x v="265"/>
    <x v="18"/>
    <d v="1899-12-30T12:22:36"/>
    <d v="2010-01-07T00:00:00"/>
    <d v="1899-12-30T12:31:04"/>
    <x v="146"/>
    <s v="S"/>
    <n v="24.99"/>
    <n v="25.02"/>
    <n v="100"/>
    <n v="2.44"/>
    <s v="необоснованный вход"/>
    <s v="стоп"/>
    <x v="1"/>
    <m/>
    <m/>
    <n v="2.44"/>
    <n v="2499"/>
    <n v="2502"/>
    <n v="-3"/>
    <n v="-5.4399999999999995"/>
    <n v="877.0099999999976"/>
    <n v="199.27521999999783"/>
    <n v="874.0099999999976"/>
    <n v="193.83521999999783"/>
    <s v="чт"/>
    <s v="12-13"/>
    <x v="0"/>
    <x v="4"/>
    <s v="Health Care Plans"/>
    <n v="508"/>
    <n v="0"/>
    <x v="0"/>
    <s v="11:00 - 14:30"/>
  </r>
  <r>
    <x v="266"/>
    <x v="18"/>
    <d v="1899-12-30T12:22:41"/>
    <d v="2010-01-07T00:00:00"/>
    <d v="1899-12-30T12:31:04"/>
    <x v="146"/>
    <s v="S"/>
    <n v="24.99"/>
    <n v="25.02"/>
    <n v="100"/>
    <n v="2.44"/>
    <s v="необоснованный вход"/>
    <s v="стоп"/>
    <x v="0"/>
    <m/>
    <m/>
    <n v="2.44"/>
    <n v="2499"/>
    <n v="2502"/>
    <n v="-3"/>
    <n v="-5.4399999999999995"/>
    <n v="874.0099999999976"/>
    <n v="193.83521999999783"/>
    <n v="871.0099999999976"/>
    <n v="188.39521999999783"/>
    <s v="чт"/>
    <s v="12-13"/>
    <x v="0"/>
    <x v="4"/>
    <s v="Health Care Plans"/>
    <n v="503"/>
    <n v="0"/>
    <x v="0"/>
    <s v="11:00 - 14:30"/>
  </r>
  <r>
    <x v="267"/>
    <x v="18"/>
    <d v="1899-12-30T12:35:35"/>
    <d v="2010-01-07T00:00:00"/>
    <d v="1899-12-30T12:37:12"/>
    <x v="144"/>
    <s v="L"/>
    <n v="44.82"/>
    <n v="44.77"/>
    <n v="100"/>
    <n v="2.33"/>
    <s v="отбой от уровня"/>
    <s v="трейлинг стоп"/>
    <x v="1"/>
    <m/>
    <m/>
    <n v="2.33"/>
    <n v="4482"/>
    <n v="4477"/>
    <n v="-5"/>
    <n v="-7.33"/>
    <n v="871.0099999999976"/>
    <n v="188.39521999999783"/>
    <n v="866.0099999999976"/>
    <n v="181.06521999999782"/>
    <s v="чт"/>
    <s v="12-13"/>
    <x v="0"/>
    <x v="2"/>
    <s v="Independent Oil &amp; Gas"/>
    <n v="97"/>
    <n v="0"/>
    <x v="0"/>
    <s v="11:00 - 14:30"/>
  </r>
  <r>
    <x v="268"/>
    <x v="18"/>
    <d v="1899-12-30T12:39:21"/>
    <d v="2010-01-07T00:00:00"/>
    <d v="1899-12-30T14:33:54"/>
    <x v="147"/>
    <s v="S"/>
    <n v="39.44"/>
    <n v="39.46"/>
    <n v="100"/>
    <n v="2.48"/>
    <s v="отбой от уровня"/>
    <s v="цель"/>
    <x v="1"/>
    <m/>
    <m/>
    <n v="2.48"/>
    <n v="3944"/>
    <n v="3946"/>
    <n v="-2"/>
    <n v="-4.4800000000000004"/>
    <n v="866.0099999999976"/>
    <n v="181.06521999999782"/>
    <n v="864.0099999999976"/>
    <n v="176.58521999999783"/>
    <s v="чт"/>
    <s v="12-13"/>
    <x v="0"/>
    <x v="5"/>
    <s v="Electric Utilities"/>
    <n v="6873"/>
    <n v="105"/>
    <x v="0"/>
    <s v="11:00 - 14:30"/>
  </r>
  <r>
    <x v="269"/>
    <x v="18"/>
    <d v="1899-12-30T12:49:31"/>
    <d v="2010-01-07T00:00:00"/>
    <d v="1899-12-30T12:56:24"/>
    <x v="1"/>
    <s v="L"/>
    <n v="49.05"/>
    <n v="48.99"/>
    <n v="100"/>
    <n v="2.5"/>
    <s v="пробой уровня"/>
    <s v="безубыток"/>
    <x v="1"/>
    <m/>
    <m/>
    <n v="2.5"/>
    <n v="4905"/>
    <n v="4899"/>
    <n v="-6"/>
    <n v="-8.5"/>
    <n v="864.0099999999976"/>
    <n v="176.58521999999783"/>
    <n v="858.0099999999976"/>
    <n v="168.08521999999783"/>
    <s v="чт"/>
    <s v="12-13"/>
    <x v="0"/>
    <x v="0"/>
    <s v="Wireless Communications"/>
    <n v="413"/>
    <n v="0"/>
    <x v="0"/>
    <s v="11:00 - 14:30"/>
  </r>
  <r>
    <x v="270"/>
    <x v="18"/>
    <d v="1899-12-30T12:53:38"/>
    <d v="2010-01-07T00:00:00"/>
    <d v="1899-12-30T13:07:03"/>
    <x v="148"/>
    <s v="L"/>
    <n v="12.5"/>
    <n v="12.43"/>
    <n v="100"/>
    <n v="2.5299999999999998"/>
    <s v="отбой от уровня"/>
    <s v="трейлинг стоп"/>
    <x v="2"/>
    <m/>
    <m/>
    <n v="2.5299999999999998"/>
    <n v="1250"/>
    <n v="1243"/>
    <n v="-7"/>
    <n v="-9.5299999999999994"/>
    <n v="858.0099999999976"/>
    <n v="168.08521999999783"/>
    <n v="851.0099999999976"/>
    <n v="158.55521999999783"/>
    <s v="чт"/>
    <s v="12-13"/>
    <x v="0"/>
    <x v="6"/>
    <s v="Savings &amp; Loans"/>
    <n v="805"/>
    <n v="0"/>
    <x v="0"/>
    <s v="11:00 - 14:30"/>
  </r>
  <r>
    <x v="271"/>
    <x v="18"/>
    <d v="1899-12-30T12:53:42"/>
    <d v="2010-01-07T00:00:00"/>
    <d v="1899-12-30T13:07:03"/>
    <x v="148"/>
    <s v="L"/>
    <n v="12.5"/>
    <n v="12.43"/>
    <n v="100"/>
    <n v="2.5249999999999999"/>
    <s v="отбой от уровня"/>
    <s v="новости"/>
    <x v="3"/>
    <m/>
    <m/>
    <n v="2.5249999999999999"/>
    <n v="1250"/>
    <n v="1243"/>
    <n v="-7"/>
    <n v="-9.5250000000000004"/>
    <n v="851.0099999999976"/>
    <n v="158.55521999999783"/>
    <n v="844.0099999999976"/>
    <n v="149.03021999999783"/>
    <s v="чт"/>
    <s v="12-13"/>
    <x v="0"/>
    <x v="6"/>
    <s v="Savings &amp; Loans"/>
    <n v="801"/>
    <n v="0"/>
    <x v="0"/>
    <s v="11:00 - 14:30"/>
  </r>
  <r>
    <x v="272"/>
    <x v="18"/>
    <d v="1899-12-30T12:56:26"/>
    <d v="2010-01-07T00:00:00"/>
    <d v="1899-12-30T13:07:03"/>
    <x v="148"/>
    <s v="L"/>
    <n v="12.48"/>
    <n v="12.43"/>
    <n v="100"/>
    <n v="2.5249999999999999"/>
    <s v="отбой от уровня"/>
    <s v="трейлинг стоп"/>
    <x v="3"/>
    <m/>
    <m/>
    <n v="2.5249999999999999"/>
    <n v="1248"/>
    <n v="1243"/>
    <n v="-5"/>
    <n v="-7.5250000000000004"/>
    <n v="844.0099999999976"/>
    <n v="149.03021999999783"/>
    <n v="839.0099999999976"/>
    <n v="141.50521999999782"/>
    <s v="чт"/>
    <s v="12-13"/>
    <x v="0"/>
    <x v="6"/>
    <s v="Savings &amp; Loans"/>
    <n v="637"/>
    <n v="0"/>
    <x v="0"/>
    <s v="11:00 - 14:30"/>
  </r>
  <r>
    <x v="273"/>
    <x v="18"/>
    <d v="1899-12-30T12:56:26"/>
    <d v="2010-01-07T00:00:00"/>
    <d v="1899-12-30T13:07:03"/>
    <x v="148"/>
    <s v="L"/>
    <n v="12.48"/>
    <n v="12.43"/>
    <n v="100"/>
    <n v="2.5299999999999998"/>
    <s v="отбой от уровня"/>
    <s v="трейлинг стоп"/>
    <x v="0"/>
    <m/>
    <m/>
    <n v="2.5299999999999998"/>
    <n v="1248"/>
    <n v="1243"/>
    <n v="-5"/>
    <n v="-7.5299999999999994"/>
    <n v="839.0099999999976"/>
    <n v="141.50521999999782"/>
    <n v="834.0099999999976"/>
    <n v="133.97521999999782"/>
    <s v="чт"/>
    <s v="12-13"/>
    <x v="0"/>
    <x v="6"/>
    <s v="Savings &amp; Loans"/>
    <n v="637"/>
    <n v="0"/>
    <x v="0"/>
    <s v="11:00 - 14:30"/>
  </r>
  <r>
    <x v="274"/>
    <x v="18"/>
    <d v="1899-12-30T13:00:52"/>
    <d v="2010-01-07T00:00:00"/>
    <d v="1899-12-30T15:18:11"/>
    <x v="55"/>
    <s v="L"/>
    <n v="48.53"/>
    <n v="48.95"/>
    <n v="100"/>
    <n v="2.2200000000000002"/>
    <s v="необоснованный вход"/>
    <s v="стоп"/>
    <x v="4"/>
    <m/>
    <m/>
    <n v="2.2200000000000002"/>
    <n v="4853"/>
    <n v="4895"/>
    <n v="42"/>
    <n v="39.78"/>
    <n v="834.0099999999976"/>
    <n v="133.97521999999782"/>
    <n v="876.0099999999976"/>
    <n v="173.75521999999782"/>
    <s v="чт"/>
    <s v="13-14"/>
    <x v="0"/>
    <x v="7"/>
    <s v="Heavy Construction"/>
    <n v="8239"/>
    <n v="135"/>
    <x v="0"/>
    <s v="11:00 - 14:30"/>
  </r>
  <r>
    <x v="275"/>
    <x v="18"/>
    <d v="1899-12-30T13:05:45"/>
    <d v="2010-01-07T00:00:00"/>
    <d v="1899-12-30T13:35:54"/>
    <x v="149"/>
    <s v="L"/>
    <n v="18.02"/>
    <n v="17.98"/>
    <n v="100"/>
    <n v="2.4129999999999998"/>
    <s v="отбой от уровня"/>
    <s v="трейлинг стоп"/>
    <x v="4"/>
    <m/>
    <m/>
    <n v="2.4129999999999998"/>
    <n v="1802"/>
    <n v="1798"/>
    <n v="-4"/>
    <n v="-6.4130000000000003"/>
    <n v="876.0099999999976"/>
    <n v="173.75521999999782"/>
    <n v="872.0099999999976"/>
    <n v="167.34221999999781"/>
    <s v="чт"/>
    <s v="13-14"/>
    <x v="0"/>
    <x v="5"/>
    <s v="Electric Utilities"/>
    <n v="1809"/>
    <n v="30"/>
    <x v="0"/>
    <s v="11:00 - 14:30"/>
  </r>
  <r>
    <x v="276"/>
    <x v="18"/>
    <d v="1899-12-30T13:06:20"/>
    <d v="2010-01-07T00:00:00"/>
    <d v="1899-12-30T13:35:54"/>
    <x v="149"/>
    <s v="L"/>
    <n v="18.02"/>
    <n v="17.98"/>
    <n v="100"/>
    <n v="2.4129999999999998"/>
    <s v="отбой от уровня"/>
    <s v="стоп"/>
    <x v="1"/>
    <m/>
    <m/>
    <n v="2.4129999999999998"/>
    <n v="1802"/>
    <n v="1798"/>
    <n v="-4"/>
    <n v="-6.4130000000000003"/>
    <n v="872.0099999999976"/>
    <n v="167.34221999999781"/>
    <n v="868.0099999999976"/>
    <n v="160.9292199999978"/>
    <s v="чт"/>
    <s v="13-14"/>
    <x v="0"/>
    <x v="5"/>
    <s v="Electric Utilities"/>
    <n v="1774"/>
    <n v="15"/>
    <x v="0"/>
    <s v="11:00 - 14:30"/>
  </r>
  <r>
    <x v="277"/>
    <x v="18"/>
    <d v="1899-12-30T13:06:21"/>
    <d v="2010-01-07T00:00:00"/>
    <d v="1899-12-30T13:35:54"/>
    <x v="149"/>
    <s v="L"/>
    <n v="18.02"/>
    <n v="17.98"/>
    <n v="100"/>
    <n v="2.4129999999999998"/>
    <s v="продолжение движения"/>
    <s v="стоп"/>
    <x v="1"/>
    <m/>
    <m/>
    <n v="2.4129999999999998"/>
    <n v="1802"/>
    <n v="1798"/>
    <n v="-4"/>
    <n v="-6.4130000000000003"/>
    <n v="868.0099999999976"/>
    <n v="160.9292199999978"/>
    <n v="864.0099999999976"/>
    <n v="154.51621999999779"/>
    <s v="чт"/>
    <s v="13-14"/>
    <x v="0"/>
    <x v="5"/>
    <s v="Electric Utilities"/>
    <n v="1773"/>
    <n v="15"/>
    <x v="0"/>
    <s v="11:00 - 14:30"/>
  </r>
  <r>
    <x v="278"/>
    <x v="18"/>
    <d v="1899-12-30T13:18:28"/>
    <d v="2010-01-07T00:00:00"/>
    <d v="1899-12-30T15:00:57"/>
    <x v="142"/>
    <s v="L"/>
    <n v="41.06"/>
    <n v="41.7"/>
    <n v="100"/>
    <n v="2.6"/>
    <s v="отбой от уровня"/>
    <s v="цель"/>
    <x v="2"/>
    <m/>
    <m/>
    <n v="2.6"/>
    <n v="4106"/>
    <n v="4170"/>
    <n v="64"/>
    <n v="61.4"/>
    <n v="864.0099999999976"/>
    <n v="154.51621999999779"/>
    <n v="928.0099999999976"/>
    <n v="215.91621999999779"/>
    <s v="чт"/>
    <s v="13-14"/>
    <x v="0"/>
    <x v="7"/>
    <s v="Aerospace/Defense Products &amp; Services"/>
    <n v="6149"/>
    <n v="90"/>
    <x v="0"/>
    <s v="11:00 - 14:30"/>
  </r>
  <r>
    <x v="279"/>
    <x v="18"/>
    <d v="1899-12-30T14:01:50"/>
    <d v="2010-01-07T00:00:00"/>
    <d v="1899-12-30T14:19:54"/>
    <x v="150"/>
    <s v="L"/>
    <n v="50.6"/>
    <n v="50.66"/>
    <n v="100"/>
    <n v="2.63"/>
    <s v="отбой от уровня"/>
    <s v="цель"/>
    <x v="1"/>
    <m/>
    <m/>
    <n v="2.63"/>
    <n v="5060"/>
    <n v="5066"/>
    <n v="6"/>
    <n v="3.37"/>
    <n v="928.0099999999976"/>
    <n v="215.91621999999779"/>
    <n v="934.0099999999976"/>
    <n v="219.2862199999978"/>
    <s v="чт"/>
    <s v="14-15"/>
    <x v="0"/>
    <x v="7"/>
    <s v="Diversified Machinery"/>
    <n v="1084"/>
    <n v="15"/>
    <x v="0"/>
    <s v="11:00 - 14:30"/>
  </r>
  <r>
    <x v="280"/>
    <x v="18"/>
    <d v="1899-12-30T14:24:18"/>
    <d v="2010-01-07T00:00:00"/>
    <d v="1899-12-30T14:24:50"/>
    <x v="151"/>
    <s v="L"/>
    <n v="20.02"/>
    <n v="19.989999999999998"/>
    <n v="100"/>
    <n v="2.4300000000000002"/>
    <s v="отбой от уровня"/>
    <s v="цель"/>
    <x v="1"/>
    <m/>
    <m/>
    <n v="2.4300000000000002"/>
    <n v="2002"/>
    <n v="1998.9999999999998"/>
    <n v="-3.0000000000002274"/>
    <n v="-5.4300000000002271"/>
    <n v="934.0099999999976"/>
    <n v="219.2862199999978"/>
    <n v="931.00999999999738"/>
    <n v="213.85621999999756"/>
    <s v="чт"/>
    <s v="14-15"/>
    <x v="0"/>
    <x v="1"/>
    <s v="Apparel Stores"/>
    <n v="32"/>
    <n v="0"/>
    <x v="0"/>
    <s v="11:00 - 14:30"/>
  </r>
  <r>
    <x v="281"/>
    <x v="18"/>
    <d v="1899-12-30T14:24:23"/>
    <d v="2010-01-07T00:00:00"/>
    <d v="1899-12-30T15:05:31"/>
    <x v="151"/>
    <s v="L"/>
    <n v="20.02"/>
    <n v="20.07"/>
    <n v="100"/>
    <n v="2.4300000000000002"/>
    <s v="необоснованный вход"/>
    <s v="стоп"/>
    <x v="2"/>
    <m/>
    <m/>
    <n v="2.4300000000000002"/>
    <n v="2002"/>
    <n v="2007"/>
    <n v="5"/>
    <n v="2.57"/>
    <n v="931.00999999999738"/>
    <n v="213.85621999999756"/>
    <n v="936.00999999999738"/>
    <n v="216.42621999999756"/>
    <s v="чт"/>
    <s v="14-15"/>
    <x v="0"/>
    <x v="1"/>
    <s v="Apparel Stores"/>
    <n v="2468"/>
    <n v="30"/>
    <x v="0"/>
    <s v="11:00 - 14:30"/>
  </r>
  <r>
    <x v="282"/>
    <x v="19"/>
    <d v="1899-12-30T09:35:05"/>
    <d v="2010-02-23T00:00:00"/>
    <d v="1899-12-30T09:45:39"/>
    <x v="42"/>
    <s v="L"/>
    <n v="23.04"/>
    <n v="23.01"/>
    <n v="100"/>
    <n v="2.2400000000000002"/>
    <s v="необоснованный вход"/>
    <s v="стоп"/>
    <x v="1"/>
    <m/>
    <m/>
    <n v="2.2400000000000002"/>
    <n v="2304"/>
    <n v="2301"/>
    <n v="-3"/>
    <n v="-5.24"/>
    <n v="936.00999999999738"/>
    <n v="216.42621999999756"/>
    <n v="933.00999999999738"/>
    <n v="211.18621999999755"/>
    <s v="вт"/>
    <s v="9-10"/>
    <x v="0"/>
    <x v="2"/>
    <s v="Steel &amp; Iron"/>
    <n v="634"/>
    <n v="0"/>
    <x v="0"/>
    <s v="9:30 - 11:00"/>
  </r>
  <r>
    <x v="283"/>
    <x v="19"/>
    <d v="1899-12-30T09:39:19"/>
    <d v="2010-02-23T00:00:00"/>
    <d v="1899-12-30T09:54:04"/>
    <x v="42"/>
    <s v="L"/>
    <n v="22.91"/>
    <n v="22.88"/>
    <n v="100"/>
    <n v="2.2400000000000002"/>
    <s v="другое"/>
    <s v="стоп"/>
    <x v="0"/>
    <m/>
    <m/>
    <n v="2.2400000000000002"/>
    <n v="2291"/>
    <n v="2288"/>
    <n v="-3"/>
    <n v="-5.24"/>
    <n v="933.00999999999738"/>
    <n v="211.18621999999755"/>
    <n v="930.00999999999738"/>
    <n v="205.94621999999754"/>
    <s v="вт"/>
    <s v="9-10"/>
    <x v="0"/>
    <x v="2"/>
    <s v="Steel &amp; Iron"/>
    <n v="885"/>
    <n v="0"/>
    <x v="0"/>
    <s v="9:30 - 11:00"/>
  </r>
  <r>
    <x v="284"/>
    <x v="20"/>
    <d v="1899-12-30T09:33:18"/>
    <d v="2010-02-25T00:00:00"/>
    <d v="1899-12-30T09:45:08"/>
    <x v="152"/>
    <s v="L"/>
    <n v="50.01"/>
    <n v="49.96"/>
    <n v="100"/>
    <n v="2.61"/>
    <s v="отбой от уровня"/>
    <s v="стоп"/>
    <x v="1"/>
    <m/>
    <m/>
    <n v="2.61"/>
    <n v="5001"/>
    <n v="4996"/>
    <n v="-5"/>
    <n v="-7.6099999999999994"/>
    <n v="930.00999999999738"/>
    <n v="205.94621999999754"/>
    <n v="925.00999999999738"/>
    <n v="198.33621999999752"/>
    <s v="чт"/>
    <s v="9-10"/>
    <x v="0"/>
    <x v="0"/>
    <s v="Diversified Computer Systems"/>
    <n v="710"/>
    <n v="0"/>
    <x v="0"/>
    <s v="9:30 - 11:00"/>
  </r>
  <r>
    <x v="285"/>
    <x v="20"/>
    <d v="1899-12-30T09:36:02"/>
    <d v="2010-02-25T00:00:00"/>
    <d v="1899-12-30T09:38:20"/>
    <x v="2"/>
    <s v="L"/>
    <n v="19.850000000000001"/>
    <n v="19.850000000000001"/>
    <n v="100"/>
    <n v="2.39913"/>
    <s v="разворотная формация"/>
    <s v="стоп"/>
    <x v="1"/>
    <m/>
    <m/>
    <n v="2.39913"/>
    <n v="1985.0000000000002"/>
    <n v="1985.0000000000002"/>
    <n v="0"/>
    <n v="-2.39913"/>
    <n v="925.00999999999738"/>
    <n v="198.33621999999752"/>
    <n v="925.00999999999738"/>
    <n v="195.93708999999751"/>
    <s v="чт"/>
    <s v="9-10"/>
    <x v="0"/>
    <x v="1"/>
    <s v="Shipping"/>
    <n v="138"/>
    <n v="0"/>
    <x v="0"/>
    <s v="9:30 - 11:00"/>
  </r>
  <r>
    <x v="286"/>
    <x v="20"/>
    <d v="1899-12-30T09:36:02"/>
    <d v="2010-02-25T00:00:00"/>
    <d v="1899-12-30T09:53:43"/>
    <x v="2"/>
    <s v="L"/>
    <n v="19.850000000000001"/>
    <n v="20.2"/>
    <n v="100"/>
    <n v="2.39913"/>
    <s v="разворотная формация"/>
    <s v="стоп"/>
    <x v="1"/>
    <m/>
    <m/>
    <n v="2.39913"/>
    <n v="1985.0000000000002"/>
    <n v="2020"/>
    <n v="34.999999999999773"/>
    <n v="32.600869999999773"/>
    <n v="925.00999999999738"/>
    <n v="195.93708999999751"/>
    <n v="960.00999999999715"/>
    <n v="228.53795999999727"/>
    <s v="чт"/>
    <s v="9-10"/>
    <x v="0"/>
    <x v="1"/>
    <s v="Shipping"/>
    <n v="1061"/>
    <n v="15"/>
    <x v="0"/>
    <s v="9:30 - 11:00"/>
  </r>
  <r>
    <x v="287"/>
    <x v="20"/>
    <d v="1899-12-30T09:49:43"/>
    <d v="2010-02-25T00:00:00"/>
    <d v="1899-12-30T09:54:33"/>
    <x v="153"/>
    <s v="S"/>
    <n v="9.99"/>
    <n v="10.050000000000001"/>
    <n v="100"/>
    <n v="2.39913"/>
    <s v="отбой от уровня"/>
    <s v="стоп"/>
    <x v="2"/>
    <m/>
    <m/>
    <n v="2.39913"/>
    <n v="999"/>
    <n v="1005.0000000000001"/>
    <n v="-6.0000000000001137"/>
    <n v="-8.3991300000001132"/>
    <n v="960.00999999999715"/>
    <n v="228.53795999999727"/>
    <n v="954.00999999999704"/>
    <n v="220.13882999999714"/>
    <s v="чт"/>
    <s v="9-10"/>
    <x v="0"/>
    <x v="2"/>
    <s v="Gold"/>
    <n v="290"/>
    <n v="0"/>
    <x v="0"/>
    <s v="9:30 - 11:00"/>
  </r>
  <r>
    <x v="288"/>
    <x v="20"/>
    <d v="1899-12-30T09:50:09"/>
    <d v="2010-02-25T00:00:00"/>
    <d v="1899-12-30T09:54:33"/>
    <x v="153"/>
    <s v="S"/>
    <n v="9.99"/>
    <n v="10.050000000000001"/>
    <n v="100"/>
    <n v="2.39913"/>
    <s v="пробой уровня"/>
    <s v="стоп"/>
    <x v="3"/>
    <m/>
    <m/>
    <n v="2.39913"/>
    <n v="999"/>
    <n v="1005.0000000000001"/>
    <n v="-6.0000000000001137"/>
    <n v="-8.3991300000001132"/>
    <n v="954.00999999999704"/>
    <n v="220.13882999999714"/>
    <n v="948.00999999999692"/>
    <n v="211.73969999999701"/>
    <s v="чт"/>
    <s v="9-10"/>
    <x v="0"/>
    <x v="2"/>
    <s v="Gold"/>
    <n v="264"/>
    <n v="0"/>
    <x v="0"/>
    <s v="9:30 - 11:00"/>
  </r>
  <r>
    <x v="289"/>
    <x v="20"/>
    <d v="1899-12-30T09:50:09"/>
    <d v="2010-02-25T00:00:00"/>
    <d v="1899-12-30T09:57:33"/>
    <x v="153"/>
    <s v="S"/>
    <n v="9.99"/>
    <n v="10.11"/>
    <n v="100"/>
    <n v="2.39913"/>
    <s v="отбой от уровня"/>
    <s v="стоп"/>
    <x v="3"/>
    <m/>
    <m/>
    <n v="2.39913"/>
    <n v="999"/>
    <n v="1011"/>
    <n v="-12"/>
    <n v="-14.39913"/>
    <n v="948.00999999999692"/>
    <n v="211.73969999999701"/>
    <n v="936.00999999999692"/>
    <n v="197.340569999997"/>
    <s v="чт"/>
    <s v="9-10"/>
    <x v="0"/>
    <x v="2"/>
    <s v="Gold"/>
    <n v="444"/>
    <n v="0"/>
    <x v="0"/>
    <s v="9:30 - 11:00"/>
  </r>
  <r>
    <x v="290"/>
    <x v="20"/>
    <d v="1899-12-30T10:01:58"/>
    <d v="2010-02-25T00:00:00"/>
    <d v="1899-12-30T11:10:45"/>
    <x v="152"/>
    <s v="L"/>
    <n v="50.01"/>
    <n v="50.22"/>
    <n v="100"/>
    <n v="2.39913"/>
    <s v="отбой от уровня"/>
    <s v="цель"/>
    <x v="0"/>
    <m/>
    <m/>
    <n v="2.39913"/>
    <n v="5001"/>
    <n v="5022"/>
    <n v="21"/>
    <n v="18.60087"/>
    <n v="936.00999999999692"/>
    <n v="197.340569999997"/>
    <n v="957.00999999999692"/>
    <n v="215.94143999999699"/>
    <s v="чт"/>
    <s v="10-11"/>
    <x v="0"/>
    <x v="0"/>
    <s v="Diversified Computer Systems"/>
    <n v="4127"/>
    <n v="60"/>
    <x v="0"/>
    <s v="9:30 - 11:00"/>
  </r>
  <r>
    <x v="291"/>
    <x v="20"/>
    <d v="1899-12-30T10:38:35"/>
    <d v="2010-02-25T00:00:00"/>
    <d v="1899-12-30T11:10:03"/>
    <x v="88"/>
    <s v="L"/>
    <n v="30.02"/>
    <n v="30.15"/>
    <n v="100"/>
    <n v="2.39913"/>
    <s v="отбой от уровня"/>
    <s v="стоп"/>
    <x v="4"/>
    <m/>
    <m/>
    <n v="2.39913"/>
    <n v="3002"/>
    <n v="3015"/>
    <n v="13"/>
    <n v="10.60087"/>
    <n v="957.00999999999692"/>
    <n v="215.94143999999699"/>
    <n v="970.00999999999692"/>
    <n v="226.54230999999697"/>
    <s v="чт"/>
    <s v="10-11"/>
    <x v="0"/>
    <x v="3"/>
    <s v="Textile - Apparel Footwear &amp; Accessories"/>
    <n v="1888"/>
    <n v="30"/>
    <x v="0"/>
    <s v="9:30 - 11:00"/>
  </r>
  <r>
    <x v="292"/>
    <x v="20"/>
    <d v="1899-12-30T10:50:51"/>
    <d v="2010-02-25T00:00:00"/>
    <d v="1899-12-30T10:51:33"/>
    <x v="154"/>
    <s v="S"/>
    <n v="101.99"/>
    <n v="102.1"/>
    <n v="100"/>
    <n v="2.39913"/>
    <s v="отбой от уровня"/>
    <s v="стоп"/>
    <x v="4"/>
    <m/>
    <m/>
    <n v="2.39913"/>
    <n v="10199"/>
    <n v="10210"/>
    <n v="-11"/>
    <n v="-13.39913"/>
    <n v="970.00999999999692"/>
    <n v="226.54230999999697"/>
    <n v="959.00999999999692"/>
    <n v="213.14317999999696"/>
    <s v="чт"/>
    <s v="10-11"/>
    <x v="0"/>
    <x v="2"/>
    <s v="Agricultural Chemicals"/>
    <n v="42"/>
    <n v="0"/>
    <x v="0"/>
    <s v="9:30 - 11:00"/>
  </r>
  <r>
    <x v="293"/>
    <x v="20"/>
    <d v="1899-12-30T10:52:14"/>
    <d v="2010-02-25T00:00:00"/>
    <d v="1899-12-30T11:08:00"/>
    <x v="154"/>
    <s v="L"/>
    <n v="102.13"/>
    <n v="102.5"/>
    <n v="100"/>
    <n v="2.39913"/>
    <s v="в канале"/>
    <s v="стоп"/>
    <x v="1"/>
    <m/>
    <m/>
    <n v="2.39913"/>
    <n v="10213"/>
    <n v="10250"/>
    <n v="37"/>
    <n v="34.60087"/>
    <n v="959.00999999999692"/>
    <n v="213.14317999999696"/>
    <n v="996.00999999999692"/>
    <n v="247.74404999999695"/>
    <s v="чт"/>
    <s v="10-11"/>
    <x v="0"/>
    <x v="2"/>
    <s v="Agricultural Chemicals"/>
    <n v="946"/>
    <n v="15"/>
    <x v="0"/>
    <s v="9:30 - 11:00"/>
  </r>
  <r>
    <x v="294"/>
    <x v="20"/>
    <d v="1899-12-30T11:15:31"/>
    <d v="2010-02-25T00:00:00"/>
    <d v="1899-12-30T11:18:00"/>
    <x v="154"/>
    <s v="S"/>
    <n v="102.98"/>
    <n v="103.04"/>
    <n v="100"/>
    <n v="2.39913"/>
    <s v="в канале"/>
    <s v="цель"/>
    <x v="1"/>
    <m/>
    <m/>
    <n v="2.39913"/>
    <n v="10298"/>
    <n v="10304"/>
    <n v="-6"/>
    <n v="-8.3991299999999995"/>
    <n v="996.00999999999692"/>
    <n v="247.74404999999695"/>
    <n v="990.00999999999692"/>
    <n v="239.34491999999693"/>
    <s v="чт"/>
    <s v="11-12"/>
    <x v="0"/>
    <x v="2"/>
    <s v="Agricultural Chemicals"/>
    <n v="149"/>
    <n v="0"/>
    <x v="0"/>
    <s v="11:00 - 14:30"/>
  </r>
  <r>
    <x v="295"/>
    <x v="20"/>
    <d v="1899-12-30T11:29:14"/>
    <d v="2010-02-25T00:00:00"/>
    <d v="1899-12-30T11:32:53"/>
    <x v="28"/>
    <s v="L"/>
    <n v="50.01"/>
    <n v="49.97"/>
    <n v="100"/>
    <n v="2.39913"/>
    <s v="отбой от уровня"/>
    <s v="трейлинг стоп"/>
    <x v="2"/>
    <m/>
    <m/>
    <n v="2.39913"/>
    <n v="5001"/>
    <n v="4997"/>
    <n v="-4"/>
    <n v="-6.3991299999999995"/>
    <n v="990.00999999999692"/>
    <n v="239.34491999999693"/>
    <n v="986.00999999999692"/>
    <n v="232.94578999999692"/>
    <s v="чт"/>
    <s v="11-12"/>
    <x v="0"/>
    <x v="2"/>
    <s v="Independent Oil &amp; Gas"/>
    <n v="219"/>
    <n v="0"/>
    <x v="0"/>
    <s v="11:00 - 14:30"/>
  </r>
  <r>
    <x v="296"/>
    <x v="20"/>
    <d v="1899-12-30T11:36:37"/>
    <d v="2010-02-25T00:00:00"/>
    <d v="1899-12-30T11:48:28"/>
    <x v="155"/>
    <s v="L"/>
    <n v="45.03"/>
    <n v="45.11"/>
    <n v="100"/>
    <n v="2.39913"/>
    <s v="пробой уровня"/>
    <s v="стоп"/>
    <x v="1"/>
    <m/>
    <m/>
    <n v="2.39913"/>
    <n v="4503"/>
    <n v="4511"/>
    <n v="8"/>
    <n v="5.6008700000000005"/>
    <n v="986.00999999999692"/>
    <n v="232.94578999999692"/>
    <n v="994.00999999999692"/>
    <n v="238.5466599999969"/>
    <s v="чт"/>
    <s v="11-12"/>
    <x v="0"/>
    <x v="2"/>
    <s v="Independent Oil &amp; Gas"/>
    <n v="711"/>
    <n v="0"/>
    <x v="0"/>
    <s v="11:00 - 14:30"/>
  </r>
  <r>
    <x v="297"/>
    <x v="20"/>
    <d v="1899-12-30T11:36:49"/>
    <d v="2010-02-25T00:00:00"/>
    <d v="1899-12-30T11:48:21"/>
    <x v="28"/>
    <s v="L"/>
    <n v="50.01"/>
    <n v="50.12"/>
    <n v="100"/>
    <n v="2.39913"/>
    <s v="продолжение движения"/>
    <s v="трейлинг стоп"/>
    <x v="1"/>
    <m/>
    <m/>
    <n v="2.39913"/>
    <n v="5001"/>
    <n v="5012"/>
    <n v="11"/>
    <n v="8.6008700000000005"/>
    <n v="994.00999999999692"/>
    <n v="238.5466599999969"/>
    <n v="1005.0099999999969"/>
    <n v="247.14752999999689"/>
    <s v="чт"/>
    <s v="11-12"/>
    <x v="0"/>
    <x v="2"/>
    <s v="Independent Oil &amp; Gas"/>
    <n v="692"/>
    <n v="0"/>
    <x v="0"/>
    <s v="11:00 - 14:30"/>
  </r>
  <r>
    <x v="298"/>
    <x v="20"/>
    <d v="1899-12-30T11:53:18"/>
    <d v="2010-02-25T00:00:00"/>
    <d v="1899-12-30T11:55:13"/>
    <x v="88"/>
    <s v="L"/>
    <n v="30.01"/>
    <n v="29.95"/>
    <n v="100"/>
    <n v="2.39913"/>
    <s v="необоснованный вход"/>
    <s v="стоп"/>
    <x v="3"/>
    <m/>
    <m/>
    <n v="2.39913"/>
    <n v="3001"/>
    <n v="2995"/>
    <n v="-6"/>
    <n v="-8.3991299999999995"/>
    <n v="1005.0099999999969"/>
    <n v="247.14752999999689"/>
    <n v="999.00999999999692"/>
    <n v="238.74839999999688"/>
    <s v="чт"/>
    <s v="11-12"/>
    <x v="0"/>
    <x v="3"/>
    <s v="Textile - Apparel Footwear &amp; Accessories"/>
    <n v="115"/>
    <n v="0"/>
    <x v="0"/>
    <s v="11:00 - 14:30"/>
  </r>
  <r>
    <x v="299"/>
    <x v="20"/>
    <d v="1899-12-30T12:10:05"/>
    <d v="2010-02-25T00:00:00"/>
    <d v="1899-12-30T12:22:45"/>
    <x v="154"/>
    <s v="S"/>
    <n v="104.04"/>
    <n v="103.53"/>
    <n v="100"/>
    <n v="2.39913"/>
    <s v="другое"/>
    <s v="стоп"/>
    <x v="3"/>
    <m/>
    <m/>
    <n v="2.39913"/>
    <n v="10404"/>
    <n v="10353"/>
    <n v="51"/>
    <n v="48.60087"/>
    <n v="999.00999999999692"/>
    <n v="238.74839999999688"/>
    <n v="1050.009999999997"/>
    <n v="287.34926999999686"/>
    <s v="чт"/>
    <s v="12-13"/>
    <x v="0"/>
    <x v="2"/>
    <s v="Agricultural Chemicals"/>
    <n v="760"/>
    <n v="0"/>
    <x v="0"/>
    <s v="11:00 - 14:30"/>
  </r>
  <r>
    <x v="300"/>
    <x v="21"/>
    <d v="1899-12-30T09:30:01"/>
    <d v="2010-02-26T00:00:00"/>
    <d v="1899-12-30T10:38:28"/>
    <x v="156"/>
    <s v="L"/>
    <n v="8.07"/>
    <n v="8.35"/>
    <n v="100"/>
    <n v="1.98"/>
    <s v="отбой от уровня"/>
    <s v="цель"/>
    <x v="0"/>
    <m/>
    <m/>
    <n v="1.98"/>
    <n v="807"/>
    <n v="835"/>
    <n v="28"/>
    <n v="26.02"/>
    <n v="1050.009999999997"/>
    <n v="287.34926999999686"/>
    <n v="1078.009999999997"/>
    <n v="313.36926999999685"/>
    <s v="пт"/>
    <s v="9-10"/>
    <x v="0"/>
    <x v="4"/>
    <s v="Hospitals"/>
    <n v="4107"/>
    <n v="60"/>
    <x v="0"/>
    <s v="9:30 - 11:00"/>
  </r>
  <r>
    <x v="301"/>
    <x v="21"/>
    <d v="1899-12-30T09:31:33"/>
    <d v="2010-02-26T00:00:00"/>
    <d v="1899-12-30T11:08:16"/>
    <x v="157"/>
    <s v="L"/>
    <n v="9.1199999999999992"/>
    <n v="9.39"/>
    <n v="100"/>
    <n v="2.2599999999999998"/>
    <s v="разворотная формация"/>
    <s v="цель"/>
    <x v="4"/>
    <m/>
    <m/>
    <n v="2.2599999999999998"/>
    <n v="911.99999999999989"/>
    <n v="939"/>
    <n v="27.000000000000114"/>
    <n v="24.740000000000116"/>
    <n v="1078.009999999997"/>
    <n v="313.36926999999685"/>
    <n v="1105.009999999997"/>
    <n v="338.10926999999697"/>
    <s v="пт"/>
    <s v="9-10"/>
    <x v="0"/>
    <x v="1"/>
    <s v="Rental &amp; Leasing Services"/>
    <n v="5803"/>
    <n v="90"/>
    <x v="0"/>
    <s v="9:30 - 11:00"/>
  </r>
  <r>
    <x v="302"/>
    <x v="21"/>
    <d v="1899-12-30T09:39:25"/>
    <d v="2010-02-26T00:00:00"/>
    <d v="1899-12-30T09:41:04"/>
    <x v="158"/>
    <s v="L"/>
    <n v="49.01"/>
    <n v="48.99"/>
    <n v="100"/>
    <n v="2.16"/>
    <s v="разворотная формация"/>
    <s v="стоп"/>
    <x v="4"/>
    <m/>
    <m/>
    <n v="2.16"/>
    <n v="4901"/>
    <n v="4899"/>
    <n v="-2"/>
    <n v="-4.16"/>
    <n v="1105.009999999997"/>
    <n v="338.10926999999697"/>
    <n v="1103.009999999997"/>
    <n v="333.94926999999694"/>
    <s v="пт"/>
    <s v="9-10"/>
    <x v="0"/>
    <x v="0"/>
    <s v="Scientific &amp; Technical Instruments"/>
    <n v="99"/>
    <n v="0"/>
    <x v="0"/>
    <s v="9:30 - 11:00"/>
  </r>
  <r>
    <x v="303"/>
    <x v="21"/>
    <d v="1899-12-30T09:39:51"/>
    <d v="2010-02-26T00:00:00"/>
    <d v="1899-12-30T10:00:20"/>
    <x v="159"/>
    <s v="S"/>
    <n v="24.99"/>
    <n v="24.96"/>
    <n v="100"/>
    <n v="2.13"/>
    <s v="отбой от уровня"/>
    <s v="трейлинг стоп"/>
    <x v="3"/>
    <m/>
    <m/>
    <n v="2.13"/>
    <n v="2499"/>
    <n v="2496"/>
    <n v="3"/>
    <n v="0.87000000000000011"/>
    <n v="1103.009999999997"/>
    <n v="333.94926999999694"/>
    <n v="1106.009999999997"/>
    <n v="334.81926999999695"/>
    <s v="пт"/>
    <s v="9-10"/>
    <x v="0"/>
    <x v="6"/>
    <s v="Investment Brokerage - Regional"/>
    <n v="1229"/>
    <n v="15"/>
    <x v="0"/>
    <s v="9:30 - 11:00"/>
  </r>
  <r>
    <x v="304"/>
    <x v="21"/>
    <d v="1899-12-30T09:41:02"/>
    <d v="2010-02-26T00:00:00"/>
    <d v="1899-12-30T10:00:20"/>
    <x v="159"/>
    <s v="S"/>
    <n v="24.92"/>
    <n v="24.95"/>
    <n v="100"/>
    <n v="2.6500000000000004"/>
    <s v="пробой уровня"/>
    <s v="стоп"/>
    <x v="3"/>
    <m/>
    <m/>
    <n v="2.6500000000000004"/>
    <n v="2492"/>
    <n v="2495"/>
    <n v="-3"/>
    <n v="-5.65"/>
    <n v="1106.009999999997"/>
    <n v="334.81926999999695"/>
    <n v="1103.009999999997"/>
    <n v="329.16926999999697"/>
    <s v="пт"/>
    <s v="9-10"/>
    <x v="0"/>
    <x v="6"/>
    <s v="Investment Brokerage - Regional"/>
    <n v="1158"/>
    <n v="15"/>
    <x v="0"/>
    <s v="9:30 - 11:00"/>
  </r>
  <r>
    <x v="305"/>
    <x v="21"/>
    <d v="1899-12-30T09:41:27"/>
    <d v="2010-02-26T00:00:00"/>
    <d v="1899-12-30T09:55:55"/>
    <x v="160"/>
    <s v="L"/>
    <n v="31.14"/>
    <n v="31.3"/>
    <n v="100"/>
    <n v="2.13"/>
    <s v="отбой от уровня"/>
    <s v="трейлинг стоп"/>
    <x v="0"/>
    <m/>
    <m/>
    <n v="2.13"/>
    <n v="3114"/>
    <n v="3130"/>
    <n v="16"/>
    <n v="13.870000000000001"/>
    <n v="1103.009999999997"/>
    <n v="329.16926999999697"/>
    <n v="1119.009999999997"/>
    <n v="343.03926999999698"/>
    <s v="пт"/>
    <s v="9-10"/>
    <x v="0"/>
    <x v="3"/>
    <s v="Beverages - Soft Drinks"/>
    <n v="868"/>
    <n v="0"/>
    <x v="0"/>
    <s v="9:30 - 11:00"/>
  </r>
  <r>
    <x v="306"/>
    <x v="21"/>
    <d v="1899-12-30T09:46:33"/>
    <d v="2010-02-26T00:00:00"/>
    <d v="1899-12-30T09:58:50"/>
    <x v="46"/>
    <s v="L"/>
    <n v="28.04"/>
    <n v="27.97"/>
    <n v="100"/>
    <n v="2.25"/>
    <s v="отбой от уровня"/>
    <s v="стоп"/>
    <x v="4"/>
    <m/>
    <m/>
    <n v="2.25"/>
    <n v="2804"/>
    <n v="2797"/>
    <n v="-7"/>
    <n v="-9.25"/>
    <n v="1119.009999999997"/>
    <n v="343.03926999999698"/>
    <n v="1112.009999999997"/>
    <n v="333.78926999999698"/>
    <s v="пт"/>
    <s v="9-10"/>
    <x v="0"/>
    <x v="6"/>
    <s v="Property &amp; Casualty Insurance"/>
    <n v="737"/>
    <n v="0"/>
    <x v="0"/>
    <s v="9:30 - 11:00"/>
  </r>
  <r>
    <x v="307"/>
    <x v="21"/>
    <d v="1899-12-30T10:23:05"/>
    <d v="2010-02-26T00:00:00"/>
    <d v="1899-12-30T10:34:56"/>
    <x v="28"/>
    <s v="L"/>
    <n v="50.99"/>
    <n v="50.98"/>
    <n v="100"/>
    <n v="2.56"/>
    <s v="отбой от уровня"/>
    <s v="стоп"/>
    <x v="4"/>
    <m/>
    <m/>
    <n v="2.56"/>
    <n v="5099"/>
    <n v="5098"/>
    <n v="-1"/>
    <n v="-3.56"/>
    <n v="1112.009999999997"/>
    <n v="333.78926999999698"/>
    <n v="1111.009999999997"/>
    <n v="330.22926999999697"/>
    <s v="пт"/>
    <s v="10-11"/>
    <x v="0"/>
    <x v="2"/>
    <s v="Independent Oil &amp; Gas"/>
    <n v="711"/>
    <n v="0"/>
    <x v="0"/>
    <s v="9:30 - 11:00"/>
  </r>
  <r>
    <x v="308"/>
    <x v="21"/>
    <d v="1899-12-30T10:26:29"/>
    <d v="2010-02-26T00:00:00"/>
    <d v="1899-12-30T10:29:10"/>
    <x v="161"/>
    <s v="S"/>
    <n v="9.99"/>
    <n v="10.039999999999999"/>
    <n v="100"/>
    <n v="2.23"/>
    <s v="отбой от уровня"/>
    <s v="стоп"/>
    <x v="3"/>
    <m/>
    <m/>
    <n v="2.23"/>
    <n v="999"/>
    <n v="1003.9999999999999"/>
    <n v="-4.9999999999998863"/>
    <n v="-7.2299999999998867"/>
    <n v="1111.009999999997"/>
    <n v="330.22926999999697"/>
    <n v="1106.009999999997"/>
    <n v="322.99926999999707"/>
    <s v="пт"/>
    <s v="10-11"/>
    <x v="0"/>
    <x v="1"/>
    <s v="Shipping"/>
    <n v="161"/>
    <n v="0"/>
    <x v="0"/>
    <s v="9:30 - 11:00"/>
  </r>
  <r>
    <x v="309"/>
    <x v="21"/>
    <d v="1899-12-30T10:26:33"/>
    <d v="2010-02-26T00:00:00"/>
    <d v="1899-12-30T10:31:06"/>
    <x v="161"/>
    <s v="S"/>
    <n v="9.99"/>
    <n v="10.050000000000001"/>
    <n v="100"/>
    <n v="2.23"/>
    <s v="в канале"/>
    <s v="стоп"/>
    <x v="3"/>
    <m/>
    <m/>
    <n v="2.23"/>
    <n v="999"/>
    <n v="1005.0000000000001"/>
    <n v="-6.0000000000001137"/>
    <n v="-8.2300000000001141"/>
    <n v="1106.009999999997"/>
    <n v="322.99926999999707"/>
    <n v="1100.009999999997"/>
    <n v="314.76926999999694"/>
    <s v="пт"/>
    <s v="10-11"/>
    <x v="0"/>
    <x v="1"/>
    <s v="Shipping"/>
    <n v="273"/>
    <n v="0"/>
    <x v="0"/>
    <s v="9:30 - 11:00"/>
  </r>
  <r>
    <x v="310"/>
    <x v="21"/>
    <d v="1899-12-30T10:27:54"/>
    <d v="2010-02-26T00:00:00"/>
    <d v="1899-12-30T11:07:27"/>
    <x v="162"/>
    <s v="L"/>
    <n v="54.02"/>
    <n v="54.23"/>
    <n v="100"/>
    <n v="1.8800000000000001"/>
    <s v="в канале"/>
    <s v="трейлинг стоп"/>
    <x v="0"/>
    <m/>
    <m/>
    <n v="1.88"/>
    <n v="5402"/>
    <n v="5423"/>
    <n v="21"/>
    <n v="19.12"/>
    <n v="1100.009999999997"/>
    <n v="314.76926999999694"/>
    <n v="1121.009999999997"/>
    <n v="333.88926999999694"/>
    <s v="пт"/>
    <s v="10-11"/>
    <x v="0"/>
    <x v="6"/>
    <s v="Money Center Banks"/>
    <n v="2373"/>
    <n v="30"/>
    <x v="0"/>
    <s v="9:30 - 11:00"/>
  </r>
  <r>
    <x v="311"/>
    <x v="21"/>
    <d v="1899-12-30T10:31:33"/>
    <d v="2010-02-26T00:00:00"/>
    <d v="1899-12-30T11:08:48"/>
    <x v="152"/>
    <s v="S"/>
    <n v="50.96"/>
    <n v="50.9"/>
    <n v="100"/>
    <n v="1.8800000000000001"/>
    <s v="отбой от уровня"/>
    <s v="трейлинг стоп"/>
    <x v="4"/>
    <m/>
    <m/>
    <n v="1.88"/>
    <n v="5096"/>
    <n v="5090"/>
    <n v="6"/>
    <n v="4.12"/>
    <n v="1121.009999999997"/>
    <n v="333.88926999999694"/>
    <n v="1127.009999999997"/>
    <n v="338.00926999999695"/>
    <s v="пт"/>
    <s v="10-11"/>
    <x v="0"/>
    <x v="0"/>
    <s v="Diversified Computer Systems"/>
    <n v="2235"/>
    <n v="30"/>
    <x v="0"/>
    <s v="9:30 - 11:00"/>
  </r>
  <r>
    <x v="312"/>
    <x v="21"/>
    <d v="1899-12-30T10:47:23"/>
    <d v="2010-02-26T00:00:00"/>
    <d v="1899-12-30T10:53:03"/>
    <x v="163"/>
    <s v="L"/>
    <n v="49.43"/>
    <n v="49.3"/>
    <n v="100"/>
    <n v="2.44"/>
    <s v="пробой уровня"/>
    <s v="стоп"/>
    <x v="4"/>
    <m/>
    <m/>
    <n v="2.44"/>
    <n v="4943"/>
    <n v="4930"/>
    <n v="-13"/>
    <n v="-15.44"/>
    <n v="1127.009999999997"/>
    <n v="338.00926999999695"/>
    <n v="1114.009999999997"/>
    <n v="322.56926999999695"/>
    <s v="пт"/>
    <s v="10-11"/>
    <x v="0"/>
    <x v="3"/>
    <s v="Cigarettes"/>
    <n v="340"/>
    <n v="0"/>
    <x v="0"/>
    <s v="9:30 - 11:00"/>
  </r>
  <r>
    <x v="313"/>
    <x v="22"/>
    <d v="1899-12-30T09:42:11"/>
    <d v="2010-03-30T00:00:00"/>
    <d v="1899-12-30T09:44:34"/>
    <x v="164"/>
    <s v="S"/>
    <n v="49.98"/>
    <n v="50.22"/>
    <n v="100"/>
    <n v="2.46"/>
    <s v="продолжение движения"/>
    <s v="пересиживал"/>
    <x v="3"/>
    <m/>
    <m/>
    <n v="2.46"/>
    <n v="4998"/>
    <n v="5022"/>
    <n v="-24"/>
    <n v="-26.46"/>
    <n v="1114.009999999997"/>
    <n v="322.56926999999695"/>
    <n v="1090.009999999997"/>
    <n v="296.10926999999697"/>
    <s v="вт"/>
    <s v="9-10"/>
    <x v="0"/>
    <x v="2"/>
    <s v="Independent Oil &amp; Gas"/>
    <n v="143"/>
    <n v="0"/>
    <x v="0"/>
    <s v="9:30 - 11:00"/>
  </r>
  <r>
    <x v="314"/>
    <x v="22"/>
    <d v="1899-12-30T11:05:48"/>
    <d v="2010-03-30T00:00:00"/>
    <d v="1899-12-30T11:45:51"/>
    <x v="165"/>
    <s v="L"/>
    <n v="9.2899999999999991"/>
    <n v="9.2899999999999991"/>
    <n v="100"/>
    <n v="2.3899999999999997"/>
    <s v="необоснованный вход"/>
    <s v="безубыток"/>
    <x v="3"/>
    <m/>
    <m/>
    <n v="2.3899999999999997"/>
    <n v="928.99999999999989"/>
    <n v="928.99999999999989"/>
    <n v="0"/>
    <n v="-2.3899999999999997"/>
    <n v="1090.009999999997"/>
    <n v="296.10926999999697"/>
    <n v="1090.009999999997"/>
    <n v="293.71926999999698"/>
    <s v="вт"/>
    <s v="11-12"/>
    <x v="0"/>
    <x v="1"/>
    <s v="Rental &amp; Leasing Services"/>
    <n v="2403"/>
    <n v="30"/>
    <x v="0"/>
    <s v="11:00 - 14:30"/>
  </r>
  <r>
    <x v="315"/>
    <x v="22"/>
    <d v="1899-12-30T11:07:03"/>
    <d v="2010-03-30T00:00:00"/>
    <d v="1899-12-30T11:45:54"/>
    <x v="166"/>
    <s v="L"/>
    <n v="9.2899999999999991"/>
    <n v="9.2899999999999991"/>
    <n v="100"/>
    <n v="2.3899999999999997"/>
    <s v="другое"/>
    <s v="новости"/>
    <x v="0"/>
    <m/>
    <m/>
    <n v="2.3899999999999997"/>
    <n v="928.99999999999989"/>
    <n v="928.99999999999989"/>
    <n v="0"/>
    <n v="-2.3899999999999997"/>
    <n v="1090.009999999997"/>
    <n v="293.71926999999698"/>
    <n v="1090.009999999997"/>
    <n v="291.329269999997"/>
    <s v="вт"/>
    <s v="11-12"/>
    <x v="1"/>
    <x v="8"/>
    <e v="#N/A"/>
    <n v="2331"/>
    <n v="30"/>
    <x v="0"/>
    <s v="11:00 - 14:30"/>
  </r>
  <r>
    <x v="316"/>
    <x v="22"/>
    <d v="1899-12-30T11:32:55"/>
    <d v="2010-03-30T00:00:00"/>
    <d v="1899-12-30T12:02:58"/>
    <x v="167"/>
    <s v="L"/>
    <n v="40.08"/>
    <n v="40.49"/>
    <n v="100"/>
    <n v="2.2800000000000002"/>
    <s v="отбой от уровня"/>
    <s v="цель"/>
    <x v="4"/>
    <m/>
    <m/>
    <n v="2.2800000000000002"/>
    <n v="4008"/>
    <n v="4049"/>
    <n v="41"/>
    <n v="38.72"/>
    <n v="1090.009999999997"/>
    <n v="291.329269999997"/>
    <n v="1131.009999999997"/>
    <n v="330.04926999999702"/>
    <s v="вт"/>
    <s v="11-12"/>
    <x v="0"/>
    <x v="3"/>
    <s v="Trucks &amp; Other Vehicles"/>
    <n v="1803"/>
    <n v="30"/>
    <x v="0"/>
    <s v="11:00 - 14:30"/>
  </r>
  <r>
    <x v="317"/>
    <x v="22"/>
    <d v="1899-12-30T10:03:17"/>
    <d v="2010-03-30T00:00:00"/>
    <d v="1899-12-30T12:42:48"/>
    <x v="168"/>
    <s v="L"/>
    <n v="14.05"/>
    <n v="14.2"/>
    <n v="100"/>
    <n v="1.8400000000000003"/>
    <s v="разворотная формация"/>
    <s v="трейлинг стоп"/>
    <x v="4"/>
    <m/>
    <m/>
    <n v="1.8400000000000003"/>
    <n v="1405"/>
    <n v="1420"/>
    <n v="15"/>
    <n v="13.16"/>
    <n v="1131.009999999997"/>
    <n v="330.04926999999702"/>
    <n v="1146.009999999997"/>
    <n v="343.20926999999705"/>
    <s v="вт"/>
    <s v="10-11"/>
    <x v="0"/>
    <x v="6"/>
    <s v="REIT - Retail"/>
    <n v="9571"/>
    <n v="150"/>
    <x v="0"/>
    <s v="9:30 - 11:00"/>
  </r>
  <r>
    <x v="318"/>
    <x v="22"/>
    <d v="1899-12-30T10:03:17"/>
    <d v="2010-03-30T00:00:00"/>
    <d v="1899-12-30T12:42:50"/>
    <x v="168"/>
    <s v="L"/>
    <n v="14.05"/>
    <n v="14.2"/>
    <n v="100"/>
    <n v="1.8400000000000003"/>
    <s v="разворотная формация"/>
    <s v="трейлинг стоп"/>
    <x v="3"/>
    <m/>
    <m/>
    <n v="1.8400000000000003"/>
    <n v="1405"/>
    <n v="1420"/>
    <n v="15"/>
    <n v="13.16"/>
    <n v="1146.009999999997"/>
    <n v="343.20926999999705"/>
    <n v="1161.009999999997"/>
    <n v="356.36926999999707"/>
    <s v="вт"/>
    <s v="10-11"/>
    <x v="0"/>
    <x v="6"/>
    <s v="REIT - Retail"/>
    <n v="9573"/>
    <n v="150"/>
    <x v="0"/>
    <s v="9:30 - 11:00"/>
  </r>
  <r>
    <x v="319"/>
    <x v="22"/>
    <d v="1899-12-30T11:07:42"/>
    <d v="2010-03-30T00:00:00"/>
    <d v="1899-12-30T13:08:00"/>
    <x v="165"/>
    <s v="L"/>
    <n v="9.31"/>
    <n v="9.23"/>
    <n v="100"/>
    <n v="2.11"/>
    <s v="отбой от уровня"/>
    <s v="стоп"/>
    <x v="3"/>
    <m/>
    <m/>
    <n v="2.11"/>
    <n v="931"/>
    <n v="923"/>
    <n v="-8"/>
    <n v="-10.11"/>
    <n v="1161.009999999997"/>
    <n v="356.36926999999707"/>
    <n v="1153.009999999997"/>
    <n v="346.25926999999706"/>
    <s v="вт"/>
    <s v="11-12"/>
    <x v="0"/>
    <x v="1"/>
    <s v="Rental &amp; Leasing Services"/>
    <n v="7218"/>
    <n v="120"/>
    <x v="0"/>
    <s v="11:00 - 14:30"/>
  </r>
  <r>
    <x v="320"/>
    <x v="22"/>
    <d v="1899-12-30T10:03:17"/>
    <d v="2010-03-30T00:00:00"/>
    <d v="1899-12-30T13:29:00"/>
    <x v="169"/>
    <s v="L"/>
    <n v="14.05"/>
    <n v="14.06"/>
    <n v="100"/>
    <n v="1.8400000000000003"/>
    <s v="пробой уровня"/>
    <s v="стоп"/>
    <x v="0"/>
    <m/>
    <m/>
    <n v="1.8400000000000003"/>
    <n v="1405"/>
    <n v="1406"/>
    <n v="1"/>
    <n v="-0.8400000000000003"/>
    <n v="1153.009999999997"/>
    <n v="346.25926999999706"/>
    <n v="1154.009999999997"/>
    <n v="345.41926999999708"/>
    <s v="вт"/>
    <s v="10-11"/>
    <x v="2"/>
    <x v="6"/>
    <s v="Regional - Southwest  Banks"/>
    <n v="12343"/>
    <n v="195"/>
    <x v="0"/>
    <s v="9:30 - 11:00"/>
  </r>
  <r>
    <x v="321"/>
    <x v="22"/>
    <d v="1899-12-30T11:32:58"/>
    <d v="2010-03-30T00:00:00"/>
    <d v="1899-12-30T13:33:00"/>
    <x v="170"/>
    <s v="L"/>
    <n v="40.08"/>
    <n v="40.520000000000003"/>
    <n v="100"/>
    <n v="2.68"/>
    <s v="отбой от уровня"/>
    <s v="цель"/>
    <x v="4"/>
    <m/>
    <m/>
    <n v="2.68"/>
    <n v="4008"/>
    <n v="4052.0000000000005"/>
    <n v="44.000000000000455"/>
    <n v="41.320000000000455"/>
    <n v="1154.009999999997"/>
    <n v="345.41926999999708"/>
    <n v="1198.0099999999975"/>
    <n v="386.73926999999753"/>
    <s v="вт"/>
    <s v="11-12"/>
    <x v="2"/>
    <x v="4"/>
    <s v="Drug Manufacturers - Other"/>
    <n v="7202"/>
    <n v="120"/>
    <x v="0"/>
    <s v="11:00 - 14:30"/>
  </r>
  <r>
    <x v="322"/>
    <x v="22"/>
    <d v="1899-12-30T10:03:17"/>
    <d v="2010-03-30T00:00:00"/>
    <d v="1899-12-30T13:33:00"/>
    <x v="171"/>
    <s v="L"/>
    <n v="14.05"/>
    <n v="14.08"/>
    <n v="100"/>
    <n v="2.2400000000000002"/>
    <s v="отбой от уровня"/>
    <s v="трейлинг стоп"/>
    <x v="4"/>
    <m/>
    <m/>
    <n v="2.2400000000000002"/>
    <n v="1405"/>
    <n v="1408"/>
    <n v="3"/>
    <n v="0.75999999999999979"/>
    <n v="1198.0099999999975"/>
    <n v="386.73926999999753"/>
    <n v="1201.0099999999975"/>
    <n v="387.49926999999752"/>
    <s v="вт"/>
    <s v="10-11"/>
    <x v="2"/>
    <x v="1"/>
    <s v="Research Services"/>
    <n v="12583"/>
    <n v="195"/>
    <x v="0"/>
    <s v="9:30 - 11:00"/>
  </r>
  <r>
    <x v="323"/>
    <x v="22"/>
    <d v="1899-12-30T11:08:44"/>
    <d v="2010-03-30T00:00:00"/>
    <d v="1899-12-30T12:34:00"/>
    <x v="172"/>
    <s v="L"/>
    <n v="9.2899999999999991"/>
    <n v="9.24"/>
    <n v="100"/>
    <n v="1.83"/>
    <s v="отбой от уровня"/>
    <s v="стоп"/>
    <x v="3"/>
    <m/>
    <m/>
    <n v="1.83"/>
    <n v="928.99999999999989"/>
    <n v="924"/>
    <n v="-4.9999999999998863"/>
    <n v="-6.8299999999998864"/>
    <n v="1201.0099999999975"/>
    <n v="387.49926999999752"/>
    <n v="1196.0099999999975"/>
    <n v="380.66926999999765"/>
    <s v="вт"/>
    <s v="11-12"/>
    <x v="2"/>
    <x v="6"/>
    <s v="Regional - Pacific Banks"/>
    <n v="5116"/>
    <n v="75"/>
    <x v="0"/>
    <s v="11:00 - 14:30"/>
  </r>
  <r>
    <x v="324"/>
    <x v="23"/>
    <d v="1899-12-30T10:20:32"/>
    <d v="2010-05-17T00:00:00"/>
    <d v="1899-12-30T10:29:08"/>
    <x v="173"/>
    <s v="S"/>
    <n v="65"/>
    <n v="65.11"/>
    <n v="100"/>
    <n v="2.1999999999999997"/>
    <s v="отбой от уровня"/>
    <s v="стоп"/>
    <x v="3"/>
    <m/>
    <m/>
    <n v="2.1999999999999997"/>
    <n v="6500"/>
    <n v="6511"/>
    <n v="-11"/>
    <n v="-13.2"/>
    <n v="1196.0099999999975"/>
    <n v="380.66926999999765"/>
    <n v="1185.0099999999975"/>
    <n v="367.46926999999766"/>
    <s v="пн"/>
    <s v="10-11"/>
    <x v="2"/>
    <x v="6"/>
    <s v="Regional - Mid-Atlantic Banks"/>
    <n v="516"/>
    <n v="0"/>
    <x v="0"/>
    <s v="9:30 - 11:00"/>
  </r>
  <r>
    <x v="325"/>
    <x v="23"/>
    <d v="1899-12-30T10:20:39"/>
    <d v="2010-05-17T00:00:00"/>
    <d v="1899-12-30T10:29:08"/>
    <x v="174"/>
    <s v="S"/>
    <n v="65.010000000000005"/>
    <n v="65.11"/>
    <n v="200"/>
    <n v="2.54"/>
    <s v="в канале"/>
    <s v="стоп"/>
    <x v="0"/>
    <m/>
    <m/>
    <n v="5.08"/>
    <n v="13002.000000000002"/>
    <n v="13022"/>
    <n v="-19.999999999998181"/>
    <n v="-25.079999999998179"/>
    <n v="1185.0099999999975"/>
    <n v="367.46926999999766"/>
    <n v="1165.0099999999993"/>
    <n v="342.3892699999995"/>
    <s v="пн"/>
    <s v="10-11"/>
    <x v="2"/>
    <x v="6"/>
    <s v="Regional - Northeast Banks"/>
    <n v="509"/>
    <n v="0"/>
    <x v="0"/>
    <s v="9:30 - 11:00"/>
  </r>
  <r>
    <x v="326"/>
    <x v="23"/>
    <d v="1899-12-30T10:46:18"/>
    <d v="2010-05-17T00:00:00"/>
    <d v="1899-12-30T10:56:47"/>
    <x v="175"/>
    <s v="L"/>
    <n v="65.040000000000006"/>
    <n v="64.94"/>
    <n v="100"/>
    <n v="2.2000000000000002"/>
    <s v="в канале"/>
    <s v="стоп"/>
    <x v="4"/>
    <m/>
    <m/>
    <n v="2.2000000000000002"/>
    <n v="6504.0000000000009"/>
    <n v="6494"/>
    <n v="-10.000000000000909"/>
    <n v="-12.200000000000909"/>
    <n v="1165.0099999999993"/>
    <n v="342.3892699999995"/>
    <n v="1155.0099999999984"/>
    <n v="330.1892699999986"/>
    <s v="пн"/>
    <s v="10-11"/>
    <x v="2"/>
    <x v="7"/>
    <s v="Industrial Electrical Equipment"/>
    <n v="629"/>
    <n v="0"/>
    <x v="0"/>
    <s v="9:30 - 11:00"/>
  </r>
  <r>
    <x v="327"/>
    <x v="23"/>
    <d v="1899-12-30T10:46:39"/>
    <d v="2010-05-17T00:00:00"/>
    <d v="1899-12-30T10:56:47"/>
    <x v="176"/>
    <s v="L"/>
    <n v="65.02"/>
    <n v="64.94"/>
    <n v="100"/>
    <n v="2.2000000000000002"/>
    <s v="отбой от уровня"/>
    <s v="стоп"/>
    <x v="4"/>
    <m/>
    <m/>
    <n v="2.2000000000000002"/>
    <n v="6502"/>
    <n v="6494"/>
    <n v="-8"/>
    <n v="-10.199999999999999"/>
    <n v="1155.0099999999984"/>
    <n v="330.1892699999986"/>
    <n v="1147.0099999999984"/>
    <n v="319.98926999999861"/>
    <s v="пн"/>
    <s v="10-11"/>
    <x v="0"/>
    <x v="7"/>
    <s v="Farm &amp; Construction Machinery"/>
    <n v="608"/>
    <n v="0"/>
    <x v="0"/>
    <s v="9:30 - 11:00"/>
  </r>
  <r>
    <x v="328"/>
    <x v="23"/>
    <d v="1899-12-30T10:30:46"/>
    <d v="2010-05-17T00:00:00"/>
    <d v="1899-12-30T10:56:52"/>
    <x v="177"/>
    <s v="L"/>
    <n v="40.72"/>
    <n v="40.619999999999997"/>
    <n v="200"/>
    <n v="2.5"/>
    <s v="пробой уровня"/>
    <s v="стоп"/>
    <x v="3"/>
    <m/>
    <m/>
    <n v="5"/>
    <n v="8144"/>
    <n v="8123.9999999999991"/>
    <n v="-20.000000000000909"/>
    <n v="-25.000000000000909"/>
    <n v="1147.0099999999984"/>
    <n v="319.98926999999861"/>
    <n v="1127.0099999999975"/>
    <n v="294.9892699999977"/>
    <s v="пн"/>
    <s v="10-11"/>
    <x v="0"/>
    <x v="6"/>
    <s v="Credit Services"/>
    <n v="1566"/>
    <n v="15"/>
    <x v="0"/>
    <s v="9:30 - 11:00"/>
  </r>
  <r>
    <x v="329"/>
    <x v="23"/>
    <d v="1899-12-30T11:37:40"/>
    <d v="2010-05-17T00:00:00"/>
    <d v="1899-12-30T11:38:29"/>
    <x v="177"/>
    <s v="L"/>
    <n v="40.64"/>
    <n v="40.700000000000003"/>
    <n v="100"/>
    <n v="2.25"/>
    <s v="продолжение движения"/>
    <s v="стоп"/>
    <x v="3"/>
    <m/>
    <m/>
    <n v="2.25"/>
    <n v="4064"/>
    <n v="4070.0000000000005"/>
    <n v="6.0000000000004547"/>
    <n v="3.7500000000004547"/>
    <n v="1127.0099999999975"/>
    <n v="294.9892699999977"/>
    <n v="1133.0099999999979"/>
    <n v="298.73926999999816"/>
    <s v="пн"/>
    <s v="11-12"/>
    <x v="0"/>
    <x v="6"/>
    <s v="Credit Services"/>
    <n v="49"/>
    <n v="0"/>
    <x v="0"/>
    <s v="11:00 - 14:30"/>
  </r>
  <r>
    <x v="330"/>
    <x v="23"/>
    <d v="1899-12-30T11:38:09"/>
    <d v="2010-05-17T00:00:00"/>
    <d v="1899-12-30T11:38:29"/>
    <x v="177"/>
    <s v="S"/>
    <n v="40.65"/>
    <n v="40.700000000000003"/>
    <n v="100"/>
    <n v="2.25"/>
    <s v="необоснованный вход"/>
    <s v="стоп"/>
    <x v="0"/>
    <m/>
    <m/>
    <n v="2.25"/>
    <n v="4065"/>
    <n v="4070.0000000000005"/>
    <n v="-5.0000000000004547"/>
    <n v="-7.2500000000004547"/>
    <n v="1133.0099999999979"/>
    <n v="298.73926999999816"/>
    <n v="1128.0099999999975"/>
    <n v="291.4892699999977"/>
    <s v="пн"/>
    <s v="11-12"/>
    <x v="0"/>
    <x v="6"/>
    <s v="Credit Services"/>
    <n v="20"/>
    <n v="0"/>
    <x v="0"/>
    <s v="11:00 - 14:30"/>
  </r>
  <r>
    <x v="331"/>
    <x v="23"/>
    <d v="1899-12-30T11:37:50"/>
    <d v="2010-05-17T00:00:00"/>
    <d v="1899-12-30T11:47:02"/>
    <x v="176"/>
    <s v="S"/>
    <n v="63.99"/>
    <n v="63.7"/>
    <n v="100"/>
    <n v="2.1999999999999997"/>
    <s v="другое"/>
    <s v="цель"/>
    <x v="4"/>
    <m/>
    <m/>
    <n v="2.1999999999999997"/>
    <n v="6399"/>
    <n v="6370"/>
    <n v="29"/>
    <n v="26.8"/>
    <n v="1128.0099999999975"/>
    <n v="291.4892699999977"/>
    <n v="1157.0099999999975"/>
    <n v="318.28926999999771"/>
    <s v="пн"/>
    <s v="11-12"/>
    <x v="0"/>
    <x v="7"/>
    <s v="Farm &amp; Construction Machinery"/>
    <n v="552"/>
    <n v="0"/>
    <x v="0"/>
    <s v="11:00 - 14:30"/>
  </r>
  <r>
    <x v="332"/>
    <x v="23"/>
    <d v="1899-12-30T11:37:50"/>
    <d v="2010-05-17T00:00:00"/>
    <d v="1899-12-30T11:49:09"/>
    <x v="176"/>
    <s v="S"/>
    <n v="63.99"/>
    <n v="63.52"/>
    <n v="100"/>
    <n v="1.8599999999999999"/>
    <s v="отбой от уровня"/>
    <s v="цель"/>
    <x v="4"/>
    <m/>
    <m/>
    <n v="1.86"/>
    <n v="6399"/>
    <n v="6352"/>
    <n v="47"/>
    <n v="45.14"/>
    <n v="1157.0099999999975"/>
    <n v="318.28926999999771"/>
    <n v="1204.0099999999975"/>
    <n v="363.4292699999977"/>
    <s v="пн"/>
    <s v="11-12"/>
    <x v="0"/>
    <x v="7"/>
    <s v="Farm &amp; Construction Machinery"/>
    <n v="679"/>
    <n v="0"/>
    <x v="0"/>
    <s v="11:00 - 14:30"/>
  </r>
  <r>
    <x v="333"/>
    <x v="23"/>
    <d v="1899-12-30T13:37:12"/>
    <d v="2010-05-17T00:00:00"/>
    <d v="1899-12-30T13:39:07"/>
    <x v="176"/>
    <s v="L"/>
    <n v="62.85"/>
    <n v="62.75"/>
    <n v="200"/>
    <n v="2.29"/>
    <s v="разворотная формация"/>
    <s v="стоп"/>
    <x v="3"/>
    <m/>
    <m/>
    <n v="4.58"/>
    <n v="12570"/>
    <n v="12550"/>
    <n v="-20"/>
    <n v="-24.58"/>
    <n v="1204.0099999999975"/>
    <n v="363.4292699999977"/>
    <n v="1184.0099999999975"/>
    <n v="338.84926999999772"/>
    <s v="пн"/>
    <s v="13-14"/>
    <x v="0"/>
    <x v="7"/>
    <s v="Farm &amp; Construction Machinery"/>
    <n v="115"/>
    <n v="0"/>
    <x v="0"/>
    <s v="11:00 - 14:30"/>
  </r>
  <r>
    <x v="33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3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3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3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3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3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00">
  <r>
    <n v="1"/>
    <x v="0"/>
    <d v="1899-12-30T09:37:53"/>
    <d v="2009-11-30T00:00:00"/>
    <d v="1899-12-30T09:46:31"/>
    <x v="0"/>
    <x v="0"/>
    <n v="19.989999999999998"/>
    <n v="19.87"/>
    <x v="0"/>
    <n v="2.27"/>
    <x v="0"/>
    <x v="0"/>
    <x v="0"/>
    <x v="0"/>
    <m/>
    <n v="25000"/>
    <n v="25009.73"/>
    <n v="2.27"/>
    <n v="1998.9999999999998"/>
    <n v="1987"/>
    <n v="11.999999999999773"/>
    <n v="9.7299999999997731"/>
    <n v="0"/>
    <n v="0"/>
    <n v="11.999999999999773"/>
    <n v="9.7299999999997731"/>
    <x v="0"/>
    <x v="0"/>
    <x v="0"/>
    <x v="0"/>
    <s v="Diversified Computer Systems"/>
    <n v="518"/>
    <x v="0"/>
    <s v="интрадей"/>
    <x v="0"/>
    <n v="9.7299999999997731"/>
    <n v="0"/>
    <x v="0"/>
    <x v="0"/>
    <x v="0"/>
    <n v="0"/>
    <n v="25000"/>
    <n v="3.8919999999998255E-2"/>
    <n v="3.8919999999998255E-2"/>
    <n v="0"/>
    <n v="0"/>
    <x v="0"/>
    <n v="0"/>
  </r>
  <r>
    <n v="2"/>
    <x v="0"/>
    <d v="1899-12-30T09:39:13"/>
    <d v="2009-11-30T00:00:00"/>
    <d v="1899-12-30T09:55:41"/>
    <x v="0"/>
    <x v="1"/>
    <n v="22.02"/>
    <n v="22.14"/>
    <x v="0"/>
    <n v="2.15"/>
    <x v="1"/>
    <x v="1"/>
    <x v="0"/>
    <x v="0"/>
    <m/>
    <m/>
    <n v="25019.579999999998"/>
    <n v="2.15"/>
    <n v="2202"/>
    <n v="2214"/>
    <n v="12"/>
    <n v="9.85"/>
    <n v="11.999999999999773"/>
    <n v="9.7299999999997731"/>
    <n v="23.999999999999773"/>
    <n v="19.579999999999771"/>
    <x v="0"/>
    <x v="0"/>
    <x v="0"/>
    <x v="0"/>
    <s v="Diversified Computer Systems"/>
    <n v="988"/>
    <x v="1"/>
    <s v="интрадей"/>
    <x v="0"/>
    <n v="9.85"/>
    <n v="0"/>
    <x v="0"/>
    <x v="0"/>
    <x v="0"/>
    <n v="0"/>
    <n v="25000"/>
    <n v="7.8319999999992437E-2"/>
    <n v="3.938467148585189E-2"/>
    <n v="0"/>
    <n v="0"/>
    <x v="1"/>
    <n v="0"/>
  </r>
  <r>
    <n v="3"/>
    <x v="0"/>
    <d v="1899-12-30T11:50:52"/>
    <d v="2009-11-30T00:00:00"/>
    <d v="1899-12-30T14:34:00"/>
    <x v="0"/>
    <x v="0"/>
    <n v="14.49"/>
    <n v="14.6"/>
    <x v="0"/>
    <n v="2.65"/>
    <x v="2"/>
    <x v="2"/>
    <x v="1"/>
    <x v="1"/>
    <m/>
    <m/>
    <n v="25005.929999999997"/>
    <n v="2.65"/>
    <n v="1449"/>
    <n v="1460"/>
    <n v="-11"/>
    <n v="-13.65"/>
    <n v="23.999999999999773"/>
    <n v="19.579999999999771"/>
    <n v="12.999999999999773"/>
    <n v="5.9299999999997706"/>
    <x v="0"/>
    <x v="1"/>
    <x v="0"/>
    <x v="0"/>
    <s v="Diversified Computer Systems"/>
    <n v="9788"/>
    <x v="2"/>
    <s v="интрадей"/>
    <x v="1"/>
    <n v="0"/>
    <n v="-13.65"/>
    <x v="0"/>
    <x v="0"/>
    <x v="0"/>
    <n v="0"/>
    <n v="25000"/>
    <n v="2.3719999999986613E-2"/>
    <n v="-5.4557270745557905E-2"/>
    <n v="0"/>
    <n v="0"/>
    <x v="2"/>
    <n v="0"/>
  </r>
  <r>
    <n v="4"/>
    <x v="0"/>
    <d v="1899-12-30T12:10:08"/>
    <d v="2009-11-30T00:00:00"/>
    <d v="1899-12-30T12:15:53"/>
    <x v="1"/>
    <x v="1"/>
    <n v="47.96"/>
    <n v="47.99"/>
    <x v="0"/>
    <n v="2.62"/>
    <x v="1"/>
    <x v="3"/>
    <x v="0"/>
    <x v="0"/>
    <m/>
    <m/>
    <n v="25006.309999999998"/>
    <n v="2.62"/>
    <n v="4796"/>
    <n v="4799"/>
    <n v="3"/>
    <n v="0.37999999999999989"/>
    <n v="12.999999999999773"/>
    <n v="5.9299999999997706"/>
    <n v="15.999999999999773"/>
    <n v="6.3099999999997705"/>
    <x v="0"/>
    <x v="2"/>
    <x v="0"/>
    <x v="0"/>
    <s v="Wireless Communications"/>
    <n v="345"/>
    <x v="0"/>
    <s v="интрадей"/>
    <x v="1"/>
    <n v="0.37999999999999989"/>
    <n v="0"/>
    <x v="0"/>
    <x v="0"/>
    <x v="0"/>
    <n v="0"/>
    <n v="25000"/>
    <n v="2.5239999999990687E-2"/>
    <n v="1.5196395415048298E-3"/>
    <n v="0"/>
    <n v="0"/>
    <x v="3"/>
    <n v="0"/>
  </r>
  <r>
    <n v="5"/>
    <x v="0"/>
    <d v="1899-12-30T12:19:09"/>
    <d v="2009-11-30T00:00:00"/>
    <d v="1899-12-30T14:27:56"/>
    <x v="2"/>
    <x v="0"/>
    <n v="23.06"/>
    <n v="23.02"/>
    <x v="0"/>
    <n v="2.15"/>
    <x v="2"/>
    <x v="4"/>
    <x v="2"/>
    <x v="1"/>
    <m/>
    <m/>
    <n v="25008.159999999996"/>
    <n v="2.15"/>
    <n v="2306"/>
    <n v="2302"/>
    <n v="4"/>
    <n v="1.85"/>
    <n v="15.999999999999773"/>
    <n v="6.3099999999997705"/>
    <n v="19.999999999999773"/>
    <n v="8.159999999999771"/>
    <x v="0"/>
    <x v="2"/>
    <x v="0"/>
    <x v="1"/>
    <s v="Shipping"/>
    <n v="7727"/>
    <x v="3"/>
    <s v="интрадей"/>
    <x v="1"/>
    <n v="1.85"/>
    <n v="0"/>
    <x v="0"/>
    <x v="0"/>
    <x v="0"/>
    <n v="0"/>
    <n v="25000"/>
    <n v="3.2639999999984869E-2"/>
    <n v="7.3981327112978487E-3"/>
    <n v="0"/>
    <n v="0"/>
    <x v="1"/>
    <n v="0"/>
  </r>
  <r>
    <n v="6"/>
    <x v="0"/>
    <d v="1899-12-30T12:26:35"/>
    <d v="2009-11-30T00:00:00"/>
    <d v="1899-12-30T13:32:38"/>
    <x v="3"/>
    <x v="1"/>
    <n v="29.81"/>
    <n v="29.84"/>
    <x v="0"/>
    <n v="2.17"/>
    <x v="3"/>
    <x v="4"/>
    <x v="2"/>
    <x v="2"/>
    <m/>
    <m/>
    <n v="25008.989999999998"/>
    <n v="2.17"/>
    <n v="2981"/>
    <n v="2984"/>
    <n v="3"/>
    <n v="0.83000000000000007"/>
    <n v="19.999999999999773"/>
    <n v="8.159999999999771"/>
    <n v="22.999999999999773"/>
    <n v="8.9899999999997711"/>
    <x v="0"/>
    <x v="2"/>
    <x v="0"/>
    <x v="2"/>
    <s v="Independent Oil &amp; Gas"/>
    <n v="3963"/>
    <x v="4"/>
    <s v="интрадей"/>
    <x v="1"/>
    <n v="0.83000000000000007"/>
    <n v="0"/>
    <x v="0"/>
    <x v="0"/>
    <x v="0"/>
    <n v="0"/>
    <n v="25000"/>
    <n v="3.5959999999991853E-2"/>
    <n v="3.3189167055942795E-3"/>
    <n v="0"/>
    <n v="0"/>
    <x v="4"/>
    <n v="0"/>
  </r>
  <r>
    <n v="7"/>
    <x v="0"/>
    <d v="1899-12-30T12:53:28"/>
    <d v="2009-11-30T00:00:00"/>
    <d v="1899-12-30T14:41:24"/>
    <x v="4"/>
    <x v="0"/>
    <n v="11.97"/>
    <n v="11.97"/>
    <x v="0"/>
    <n v="2.41"/>
    <x v="2"/>
    <x v="4"/>
    <x v="0"/>
    <x v="1"/>
    <m/>
    <m/>
    <n v="25006.579999999998"/>
    <n v="2.41"/>
    <n v="1197"/>
    <n v="1197"/>
    <n v="0"/>
    <n v="-2.41"/>
    <n v="22.999999999999773"/>
    <n v="8.9899999999997711"/>
    <n v="22.999999999999773"/>
    <n v="6.5799999999997709"/>
    <x v="0"/>
    <x v="2"/>
    <x v="0"/>
    <x v="3"/>
    <s v="Meat Products"/>
    <n v="6476"/>
    <x v="5"/>
    <s v="интрадей"/>
    <x v="1"/>
    <n v="0"/>
    <n v="-2.41"/>
    <x v="0"/>
    <x v="0"/>
    <x v="0"/>
    <n v="0"/>
    <n v="25000"/>
    <n v="2.6319999999992433E-2"/>
    <n v="-9.6365347021205357E-3"/>
    <n v="0"/>
    <n v="0"/>
    <x v="2"/>
    <n v="0"/>
  </r>
  <r>
    <n v="8"/>
    <x v="0"/>
    <d v="1899-12-30T12:56:53"/>
    <d v="2009-11-30T00:00:00"/>
    <d v="1899-12-30T13:46:26"/>
    <x v="5"/>
    <x v="0"/>
    <n v="24.97"/>
    <n v="25.09"/>
    <x v="0"/>
    <n v="2.44"/>
    <x v="2"/>
    <x v="4"/>
    <x v="1"/>
    <x v="1"/>
    <m/>
    <m/>
    <n v="24992.14"/>
    <n v="2.44"/>
    <n v="2497"/>
    <n v="2509"/>
    <n v="-12"/>
    <n v="-14.44"/>
    <n v="22.999999999999773"/>
    <n v="6.5799999999997709"/>
    <n v="10.999999999999773"/>
    <n v="-7.8600000000002286"/>
    <x v="0"/>
    <x v="2"/>
    <x v="0"/>
    <x v="2"/>
    <s v="Oil &amp; Gas Refining &amp; Marketing"/>
    <n v="2973"/>
    <x v="6"/>
    <s v="интрадей"/>
    <x v="1"/>
    <n v="0"/>
    <n v="-14.44"/>
    <x v="0"/>
    <x v="0"/>
    <x v="0"/>
    <n v="0"/>
    <n v="25000"/>
    <n v="-3.1440000000002327E-2"/>
    <n v="-5.7744801568222009E-2"/>
    <n v="0"/>
    <n v="0"/>
    <x v="1"/>
    <n v="0"/>
  </r>
  <r>
    <n v="9"/>
    <x v="0"/>
    <d v="1899-12-30T12:59:07"/>
    <d v="2009-11-30T00:00:00"/>
    <d v="1899-12-30T14:21:13"/>
    <x v="0"/>
    <x v="0"/>
    <n v="18.78"/>
    <n v="18.73"/>
    <x v="0"/>
    <n v="2.42"/>
    <x v="0"/>
    <x v="4"/>
    <x v="0"/>
    <x v="0"/>
    <m/>
    <m/>
    <n v="24994.720000000001"/>
    <n v="2.42"/>
    <n v="1878"/>
    <n v="1873"/>
    <n v="5"/>
    <n v="2.58"/>
    <n v="10.999999999999773"/>
    <n v="-7.8600000000002286"/>
    <n v="15.999999999999773"/>
    <n v="-5.2800000000002285"/>
    <x v="0"/>
    <x v="2"/>
    <x v="0"/>
    <x v="0"/>
    <s v="Diversified Computer Systems"/>
    <n v="4926"/>
    <x v="7"/>
    <s v="интрадей"/>
    <x v="1"/>
    <n v="2.58"/>
    <n v="0"/>
    <x v="0"/>
    <x v="0"/>
    <x v="0"/>
    <n v="0"/>
    <n v="25000"/>
    <n v="-2.1119999999995344E-2"/>
    <n v="1.0323245628432565E-2"/>
    <n v="0"/>
    <n v="0"/>
    <x v="0"/>
    <n v="0"/>
  </r>
  <r>
    <n v="10"/>
    <x v="0"/>
    <d v="1899-12-30T13:06:45"/>
    <d v="2009-11-30T00:00:00"/>
    <d v="1899-12-30T14:20:02"/>
    <x v="1"/>
    <x v="0"/>
    <n v="47.99"/>
    <n v="48.24"/>
    <x v="0"/>
    <n v="2.2200000000000002"/>
    <x v="3"/>
    <x v="4"/>
    <x v="1"/>
    <x v="2"/>
    <m/>
    <m/>
    <n v="24967.5"/>
    <n v="2.2200000000000002"/>
    <n v="4799"/>
    <n v="4824"/>
    <n v="-25"/>
    <n v="-27.22"/>
    <n v="15.999999999999773"/>
    <n v="-5.2800000000002285"/>
    <n v="-9.0000000000002274"/>
    <n v="-32.500000000000227"/>
    <x v="0"/>
    <x v="3"/>
    <x v="0"/>
    <x v="0"/>
    <s v="Wireless Communications"/>
    <n v="4397"/>
    <x v="4"/>
    <s v="интрадей"/>
    <x v="1"/>
    <n v="0"/>
    <n v="-27.22"/>
    <x v="0"/>
    <x v="0"/>
    <x v="0"/>
    <n v="0"/>
    <n v="25000"/>
    <n v="-0.13"/>
    <n v="-0.10890300031367089"/>
    <n v="0"/>
    <n v="0"/>
    <x v="3"/>
    <n v="0"/>
  </r>
  <r>
    <n v="11"/>
    <x v="0"/>
    <d v="1899-12-30T14:20:03"/>
    <d v="2009-11-30T00:00:00"/>
    <d v="1899-12-30T15:15:28"/>
    <x v="1"/>
    <x v="1"/>
    <n v="48.24"/>
    <n v="48.19"/>
    <x v="0"/>
    <n v="2.62"/>
    <x v="4"/>
    <x v="4"/>
    <x v="1"/>
    <x v="0"/>
    <m/>
    <m/>
    <n v="24959.88"/>
    <n v="2.62"/>
    <n v="4824"/>
    <n v="4819"/>
    <n v="-5"/>
    <n v="-7.62"/>
    <n v="-9.0000000000002274"/>
    <n v="-32.500000000000227"/>
    <n v="-14.000000000000227"/>
    <n v="-40.120000000000225"/>
    <x v="0"/>
    <x v="4"/>
    <x v="0"/>
    <x v="0"/>
    <s v="Wireless Communications"/>
    <n v="3325"/>
    <x v="6"/>
    <s v="интрадей"/>
    <x v="1"/>
    <n v="0"/>
    <n v="-7.62"/>
    <x v="0"/>
    <x v="0"/>
    <x v="0"/>
    <n v="0"/>
    <n v="25000"/>
    <n v="-0.16047999999999593"/>
    <n v="-3.0519675578247647E-2"/>
    <n v="0"/>
    <n v="0"/>
    <x v="3"/>
    <n v="0"/>
  </r>
  <r>
    <n v="12"/>
    <x v="0"/>
    <d v="1899-12-30T13:35:53"/>
    <d v="2009-11-30T00:00:00"/>
    <d v="1899-12-30T15:58:23"/>
    <x v="6"/>
    <x v="0"/>
    <n v="41.08"/>
    <n v="41.56"/>
    <x v="0"/>
    <n v="2.2000000000000002"/>
    <x v="2"/>
    <x v="4"/>
    <x v="1"/>
    <x v="1"/>
    <m/>
    <m/>
    <n v="24909.68"/>
    <n v="2.2000000000000002"/>
    <n v="4108"/>
    <n v="4156"/>
    <n v="-48"/>
    <n v="-50.2"/>
    <n v="-14.000000000000227"/>
    <n v="-40.120000000000225"/>
    <n v="-62.000000000000227"/>
    <n v="-90.320000000000221"/>
    <x v="0"/>
    <x v="3"/>
    <x v="0"/>
    <x v="1"/>
    <s v="Gaming Activities"/>
    <n v="8550"/>
    <x v="8"/>
    <s v="интрадей"/>
    <x v="1"/>
    <n v="0"/>
    <n v="-50.2"/>
    <x v="0"/>
    <x v="0"/>
    <x v="0"/>
    <n v="0"/>
    <n v="25000"/>
    <n v="-0.36127999999999882"/>
    <n v="-0.20112276180815264"/>
    <n v="0"/>
    <n v="0"/>
    <x v="5"/>
    <n v="0"/>
  </r>
  <r>
    <n v="13"/>
    <x v="0"/>
    <d v="1899-12-30T14:19:43"/>
    <d v="2009-11-30T00:00:00"/>
    <d v="1899-12-30T15:58:52"/>
    <x v="7"/>
    <x v="1"/>
    <n v="23.25"/>
    <n v="23.15"/>
    <x v="0"/>
    <n v="2.4300000000000002"/>
    <x v="5"/>
    <x v="2"/>
    <x v="1"/>
    <x v="1"/>
    <m/>
    <m/>
    <n v="24897.25"/>
    <n v="2.4300000000000002"/>
    <n v="2325"/>
    <n v="2315"/>
    <n v="-10"/>
    <n v="-12.43"/>
    <n v="-62.000000000000227"/>
    <n v="-90.320000000000221"/>
    <n v="-72.000000000000227"/>
    <n v="-102.75000000000023"/>
    <x v="0"/>
    <x v="4"/>
    <x v="0"/>
    <x v="0"/>
    <s v="Processing Systems &amp; Products"/>
    <n v="5949"/>
    <x v="9"/>
    <s v="интрадей"/>
    <x v="1"/>
    <n v="0"/>
    <n v="-12.43"/>
    <x v="0"/>
    <x v="0"/>
    <x v="0"/>
    <n v="0"/>
    <n v="25000"/>
    <n v="-0.41099999999999998"/>
    <n v="-4.9900279730611917E-2"/>
    <n v="0"/>
    <n v="0"/>
    <x v="1"/>
    <n v="0"/>
  </r>
  <r>
    <n v="14"/>
    <x v="0"/>
    <d v="1899-12-30T14:21:18"/>
    <d v="2009-11-30T00:00:00"/>
    <d v="1899-12-30T15:58:57"/>
    <x v="8"/>
    <x v="1"/>
    <n v="38.14"/>
    <n v="38.08"/>
    <x v="0"/>
    <n v="2.59"/>
    <x v="6"/>
    <x v="3"/>
    <x v="1"/>
    <x v="0"/>
    <m/>
    <m/>
    <n v="24888.66"/>
    <n v="2.59"/>
    <n v="3814"/>
    <n v="3808"/>
    <n v="-6"/>
    <n v="-8.59"/>
    <n v="-72.000000000000227"/>
    <n v="-102.75000000000023"/>
    <n v="-78.000000000000227"/>
    <n v="-111.34000000000023"/>
    <x v="0"/>
    <x v="4"/>
    <x v="0"/>
    <x v="0"/>
    <s v="Security Software &amp; Services"/>
    <n v="5859"/>
    <x v="9"/>
    <s v="интрадей"/>
    <x v="1"/>
    <n v="0"/>
    <n v="-8.59"/>
    <x v="0"/>
    <x v="0"/>
    <x v="0"/>
    <n v="0"/>
    <n v="25000"/>
    <n v="-0.44536000000000059"/>
    <n v="-3.4501802407897041E-2"/>
    <n v="0"/>
    <n v="0"/>
    <x v="6"/>
    <n v="0"/>
  </r>
  <r>
    <n v="15"/>
    <x v="0"/>
    <d v="1899-12-30T14:44:02"/>
    <d v="2009-11-30T00:00:00"/>
    <d v="1899-12-30T15:59:05"/>
    <x v="9"/>
    <x v="1"/>
    <n v="23.64"/>
    <n v="23.57"/>
    <x v="0"/>
    <n v="2.44"/>
    <x v="2"/>
    <x v="1"/>
    <x v="1"/>
    <x v="1"/>
    <m/>
    <m/>
    <n v="24879.22"/>
    <n v="2.44"/>
    <n v="2364"/>
    <n v="2357"/>
    <n v="-7"/>
    <n v="-9.44"/>
    <n v="-78.000000000000227"/>
    <n v="-111.34000000000023"/>
    <n v="-85.000000000000227"/>
    <n v="-120.78000000000023"/>
    <x v="0"/>
    <x v="4"/>
    <x v="0"/>
    <x v="4"/>
    <s v="Biotechnology"/>
    <n v="4503"/>
    <x v="7"/>
    <s v="интрадей"/>
    <x v="2"/>
    <n v="0"/>
    <n v="-9.44"/>
    <x v="0"/>
    <x v="0"/>
    <x v="0"/>
    <n v="0"/>
    <n v="25000"/>
    <n v="-0.48311999999999533"/>
    <n v="-3.7928920239171937E-2"/>
    <n v="0"/>
    <n v="0"/>
    <x v="1"/>
    <n v="0"/>
  </r>
  <r>
    <n v="16"/>
    <x v="0"/>
    <d v="1899-12-30T15:15:36"/>
    <d v="2009-11-30T00:00:00"/>
    <d v="1899-12-30T15:58:54"/>
    <x v="7"/>
    <x v="1"/>
    <n v="23.4"/>
    <n v="23.15"/>
    <x v="1"/>
    <n v="4.8600000000000003"/>
    <x v="0"/>
    <x v="1"/>
    <x v="1"/>
    <x v="0"/>
    <m/>
    <m/>
    <n v="24824.36"/>
    <n v="4.8600000000000003"/>
    <n v="4680"/>
    <n v="4630"/>
    <n v="-50"/>
    <n v="-54.86"/>
    <n v="-85.000000000000227"/>
    <n v="-120.78000000000023"/>
    <n v="-135.00000000000023"/>
    <n v="-175.64000000000021"/>
    <x v="0"/>
    <x v="5"/>
    <x v="0"/>
    <x v="0"/>
    <s v="Processing Systems &amp; Products"/>
    <n v="2598"/>
    <x v="10"/>
    <s v="интрадей"/>
    <x v="2"/>
    <n v="0"/>
    <n v="-54.86"/>
    <x v="0"/>
    <x v="0"/>
    <x v="0"/>
    <n v="24824.36"/>
    <n v="25000"/>
    <n v="-0.70255999999999763"/>
    <n v="-0.22050530523063255"/>
    <n v="0"/>
    <n v="-175.64000000000021"/>
    <x v="1"/>
    <n v="-1"/>
  </r>
  <r>
    <n v="17"/>
    <x v="1"/>
    <d v="1899-12-30T09:35:01"/>
    <d v="2009-12-03T00:00:00"/>
    <d v="1899-12-30T10:03:02"/>
    <x v="10"/>
    <x v="0"/>
    <n v="49.966700000000003"/>
    <n v="49.2"/>
    <x v="2"/>
    <n v="6.660000000000001"/>
    <x v="3"/>
    <x v="0"/>
    <x v="3"/>
    <x v="2"/>
    <m/>
    <m/>
    <n v="25047.71"/>
    <n v="6.660000000000001"/>
    <n v="14990.01"/>
    <n v="14760"/>
    <n v="230.01000000000022"/>
    <n v="223.35000000000022"/>
    <n v="-135.00000000000023"/>
    <n v="-175.64000000000021"/>
    <n v="95.009999999999991"/>
    <n v="47.710000000000008"/>
    <x v="1"/>
    <x v="0"/>
    <x v="0"/>
    <x v="0"/>
    <s v="Semiconductor - Specialized"/>
    <n v="1681"/>
    <x v="1"/>
    <s v="интрадей"/>
    <x v="0"/>
    <n v="223.35000000000022"/>
    <n v="0"/>
    <x v="0"/>
    <x v="1"/>
    <x v="0"/>
    <n v="0"/>
    <n v="25000"/>
    <n v="0.19083999999999651"/>
    <n v="0.89972108042261123"/>
    <n v="-175.64000000000021"/>
    <n v="0"/>
    <x v="3"/>
    <n v="-1"/>
  </r>
  <r>
    <n v="18"/>
    <x v="1"/>
    <d v="1899-12-30T13:01:54"/>
    <d v="2009-12-03T00:00:00"/>
    <d v="1899-12-30T13:23:42"/>
    <x v="11"/>
    <x v="0"/>
    <n v="49.98"/>
    <n v="50.03"/>
    <x v="0"/>
    <n v="2.2200000000000002"/>
    <x v="3"/>
    <x v="1"/>
    <x v="0"/>
    <x v="2"/>
    <m/>
    <m/>
    <n v="25040.489999999998"/>
    <n v="2.2200000000000002"/>
    <n v="4998"/>
    <n v="5003"/>
    <n v="-5"/>
    <n v="-7.2200000000000006"/>
    <n v="95.009999999999991"/>
    <n v="47.710000000000008"/>
    <n v="90.009999999999991"/>
    <n v="40.490000000000009"/>
    <x v="1"/>
    <x v="3"/>
    <x v="0"/>
    <x v="3"/>
    <s v="Personal Products"/>
    <n v="1308"/>
    <x v="1"/>
    <s v="интрадей"/>
    <x v="1"/>
    <n v="0"/>
    <n v="-7.2200000000000006"/>
    <x v="0"/>
    <x v="1"/>
    <x v="0"/>
    <n v="0"/>
    <n v="25000"/>
    <n v="0.16195999999999186"/>
    <n v="-2.8824990388347536E-2"/>
    <n v="0"/>
    <n v="0"/>
    <x v="3"/>
    <n v="-1"/>
  </r>
  <r>
    <n v="19"/>
    <x v="1"/>
    <d v="1899-12-30T13:24:01"/>
    <d v="2009-12-03T00:00:00"/>
    <d v="1899-12-30T13:31:20"/>
    <x v="11"/>
    <x v="1"/>
    <n v="50.05"/>
    <n v="49.93"/>
    <x v="0"/>
    <n v="2.5"/>
    <x v="2"/>
    <x v="1"/>
    <x v="4"/>
    <x v="1"/>
    <m/>
    <m/>
    <n v="25025.989999999998"/>
    <n v="2.5"/>
    <n v="5005"/>
    <n v="4993"/>
    <n v="-12"/>
    <n v="-14.5"/>
    <n v="90.009999999999991"/>
    <n v="40.490000000000009"/>
    <n v="78.009999999999991"/>
    <n v="25.990000000000009"/>
    <x v="1"/>
    <x v="3"/>
    <x v="0"/>
    <x v="3"/>
    <s v="Personal Products"/>
    <n v="439"/>
    <x v="0"/>
    <s v="интрадей"/>
    <x v="1"/>
    <n v="0"/>
    <n v="-14.5"/>
    <x v="0"/>
    <x v="1"/>
    <x v="0"/>
    <n v="0"/>
    <n v="25000"/>
    <n v="0.10395999999999185"/>
    <n v="-5.7906215094033708E-2"/>
    <n v="0"/>
    <n v="0"/>
    <x v="7"/>
    <n v="-1"/>
  </r>
  <r>
    <n v="20"/>
    <x v="1"/>
    <d v="1899-12-30T13:10:22"/>
    <d v="2009-12-03T00:00:00"/>
    <d v="1899-12-30T15:01:38"/>
    <x v="12"/>
    <x v="0"/>
    <n v="59.97"/>
    <n v="59.75"/>
    <x v="0"/>
    <n v="2.37"/>
    <x v="3"/>
    <x v="0"/>
    <x v="2"/>
    <x v="2"/>
    <m/>
    <m/>
    <n v="25045.62"/>
    <n v="2.37"/>
    <n v="5997"/>
    <n v="5975"/>
    <n v="22"/>
    <n v="19.63"/>
    <n v="78.009999999999991"/>
    <n v="25.990000000000009"/>
    <n v="100.00999999999999"/>
    <n v="45.620000000000005"/>
    <x v="1"/>
    <x v="3"/>
    <x v="0"/>
    <x v="3"/>
    <s v="Processed &amp; Packaged Goods"/>
    <n v="6676"/>
    <x v="5"/>
    <s v="интрадей"/>
    <x v="1"/>
    <n v="19.63"/>
    <n v="0"/>
    <x v="0"/>
    <x v="1"/>
    <x v="0"/>
    <n v="0"/>
    <n v="25000"/>
    <n v="0.18247999999999592"/>
    <n v="7.8438455381789174E-2"/>
    <n v="0"/>
    <n v="0"/>
    <x v="8"/>
    <n v="-1"/>
  </r>
  <r>
    <n v="21"/>
    <x v="1"/>
    <d v="1899-12-30T13:13:07"/>
    <d v="2009-12-03T00:00:00"/>
    <d v="1899-12-30T13:19:15"/>
    <x v="13"/>
    <x v="0"/>
    <n v="51.97"/>
    <n v="52.04"/>
    <x v="0"/>
    <n v="2.35"/>
    <x v="2"/>
    <x v="1"/>
    <x v="2"/>
    <x v="1"/>
    <m/>
    <m/>
    <n v="25036.27"/>
    <n v="2.35"/>
    <n v="5197"/>
    <n v="5204"/>
    <n v="-7"/>
    <n v="-9.35"/>
    <n v="100.00999999999999"/>
    <n v="45.620000000000005"/>
    <n v="93.009999999999991"/>
    <n v="36.270000000000003"/>
    <x v="1"/>
    <x v="3"/>
    <x v="0"/>
    <x v="2"/>
    <s v="Major Integrated Oil &amp; Gas"/>
    <n v="368"/>
    <x v="0"/>
    <s v="интрадей"/>
    <x v="1"/>
    <n v="0"/>
    <n v="-9.35"/>
    <x v="0"/>
    <x v="1"/>
    <x v="0"/>
    <n v="0"/>
    <n v="25000"/>
    <n v="0.14508000000000174"/>
    <n v="-3.733187679122555E-2"/>
    <n v="0"/>
    <n v="0"/>
    <x v="7"/>
    <n v="-1"/>
  </r>
  <r>
    <n v="22"/>
    <x v="1"/>
    <d v="1899-12-30T14:06:46"/>
    <d v="2009-12-03T00:00:00"/>
    <d v="1899-12-30T15:01:42"/>
    <x v="14"/>
    <x v="0"/>
    <n v="26.95"/>
    <n v="26.63"/>
    <x v="0"/>
    <n v="2.44"/>
    <x v="6"/>
    <x v="3"/>
    <x v="3"/>
    <x v="0"/>
    <m/>
    <m/>
    <n v="25065.83"/>
    <n v="2.44"/>
    <n v="2695"/>
    <n v="2663"/>
    <n v="32"/>
    <n v="29.56"/>
    <n v="93.009999999999991"/>
    <n v="36.270000000000003"/>
    <n v="125.00999999999999"/>
    <n v="65.83"/>
    <x v="1"/>
    <x v="4"/>
    <x v="0"/>
    <x v="1"/>
    <s v="Auto Dealerships"/>
    <n v="3296"/>
    <x v="6"/>
    <s v="интрадей"/>
    <x v="1"/>
    <n v="29.56"/>
    <n v="0"/>
    <x v="0"/>
    <x v="1"/>
    <x v="0"/>
    <n v="0"/>
    <n v="25000"/>
    <n v="0.26332000000000699"/>
    <n v="0.11806870592145439"/>
    <n v="0"/>
    <n v="0"/>
    <x v="4"/>
    <n v="-1"/>
  </r>
  <r>
    <n v="23"/>
    <x v="1"/>
    <d v="1899-12-30T14:29:30"/>
    <d v="2009-12-03T00:00:00"/>
    <d v="1899-12-30T14:53:12"/>
    <x v="15"/>
    <x v="0"/>
    <n v="28.97"/>
    <n v="29.02"/>
    <x v="1"/>
    <n v="4.9000000000000004"/>
    <x v="3"/>
    <x v="1"/>
    <x v="2"/>
    <x v="2"/>
    <m/>
    <m/>
    <n v="25050.93"/>
    <n v="4.9000000000000004"/>
    <n v="5794"/>
    <n v="5804"/>
    <n v="-10"/>
    <n v="-14.9"/>
    <n v="125.00999999999999"/>
    <n v="65.83"/>
    <n v="115.00999999999999"/>
    <n v="50.93"/>
    <x v="1"/>
    <x v="4"/>
    <x v="0"/>
    <x v="5"/>
    <s v="Diversified Utilities"/>
    <n v="1422"/>
    <x v="1"/>
    <s v="интрадей"/>
    <x v="1"/>
    <n v="0"/>
    <n v="-14.9"/>
    <x v="0"/>
    <x v="1"/>
    <x v="0"/>
    <n v="25050.93"/>
    <n v="25000"/>
    <n v="0.20372000000000118"/>
    <n v="-5.9443473445728527E-2"/>
    <n v="0"/>
    <n v="50.93"/>
    <x v="4"/>
    <n v="1"/>
  </r>
  <r>
    <n v="24"/>
    <x v="2"/>
    <d v="1899-12-30T09:46:12"/>
    <d v="2009-12-04T00:00:00"/>
    <d v="1899-12-30T09:47:46"/>
    <x v="16"/>
    <x v="0"/>
    <n v="39.96"/>
    <n v="40.034999999999997"/>
    <x v="3"/>
    <n v="8.8000000000000007"/>
    <x v="3"/>
    <x v="1"/>
    <x v="2"/>
    <x v="2"/>
    <m/>
    <m/>
    <n v="25012.13"/>
    <n v="8.8000000000000007"/>
    <n v="15984"/>
    <n v="16013.999999999998"/>
    <n v="-29.999999999998181"/>
    <n v="-38.799999999998178"/>
    <n v="115.00999999999999"/>
    <n v="50.93"/>
    <n v="85.01000000000181"/>
    <n v="12.130000000001822"/>
    <x v="2"/>
    <x v="0"/>
    <x v="0"/>
    <x v="0"/>
    <s v="Data Storage Devices"/>
    <n v="94"/>
    <x v="0"/>
    <s v="интрадей"/>
    <x v="0"/>
    <n v="0"/>
    <n v="-38.799999999998178"/>
    <x v="0"/>
    <x v="1"/>
    <x v="0"/>
    <n v="0"/>
    <n v="25000"/>
    <n v="4.8520000000004074E-2"/>
    <n v="-0.15488446935901889"/>
    <n v="50.93"/>
    <n v="0"/>
    <x v="6"/>
    <n v="1"/>
  </r>
  <r>
    <n v="25"/>
    <x v="2"/>
    <d v="1899-12-30T12:42:38"/>
    <d v="2009-12-04T00:00:00"/>
    <d v="1899-12-30T13:11:40"/>
    <x v="17"/>
    <x v="1"/>
    <n v="49.08"/>
    <n v="48.97"/>
    <x v="0"/>
    <n v="2.2200000000000002"/>
    <x v="5"/>
    <x v="1"/>
    <x v="0"/>
    <x v="0"/>
    <m/>
    <m/>
    <n v="24998.91"/>
    <n v="2.2200000000000002"/>
    <n v="4908"/>
    <n v="4897"/>
    <n v="-11"/>
    <n v="-13.22"/>
    <n v="85.01000000000181"/>
    <n v="12.130000000001822"/>
    <n v="74.01000000000181"/>
    <n v="-1.0899999999981791"/>
    <x v="2"/>
    <x v="2"/>
    <x v="0"/>
    <x v="5"/>
    <s v="Diversified Utilities"/>
    <n v="1742"/>
    <x v="1"/>
    <s v="интрадей"/>
    <x v="1"/>
    <n v="0"/>
    <n v="-13.22"/>
    <x v="0"/>
    <x v="1"/>
    <x v="0"/>
    <n v="0"/>
    <n v="25000"/>
    <n v="-4.3600000000005822E-3"/>
    <n v="-5.2854355066926179E-2"/>
    <n v="0"/>
    <n v="0"/>
    <x v="3"/>
    <n v="1"/>
  </r>
  <r>
    <n v="26"/>
    <x v="2"/>
    <d v="1899-12-30T12:52:51"/>
    <d v="2009-12-04T00:00:00"/>
    <d v="1899-12-30T15:06:55"/>
    <x v="18"/>
    <x v="0"/>
    <n v="16.97"/>
    <n v="17.010000000000002"/>
    <x v="0"/>
    <n v="2.54"/>
    <x v="3"/>
    <x v="1"/>
    <x v="2"/>
    <x v="2"/>
    <m/>
    <m/>
    <n v="24992.37"/>
    <n v="2.54"/>
    <n v="1697"/>
    <n v="1701.0000000000002"/>
    <n v="-4.0000000000002274"/>
    <n v="-6.5400000000002274"/>
    <n v="74.01000000000181"/>
    <n v="-1.0899999999981791"/>
    <n v="70.010000000001583"/>
    <n v="-7.6299999999984065"/>
    <x v="2"/>
    <x v="2"/>
    <x v="0"/>
    <x v="1"/>
    <s v="Advertising Agencies"/>
    <n v="8044"/>
    <x v="3"/>
    <s v="интрадей"/>
    <x v="1"/>
    <n v="0"/>
    <n v="-6.5400000000002274"/>
    <x v="0"/>
    <x v="1"/>
    <x v="0"/>
    <n v="24992.37"/>
    <n v="25000"/>
    <n v="-3.0520000000004075E-2"/>
    <n v="-2.6161140625734776E-2"/>
    <n v="0"/>
    <n v="-7.6299999999984065"/>
    <x v="0"/>
    <n v="-1"/>
  </r>
  <r>
    <n v="27"/>
    <x v="3"/>
    <d v="1899-12-30T09:34:52"/>
    <d v="2009-12-07T00:00:00"/>
    <d v="1899-12-30T09:35:18"/>
    <x v="18"/>
    <x v="0"/>
    <n v="16.989999999999998"/>
    <n v="17.010000000000002"/>
    <x v="0"/>
    <n v="2.54"/>
    <x v="3"/>
    <x v="1"/>
    <x v="2"/>
    <x v="2"/>
    <m/>
    <m/>
    <n v="24987.829999999998"/>
    <n v="2.54"/>
    <n v="1698.9999999999998"/>
    <n v="1701.0000000000002"/>
    <n v="-2.0000000000004547"/>
    <n v="-4.5400000000004548"/>
    <n v="70.010000000001583"/>
    <n v="-7.6299999999984065"/>
    <n v="68.010000000001128"/>
    <n v="-12.169999999998861"/>
    <x v="0"/>
    <x v="0"/>
    <x v="0"/>
    <x v="1"/>
    <s v="Advertising Agencies"/>
    <n v="26"/>
    <x v="0"/>
    <s v="интрадей"/>
    <x v="0"/>
    <n v="0"/>
    <n v="-4.5400000000004548"/>
    <x v="0"/>
    <x v="1"/>
    <x v="1"/>
    <n v="0"/>
    <n v="25000"/>
    <n v="-4.8680000000007564E-2"/>
    <n v="-1.8165544124070159E-2"/>
    <n v="-7.6299999999984065"/>
    <n v="0"/>
    <x v="0"/>
    <n v="-1"/>
  </r>
  <r>
    <n v="28"/>
    <x v="3"/>
    <d v="1899-12-30T09:36:32"/>
    <d v="2009-12-07T00:00:00"/>
    <d v="1899-12-30T09:55:15"/>
    <x v="19"/>
    <x v="1"/>
    <n v="24.52"/>
    <n v="24.5"/>
    <x v="0"/>
    <n v="2.44"/>
    <x v="2"/>
    <x v="1"/>
    <x v="0"/>
    <x v="1"/>
    <m/>
    <m/>
    <n v="24983.39"/>
    <n v="2.44"/>
    <n v="2452"/>
    <n v="2450"/>
    <n v="-2"/>
    <n v="-4.4399999999999995"/>
    <n v="68.010000000001128"/>
    <n v="-12.169999999998861"/>
    <n v="66.010000000001128"/>
    <n v="-16.609999999998863"/>
    <x v="0"/>
    <x v="0"/>
    <x v="0"/>
    <x v="5"/>
    <s v="Gas Utilities"/>
    <n v="1123"/>
    <x v="1"/>
    <s v="интрадей"/>
    <x v="0"/>
    <n v="0"/>
    <n v="-4.4399999999999995"/>
    <x v="0"/>
    <x v="1"/>
    <x v="1"/>
    <n v="0"/>
    <n v="25000"/>
    <n v="-6.6440000000002331E-2"/>
    <n v="-1.7768649778707037E-2"/>
    <n v="0"/>
    <n v="0"/>
    <x v="1"/>
    <n v="-1"/>
  </r>
  <r>
    <n v="29"/>
    <x v="3"/>
    <d v="1899-12-30T10:01:39"/>
    <d v="2009-12-07T00:00:00"/>
    <d v="1899-12-30T10:46:19"/>
    <x v="20"/>
    <x v="0"/>
    <n v="54.98"/>
    <n v="54.82"/>
    <x v="0"/>
    <n v="2.64"/>
    <x v="3"/>
    <x v="2"/>
    <x v="2"/>
    <x v="2"/>
    <m/>
    <m/>
    <n v="24996.75"/>
    <n v="2.64"/>
    <n v="5498"/>
    <n v="5482"/>
    <n v="16"/>
    <n v="13.36"/>
    <n v="66.010000000001128"/>
    <n v="-16.609999999998863"/>
    <n v="82.010000000001128"/>
    <n v="-3.2499999999988631"/>
    <x v="0"/>
    <x v="6"/>
    <x v="0"/>
    <x v="5"/>
    <s v="Gas Utilities"/>
    <n v="2680"/>
    <x v="10"/>
    <s v="интрадей"/>
    <x v="0"/>
    <n v="13.36"/>
    <n v="0"/>
    <x v="0"/>
    <x v="1"/>
    <x v="1"/>
    <n v="0"/>
    <n v="25000"/>
    <n v="-1.2999999999999999E-2"/>
    <n v="5.3475529141563984E-2"/>
    <n v="0"/>
    <n v="0"/>
    <x v="7"/>
    <n v="-1"/>
  </r>
  <r>
    <n v="30"/>
    <x v="3"/>
    <d v="1899-12-30T10:16:23"/>
    <d v="2009-12-07T00:00:00"/>
    <d v="1899-12-30T11:26:55"/>
    <x v="21"/>
    <x v="1"/>
    <n v="29.01"/>
    <n v="29.12"/>
    <x v="0"/>
    <n v="2.29"/>
    <x v="3"/>
    <x v="2"/>
    <x v="2"/>
    <x v="2"/>
    <m/>
    <m/>
    <n v="25005.46"/>
    <n v="2.29"/>
    <n v="2901"/>
    <n v="2912"/>
    <n v="11"/>
    <n v="8.7100000000000009"/>
    <n v="82.010000000001128"/>
    <n v="-3.2499999999988631"/>
    <n v="93.010000000001128"/>
    <n v="5.4600000000011377"/>
    <x v="0"/>
    <x v="6"/>
    <x v="0"/>
    <x v="4"/>
    <s v="Medical Appliances &amp; Equipment"/>
    <n v="4232"/>
    <x v="4"/>
    <s v="интрадей"/>
    <x v="0"/>
    <n v="8.7100000000000009"/>
    <n v="0"/>
    <x v="0"/>
    <x v="1"/>
    <x v="1"/>
    <n v="0"/>
    <n v="25000"/>
    <n v="2.1839999999996508E-2"/>
    <n v="3.4844529788869059E-2"/>
    <n v="0"/>
    <n v="0"/>
    <x v="4"/>
    <n v="-1"/>
  </r>
  <r>
    <n v="31"/>
    <x v="3"/>
    <d v="1899-12-30T10:16:40"/>
    <d v="2009-12-07T00:00:00"/>
    <d v="1899-12-30T10:24:36"/>
    <x v="22"/>
    <x v="0"/>
    <n v="49.48"/>
    <n v="49.58"/>
    <x v="0"/>
    <n v="2.2200000000000002"/>
    <x v="2"/>
    <x v="1"/>
    <x v="0"/>
    <x v="1"/>
    <m/>
    <m/>
    <n v="24993.239999999998"/>
    <n v="2.2200000000000002"/>
    <n v="4948"/>
    <n v="4958"/>
    <n v="-10"/>
    <n v="-12.22"/>
    <n v="93.010000000001128"/>
    <n v="5.4600000000011377"/>
    <n v="83.010000000001128"/>
    <n v="-6.7599999999988629"/>
    <x v="0"/>
    <x v="6"/>
    <x v="0"/>
    <x v="1"/>
    <s v="Railroads"/>
    <n v="476"/>
    <x v="0"/>
    <s v="интрадей"/>
    <x v="0"/>
    <n v="0"/>
    <n v="-12.22"/>
    <x v="0"/>
    <x v="1"/>
    <x v="1"/>
    <n v="0"/>
    <n v="25000"/>
    <n v="-2.7040000000008148E-2"/>
    <n v="-4.886932693900118E-2"/>
    <n v="0"/>
    <n v="0"/>
    <x v="3"/>
    <n v="-1"/>
  </r>
  <r>
    <n v="32"/>
    <x v="3"/>
    <d v="1899-12-30T10:39:55"/>
    <d v="2009-12-07T00:00:00"/>
    <d v="1899-12-30T10:49:02"/>
    <x v="23"/>
    <x v="1"/>
    <n v="43.03"/>
    <n v="42.9"/>
    <x v="0"/>
    <n v="2.21"/>
    <x v="3"/>
    <x v="1"/>
    <x v="0"/>
    <x v="2"/>
    <m/>
    <m/>
    <n v="24978.03"/>
    <n v="2.21"/>
    <n v="4303"/>
    <n v="4290"/>
    <n v="-13"/>
    <n v="-15.21"/>
    <n v="83.010000000001128"/>
    <n v="-6.7599999999988629"/>
    <n v="70.010000000001128"/>
    <n v="-21.969999999998862"/>
    <x v="0"/>
    <x v="6"/>
    <x v="0"/>
    <x v="2"/>
    <s v="Industrial Metals &amp; Minerals"/>
    <n v="547"/>
    <x v="0"/>
    <s v="интрадей"/>
    <x v="0"/>
    <n v="0"/>
    <n v="-15.21"/>
    <x v="0"/>
    <x v="1"/>
    <x v="1"/>
    <n v="0"/>
    <n v="25000"/>
    <n v="-8.7880000000004663E-2"/>
    <n v="-6.0856455585586854E-2"/>
    <n v="0"/>
    <n v="0"/>
    <x v="5"/>
    <n v="-1"/>
  </r>
  <r>
    <n v="33"/>
    <x v="3"/>
    <d v="1899-12-30T11:08:53"/>
    <d v="2009-12-07T00:00:00"/>
    <d v="1899-12-30T11:17:57"/>
    <x v="24"/>
    <x v="1"/>
    <n v="44.03"/>
    <n v="43.96"/>
    <x v="0"/>
    <n v="2.33"/>
    <x v="3"/>
    <x v="1"/>
    <x v="2"/>
    <x v="2"/>
    <m/>
    <m/>
    <n v="24968.699999999997"/>
    <n v="2.33"/>
    <n v="4403"/>
    <n v="4396"/>
    <n v="-7"/>
    <n v="-9.33"/>
    <n v="70.010000000001128"/>
    <n v="-21.969999999998862"/>
    <n v="63.010000000001128"/>
    <n v="-31.29999999999886"/>
    <x v="0"/>
    <x v="1"/>
    <x v="0"/>
    <x v="2"/>
    <s v="Industrial Metals &amp; Minerals"/>
    <n v="544"/>
    <x v="0"/>
    <s v="интрадей"/>
    <x v="1"/>
    <n v="0"/>
    <n v="-9.33"/>
    <x v="0"/>
    <x v="1"/>
    <x v="1"/>
    <n v="0"/>
    <n v="25000"/>
    <n v="-0.12520000000001164"/>
    <n v="-3.7352825663199807E-2"/>
    <n v="0"/>
    <n v="0"/>
    <x v="5"/>
    <n v="-1"/>
  </r>
  <r>
    <n v="34"/>
    <x v="3"/>
    <d v="1899-12-30T11:54:54"/>
    <d v="2009-12-07T00:00:00"/>
    <d v="1899-12-30T12:35:13"/>
    <x v="25"/>
    <x v="1"/>
    <n v="80"/>
    <n v="80.14"/>
    <x v="0"/>
    <n v="2.02"/>
    <x v="3"/>
    <x v="1"/>
    <x v="2"/>
    <x v="2"/>
    <m/>
    <m/>
    <n v="24980.679999999997"/>
    <n v="2.02"/>
    <n v="8000"/>
    <n v="8014"/>
    <n v="14"/>
    <n v="11.98"/>
    <n v="63.010000000001128"/>
    <n v="-31.29999999999886"/>
    <n v="77.010000000001128"/>
    <n v="-19.31999999999886"/>
    <x v="0"/>
    <x v="1"/>
    <x v="0"/>
    <x v="1"/>
    <s v="Business Services"/>
    <n v="2419"/>
    <x v="10"/>
    <s v="интрадей"/>
    <x v="1"/>
    <n v="11.98"/>
    <n v="0"/>
    <x v="0"/>
    <x v="1"/>
    <x v="1"/>
    <n v="0"/>
    <n v="25000"/>
    <n v="-7.7280000000013394E-2"/>
    <n v="4.7980071048951543E-2"/>
    <n v="0"/>
    <n v="0"/>
    <x v="9"/>
    <n v="-1"/>
  </r>
  <r>
    <n v="35"/>
    <x v="3"/>
    <d v="1899-12-30T14:48:00"/>
    <d v="2009-12-07T00:00:00"/>
    <d v="1899-12-30T15:07:11"/>
    <x v="26"/>
    <x v="1"/>
    <n v="32.130000000000003"/>
    <n v="32.19"/>
    <x v="0"/>
    <n v="2.46"/>
    <x v="6"/>
    <x v="2"/>
    <x v="2"/>
    <x v="0"/>
    <m/>
    <m/>
    <n v="24984.219999999998"/>
    <n v="2.46"/>
    <n v="3213.0000000000005"/>
    <n v="3219"/>
    <n v="5.9999999999995453"/>
    <n v="3.5399999999995453"/>
    <n v="77.010000000001128"/>
    <n v="-19.31999999999886"/>
    <n v="83.010000000000673"/>
    <n v="-15.779999999999315"/>
    <x v="0"/>
    <x v="4"/>
    <x v="0"/>
    <x v="2"/>
    <s v="Chemicals - Major Diversified"/>
    <n v="1151"/>
    <x v="1"/>
    <s v="интрадей"/>
    <x v="2"/>
    <n v="3.5399999999995453"/>
    <n v="0"/>
    <x v="0"/>
    <x v="1"/>
    <x v="1"/>
    <n v="0"/>
    <n v="25000"/>
    <n v="-6.312000000000989E-2"/>
    <n v="1.4170951311176771E-2"/>
    <n v="0"/>
    <n v="0"/>
    <x v="10"/>
    <n v="-1"/>
  </r>
  <r>
    <n v="36"/>
    <x v="3"/>
    <d v="1899-12-30T14:51:07"/>
    <d v="2009-12-07T00:00:00"/>
    <d v="1899-12-30T15:18:55"/>
    <x v="27"/>
    <x v="1"/>
    <n v="48"/>
    <n v="48.42"/>
    <x v="0"/>
    <n v="2.2200000000000002"/>
    <x v="6"/>
    <x v="2"/>
    <x v="2"/>
    <x v="0"/>
    <m/>
    <m/>
    <n v="25023.999999999996"/>
    <n v="2.2200000000000002"/>
    <n v="4800"/>
    <n v="4842"/>
    <n v="42"/>
    <n v="39.78"/>
    <n v="83.010000000000673"/>
    <n v="-15.779999999999315"/>
    <n v="125.01000000000067"/>
    <n v="24.000000000000686"/>
    <x v="0"/>
    <x v="4"/>
    <x v="0"/>
    <x v="6"/>
    <s v="REIT - Industrial"/>
    <n v="1668"/>
    <x v="1"/>
    <s v="интрадей"/>
    <x v="2"/>
    <n v="39.78"/>
    <n v="0"/>
    <x v="0"/>
    <x v="1"/>
    <x v="1"/>
    <n v="0"/>
    <n v="25000"/>
    <n v="9.5999999999985444E-2"/>
    <n v="0.15922049997958246"/>
    <n v="0"/>
    <n v="0"/>
    <x v="3"/>
    <n v="-1"/>
  </r>
  <r>
    <n v="37"/>
    <x v="3"/>
    <d v="1899-12-30T14:51:08"/>
    <d v="2009-12-07T00:00:00"/>
    <d v="1899-12-30T15:25:54"/>
    <x v="27"/>
    <x v="1"/>
    <n v="48.01"/>
    <n v="48.26"/>
    <x v="0"/>
    <n v="2.2200000000000002"/>
    <x v="6"/>
    <x v="2"/>
    <x v="2"/>
    <x v="0"/>
    <m/>
    <m/>
    <n v="25046.779999999995"/>
    <n v="2.2200000000000002"/>
    <n v="4801"/>
    <n v="4826"/>
    <n v="25"/>
    <n v="22.78"/>
    <n v="125.01000000000067"/>
    <n v="24.000000000000686"/>
    <n v="150.01000000000067"/>
    <n v="46.780000000000683"/>
    <x v="0"/>
    <x v="4"/>
    <x v="0"/>
    <x v="6"/>
    <s v="REIT - Industrial"/>
    <n v="2086"/>
    <x v="10"/>
    <s v="интрадей"/>
    <x v="2"/>
    <n v="22.78"/>
    <n v="0"/>
    <x v="0"/>
    <x v="1"/>
    <x v="1"/>
    <n v="0"/>
    <n v="25000"/>
    <n v="0.1871199999999808"/>
    <n v="9.1032608695647541E-2"/>
    <n v="0"/>
    <n v="0"/>
    <x v="3"/>
    <n v="-1"/>
  </r>
  <r>
    <n v="38"/>
    <x v="3"/>
    <d v="1899-12-30T14:56:26"/>
    <d v="2009-12-07T00:00:00"/>
    <d v="1899-12-30T15:00:23"/>
    <x v="28"/>
    <x v="1"/>
    <n v="45.01"/>
    <n v="44.95"/>
    <x v="0"/>
    <n v="2.4900000000000002"/>
    <x v="3"/>
    <x v="1"/>
    <x v="0"/>
    <x v="2"/>
    <m/>
    <m/>
    <n v="25038.289999999994"/>
    <n v="2.4900000000000002"/>
    <n v="4501"/>
    <n v="4495"/>
    <n v="-6"/>
    <n v="-8.49"/>
    <n v="150.01000000000067"/>
    <n v="46.780000000000683"/>
    <n v="144.01000000000067"/>
    <n v="38.290000000000681"/>
    <x v="0"/>
    <x v="4"/>
    <x v="0"/>
    <x v="2"/>
    <s v="Independent Oil &amp; Gas"/>
    <n v="237"/>
    <x v="0"/>
    <s v="интрадей"/>
    <x v="2"/>
    <n v="0"/>
    <n v="-8.49"/>
    <x v="0"/>
    <x v="1"/>
    <x v="1"/>
    <n v="25038.289999999994"/>
    <n v="25000"/>
    <n v="0.1531599999999744"/>
    <n v="-3.389657273310822E-2"/>
    <n v="0"/>
    <n v="38.290000000000681"/>
    <x v="3"/>
    <n v="1"/>
  </r>
  <r>
    <n v="39"/>
    <x v="4"/>
    <d v="1899-12-30T14:06:51"/>
    <d v="2009-12-08T00:00:00"/>
    <d v="1899-12-30T14:11:48"/>
    <x v="29"/>
    <x v="1"/>
    <n v="40.08"/>
    <n v="40.130000000000003"/>
    <x v="0"/>
    <n v="2.39913"/>
    <x v="6"/>
    <x v="1"/>
    <x v="2"/>
    <x v="0"/>
    <m/>
    <m/>
    <n v="25040.890869999996"/>
    <n v="2.39913"/>
    <n v="4008"/>
    <n v="4013.0000000000005"/>
    <n v="5.0000000000004547"/>
    <n v="2.6008700000004548"/>
    <n v="144.01000000000067"/>
    <n v="38.290000000000681"/>
    <n v="149.01000000000113"/>
    <n v="40.890870000001136"/>
    <x v="3"/>
    <x v="4"/>
    <x v="0"/>
    <x v="2"/>
    <s v="Gold"/>
    <n v="297"/>
    <x v="0"/>
    <s v="интрадей"/>
    <x v="1"/>
    <n v="2.6008700000004548"/>
    <n v="0"/>
    <x v="0"/>
    <x v="1"/>
    <x v="1"/>
    <n v="0"/>
    <n v="25000"/>
    <n v="0.16356347999998253"/>
    <n v="1.03875703971878E-2"/>
    <n v="38.290000000000681"/>
    <n v="0"/>
    <x v="5"/>
    <n v="1"/>
  </r>
  <r>
    <n v="40"/>
    <x v="4"/>
    <d v="1899-12-30T14:14:22"/>
    <d v="2009-12-08T00:00:00"/>
    <d v="1899-12-30T14:26:30"/>
    <x v="30"/>
    <x v="0"/>
    <n v="39.984999999999999"/>
    <n v="40.020000000000003"/>
    <x v="1"/>
    <n v="4.79826"/>
    <x v="1"/>
    <x v="1"/>
    <x v="2"/>
    <x v="0"/>
    <m/>
    <m/>
    <n v="25029.092609999996"/>
    <n v="4.79826"/>
    <n v="7997"/>
    <n v="8004.0000000000009"/>
    <n v="-7.0000000000009095"/>
    <n v="-11.798260000000909"/>
    <n v="149.01000000000113"/>
    <n v="40.890870000001136"/>
    <n v="142.01000000000022"/>
    <n v="29.092610000000228"/>
    <x v="3"/>
    <x v="4"/>
    <x v="0"/>
    <x v="2"/>
    <s v="Oil &amp; Gas Drilling &amp; Exploration"/>
    <n v="728"/>
    <x v="0"/>
    <s v="интрадей"/>
    <x v="1"/>
    <n v="0"/>
    <n v="-11.798260000000909"/>
    <x v="0"/>
    <x v="1"/>
    <x v="1"/>
    <n v="0"/>
    <n v="25000"/>
    <n v="0.11637043999998423"/>
    <n v="-4.7115975470882178E-2"/>
    <n v="0"/>
    <n v="0"/>
    <x v="6"/>
    <n v="1"/>
  </r>
  <r>
    <n v="41"/>
    <x v="4"/>
    <d v="1899-12-30T14:26:30"/>
    <d v="2009-12-08T00:00:00"/>
    <d v="1899-12-30T15:53:32"/>
    <x v="30"/>
    <x v="1"/>
    <n v="40.034999999999997"/>
    <n v="40.125"/>
    <x v="1"/>
    <n v="4.79826"/>
    <x v="1"/>
    <x v="3"/>
    <x v="2"/>
    <x v="0"/>
    <m/>
    <m/>
    <n v="25042.294349999996"/>
    <n v="4.79826"/>
    <n v="8006.9999999999991"/>
    <n v="8025"/>
    <n v="18.000000000000909"/>
    <n v="13.20174000000091"/>
    <n v="142.01000000000022"/>
    <n v="29.092610000000228"/>
    <n v="160.01000000000113"/>
    <n v="42.294350000001138"/>
    <x v="3"/>
    <x v="4"/>
    <x v="0"/>
    <x v="2"/>
    <s v="Oil &amp; Gas Drilling &amp; Exploration"/>
    <n v="5222"/>
    <x v="7"/>
    <s v="интрадей"/>
    <x v="1"/>
    <n v="13.20174000000091"/>
    <n v="0"/>
    <x v="0"/>
    <x v="1"/>
    <x v="1"/>
    <n v="0"/>
    <n v="25000"/>
    <n v="0.16917739999998593"/>
    <n v="5.2745579736781477E-2"/>
    <n v="0"/>
    <n v="0"/>
    <x v="5"/>
    <n v="1"/>
  </r>
  <r>
    <n v="42"/>
    <x v="4"/>
    <d v="1899-12-30T14:50:40"/>
    <d v="2009-12-08T00:00:00"/>
    <d v="1899-12-30T14:55:40"/>
    <x v="31"/>
    <x v="1"/>
    <n v="36.51"/>
    <n v="36.49"/>
    <x v="0"/>
    <n v="2.39913"/>
    <x v="3"/>
    <x v="1"/>
    <x v="3"/>
    <x v="2"/>
    <m/>
    <n v="-5000"/>
    <n v="20037.895219999995"/>
    <n v="2.39913"/>
    <n v="3651"/>
    <n v="3649"/>
    <n v="-2"/>
    <n v="-4.3991299999999995"/>
    <n v="160.01000000000113"/>
    <n v="42.294350000001138"/>
    <n v="158.01000000000113"/>
    <n v="37.895220000001139"/>
    <x v="3"/>
    <x v="4"/>
    <x v="0"/>
    <x v="2"/>
    <s v="Industrial Metals &amp; Minerals"/>
    <n v="300"/>
    <x v="0"/>
    <s v="интрадей"/>
    <x v="2"/>
    <n v="0"/>
    <n v="-4.3991299999999995"/>
    <x v="0"/>
    <x v="1"/>
    <x v="1"/>
    <n v="20037.895219999995"/>
    <n v="20000"/>
    <n v="0.18947609999997439"/>
    <n v="-2.1949233571662449E-2"/>
    <n v="0"/>
    <n v="37.895220000001139"/>
    <x v="6"/>
    <n v="-1"/>
  </r>
  <r>
    <n v="43"/>
    <x v="5"/>
    <d v="1899-12-30T09:38:29"/>
    <d v="2009-12-09T00:00:00"/>
    <d v="1899-12-30T09:40:40"/>
    <x v="32"/>
    <x v="1"/>
    <n v="11.56"/>
    <n v="11.48"/>
    <x v="0"/>
    <n v="2.2831999999999999"/>
    <x v="3"/>
    <x v="1"/>
    <x v="4"/>
    <x v="2"/>
    <m/>
    <m/>
    <n v="20027.612019999993"/>
    <n v="2.2831999999999999"/>
    <n v="1156"/>
    <n v="1148"/>
    <n v="-8"/>
    <n v="-10.283200000000001"/>
    <n v="158.01000000000113"/>
    <n v="37.895220000001139"/>
    <n v="150.01000000000113"/>
    <n v="27.612020000001138"/>
    <x v="4"/>
    <x v="0"/>
    <x v="0"/>
    <x v="1"/>
    <s v="Publishing - Newspapers"/>
    <n v="131"/>
    <x v="0"/>
    <s v="интрадей"/>
    <x v="0"/>
    <n v="0"/>
    <n v="-10.283200000000001"/>
    <x v="0"/>
    <x v="1"/>
    <x v="1"/>
    <n v="0"/>
    <n v="20000"/>
    <n v="0.13806009999996605"/>
    <n v="-5.1318763208911884E-2"/>
    <n v="37.895220000001139"/>
    <n v="0"/>
    <x v="2"/>
    <n v="-1"/>
  </r>
  <r>
    <n v="44"/>
    <x v="5"/>
    <d v="1899-12-30T09:42:38"/>
    <d v="2009-12-09T00:00:00"/>
    <d v="1899-12-30T09:55:12"/>
    <x v="33"/>
    <x v="0"/>
    <n v="50.98"/>
    <n v="51.05"/>
    <x v="1"/>
    <n v="4.5663999999999998"/>
    <x v="3"/>
    <x v="1"/>
    <x v="2"/>
    <x v="2"/>
    <m/>
    <m/>
    <n v="20009.045619999994"/>
    <n v="4.5663999999999998"/>
    <n v="10196"/>
    <n v="10210"/>
    <n v="-14"/>
    <n v="-18.566400000000002"/>
    <n v="150.01000000000113"/>
    <n v="27.612020000001138"/>
    <n v="136.01000000000113"/>
    <n v="9.0456200000011364"/>
    <x v="4"/>
    <x v="0"/>
    <x v="0"/>
    <x v="2"/>
    <s v="Oil &amp; Gas Pipelines"/>
    <n v="754"/>
    <x v="0"/>
    <s v="интрадей"/>
    <x v="0"/>
    <n v="0"/>
    <n v="-18.566400000000002"/>
    <x v="0"/>
    <x v="1"/>
    <x v="1"/>
    <n v="0"/>
    <n v="20000"/>
    <n v="4.5228099999967526E-2"/>
    <n v="-9.2704012747295617E-2"/>
    <n v="0"/>
    <n v="0"/>
    <x v="7"/>
    <n v="-1"/>
  </r>
  <r>
    <n v="45"/>
    <x v="5"/>
    <d v="1899-12-30T09:51:21"/>
    <d v="2009-12-09T00:00:00"/>
    <d v="1899-12-30T09:52:05"/>
    <x v="34"/>
    <x v="0"/>
    <n v="51.98"/>
    <n v="52.07"/>
    <x v="0"/>
    <n v="2.2831999999999999"/>
    <x v="3"/>
    <x v="2"/>
    <x v="0"/>
    <x v="2"/>
    <m/>
    <m/>
    <n v="19997.762419999992"/>
    <n v="2.2831999999999999"/>
    <n v="5198"/>
    <n v="5207"/>
    <n v="-9"/>
    <n v="-11.283200000000001"/>
    <n v="136.01000000000113"/>
    <n v="9.0456200000011364"/>
    <n v="127.01000000000113"/>
    <n v="-2.2375799999988644"/>
    <x v="4"/>
    <x v="0"/>
    <x v="0"/>
    <x v="1"/>
    <s v="Railroads"/>
    <n v="44"/>
    <x v="0"/>
    <s v="интрадей"/>
    <x v="0"/>
    <n v="0"/>
    <n v="-11.283200000000001"/>
    <x v="0"/>
    <x v="1"/>
    <x v="1"/>
    <n v="0"/>
    <n v="20000"/>
    <n v="-1.1187900000040827E-2"/>
    <n v="-5.6390495650245183E-2"/>
    <n v="0"/>
    <n v="0"/>
    <x v="7"/>
    <n v="-1"/>
  </r>
  <r>
    <n v="46"/>
    <x v="5"/>
    <d v="1899-12-30T09:56:43"/>
    <d v="2009-12-09T00:00:00"/>
    <d v="1899-12-30T10:25:11"/>
    <x v="35"/>
    <x v="0"/>
    <n v="66.87"/>
    <n v="66.88"/>
    <x v="0"/>
    <n v="2.2831999999999999"/>
    <x v="3"/>
    <x v="2"/>
    <x v="3"/>
    <x v="2"/>
    <m/>
    <m/>
    <n v="19994.47921999999"/>
    <n v="2.2831999999999999"/>
    <n v="6687"/>
    <n v="6688"/>
    <n v="-1"/>
    <n v="-3.2831999999999999"/>
    <n v="127.01000000000113"/>
    <n v="-2.2375799999988644"/>
    <n v="126.01000000000113"/>
    <n v="-5.5207799999988643"/>
    <x v="4"/>
    <x v="0"/>
    <x v="0"/>
    <x v="3"/>
    <s v="Beverages - Wineries &amp; Distillers"/>
    <n v="1708"/>
    <x v="1"/>
    <s v="интрадей"/>
    <x v="0"/>
    <n v="0"/>
    <n v="-3.2831999999999999"/>
    <x v="0"/>
    <x v="1"/>
    <x v="1"/>
    <n v="0"/>
    <n v="20000"/>
    <n v="-2.760390000004918E-2"/>
    <n v="-1.6417836811172957E-2"/>
    <n v="0"/>
    <n v="0"/>
    <x v="11"/>
    <n v="-1"/>
  </r>
  <r>
    <n v="47"/>
    <x v="5"/>
    <d v="1899-12-30T10:16:10"/>
    <d v="2009-12-09T00:00:00"/>
    <d v="1899-12-30T10:25:55"/>
    <x v="35"/>
    <x v="0"/>
    <n v="67.040000000000006"/>
    <n v="66.900000000000006"/>
    <x v="0"/>
    <n v="2.2831999999999999"/>
    <x v="3"/>
    <x v="1"/>
    <x v="2"/>
    <x v="2"/>
    <m/>
    <m/>
    <n v="20006.196019999988"/>
    <n v="2.2831999999999999"/>
    <n v="6704.0000000000009"/>
    <n v="6690.0000000000009"/>
    <n v="14"/>
    <n v="11.716799999999999"/>
    <n v="126.01000000000113"/>
    <n v="-5.5207799999988643"/>
    <n v="140.01000000000113"/>
    <n v="6.196020000001135"/>
    <x v="4"/>
    <x v="6"/>
    <x v="0"/>
    <x v="3"/>
    <s v="Beverages - Wineries &amp; Distillers"/>
    <n v="585"/>
    <x v="0"/>
    <s v="интрадей"/>
    <x v="0"/>
    <n v="11.716799999999999"/>
    <n v="0"/>
    <x v="0"/>
    <x v="1"/>
    <x v="1"/>
    <n v="0"/>
    <n v="20000"/>
    <n v="3.0980099999942466E-2"/>
    <n v="5.8600175933956312E-2"/>
    <n v="0"/>
    <n v="0"/>
    <x v="11"/>
    <n v="-1"/>
  </r>
  <r>
    <n v="48"/>
    <x v="5"/>
    <d v="1899-12-30T12:45:48"/>
    <d v="2009-12-09T00:00:00"/>
    <d v="1899-12-30T12:49:12"/>
    <x v="36"/>
    <x v="0"/>
    <n v="19.489999999999998"/>
    <n v="19.54"/>
    <x v="0"/>
    <n v="2.2831999999999999"/>
    <x v="3"/>
    <x v="2"/>
    <x v="2"/>
    <x v="2"/>
    <m/>
    <m/>
    <n v="19998.912819999987"/>
    <n v="2.2831999999999999"/>
    <n v="1948.9999999999998"/>
    <n v="1954"/>
    <n v="-5.0000000000002274"/>
    <n v="-7.2832000000002273"/>
    <n v="140.01000000000113"/>
    <n v="6.196020000001135"/>
    <n v="135.0100000000009"/>
    <n v="-1.0871799999990923"/>
    <x v="4"/>
    <x v="2"/>
    <x v="0"/>
    <x v="2"/>
    <s v="Gold"/>
    <n v="204"/>
    <x v="0"/>
    <s v="интрадей"/>
    <x v="1"/>
    <n v="0"/>
    <n v="-7.2832000000002273"/>
    <x v="0"/>
    <x v="1"/>
    <x v="1"/>
    <n v="0"/>
    <n v="20000"/>
    <n v="-5.4359000000658853E-3"/>
    <n v="-3.6404721780795964E-2"/>
    <n v="0"/>
    <n v="0"/>
    <x v="0"/>
    <n v="-1"/>
  </r>
  <r>
    <n v="49"/>
    <x v="5"/>
    <d v="1899-12-30T12:47:44"/>
    <d v="2009-12-09T00:00:00"/>
    <d v="1899-12-30T13:01:38"/>
    <x v="37"/>
    <x v="1"/>
    <n v="51.03"/>
    <n v="50.96"/>
    <x v="0"/>
    <n v="2.2831999999999999"/>
    <x v="2"/>
    <x v="1"/>
    <x v="0"/>
    <x v="1"/>
    <m/>
    <m/>
    <n v="19989.629619999985"/>
    <n v="2.2831999999999999"/>
    <n v="5103"/>
    <n v="5096"/>
    <n v="-7"/>
    <n v="-9.2832000000000008"/>
    <n v="135.0100000000009"/>
    <n v="-1.0871799999990923"/>
    <n v="128.0100000000009"/>
    <n v="-10.370379999999093"/>
    <x v="4"/>
    <x v="2"/>
    <x v="0"/>
    <x v="3"/>
    <s v="Packaging &amp; Containers"/>
    <n v="834"/>
    <x v="0"/>
    <s v="интрадей"/>
    <x v="1"/>
    <n v="0"/>
    <n v="-9.2832000000000008"/>
    <x v="0"/>
    <x v="1"/>
    <x v="1"/>
    <n v="0"/>
    <n v="20000"/>
    <n v="-5.1851900000074239E-2"/>
    <n v="-4.6418523264514518E-2"/>
    <n v="0"/>
    <n v="0"/>
    <x v="7"/>
    <n v="-1"/>
  </r>
  <r>
    <n v="50"/>
    <x v="5"/>
    <d v="1899-12-30T12:47:44"/>
    <d v="2009-12-09T00:00:00"/>
    <d v="1899-12-30T13:32:45"/>
    <x v="37"/>
    <x v="1"/>
    <n v="51.01"/>
    <n v="50.98"/>
    <x v="0"/>
    <n v="2.2831999999999999"/>
    <x v="3"/>
    <x v="1"/>
    <x v="2"/>
    <x v="2"/>
    <m/>
    <m/>
    <n v="19984.346419999983"/>
    <n v="2.2831999999999999"/>
    <n v="5101"/>
    <n v="5098"/>
    <n v="-3"/>
    <n v="-5.2831999999999999"/>
    <n v="128.0100000000009"/>
    <n v="-10.370379999999093"/>
    <n v="125.0100000000009"/>
    <n v="-15.653579999999092"/>
    <x v="4"/>
    <x v="2"/>
    <x v="0"/>
    <x v="3"/>
    <s v="Packaging &amp; Containers"/>
    <n v="2701"/>
    <x v="6"/>
    <s v="интрадей"/>
    <x v="1"/>
    <n v="0"/>
    <n v="-5.2831999999999999"/>
    <x v="0"/>
    <x v="1"/>
    <x v="1"/>
    <n v="0"/>
    <n v="20000"/>
    <n v="-7.8267900000082588E-2"/>
    <n v="-2.6429704303854301E-2"/>
    <n v="0"/>
    <n v="0"/>
    <x v="7"/>
    <n v="-1"/>
  </r>
  <r>
    <n v="51"/>
    <x v="5"/>
    <d v="1899-12-30T12:48:34"/>
    <d v="2009-12-09T00:00:00"/>
    <d v="1899-12-30T12:57:05"/>
    <x v="38"/>
    <x v="0"/>
    <n v="28.99"/>
    <n v="29.02"/>
    <x v="0"/>
    <n v="2.2831999999999999"/>
    <x v="3"/>
    <x v="0"/>
    <x v="0"/>
    <x v="2"/>
    <m/>
    <m/>
    <n v="19979.063219999982"/>
    <n v="2.2831999999999999"/>
    <n v="2899"/>
    <n v="2902"/>
    <n v="-3"/>
    <n v="-5.2831999999999999"/>
    <n v="125.0100000000009"/>
    <n v="-15.653579999999092"/>
    <n v="122.0100000000009"/>
    <n v="-20.936779999999093"/>
    <x v="4"/>
    <x v="2"/>
    <x v="0"/>
    <x v="2"/>
    <s v="Industrial Metals &amp; Minerals"/>
    <n v="511"/>
    <x v="0"/>
    <s v="интрадей"/>
    <x v="1"/>
    <n v="0"/>
    <n v="-5.2831999999999999"/>
    <x v="0"/>
    <x v="1"/>
    <x v="1"/>
    <n v="0"/>
    <n v="20000"/>
    <n v="-0.10468390000009094"/>
    <n v="-2.6436691443230471E-2"/>
    <n v="0"/>
    <n v="0"/>
    <x v="4"/>
    <n v="-1"/>
  </r>
  <r>
    <n v="52"/>
    <x v="5"/>
    <d v="1899-12-30T12:54:15"/>
    <d v="2009-12-09T00:00:00"/>
    <d v="1899-12-30T12:54:56"/>
    <x v="39"/>
    <x v="0"/>
    <n v="47.98"/>
    <n v="48.02"/>
    <x v="0"/>
    <n v="2.2831999999999999"/>
    <x v="3"/>
    <x v="0"/>
    <x v="3"/>
    <x v="2"/>
    <m/>
    <m/>
    <n v="19972.78001999998"/>
    <n v="2.2831999999999999"/>
    <n v="4798"/>
    <n v="4802"/>
    <n v="-4"/>
    <n v="-6.2831999999999999"/>
    <n v="122.0100000000009"/>
    <n v="-20.936779999999093"/>
    <n v="118.0100000000009"/>
    <n v="-27.219979999999094"/>
    <x v="4"/>
    <x v="2"/>
    <x v="0"/>
    <x v="2"/>
    <s v="Oil &amp; Gas Drilling &amp; Exploration"/>
    <n v="41"/>
    <x v="0"/>
    <s v="интрадей"/>
    <x v="1"/>
    <n v="0"/>
    <n v="-6.2831999999999999"/>
    <x v="0"/>
    <x v="1"/>
    <x v="1"/>
    <n v="0"/>
    <n v="20000"/>
    <n v="-0.13609990000009931"/>
    <n v="-3.1448921958021993E-2"/>
    <n v="0"/>
    <n v="0"/>
    <x v="3"/>
    <n v="-1"/>
  </r>
  <r>
    <n v="53"/>
    <x v="5"/>
    <d v="1899-12-30T13:01:20"/>
    <d v="2009-12-09T00:00:00"/>
    <d v="1899-12-30T13:25:53"/>
    <x v="40"/>
    <x v="1"/>
    <n v="16.41"/>
    <n v="16.36"/>
    <x v="0"/>
    <n v="2.2831999999999999"/>
    <x v="3"/>
    <x v="1"/>
    <x v="0"/>
    <x v="2"/>
    <m/>
    <m/>
    <n v="19965.496819999978"/>
    <n v="2.2831999999999999"/>
    <n v="1641"/>
    <n v="1636"/>
    <n v="-5"/>
    <n v="-7.2831999999999999"/>
    <n v="118.0100000000009"/>
    <n v="-27.219979999999094"/>
    <n v="113.0100000000009"/>
    <n v="-34.503179999999091"/>
    <x v="4"/>
    <x v="3"/>
    <x v="0"/>
    <x v="6"/>
    <s v="Foreign Money Center Banks"/>
    <n v="1473"/>
    <x v="1"/>
    <s v="интрадей"/>
    <x v="1"/>
    <n v="0"/>
    <n v="-7.2831999999999999"/>
    <x v="0"/>
    <x v="1"/>
    <x v="1"/>
    <n v="0"/>
    <n v="20000"/>
    <n v="-0.17251590000010764"/>
    <n v="-3.6465629685544787E-2"/>
    <n v="0"/>
    <n v="0"/>
    <x v="0"/>
    <n v="-1"/>
  </r>
  <r>
    <n v="54"/>
    <x v="5"/>
    <d v="1899-12-30T13:06:24"/>
    <d v="2009-12-09T00:00:00"/>
    <d v="1899-12-30T14:23:31"/>
    <x v="41"/>
    <x v="1"/>
    <n v="27.02"/>
    <n v="27.08"/>
    <x v="0"/>
    <n v="2.2831999999999999"/>
    <x v="3"/>
    <x v="2"/>
    <x v="2"/>
    <x v="2"/>
    <m/>
    <m/>
    <n v="19969.213619999977"/>
    <n v="2.2831999999999999"/>
    <n v="2702"/>
    <n v="2708"/>
    <n v="6"/>
    <n v="3.7168000000000001"/>
    <n v="113.0100000000009"/>
    <n v="-34.503179999999091"/>
    <n v="119.0100000000009"/>
    <n v="-30.786379999999092"/>
    <x v="4"/>
    <x v="3"/>
    <x v="0"/>
    <x v="0"/>
    <s v="Application Software"/>
    <n v="4627"/>
    <x v="7"/>
    <s v="интрадей"/>
    <x v="1"/>
    <n v="3.7168000000000001"/>
    <n v="0"/>
    <x v="0"/>
    <x v="1"/>
    <x v="1"/>
    <n v="0"/>
    <n v="20000"/>
    <n v="-0.153931900000116"/>
    <n v="1.8616115759639451E-2"/>
    <n v="0"/>
    <n v="0"/>
    <x v="4"/>
    <n v="-1"/>
  </r>
  <r>
    <n v="55"/>
    <x v="5"/>
    <d v="1899-12-30T13:09:53"/>
    <d v="2009-12-09T00:00:00"/>
    <d v="1899-12-30T14:06:09"/>
    <x v="42"/>
    <x v="0"/>
    <n v="19.98"/>
    <n v="20.16"/>
    <x v="0"/>
    <n v="2.2831999999999999"/>
    <x v="2"/>
    <x v="0"/>
    <x v="1"/>
    <x v="1"/>
    <m/>
    <m/>
    <n v="19948.930419999975"/>
    <n v="2.2831999999999999"/>
    <n v="1998"/>
    <n v="2016"/>
    <n v="-18"/>
    <n v="-20.283200000000001"/>
    <n v="119.0100000000009"/>
    <n v="-30.786379999999092"/>
    <n v="101.0100000000009"/>
    <n v="-51.069579999999092"/>
    <x v="4"/>
    <x v="3"/>
    <x v="0"/>
    <x v="2"/>
    <s v="Steel &amp; Iron"/>
    <n v="3376"/>
    <x v="6"/>
    <s v="интрадей"/>
    <x v="1"/>
    <n v="0"/>
    <n v="-20.283200000000001"/>
    <x v="0"/>
    <x v="1"/>
    <x v="1"/>
    <n v="0"/>
    <n v="20000"/>
    <n v="-0.25534790000012436"/>
    <n v="-0.10157235225170422"/>
    <n v="0"/>
    <n v="0"/>
    <x v="0"/>
    <n v="-1"/>
  </r>
  <r>
    <n v="56"/>
    <x v="5"/>
    <d v="1899-12-30T13:12:54"/>
    <d v="2009-12-09T00:00:00"/>
    <d v="1899-12-30T13:44:45"/>
    <x v="43"/>
    <x v="0"/>
    <n v="79.150000000000006"/>
    <n v="79"/>
    <x v="0"/>
    <n v="2.2831999999999999"/>
    <x v="2"/>
    <x v="1"/>
    <x v="2"/>
    <x v="1"/>
    <m/>
    <m/>
    <n v="19961.647219999977"/>
    <n v="2.2831999999999999"/>
    <n v="7915.0000000000009"/>
    <n v="7900"/>
    <n v="15.000000000000909"/>
    <n v="12.716800000000909"/>
    <n v="101.0100000000009"/>
    <n v="-51.069579999999092"/>
    <n v="116.01000000000181"/>
    <n v="-38.352779999998184"/>
    <x v="4"/>
    <x v="3"/>
    <x v="0"/>
    <x v="2"/>
    <s v="Oil &amp; Gas Drilling &amp; Exploration"/>
    <n v="1911"/>
    <x v="10"/>
    <s v="интрадей"/>
    <x v="1"/>
    <n v="12.716800000000909"/>
    <n v="0"/>
    <x v="0"/>
    <x v="1"/>
    <x v="1"/>
    <n v="0"/>
    <n v="20000"/>
    <n v="-0.19176390000011451"/>
    <n v="6.3746776053981463E-2"/>
    <n v="0"/>
    <n v="0"/>
    <x v="9"/>
    <n v="-1"/>
  </r>
  <r>
    <n v="57"/>
    <x v="5"/>
    <d v="1899-12-30T14:01:42"/>
    <d v="2009-12-09T00:00:00"/>
    <d v="1899-12-30T15:56:44"/>
    <x v="44"/>
    <x v="1"/>
    <n v="11.01"/>
    <n v="11.21"/>
    <x v="4"/>
    <n v="20.5488"/>
    <x v="1"/>
    <x v="0"/>
    <x v="0"/>
    <x v="0"/>
    <m/>
    <m/>
    <n v="20121.098419999977"/>
    <n v="20.5488"/>
    <n v="9909"/>
    <n v="10089"/>
    <n v="180"/>
    <n v="159.4512"/>
    <n v="116.01000000000181"/>
    <n v="-38.352779999998184"/>
    <n v="296.01000000000181"/>
    <n v="121.09842000000182"/>
    <x v="4"/>
    <x v="4"/>
    <x v="0"/>
    <x v="6"/>
    <s v="Investment Brokerage - Regional"/>
    <n v="6902"/>
    <x v="5"/>
    <s v="интрадей"/>
    <x v="1"/>
    <n v="159.4512"/>
    <n v="0"/>
    <x v="0"/>
    <x v="1"/>
    <x v="1"/>
    <n v="0"/>
    <n v="20000"/>
    <n v="0.60549209999988307"/>
    <n v="0.79878778661232996"/>
    <n v="0"/>
    <n v="0"/>
    <x v="2"/>
    <n v="-1"/>
  </r>
  <r>
    <n v="58"/>
    <x v="5"/>
    <d v="1899-12-30T14:26:20"/>
    <d v="2009-12-09T00:00:00"/>
    <d v="1899-12-30T15:57:01"/>
    <x v="45"/>
    <x v="1"/>
    <n v="20.05"/>
    <n v="20.21"/>
    <x v="0"/>
    <n v="2.2831999999999999"/>
    <x v="1"/>
    <x v="1"/>
    <x v="0"/>
    <x v="0"/>
    <m/>
    <m/>
    <n v="20134.815219999975"/>
    <n v="2.2831999999999999"/>
    <n v="2005"/>
    <n v="2021"/>
    <n v="16"/>
    <n v="13.716799999999999"/>
    <n v="296.01000000000181"/>
    <n v="121.09842000000182"/>
    <n v="312.01000000000181"/>
    <n v="134.81522000000183"/>
    <x v="4"/>
    <x v="4"/>
    <x v="0"/>
    <x v="1"/>
    <s v="Apparel Stores"/>
    <n v="5441"/>
    <x v="9"/>
    <s v="интрадей"/>
    <x v="1"/>
    <n v="13.716799999999999"/>
    <n v="0"/>
    <x v="0"/>
    <x v="1"/>
    <x v="1"/>
    <n v="20134.815219999975"/>
    <n v="20000"/>
    <n v="0.67407609999987472"/>
    <n v="6.8171228596367775E-2"/>
    <n v="0"/>
    <n v="134.81522000000183"/>
    <x v="1"/>
    <n v="1"/>
  </r>
  <r>
    <n v="59"/>
    <x v="6"/>
    <d v="1899-12-30T09:34:42"/>
    <d v="2009-12-14T00:00:00"/>
    <d v="1899-12-30T10:17:52"/>
    <x v="46"/>
    <x v="0"/>
    <n v="26.98"/>
    <n v="26.99"/>
    <x v="0"/>
    <n v="1.88"/>
    <x v="3"/>
    <x v="1"/>
    <x v="4"/>
    <x v="2"/>
    <m/>
    <m/>
    <n v="20131.935219999974"/>
    <n v="1.88"/>
    <n v="2698"/>
    <n v="2699"/>
    <n v="-1"/>
    <n v="-2.88"/>
    <n v="312.01000000000181"/>
    <n v="134.81522000000183"/>
    <n v="311.01000000000181"/>
    <n v="131.93522000000183"/>
    <x v="0"/>
    <x v="0"/>
    <x v="0"/>
    <x v="6"/>
    <s v="Property &amp; Casualty Insurance"/>
    <n v="2590"/>
    <x v="10"/>
    <s v="интрадей"/>
    <x v="0"/>
    <n v="0"/>
    <n v="-2.88"/>
    <x v="0"/>
    <x v="1"/>
    <x v="2"/>
    <n v="0"/>
    <n v="20000"/>
    <n v="0.65967609999986965"/>
    <n v="-1.4303582965789055E-2"/>
    <n v="134.81522000000183"/>
    <n v="0"/>
    <x v="4"/>
    <n v="1"/>
  </r>
  <r>
    <n v="60"/>
    <x v="6"/>
    <d v="1899-12-30T09:34:52"/>
    <d v="2009-12-14T00:00:00"/>
    <d v="1899-12-30T10:17:52"/>
    <x v="46"/>
    <x v="0"/>
    <n v="26.99"/>
    <n v="26.99"/>
    <x v="0"/>
    <n v="1.88"/>
    <x v="3"/>
    <x v="1"/>
    <x v="2"/>
    <x v="2"/>
    <m/>
    <m/>
    <n v="20130.055219999973"/>
    <n v="1.88"/>
    <n v="2699"/>
    <n v="2699"/>
    <n v="0"/>
    <n v="-1.88"/>
    <n v="311.01000000000181"/>
    <n v="131.93522000000183"/>
    <n v="311.01000000000181"/>
    <n v="130.05522000000184"/>
    <x v="0"/>
    <x v="0"/>
    <x v="0"/>
    <x v="6"/>
    <s v="Property &amp; Casualty Insurance"/>
    <n v="2580"/>
    <x v="10"/>
    <s v="интрадей"/>
    <x v="0"/>
    <n v="0"/>
    <n v="-1.88"/>
    <x v="0"/>
    <x v="1"/>
    <x v="2"/>
    <n v="0"/>
    <n v="20000"/>
    <n v="0.65027609999986458"/>
    <n v="-9.3383968280075814E-3"/>
    <n v="0"/>
    <n v="0"/>
    <x v="4"/>
    <n v="1"/>
  </r>
  <r>
    <n v="61"/>
    <x v="6"/>
    <d v="1899-12-30T09:38:54"/>
    <d v="2009-12-14T00:00:00"/>
    <d v="1899-12-30T11:59:24"/>
    <x v="47"/>
    <x v="1"/>
    <n v="28.09"/>
    <n v="28.17"/>
    <x v="0"/>
    <n v="2.4500000000000002"/>
    <x v="3"/>
    <x v="1"/>
    <x v="0"/>
    <x v="2"/>
    <m/>
    <m/>
    <n v="20135.605219999972"/>
    <n v="2.4500000000000002"/>
    <n v="2809"/>
    <n v="2817"/>
    <n v="8"/>
    <n v="5.55"/>
    <n v="311.01000000000181"/>
    <n v="130.05522000000184"/>
    <n v="319.01000000000181"/>
    <n v="135.60522000000185"/>
    <x v="0"/>
    <x v="0"/>
    <x v="0"/>
    <x v="5"/>
    <s v="Diversified Utilities"/>
    <n v="8430"/>
    <x v="8"/>
    <s v="интрадей"/>
    <x v="0"/>
    <n v="5.55"/>
    <n v="0"/>
    <x v="0"/>
    <x v="1"/>
    <x v="2"/>
    <n v="0"/>
    <n v="20000"/>
    <n v="0.67802609999986085"/>
    <n v="2.757071423472866E-2"/>
    <n v="0"/>
    <n v="0"/>
    <x v="4"/>
    <n v="1"/>
  </r>
  <r>
    <n v="62"/>
    <x v="6"/>
    <d v="1899-12-30T09:40:49"/>
    <d v="2009-12-14T00:00:00"/>
    <d v="1899-12-30T11:59:24"/>
    <x v="47"/>
    <x v="1"/>
    <n v="28.04"/>
    <n v="28.17"/>
    <x v="0"/>
    <n v="2.17"/>
    <x v="2"/>
    <x v="1"/>
    <x v="4"/>
    <x v="1"/>
    <m/>
    <m/>
    <n v="20146.435219999974"/>
    <n v="2.17"/>
    <n v="2804"/>
    <n v="2817"/>
    <n v="13"/>
    <n v="10.83"/>
    <n v="319.01000000000181"/>
    <n v="135.60522000000185"/>
    <n v="332.01000000000181"/>
    <n v="146.43522000000186"/>
    <x v="0"/>
    <x v="0"/>
    <x v="0"/>
    <x v="5"/>
    <s v="Diversified Utilities"/>
    <n v="8315"/>
    <x v="8"/>
    <s v="интрадей"/>
    <x v="0"/>
    <n v="10.83"/>
    <n v="0"/>
    <x v="0"/>
    <x v="1"/>
    <x v="2"/>
    <n v="0"/>
    <n v="20000"/>
    <n v="0.73217609999986966"/>
    <n v="5.3785321482389299E-2"/>
    <n v="0"/>
    <n v="0"/>
    <x v="4"/>
    <n v="1"/>
  </r>
  <r>
    <n v="63"/>
    <x v="6"/>
    <d v="1899-12-30T09:51:43"/>
    <d v="2009-12-14T00:00:00"/>
    <d v="1899-12-30T10:28:35"/>
    <x v="48"/>
    <x v="0"/>
    <n v="44.99"/>
    <n v="44.91"/>
    <x v="0"/>
    <n v="2.61"/>
    <x v="2"/>
    <x v="0"/>
    <x v="2"/>
    <x v="1"/>
    <m/>
    <m/>
    <n v="20151.825219999973"/>
    <n v="2.61"/>
    <n v="4499"/>
    <n v="4491"/>
    <n v="8"/>
    <n v="5.3900000000000006"/>
    <n v="332.01000000000181"/>
    <n v="146.43522000000186"/>
    <n v="340.01000000000181"/>
    <n v="151.82522000000188"/>
    <x v="0"/>
    <x v="0"/>
    <x v="0"/>
    <x v="1"/>
    <s v="Electronics Stores"/>
    <n v="2212"/>
    <x v="10"/>
    <s v="интрадей"/>
    <x v="0"/>
    <n v="5.3900000000000006"/>
    <n v="0"/>
    <x v="0"/>
    <x v="1"/>
    <x v="2"/>
    <n v="0"/>
    <n v="20000"/>
    <n v="0.75912609999986669"/>
    <n v="2.6754112780451613E-2"/>
    <n v="0"/>
    <n v="0"/>
    <x v="5"/>
    <n v="1"/>
  </r>
  <r>
    <n v="64"/>
    <x v="6"/>
    <d v="1899-12-30T10:20:05"/>
    <d v="2009-12-14T00:00:00"/>
    <d v="1899-12-30T10:20:16"/>
    <x v="49"/>
    <x v="1"/>
    <n v="39.53"/>
    <n v="39.47"/>
    <x v="0"/>
    <n v="2.6"/>
    <x v="4"/>
    <x v="1"/>
    <x v="1"/>
    <x v="0"/>
    <m/>
    <m/>
    <n v="20143.225219999975"/>
    <n v="2.6"/>
    <n v="3953"/>
    <n v="3947"/>
    <n v="-6"/>
    <n v="-8.6"/>
    <n v="340.01000000000181"/>
    <n v="151.82522000000188"/>
    <n v="334.01000000000181"/>
    <n v="143.22522000000188"/>
    <x v="0"/>
    <x v="6"/>
    <x v="0"/>
    <x v="2"/>
    <s v="Gold"/>
    <n v="11"/>
    <x v="0"/>
    <s v="интрадей"/>
    <x v="0"/>
    <n v="0"/>
    <n v="-8.6"/>
    <x v="0"/>
    <x v="1"/>
    <x v="2"/>
    <n v="0"/>
    <n v="20000"/>
    <n v="0.71612609999987398"/>
    <n v="-4.2676035079260953E-2"/>
    <n v="0"/>
    <n v="0"/>
    <x v="6"/>
    <n v="1"/>
  </r>
  <r>
    <n v="65"/>
    <x v="6"/>
    <d v="1899-12-30T13:30:43"/>
    <d v="2009-12-14T00:00:00"/>
    <d v="1899-12-30T14:19:42"/>
    <x v="48"/>
    <x v="0"/>
    <n v="44.94"/>
    <n v="45.02"/>
    <x v="0"/>
    <n v="2.4900000000000002"/>
    <x v="3"/>
    <x v="1"/>
    <x v="0"/>
    <x v="2"/>
    <m/>
    <m/>
    <n v="20132.735219999973"/>
    <n v="2.4900000000000002"/>
    <n v="4494"/>
    <n v="4502"/>
    <n v="-8"/>
    <n v="-10.49"/>
    <n v="334.01000000000181"/>
    <n v="143.22522000000188"/>
    <n v="326.01000000000181"/>
    <n v="132.73522000000187"/>
    <x v="0"/>
    <x v="3"/>
    <x v="0"/>
    <x v="1"/>
    <s v="Electronics Stores"/>
    <n v="2939"/>
    <x v="6"/>
    <s v="интрадей"/>
    <x v="1"/>
    <n v="0"/>
    <n v="-10.49"/>
    <x v="0"/>
    <x v="1"/>
    <x v="2"/>
    <n v="0"/>
    <n v="20000"/>
    <n v="0.66367609999986599"/>
    <n v="-5.2077062562881943E-2"/>
    <n v="0"/>
    <n v="0"/>
    <x v="5"/>
    <n v="1"/>
  </r>
  <r>
    <n v="66"/>
    <x v="6"/>
    <d v="1899-12-30T13:41:21"/>
    <d v="2009-12-14T00:00:00"/>
    <d v="1899-12-30T13:50:04"/>
    <x v="50"/>
    <x v="0"/>
    <n v="21.96"/>
    <n v="22.01"/>
    <x v="0"/>
    <n v="2.67"/>
    <x v="3"/>
    <x v="1"/>
    <x v="0"/>
    <x v="2"/>
    <m/>
    <m/>
    <n v="20125.065219999975"/>
    <n v="2.67"/>
    <n v="2196"/>
    <n v="2201"/>
    <n v="-5"/>
    <n v="-7.67"/>
    <n v="326.01000000000181"/>
    <n v="132.73522000000187"/>
    <n v="321.01000000000181"/>
    <n v="125.06522000000187"/>
    <x v="0"/>
    <x v="3"/>
    <x v="0"/>
    <x v="7"/>
    <s v="Aerospace/Defense Products &amp; Services"/>
    <n v="523"/>
    <x v="0"/>
    <s v="интрадей"/>
    <x v="1"/>
    <n v="0"/>
    <n v="-7.67"/>
    <x v="0"/>
    <x v="1"/>
    <x v="2"/>
    <n v="0"/>
    <n v="20000"/>
    <n v="0.62532609999987476"/>
    <n v="-3.8097158265802018E-2"/>
    <n v="0"/>
    <n v="0"/>
    <x v="1"/>
    <n v="1"/>
  </r>
  <r>
    <n v="67"/>
    <x v="6"/>
    <d v="1899-12-30T13:43:16"/>
    <d v="2009-12-14T00:00:00"/>
    <d v="1899-12-30T13:50:25"/>
    <x v="51"/>
    <x v="1"/>
    <n v="43.01"/>
    <n v="42.98"/>
    <x v="0"/>
    <n v="2.4900000000000002"/>
    <x v="3"/>
    <x v="1"/>
    <x v="2"/>
    <x v="2"/>
    <m/>
    <m/>
    <n v="20119.575219999973"/>
    <n v="2.4900000000000002"/>
    <n v="4301"/>
    <n v="4298"/>
    <n v="-3"/>
    <n v="-5.49"/>
    <n v="321.01000000000181"/>
    <n v="125.06522000000187"/>
    <n v="318.01000000000181"/>
    <n v="119.57522000000188"/>
    <x v="0"/>
    <x v="3"/>
    <x v="0"/>
    <x v="3"/>
    <s v="Food - Major Diversified"/>
    <n v="429"/>
    <x v="0"/>
    <s v="интрадей"/>
    <x v="1"/>
    <n v="0"/>
    <n v="-5.49"/>
    <x v="0"/>
    <x v="1"/>
    <x v="2"/>
    <n v="0"/>
    <n v="20000"/>
    <n v="0.59787609999986668"/>
    <n v="-2.7279414699961937E-2"/>
    <n v="0"/>
    <n v="0"/>
    <x v="5"/>
    <n v="1"/>
  </r>
  <r>
    <n v="68"/>
    <x v="6"/>
    <d v="1899-12-30T13:43:36"/>
    <d v="2009-12-14T00:00:00"/>
    <d v="1899-12-30T13:50:25"/>
    <x v="51"/>
    <x v="1"/>
    <n v="43.01"/>
    <n v="42.98"/>
    <x v="0"/>
    <n v="2.4900000000000002"/>
    <x v="3"/>
    <x v="1"/>
    <x v="0"/>
    <x v="2"/>
    <m/>
    <m/>
    <n v="20114.085219999972"/>
    <n v="2.4900000000000002"/>
    <n v="4301"/>
    <n v="4298"/>
    <n v="-3"/>
    <n v="-5.49"/>
    <n v="318.01000000000181"/>
    <n v="119.57522000000188"/>
    <n v="315.01000000000181"/>
    <n v="114.08522000000188"/>
    <x v="0"/>
    <x v="3"/>
    <x v="0"/>
    <x v="3"/>
    <s v="Food - Major Diversified"/>
    <n v="409"/>
    <x v="0"/>
    <s v="интрадей"/>
    <x v="1"/>
    <n v="0"/>
    <n v="-5.49"/>
    <x v="0"/>
    <x v="1"/>
    <x v="2"/>
    <n v="0"/>
    <n v="20000"/>
    <n v="0.57042609999985872"/>
    <n v="-2.7286858395222165E-2"/>
    <n v="0"/>
    <n v="0"/>
    <x v="5"/>
    <n v="1"/>
  </r>
  <r>
    <n v="69"/>
    <x v="6"/>
    <d v="1899-12-30T13:43:37"/>
    <d v="2009-12-14T00:00:00"/>
    <d v="1899-12-30T13:50:25"/>
    <x v="51"/>
    <x v="1"/>
    <n v="43.01"/>
    <n v="42.98"/>
    <x v="0"/>
    <n v="2.4900000000000002"/>
    <x v="3"/>
    <x v="1"/>
    <x v="2"/>
    <x v="2"/>
    <m/>
    <m/>
    <n v="20108.59521999997"/>
    <n v="2.4900000000000002"/>
    <n v="4301"/>
    <n v="4298"/>
    <n v="-3"/>
    <n v="-5.49"/>
    <n v="315.01000000000181"/>
    <n v="114.08522000000188"/>
    <n v="312.01000000000181"/>
    <n v="108.59522000000189"/>
    <x v="0"/>
    <x v="3"/>
    <x v="0"/>
    <x v="3"/>
    <s v="Food - Major Diversified"/>
    <n v="408"/>
    <x v="0"/>
    <s v="интрадей"/>
    <x v="1"/>
    <n v="0"/>
    <n v="-5.49"/>
    <x v="0"/>
    <x v="1"/>
    <x v="2"/>
    <n v="0"/>
    <n v="20000"/>
    <n v="0.54297609999985075"/>
    <n v="-2.7294306153892334E-2"/>
    <n v="0"/>
    <n v="0"/>
    <x v="5"/>
    <n v="1"/>
  </r>
  <r>
    <n v="70"/>
    <x v="6"/>
    <d v="1899-12-30T14:13:06"/>
    <d v="2009-12-14T00:00:00"/>
    <d v="1899-12-30T14:19:42"/>
    <x v="48"/>
    <x v="0"/>
    <n v="44.98"/>
    <n v="45.02"/>
    <x v="0"/>
    <n v="2.4900000000000002"/>
    <x v="3"/>
    <x v="0"/>
    <x v="0"/>
    <x v="2"/>
    <m/>
    <m/>
    <n v="20102.105219999969"/>
    <n v="2.4900000000000002"/>
    <n v="4498"/>
    <n v="4502"/>
    <n v="-4"/>
    <n v="-6.49"/>
    <n v="312.01000000000181"/>
    <n v="108.59522000000189"/>
    <n v="308.01000000000181"/>
    <n v="102.10522000000189"/>
    <x v="0"/>
    <x v="4"/>
    <x v="0"/>
    <x v="1"/>
    <s v="Electronics Stores"/>
    <n v="396"/>
    <x v="0"/>
    <s v="интрадей"/>
    <x v="1"/>
    <n v="0"/>
    <n v="-6.49"/>
    <x v="0"/>
    <x v="1"/>
    <x v="2"/>
    <n v="0"/>
    <n v="20000"/>
    <n v="0.51052609999984266"/>
    <n v="-3.2274755789736417E-2"/>
    <n v="0"/>
    <n v="0"/>
    <x v="5"/>
    <n v="1"/>
  </r>
  <r>
    <n v="71"/>
    <x v="6"/>
    <d v="1899-12-30T14:13:10"/>
    <d v="2009-12-14T00:00:00"/>
    <d v="1899-12-30T14:19:42"/>
    <x v="48"/>
    <x v="0"/>
    <n v="44.98"/>
    <n v="45.02"/>
    <x v="0"/>
    <n v="2.4900000000000002"/>
    <x v="3"/>
    <x v="1"/>
    <x v="1"/>
    <x v="2"/>
    <m/>
    <m/>
    <n v="20095.615219999967"/>
    <n v="2.4900000000000002"/>
    <n v="4498"/>
    <n v="4502"/>
    <n v="-4"/>
    <n v="-6.49"/>
    <n v="308.01000000000181"/>
    <n v="102.10522000000189"/>
    <n v="304.01000000000181"/>
    <n v="95.615220000001898"/>
    <x v="0"/>
    <x v="4"/>
    <x v="0"/>
    <x v="1"/>
    <s v="Electronics Stores"/>
    <n v="392"/>
    <x v="0"/>
    <s v="интрадей"/>
    <x v="1"/>
    <n v="0"/>
    <n v="-6.49"/>
    <x v="0"/>
    <x v="1"/>
    <x v="2"/>
    <n v="0"/>
    <n v="20000"/>
    <n v="0.47807609999983469"/>
    <n v="-3.2285175751366454E-2"/>
    <n v="0"/>
    <n v="0"/>
    <x v="5"/>
    <n v="1"/>
  </r>
  <r>
    <n v="72"/>
    <x v="6"/>
    <d v="1899-12-30T14:13:14"/>
    <d v="2009-12-14T00:00:00"/>
    <d v="1899-12-30T14:19:42"/>
    <x v="48"/>
    <x v="0"/>
    <n v="44.98"/>
    <n v="45.02"/>
    <x v="0"/>
    <n v="2.4900000000000002"/>
    <x v="5"/>
    <x v="0"/>
    <x v="1"/>
    <x v="0"/>
    <m/>
    <m/>
    <n v="20089.125219999965"/>
    <n v="2.4900000000000002"/>
    <n v="4498"/>
    <n v="4502"/>
    <n v="-4"/>
    <n v="-6.49"/>
    <n v="304.01000000000181"/>
    <n v="95.615220000001898"/>
    <n v="300.01000000000181"/>
    <n v="89.125220000001903"/>
    <x v="0"/>
    <x v="4"/>
    <x v="0"/>
    <x v="1"/>
    <s v="Electronics Stores"/>
    <n v="388"/>
    <x v="0"/>
    <s v="интрадей"/>
    <x v="1"/>
    <n v="0"/>
    <n v="-6.49"/>
    <x v="0"/>
    <x v="1"/>
    <x v="2"/>
    <n v="0"/>
    <n v="20000"/>
    <n v="0.44562609999982672"/>
    <n v="-3.2295602443375267E-2"/>
    <n v="0"/>
    <n v="0"/>
    <x v="5"/>
    <n v="1"/>
  </r>
  <r>
    <n v="73"/>
    <x v="6"/>
    <d v="1899-12-30T14:21:55"/>
    <d v="2009-12-14T00:00:00"/>
    <d v="1899-12-30T14:41:19"/>
    <x v="52"/>
    <x v="0"/>
    <n v="90.44"/>
    <n v="90.52"/>
    <x v="0"/>
    <n v="2.33"/>
    <x v="3"/>
    <x v="2"/>
    <x v="3"/>
    <x v="2"/>
    <m/>
    <m/>
    <n v="20078.795219999964"/>
    <n v="2.33"/>
    <n v="9044"/>
    <n v="9052"/>
    <n v="-8"/>
    <n v="-10.33"/>
    <n v="300.01000000000181"/>
    <n v="89.125220000001903"/>
    <n v="292.01000000000181"/>
    <n v="78.795220000001905"/>
    <x v="0"/>
    <x v="4"/>
    <x v="0"/>
    <x v="1"/>
    <s v="Air Delivery &amp; Freight Services"/>
    <n v="1164"/>
    <x v="1"/>
    <s v="интрадей"/>
    <x v="1"/>
    <n v="0"/>
    <n v="-10.33"/>
    <x v="0"/>
    <x v="1"/>
    <x v="2"/>
    <n v="0"/>
    <n v="20000"/>
    <n v="0.39397609999981797"/>
    <n v="-5.1420855248179714E-2"/>
    <n v="0"/>
    <n v="0"/>
    <x v="12"/>
    <n v="1"/>
  </r>
  <r>
    <n v="74"/>
    <x v="6"/>
    <d v="1899-12-30T14:38:40"/>
    <d v="2009-12-14T00:00:00"/>
    <d v="1899-12-30T14:41:19"/>
    <x v="52"/>
    <x v="0"/>
    <n v="90.48"/>
    <n v="90.52"/>
    <x v="0"/>
    <n v="2.33"/>
    <x v="2"/>
    <x v="0"/>
    <x v="2"/>
    <x v="1"/>
    <m/>
    <m/>
    <n v="20072.465219999962"/>
    <n v="2.33"/>
    <n v="9048"/>
    <n v="9052"/>
    <n v="-4"/>
    <n v="-6.33"/>
    <n v="292.01000000000181"/>
    <n v="78.795220000001905"/>
    <n v="288.01000000000181"/>
    <n v="72.465220000001906"/>
    <x v="0"/>
    <x v="4"/>
    <x v="0"/>
    <x v="1"/>
    <s v="Air Delivery &amp; Freight Services"/>
    <n v="159"/>
    <x v="0"/>
    <s v="интрадей"/>
    <x v="2"/>
    <n v="0"/>
    <n v="-6.33"/>
    <x v="0"/>
    <x v="1"/>
    <x v="2"/>
    <n v="0"/>
    <n v="20000"/>
    <n v="0.36232609999980925"/>
    <n v="-3.1525795898832608E-2"/>
    <n v="0"/>
    <n v="0"/>
    <x v="12"/>
    <n v="1"/>
  </r>
  <r>
    <n v="75"/>
    <x v="6"/>
    <d v="1899-12-30T14:42:26"/>
    <d v="2009-12-14T00:00:00"/>
    <d v="1899-12-30T14:44:24"/>
    <x v="52"/>
    <x v="1"/>
    <n v="90.49"/>
    <n v="90.37"/>
    <x v="0"/>
    <n v="2.73"/>
    <x v="3"/>
    <x v="1"/>
    <x v="0"/>
    <x v="2"/>
    <m/>
    <m/>
    <n v="20057.735219999962"/>
    <n v="2.73"/>
    <n v="9049"/>
    <n v="9037"/>
    <n v="-12"/>
    <n v="-14.73"/>
    <n v="288.01000000000181"/>
    <n v="72.465220000001906"/>
    <n v="276.01000000000181"/>
    <n v="57.735220000001902"/>
    <x v="0"/>
    <x v="4"/>
    <x v="0"/>
    <x v="1"/>
    <s v="Air Delivery &amp; Freight Services"/>
    <n v="118"/>
    <x v="0"/>
    <s v="интрадей"/>
    <x v="2"/>
    <n v="0"/>
    <n v="-14.73"/>
    <x v="0"/>
    <x v="1"/>
    <x v="2"/>
    <n v="0"/>
    <n v="20000"/>
    <n v="0.28867609999981142"/>
    <n v="-7.3384110215434672E-2"/>
    <n v="0"/>
    <n v="0"/>
    <x v="12"/>
    <n v="1"/>
  </r>
  <r>
    <n v="76"/>
    <x v="6"/>
    <d v="1899-12-30T14:42:48"/>
    <d v="2009-12-14T00:00:00"/>
    <d v="1899-12-30T14:44:24"/>
    <x v="52"/>
    <x v="1"/>
    <n v="90.47"/>
    <n v="90.38"/>
    <x v="0"/>
    <n v="2.4500000000000002"/>
    <x v="3"/>
    <x v="1"/>
    <x v="0"/>
    <x v="2"/>
    <m/>
    <m/>
    <n v="20046.285219999962"/>
    <n v="2.4500000000000002"/>
    <n v="9047"/>
    <n v="9038"/>
    <n v="-9"/>
    <n v="-11.45"/>
    <n v="276.01000000000181"/>
    <n v="57.735220000001902"/>
    <n v="267.01000000000181"/>
    <n v="46.2852200000019"/>
    <x v="0"/>
    <x v="4"/>
    <x v="0"/>
    <x v="1"/>
    <s v="Air Delivery &amp; Freight Services"/>
    <n v="96"/>
    <x v="0"/>
    <s v="интрадей"/>
    <x v="2"/>
    <n v="0"/>
    <n v="-11.45"/>
    <x v="0"/>
    <x v="1"/>
    <x v="2"/>
    <n v="0"/>
    <n v="20000"/>
    <n v="0.23142609999980779"/>
    <n v="-5.7085208646007586E-2"/>
    <n v="0"/>
    <n v="0"/>
    <x v="12"/>
    <n v="1"/>
  </r>
  <r>
    <n v="77"/>
    <x v="6"/>
    <d v="1899-12-30T15:00:24"/>
    <d v="2009-12-14T00:00:00"/>
    <d v="1899-12-30T15:32:24"/>
    <x v="53"/>
    <x v="0"/>
    <n v="42.23"/>
    <n v="42.33"/>
    <x v="0"/>
    <n v="2.2000000000000002"/>
    <x v="2"/>
    <x v="0"/>
    <x v="0"/>
    <x v="1"/>
    <m/>
    <m/>
    <n v="20034.085219999961"/>
    <n v="2.2000000000000002"/>
    <n v="4223"/>
    <n v="4233"/>
    <n v="-10"/>
    <n v="-12.2"/>
    <n v="267.01000000000181"/>
    <n v="46.2852200000019"/>
    <n v="257.01000000000181"/>
    <n v="34.085220000001897"/>
    <x v="0"/>
    <x v="5"/>
    <x v="0"/>
    <x v="1"/>
    <s v="Shipping"/>
    <n v="1920"/>
    <x v="10"/>
    <s v="интрадей"/>
    <x v="2"/>
    <n v="0"/>
    <n v="-12.2"/>
    <x v="0"/>
    <x v="1"/>
    <x v="2"/>
    <n v="0"/>
    <n v="20000"/>
    <n v="0.17042609999980413"/>
    <n v="-6.0859156028713592E-2"/>
    <n v="0"/>
    <n v="0"/>
    <x v="5"/>
    <n v="1"/>
  </r>
  <r>
    <n v="78"/>
    <x v="6"/>
    <d v="1899-12-30T15:00:24"/>
    <d v="2009-12-14T00:00:00"/>
    <d v="1899-12-30T15:35:45"/>
    <x v="53"/>
    <x v="0"/>
    <n v="42.24"/>
    <n v="42.42"/>
    <x v="0"/>
    <n v="2.3199999999999998"/>
    <x v="2"/>
    <x v="0"/>
    <x v="0"/>
    <x v="1"/>
    <m/>
    <m/>
    <n v="20013.765219999961"/>
    <n v="2.3199999999999998"/>
    <n v="4224"/>
    <n v="4242"/>
    <n v="-18"/>
    <n v="-20.32"/>
    <n v="257.01000000000181"/>
    <n v="34.085220000001897"/>
    <n v="239.01000000000181"/>
    <n v="13.765220000001896"/>
    <x v="0"/>
    <x v="5"/>
    <x v="0"/>
    <x v="1"/>
    <s v="Shipping"/>
    <n v="2121"/>
    <x v="10"/>
    <s v="интрадей"/>
    <x v="2"/>
    <n v="0"/>
    <n v="-20.32"/>
    <x v="0"/>
    <x v="1"/>
    <x v="2"/>
    <n v="0"/>
    <n v="20000"/>
    <n v="6.8826099999805587E-2"/>
    <n v="-0.10142714167809529"/>
    <n v="0"/>
    <n v="0"/>
    <x v="5"/>
    <n v="1"/>
  </r>
  <r>
    <n v="79"/>
    <x v="6"/>
    <d v="1899-12-30T15:29:44"/>
    <d v="2009-12-14T00:00:00"/>
    <d v="1899-12-30T15:30:00"/>
    <x v="53"/>
    <x v="0"/>
    <n v="42.17"/>
    <n v="42.17"/>
    <x v="0"/>
    <n v="2.3199999999999998"/>
    <x v="3"/>
    <x v="0"/>
    <x v="0"/>
    <x v="2"/>
    <m/>
    <m/>
    <n v="20011.445219999961"/>
    <n v="2.3199999999999998"/>
    <n v="4217"/>
    <n v="4217"/>
    <n v="0"/>
    <n v="-2.3199999999999998"/>
    <n v="239.01000000000181"/>
    <n v="13.765220000001896"/>
    <n v="239.01000000000181"/>
    <n v="11.445220000001896"/>
    <x v="0"/>
    <x v="5"/>
    <x v="0"/>
    <x v="1"/>
    <s v="Shipping"/>
    <n v="16"/>
    <x v="0"/>
    <s v="интрадей"/>
    <x v="2"/>
    <n v="0"/>
    <n v="-2.3199999999999998"/>
    <x v="0"/>
    <x v="1"/>
    <x v="2"/>
    <n v="0"/>
    <n v="20000"/>
    <n v="5.7226099999807045E-2"/>
    <n v="-1.1592021663576372E-2"/>
    <n v="0"/>
    <n v="0"/>
    <x v="5"/>
    <n v="1"/>
  </r>
  <r>
    <n v="80"/>
    <x v="6"/>
    <d v="1899-12-30T15:50:09"/>
    <d v="2009-12-14T00:00:00"/>
    <d v="1899-12-30T15:54:06"/>
    <x v="53"/>
    <x v="1"/>
    <n v="42.2"/>
    <n v="42.07"/>
    <x v="0"/>
    <n v="2.48"/>
    <x v="3"/>
    <x v="1"/>
    <x v="3"/>
    <x v="2"/>
    <m/>
    <m/>
    <n v="19995.965219999962"/>
    <n v="2.48"/>
    <n v="4220"/>
    <n v="4207"/>
    <n v="-13"/>
    <n v="-15.48"/>
    <n v="239.01000000000181"/>
    <n v="11.445220000001896"/>
    <n v="226.01000000000181"/>
    <n v="-4.0347799999981042"/>
    <x v="0"/>
    <x v="5"/>
    <x v="0"/>
    <x v="1"/>
    <s v="Shipping"/>
    <n v="237"/>
    <x v="0"/>
    <s v="интрадей"/>
    <x v="2"/>
    <n v="0"/>
    <n v="-15.48"/>
    <x v="0"/>
    <x v="1"/>
    <x v="2"/>
    <n v="19995.965219999962"/>
    <n v="20000"/>
    <n v="-2.0173900000190769E-2"/>
    <n v="-7.7355732331258351E-2"/>
    <n v="0"/>
    <n v="-4.0347799999981042"/>
    <x v="5"/>
    <n v="-1"/>
  </r>
  <r>
    <n v="81"/>
    <x v="7"/>
    <d v="1899-12-30T09:32:55"/>
    <d v="2009-12-15T00:00:00"/>
    <d v="1899-12-30T09:33:18"/>
    <x v="54"/>
    <x v="0"/>
    <n v="47.99"/>
    <n v="48.01"/>
    <x v="1"/>
    <n v="5.12"/>
    <x v="3"/>
    <x v="1"/>
    <x v="0"/>
    <x v="2"/>
    <m/>
    <m/>
    <n v="19986.845219999963"/>
    <n v="5.12"/>
    <n v="9598"/>
    <n v="9602"/>
    <n v="-4"/>
    <n v="-9.120000000000001"/>
    <n v="226.01000000000181"/>
    <n v="-4.0347799999981042"/>
    <n v="222.01000000000181"/>
    <n v="-13.154779999998105"/>
    <x v="3"/>
    <x v="0"/>
    <x v="1"/>
    <x v="8"/>
    <e v="#N/A"/>
    <n v="23"/>
    <x v="0"/>
    <s v="интрадей"/>
    <x v="0"/>
    <n v="0"/>
    <n v="-9.120000000000001"/>
    <x v="0"/>
    <x v="1"/>
    <x v="2"/>
    <n v="0"/>
    <n v="20000"/>
    <n v="-6.5773900000185681E-2"/>
    <n v="-4.560920115462673E-2"/>
    <n v="-4.0347799999981042"/>
    <n v="0"/>
    <x v="3"/>
    <n v="-1"/>
  </r>
  <r>
    <n v="82"/>
    <x v="7"/>
    <d v="1899-12-30T09:45:09"/>
    <d v="2009-12-15T00:00:00"/>
    <d v="1899-12-30T10:12:36"/>
    <x v="55"/>
    <x v="1"/>
    <n v="41.03"/>
    <n v="41.55"/>
    <x v="0"/>
    <n v="2.2000000000000002"/>
    <x v="2"/>
    <x v="0"/>
    <x v="3"/>
    <x v="1"/>
    <m/>
    <m/>
    <n v="20036.645219999962"/>
    <n v="2.2000000000000002"/>
    <n v="4103"/>
    <n v="4155"/>
    <n v="52"/>
    <n v="49.8"/>
    <n v="222.01000000000181"/>
    <n v="-13.154779999998105"/>
    <n v="274.01000000000181"/>
    <n v="36.645220000001892"/>
    <x v="3"/>
    <x v="0"/>
    <x v="0"/>
    <x v="7"/>
    <s v="Heavy Construction"/>
    <n v="1647"/>
    <x v="1"/>
    <s v="интрадей"/>
    <x v="0"/>
    <n v="49.8"/>
    <n v="0"/>
    <x v="0"/>
    <x v="1"/>
    <x v="2"/>
    <n v="0"/>
    <n v="20000"/>
    <n v="0.18322609999981068"/>
    <n v="0.2491638848044242"/>
    <n v="0"/>
    <n v="0"/>
    <x v="5"/>
    <n v="-1"/>
  </r>
  <r>
    <n v="83"/>
    <x v="7"/>
    <d v="1899-12-30T09:45:23"/>
    <d v="2009-12-15T00:00:00"/>
    <d v="1899-12-30T09:46:00"/>
    <x v="10"/>
    <x v="1"/>
    <n v="52.02"/>
    <n v="52.02"/>
    <x v="0"/>
    <n v="2.35"/>
    <x v="3"/>
    <x v="1"/>
    <x v="2"/>
    <x v="2"/>
    <m/>
    <m/>
    <n v="20034.295219999964"/>
    <n v="2.35"/>
    <n v="5202"/>
    <n v="5202"/>
    <n v="0"/>
    <n v="-2.35"/>
    <n v="274.01000000000181"/>
    <n v="36.645220000001892"/>
    <n v="274.01000000000181"/>
    <n v="34.295220000001891"/>
    <x v="3"/>
    <x v="0"/>
    <x v="0"/>
    <x v="0"/>
    <s v="Semiconductor - Specialized"/>
    <n v="37"/>
    <x v="0"/>
    <s v="интрадей"/>
    <x v="0"/>
    <n v="0"/>
    <n v="-2.35"/>
    <x v="0"/>
    <x v="1"/>
    <x v="2"/>
    <n v="0"/>
    <n v="20000"/>
    <n v="0.17147609999981797"/>
    <n v="-1.1728510307967359E-2"/>
    <n v="0"/>
    <n v="0"/>
    <x v="7"/>
    <n v="-1"/>
  </r>
  <r>
    <n v="84"/>
    <x v="7"/>
    <d v="1899-12-30T09:46:15"/>
    <d v="2009-12-15T00:00:00"/>
    <d v="1899-12-30T10:48:04"/>
    <x v="10"/>
    <x v="1"/>
    <n v="51.86"/>
    <n v="51.75"/>
    <x v="0"/>
    <n v="1.95"/>
    <x v="3"/>
    <x v="1"/>
    <x v="2"/>
    <x v="2"/>
    <m/>
    <m/>
    <n v="20021.345219999963"/>
    <n v="1.95"/>
    <n v="5186"/>
    <n v="5175"/>
    <n v="-11"/>
    <n v="-12.95"/>
    <n v="274.01000000000181"/>
    <n v="34.295220000001891"/>
    <n v="263.01000000000181"/>
    <n v="21.345220000001891"/>
    <x v="3"/>
    <x v="0"/>
    <x v="0"/>
    <x v="0"/>
    <s v="Semiconductor - Specialized"/>
    <n v="3709"/>
    <x v="4"/>
    <s v="интрадей"/>
    <x v="0"/>
    <n v="0"/>
    <n v="-12.95"/>
    <x v="0"/>
    <x v="1"/>
    <x v="2"/>
    <n v="0"/>
    <n v="20000"/>
    <n v="0.10672609999981432"/>
    <n v="-6.4639159290579479E-2"/>
    <n v="0"/>
    <n v="0"/>
    <x v="7"/>
    <n v="-1"/>
  </r>
  <r>
    <n v="85"/>
    <x v="7"/>
    <d v="1899-12-30T10:05:17"/>
    <d v="2009-12-15T00:00:00"/>
    <d v="1899-12-30T12:23:58"/>
    <x v="47"/>
    <x v="1"/>
    <n v="28.03"/>
    <n v="27.99"/>
    <x v="1"/>
    <n v="4.8899999999999997"/>
    <x v="3"/>
    <x v="1"/>
    <x v="2"/>
    <x v="2"/>
    <m/>
    <m/>
    <n v="20008.455219999963"/>
    <n v="4.8899999999999997"/>
    <n v="5606"/>
    <n v="5598"/>
    <n v="-8"/>
    <n v="-12.89"/>
    <n v="263.01000000000181"/>
    <n v="21.345220000001891"/>
    <n v="255.01000000000181"/>
    <n v="8.4552200000018907"/>
    <x v="3"/>
    <x v="6"/>
    <x v="0"/>
    <x v="5"/>
    <s v="Diversified Utilities"/>
    <n v="8321"/>
    <x v="8"/>
    <s v="интрадей"/>
    <x v="0"/>
    <n v="0"/>
    <n v="-12.89"/>
    <x v="0"/>
    <x v="1"/>
    <x v="2"/>
    <n v="0"/>
    <n v="20000"/>
    <n v="4.2276099999817233E-2"/>
    <n v="-6.4381288361798905E-2"/>
    <n v="0"/>
    <n v="0"/>
    <x v="4"/>
    <n v="-1"/>
  </r>
  <r>
    <n v="86"/>
    <x v="7"/>
    <d v="1899-12-30T10:24:01"/>
    <d v="2009-12-15T00:00:00"/>
    <d v="1899-12-30T10:45:32"/>
    <x v="56"/>
    <x v="0"/>
    <n v="48.37"/>
    <n v="48.19"/>
    <x v="0"/>
    <n v="2.2200000000000002"/>
    <x v="3"/>
    <x v="1"/>
    <x v="3"/>
    <x v="2"/>
    <m/>
    <m/>
    <n v="20024.235219999962"/>
    <n v="2.2200000000000002"/>
    <n v="4837"/>
    <n v="4819"/>
    <n v="18"/>
    <n v="15.78"/>
    <n v="255.01000000000181"/>
    <n v="8.4552200000018907"/>
    <n v="273.01000000000181"/>
    <n v="24.235220000001888"/>
    <x v="3"/>
    <x v="6"/>
    <x v="0"/>
    <x v="3"/>
    <s v="Packaging &amp; Containers"/>
    <n v="1291"/>
    <x v="1"/>
    <s v="интрадей"/>
    <x v="0"/>
    <n v="15.78"/>
    <n v="0"/>
    <x v="0"/>
    <x v="1"/>
    <x v="2"/>
    <n v="0"/>
    <n v="20000"/>
    <n v="0.12117609999981141"/>
    <n v="7.8866658252684754E-2"/>
    <n v="0"/>
    <n v="0"/>
    <x v="3"/>
    <n v="-1"/>
  </r>
  <r>
    <n v="87"/>
    <x v="7"/>
    <d v="1899-12-30T10:25:49"/>
    <d v="2009-12-15T00:00:00"/>
    <d v="1899-12-30T10:51:19"/>
    <x v="57"/>
    <x v="1"/>
    <n v="36.549999999999997"/>
    <n v="36.630000000000003"/>
    <x v="0"/>
    <n v="2.19"/>
    <x v="3"/>
    <x v="1"/>
    <x v="3"/>
    <x v="2"/>
    <m/>
    <m/>
    <n v="20030.045219999964"/>
    <n v="2.19"/>
    <n v="3654.9999999999995"/>
    <n v="3663.0000000000005"/>
    <n v="8.0000000000009095"/>
    <n v="5.81000000000091"/>
    <n v="273.01000000000181"/>
    <n v="24.235220000001888"/>
    <n v="281.01000000000272"/>
    <n v="30.0452200000028"/>
    <x v="3"/>
    <x v="6"/>
    <x v="0"/>
    <x v="1"/>
    <s v="Technical Services"/>
    <n v="1530"/>
    <x v="1"/>
    <s v="интрадей"/>
    <x v="0"/>
    <n v="5.81000000000091"/>
    <n v="0"/>
    <x v="0"/>
    <x v="1"/>
    <x v="2"/>
    <n v="0"/>
    <n v="20000"/>
    <n v="0.15022609999981795"/>
    <n v="2.901484094732543E-2"/>
    <n v="0"/>
    <n v="0"/>
    <x v="6"/>
    <n v="-1"/>
  </r>
  <r>
    <n v="88"/>
    <x v="7"/>
    <d v="1899-12-30T10:54:25"/>
    <d v="2009-12-15T00:00:00"/>
    <d v="1899-12-30T12:07:42"/>
    <x v="30"/>
    <x v="0"/>
    <n v="42.48"/>
    <n v="42.53"/>
    <x v="0"/>
    <n v="2.3199999999999998"/>
    <x v="3"/>
    <x v="1"/>
    <x v="3"/>
    <x v="2"/>
    <m/>
    <m/>
    <n v="20022.725219999964"/>
    <n v="2.3199999999999998"/>
    <n v="4248"/>
    <n v="4253"/>
    <n v="-5"/>
    <n v="-7.32"/>
    <n v="281.01000000000272"/>
    <n v="30.0452200000028"/>
    <n v="276.01000000000272"/>
    <n v="22.7252200000028"/>
    <x v="3"/>
    <x v="6"/>
    <x v="0"/>
    <x v="2"/>
    <s v="Oil &amp; Gas Drilling &amp; Exploration"/>
    <n v="4397"/>
    <x v="4"/>
    <s v="интрадей"/>
    <x v="0"/>
    <n v="0"/>
    <n v="-7.32"/>
    <x v="0"/>
    <x v="1"/>
    <x v="2"/>
    <n v="0"/>
    <n v="20000"/>
    <n v="0.11362609999981942"/>
    <n v="-3.6545099721945223E-2"/>
    <n v="0"/>
    <n v="0"/>
    <x v="5"/>
    <n v="-1"/>
  </r>
  <r>
    <n v="89"/>
    <x v="7"/>
    <d v="1899-12-30T13:31:13"/>
    <d v="2009-12-15T00:00:00"/>
    <d v="1899-12-30T13:36:52"/>
    <x v="48"/>
    <x v="1"/>
    <n v="41.08"/>
    <n v="41.01"/>
    <x v="0"/>
    <n v="2.6"/>
    <x v="3"/>
    <x v="1"/>
    <x v="0"/>
    <x v="2"/>
    <m/>
    <m/>
    <n v="20013.125219999965"/>
    <n v="2.6"/>
    <n v="4108"/>
    <n v="4101"/>
    <n v="-7"/>
    <n v="-9.6"/>
    <n v="276.01000000000272"/>
    <n v="22.7252200000028"/>
    <n v="269.01000000000272"/>
    <n v="13.1252200000028"/>
    <x v="3"/>
    <x v="3"/>
    <x v="0"/>
    <x v="1"/>
    <s v="Electronics Stores"/>
    <n v="339"/>
    <x v="0"/>
    <s v="интрадей"/>
    <x v="1"/>
    <n v="0"/>
    <n v="-9.6"/>
    <x v="0"/>
    <x v="1"/>
    <x v="2"/>
    <n v="0"/>
    <n v="20000"/>
    <n v="6.5626099999826687E-2"/>
    <n v="-4.7945521373930947E-2"/>
    <n v="0"/>
    <n v="0"/>
    <x v="5"/>
    <n v="-1"/>
  </r>
  <r>
    <n v="90"/>
    <x v="7"/>
    <d v="1899-12-30T13:32:08"/>
    <d v="2009-12-15T00:00:00"/>
    <d v="1899-12-30T13:37:14"/>
    <x v="48"/>
    <x v="1"/>
    <n v="41.02"/>
    <n v="41.06"/>
    <x v="0"/>
    <n v="2.2000000000000002"/>
    <x v="3"/>
    <x v="1"/>
    <x v="0"/>
    <x v="2"/>
    <m/>
    <m/>
    <n v="20014.925219999965"/>
    <n v="2.2000000000000002"/>
    <n v="4102"/>
    <n v="4106"/>
    <n v="4"/>
    <n v="1.7999999999999998"/>
    <n v="269.01000000000272"/>
    <n v="13.1252200000028"/>
    <n v="273.01000000000272"/>
    <n v="14.925220000002799"/>
    <x v="3"/>
    <x v="3"/>
    <x v="0"/>
    <x v="1"/>
    <s v="Electronics Stores"/>
    <n v="306"/>
    <x v="0"/>
    <s v="интрадей"/>
    <x v="1"/>
    <n v="1.7999999999999998"/>
    <n v="0"/>
    <x v="0"/>
    <x v="1"/>
    <x v="2"/>
    <n v="0"/>
    <n v="20000"/>
    <n v="7.4626099999823059E-2"/>
    <n v="8.994097524560811E-3"/>
    <n v="0"/>
    <n v="0"/>
    <x v="5"/>
    <n v="-1"/>
  </r>
  <r>
    <n v="91"/>
    <x v="7"/>
    <d v="1899-12-30T13:38:06"/>
    <d v="2009-12-15T00:00:00"/>
    <d v="1899-12-30T13:50:38"/>
    <x v="48"/>
    <x v="0"/>
    <n v="41.1"/>
    <n v="41.1"/>
    <x v="0"/>
    <n v="2.48"/>
    <x v="4"/>
    <x v="1"/>
    <x v="1"/>
    <x v="0"/>
    <m/>
    <n v="10000"/>
    <n v="30012.445219999965"/>
    <n v="2.48"/>
    <n v="4110"/>
    <n v="4110"/>
    <n v="0"/>
    <n v="-2.48"/>
    <n v="273.01000000000272"/>
    <n v="14.925220000002799"/>
    <n v="273.01000000000272"/>
    <n v="12.445220000002799"/>
    <x v="3"/>
    <x v="3"/>
    <x v="0"/>
    <x v="1"/>
    <s v="Electronics Stores"/>
    <n v="752"/>
    <x v="0"/>
    <s v="интрадей"/>
    <x v="1"/>
    <n v="0"/>
    <n v="-2.48"/>
    <x v="0"/>
    <x v="1"/>
    <x v="2"/>
    <n v="0"/>
    <n v="30000"/>
    <n v="4.1484066666550155E-2"/>
    <n v="-8.262555984470869E-3"/>
    <n v="0"/>
    <n v="0"/>
    <x v="5"/>
    <n v="-1"/>
  </r>
  <r>
    <n v="92"/>
    <x v="7"/>
    <d v="1899-12-30T13:38:35"/>
    <d v="2009-12-15T00:00:00"/>
    <d v="1899-12-30T14:08:21"/>
    <x v="48"/>
    <x v="0"/>
    <n v="41.11"/>
    <n v="41.09"/>
    <x v="0"/>
    <n v="1.92"/>
    <x v="4"/>
    <x v="1"/>
    <x v="1"/>
    <x v="0"/>
    <m/>
    <m/>
    <n v="30012.525219999967"/>
    <n v="1.92"/>
    <n v="4111"/>
    <n v="4109"/>
    <n v="2"/>
    <n v="8.0000000000000071E-2"/>
    <n v="273.01000000000272"/>
    <n v="12.445220000002799"/>
    <n v="275.01000000000272"/>
    <n v="12.525220000002799"/>
    <x v="3"/>
    <x v="3"/>
    <x v="0"/>
    <x v="1"/>
    <s v="Electronics Stores"/>
    <n v="1786"/>
    <x v="1"/>
    <s v="интрадей"/>
    <x v="1"/>
    <n v="8.0000000000000071E-2"/>
    <n v="0"/>
    <x v="0"/>
    <x v="1"/>
    <x v="2"/>
    <n v="0"/>
    <n v="30000"/>
    <n v="4.1750733333222649E-2"/>
    <n v="2.665560883670855E-4"/>
    <n v="0"/>
    <n v="0"/>
    <x v="5"/>
    <n v="-1"/>
  </r>
  <r>
    <n v="93"/>
    <x v="7"/>
    <d v="1899-12-30T14:00:37"/>
    <d v="2009-12-15T00:00:00"/>
    <d v="1899-12-30T15:56:52"/>
    <x v="21"/>
    <x v="0"/>
    <n v="27.98"/>
    <n v="28.03"/>
    <x v="1"/>
    <n v="5.0199999999999996"/>
    <x v="4"/>
    <x v="1"/>
    <x v="1"/>
    <x v="0"/>
    <m/>
    <m/>
    <n v="29997.505219999966"/>
    <n v="5.0199999999999996"/>
    <n v="5596"/>
    <n v="5606"/>
    <n v="-10"/>
    <n v="-15.02"/>
    <n v="275.01000000000272"/>
    <n v="12.525220000002799"/>
    <n v="265.01000000000272"/>
    <n v="-2.4947799999972009"/>
    <x v="3"/>
    <x v="4"/>
    <x v="0"/>
    <x v="4"/>
    <s v="Medical Appliances &amp; Equipment"/>
    <n v="6975"/>
    <x v="5"/>
    <s v="интрадей"/>
    <x v="1"/>
    <n v="0"/>
    <n v="-15.02"/>
    <x v="0"/>
    <x v="1"/>
    <x v="2"/>
    <n v="0"/>
    <n v="30000"/>
    <n v="-8.3159333334454754E-3"/>
    <n v="-5.0045772189776613E-2"/>
    <n v="0"/>
    <n v="0"/>
    <x v="4"/>
    <n v="-1"/>
  </r>
  <r>
    <n v="94"/>
    <x v="7"/>
    <d v="1899-12-30T14:08:00"/>
    <d v="2009-12-15T00:00:00"/>
    <d v="1899-12-30T14:25:48"/>
    <x v="48"/>
    <x v="0"/>
    <n v="41.23"/>
    <n v="41.32"/>
    <x v="0"/>
    <n v="2.2000000000000002"/>
    <x v="4"/>
    <x v="1"/>
    <x v="1"/>
    <x v="0"/>
    <m/>
    <m/>
    <n v="29986.305219999966"/>
    <n v="2.2000000000000002"/>
    <n v="4123"/>
    <n v="4132"/>
    <n v="-9"/>
    <n v="-11.2"/>
    <n v="265.01000000000272"/>
    <n v="-2.4947799999972009"/>
    <n v="256.01000000000272"/>
    <n v="-13.6947799999972"/>
    <x v="3"/>
    <x v="4"/>
    <x v="0"/>
    <x v="1"/>
    <s v="Electronics Stores"/>
    <n v="1068"/>
    <x v="1"/>
    <s v="интрадей"/>
    <x v="1"/>
    <n v="0"/>
    <n v="-11.2"/>
    <x v="0"/>
    <x v="1"/>
    <x v="2"/>
    <n v="0"/>
    <n v="30000"/>
    <n v="-4.5649266666781235E-2"/>
    <n v="-3.733643820664611E-2"/>
    <n v="0"/>
    <n v="0"/>
    <x v="5"/>
    <n v="-1"/>
  </r>
  <r>
    <n v="95"/>
    <x v="7"/>
    <d v="1899-12-30T14:13:48"/>
    <d v="2009-12-15T00:00:00"/>
    <d v="1899-12-30T14:41:03"/>
    <x v="48"/>
    <x v="0"/>
    <n v="41.23"/>
    <n v="41.54"/>
    <x v="0"/>
    <n v="2.3199999999999998"/>
    <x v="4"/>
    <x v="1"/>
    <x v="1"/>
    <x v="0"/>
    <m/>
    <m/>
    <n v="29952.985219999966"/>
    <n v="2.3199999999999998"/>
    <n v="4123"/>
    <n v="4154"/>
    <n v="-31"/>
    <n v="-33.32"/>
    <n v="256.01000000000272"/>
    <n v="-13.6947799999972"/>
    <n v="225.01000000000272"/>
    <n v="-47.014779999997202"/>
    <x v="3"/>
    <x v="4"/>
    <x v="0"/>
    <x v="1"/>
    <s v="Electronics Stores"/>
    <n v="1635"/>
    <x v="1"/>
    <s v="интрадей"/>
    <x v="1"/>
    <n v="0"/>
    <n v="-33.32"/>
    <x v="0"/>
    <x v="1"/>
    <x v="2"/>
    <n v="0"/>
    <n v="30000"/>
    <n v="-0.15671593333344694"/>
    <n v="-0.11111739094076942"/>
    <n v="0"/>
    <n v="0"/>
    <x v="5"/>
    <n v="-1"/>
  </r>
  <r>
    <n v="96"/>
    <x v="7"/>
    <d v="1899-12-30T14:28:38"/>
    <d v="2009-12-15T00:00:00"/>
    <d v="1899-12-30T15:56:39"/>
    <x v="58"/>
    <x v="1"/>
    <n v="21.62"/>
    <n v="21.62"/>
    <x v="1"/>
    <n v="5.0999999999999996"/>
    <x v="4"/>
    <x v="1"/>
    <x v="1"/>
    <x v="0"/>
    <m/>
    <m/>
    <n v="29947.885219999967"/>
    <n v="5.0999999999999996"/>
    <n v="4324"/>
    <n v="4324"/>
    <n v="0"/>
    <n v="-5.0999999999999996"/>
    <n v="225.01000000000272"/>
    <n v="-47.014779999997202"/>
    <n v="225.01000000000272"/>
    <n v="-52.114779999997204"/>
    <x v="3"/>
    <x v="4"/>
    <x v="0"/>
    <x v="5"/>
    <s v="Gas Utilities"/>
    <n v="5281"/>
    <x v="7"/>
    <s v="интрадей"/>
    <x v="1"/>
    <n v="0"/>
    <n v="-5.0999999999999996"/>
    <x v="0"/>
    <x v="1"/>
    <x v="2"/>
    <n v="0"/>
    <n v="30000"/>
    <n v="-0.17371593333344207"/>
    <n v="-1.7026683525998652E-2"/>
    <n v="0"/>
    <n v="0"/>
    <x v="1"/>
    <n v="-1"/>
  </r>
  <r>
    <n v="97"/>
    <x v="7"/>
    <d v="1899-12-30T14:34:04"/>
    <d v="2009-12-15T00:00:00"/>
    <d v="1899-12-30T15:23:21"/>
    <x v="48"/>
    <x v="0"/>
    <n v="41.39"/>
    <n v="41.53"/>
    <x v="0"/>
    <n v="2.48"/>
    <x v="3"/>
    <x v="1"/>
    <x v="4"/>
    <x v="2"/>
    <m/>
    <m/>
    <n v="29931.405219999968"/>
    <n v="2.48"/>
    <n v="4139"/>
    <n v="4153"/>
    <n v="-14"/>
    <n v="-16.48"/>
    <n v="225.01000000000272"/>
    <n v="-52.114779999997204"/>
    <n v="211.01000000000272"/>
    <n v="-68.594779999997201"/>
    <x v="3"/>
    <x v="4"/>
    <x v="0"/>
    <x v="1"/>
    <s v="Electronics Stores"/>
    <n v="2957"/>
    <x v="6"/>
    <s v="интрадей"/>
    <x v="2"/>
    <n v="0"/>
    <n v="-16.48"/>
    <x v="0"/>
    <x v="1"/>
    <x v="2"/>
    <n v="29931.405219999968"/>
    <n v="30000"/>
    <n v="-0.22864926666677396"/>
    <n v="-5.5028927348077974E-2"/>
    <n v="0"/>
    <n v="-68.594779999997201"/>
    <x v="5"/>
    <n v="-2"/>
  </r>
  <r>
    <n v="98"/>
    <x v="8"/>
    <d v="1899-12-30T09:40:35"/>
    <d v="2009-12-16T00:00:00"/>
    <d v="1899-12-30T09:43:06"/>
    <x v="59"/>
    <x v="0"/>
    <n v="56.93"/>
    <n v="56.9"/>
    <x v="0"/>
    <n v="2.64"/>
    <x v="0"/>
    <x v="2"/>
    <x v="2"/>
    <x v="0"/>
    <m/>
    <m/>
    <n v="29931.765219999968"/>
    <n v="2.64"/>
    <n v="5693"/>
    <n v="5690"/>
    <n v="3"/>
    <n v="0.35999999999999988"/>
    <n v="211.01000000000272"/>
    <n v="-68.594779999997201"/>
    <n v="214.01000000000272"/>
    <n v="-68.234779999997201"/>
    <x v="4"/>
    <x v="0"/>
    <x v="0"/>
    <x v="2"/>
    <s v="Oil &amp; Gas Refining &amp; Marketing"/>
    <n v="151"/>
    <x v="0"/>
    <s v="интрадей"/>
    <x v="0"/>
    <n v="0.35999999999999988"/>
    <n v="0"/>
    <x v="0"/>
    <x v="1"/>
    <x v="2"/>
    <n v="0"/>
    <n v="30000"/>
    <n v="-0.22744926666677201"/>
    <n v="1.202750079237952E-3"/>
    <n v="-68.594779999997201"/>
    <n v="0"/>
    <x v="8"/>
    <n v="-2"/>
  </r>
  <r>
    <n v="99"/>
    <x v="8"/>
    <d v="1899-12-30T09:40:38"/>
    <d v="2009-12-16T00:00:00"/>
    <d v="1899-12-30T10:00:08"/>
    <x v="59"/>
    <x v="0"/>
    <n v="56.95"/>
    <n v="57.19"/>
    <x v="0"/>
    <n v="2.36"/>
    <x v="2"/>
    <x v="5"/>
    <x v="1"/>
    <x v="1"/>
    <m/>
    <m/>
    <n v="29905.405219999968"/>
    <n v="2.36"/>
    <n v="5695"/>
    <n v="5719"/>
    <n v="-24"/>
    <n v="-26.36"/>
    <n v="214.01000000000272"/>
    <n v="-68.234779999997201"/>
    <n v="190.01000000000272"/>
    <n v="-94.594779999997201"/>
    <x v="4"/>
    <x v="0"/>
    <x v="0"/>
    <x v="2"/>
    <s v="Oil &amp; Gas Refining &amp; Marketing"/>
    <n v="1170"/>
    <x v="1"/>
    <s v="интрадей"/>
    <x v="0"/>
    <n v="0"/>
    <n v="-26.36"/>
    <x v="0"/>
    <x v="1"/>
    <x v="2"/>
    <n v="0"/>
    <n v="30000"/>
    <n v="-0.3153159333334406"/>
    <n v="-8.8066974354012423E-2"/>
    <n v="0"/>
    <n v="0"/>
    <x v="8"/>
    <n v="-2"/>
  </r>
  <r>
    <n v="100"/>
    <x v="8"/>
    <d v="1899-12-30T09:41:38"/>
    <d v="2009-12-16T00:00:00"/>
    <d v="1899-12-30T09:42:00"/>
    <x v="59"/>
    <x v="0"/>
    <n v="56.99"/>
    <n v="56.99"/>
    <x v="0"/>
    <n v="2.36"/>
    <x v="4"/>
    <x v="1"/>
    <x v="1"/>
    <x v="0"/>
    <m/>
    <m/>
    <n v="29903.045219999967"/>
    <n v="2.36"/>
    <n v="5699"/>
    <n v="5699"/>
    <n v="0"/>
    <n v="-2.36"/>
    <n v="190.01000000000272"/>
    <n v="-94.594779999997201"/>
    <n v="190.01000000000272"/>
    <n v="-96.9547799999972"/>
    <x v="4"/>
    <x v="0"/>
    <x v="0"/>
    <x v="2"/>
    <s v="Oil &amp; Gas Refining &amp; Marketing"/>
    <n v="22"/>
    <x v="0"/>
    <s v="интрадей"/>
    <x v="0"/>
    <n v="0"/>
    <n v="-2.36"/>
    <x v="0"/>
    <x v="1"/>
    <x v="2"/>
    <n v="0"/>
    <n v="30000"/>
    <n v="-0.32318260000010923"/>
    <n v="-7.8915499811461325E-3"/>
    <n v="0"/>
    <n v="0"/>
    <x v="8"/>
    <n v="-2"/>
  </r>
  <r>
    <n v="101"/>
    <x v="8"/>
    <d v="1899-12-30T09:44:55"/>
    <d v="2009-12-16T00:00:00"/>
    <d v="1899-12-30T09:45:00"/>
    <x v="59"/>
    <x v="0"/>
    <n v="56.99"/>
    <n v="56.99"/>
    <x v="0"/>
    <n v="2.66"/>
    <x v="3"/>
    <x v="1"/>
    <x v="2"/>
    <x v="2"/>
    <m/>
    <m/>
    <n v="29900.385219999967"/>
    <n v="2.66"/>
    <n v="5699"/>
    <n v="5699"/>
    <n v="0"/>
    <n v="-2.66"/>
    <n v="190.01000000000272"/>
    <n v="-96.9547799999972"/>
    <n v="190.01000000000272"/>
    <n v="-99.614779999997197"/>
    <x v="4"/>
    <x v="0"/>
    <x v="0"/>
    <x v="2"/>
    <s v="Oil &amp; Gas Refining &amp; Marketing"/>
    <n v="5"/>
    <x v="0"/>
    <s v="интрадей"/>
    <x v="0"/>
    <n v="0"/>
    <n v="-2.66"/>
    <x v="0"/>
    <x v="1"/>
    <x v="2"/>
    <n v="29900.385219999967"/>
    <n v="30000"/>
    <n v="-0.33204926666677542"/>
    <n v="-8.8954151004686788E-3"/>
    <n v="0"/>
    <n v="-99.614779999997197"/>
    <x v="8"/>
    <n v="-3"/>
  </r>
  <r>
    <n v="102"/>
    <x v="9"/>
    <d v="1899-12-30T13:02:58"/>
    <d v="2009-12-21T00:00:00"/>
    <d v="1899-12-30T13:09:20"/>
    <x v="60"/>
    <x v="0"/>
    <n v="31.96"/>
    <n v="32.06"/>
    <x v="0"/>
    <n v="2.58"/>
    <x v="0"/>
    <x v="0"/>
    <x v="3"/>
    <x v="0"/>
    <m/>
    <m/>
    <n v="29887.805219999966"/>
    <n v="2.58"/>
    <n v="3196"/>
    <n v="3206"/>
    <n v="-10"/>
    <n v="-12.58"/>
    <n v="190.01000000000272"/>
    <n v="-99.614779999997197"/>
    <n v="180.01000000000272"/>
    <n v="-112.19477999999719"/>
    <x v="0"/>
    <x v="3"/>
    <x v="0"/>
    <x v="4"/>
    <s v="Health Care Plans"/>
    <n v="382"/>
    <x v="0"/>
    <s v="интрадей"/>
    <x v="1"/>
    <n v="0"/>
    <n v="-12.58"/>
    <x v="0"/>
    <x v="1"/>
    <x v="3"/>
    <n v="0"/>
    <n v="30000"/>
    <n v="-0.37398260000011457"/>
    <n v="-4.2073036542643445E-2"/>
    <n v="-99.614779999997197"/>
    <n v="0"/>
    <x v="10"/>
    <n v="-3"/>
  </r>
  <r>
    <n v="103"/>
    <x v="9"/>
    <d v="1899-12-30T13:13:46"/>
    <d v="2009-12-21T00:00:00"/>
    <d v="1899-12-30T13:48:32"/>
    <x v="61"/>
    <x v="0"/>
    <n v="25.46"/>
    <n v="25.51"/>
    <x v="0"/>
    <n v="2.56"/>
    <x v="0"/>
    <x v="0"/>
    <x v="3"/>
    <x v="0"/>
    <m/>
    <m/>
    <n v="29880.245219999964"/>
    <n v="2.56"/>
    <n v="2546"/>
    <n v="2551"/>
    <n v="-5"/>
    <n v="-7.5600000000000005"/>
    <n v="180.01000000000272"/>
    <n v="-112.19477999999719"/>
    <n v="175.01000000000272"/>
    <n v="-119.7547799999972"/>
    <x v="0"/>
    <x v="3"/>
    <x v="0"/>
    <x v="1"/>
    <s v="General Entertainment"/>
    <n v="2086"/>
    <x v="10"/>
    <s v="интрадей"/>
    <x v="1"/>
    <n v="0"/>
    <n v="-7.5600000000000005"/>
    <x v="0"/>
    <x v="1"/>
    <x v="3"/>
    <n v="0"/>
    <n v="30000"/>
    <n v="-0.39918260000011896"/>
    <n v="-2.5294597392994247E-2"/>
    <n v="0"/>
    <n v="0"/>
    <x v="4"/>
    <n v="-3"/>
  </r>
  <r>
    <n v="104"/>
    <x v="9"/>
    <d v="1899-12-30T13:21:27"/>
    <d v="2009-12-21T00:00:00"/>
    <d v="1899-12-30T15:59:37"/>
    <x v="5"/>
    <x v="1"/>
    <n v="25.03"/>
    <n v="25.05"/>
    <x v="0"/>
    <n v="2.44"/>
    <x v="3"/>
    <x v="0"/>
    <x v="0"/>
    <x v="2"/>
    <m/>
    <m/>
    <n v="29879.805219999966"/>
    <n v="2.44"/>
    <n v="2503"/>
    <n v="2505"/>
    <n v="2"/>
    <n v="-0.43999999999999995"/>
    <n v="175.01000000000272"/>
    <n v="-119.7547799999972"/>
    <n v="177.01000000000272"/>
    <n v="-120.19477999999719"/>
    <x v="0"/>
    <x v="3"/>
    <x v="0"/>
    <x v="2"/>
    <s v="Oil &amp; Gas Refining &amp; Marketing"/>
    <n v="9490"/>
    <x v="2"/>
    <s v="интрадей"/>
    <x v="1"/>
    <n v="0"/>
    <n v="-0.43999999999999995"/>
    <x v="0"/>
    <x v="1"/>
    <x v="3"/>
    <n v="0"/>
    <n v="30000"/>
    <n v="-0.40064926666678125"/>
    <n v="-1.4725448093183048E-3"/>
    <n v="0"/>
    <n v="0"/>
    <x v="4"/>
    <n v="-3"/>
  </r>
  <r>
    <n v="105"/>
    <x v="9"/>
    <d v="1899-12-30T13:31:02"/>
    <d v="2009-12-21T00:00:00"/>
    <d v="1899-12-30T13:36:43"/>
    <x v="49"/>
    <x v="0"/>
    <n v="38.479999999999997"/>
    <n v="38.51"/>
    <x v="0"/>
    <n v="2.31"/>
    <x v="3"/>
    <x v="1"/>
    <x v="4"/>
    <x v="2"/>
    <m/>
    <m/>
    <n v="29874.495219999964"/>
    <n v="2.31"/>
    <n v="3847.9999999999995"/>
    <n v="3851"/>
    <n v="-3.0000000000004547"/>
    <n v="-5.3100000000004552"/>
    <n v="177.01000000000272"/>
    <n v="-120.19477999999719"/>
    <n v="174.01000000000226"/>
    <n v="-125.50477999999765"/>
    <x v="0"/>
    <x v="3"/>
    <x v="0"/>
    <x v="2"/>
    <s v="Gold"/>
    <n v="341"/>
    <x v="0"/>
    <s v="интрадей"/>
    <x v="1"/>
    <n v="0"/>
    <n v="-5.3100000000004552"/>
    <x v="0"/>
    <x v="1"/>
    <x v="3"/>
    <n v="0"/>
    <n v="30000"/>
    <n v="-0.41834926666678562"/>
    <n v="-1.7771200183216308E-2"/>
    <n v="0"/>
    <n v="0"/>
    <x v="6"/>
    <n v="-3"/>
  </r>
  <r>
    <n v="106"/>
    <x v="9"/>
    <d v="1899-12-30T14:05:08"/>
    <d v="2009-12-21T00:00:00"/>
    <d v="1899-12-30T14:07:03"/>
    <x v="62"/>
    <x v="0"/>
    <n v="71.98"/>
    <n v="72.03"/>
    <x v="0"/>
    <n v="2.4"/>
    <x v="3"/>
    <x v="0"/>
    <x v="4"/>
    <x v="2"/>
    <m/>
    <m/>
    <n v="29867.095219999963"/>
    <n v="2.4"/>
    <n v="7198"/>
    <n v="7203"/>
    <n v="-5"/>
    <n v="-7.4"/>
    <n v="174.01000000000226"/>
    <n v="-125.50477999999765"/>
    <n v="169.01000000000226"/>
    <n v="-132.90477999999766"/>
    <x v="0"/>
    <x v="4"/>
    <x v="0"/>
    <x v="2"/>
    <s v="Specialty Chemicals"/>
    <n v="115"/>
    <x v="0"/>
    <s v="интрадей"/>
    <x v="1"/>
    <n v="0"/>
    <n v="-7.4"/>
    <x v="0"/>
    <x v="1"/>
    <x v="3"/>
    <n v="0"/>
    <n v="30000"/>
    <n v="-0.44301593333345712"/>
    <n v="-2.4770293005812547E-2"/>
    <n v="0"/>
    <n v="0"/>
    <x v="13"/>
    <n v="-3"/>
  </r>
  <r>
    <n v="107"/>
    <x v="9"/>
    <d v="1899-12-30T14:16:16"/>
    <d v="2009-12-21T00:00:00"/>
    <d v="1899-12-30T14:18:01"/>
    <x v="42"/>
    <x v="1"/>
    <n v="21.44"/>
    <n v="21.35"/>
    <x v="0"/>
    <n v="2.4300000000000002"/>
    <x v="4"/>
    <x v="1"/>
    <x v="1"/>
    <x v="0"/>
    <m/>
    <m/>
    <n v="29855.665219999963"/>
    <n v="2.4300000000000002"/>
    <n v="2144"/>
    <n v="2135"/>
    <n v="-9"/>
    <n v="-11.43"/>
    <n v="169.01000000000226"/>
    <n v="-132.90477999999766"/>
    <n v="160.01000000000226"/>
    <n v="-144.33477999999766"/>
    <x v="0"/>
    <x v="4"/>
    <x v="0"/>
    <x v="2"/>
    <s v="Steel &amp; Iron"/>
    <n v="105"/>
    <x v="0"/>
    <s v="интрадей"/>
    <x v="1"/>
    <n v="0"/>
    <n v="-11.43"/>
    <x v="0"/>
    <x v="1"/>
    <x v="3"/>
    <n v="0"/>
    <n v="30000"/>
    <n v="-0.48111593333345809"/>
    <n v="-3.8269540160525542E-2"/>
    <n v="0"/>
    <n v="0"/>
    <x v="1"/>
    <n v="-3"/>
  </r>
  <r>
    <n v="108"/>
    <x v="9"/>
    <d v="1899-12-30T14:28:13"/>
    <d v="2009-12-21T00:00:00"/>
    <d v="1899-12-30T14:38:41"/>
    <x v="63"/>
    <x v="1"/>
    <n v="8.11"/>
    <n v="8.0399999999999991"/>
    <x v="0"/>
    <n v="2.12"/>
    <x v="4"/>
    <x v="0"/>
    <x v="1"/>
    <x v="0"/>
    <m/>
    <m/>
    <n v="29846.545219999964"/>
    <n v="2.12"/>
    <n v="811"/>
    <n v="803.99999999999989"/>
    <n v="-7.0000000000001137"/>
    <n v="-9.1200000000001147"/>
    <n v="160.01000000000226"/>
    <n v="-144.33477999999766"/>
    <n v="153.01000000000215"/>
    <n v="-153.45477999999778"/>
    <x v="0"/>
    <x v="4"/>
    <x v="0"/>
    <x v="3"/>
    <s v="Auto Parts"/>
    <n v="628"/>
    <x v="0"/>
    <s v="интрадей"/>
    <x v="1"/>
    <n v="0"/>
    <n v="-9.1200000000001147"/>
    <x v="0"/>
    <x v="1"/>
    <x v="3"/>
    <n v="0"/>
    <n v="30000"/>
    <n v="-0.51151593333345469"/>
    <n v="-3.0546966322122341E-2"/>
    <n v="0"/>
    <n v="0"/>
    <x v="14"/>
    <n v="-3"/>
  </r>
  <r>
    <n v="109"/>
    <x v="9"/>
    <d v="1899-12-30T14:30:20"/>
    <d v="2009-12-21T00:00:00"/>
    <d v="1899-12-30T14:59:13"/>
    <x v="63"/>
    <x v="1"/>
    <n v="8.1"/>
    <n v="7.97"/>
    <x v="0"/>
    <n v="2.12"/>
    <x v="2"/>
    <x v="1"/>
    <x v="2"/>
    <x v="1"/>
    <m/>
    <m/>
    <n v="29831.425219999965"/>
    <n v="2.12"/>
    <n v="810"/>
    <n v="797"/>
    <n v="-13"/>
    <n v="-15.120000000000001"/>
    <n v="153.01000000000215"/>
    <n v="-153.45477999999778"/>
    <n v="140.01000000000215"/>
    <n v="-168.57477999999779"/>
    <x v="0"/>
    <x v="4"/>
    <x v="0"/>
    <x v="3"/>
    <s v="Auto Parts"/>
    <n v="1733"/>
    <x v="1"/>
    <s v="интрадей"/>
    <x v="2"/>
    <n v="0"/>
    <n v="-15.120000000000001"/>
    <x v="0"/>
    <x v="1"/>
    <x v="3"/>
    <n v="29831.425219999965"/>
    <n v="30000"/>
    <n v="-0.56191593333345125"/>
    <n v="-5.0659129519175214E-2"/>
    <n v="0"/>
    <n v="-168.57477999999779"/>
    <x v="14"/>
    <n v="-4"/>
  </r>
  <r>
    <n v="110"/>
    <x v="10"/>
    <d v="1899-12-30T09:50:32"/>
    <d v="2009-12-22T00:00:00"/>
    <d v="1899-12-30T12:52:00"/>
    <x v="64"/>
    <x v="0"/>
    <n v="39.979999999999997"/>
    <n v="39.93"/>
    <x v="0"/>
    <n v="2.3199999999999998"/>
    <x v="4"/>
    <x v="1"/>
    <x v="1"/>
    <x v="0"/>
    <m/>
    <m/>
    <n v="29834.105219999965"/>
    <n v="2.3199999999999998"/>
    <n v="3997.9999999999995"/>
    <n v="3993"/>
    <n v="4.9999999999995453"/>
    <n v="2.6799999999995454"/>
    <n v="140.01000000000215"/>
    <n v="-168.57477999999779"/>
    <n v="145.0100000000017"/>
    <n v="-165.89477999999824"/>
    <x v="3"/>
    <x v="0"/>
    <x v="0"/>
    <x v="6"/>
    <s v="Accident &amp; Health Insurance"/>
    <n v="10888"/>
    <x v="11"/>
    <s v="интрадей"/>
    <x v="0"/>
    <n v="2.6799999999995454"/>
    <n v="0"/>
    <x v="0"/>
    <x v="1"/>
    <x v="3"/>
    <n v="0"/>
    <n v="30000"/>
    <n v="-0.55298260000011701"/>
    <n v="8.9838148202303503E-3"/>
    <n v="-168.57477999999779"/>
    <n v="0"/>
    <x v="6"/>
    <n v="-4"/>
  </r>
  <r>
    <n v="111"/>
    <x v="10"/>
    <d v="1899-12-30T09:50:34"/>
    <d v="2009-12-22T00:00:00"/>
    <d v="1899-12-30T12:52:00"/>
    <x v="64"/>
    <x v="0"/>
    <n v="39.99"/>
    <n v="39.93"/>
    <x v="0"/>
    <n v="2.2000000000000002"/>
    <x v="4"/>
    <x v="1"/>
    <x v="1"/>
    <x v="0"/>
    <m/>
    <m/>
    <n v="29837.905219999964"/>
    <n v="2.2000000000000002"/>
    <n v="3999"/>
    <n v="3993"/>
    <n v="6"/>
    <n v="3.8"/>
    <n v="145.0100000000017"/>
    <n v="-165.89477999999824"/>
    <n v="151.0100000000017"/>
    <n v="-162.09477999999822"/>
    <x v="3"/>
    <x v="0"/>
    <x v="0"/>
    <x v="6"/>
    <s v="Accident &amp; Health Insurance"/>
    <n v="10886"/>
    <x v="11"/>
    <s v="интрадей"/>
    <x v="0"/>
    <n v="3.8"/>
    <n v="0"/>
    <x v="0"/>
    <x v="1"/>
    <x v="3"/>
    <n v="0"/>
    <n v="30000"/>
    <n v="-0.54031593333345274"/>
    <n v="1.2737100616819761E-2"/>
    <n v="0"/>
    <n v="0"/>
    <x v="6"/>
    <n v="-4"/>
  </r>
  <r>
    <n v="112"/>
    <x v="10"/>
    <d v="1899-12-30T09:56:01"/>
    <d v="2009-12-22T00:00:00"/>
    <d v="1899-12-30T10:00:05"/>
    <x v="65"/>
    <x v="0"/>
    <n v="38.99"/>
    <n v="39.119999999999997"/>
    <x v="0"/>
    <n v="2.6"/>
    <x v="2"/>
    <x v="1"/>
    <x v="2"/>
    <x v="1"/>
    <m/>
    <m/>
    <n v="29822.305219999966"/>
    <n v="2.6"/>
    <n v="3899"/>
    <n v="3911.9999999999995"/>
    <n v="-12.999999999999545"/>
    <n v="-15.599999999999545"/>
    <n v="151.0100000000017"/>
    <n v="-162.09477999999822"/>
    <n v="138.01000000000215"/>
    <n v="-177.69477999999776"/>
    <x v="3"/>
    <x v="0"/>
    <x v="0"/>
    <x v="4"/>
    <s v="Drugs - Generic"/>
    <n v="244"/>
    <x v="0"/>
    <s v="интрадей"/>
    <x v="0"/>
    <n v="0"/>
    <n v="-15.599999999999545"/>
    <x v="0"/>
    <x v="1"/>
    <x v="3"/>
    <n v="0"/>
    <n v="30000"/>
    <n v="-0.5923159333334479"/>
    <n v="-5.2282490627197468E-2"/>
    <n v="0"/>
    <n v="0"/>
    <x v="6"/>
    <n v="-4"/>
  </r>
  <r>
    <n v="113"/>
    <x v="10"/>
    <d v="1899-12-30T10:00:49"/>
    <d v="2009-12-22T00:00:00"/>
    <d v="1899-12-30T10:01:32"/>
    <x v="66"/>
    <x v="1"/>
    <n v="27.01"/>
    <n v="27.04"/>
    <x v="0"/>
    <n v="2.44"/>
    <x v="4"/>
    <x v="1"/>
    <x v="1"/>
    <x v="0"/>
    <m/>
    <m/>
    <n v="29822.865219999967"/>
    <n v="2.44"/>
    <n v="2701"/>
    <n v="2704"/>
    <n v="3"/>
    <n v="0.56000000000000005"/>
    <n v="138.01000000000215"/>
    <n v="-177.69477999999776"/>
    <n v="141.01000000000215"/>
    <n v="-177.13477999999776"/>
    <x v="3"/>
    <x v="6"/>
    <x v="0"/>
    <x v="6"/>
    <s v="Money Center Banks"/>
    <n v="43"/>
    <x v="0"/>
    <s v="интрадей"/>
    <x v="0"/>
    <n v="0.56000000000000005"/>
    <n v="0"/>
    <x v="0"/>
    <x v="1"/>
    <x v="3"/>
    <n v="0"/>
    <n v="30000"/>
    <n v="-0.59044926666677688"/>
    <n v="1.8777891107685145E-3"/>
    <n v="0"/>
    <n v="0"/>
    <x v="4"/>
    <n v="-4"/>
  </r>
  <r>
    <n v="114"/>
    <x v="10"/>
    <d v="1899-12-30T10:24:04"/>
    <d v="2009-12-22T00:00:00"/>
    <d v="1899-12-30T12:27:53"/>
    <x v="67"/>
    <x v="0"/>
    <n v="12.49"/>
    <n v="12.53"/>
    <x v="0"/>
    <n v="2.13"/>
    <x v="3"/>
    <x v="0"/>
    <x v="0"/>
    <x v="2"/>
    <m/>
    <m/>
    <n v="29816.735219999966"/>
    <n v="2.13"/>
    <n v="1249"/>
    <n v="1253"/>
    <n v="-4"/>
    <n v="-6.13"/>
    <n v="141.01000000000215"/>
    <n v="-177.13477999999776"/>
    <n v="137.01000000000215"/>
    <n v="-183.26477999999776"/>
    <x v="3"/>
    <x v="6"/>
    <x v="0"/>
    <x v="2"/>
    <s v="Oil &amp; Gas Equipment &amp; Services"/>
    <n v="7429"/>
    <x v="3"/>
    <s v="интрадей"/>
    <x v="0"/>
    <n v="0"/>
    <n v="-6.13"/>
    <x v="0"/>
    <x v="1"/>
    <x v="3"/>
    <n v="0"/>
    <n v="30000"/>
    <n v="-0.61088260000011363"/>
    <n v="-2.055469839930097E-2"/>
    <n v="0"/>
    <n v="0"/>
    <x v="2"/>
    <n v="-4"/>
  </r>
  <r>
    <n v="115"/>
    <x v="10"/>
    <d v="1899-12-30T10:26:56"/>
    <d v="2009-12-22T00:00:00"/>
    <d v="1899-12-30T12:27:53"/>
    <x v="67"/>
    <x v="0"/>
    <n v="12.49"/>
    <n v="12.54"/>
    <x v="0"/>
    <n v="2.13"/>
    <x v="4"/>
    <x v="1"/>
    <x v="1"/>
    <x v="0"/>
    <m/>
    <m/>
    <n v="29809.605219999965"/>
    <n v="2.13"/>
    <n v="1249"/>
    <n v="1254"/>
    <n v="-5"/>
    <n v="-7.13"/>
    <n v="137.01000000000215"/>
    <n v="-183.26477999999776"/>
    <n v="132.01000000000215"/>
    <n v="-190.39477999999775"/>
    <x v="3"/>
    <x v="6"/>
    <x v="0"/>
    <x v="2"/>
    <s v="Oil &amp; Gas Equipment &amp; Services"/>
    <n v="7257"/>
    <x v="3"/>
    <s v="интрадей"/>
    <x v="0"/>
    <n v="0"/>
    <n v="-7.13"/>
    <x v="0"/>
    <x v="1"/>
    <x v="3"/>
    <n v="0"/>
    <n v="30000"/>
    <n v="-0.63464926666678367"/>
    <n v="-2.3912745467915875E-2"/>
    <n v="0"/>
    <n v="0"/>
    <x v="2"/>
    <n v="-4"/>
  </r>
  <r>
    <n v="116"/>
    <x v="10"/>
    <d v="1899-12-30T10:26:56"/>
    <d v="2009-12-22T00:00:00"/>
    <d v="1899-12-30T12:27:53"/>
    <x v="67"/>
    <x v="0"/>
    <n v="12.49"/>
    <n v="12.54"/>
    <x v="0"/>
    <n v="2.13"/>
    <x v="4"/>
    <x v="5"/>
    <x v="1"/>
    <x v="0"/>
    <m/>
    <m/>
    <n v="29802.475219999964"/>
    <n v="2.13"/>
    <n v="1249"/>
    <n v="1254"/>
    <n v="-5"/>
    <n v="-7.13"/>
    <n v="132.01000000000215"/>
    <n v="-190.39477999999775"/>
    <n v="127.01000000000215"/>
    <n v="-197.52477999999775"/>
    <x v="3"/>
    <x v="6"/>
    <x v="0"/>
    <x v="2"/>
    <s v="Oil &amp; Gas Equipment &amp; Services"/>
    <n v="7257"/>
    <x v="3"/>
    <s v="интрадей"/>
    <x v="0"/>
    <n v="0"/>
    <n v="-7.13"/>
    <x v="0"/>
    <x v="1"/>
    <x v="3"/>
    <n v="0"/>
    <n v="30000"/>
    <n v="-0.65841593333345372"/>
    <n v="-2.3918465029578232E-2"/>
    <n v="0"/>
    <n v="0"/>
    <x v="2"/>
    <n v="-4"/>
  </r>
  <r>
    <n v="117"/>
    <x v="10"/>
    <d v="1899-12-30T10:39:36"/>
    <d v="2009-12-22T00:00:00"/>
    <d v="1899-12-30T11:01:24"/>
    <x v="68"/>
    <x v="1"/>
    <n v="16.25"/>
    <n v="16.23"/>
    <x v="0"/>
    <n v="2.54"/>
    <x v="4"/>
    <x v="5"/>
    <x v="1"/>
    <x v="0"/>
    <m/>
    <m/>
    <n v="29797.935219999963"/>
    <n v="2.54"/>
    <n v="1625"/>
    <n v="1623"/>
    <n v="-2"/>
    <n v="-4.54"/>
    <n v="127.01000000000215"/>
    <n v="-197.52477999999775"/>
    <n v="125.01000000000215"/>
    <n v="-202.06477999999774"/>
    <x v="3"/>
    <x v="6"/>
    <x v="0"/>
    <x v="6"/>
    <s v="REIT - Residential"/>
    <n v="1308"/>
    <x v="1"/>
    <s v="интрадей"/>
    <x v="0"/>
    <n v="0"/>
    <n v="-4.54"/>
    <x v="0"/>
    <x v="1"/>
    <x v="3"/>
    <n v="0"/>
    <n v="30000"/>
    <n v="-0.67354926666678994"/>
    <n v="-1.5233634006863134E-2"/>
    <n v="0"/>
    <n v="0"/>
    <x v="0"/>
    <n v="-4"/>
  </r>
  <r>
    <n v="118"/>
    <x v="10"/>
    <d v="1899-12-30T10:40:51"/>
    <d v="2009-12-22T00:00:00"/>
    <d v="1899-12-30T11:50:54"/>
    <x v="66"/>
    <x v="0"/>
    <n v="26.85"/>
    <n v="26.86"/>
    <x v="0"/>
    <n v="2.44"/>
    <x v="0"/>
    <x v="1"/>
    <x v="2"/>
    <x v="0"/>
    <m/>
    <m/>
    <n v="29794.495219999964"/>
    <n v="2.44"/>
    <n v="2685"/>
    <n v="2686"/>
    <n v="-1"/>
    <n v="-3.44"/>
    <n v="125.01000000000215"/>
    <n v="-202.06477999999774"/>
    <n v="124.01000000000215"/>
    <n v="-205.50477999999774"/>
    <x v="3"/>
    <x v="6"/>
    <x v="0"/>
    <x v="6"/>
    <s v="Money Center Banks"/>
    <n v="4203"/>
    <x v="4"/>
    <s v="интрадей"/>
    <x v="0"/>
    <n v="0"/>
    <n v="-3.44"/>
    <x v="0"/>
    <x v="1"/>
    <x v="3"/>
    <n v="0"/>
    <n v="30000"/>
    <n v="-0.68501593333345223"/>
    <n v="-1.1544424050193283E-2"/>
    <n v="0"/>
    <n v="0"/>
    <x v="4"/>
    <n v="-4"/>
  </r>
  <r>
    <n v="119"/>
    <x v="10"/>
    <d v="1899-12-30T10:43:52"/>
    <d v="2009-12-22T00:00:00"/>
    <d v="1899-12-30T11:37:01"/>
    <x v="69"/>
    <x v="0"/>
    <n v="21.85"/>
    <n v="21.91"/>
    <x v="0"/>
    <n v="2.5499999999999998"/>
    <x v="1"/>
    <x v="1"/>
    <x v="3"/>
    <x v="0"/>
    <m/>
    <m/>
    <n v="29785.945219999965"/>
    <n v="2.5499999999999998"/>
    <n v="2185"/>
    <n v="2191"/>
    <n v="-6"/>
    <n v="-8.5500000000000007"/>
    <n v="124.01000000000215"/>
    <n v="-205.50477999999774"/>
    <n v="118.01000000000215"/>
    <n v="-214.05477999999775"/>
    <x v="3"/>
    <x v="6"/>
    <x v="0"/>
    <x v="0"/>
    <s v="Information Technology Services"/>
    <n v="3189"/>
    <x v="6"/>
    <s v="интрадей"/>
    <x v="0"/>
    <n v="0"/>
    <n v="-8.5500000000000007"/>
    <x v="0"/>
    <x v="1"/>
    <x v="3"/>
    <n v="0"/>
    <n v="30000"/>
    <n v="-0.71351593333344987"/>
    <n v="-2.869657611873205E-2"/>
    <n v="0"/>
    <n v="0"/>
    <x v="1"/>
    <n v="-4"/>
  </r>
  <r>
    <n v="120"/>
    <x v="10"/>
    <d v="1899-12-30T11:05:49"/>
    <d v="2009-12-22T00:00:00"/>
    <d v="1899-12-30T13:16:37"/>
    <x v="70"/>
    <x v="0"/>
    <n v="14.99"/>
    <n v="15.07"/>
    <x v="0"/>
    <n v="2.5299999999999998"/>
    <x v="3"/>
    <x v="1"/>
    <x v="3"/>
    <x v="2"/>
    <m/>
    <m/>
    <n v="29775.415219999966"/>
    <n v="2.5299999999999998"/>
    <n v="1499"/>
    <n v="1507"/>
    <n v="-8"/>
    <n v="-10.53"/>
    <n v="118.01000000000215"/>
    <n v="-214.05477999999775"/>
    <n v="110.01000000000215"/>
    <n v="-224.58477999999775"/>
    <x v="3"/>
    <x v="1"/>
    <x v="0"/>
    <x v="7"/>
    <s v="Industrial Electrical Equipment"/>
    <n v="7848"/>
    <x v="3"/>
    <s v="интрадей"/>
    <x v="1"/>
    <n v="0"/>
    <n v="-10.53"/>
    <x v="0"/>
    <x v="1"/>
    <x v="3"/>
    <n v="0"/>
    <n v="30000"/>
    <n v="-0.748615933333446"/>
    <n v="-3.5352243892963313E-2"/>
    <n v="0"/>
    <n v="0"/>
    <x v="2"/>
    <n v="-4"/>
  </r>
  <r>
    <n v="121"/>
    <x v="10"/>
    <d v="1899-12-30T11:06:10"/>
    <d v="2009-12-22T00:00:00"/>
    <d v="1899-12-30T13:16:37"/>
    <x v="70"/>
    <x v="0"/>
    <n v="14.99"/>
    <n v="15.06"/>
    <x v="0"/>
    <n v="2.5299999999999998"/>
    <x v="6"/>
    <x v="1"/>
    <x v="0"/>
    <x v="0"/>
    <m/>
    <m/>
    <n v="29765.885219999967"/>
    <n v="2.5299999999999998"/>
    <n v="1499"/>
    <n v="1506"/>
    <n v="-7"/>
    <n v="-9.5299999999999994"/>
    <n v="110.01000000000215"/>
    <n v="-224.58477999999775"/>
    <n v="103.01000000000215"/>
    <n v="-234.11477999999775"/>
    <x v="3"/>
    <x v="1"/>
    <x v="0"/>
    <x v="7"/>
    <s v="Industrial Electrical Equipment"/>
    <n v="7827"/>
    <x v="3"/>
    <s v="интрадей"/>
    <x v="1"/>
    <n v="0"/>
    <n v="-9.5299999999999994"/>
    <x v="0"/>
    <x v="1"/>
    <x v="3"/>
    <n v="0"/>
    <n v="30000"/>
    <n v="-0.78038260000010873"/>
    <n v="-3.200627070885511E-2"/>
    <n v="0"/>
    <n v="0"/>
    <x v="2"/>
    <n v="-4"/>
  </r>
  <r>
    <n v="122"/>
    <x v="10"/>
    <d v="1899-12-30T13:09:53"/>
    <d v="2009-12-22T00:00:00"/>
    <d v="1899-12-30T14:06:29"/>
    <x v="71"/>
    <x v="1"/>
    <n v="47.52"/>
    <n v="47.81"/>
    <x v="0"/>
    <n v="2.5"/>
    <x v="6"/>
    <x v="1"/>
    <x v="4"/>
    <x v="0"/>
    <m/>
    <m/>
    <n v="29792.385219999967"/>
    <n v="2.5"/>
    <n v="4752"/>
    <n v="4781"/>
    <n v="29"/>
    <n v="26.5"/>
    <n v="103.01000000000215"/>
    <n v="-234.11477999999775"/>
    <n v="132.01000000000215"/>
    <n v="-207.61477999999775"/>
    <x v="3"/>
    <x v="3"/>
    <x v="0"/>
    <x v="2"/>
    <s v="Independent Oil &amp; Gas"/>
    <n v="3396"/>
    <x v="6"/>
    <s v="интрадей"/>
    <x v="1"/>
    <n v="26.5"/>
    <n v="0"/>
    <x v="0"/>
    <x v="1"/>
    <x v="3"/>
    <n v="0"/>
    <n v="30000"/>
    <n v="-0.69204926666677546"/>
    <n v="8.9028093080848178E-2"/>
    <n v="0"/>
    <n v="0"/>
    <x v="3"/>
    <n v="-4"/>
  </r>
  <r>
    <n v="123"/>
    <x v="10"/>
    <d v="1899-12-30T13:16:37"/>
    <d v="2009-12-22T00:00:00"/>
    <d v="1899-12-30T13:47:55"/>
    <x v="70"/>
    <x v="1"/>
    <n v="15.06"/>
    <n v="14.97"/>
    <x v="0"/>
    <n v="2.5299999999999998"/>
    <x v="3"/>
    <x v="1"/>
    <x v="4"/>
    <x v="2"/>
    <m/>
    <m/>
    <n v="29780.855219999969"/>
    <n v="2.5299999999999998"/>
    <n v="1506"/>
    <n v="1497"/>
    <n v="-9"/>
    <n v="-11.53"/>
    <n v="132.01000000000215"/>
    <n v="-207.61477999999775"/>
    <n v="123.01000000000215"/>
    <n v="-219.14477999999775"/>
    <x v="3"/>
    <x v="3"/>
    <x v="0"/>
    <x v="7"/>
    <s v="Industrial Electrical Equipment"/>
    <n v="1878"/>
    <x v="10"/>
    <s v="интрадей"/>
    <x v="1"/>
    <n v="0"/>
    <n v="-11.53"/>
    <x v="0"/>
    <x v="1"/>
    <x v="3"/>
    <n v="0"/>
    <n v="30000"/>
    <n v="-0.7304826000001049"/>
    <n v="-3.8701164458153609E-2"/>
    <n v="0"/>
    <n v="0"/>
    <x v="0"/>
    <n v="-4"/>
  </r>
  <r>
    <n v="124"/>
    <x v="10"/>
    <d v="1899-12-30T13:16:37"/>
    <d v="2009-12-22T00:00:00"/>
    <d v="1899-12-30T13:47:55"/>
    <x v="70"/>
    <x v="1"/>
    <n v="15.06"/>
    <n v="14.97"/>
    <x v="0"/>
    <n v="2.5299999999999998"/>
    <x v="2"/>
    <x v="1"/>
    <x v="1"/>
    <x v="1"/>
    <m/>
    <m/>
    <n v="29769.32521999997"/>
    <n v="2.5299999999999998"/>
    <n v="1506"/>
    <n v="1497"/>
    <n v="-9"/>
    <n v="-11.53"/>
    <n v="123.01000000000215"/>
    <n v="-219.14477999999775"/>
    <n v="114.01000000000215"/>
    <n v="-230.67477999999775"/>
    <x v="3"/>
    <x v="3"/>
    <x v="0"/>
    <x v="7"/>
    <s v="Industrial Electrical Equipment"/>
    <n v="1878"/>
    <x v="10"/>
    <s v="интрадей"/>
    <x v="1"/>
    <n v="0"/>
    <n v="-11.53"/>
    <x v="0"/>
    <x v="1"/>
    <x v="3"/>
    <n v="0"/>
    <n v="30000"/>
    <n v="-0.76891593333343433"/>
    <n v="-3.8716148058285507E-2"/>
    <n v="0"/>
    <n v="0"/>
    <x v="0"/>
    <n v="-4"/>
  </r>
  <r>
    <n v="125"/>
    <x v="10"/>
    <d v="1899-12-30T13:56:16"/>
    <d v="2009-12-22T00:00:00"/>
    <d v="1899-12-30T14:11:48"/>
    <x v="72"/>
    <x v="1"/>
    <n v="52.99"/>
    <n v="52.84"/>
    <x v="0"/>
    <n v="2.23"/>
    <x v="3"/>
    <x v="1"/>
    <x v="1"/>
    <x v="2"/>
    <m/>
    <m/>
    <n v="29752.09521999997"/>
    <n v="2.23"/>
    <n v="5299"/>
    <n v="5284"/>
    <n v="-15"/>
    <n v="-17.23"/>
    <n v="114.01000000000215"/>
    <n v="-230.67477999999775"/>
    <n v="99.010000000002151"/>
    <n v="-247.90477999999774"/>
    <x v="3"/>
    <x v="3"/>
    <x v="0"/>
    <x v="7"/>
    <s v="General Building Materials"/>
    <n v="932"/>
    <x v="1"/>
    <s v="интрадей"/>
    <x v="1"/>
    <n v="0"/>
    <n v="-17.23"/>
    <x v="0"/>
    <x v="1"/>
    <x v="3"/>
    <n v="0"/>
    <n v="30000"/>
    <n v="-0.82634926666676622"/>
    <n v="-5.7878369337118554E-2"/>
    <n v="0"/>
    <n v="0"/>
    <x v="7"/>
    <n v="-4"/>
  </r>
  <r>
    <n v="126"/>
    <x v="10"/>
    <d v="1899-12-30T14:09:29"/>
    <d v="2009-12-22T00:00:00"/>
    <d v="1899-12-30T14:21:13"/>
    <x v="71"/>
    <x v="1"/>
    <n v="47.85"/>
    <n v="47.79"/>
    <x v="0"/>
    <n v="2.62"/>
    <x v="3"/>
    <x v="0"/>
    <x v="2"/>
    <x v="2"/>
    <m/>
    <m/>
    <n v="29743.475219999971"/>
    <n v="2.62"/>
    <n v="4785"/>
    <n v="4779"/>
    <n v="-6"/>
    <n v="-8.620000000000001"/>
    <n v="99.010000000002151"/>
    <n v="-247.90477999999774"/>
    <n v="93.010000000002151"/>
    <n v="-256.52477999999775"/>
    <x v="3"/>
    <x v="4"/>
    <x v="0"/>
    <x v="2"/>
    <s v="Independent Oil &amp; Gas"/>
    <n v="704"/>
    <x v="0"/>
    <s v="интрадей"/>
    <x v="1"/>
    <n v="0"/>
    <n v="-8.620000000000001"/>
    <x v="0"/>
    <x v="1"/>
    <x v="3"/>
    <n v="0"/>
    <n v="30000"/>
    <n v="-0.85508260000009617"/>
    <n v="-2.8972749435826086E-2"/>
    <n v="0"/>
    <n v="0"/>
    <x v="3"/>
    <n v="-4"/>
  </r>
  <r>
    <n v="127"/>
    <x v="10"/>
    <d v="1899-12-30T14:09:45"/>
    <d v="2009-12-22T00:00:00"/>
    <d v="1899-12-30T14:21:13"/>
    <x v="71"/>
    <x v="1"/>
    <n v="47.86"/>
    <n v="47.79"/>
    <x v="0"/>
    <n v="2.34"/>
    <x v="3"/>
    <x v="0"/>
    <x v="1"/>
    <x v="2"/>
    <m/>
    <m/>
    <n v="29734.135219999971"/>
    <n v="2.34"/>
    <n v="4786"/>
    <n v="4779"/>
    <n v="-7"/>
    <n v="-9.34"/>
    <n v="93.010000000002151"/>
    <n v="-256.52477999999775"/>
    <n v="86.010000000002151"/>
    <n v="-265.86477999999772"/>
    <x v="3"/>
    <x v="4"/>
    <x v="0"/>
    <x v="2"/>
    <s v="Independent Oil &amp; Gas"/>
    <n v="688"/>
    <x v="0"/>
    <s v="интрадей"/>
    <x v="1"/>
    <n v="0"/>
    <n v="-9.34"/>
    <x v="0"/>
    <x v="1"/>
    <x v="3"/>
    <n v="0"/>
    <n v="30000"/>
    <n v="-0.88621593333342996"/>
    <n v="-3.1401845046404614E-2"/>
    <n v="0"/>
    <n v="0"/>
    <x v="3"/>
    <n v="-4"/>
  </r>
  <r>
    <n v="128"/>
    <x v="10"/>
    <d v="1899-12-30T14:09:48"/>
    <d v="2009-12-22T00:00:00"/>
    <d v="1899-12-30T14:23:09"/>
    <x v="71"/>
    <x v="1"/>
    <n v="47.85"/>
    <n v="47.72"/>
    <x v="0"/>
    <n v="2.34"/>
    <x v="3"/>
    <x v="1"/>
    <x v="1"/>
    <x v="2"/>
    <m/>
    <m/>
    <n v="29718.795219999971"/>
    <n v="2.34"/>
    <n v="4785"/>
    <n v="4772"/>
    <n v="-13"/>
    <n v="-15.34"/>
    <n v="86.010000000002151"/>
    <n v="-265.86477999999772"/>
    <n v="73.010000000002151"/>
    <n v="-281.2047799999977"/>
    <x v="3"/>
    <x v="4"/>
    <x v="0"/>
    <x v="2"/>
    <s v="Independent Oil &amp; Gas"/>
    <n v="801"/>
    <x v="0"/>
    <s v="интрадей"/>
    <x v="1"/>
    <n v="0"/>
    <n v="-15.34"/>
    <x v="0"/>
    <x v="1"/>
    <x v="3"/>
    <n v="29718.795219999971"/>
    <n v="30000"/>
    <n v="-0.93734926666676377"/>
    <n v="-5.1590536891357286E-2"/>
    <n v="0"/>
    <n v="-281.2047799999977"/>
    <x v="3"/>
    <n v="-5"/>
  </r>
  <r>
    <n v="129"/>
    <x v="11"/>
    <d v="1899-12-30T09:44:26"/>
    <d v="2009-12-23T00:00:00"/>
    <d v="1899-12-30T09:44:53"/>
    <x v="73"/>
    <x v="0"/>
    <n v="79.84"/>
    <n v="79.8"/>
    <x v="0"/>
    <n v="2.7"/>
    <x v="5"/>
    <x v="0"/>
    <x v="2"/>
    <x v="0"/>
    <m/>
    <m/>
    <n v="29720.09521999997"/>
    <n v="2.7"/>
    <n v="7984"/>
    <n v="7980"/>
    <n v="4"/>
    <n v="1.2999999999999998"/>
    <n v="73.010000000002151"/>
    <n v="-281.2047799999977"/>
    <n v="77.010000000002151"/>
    <n v="-279.90477999999769"/>
    <x v="4"/>
    <x v="0"/>
    <x v="0"/>
    <x v="2"/>
    <s v="Copper"/>
    <n v="27"/>
    <x v="0"/>
    <s v="интрадей"/>
    <x v="0"/>
    <n v="1.2999999999999998"/>
    <n v="0"/>
    <x v="0"/>
    <x v="1"/>
    <x v="3"/>
    <n v="0"/>
    <n v="30000"/>
    <n v="-0.93301593333343291"/>
    <n v="4.3743361410707744E-3"/>
    <n v="-281.2047799999977"/>
    <n v="0"/>
    <x v="9"/>
    <n v="-5"/>
  </r>
  <r>
    <n v="130"/>
    <x v="11"/>
    <d v="1899-12-30T09:44:40"/>
    <d v="2009-12-23T00:00:00"/>
    <d v="1899-12-30T09:45:35"/>
    <x v="73"/>
    <x v="0"/>
    <n v="79.86"/>
    <n v="79.8"/>
    <x v="0"/>
    <n v="2.42"/>
    <x v="5"/>
    <x v="1"/>
    <x v="1"/>
    <x v="0"/>
    <m/>
    <m/>
    <n v="29723.675219999972"/>
    <n v="2.42"/>
    <n v="7986"/>
    <n v="7980"/>
    <n v="6"/>
    <n v="3.58"/>
    <n v="77.010000000002151"/>
    <n v="-279.90477999999769"/>
    <n v="83.010000000002151"/>
    <n v="-276.3247799999977"/>
    <x v="4"/>
    <x v="0"/>
    <x v="0"/>
    <x v="2"/>
    <s v="Copper"/>
    <n v="55"/>
    <x v="0"/>
    <s v="интрадей"/>
    <x v="0"/>
    <n v="3.58"/>
    <n v="0"/>
    <x v="0"/>
    <x v="1"/>
    <x v="3"/>
    <n v="0"/>
    <n v="30000"/>
    <n v="-0.92108260000009368"/>
    <n v="1.2045721837366812E-2"/>
    <n v="0"/>
    <n v="0"/>
    <x v="9"/>
    <n v="-5"/>
  </r>
  <r>
    <n v="131"/>
    <x v="11"/>
    <d v="1899-12-30T09:49:53"/>
    <d v="2009-12-23T00:00:00"/>
    <d v="1899-12-30T10:21:10"/>
    <x v="74"/>
    <x v="0"/>
    <n v="42.99"/>
    <n v="43.04"/>
    <x v="0"/>
    <n v="2.21"/>
    <x v="3"/>
    <x v="1"/>
    <x v="0"/>
    <x v="2"/>
    <m/>
    <m/>
    <n v="29716.465219999973"/>
    <n v="2.21"/>
    <n v="4299"/>
    <n v="4304"/>
    <n v="-5"/>
    <n v="-7.21"/>
    <n v="83.010000000002151"/>
    <n v="-276.3247799999977"/>
    <n v="78.010000000002151"/>
    <n v="-283.53477999999768"/>
    <x v="4"/>
    <x v="0"/>
    <x v="0"/>
    <x v="2"/>
    <s v="Oil &amp; Gas Drilling &amp; Exploration"/>
    <n v="1877"/>
    <x v="10"/>
    <s v="интрадей"/>
    <x v="0"/>
    <n v="0"/>
    <n v="-7.21"/>
    <x v="0"/>
    <x v="1"/>
    <x v="3"/>
    <n v="0"/>
    <n v="30000"/>
    <n v="-0.94511593333342414"/>
    <n v="-2.4256758111620671E-2"/>
    <n v="0"/>
    <n v="0"/>
    <x v="5"/>
    <n v="-5"/>
  </r>
  <r>
    <n v="132"/>
    <x v="11"/>
    <d v="1899-12-30T09:49:56"/>
    <d v="2009-12-23T00:00:00"/>
    <d v="1899-12-30T10:21:10"/>
    <x v="74"/>
    <x v="0"/>
    <n v="42.99"/>
    <n v="43.05"/>
    <x v="0"/>
    <n v="2.4900000000000002"/>
    <x v="2"/>
    <x v="1"/>
    <x v="1"/>
    <x v="1"/>
    <m/>
    <m/>
    <n v="29707.975219999971"/>
    <n v="2.4900000000000002"/>
    <n v="4299"/>
    <n v="4305"/>
    <n v="-6"/>
    <n v="-8.49"/>
    <n v="78.010000000002151"/>
    <n v="-283.53477999999768"/>
    <n v="72.010000000002151"/>
    <n v="-292.02477999999769"/>
    <x v="4"/>
    <x v="0"/>
    <x v="0"/>
    <x v="2"/>
    <s v="Oil &amp; Gas Drilling &amp; Exploration"/>
    <n v="1874"/>
    <x v="10"/>
    <s v="интрадей"/>
    <x v="0"/>
    <n v="0"/>
    <n v="-8.49"/>
    <x v="0"/>
    <x v="1"/>
    <x v="3"/>
    <n v="0"/>
    <n v="30000"/>
    <n v="-0.97341593333342946"/>
    <n v="-2.8570019809380304E-2"/>
    <n v="0"/>
    <n v="0"/>
    <x v="5"/>
    <n v="-5"/>
  </r>
  <r>
    <n v="133"/>
    <x v="11"/>
    <d v="1899-12-30T09:50:33"/>
    <d v="2009-12-23T00:00:00"/>
    <d v="1899-12-30T09:53:11"/>
    <x v="73"/>
    <x v="0"/>
    <n v="79.94"/>
    <n v="79.89"/>
    <x v="1"/>
    <n v="4.84"/>
    <x v="0"/>
    <x v="1"/>
    <x v="1"/>
    <x v="0"/>
    <m/>
    <m/>
    <n v="29713.135219999971"/>
    <n v="4.84"/>
    <n v="15988"/>
    <n v="15978"/>
    <n v="10"/>
    <n v="5.16"/>
    <n v="72.010000000002151"/>
    <n v="-292.02477999999769"/>
    <n v="82.010000000002151"/>
    <n v="-286.86477999999767"/>
    <x v="4"/>
    <x v="0"/>
    <x v="0"/>
    <x v="2"/>
    <s v="Copper"/>
    <n v="158"/>
    <x v="0"/>
    <s v="интрадей"/>
    <x v="0"/>
    <n v="5.16"/>
    <n v="0"/>
    <x v="0"/>
    <x v="1"/>
    <x v="3"/>
    <n v="0"/>
    <n v="30000"/>
    <n v="-0.95621593333342991"/>
    <n v="1.7369073327239228E-2"/>
    <n v="0"/>
    <n v="0"/>
    <x v="9"/>
    <n v="-5"/>
  </r>
  <r>
    <n v="134"/>
    <x v="11"/>
    <d v="1899-12-30T10:15:43"/>
    <d v="2009-12-23T00:00:00"/>
    <d v="1899-12-30T10:21:10"/>
    <x v="74"/>
    <x v="0"/>
    <n v="42.99"/>
    <n v="43.05"/>
    <x v="0"/>
    <n v="2.21"/>
    <x v="7"/>
    <x v="1"/>
    <x v="1"/>
    <x v="0"/>
    <m/>
    <m/>
    <n v="29704.925219999972"/>
    <n v="2.21"/>
    <n v="4299"/>
    <n v="4305"/>
    <n v="-6"/>
    <n v="-8.2100000000000009"/>
    <n v="82.010000000002151"/>
    <n v="-286.86477999999767"/>
    <n v="76.010000000002151"/>
    <n v="-295.07477999999765"/>
    <x v="4"/>
    <x v="6"/>
    <x v="0"/>
    <x v="2"/>
    <s v="Oil &amp; Gas Drilling &amp; Exploration"/>
    <n v="327"/>
    <x v="0"/>
    <s v="интрадей"/>
    <x v="0"/>
    <n v="0"/>
    <n v="-8.2100000000000009"/>
    <x v="0"/>
    <x v="1"/>
    <x v="3"/>
    <n v="0"/>
    <n v="30000"/>
    <n v="-0.98358260000009368"/>
    <n v="-2.7630877520030128E-2"/>
    <n v="0"/>
    <n v="0"/>
    <x v="5"/>
    <n v="-5"/>
  </r>
  <r>
    <n v="135"/>
    <x v="11"/>
    <d v="1899-12-30T10:15:43"/>
    <d v="2009-12-23T00:00:00"/>
    <d v="1899-12-30T10:21:10"/>
    <x v="74"/>
    <x v="0"/>
    <n v="42.99"/>
    <n v="43.05"/>
    <x v="0"/>
    <n v="2.21"/>
    <x v="5"/>
    <x v="1"/>
    <x v="2"/>
    <x v="0"/>
    <m/>
    <m/>
    <n v="29696.715219999973"/>
    <n v="2.21"/>
    <n v="4299"/>
    <n v="4305"/>
    <n v="-6"/>
    <n v="-8.2100000000000009"/>
    <n v="76.010000000002151"/>
    <n v="-295.07477999999765"/>
    <n v="70.010000000002151"/>
    <n v="-303.28477999999762"/>
    <x v="4"/>
    <x v="6"/>
    <x v="0"/>
    <x v="2"/>
    <s v="Oil &amp; Gas Drilling &amp; Exploration"/>
    <n v="327"/>
    <x v="0"/>
    <s v="интрадей"/>
    <x v="0"/>
    <n v="0"/>
    <n v="-8.2100000000000009"/>
    <x v="0"/>
    <x v="1"/>
    <x v="3"/>
    <n v="0"/>
    <n v="30000"/>
    <n v="-1.0109492666667574"/>
    <n v="-2.7638514284060313E-2"/>
    <n v="0"/>
    <n v="0"/>
    <x v="5"/>
    <n v="-5"/>
  </r>
  <r>
    <n v="136"/>
    <x v="11"/>
    <d v="1899-12-30T14:17:39"/>
    <d v="2009-12-23T00:00:00"/>
    <d v="1899-12-30T15:33:57"/>
    <x v="75"/>
    <x v="1"/>
    <n v="13.09"/>
    <n v="13.06"/>
    <x v="0"/>
    <n v="2.5299999999999998"/>
    <x v="3"/>
    <x v="1"/>
    <x v="3"/>
    <x v="2"/>
    <m/>
    <m/>
    <n v="29691.185219999974"/>
    <n v="2.5299999999999998"/>
    <n v="1309"/>
    <n v="1306"/>
    <n v="-3"/>
    <n v="-5.5299999999999994"/>
    <n v="70.010000000002151"/>
    <n v="-303.28477999999762"/>
    <n v="67.010000000002151"/>
    <n v="-308.8147799999976"/>
    <x v="4"/>
    <x v="4"/>
    <x v="0"/>
    <x v="2"/>
    <s v="Steel &amp; Iron"/>
    <n v="4578"/>
    <x v="7"/>
    <s v="интрадей"/>
    <x v="1"/>
    <n v="0"/>
    <n v="-5.5299999999999994"/>
    <x v="0"/>
    <x v="1"/>
    <x v="3"/>
    <n v="0"/>
    <n v="30000"/>
    <n v="-1.029382600000087"/>
    <n v="-1.8621588142093651E-2"/>
    <n v="0"/>
    <n v="0"/>
    <x v="2"/>
    <n v="-5"/>
  </r>
  <r>
    <n v="137"/>
    <x v="11"/>
    <d v="1899-12-30T14:24:58"/>
    <d v="2009-12-23T00:00:00"/>
    <d v="1899-12-30T14:26:58"/>
    <x v="76"/>
    <x v="1"/>
    <n v="71.510000000000005"/>
    <n v="71.459999999999994"/>
    <x v="0"/>
    <n v="2.2799999999999998"/>
    <x v="2"/>
    <x v="1"/>
    <x v="3"/>
    <x v="1"/>
    <m/>
    <m/>
    <n v="29683.905219999971"/>
    <n v="2.2799999999999998"/>
    <n v="7151.0000000000009"/>
    <n v="7145.9999999999991"/>
    <n v="-5.000000000001819"/>
    <n v="-7.2800000000018183"/>
    <n v="67.010000000002151"/>
    <n v="-308.8147799999976"/>
    <n v="62.010000000000332"/>
    <n v="-316.09477999999939"/>
    <x v="4"/>
    <x v="4"/>
    <x v="0"/>
    <x v="6"/>
    <s v="Property Management"/>
    <n v="120"/>
    <x v="0"/>
    <s v="интрадей"/>
    <x v="1"/>
    <n v="0"/>
    <n v="-7.2800000000018183"/>
    <x v="0"/>
    <x v="1"/>
    <x v="3"/>
    <n v="0"/>
    <n v="30000"/>
    <n v="-1.0536492666667618"/>
    <n v="-2.4519061620681508E-2"/>
    <n v="0"/>
    <n v="0"/>
    <x v="13"/>
    <n v="-5"/>
  </r>
  <r>
    <n v="138"/>
    <x v="11"/>
    <d v="1899-12-30T14:33:07"/>
    <d v="2009-12-23T00:00:00"/>
    <d v="1899-12-30T15:51:36"/>
    <x v="77"/>
    <x v="0"/>
    <n v="27.92"/>
    <n v="27.67"/>
    <x v="0"/>
    <n v="2.69"/>
    <x v="5"/>
    <x v="2"/>
    <x v="0"/>
    <x v="0"/>
    <m/>
    <m/>
    <n v="29706.215219999973"/>
    <n v="2.69"/>
    <n v="2792"/>
    <n v="2767"/>
    <n v="25"/>
    <n v="22.31"/>
    <n v="62.010000000000332"/>
    <n v="-316.09477999999939"/>
    <n v="87.010000000000332"/>
    <n v="-293.78477999999939"/>
    <x v="4"/>
    <x v="4"/>
    <x v="0"/>
    <x v="2"/>
    <s v="Steel &amp; Iron"/>
    <n v="4709"/>
    <x v="7"/>
    <s v="интрадей"/>
    <x v="2"/>
    <n v="22.31"/>
    <n v="0"/>
    <x v="0"/>
    <x v="1"/>
    <x v="3"/>
    <n v="0"/>
    <n v="30000"/>
    <n v="-0.97928260000009082"/>
    <n v="7.5158574435043049E-2"/>
    <n v="0"/>
    <n v="0"/>
    <x v="4"/>
    <n v="-5"/>
  </r>
  <r>
    <n v="139"/>
    <x v="11"/>
    <d v="1899-12-30T14:33:42"/>
    <d v="2009-12-23T00:00:00"/>
    <d v="1899-12-30T15:51:39"/>
    <x v="78"/>
    <x v="0"/>
    <n v="75.48"/>
    <n v="75.28"/>
    <x v="0"/>
    <n v="2.29"/>
    <x v="6"/>
    <x v="1"/>
    <x v="4"/>
    <x v="0"/>
    <m/>
    <m/>
    <n v="29723.925219999972"/>
    <n v="2.29"/>
    <n v="7548"/>
    <n v="7528"/>
    <n v="20"/>
    <n v="17.71"/>
    <n v="87.010000000000332"/>
    <n v="-293.78477999999939"/>
    <n v="107.01000000000033"/>
    <n v="-276.07477999999941"/>
    <x v="4"/>
    <x v="4"/>
    <x v="0"/>
    <x v="2"/>
    <s v="Industrial Metals &amp; Minerals"/>
    <n v="4677"/>
    <x v="7"/>
    <s v="интрадей"/>
    <x v="2"/>
    <n v="17.71"/>
    <n v="0"/>
    <x v="0"/>
    <x v="1"/>
    <x v="3"/>
    <n v="0"/>
    <n v="30000"/>
    <n v="-0.92024926666676032"/>
    <n v="5.9617153746586042E-2"/>
    <n v="0"/>
    <n v="0"/>
    <x v="9"/>
    <n v="-5"/>
  </r>
  <r>
    <n v="140"/>
    <x v="11"/>
    <d v="1899-12-30T14:58:23"/>
    <d v="2009-12-23T00:00:00"/>
    <d v="1899-12-30T15:00:10"/>
    <x v="79"/>
    <x v="0"/>
    <n v="27.05"/>
    <n v="27.01"/>
    <x v="0"/>
    <n v="2.2799999999999998"/>
    <x v="3"/>
    <x v="1"/>
    <x v="4"/>
    <x v="2"/>
    <m/>
    <m/>
    <n v="29725.645219999973"/>
    <n v="2.2799999999999998"/>
    <n v="2705"/>
    <n v="2701"/>
    <n v="4"/>
    <n v="1.7200000000000002"/>
    <n v="107.01000000000033"/>
    <n v="-276.07477999999941"/>
    <n v="111.01000000000033"/>
    <n v="-274.35477999999938"/>
    <x v="4"/>
    <x v="4"/>
    <x v="0"/>
    <x v="1"/>
    <s v="Apparel Stores"/>
    <n v="107"/>
    <x v="0"/>
    <s v="интрадей"/>
    <x v="2"/>
    <n v="1.7200000000000002"/>
    <n v="0"/>
    <x v="0"/>
    <x v="1"/>
    <x v="3"/>
    <n v="0"/>
    <n v="30000"/>
    <n v="-0.91451593333342318"/>
    <n v="5.7865843332288057E-3"/>
    <n v="0"/>
    <n v="0"/>
    <x v="4"/>
    <n v="-5"/>
  </r>
  <r>
    <n v="141"/>
    <x v="11"/>
    <d v="1899-12-30T14:58:30"/>
    <d v="2009-12-23T00:00:00"/>
    <d v="1899-12-30T15:00:38"/>
    <x v="79"/>
    <x v="0"/>
    <n v="27.07"/>
    <n v="26.97"/>
    <x v="0"/>
    <n v="2.2799999999999998"/>
    <x v="2"/>
    <x v="1"/>
    <x v="1"/>
    <x v="1"/>
    <m/>
    <m/>
    <n v="29733.365219999974"/>
    <n v="2.2799999999999998"/>
    <n v="2707"/>
    <n v="2697"/>
    <n v="10"/>
    <n v="7.7200000000000006"/>
    <n v="111.01000000000033"/>
    <n v="-274.35477999999938"/>
    <n v="121.01000000000033"/>
    <n v="-266.63477999999935"/>
    <x v="4"/>
    <x v="4"/>
    <x v="0"/>
    <x v="1"/>
    <s v="Apparel Stores"/>
    <n v="128"/>
    <x v="0"/>
    <s v="интрадей"/>
    <x v="2"/>
    <n v="7.7200000000000006"/>
    <n v="0"/>
    <x v="0"/>
    <x v="1"/>
    <x v="3"/>
    <n v="29733.365219999974"/>
    <n v="30000"/>
    <n v="-0.88878260000008591"/>
    <n v="2.597084081057054E-2"/>
    <n v="0"/>
    <n v="-266.63477999999935"/>
    <x v="4"/>
    <n v="1"/>
  </r>
  <r>
    <n v="142"/>
    <x v="12"/>
    <d v="1899-12-30T09:35:54"/>
    <d v="2009-12-24T00:00:00"/>
    <d v="1899-12-30T10:02:45"/>
    <x v="23"/>
    <x v="0"/>
    <n v="47.95"/>
    <n v="47.9"/>
    <x v="0"/>
    <n v="2.2200000000000002"/>
    <x v="6"/>
    <x v="1"/>
    <x v="1"/>
    <x v="0"/>
    <m/>
    <m/>
    <n v="29736.145219999973"/>
    <n v="2.2200000000000002"/>
    <n v="4795"/>
    <n v="4790"/>
    <n v="5"/>
    <n v="2.78"/>
    <n v="121.01000000000033"/>
    <n v="-266.63477999999935"/>
    <n v="126.01000000000033"/>
    <n v="-263.85477999999938"/>
    <x v="1"/>
    <x v="0"/>
    <x v="0"/>
    <x v="2"/>
    <s v="Industrial Metals &amp; Minerals"/>
    <n v="1611"/>
    <x v="1"/>
    <s v="интрадей"/>
    <x v="0"/>
    <n v="2.78"/>
    <n v="0"/>
    <x v="0"/>
    <x v="1"/>
    <x v="3"/>
    <n v="0"/>
    <n v="30000"/>
    <n v="-0.87951593333342315"/>
    <n v="9.3497657578594066E-3"/>
    <n v="-266.63477999999935"/>
    <n v="0"/>
    <x v="3"/>
    <n v="1"/>
  </r>
  <r>
    <n v="143"/>
    <x v="12"/>
    <d v="1899-12-30T09:39:13"/>
    <d v="2009-12-24T00:00:00"/>
    <d v="1899-12-30T09:40:34"/>
    <x v="22"/>
    <x v="0"/>
    <n v="50.49"/>
    <n v="50.53"/>
    <x v="0"/>
    <n v="2.2200000000000002"/>
    <x v="3"/>
    <x v="1"/>
    <x v="2"/>
    <x v="2"/>
    <m/>
    <m/>
    <n v="29729.925219999972"/>
    <n v="2.2200000000000002"/>
    <n v="5049"/>
    <n v="5053"/>
    <n v="-4"/>
    <n v="-6.2200000000000006"/>
    <n v="126.01000000000033"/>
    <n v="-263.85477999999938"/>
    <n v="122.01000000000033"/>
    <n v="-270.07477999999941"/>
    <x v="1"/>
    <x v="0"/>
    <x v="0"/>
    <x v="1"/>
    <s v="Railroads"/>
    <n v="81"/>
    <x v="0"/>
    <s v="интрадей"/>
    <x v="0"/>
    <n v="0"/>
    <n v="-6.2200000000000006"/>
    <x v="0"/>
    <x v="1"/>
    <x v="3"/>
    <n v="0"/>
    <n v="30000"/>
    <n v="-0.90024926666676042"/>
    <n v="-2.091730435798958E-2"/>
    <n v="0"/>
    <n v="0"/>
    <x v="7"/>
    <n v="1"/>
  </r>
  <r>
    <n v="144"/>
    <x v="12"/>
    <d v="1899-12-30T09:40:34"/>
    <d v="2009-12-24T00:00:00"/>
    <d v="1899-12-30T09:42:26"/>
    <x v="22"/>
    <x v="1"/>
    <n v="50.55"/>
    <n v="50.45"/>
    <x v="0"/>
    <n v="2.5"/>
    <x v="2"/>
    <x v="1"/>
    <x v="1"/>
    <x v="1"/>
    <m/>
    <m/>
    <n v="29717.425219999972"/>
    <n v="2.5"/>
    <n v="5055"/>
    <n v="5045"/>
    <n v="-10"/>
    <n v="-12.5"/>
    <n v="122.01000000000033"/>
    <n v="-270.07477999999941"/>
    <n v="112.01000000000033"/>
    <n v="-282.57477999999941"/>
    <x v="1"/>
    <x v="0"/>
    <x v="0"/>
    <x v="1"/>
    <s v="Railroads"/>
    <n v="112"/>
    <x v="0"/>
    <s v="интрадей"/>
    <x v="0"/>
    <n v="0"/>
    <n v="-12.5"/>
    <x v="0"/>
    <x v="1"/>
    <x v="3"/>
    <n v="0"/>
    <n v="30000"/>
    <n v="-0.94191593333342705"/>
    <n v="-4.2045178073946102E-2"/>
    <n v="0"/>
    <n v="0"/>
    <x v="7"/>
    <n v="1"/>
  </r>
  <r>
    <n v="145"/>
    <x v="12"/>
    <d v="1899-12-30T09:45:54"/>
    <d v="2009-12-24T00:00:00"/>
    <d v="1899-12-30T10:02:45"/>
    <x v="23"/>
    <x v="0"/>
    <n v="47.97"/>
    <n v="47.9"/>
    <x v="1"/>
    <n v="4.4400000000000004"/>
    <x v="4"/>
    <x v="0"/>
    <x v="1"/>
    <x v="0"/>
    <m/>
    <m/>
    <n v="29726.985219999973"/>
    <n v="4.4400000000000004"/>
    <n v="9594"/>
    <n v="9580"/>
    <n v="14"/>
    <n v="9.5599999999999987"/>
    <n v="112.01000000000033"/>
    <n v="-282.57477999999941"/>
    <n v="126.01000000000033"/>
    <n v="-273.0147799999994"/>
    <x v="1"/>
    <x v="0"/>
    <x v="0"/>
    <x v="2"/>
    <s v="Industrial Metals &amp; Minerals"/>
    <n v="1011"/>
    <x v="1"/>
    <s v="интрадей"/>
    <x v="0"/>
    <n v="9.5599999999999987"/>
    <n v="0"/>
    <x v="0"/>
    <x v="1"/>
    <x v="3"/>
    <n v="0"/>
    <n v="30000"/>
    <n v="-0.91004926666675601"/>
    <n v="3.2169677989354821E-2"/>
    <n v="0"/>
    <n v="0"/>
    <x v="3"/>
    <n v="1"/>
  </r>
  <r>
    <n v="146"/>
    <x v="12"/>
    <d v="1899-12-30T10:12:52"/>
    <d v="2009-12-24T00:00:00"/>
    <d v="1899-12-30T10:16:56"/>
    <x v="23"/>
    <x v="1"/>
    <n v="47.52"/>
    <n v="47.7"/>
    <x v="2"/>
    <n v="5.82"/>
    <x v="4"/>
    <x v="0"/>
    <x v="2"/>
    <x v="0"/>
    <m/>
    <m/>
    <n v="29775.16521999997"/>
    <n v="5.82"/>
    <n v="14256.000000000002"/>
    <n v="14310"/>
    <n v="53.999999999998181"/>
    <n v="48.179999999998181"/>
    <n v="126.01000000000033"/>
    <n v="-273.0147799999994"/>
    <n v="180.00999999999851"/>
    <n v="-224.83478000000122"/>
    <x v="1"/>
    <x v="6"/>
    <x v="0"/>
    <x v="2"/>
    <s v="Industrial Metals &amp; Minerals"/>
    <n v="244"/>
    <x v="0"/>
    <s v="интрадей"/>
    <x v="0"/>
    <n v="48.179999999998181"/>
    <n v="0"/>
    <x v="0"/>
    <x v="1"/>
    <x v="3"/>
    <n v="29775.16521999997"/>
    <n v="30000"/>
    <n v="-0.74944926666676714"/>
    <n v="0.16207496200314891"/>
    <n v="0"/>
    <n v="-224.83478000000122"/>
    <x v="3"/>
    <n v="2"/>
  </r>
  <r>
    <n v="147"/>
    <x v="13"/>
    <d v="1899-12-30T09:46:48"/>
    <d v="2009-12-28T00:00:00"/>
    <d v="1899-12-30T09:58:07"/>
    <x v="80"/>
    <x v="1"/>
    <n v="37.799999999999997"/>
    <n v="37.92"/>
    <x v="0"/>
    <n v="2.59"/>
    <x v="3"/>
    <x v="1"/>
    <x v="1"/>
    <x v="2"/>
    <m/>
    <m/>
    <n v="29784.57521999997"/>
    <n v="2.59"/>
    <n v="3779.9999999999995"/>
    <n v="3792"/>
    <n v="12.000000000000455"/>
    <n v="9.4100000000004549"/>
    <n v="180.00999999999851"/>
    <n v="-224.83478000000122"/>
    <n v="192.00999999999897"/>
    <n v="-215.42478000000077"/>
    <x v="0"/>
    <x v="0"/>
    <x v="0"/>
    <x v="6"/>
    <s v="REIT - Retail"/>
    <n v="679"/>
    <x v="0"/>
    <s v="интрадей"/>
    <x v="0"/>
    <n v="9.4100000000004549"/>
    <n v="0"/>
    <x v="0"/>
    <x v="1"/>
    <x v="4"/>
    <n v="0"/>
    <n v="30000"/>
    <n v="-0.71808260000010093"/>
    <n v="3.1603519008113382E-2"/>
    <n v="-224.83478000000122"/>
    <n v="0"/>
    <x v="6"/>
    <n v="2"/>
  </r>
  <r>
    <n v="148"/>
    <x v="13"/>
    <d v="1899-12-30T09:52:36"/>
    <d v="2009-12-28T00:00:00"/>
    <d v="1899-12-30T10:11:23"/>
    <x v="81"/>
    <x v="0"/>
    <n v="48.98"/>
    <n v="49.02"/>
    <x v="0"/>
    <n v="2.2200000000000002"/>
    <x v="3"/>
    <x v="1"/>
    <x v="0"/>
    <x v="2"/>
    <m/>
    <m/>
    <n v="29778.355219999969"/>
    <n v="2.2200000000000002"/>
    <n v="4898"/>
    <n v="4902"/>
    <n v="-4"/>
    <n v="-6.2200000000000006"/>
    <n v="192.00999999999897"/>
    <n v="-215.42478000000077"/>
    <n v="188.00999999999897"/>
    <n v="-221.64478000000076"/>
    <x v="0"/>
    <x v="0"/>
    <x v="0"/>
    <x v="4"/>
    <s v="Medical Instruments &amp; Supplies"/>
    <n v="1127"/>
    <x v="1"/>
    <s v="интрадей"/>
    <x v="0"/>
    <n v="0"/>
    <n v="-6.2200000000000006"/>
    <x v="0"/>
    <x v="1"/>
    <x v="4"/>
    <n v="0"/>
    <n v="30000"/>
    <n v="-0.7388159333334382"/>
    <n v="-2.0883292623977097E-2"/>
    <n v="0"/>
    <n v="0"/>
    <x v="3"/>
    <n v="2"/>
  </r>
  <r>
    <n v="149"/>
    <x v="13"/>
    <d v="1899-12-30T09:52:36"/>
    <d v="2009-12-28T00:00:00"/>
    <d v="1899-12-30T10:11:23"/>
    <x v="81"/>
    <x v="0"/>
    <n v="48.98"/>
    <n v="49.02"/>
    <x v="0"/>
    <n v="2.2200000000000002"/>
    <x v="4"/>
    <x v="2"/>
    <x v="1"/>
    <x v="0"/>
    <m/>
    <m/>
    <n v="29772.135219999967"/>
    <n v="2.2200000000000002"/>
    <n v="4898"/>
    <n v="4902"/>
    <n v="-4"/>
    <n v="-6.2200000000000006"/>
    <n v="188.00999999999897"/>
    <n v="-221.64478000000076"/>
    <n v="184.00999999999897"/>
    <n v="-227.86478000000076"/>
    <x v="0"/>
    <x v="0"/>
    <x v="0"/>
    <x v="4"/>
    <s v="Medical Instruments &amp; Supplies"/>
    <n v="1127"/>
    <x v="1"/>
    <s v="интрадей"/>
    <x v="0"/>
    <n v="0"/>
    <n v="-6.2200000000000006"/>
    <x v="0"/>
    <x v="1"/>
    <x v="4"/>
    <n v="0"/>
    <n v="30000"/>
    <n v="-0.75954926666677547"/>
    <n v="-2.0887654654020784E-2"/>
    <n v="0"/>
    <n v="0"/>
    <x v="3"/>
    <n v="2"/>
  </r>
  <r>
    <n v="150"/>
    <x v="13"/>
    <d v="1899-12-30T10:11:54"/>
    <d v="2009-12-28T00:00:00"/>
    <d v="1899-12-30T10:13:44"/>
    <x v="82"/>
    <x v="1"/>
    <n v="71.010000000000005"/>
    <n v="70.84"/>
    <x v="0"/>
    <n v="2.4"/>
    <x v="3"/>
    <x v="1"/>
    <x v="1"/>
    <x v="2"/>
    <m/>
    <m/>
    <n v="29752.735219999966"/>
    <n v="2.4"/>
    <n v="7101.0000000000009"/>
    <n v="7084"/>
    <n v="-17.000000000000909"/>
    <n v="-19.400000000000908"/>
    <n v="184.00999999999897"/>
    <n v="-227.86478000000076"/>
    <n v="167.00999999999806"/>
    <n v="-247.26478000000168"/>
    <x v="0"/>
    <x v="6"/>
    <x v="0"/>
    <x v="2"/>
    <s v="Independent Oil &amp; Gas"/>
    <n v="110"/>
    <x v="0"/>
    <s v="интрадей"/>
    <x v="0"/>
    <n v="0"/>
    <n v="-19.400000000000908"/>
    <x v="0"/>
    <x v="1"/>
    <x v="4"/>
    <n v="0"/>
    <n v="30000"/>
    <n v="-0.82421593333344689"/>
    <n v="-6.5161601130204319E-2"/>
    <n v="0"/>
    <n v="0"/>
    <x v="13"/>
    <n v="2"/>
  </r>
  <r>
    <n v="151"/>
    <x v="13"/>
    <d v="1899-12-30T10:16:06"/>
    <d v="2009-12-28T00:00:00"/>
    <d v="1899-12-30T10:26:21"/>
    <x v="80"/>
    <x v="1"/>
    <n v="38.04"/>
    <n v="37.950000000000003"/>
    <x v="0"/>
    <n v="2.4700000000000002"/>
    <x v="3"/>
    <x v="1"/>
    <x v="1"/>
    <x v="2"/>
    <m/>
    <m/>
    <n v="29741.265219999965"/>
    <n v="2.4700000000000002"/>
    <n v="3804"/>
    <n v="3795.0000000000005"/>
    <n v="-8.9999999999995453"/>
    <n v="-11.469999999999546"/>
    <n v="167.00999999999806"/>
    <n v="-247.26478000000168"/>
    <n v="158.00999999999851"/>
    <n v="-258.73478000000125"/>
    <x v="0"/>
    <x v="6"/>
    <x v="0"/>
    <x v="6"/>
    <s v="REIT - Retail"/>
    <n v="615"/>
    <x v="0"/>
    <s v="интрадей"/>
    <x v="0"/>
    <n v="0"/>
    <n v="-11.469999999999546"/>
    <x v="0"/>
    <x v="1"/>
    <x v="4"/>
    <n v="0"/>
    <n v="30000"/>
    <n v="-0.86244926666678412"/>
    <n v="-3.855107745620296E-2"/>
    <n v="0"/>
    <n v="0"/>
    <x v="6"/>
    <n v="2"/>
  </r>
  <r>
    <n v="152"/>
    <x v="13"/>
    <d v="1899-12-30T10:16:06"/>
    <d v="2009-12-28T00:00:00"/>
    <d v="1899-12-30T10:26:21"/>
    <x v="80"/>
    <x v="1"/>
    <n v="38.04"/>
    <n v="37.950000000000003"/>
    <x v="0"/>
    <n v="2.4700000000000002"/>
    <x v="0"/>
    <x v="1"/>
    <x v="2"/>
    <x v="0"/>
    <m/>
    <m/>
    <n v="29729.795219999964"/>
    <n v="2.4700000000000002"/>
    <n v="3804"/>
    <n v="3795.0000000000005"/>
    <n v="-8.9999999999995453"/>
    <n v="-11.469999999999546"/>
    <n v="158.00999999999851"/>
    <n v="-258.73478000000125"/>
    <n v="149.00999999999897"/>
    <n v="-270.20478000000082"/>
    <x v="0"/>
    <x v="6"/>
    <x v="0"/>
    <x v="6"/>
    <s v="REIT - Retail"/>
    <n v="615"/>
    <x v="0"/>
    <s v="интрадей"/>
    <x v="0"/>
    <n v="0"/>
    <n v="-11.469999999999546"/>
    <x v="0"/>
    <x v="1"/>
    <x v="4"/>
    <n v="0"/>
    <n v="30000"/>
    <n v="-0.90068260000012135"/>
    <n v="-3.8565945043548412E-2"/>
    <n v="0"/>
    <n v="0"/>
    <x v="6"/>
    <n v="2"/>
  </r>
  <r>
    <n v="153"/>
    <x v="13"/>
    <d v="1899-12-30T10:25:46"/>
    <d v="2009-12-28T00:00:00"/>
    <d v="1899-12-30T10:26:21"/>
    <x v="80"/>
    <x v="1"/>
    <n v="38.01"/>
    <n v="37.94"/>
    <x v="0"/>
    <n v="2.19"/>
    <x v="3"/>
    <x v="1"/>
    <x v="3"/>
    <x v="2"/>
    <m/>
    <m/>
    <n v="29720.605219999965"/>
    <n v="2.19"/>
    <n v="3801"/>
    <n v="3794"/>
    <n v="-7"/>
    <n v="-9.19"/>
    <n v="149.00999999999897"/>
    <n v="-270.20478000000082"/>
    <n v="142.00999999999897"/>
    <n v="-279.39478000000082"/>
    <x v="0"/>
    <x v="6"/>
    <x v="0"/>
    <x v="6"/>
    <s v="REIT - Retail"/>
    <n v="35"/>
    <x v="0"/>
    <s v="интрадей"/>
    <x v="0"/>
    <n v="0"/>
    <n v="-9.19"/>
    <x v="0"/>
    <x v="1"/>
    <x v="4"/>
    <n v="0"/>
    <n v="30000"/>
    <n v="-0.93131593333345031"/>
    <n v="-3.0911750087724624E-2"/>
    <n v="0"/>
    <n v="0"/>
    <x v="6"/>
    <n v="2"/>
  </r>
  <r>
    <n v="154"/>
    <x v="13"/>
    <d v="1899-12-30T10:25:50"/>
    <d v="2009-12-28T00:00:00"/>
    <d v="1899-12-30T10:26:21"/>
    <x v="80"/>
    <x v="1"/>
    <n v="38.01"/>
    <n v="37.94"/>
    <x v="0"/>
    <n v="2.19"/>
    <x v="3"/>
    <x v="2"/>
    <x v="3"/>
    <x v="2"/>
    <m/>
    <m/>
    <n v="29711.415219999966"/>
    <n v="2.19"/>
    <n v="3801"/>
    <n v="3794"/>
    <n v="-7"/>
    <n v="-9.19"/>
    <n v="142.00999999999897"/>
    <n v="-279.39478000000082"/>
    <n v="135.00999999999897"/>
    <n v="-288.58478000000082"/>
    <x v="0"/>
    <x v="6"/>
    <x v="0"/>
    <x v="6"/>
    <s v="REIT - Retail"/>
    <n v="31"/>
    <x v="0"/>
    <s v="интрадей"/>
    <x v="0"/>
    <n v="0"/>
    <n v="-9.19"/>
    <x v="0"/>
    <x v="1"/>
    <x v="4"/>
    <n v="0"/>
    <n v="30000"/>
    <n v="-0.96194926666677927"/>
    <n v="-3.0921308405302727E-2"/>
    <n v="0"/>
    <n v="0"/>
    <x v="6"/>
    <n v="2"/>
  </r>
  <r>
    <n v="155"/>
    <x v="13"/>
    <d v="1899-12-30T12:51:19"/>
    <d v="2009-12-28T00:00:00"/>
    <d v="1899-12-30T13:05:23"/>
    <x v="83"/>
    <x v="0"/>
    <n v="104.98"/>
    <n v="105.23"/>
    <x v="0"/>
    <n v="2.88"/>
    <x v="3"/>
    <x v="2"/>
    <x v="0"/>
    <x v="2"/>
    <m/>
    <m/>
    <n v="29683.535219999965"/>
    <n v="2.88"/>
    <n v="10498"/>
    <n v="10523"/>
    <n v="-25"/>
    <n v="-27.88"/>
    <n v="135.00999999999897"/>
    <n v="-288.58478000000082"/>
    <n v="110.00999999999897"/>
    <n v="-316.46478000000081"/>
    <x v="0"/>
    <x v="2"/>
    <x v="0"/>
    <x v="2"/>
    <s v="Independent Oil &amp; Gas"/>
    <n v="844"/>
    <x v="0"/>
    <s v="интрадей"/>
    <x v="1"/>
    <n v="0"/>
    <n v="-27.88"/>
    <x v="0"/>
    <x v="1"/>
    <x v="4"/>
    <n v="29683.535219999965"/>
    <n v="30000"/>
    <n v="-1.0548826000001161"/>
    <n v="-9.383598793110956E-2"/>
    <n v="0"/>
    <n v="-316.46478000000081"/>
    <x v="15"/>
    <n v="-1"/>
  </r>
  <r>
    <n v="156"/>
    <x v="14"/>
    <d v="1899-12-30T09:42:04"/>
    <d v="2009-12-29T00:00:00"/>
    <d v="1899-12-30T09:44:26"/>
    <x v="84"/>
    <x v="0"/>
    <n v="46.48"/>
    <n v="46.52"/>
    <x v="0"/>
    <n v="2.33"/>
    <x v="4"/>
    <x v="0"/>
    <x v="4"/>
    <x v="0"/>
    <m/>
    <m/>
    <n v="29677.205219999963"/>
    <n v="2.33"/>
    <n v="4648"/>
    <n v="4652"/>
    <n v="-4"/>
    <n v="-6.33"/>
    <n v="110.00999999999897"/>
    <n v="-316.46478000000081"/>
    <n v="106.00999999999897"/>
    <n v="-322.7947800000008"/>
    <x v="3"/>
    <x v="0"/>
    <x v="0"/>
    <x v="2"/>
    <s v="Steel &amp; Iron"/>
    <n v="142"/>
    <x v="0"/>
    <s v="интрадей"/>
    <x v="0"/>
    <n v="0"/>
    <n v="-6.33"/>
    <x v="0"/>
    <x v="1"/>
    <x v="4"/>
    <n v="0"/>
    <n v="30000"/>
    <n v="-1.0759826000001218"/>
    <n v="-2.1324953220992232E-2"/>
    <n v="-316.46478000000081"/>
    <n v="0"/>
    <x v="3"/>
    <n v="-1"/>
  </r>
  <r>
    <n v="157"/>
    <x v="14"/>
    <d v="1899-12-30T09:43:28"/>
    <d v="2009-12-29T00:00:00"/>
    <d v="1899-12-30T09:45:30"/>
    <x v="85"/>
    <x v="0"/>
    <n v="52.81"/>
    <n v="52.95"/>
    <x v="0"/>
    <n v="2.23"/>
    <x v="4"/>
    <x v="0"/>
    <x v="4"/>
    <x v="0"/>
    <m/>
    <m/>
    <n v="29660.975219999964"/>
    <n v="2.23"/>
    <n v="5281"/>
    <n v="5295"/>
    <n v="-14"/>
    <n v="-16.23"/>
    <n v="106.00999999999897"/>
    <n v="-322.7947800000008"/>
    <n v="92.009999999998968"/>
    <n v="-339.02478000000082"/>
    <x v="3"/>
    <x v="0"/>
    <x v="0"/>
    <x v="6"/>
    <s v="REIT - Retail"/>
    <n v="122"/>
    <x v="0"/>
    <s v="интрадей"/>
    <x v="0"/>
    <n v="0"/>
    <n v="-16.23"/>
    <x v="0"/>
    <x v="1"/>
    <x v="4"/>
    <n v="0"/>
    <n v="30000"/>
    <n v="-1.1300826000001203"/>
    <n v="-5.4688438077928898E-2"/>
    <n v="0"/>
    <n v="0"/>
    <x v="7"/>
    <n v="-1"/>
  </r>
  <r>
    <n v="158"/>
    <x v="14"/>
    <d v="1899-12-30T09:43:29"/>
    <d v="2009-12-29T00:00:00"/>
    <d v="1899-12-30T09:45:30"/>
    <x v="85"/>
    <x v="0"/>
    <n v="52.82"/>
    <n v="52.96"/>
    <x v="0"/>
    <n v="2.23"/>
    <x v="3"/>
    <x v="0"/>
    <x v="1"/>
    <x v="2"/>
    <m/>
    <m/>
    <n v="29644.745219999964"/>
    <n v="2.23"/>
    <n v="5282"/>
    <n v="5296"/>
    <n v="-14"/>
    <n v="-16.23"/>
    <n v="92.009999999998968"/>
    <n v="-339.02478000000082"/>
    <n v="78.009999999998968"/>
    <n v="-355.25478000000084"/>
    <x v="3"/>
    <x v="0"/>
    <x v="0"/>
    <x v="6"/>
    <s v="REIT - Retail"/>
    <n v="121"/>
    <x v="0"/>
    <s v="интрадей"/>
    <x v="0"/>
    <n v="0"/>
    <n v="-16.23"/>
    <x v="0"/>
    <x v="1"/>
    <x v="4"/>
    <n v="0"/>
    <n v="30000"/>
    <n v="-1.184182600000119"/>
    <n v="-5.4718362695829068E-2"/>
    <n v="0"/>
    <n v="0"/>
    <x v="7"/>
    <n v="-1"/>
  </r>
  <r>
    <n v="159"/>
    <x v="14"/>
    <d v="1899-12-30T09:56:56"/>
    <d v="2009-12-29T00:00:00"/>
    <d v="1899-12-30T11:01:12"/>
    <x v="80"/>
    <x v="0"/>
    <n v="37.479999999999997"/>
    <n v="36.89"/>
    <x v="0"/>
    <n v="2.19"/>
    <x v="3"/>
    <x v="1"/>
    <x v="1"/>
    <x v="2"/>
    <m/>
    <m/>
    <n v="29701.555219999966"/>
    <n v="2.19"/>
    <n v="3747.9999999999995"/>
    <n v="3689"/>
    <n v="58.999999999999545"/>
    <n v="56.809999999999548"/>
    <n v="78.009999999998968"/>
    <n v="-355.25478000000084"/>
    <n v="137.00999999999851"/>
    <n v="-298.44478000000129"/>
    <x v="3"/>
    <x v="0"/>
    <x v="0"/>
    <x v="6"/>
    <s v="REIT - Retail"/>
    <n v="3856"/>
    <x v="4"/>
    <s v="интрадей"/>
    <x v="0"/>
    <n v="56.809999999999548"/>
    <n v="0"/>
    <x v="0"/>
    <x v="1"/>
    <x v="4"/>
    <n v="0"/>
    <n v="30000"/>
    <n v="-0.99481593333344787"/>
    <n v="0.1916359866762295"/>
    <n v="0"/>
    <n v="0"/>
    <x v="6"/>
    <n v="-1"/>
  </r>
  <r>
    <n v="160"/>
    <x v="14"/>
    <d v="1899-12-30T09:58:00"/>
    <d v="2009-12-29T00:00:00"/>
    <d v="1899-12-30T12:17:35"/>
    <x v="80"/>
    <x v="0"/>
    <n v="37.479999999999997"/>
    <n v="36.67"/>
    <x v="0"/>
    <n v="2.31"/>
    <x v="2"/>
    <x v="1"/>
    <x v="2"/>
    <x v="1"/>
    <m/>
    <m/>
    <n v="29780.245219999964"/>
    <n v="2.31"/>
    <n v="3747.9999999999995"/>
    <n v="3667"/>
    <n v="80.999999999999545"/>
    <n v="78.689999999999543"/>
    <n v="137.00999999999851"/>
    <n v="-298.44478000000129"/>
    <n v="218.00999999999806"/>
    <n v="-219.75478000000174"/>
    <x v="3"/>
    <x v="0"/>
    <x v="0"/>
    <x v="6"/>
    <s v="REIT - Retail"/>
    <n v="8375"/>
    <x v="8"/>
    <s v="интрадей"/>
    <x v="0"/>
    <n v="78.689999999999543"/>
    <n v="0"/>
    <x v="0"/>
    <x v="1"/>
    <x v="4"/>
    <n v="0"/>
    <n v="30000"/>
    <n v="-0.73251593333345222"/>
    <n v="0.26493562177852442"/>
    <n v="0"/>
    <n v="0"/>
    <x v="6"/>
    <n v="-1"/>
  </r>
  <r>
    <n v="161"/>
    <x v="14"/>
    <d v="1899-12-30T09:59:17"/>
    <d v="2009-12-29T00:00:00"/>
    <d v="1899-12-30T10:07:32"/>
    <x v="86"/>
    <x v="0"/>
    <n v="28.97"/>
    <n v="29.02"/>
    <x v="0"/>
    <n v="2.4500000000000002"/>
    <x v="3"/>
    <x v="0"/>
    <x v="1"/>
    <x v="2"/>
    <m/>
    <m/>
    <n v="29772.795219999964"/>
    <n v="2.4500000000000002"/>
    <n v="2897"/>
    <n v="2902"/>
    <n v="-5"/>
    <n v="-7.45"/>
    <n v="218.00999999999806"/>
    <n v="-219.75478000000174"/>
    <n v="213.00999999999806"/>
    <n v="-227.20478000000173"/>
    <x v="3"/>
    <x v="0"/>
    <x v="0"/>
    <x v="3"/>
    <s v="Packaging &amp; Containers"/>
    <n v="495"/>
    <x v="0"/>
    <s v="интрадей"/>
    <x v="0"/>
    <n v="0"/>
    <n v="-7.45"/>
    <x v="0"/>
    <x v="1"/>
    <x v="4"/>
    <n v="0"/>
    <n v="30000"/>
    <n v="-0.75734926666678803"/>
    <n v="-2.5016583795614347E-2"/>
    <n v="0"/>
    <n v="0"/>
    <x v="4"/>
    <n v="-1"/>
  </r>
  <r>
    <n v="162"/>
    <x v="14"/>
    <d v="1899-12-30T10:04:19"/>
    <d v="2009-12-29T00:00:00"/>
    <d v="1899-12-30T10:07:32"/>
    <x v="86"/>
    <x v="0"/>
    <n v="28.99"/>
    <n v="29.02"/>
    <x v="0"/>
    <n v="2.29"/>
    <x v="3"/>
    <x v="2"/>
    <x v="1"/>
    <x v="2"/>
    <m/>
    <m/>
    <n v="29767.505219999963"/>
    <n v="2.29"/>
    <n v="2899"/>
    <n v="2902"/>
    <n v="-3"/>
    <n v="-5.29"/>
    <n v="213.00999999999806"/>
    <n v="-227.20478000000173"/>
    <n v="210.00999999999806"/>
    <n v="-232.49478000000173"/>
    <x v="3"/>
    <x v="6"/>
    <x v="0"/>
    <x v="3"/>
    <s v="Packaging &amp; Containers"/>
    <n v="193"/>
    <x v="0"/>
    <s v="интрадей"/>
    <x v="0"/>
    <n v="0"/>
    <n v="-5.29"/>
    <x v="0"/>
    <x v="1"/>
    <x v="4"/>
    <n v="0"/>
    <n v="30000"/>
    <n v="-0.77498260000012431"/>
    <n v="-1.7767898381430103E-2"/>
    <n v="0"/>
    <n v="0"/>
    <x v="4"/>
    <n v="-1"/>
  </r>
  <r>
    <n v="163"/>
    <x v="14"/>
    <d v="1899-12-30T10:04:21"/>
    <d v="2009-12-29T00:00:00"/>
    <d v="1899-12-30T10:09:29"/>
    <x v="86"/>
    <x v="0"/>
    <n v="28.99"/>
    <n v="29.08"/>
    <x v="0"/>
    <n v="2.29"/>
    <x v="3"/>
    <x v="0"/>
    <x v="2"/>
    <x v="2"/>
    <m/>
    <m/>
    <n v="29756.215219999962"/>
    <n v="2.29"/>
    <n v="2899"/>
    <n v="2908"/>
    <n v="-9"/>
    <n v="-11.29"/>
    <n v="210.00999999999806"/>
    <n v="-232.49478000000173"/>
    <n v="201.00999999999806"/>
    <n v="-243.78478000000172"/>
    <x v="3"/>
    <x v="6"/>
    <x v="0"/>
    <x v="3"/>
    <s v="Packaging &amp; Containers"/>
    <n v="308"/>
    <x v="0"/>
    <s v="интрадей"/>
    <x v="0"/>
    <n v="0"/>
    <n v="-11.29"/>
    <x v="0"/>
    <x v="1"/>
    <x v="4"/>
    <n v="0"/>
    <n v="30000"/>
    <n v="-0.81261593333346049"/>
    <n v="-3.7927263022416252E-2"/>
    <n v="0"/>
    <n v="0"/>
    <x v="4"/>
    <n v="-1"/>
  </r>
  <r>
    <n v="164"/>
    <x v="14"/>
    <d v="1899-12-30T10:19:00"/>
    <d v="2009-12-29T00:00:00"/>
    <d v="1899-12-30T10:27:41"/>
    <x v="87"/>
    <x v="0"/>
    <n v="113.14"/>
    <n v="113.43"/>
    <x v="0"/>
    <n v="2.5099999999999998"/>
    <x v="3"/>
    <x v="1"/>
    <x v="1"/>
    <x v="2"/>
    <m/>
    <m/>
    <n v="29724.705219999963"/>
    <n v="2.5099999999999998"/>
    <n v="11314"/>
    <n v="11343"/>
    <n v="-29"/>
    <n v="-31.509999999999998"/>
    <n v="201.00999999999806"/>
    <n v="-243.78478000000172"/>
    <n v="172.00999999999806"/>
    <n v="-275.29478000000171"/>
    <x v="3"/>
    <x v="6"/>
    <x v="0"/>
    <x v="6"/>
    <s v="Diversified Investments"/>
    <n v="521"/>
    <x v="0"/>
    <s v="интрадей"/>
    <x v="0"/>
    <n v="0"/>
    <n v="-31.509999999999998"/>
    <x v="0"/>
    <x v="1"/>
    <x v="4"/>
    <n v="0"/>
    <n v="30000"/>
    <n v="-0.91764926666678848"/>
    <n v="-0.10589384357866746"/>
    <n v="0"/>
    <n v="0"/>
    <x v="16"/>
    <n v="-1"/>
  </r>
  <r>
    <n v="165"/>
    <x v="14"/>
    <d v="1899-12-30T12:15:47"/>
    <d v="2009-12-29T00:00:00"/>
    <d v="1899-12-30T12:18:22"/>
    <x v="80"/>
    <x v="0"/>
    <n v="36.700000000000003"/>
    <n v="36.67"/>
    <x v="0"/>
    <n v="2.59"/>
    <x v="4"/>
    <x v="1"/>
    <x v="0"/>
    <x v="0"/>
    <m/>
    <m/>
    <n v="29725.115219999963"/>
    <n v="2.59"/>
    <n v="3670.0000000000005"/>
    <n v="3667"/>
    <n v="3.0000000000004547"/>
    <n v="0.41000000000045489"/>
    <n v="172.00999999999806"/>
    <n v="-275.29478000000171"/>
    <n v="175.00999999999851"/>
    <n v="-274.88478000000123"/>
    <x v="3"/>
    <x v="2"/>
    <x v="0"/>
    <x v="6"/>
    <s v="REIT - Retail"/>
    <n v="155"/>
    <x v="0"/>
    <s v="интрадей"/>
    <x v="1"/>
    <n v="0.41000000000045489"/>
    <n v="0"/>
    <x v="0"/>
    <x v="1"/>
    <x v="4"/>
    <n v="29725.115219999963"/>
    <n v="30000"/>
    <n v="-0.91628260000012229"/>
    <n v="1.3793240234523509E-3"/>
    <n v="0"/>
    <n v="-274.88478000000123"/>
    <x v="6"/>
    <n v="1"/>
  </r>
  <r>
    <n v="166"/>
    <x v="15"/>
    <d v="1899-12-30T09:33:46"/>
    <d v="2010-01-04T00:00:00"/>
    <d v="1899-12-30T09:36:34"/>
    <x v="88"/>
    <x v="1"/>
    <n v="29.42"/>
    <n v="29.35"/>
    <x v="0"/>
    <n v="2.29"/>
    <x v="3"/>
    <x v="5"/>
    <x v="1"/>
    <x v="2"/>
    <m/>
    <m/>
    <n v="29715.825219999962"/>
    <n v="2.29"/>
    <n v="2942"/>
    <n v="2935"/>
    <n v="-7"/>
    <n v="-9.2899999999999991"/>
    <n v="175.00999999999851"/>
    <n v="-274.88478000000123"/>
    <n v="168.00999999999851"/>
    <n v="-284.17478000000125"/>
    <x v="0"/>
    <x v="0"/>
    <x v="0"/>
    <x v="3"/>
    <s v="Textile - Apparel Footwear &amp; Accessories"/>
    <n v="168"/>
    <x v="0"/>
    <s v="интрадей"/>
    <x v="0"/>
    <n v="0"/>
    <n v="-9.2899999999999991"/>
    <x v="1"/>
    <x v="2"/>
    <x v="5"/>
    <n v="0"/>
    <n v="30000"/>
    <n v="-0.94724926666679188"/>
    <n v="-3.125303276789413E-2"/>
    <n v="-274.88478000000123"/>
    <n v="0"/>
    <x v="4"/>
    <n v="1"/>
  </r>
  <r>
    <n v="167"/>
    <x v="15"/>
    <d v="1899-12-30T09:38:28"/>
    <d v="2010-01-04T00:00:00"/>
    <d v="1899-12-30T09:41:44"/>
    <x v="42"/>
    <x v="0"/>
    <n v="22.03"/>
    <n v="22.11"/>
    <x v="0"/>
    <n v="2.27"/>
    <x v="3"/>
    <x v="1"/>
    <x v="1"/>
    <x v="2"/>
    <m/>
    <m/>
    <n v="29705.555219999962"/>
    <n v="2.27"/>
    <n v="2203"/>
    <n v="2211"/>
    <n v="-8"/>
    <n v="-10.27"/>
    <n v="168.00999999999851"/>
    <n v="-284.17478000000125"/>
    <n v="160.00999999999851"/>
    <n v="-294.44478000000123"/>
    <x v="0"/>
    <x v="0"/>
    <x v="0"/>
    <x v="2"/>
    <s v="Steel &amp; Iron"/>
    <n v="196"/>
    <x v="0"/>
    <s v="интрадей"/>
    <x v="0"/>
    <n v="0"/>
    <n v="-10.27"/>
    <x v="1"/>
    <x v="2"/>
    <x v="5"/>
    <n v="0"/>
    <n v="30000"/>
    <n v="-0.98148260000012666"/>
    <n v="-3.4560709399678077E-2"/>
    <n v="0"/>
    <n v="0"/>
    <x v="1"/>
    <n v="1"/>
  </r>
  <r>
    <n v="168"/>
    <x v="15"/>
    <d v="1899-12-30T09:49:25"/>
    <d v="2010-01-04T00:00:00"/>
    <d v="1899-12-30T09:52:12"/>
    <x v="89"/>
    <x v="1"/>
    <n v="29.03"/>
    <n v="28.96"/>
    <x v="0"/>
    <n v="2.17"/>
    <x v="0"/>
    <x v="1"/>
    <x v="1"/>
    <x v="0"/>
    <m/>
    <m/>
    <n v="29696.385219999964"/>
    <n v="2.17"/>
    <n v="2903"/>
    <n v="2896"/>
    <n v="-7"/>
    <n v="-9.17"/>
    <n v="160.00999999999851"/>
    <n v="-294.44478000000123"/>
    <n v="153.00999999999851"/>
    <n v="-303.61478000000125"/>
    <x v="0"/>
    <x v="0"/>
    <x v="0"/>
    <x v="1"/>
    <s v="Discount, Variety Stores"/>
    <n v="167"/>
    <x v="0"/>
    <s v="интрадей"/>
    <x v="0"/>
    <n v="0"/>
    <n v="-9.17"/>
    <x v="1"/>
    <x v="2"/>
    <x v="5"/>
    <n v="0"/>
    <n v="30000"/>
    <n v="-1.0120492666667875"/>
    <n v="-3.0869646879464269E-2"/>
    <n v="0"/>
    <n v="0"/>
    <x v="4"/>
    <n v="1"/>
  </r>
  <r>
    <n v="169"/>
    <x v="15"/>
    <d v="1899-12-30T09:49:45"/>
    <d v="2010-01-04T00:00:00"/>
    <d v="1899-12-30T09:52:12"/>
    <x v="89"/>
    <x v="1"/>
    <n v="29"/>
    <n v="28.96"/>
    <x v="0"/>
    <n v="2.29"/>
    <x v="3"/>
    <x v="1"/>
    <x v="2"/>
    <x v="2"/>
    <m/>
    <m/>
    <n v="29690.095219999963"/>
    <n v="2.29"/>
    <n v="2900"/>
    <n v="2896"/>
    <n v="-4"/>
    <n v="-6.29"/>
    <n v="153.00999999999851"/>
    <n v="-303.61478000000125"/>
    <n v="149.00999999999851"/>
    <n v="-309.90478000000127"/>
    <x v="0"/>
    <x v="0"/>
    <x v="0"/>
    <x v="1"/>
    <s v="Discount, Variety Stores"/>
    <n v="147"/>
    <x v="0"/>
    <s v="интрадей"/>
    <x v="0"/>
    <n v="0"/>
    <n v="-6.29"/>
    <x v="1"/>
    <x v="2"/>
    <x v="5"/>
    <n v="0"/>
    <n v="30000"/>
    <n v="-1.0330159333334572"/>
    <n v="-2.1181029116515752E-2"/>
    <n v="0"/>
    <n v="0"/>
    <x v="4"/>
    <n v="1"/>
  </r>
  <r>
    <n v="170"/>
    <x v="15"/>
    <d v="1899-12-30T09:53:48"/>
    <d v="2010-01-04T00:00:00"/>
    <d v="1899-12-30T10:18:10"/>
    <x v="42"/>
    <x v="1"/>
    <n v="22.36"/>
    <n v="22.48"/>
    <x v="0"/>
    <n v="2.5499999999999998"/>
    <x v="3"/>
    <x v="1"/>
    <x v="3"/>
    <x v="2"/>
    <m/>
    <m/>
    <n v="29699.545219999964"/>
    <n v="2.5499999999999998"/>
    <n v="2236"/>
    <n v="2248"/>
    <n v="12"/>
    <n v="9.4499999999999993"/>
    <n v="149.00999999999851"/>
    <n v="-309.90478000000127"/>
    <n v="161.00999999999851"/>
    <n v="-300.45478000000128"/>
    <x v="0"/>
    <x v="0"/>
    <x v="0"/>
    <x v="2"/>
    <s v="Steel &amp; Iron"/>
    <n v="1462"/>
    <x v="1"/>
    <s v="интрадей"/>
    <x v="0"/>
    <n v="9.4499999999999993"/>
    <n v="0"/>
    <x v="1"/>
    <x v="2"/>
    <x v="5"/>
    <n v="0"/>
    <n v="30000"/>
    <n v="-1.0015159333334547"/>
    <n v="3.1828796539645252E-2"/>
    <n v="0"/>
    <n v="0"/>
    <x v="1"/>
    <n v="1"/>
  </r>
  <r>
    <n v="171"/>
    <x v="15"/>
    <d v="1899-12-30T10:01:49"/>
    <d v="2010-01-04T00:00:00"/>
    <d v="1899-12-30T10:23:04"/>
    <x v="90"/>
    <x v="0"/>
    <n v="67.599999999999994"/>
    <n v="67.06"/>
    <x v="0"/>
    <n v="2.39"/>
    <x v="3"/>
    <x v="1"/>
    <x v="3"/>
    <x v="2"/>
    <m/>
    <m/>
    <n v="29751.155219999964"/>
    <n v="2.39"/>
    <n v="6759.9999999999991"/>
    <n v="6706"/>
    <n v="53.999999999999091"/>
    <n v="51.60999999999909"/>
    <n v="161.00999999999851"/>
    <n v="-300.45478000000128"/>
    <n v="215.0099999999976"/>
    <n v="-248.84478000000217"/>
    <x v="0"/>
    <x v="6"/>
    <x v="0"/>
    <x v="6"/>
    <s v="REIT - Retail"/>
    <n v="1275"/>
    <x v="1"/>
    <s v="интрадей"/>
    <x v="0"/>
    <n v="51.60999999999909"/>
    <n v="0"/>
    <x v="1"/>
    <x v="2"/>
    <x v="5"/>
    <n v="0"/>
    <n v="30000"/>
    <n v="-0.82948260000011942"/>
    <n v="0.17377370467358505"/>
    <n v="0"/>
    <n v="0"/>
    <x v="11"/>
    <n v="1"/>
  </r>
  <r>
    <n v="172"/>
    <x v="15"/>
    <d v="1899-12-30T10:03:33"/>
    <d v="2010-01-04T00:00:00"/>
    <d v="1899-12-30T10:17:21"/>
    <x v="91"/>
    <x v="1"/>
    <n v="44.12"/>
    <n v="43.96"/>
    <x v="0"/>
    <n v="2.33"/>
    <x v="4"/>
    <x v="1"/>
    <x v="0"/>
    <x v="0"/>
    <m/>
    <m/>
    <n v="29732.825219999962"/>
    <n v="2.33"/>
    <n v="4412"/>
    <n v="4396"/>
    <n v="-16"/>
    <n v="-18.329999999999998"/>
    <n v="215.0099999999976"/>
    <n v="-248.84478000000217"/>
    <n v="199.0099999999976"/>
    <n v="-267.17478000000216"/>
    <x v="0"/>
    <x v="6"/>
    <x v="0"/>
    <x v="6"/>
    <s v="REIT - Industrial"/>
    <n v="828"/>
    <x v="0"/>
    <s v="интрадей"/>
    <x v="0"/>
    <n v="0"/>
    <n v="-18.329999999999998"/>
    <x v="1"/>
    <x v="2"/>
    <x v="5"/>
    <n v="0"/>
    <n v="30000"/>
    <n v="-0.89058260000012524"/>
    <n v="-6.1611052964019218E-2"/>
    <n v="0"/>
    <n v="0"/>
    <x v="5"/>
    <n v="1"/>
  </r>
  <r>
    <n v="173"/>
    <x v="15"/>
    <d v="1899-12-30T10:33:59"/>
    <d v="2010-01-04T00:00:00"/>
    <d v="1899-12-30T10:37:06"/>
    <x v="92"/>
    <x v="0"/>
    <n v="18.989999999999998"/>
    <n v="18.84"/>
    <x v="0"/>
    <n v="2.54"/>
    <x v="4"/>
    <x v="1"/>
    <x v="4"/>
    <x v="0"/>
    <m/>
    <m/>
    <n v="29745.285219999962"/>
    <n v="2.54"/>
    <n v="1898.9999999999998"/>
    <n v="1884"/>
    <n v="14.999999999999773"/>
    <n v="12.459999999999773"/>
    <n v="199.0099999999976"/>
    <n v="-267.17478000000216"/>
    <n v="214.00999999999738"/>
    <n v="-254.71478000000238"/>
    <x v="0"/>
    <x v="6"/>
    <x v="0"/>
    <x v="2"/>
    <s v="Independent Oil &amp; Gas"/>
    <n v="187"/>
    <x v="0"/>
    <s v="интрадей"/>
    <x v="0"/>
    <n v="12.459999999999773"/>
    <n v="0"/>
    <x v="1"/>
    <x v="2"/>
    <x v="5"/>
    <n v="0"/>
    <n v="30000"/>
    <n v="-0.84904926666679481"/>
    <n v="4.1906545737933551E-2"/>
    <n v="0"/>
    <n v="0"/>
    <x v="0"/>
    <n v="1"/>
  </r>
  <r>
    <n v="174"/>
    <x v="15"/>
    <d v="1899-12-30T10:34:01"/>
    <d v="2010-01-04T00:00:00"/>
    <d v="1899-12-30T10:37:06"/>
    <x v="92"/>
    <x v="0"/>
    <n v="18.98"/>
    <n v="18.84"/>
    <x v="0"/>
    <n v="2.54"/>
    <x v="1"/>
    <x v="1"/>
    <x v="4"/>
    <x v="0"/>
    <m/>
    <m/>
    <n v="29756.745219999961"/>
    <n v="2.54"/>
    <n v="1898"/>
    <n v="1884"/>
    <n v="14"/>
    <n v="11.46"/>
    <n v="214.00999999999738"/>
    <n v="-254.71478000000238"/>
    <n v="228.00999999999738"/>
    <n v="-243.25478000000237"/>
    <x v="0"/>
    <x v="6"/>
    <x v="0"/>
    <x v="2"/>
    <s v="Independent Oil &amp; Gas"/>
    <n v="185"/>
    <x v="0"/>
    <s v="интрадей"/>
    <x v="0"/>
    <n v="11.46"/>
    <n v="0"/>
    <x v="1"/>
    <x v="2"/>
    <x v="5"/>
    <n v="0"/>
    <n v="30000"/>
    <n v="-0.81084926666679769"/>
    <n v="3.8527114180413768E-2"/>
    <n v="0"/>
    <n v="0"/>
    <x v="0"/>
    <n v="1"/>
  </r>
  <r>
    <n v="175"/>
    <x v="15"/>
    <d v="1899-12-30T11:14:53"/>
    <d v="2010-01-04T00:00:00"/>
    <d v="1899-12-30T12:35:53"/>
    <x v="93"/>
    <x v="0"/>
    <n v="32.9"/>
    <n v="32.57"/>
    <x v="0"/>
    <n v="2.7"/>
    <x v="3"/>
    <x v="2"/>
    <x v="1"/>
    <x v="2"/>
    <m/>
    <m/>
    <n v="29787.04521999996"/>
    <n v="2.7"/>
    <n v="3290"/>
    <n v="3257"/>
    <n v="33"/>
    <n v="30.3"/>
    <n v="228.00999999999738"/>
    <n v="-243.25478000000237"/>
    <n v="261.00999999999738"/>
    <n v="-212.95478000000236"/>
    <x v="0"/>
    <x v="1"/>
    <x v="0"/>
    <x v="6"/>
    <s v="REIT - Retail"/>
    <n v="4860"/>
    <x v="7"/>
    <s v="интрадей"/>
    <x v="1"/>
    <n v="30.3"/>
    <n v="0"/>
    <x v="1"/>
    <x v="2"/>
    <x v="5"/>
    <n v="0"/>
    <n v="30000"/>
    <n v="-0.70984926666680015"/>
    <n v="0.10182565255703498"/>
    <n v="0"/>
    <n v="0"/>
    <x v="10"/>
    <n v="1"/>
  </r>
  <r>
    <n v="176"/>
    <x v="15"/>
    <d v="1899-12-30T11:20:12"/>
    <d v="2010-01-04T00:00:00"/>
    <d v="1899-12-30T11:30:41"/>
    <x v="94"/>
    <x v="0"/>
    <n v="10.99"/>
    <n v="11.03"/>
    <x v="0"/>
    <n v="2.4"/>
    <x v="6"/>
    <x v="2"/>
    <x v="1"/>
    <x v="0"/>
    <m/>
    <m/>
    <n v="29780.645219999958"/>
    <n v="2.4"/>
    <n v="1099"/>
    <n v="1103"/>
    <n v="-4"/>
    <n v="-6.4"/>
    <n v="261.00999999999738"/>
    <n v="-212.95478000000236"/>
    <n v="257.00999999999738"/>
    <n v="-219.35478000000236"/>
    <x v="0"/>
    <x v="1"/>
    <x v="0"/>
    <x v="1"/>
    <s v="Major Airlines"/>
    <n v="629"/>
    <x v="0"/>
    <s v="интрадей"/>
    <x v="1"/>
    <n v="0"/>
    <n v="-6.4"/>
    <x v="1"/>
    <x v="2"/>
    <x v="5"/>
    <n v="0"/>
    <n v="30000"/>
    <n v="-0.73118260000013835"/>
    <n v="-2.148585048544625E-2"/>
    <n v="0"/>
    <n v="0"/>
    <x v="2"/>
    <n v="1"/>
  </r>
  <r>
    <n v="177"/>
    <x v="15"/>
    <d v="1899-12-30T12:22:06"/>
    <d v="2010-01-04T00:00:00"/>
    <d v="1899-12-30T12:29:14"/>
    <x v="95"/>
    <x v="1"/>
    <n v="37.01"/>
    <n v="36.950000000000003"/>
    <x v="0"/>
    <n v="2.19"/>
    <x v="6"/>
    <x v="1"/>
    <x v="2"/>
    <x v="0"/>
    <m/>
    <m/>
    <n v="29772.45521999996"/>
    <n v="2.19"/>
    <n v="3701"/>
    <n v="3695.0000000000005"/>
    <n v="-5.9999999999995453"/>
    <n v="-8.1899999999995448"/>
    <n v="257.00999999999738"/>
    <n v="-219.35478000000236"/>
    <n v="251.00999999999783"/>
    <n v="-227.54478000000191"/>
    <x v="0"/>
    <x v="2"/>
    <x v="0"/>
    <x v="1"/>
    <s v="Resorts &amp; Casinos"/>
    <n v="428"/>
    <x v="0"/>
    <s v="интрадей"/>
    <x v="1"/>
    <n v="0"/>
    <n v="-8.1899999999995448"/>
    <x v="1"/>
    <x v="2"/>
    <x v="5"/>
    <n v="0"/>
    <n v="30000"/>
    <n v="-0.75848260000013401"/>
    <n v="-2.7501083134688045E-2"/>
    <n v="0"/>
    <n v="0"/>
    <x v="6"/>
    <n v="1"/>
  </r>
  <r>
    <n v="178"/>
    <x v="15"/>
    <d v="1899-12-30T12:23:50"/>
    <d v="2010-01-04T00:00:00"/>
    <d v="1899-12-30T12:57:37"/>
    <x v="96"/>
    <x v="0"/>
    <n v="22.13"/>
    <n v="22.04"/>
    <x v="0"/>
    <n v="1.87"/>
    <x v="3"/>
    <x v="1"/>
    <x v="1"/>
    <x v="2"/>
    <m/>
    <m/>
    <n v="29779.585219999961"/>
    <n v="1.87"/>
    <n v="2213"/>
    <n v="2204"/>
    <n v="9"/>
    <n v="7.13"/>
    <n v="251.00999999999783"/>
    <n v="-227.54478000000191"/>
    <n v="260.00999999999783"/>
    <n v="-220.41478000000191"/>
    <x v="0"/>
    <x v="2"/>
    <x v="0"/>
    <x v="1"/>
    <s v="Business Services"/>
    <n v="2027"/>
    <x v="10"/>
    <s v="интрадей"/>
    <x v="1"/>
    <n v="7.13"/>
    <n v="0"/>
    <x v="1"/>
    <x v="2"/>
    <x v="5"/>
    <n v="0"/>
    <n v="30000"/>
    <n v="-0.73471593333346386"/>
    <n v="2.3948310434308308E-2"/>
    <n v="0"/>
    <n v="0"/>
    <x v="1"/>
    <n v="1"/>
  </r>
  <r>
    <n v="179"/>
    <x v="15"/>
    <d v="1899-12-30T12:24:29"/>
    <d v="2010-01-04T00:00:00"/>
    <d v="1899-12-30T12:57:37"/>
    <x v="96"/>
    <x v="0"/>
    <n v="22.13"/>
    <n v="22.04"/>
    <x v="0"/>
    <n v="1.87"/>
    <x v="2"/>
    <x v="1"/>
    <x v="1"/>
    <x v="1"/>
    <m/>
    <m/>
    <n v="29786.715219999962"/>
    <n v="1.87"/>
    <n v="2213"/>
    <n v="2204"/>
    <n v="9"/>
    <n v="7.13"/>
    <n v="260.00999999999783"/>
    <n v="-220.41478000000191"/>
    <n v="269.00999999999783"/>
    <n v="-213.28478000000192"/>
    <x v="0"/>
    <x v="2"/>
    <x v="0"/>
    <x v="1"/>
    <s v="Business Services"/>
    <n v="1988"/>
    <x v="10"/>
    <s v="интрадей"/>
    <x v="1"/>
    <n v="7.13"/>
    <n v="0"/>
    <x v="1"/>
    <x v="2"/>
    <x v="5"/>
    <n v="0"/>
    <n v="30000"/>
    <n v="-0.71094926666679381"/>
    <n v="2.3942576591740147E-2"/>
    <n v="0"/>
    <n v="0"/>
    <x v="1"/>
    <n v="1"/>
  </r>
  <r>
    <n v="180"/>
    <x v="15"/>
    <d v="1899-12-30T12:35:07"/>
    <d v="2010-01-04T00:00:00"/>
    <d v="1899-12-30T14:45:57"/>
    <x v="97"/>
    <x v="0"/>
    <n v="12.98"/>
    <n v="13.02"/>
    <x v="0"/>
    <n v="2.5299999999999998"/>
    <x v="3"/>
    <x v="1"/>
    <x v="2"/>
    <x v="2"/>
    <m/>
    <m/>
    <n v="29780.185219999963"/>
    <n v="2.5299999999999998"/>
    <n v="1298"/>
    <n v="1302"/>
    <n v="-4"/>
    <n v="-6.5299999999999994"/>
    <n v="269.00999999999783"/>
    <n v="-213.28478000000192"/>
    <n v="265.00999999999783"/>
    <n v="-219.81478000000192"/>
    <x v="0"/>
    <x v="2"/>
    <x v="0"/>
    <x v="1"/>
    <s v="Apparel Stores"/>
    <n v="7850"/>
    <x v="3"/>
    <s v="интрадей"/>
    <x v="1"/>
    <n v="0"/>
    <n v="-6.5299999999999994"/>
    <x v="1"/>
    <x v="2"/>
    <x v="5"/>
    <n v="0"/>
    <n v="30000"/>
    <n v="-0.73271593333345664"/>
    <n v="-2.1922524695218288E-2"/>
    <n v="0"/>
    <n v="0"/>
    <x v="2"/>
    <n v="1"/>
  </r>
  <r>
    <n v="181"/>
    <x v="15"/>
    <d v="1899-12-30T12:44:56"/>
    <d v="2010-01-04T00:00:00"/>
    <d v="1899-12-30T13:14:31"/>
    <x v="98"/>
    <x v="1"/>
    <n v="26.06"/>
    <n v="25.99"/>
    <x v="0"/>
    <n v="2.44"/>
    <x v="3"/>
    <x v="0"/>
    <x v="1"/>
    <x v="2"/>
    <m/>
    <m/>
    <n v="29770.745219999964"/>
    <n v="2.44"/>
    <n v="2606"/>
    <n v="2599"/>
    <n v="-7"/>
    <n v="-9.44"/>
    <n v="265.00999999999783"/>
    <n v="-219.81478000000192"/>
    <n v="258.00999999999783"/>
    <n v="-229.25478000000192"/>
    <x v="0"/>
    <x v="2"/>
    <x v="0"/>
    <x v="2"/>
    <s v="Industrial Metals &amp; Minerals"/>
    <n v="1775"/>
    <x v="1"/>
    <s v="интрадей"/>
    <x v="1"/>
    <n v="0"/>
    <n v="-9.44"/>
    <x v="1"/>
    <x v="2"/>
    <x v="5"/>
    <n v="0"/>
    <n v="30000"/>
    <n v="-0.76418260000011895"/>
    <n v="-3.169892977582596E-2"/>
    <n v="0"/>
    <n v="0"/>
    <x v="4"/>
    <n v="1"/>
  </r>
  <r>
    <n v="182"/>
    <x v="15"/>
    <d v="1899-12-30T12:51:13"/>
    <d v="2010-01-04T00:00:00"/>
    <d v="1899-12-30T13:52:05"/>
    <x v="99"/>
    <x v="1"/>
    <n v="45.23"/>
    <n v="45.32"/>
    <x v="0"/>
    <n v="2.21"/>
    <x v="3"/>
    <x v="1"/>
    <x v="0"/>
    <x v="2"/>
    <m/>
    <m/>
    <n v="29777.535219999965"/>
    <n v="2.21"/>
    <n v="4523"/>
    <n v="4532"/>
    <n v="9"/>
    <n v="6.79"/>
    <n v="258.00999999999783"/>
    <n v="-229.25478000000192"/>
    <n v="267.00999999999783"/>
    <n v="-222.46478000000192"/>
    <x v="0"/>
    <x v="2"/>
    <x v="0"/>
    <x v="4"/>
    <s v="Health Care Plans"/>
    <n v="3652"/>
    <x v="4"/>
    <s v="интрадей"/>
    <x v="1"/>
    <n v="6.79"/>
    <n v="0"/>
    <x v="1"/>
    <x v="2"/>
    <x v="5"/>
    <n v="0"/>
    <n v="30000"/>
    <n v="-0.74154926666678267"/>
    <n v="2.2807625236869637E-2"/>
    <n v="0"/>
    <n v="0"/>
    <x v="3"/>
    <n v="1"/>
  </r>
  <r>
    <n v="183"/>
    <x v="15"/>
    <d v="1899-12-30T13:20:42"/>
    <d v="2010-01-04T00:00:00"/>
    <d v="1899-12-30T13:49:56"/>
    <x v="100"/>
    <x v="1"/>
    <n v="65.02"/>
    <n v="64.95"/>
    <x v="0"/>
    <n v="2.2599999999999998"/>
    <x v="3"/>
    <x v="3"/>
    <x v="1"/>
    <x v="2"/>
    <m/>
    <m/>
    <n v="29768.275219999967"/>
    <n v="2.2599999999999998"/>
    <n v="6502"/>
    <n v="6495"/>
    <n v="-7"/>
    <n v="-9.26"/>
    <n v="267.00999999999783"/>
    <n v="-222.46478000000192"/>
    <n v="260.00999999999783"/>
    <n v="-231.72478000000191"/>
    <x v="0"/>
    <x v="3"/>
    <x v="0"/>
    <x v="1"/>
    <s v="Drugs Wholesale"/>
    <n v="1754"/>
    <x v="1"/>
    <s v="интрадей"/>
    <x v="1"/>
    <n v="0"/>
    <n v="-9.26"/>
    <x v="1"/>
    <x v="2"/>
    <x v="5"/>
    <n v="0"/>
    <n v="30000"/>
    <n v="-0.77241593333344405"/>
    <n v="-3.109726823118307E-2"/>
    <n v="0"/>
    <n v="0"/>
    <x v="11"/>
    <n v="1"/>
  </r>
  <r>
    <n v="184"/>
    <x v="15"/>
    <d v="1899-12-30T13:35:00"/>
    <d v="2010-01-04T00:00:00"/>
    <d v="1899-12-30T13:36:37"/>
    <x v="101"/>
    <x v="1"/>
    <n v="53"/>
    <n v="52.88"/>
    <x v="0"/>
    <n v="2.5099999999999998"/>
    <x v="5"/>
    <x v="1"/>
    <x v="1"/>
    <x v="0"/>
    <m/>
    <m/>
    <n v="29753.765219999968"/>
    <n v="2.5099999999999998"/>
    <n v="5300"/>
    <n v="5288"/>
    <n v="-12"/>
    <n v="-14.51"/>
    <n v="260.00999999999783"/>
    <n v="-231.72478000000191"/>
    <n v="248.00999999999783"/>
    <n v="-246.2347800000019"/>
    <x v="0"/>
    <x v="3"/>
    <x v="0"/>
    <x v="1"/>
    <s v="Business Services"/>
    <n v="97"/>
    <x v="0"/>
    <s v="интрадей"/>
    <x v="1"/>
    <n v="0"/>
    <n v="-14.51"/>
    <x v="1"/>
    <x v="2"/>
    <x v="5"/>
    <n v="0"/>
    <n v="30000"/>
    <n v="-0.82078260000010539"/>
    <n v="-4.8743166652294931E-2"/>
    <n v="0"/>
    <n v="0"/>
    <x v="7"/>
    <n v="1"/>
  </r>
  <r>
    <n v="185"/>
    <x v="15"/>
    <d v="1899-12-30T13:41:28"/>
    <d v="2010-01-04T00:00:00"/>
    <d v="1899-12-30T14:59:19"/>
    <x v="102"/>
    <x v="0"/>
    <n v="27.7"/>
    <n v="27.64"/>
    <x v="0"/>
    <n v="2.57"/>
    <x v="5"/>
    <x v="1"/>
    <x v="1"/>
    <x v="0"/>
    <m/>
    <m/>
    <n v="29757.195219999969"/>
    <n v="2.57"/>
    <n v="2770"/>
    <n v="2764"/>
    <n v="6"/>
    <n v="3.43"/>
    <n v="248.00999999999783"/>
    <n v="-246.2347800000019"/>
    <n v="254.00999999999783"/>
    <n v="-242.8047800000019"/>
    <x v="0"/>
    <x v="3"/>
    <x v="0"/>
    <x v="1"/>
    <s v="Specialty Retail, Other"/>
    <n v="4671"/>
    <x v="7"/>
    <s v="интрадей"/>
    <x v="1"/>
    <n v="3.43"/>
    <n v="0"/>
    <x v="1"/>
    <x v="2"/>
    <x v="5"/>
    <n v="0"/>
    <n v="30000"/>
    <n v="-0.80934926666677109"/>
    <n v="1.152795276375544E-2"/>
    <n v="0"/>
    <n v="0"/>
    <x v="4"/>
    <n v="1"/>
  </r>
  <r>
    <n v="186"/>
    <x v="15"/>
    <d v="1899-12-30T13:59:15"/>
    <d v="2010-01-04T00:00:00"/>
    <d v="1899-12-30T14:13:50"/>
    <x v="103"/>
    <x v="1"/>
    <n v="24"/>
    <n v="23.99"/>
    <x v="0"/>
    <n v="2.16"/>
    <x v="3"/>
    <x v="0"/>
    <x v="2"/>
    <x v="2"/>
    <m/>
    <m/>
    <n v="29754.035219999969"/>
    <n v="2.16"/>
    <n v="2400"/>
    <n v="2399"/>
    <n v="-1"/>
    <n v="-3.16"/>
    <n v="254.00999999999783"/>
    <n v="-242.8047800000019"/>
    <n v="253.00999999999783"/>
    <n v="-245.96478000000189"/>
    <x v="0"/>
    <x v="3"/>
    <x v="0"/>
    <x v="1"/>
    <s v="Auto Dealerships"/>
    <n v="875"/>
    <x v="0"/>
    <s v="интрадей"/>
    <x v="1"/>
    <n v="0"/>
    <n v="-3.16"/>
    <x v="1"/>
    <x v="2"/>
    <x v="5"/>
    <n v="0"/>
    <n v="30000"/>
    <n v="-0.81988260000010393"/>
    <n v="-1.0619280401386761E-2"/>
    <n v="0"/>
    <n v="0"/>
    <x v="1"/>
    <n v="1"/>
  </r>
  <r>
    <n v="187"/>
    <x v="15"/>
    <d v="1899-12-30T13:59:28"/>
    <d v="2010-01-04T00:00:00"/>
    <d v="1899-12-30T14:13:50"/>
    <x v="103"/>
    <x v="1"/>
    <n v="24"/>
    <n v="23.99"/>
    <x v="0"/>
    <n v="2.2799999999999998"/>
    <x v="2"/>
    <x v="2"/>
    <x v="3"/>
    <x v="1"/>
    <m/>
    <m/>
    <n v="29750.75521999997"/>
    <n v="2.2799999999999998"/>
    <n v="2400"/>
    <n v="2399"/>
    <n v="-1"/>
    <n v="-3.28"/>
    <n v="253.00999999999783"/>
    <n v="-245.96478000000189"/>
    <n v="252.00999999999783"/>
    <n v="-249.2447800000019"/>
    <x v="0"/>
    <x v="3"/>
    <x v="0"/>
    <x v="1"/>
    <s v="Auto Dealerships"/>
    <n v="862"/>
    <x v="0"/>
    <s v="интрадей"/>
    <x v="1"/>
    <n v="0"/>
    <n v="-3.28"/>
    <x v="1"/>
    <x v="2"/>
    <x v="5"/>
    <n v="0"/>
    <n v="30000"/>
    <n v="-0.8308159333334334"/>
    <n v="-1.1023714853285165E-2"/>
    <n v="0"/>
    <n v="0"/>
    <x v="1"/>
    <n v="1"/>
  </r>
  <r>
    <n v="188"/>
    <x v="15"/>
    <d v="1899-12-30T14:29:44"/>
    <d v="2010-01-04T00:00:00"/>
    <d v="1899-12-30T14:45:16"/>
    <x v="101"/>
    <x v="1"/>
    <n v="52.67"/>
    <n v="52.56"/>
    <x v="0"/>
    <n v="2.75"/>
    <x v="0"/>
    <x v="1"/>
    <x v="3"/>
    <x v="0"/>
    <m/>
    <m/>
    <n v="29737.00521999997"/>
    <n v="2.75"/>
    <n v="5267"/>
    <n v="5256"/>
    <n v="-11"/>
    <n v="-13.75"/>
    <n v="252.00999999999783"/>
    <n v="-249.2447800000019"/>
    <n v="241.00999999999783"/>
    <n v="-262.99478000000192"/>
    <x v="0"/>
    <x v="4"/>
    <x v="0"/>
    <x v="1"/>
    <s v="Business Services"/>
    <n v="932"/>
    <x v="1"/>
    <s v="интрадей"/>
    <x v="1"/>
    <n v="0"/>
    <n v="-13.75"/>
    <x v="1"/>
    <x v="2"/>
    <x v="5"/>
    <n v="0"/>
    <n v="30000"/>
    <n v="-0.87664926666676668"/>
    <n v="-4.6217314143193751E-2"/>
    <n v="0"/>
    <n v="0"/>
    <x v="7"/>
    <n v="1"/>
  </r>
  <r>
    <n v="189"/>
    <x v="15"/>
    <d v="1899-12-30T14:45:30"/>
    <d v="2010-01-04T00:00:00"/>
    <d v="1899-12-30T14:59:24"/>
    <x v="102"/>
    <x v="0"/>
    <n v="27.66"/>
    <n v="27.64"/>
    <x v="0"/>
    <n v="7.5999999999999998E-2"/>
    <x v="7"/>
    <x v="0"/>
    <x v="0"/>
    <x v="0"/>
    <m/>
    <m/>
    <n v="29738.929219999969"/>
    <n v="7.5999999999999998E-2"/>
    <n v="2766"/>
    <n v="2764"/>
    <n v="2"/>
    <n v="1.9239999999999999"/>
    <n v="241.00999999999783"/>
    <n v="-262.99478000000192"/>
    <n v="243.00999999999783"/>
    <n v="-261.07078000000195"/>
    <x v="0"/>
    <x v="4"/>
    <x v="0"/>
    <x v="1"/>
    <s v="Specialty Retail, Other"/>
    <n v="834"/>
    <x v="0"/>
    <s v="интрадей"/>
    <x v="2"/>
    <n v="1.9239999999999999"/>
    <n v="0"/>
    <x v="1"/>
    <x v="2"/>
    <x v="5"/>
    <n v="0"/>
    <n v="30000"/>
    <n v="-0.87023593333343641"/>
    <n v="6.4700530055563903E-3"/>
    <n v="0"/>
    <n v="0"/>
    <x v="4"/>
    <n v="1"/>
  </r>
  <r>
    <n v="190"/>
    <x v="15"/>
    <d v="1899-12-30T14:45:30"/>
    <d v="2010-01-04T00:00:00"/>
    <d v="1899-12-30T14:59:24"/>
    <x v="102"/>
    <x v="0"/>
    <n v="27.65"/>
    <n v="27.64"/>
    <x v="0"/>
    <n v="0.97799999999999998"/>
    <x v="5"/>
    <x v="0"/>
    <x v="4"/>
    <x v="0"/>
    <m/>
    <m/>
    <n v="29738.95121999997"/>
    <n v="0.97799999999999998"/>
    <n v="2765"/>
    <n v="2764"/>
    <n v="1"/>
    <n v="2.200000000000002E-2"/>
    <n v="243.00999999999783"/>
    <n v="-261.07078000000195"/>
    <n v="244.00999999999783"/>
    <n v="-261.04878000000195"/>
    <x v="0"/>
    <x v="4"/>
    <x v="0"/>
    <x v="1"/>
    <s v="Specialty Retail, Other"/>
    <n v="834"/>
    <x v="0"/>
    <s v="интрадей"/>
    <x v="2"/>
    <n v="2.200000000000002E-2"/>
    <n v="0"/>
    <x v="1"/>
    <x v="2"/>
    <x v="5"/>
    <n v="0"/>
    <n v="30000"/>
    <n v="-0.87016260000010026"/>
    <n v="7.3977108718657598E-5"/>
    <n v="0"/>
    <n v="0"/>
    <x v="4"/>
    <n v="1"/>
  </r>
  <r>
    <n v="191"/>
    <x v="15"/>
    <d v="1899-12-30T14:45:30"/>
    <d v="2010-01-04T00:00:00"/>
    <d v="1899-12-30T14:59:24"/>
    <x v="102"/>
    <x v="0"/>
    <n v="27.65"/>
    <n v="27.64"/>
    <x v="0"/>
    <n v="1.6759999999999999"/>
    <x v="3"/>
    <x v="0"/>
    <x v="4"/>
    <x v="2"/>
    <m/>
    <m/>
    <n v="29738.27521999997"/>
    <n v="1.6759999999999999"/>
    <n v="2765"/>
    <n v="2764"/>
    <n v="1"/>
    <n v="-0.67599999999999993"/>
    <n v="244.00999999999783"/>
    <n v="-261.04878000000195"/>
    <n v="245.00999999999783"/>
    <n v="-261.72478000000194"/>
    <x v="0"/>
    <x v="4"/>
    <x v="0"/>
    <x v="1"/>
    <s v="Specialty Retail, Other"/>
    <n v="834"/>
    <x v="0"/>
    <s v="интрадей"/>
    <x v="2"/>
    <n v="0"/>
    <n v="-0.67599999999999993"/>
    <x v="1"/>
    <x v="2"/>
    <x v="5"/>
    <n v="0"/>
    <n v="30000"/>
    <n v="-0.87241593333343193"/>
    <n v="-2.2731131135009706E-3"/>
    <n v="0"/>
    <n v="0"/>
    <x v="4"/>
    <n v="1"/>
  </r>
  <r>
    <n v="192"/>
    <x v="15"/>
    <d v="1899-12-30T14:58:14"/>
    <d v="2010-01-04T00:00:00"/>
    <d v="1899-12-30T15:28:11"/>
    <x v="32"/>
    <x v="0"/>
    <n v="15.33"/>
    <n v="15.33"/>
    <x v="0"/>
    <n v="0.88900000000000001"/>
    <x v="2"/>
    <x v="1"/>
    <x v="1"/>
    <x v="1"/>
    <m/>
    <m/>
    <n v="29737.386219999971"/>
    <n v="0.88900000000000001"/>
    <n v="1533"/>
    <n v="1533"/>
    <n v="0"/>
    <n v="-0.88900000000000001"/>
    <n v="245.00999999999783"/>
    <n v="-261.72478000000194"/>
    <n v="245.00999999999783"/>
    <n v="-262.61378000000195"/>
    <x v="0"/>
    <x v="4"/>
    <x v="0"/>
    <x v="1"/>
    <s v="Publishing - Newspapers"/>
    <n v="1797"/>
    <x v="1"/>
    <s v="интрадей"/>
    <x v="2"/>
    <n v="0"/>
    <n v="-0.88900000000000001"/>
    <x v="1"/>
    <x v="2"/>
    <x v="5"/>
    <n v="0"/>
    <n v="30000"/>
    <n v="-0.87537926666676258"/>
    <n v="-2.9894134526044481E-3"/>
    <n v="0"/>
    <n v="0"/>
    <x v="0"/>
    <n v="1"/>
  </r>
  <r>
    <n v="193"/>
    <x v="15"/>
    <d v="1899-12-30T14:58:14"/>
    <d v="2010-01-04T00:00:00"/>
    <d v="1899-12-30T15:28:11"/>
    <x v="32"/>
    <x v="0"/>
    <n v="15.33"/>
    <n v="15.33"/>
    <x v="0"/>
    <n v="1.7809999999999999"/>
    <x v="5"/>
    <x v="1"/>
    <x v="1"/>
    <x v="0"/>
    <m/>
    <m/>
    <n v="29735.605219999972"/>
    <n v="1.7809999999999999"/>
    <n v="1533"/>
    <n v="1533"/>
    <n v="0"/>
    <n v="-1.7809999999999999"/>
    <n v="245.00999999999783"/>
    <n v="-262.61378000000195"/>
    <n v="245.00999999999783"/>
    <n v="-264.39478000000196"/>
    <x v="0"/>
    <x v="4"/>
    <x v="0"/>
    <x v="1"/>
    <s v="Publishing - Newspapers"/>
    <n v="1797"/>
    <x v="1"/>
    <s v="интрадей"/>
    <x v="2"/>
    <n v="0"/>
    <n v="-1.7809999999999999"/>
    <x v="1"/>
    <x v="2"/>
    <x v="5"/>
    <n v="0"/>
    <n v="30000"/>
    <n v="-0.88131593333342606"/>
    <n v="-5.9890939533926574E-3"/>
    <n v="0"/>
    <n v="0"/>
    <x v="0"/>
    <n v="1"/>
  </r>
  <r>
    <n v="194"/>
    <x v="15"/>
    <d v="1899-12-30T14:58:15"/>
    <d v="2010-01-04T00:00:00"/>
    <d v="1899-12-30T15:28:41"/>
    <x v="32"/>
    <x v="0"/>
    <n v="15.33"/>
    <n v="15.32"/>
    <x v="0"/>
    <n v="0.88900000000000001"/>
    <x v="6"/>
    <x v="0"/>
    <x v="2"/>
    <x v="0"/>
    <m/>
    <m/>
    <n v="29735.716219999973"/>
    <n v="0.88900000000000001"/>
    <n v="1533"/>
    <n v="1532"/>
    <n v="1"/>
    <n v="0.11099999999999999"/>
    <n v="245.00999999999783"/>
    <n v="-264.39478000000196"/>
    <n v="246.00999999999783"/>
    <n v="-264.28378000000197"/>
    <x v="0"/>
    <x v="4"/>
    <x v="0"/>
    <x v="1"/>
    <s v="Publishing - Newspapers"/>
    <n v="1826"/>
    <x v="10"/>
    <s v="интрадей"/>
    <x v="2"/>
    <n v="0.11099999999999999"/>
    <n v="0"/>
    <x v="1"/>
    <x v="2"/>
    <x v="5"/>
    <n v="0"/>
    <n v="30000"/>
    <n v="-0.88094593333342341"/>
    <n v="3.7328986304313702E-4"/>
    <n v="0"/>
    <n v="0"/>
    <x v="0"/>
    <n v="1"/>
  </r>
  <r>
    <n v="195"/>
    <x v="15"/>
    <d v="1899-12-30T14:58:15"/>
    <d v="2010-01-04T00:00:00"/>
    <d v="1899-12-30T15:28:41"/>
    <x v="32"/>
    <x v="0"/>
    <n v="15.33"/>
    <n v="15.32"/>
    <x v="0"/>
    <n v="1.7809999999999999"/>
    <x v="3"/>
    <x v="0"/>
    <x v="1"/>
    <x v="2"/>
    <m/>
    <m/>
    <n v="29734.935219999974"/>
    <n v="1.7809999999999999"/>
    <n v="1533"/>
    <n v="1532"/>
    <n v="1"/>
    <n v="-0.78099999999999992"/>
    <n v="246.00999999999783"/>
    <n v="-264.28378000000197"/>
    <n v="247.00999999999783"/>
    <n v="-265.06478000000197"/>
    <x v="0"/>
    <x v="4"/>
    <x v="0"/>
    <x v="1"/>
    <s v="Publishing - Newspapers"/>
    <n v="1826"/>
    <x v="10"/>
    <s v="интрадей"/>
    <x v="2"/>
    <n v="0"/>
    <n v="-0.78099999999999992"/>
    <x v="1"/>
    <x v="2"/>
    <x v="5"/>
    <n v="0"/>
    <n v="30000"/>
    <n v="-0.8835492666667536"/>
    <n v="-2.6264711238861839E-3"/>
    <n v="0"/>
    <n v="0"/>
    <x v="0"/>
    <n v="1"/>
  </r>
  <r>
    <n v="196"/>
    <x v="15"/>
    <d v="1899-12-30T15:02:21"/>
    <d v="2010-01-04T00:00:00"/>
    <d v="1899-12-30T15:37:40"/>
    <x v="104"/>
    <x v="1"/>
    <n v="37.01"/>
    <n v="37.08"/>
    <x v="0"/>
    <n v="1.91"/>
    <x v="2"/>
    <x v="1"/>
    <x v="1"/>
    <x v="1"/>
    <m/>
    <m/>
    <n v="29740.025219999974"/>
    <n v="1.91"/>
    <n v="3701"/>
    <n v="3708"/>
    <n v="7"/>
    <n v="5.09"/>
    <n v="247.00999999999783"/>
    <n v="-265.06478000000197"/>
    <n v="254.00999999999783"/>
    <n v="-259.974780000002"/>
    <x v="0"/>
    <x v="5"/>
    <x v="0"/>
    <x v="2"/>
    <s v="Steel &amp; Iron"/>
    <n v="2119"/>
    <x v="10"/>
    <s v="интрадей"/>
    <x v="2"/>
    <n v="5.09"/>
    <n v="0"/>
    <x v="1"/>
    <x v="2"/>
    <x v="5"/>
    <n v="0"/>
    <n v="30000"/>
    <n v="-0.86658260000008647"/>
    <n v="1.7117911851297955E-2"/>
    <n v="0"/>
    <n v="0"/>
    <x v="6"/>
    <n v="1"/>
  </r>
  <r>
    <n v="197"/>
    <x v="15"/>
    <d v="1899-12-30T15:02:21"/>
    <d v="2010-01-04T00:00:00"/>
    <d v="1899-12-30T15:38:48"/>
    <x v="104"/>
    <x v="1"/>
    <n v="37.01"/>
    <n v="37.08"/>
    <x v="0"/>
    <n v="1.91"/>
    <x v="6"/>
    <x v="1"/>
    <x v="2"/>
    <x v="0"/>
    <m/>
    <m/>
    <n v="29745.115219999974"/>
    <n v="1.91"/>
    <n v="3701"/>
    <n v="3708"/>
    <n v="7"/>
    <n v="5.09"/>
    <n v="254.00999999999783"/>
    <n v="-259.974780000002"/>
    <n v="261.00999999999783"/>
    <n v="-254.884780000002"/>
    <x v="0"/>
    <x v="5"/>
    <x v="0"/>
    <x v="2"/>
    <s v="Steel &amp; Iron"/>
    <n v="2187"/>
    <x v="10"/>
    <s v="интрадей"/>
    <x v="2"/>
    <n v="5.09"/>
    <n v="0"/>
    <x v="1"/>
    <x v="2"/>
    <x v="5"/>
    <n v="0"/>
    <n v="30000"/>
    <n v="-0.84961593333341934"/>
    <n v="1.7114982123744647E-2"/>
    <n v="0"/>
    <n v="0"/>
    <x v="6"/>
    <n v="1"/>
  </r>
  <r>
    <n v="198"/>
    <x v="15"/>
    <d v="1899-12-30T15:27:36"/>
    <d v="2010-01-04T00:00:00"/>
    <d v="1899-12-30T15:37:21"/>
    <x v="105"/>
    <x v="1"/>
    <n v="46.06"/>
    <n v="45.98"/>
    <x v="0"/>
    <n v="4.2999999999999997E-2"/>
    <x v="3"/>
    <x v="0"/>
    <x v="1"/>
    <x v="2"/>
    <m/>
    <m/>
    <n v="29737.072219999973"/>
    <n v="4.2999999999999997E-2"/>
    <n v="4606"/>
    <n v="4598"/>
    <n v="-8"/>
    <n v="-8.0429999999999993"/>
    <n v="261.00999999999783"/>
    <n v="-254.884780000002"/>
    <n v="253.00999999999783"/>
    <n v="-262.92778000000197"/>
    <x v="0"/>
    <x v="5"/>
    <x v="0"/>
    <x v="2"/>
    <s v="Oil &amp; Gas Equipment &amp; Services"/>
    <n v="585"/>
    <x v="0"/>
    <s v="интрадей"/>
    <x v="2"/>
    <n v="0"/>
    <n v="-8.0429999999999993"/>
    <x v="1"/>
    <x v="2"/>
    <x v="5"/>
    <n v="0"/>
    <n v="30000"/>
    <n v="-0.87642593333342422"/>
    <n v="-2.7039733887443625E-2"/>
    <n v="0"/>
    <n v="0"/>
    <x v="3"/>
    <n v="1"/>
  </r>
  <r>
    <n v="199"/>
    <x v="15"/>
    <d v="1899-12-30T15:27:36"/>
    <d v="2010-01-04T00:00:00"/>
    <d v="1899-12-30T15:37:21"/>
    <x v="105"/>
    <x v="1"/>
    <n v="46.06"/>
    <n v="45.98"/>
    <x v="0"/>
    <n v="2.7069999999999999"/>
    <x v="2"/>
    <x v="1"/>
    <x v="0"/>
    <x v="1"/>
    <m/>
    <m/>
    <n v="29726.365219999974"/>
    <n v="2.7069999999999999"/>
    <n v="4606"/>
    <n v="4598"/>
    <n v="-8"/>
    <n v="-10.707000000000001"/>
    <n v="253.00999999999783"/>
    <n v="-262.92778000000197"/>
    <n v="245.00999999999783"/>
    <n v="-273.63478000000197"/>
    <x v="0"/>
    <x v="5"/>
    <x v="0"/>
    <x v="2"/>
    <s v="Oil &amp; Gas Equipment &amp; Services"/>
    <n v="585"/>
    <x v="0"/>
    <s v="интрадей"/>
    <x v="2"/>
    <n v="0"/>
    <n v="-10.707000000000001"/>
    <x v="1"/>
    <x v="2"/>
    <x v="5"/>
    <n v="29726.365219999974"/>
    <n v="30000"/>
    <n v="-0.91211593333341934"/>
    <n v="-3.600556208353764E-2"/>
    <n v="0"/>
    <n v="-273.63478000000197"/>
    <x v="3"/>
    <n v="2"/>
  </r>
  <r>
    <n v="200"/>
    <x v="16"/>
    <d v="1899-12-30T09:36:32"/>
    <d v="2010-01-05T00:00:00"/>
    <d v="1899-12-30T09:45:44"/>
    <x v="106"/>
    <x v="1"/>
    <n v="19.43"/>
    <n v="19.97"/>
    <x v="0"/>
    <n v="2.4300000000000002"/>
    <x v="4"/>
    <x v="1"/>
    <x v="1"/>
    <x v="0"/>
    <m/>
    <m/>
    <n v="29777.935219999974"/>
    <n v="2.4300000000000002"/>
    <n v="1943"/>
    <n v="1997"/>
    <n v="54"/>
    <n v="51.57"/>
    <n v="245.00999999999783"/>
    <n v="-273.63478000000197"/>
    <n v="299.00999999999783"/>
    <n v="-222.06478000000197"/>
    <x v="3"/>
    <x v="0"/>
    <x v="1"/>
    <x v="8"/>
    <e v="#N/A"/>
    <n v="552"/>
    <x v="0"/>
    <s v="интрадей"/>
    <x v="0"/>
    <n v="51.57"/>
    <n v="0"/>
    <x v="1"/>
    <x v="2"/>
    <x v="5"/>
    <n v="0"/>
    <n v="30000"/>
    <n v="-0.74021593333342028"/>
    <n v="0.17348236024935629"/>
    <n v="-273.63478000000197"/>
    <n v="0"/>
    <x v="0"/>
    <n v="2"/>
  </r>
  <r>
    <n v="201"/>
    <x v="16"/>
    <d v="1899-12-30T09:36:58"/>
    <d v="2010-01-05T00:00:00"/>
    <d v="1899-12-30T09:40:41"/>
    <x v="30"/>
    <x v="1"/>
    <n v="45.02"/>
    <n v="44.81"/>
    <x v="0"/>
    <n v="2.33"/>
    <x v="4"/>
    <x v="0"/>
    <x v="1"/>
    <x v="0"/>
    <m/>
    <m/>
    <n v="29754.605219999972"/>
    <n v="2.33"/>
    <n v="4502"/>
    <n v="4481"/>
    <n v="-21"/>
    <n v="-23.33"/>
    <n v="299.00999999999783"/>
    <n v="-222.06478000000197"/>
    <n v="278.00999999999783"/>
    <n v="-245.39478000000196"/>
    <x v="3"/>
    <x v="0"/>
    <x v="0"/>
    <x v="2"/>
    <s v="Oil &amp; Gas Drilling &amp; Exploration"/>
    <n v="223"/>
    <x v="0"/>
    <s v="интрадей"/>
    <x v="0"/>
    <n v="0"/>
    <n v="-23.33"/>
    <x v="1"/>
    <x v="2"/>
    <x v="5"/>
    <n v="0"/>
    <n v="30000"/>
    <n v="-0.81798260000009271"/>
    <n v="-7.8346600688191589E-2"/>
    <n v="0"/>
    <n v="0"/>
    <x v="3"/>
    <n v="2"/>
  </r>
  <r>
    <n v="202"/>
    <x v="16"/>
    <d v="1899-12-30T09:39:17"/>
    <d v="2010-01-05T00:00:00"/>
    <d v="1899-12-30T09:59:02"/>
    <x v="107"/>
    <x v="1"/>
    <n v="23.03"/>
    <n v="22.98"/>
    <x v="0"/>
    <n v="2.4300000000000002"/>
    <x v="3"/>
    <x v="1"/>
    <x v="1"/>
    <x v="2"/>
    <m/>
    <m/>
    <n v="29747.175219999972"/>
    <n v="2.4300000000000002"/>
    <n v="2303"/>
    <n v="2298"/>
    <n v="-5"/>
    <n v="-7.43"/>
    <n v="278.00999999999783"/>
    <n v="-245.39478000000196"/>
    <n v="273.00999999999783"/>
    <n v="-252.82478000000197"/>
    <x v="3"/>
    <x v="0"/>
    <x v="0"/>
    <x v="3"/>
    <s v="Processed &amp; Packaged Goods"/>
    <n v="1185"/>
    <x v="1"/>
    <s v="интрадей"/>
    <x v="0"/>
    <n v="0"/>
    <n v="-7.43"/>
    <x v="1"/>
    <x v="2"/>
    <x v="5"/>
    <n v="0"/>
    <n v="30000"/>
    <n v="-0.84274926666676042"/>
    <n v="-2.4970924484005969E-2"/>
    <n v="0"/>
    <n v="0"/>
    <x v="1"/>
    <n v="2"/>
  </r>
  <r>
    <n v="203"/>
    <x v="16"/>
    <d v="1899-12-30T09:46:11"/>
    <d v="2010-01-05T00:00:00"/>
    <d v="1899-12-30T09:59:02"/>
    <x v="107"/>
    <x v="1"/>
    <n v="23.01"/>
    <n v="22.98"/>
    <x v="0"/>
    <n v="2.15"/>
    <x v="3"/>
    <x v="1"/>
    <x v="2"/>
    <x v="2"/>
    <m/>
    <m/>
    <n v="29742.02521999997"/>
    <n v="2.15"/>
    <n v="2301"/>
    <n v="2298"/>
    <n v="-3"/>
    <n v="-5.15"/>
    <n v="273.00999999999783"/>
    <n v="-252.82478000000197"/>
    <n v="270.00999999999783"/>
    <n v="-257.97478000000194"/>
    <x v="3"/>
    <x v="0"/>
    <x v="0"/>
    <x v="3"/>
    <s v="Processed &amp; Packaged Goods"/>
    <n v="771"/>
    <x v="0"/>
    <s v="интрадей"/>
    <x v="0"/>
    <n v="0"/>
    <n v="-5.15"/>
    <x v="1"/>
    <x v="2"/>
    <x v="5"/>
    <n v="0"/>
    <n v="30000"/>
    <n v="-0.85991593333343186"/>
    <n v="-1.7312568208288047E-2"/>
    <n v="0"/>
    <n v="0"/>
    <x v="1"/>
    <n v="2"/>
  </r>
  <r>
    <n v="204"/>
    <x v="16"/>
    <d v="1899-12-30T09:50:35"/>
    <d v="2010-01-05T00:00:00"/>
    <d v="1899-12-30T10:07:40"/>
    <x v="106"/>
    <x v="1"/>
    <n v="20.04"/>
    <n v="20.04"/>
    <x v="0"/>
    <n v="2.4300000000000002"/>
    <x v="4"/>
    <x v="1"/>
    <x v="3"/>
    <x v="0"/>
    <m/>
    <m/>
    <n v="29739.59521999997"/>
    <n v="2.4300000000000002"/>
    <n v="2004"/>
    <n v="2004"/>
    <n v="0"/>
    <n v="-2.4300000000000002"/>
    <n v="270.00999999999783"/>
    <n v="-257.97478000000194"/>
    <n v="270.00999999999783"/>
    <n v="-260.40478000000195"/>
    <x v="3"/>
    <x v="0"/>
    <x v="1"/>
    <x v="8"/>
    <e v="#N/A"/>
    <n v="1025"/>
    <x v="1"/>
    <s v="интрадей"/>
    <x v="0"/>
    <n v="0"/>
    <n v="-2.4300000000000002"/>
    <x v="1"/>
    <x v="2"/>
    <x v="5"/>
    <n v="0"/>
    <n v="30000"/>
    <n v="-0.86801593333343285"/>
    <n v="-8.1702573447024109E-3"/>
    <n v="0"/>
    <n v="0"/>
    <x v="1"/>
    <n v="2"/>
  </r>
  <r>
    <n v="205"/>
    <x v="16"/>
    <d v="1899-12-30T09:52:52"/>
    <d v="2010-01-05T00:00:00"/>
    <d v="1899-12-30T10:07:56"/>
    <x v="106"/>
    <x v="1"/>
    <n v="19.87"/>
    <n v="19.97"/>
    <x v="0"/>
    <n v="2.5499999999999998"/>
    <x v="3"/>
    <x v="0"/>
    <x v="3"/>
    <x v="2"/>
    <m/>
    <m/>
    <n v="29747.045219999971"/>
    <n v="2.5499999999999998"/>
    <n v="1987"/>
    <n v="1997"/>
    <n v="10"/>
    <n v="7.45"/>
    <n v="270.00999999999783"/>
    <n v="-260.40478000000195"/>
    <n v="280.00999999999783"/>
    <n v="-252.95478000000196"/>
    <x v="3"/>
    <x v="0"/>
    <x v="1"/>
    <x v="8"/>
    <e v="#N/A"/>
    <n v="904"/>
    <x v="1"/>
    <s v="интрадей"/>
    <x v="0"/>
    <n v="7.45"/>
    <n v="0"/>
    <x v="1"/>
    <x v="2"/>
    <x v="5"/>
    <n v="0"/>
    <n v="30000"/>
    <n v="-0.84318260000009715"/>
    <n v="2.5050778078480971E-2"/>
    <n v="0"/>
    <n v="0"/>
    <x v="0"/>
    <n v="2"/>
  </r>
  <r>
    <n v="206"/>
    <x v="16"/>
    <d v="1899-12-30T10:12:36"/>
    <d v="2010-01-05T00:00:00"/>
    <d v="1899-12-30T10:30:38"/>
    <x v="108"/>
    <x v="1"/>
    <n v="24.07"/>
    <n v="24.26"/>
    <x v="0"/>
    <n v="2.44"/>
    <x v="3"/>
    <x v="0"/>
    <x v="0"/>
    <x v="2"/>
    <m/>
    <m/>
    <n v="29763.605219999972"/>
    <n v="2.44"/>
    <n v="2407"/>
    <n v="2426"/>
    <n v="19"/>
    <n v="16.559999999999999"/>
    <n v="280.00999999999783"/>
    <n v="-252.95478000000196"/>
    <n v="299.00999999999783"/>
    <n v="-236.39478000000196"/>
    <x v="3"/>
    <x v="6"/>
    <x v="0"/>
    <x v="2"/>
    <s v="Oil &amp; Gas Drilling &amp; Exploration"/>
    <n v="1082"/>
    <x v="1"/>
    <s v="интрадей"/>
    <x v="0"/>
    <n v="16.559999999999999"/>
    <n v="0"/>
    <x v="1"/>
    <x v="2"/>
    <x v="5"/>
    <n v="0"/>
    <n v="30000"/>
    <n v="-0.78798260000009279"/>
    <n v="5.5669394649211904E-2"/>
    <n v="0"/>
    <n v="0"/>
    <x v="1"/>
    <n v="2"/>
  </r>
  <r>
    <n v="207"/>
    <x v="16"/>
    <d v="1899-12-30T10:13:13"/>
    <d v="2010-01-05T00:00:00"/>
    <d v="1899-12-30T10:14:21"/>
    <x v="109"/>
    <x v="0"/>
    <n v="39.979999999999997"/>
    <n v="40.03"/>
    <x v="0"/>
    <n v="2.2000000000000002"/>
    <x v="0"/>
    <x v="6"/>
    <x v="4"/>
    <x v="0"/>
    <m/>
    <m/>
    <n v="29756.405219999971"/>
    <n v="2.2000000000000002"/>
    <n v="3997.9999999999995"/>
    <n v="4003"/>
    <n v="-5.0000000000004547"/>
    <n v="-7.2000000000004549"/>
    <n v="299.00999999999783"/>
    <n v="-236.39478000000196"/>
    <n v="294.00999999999738"/>
    <n v="-243.5947800000024"/>
    <x v="3"/>
    <x v="6"/>
    <x v="0"/>
    <x v="6"/>
    <s v="Asset Management"/>
    <n v="68"/>
    <x v="0"/>
    <s v="интрадей"/>
    <x v="0"/>
    <n v="0"/>
    <n v="-7.2000000000004549"/>
    <x v="1"/>
    <x v="2"/>
    <x v="5"/>
    <n v="0"/>
    <n v="30000"/>
    <n v="-0.81198260000009514"/>
    <n v="-2.4190617859568338E-2"/>
    <n v="0"/>
    <n v="0"/>
    <x v="6"/>
    <n v="2"/>
  </r>
  <r>
    <n v="208"/>
    <x v="16"/>
    <d v="1899-12-30T10:16:26"/>
    <d v="2010-01-05T00:00:00"/>
    <d v="1899-12-30T10:21:37"/>
    <x v="107"/>
    <x v="0"/>
    <n v="22.96"/>
    <n v="23.02"/>
    <x v="0"/>
    <n v="2.4300000000000002"/>
    <x v="3"/>
    <x v="6"/>
    <x v="4"/>
    <x v="2"/>
    <m/>
    <m/>
    <n v="29747.975219999971"/>
    <n v="2.4300000000000002"/>
    <n v="2296"/>
    <n v="2302"/>
    <n v="-6"/>
    <n v="-8.43"/>
    <n v="294.00999999999738"/>
    <n v="-243.5947800000024"/>
    <n v="288.00999999999738"/>
    <n v="-252.02478000000241"/>
    <x v="3"/>
    <x v="6"/>
    <x v="0"/>
    <x v="3"/>
    <s v="Processed &amp; Packaged Goods"/>
    <n v="311"/>
    <x v="0"/>
    <s v="интрадей"/>
    <x v="0"/>
    <n v="0"/>
    <n v="-8.43"/>
    <x v="1"/>
    <x v="2"/>
    <x v="5"/>
    <n v="0"/>
    <n v="30000"/>
    <n v="-0.84008260000009616"/>
    <n v="-2.8330034954404681E-2"/>
    <n v="0"/>
    <n v="0"/>
    <x v="1"/>
    <n v="2"/>
  </r>
  <r>
    <n v="209"/>
    <x v="16"/>
    <d v="1899-12-30T10:19:43"/>
    <d v="2010-01-05T00:00:00"/>
    <d v="1899-12-30T10:20:21"/>
    <x v="1"/>
    <x v="0"/>
    <n v="48.99"/>
    <n v="49.02"/>
    <x v="0"/>
    <n v="2.5"/>
    <x v="3"/>
    <x v="6"/>
    <x v="1"/>
    <x v="2"/>
    <m/>
    <m/>
    <n v="29742.475219999971"/>
    <n v="2.5"/>
    <n v="4899"/>
    <n v="4902"/>
    <n v="-3"/>
    <n v="-5.5"/>
    <n v="288.00999999999738"/>
    <n v="-252.02478000000241"/>
    <n v="285.00999999999738"/>
    <n v="-257.52478000000241"/>
    <x v="3"/>
    <x v="6"/>
    <x v="0"/>
    <x v="0"/>
    <s v="Wireless Communications"/>
    <n v="38"/>
    <x v="0"/>
    <s v="интрадей"/>
    <x v="0"/>
    <n v="0"/>
    <n v="-5.5"/>
    <x v="1"/>
    <x v="2"/>
    <x v="5"/>
    <n v="0"/>
    <n v="30000"/>
    <n v="-0.85841593333342947"/>
    <n v="-1.8488653292618971E-2"/>
    <n v="0"/>
    <n v="0"/>
    <x v="3"/>
    <n v="2"/>
  </r>
  <r>
    <n v="210"/>
    <x v="16"/>
    <d v="1899-12-30T10:21:05"/>
    <d v="2010-01-05T00:00:00"/>
    <d v="1899-12-30T10:59:10"/>
    <x v="108"/>
    <x v="1"/>
    <n v="24.19"/>
    <n v="24.67"/>
    <x v="0"/>
    <n v="2.44"/>
    <x v="3"/>
    <x v="0"/>
    <x v="1"/>
    <x v="2"/>
    <m/>
    <m/>
    <n v="29788.035219999972"/>
    <n v="2.44"/>
    <n v="2419"/>
    <n v="2467"/>
    <n v="48"/>
    <n v="45.56"/>
    <n v="285.00999999999738"/>
    <n v="-257.52478000000241"/>
    <n v="333.00999999999738"/>
    <n v="-211.96478000000241"/>
    <x v="3"/>
    <x v="6"/>
    <x v="0"/>
    <x v="2"/>
    <s v="Oil &amp; Gas Drilling &amp; Exploration"/>
    <n v="2285"/>
    <x v="10"/>
    <s v="интрадей"/>
    <x v="0"/>
    <n v="45.56"/>
    <n v="0"/>
    <x v="1"/>
    <x v="2"/>
    <x v="5"/>
    <n v="0"/>
    <n v="30000"/>
    <n v="-0.70654926666675844"/>
    <n v="0.15318160194469974"/>
    <n v="0"/>
    <n v="0"/>
    <x v="1"/>
    <n v="2"/>
  </r>
  <r>
    <n v="211"/>
    <x v="16"/>
    <d v="1899-12-30T10:22:28"/>
    <d v="2010-01-05T00:00:00"/>
    <d v="1899-12-30T10:59:17"/>
    <x v="108"/>
    <x v="1"/>
    <n v="24.17"/>
    <n v="24.67"/>
    <x v="0"/>
    <n v="2.44"/>
    <x v="4"/>
    <x v="6"/>
    <x v="2"/>
    <x v="0"/>
    <m/>
    <m/>
    <n v="29835.595219999974"/>
    <n v="2.44"/>
    <n v="2417"/>
    <n v="2467"/>
    <n v="50"/>
    <n v="47.56"/>
    <n v="333.00999999999738"/>
    <n v="-211.96478000000241"/>
    <n v="383.00999999999738"/>
    <n v="-164.4047800000024"/>
    <x v="3"/>
    <x v="6"/>
    <x v="0"/>
    <x v="2"/>
    <s v="Oil &amp; Gas Drilling &amp; Exploration"/>
    <n v="2209"/>
    <x v="10"/>
    <s v="интрадей"/>
    <x v="0"/>
    <n v="47.56"/>
    <n v="0"/>
    <x v="1"/>
    <x v="2"/>
    <x v="5"/>
    <n v="0"/>
    <n v="30000"/>
    <n v="-0.54801593333342069"/>
    <n v="0.1596614199249673"/>
    <n v="0"/>
    <n v="0"/>
    <x v="1"/>
    <n v="2"/>
  </r>
  <r>
    <n v="212"/>
    <x v="16"/>
    <d v="1899-12-30T10:22:28"/>
    <d v="2010-01-05T00:00:00"/>
    <d v="1899-12-30T10:59:23"/>
    <x v="108"/>
    <x v="1"/>
    <n v="24.17"/>
    <n v="24.67"/>
    <x v="0"/>
    <n v="2.44"/>
    <x v="4"/>
    <x v="0"/>
    <x v="1"/>
    <x v="0"/>
    <m/>
    <m/>
    <n v="29883.155219999975"/>
    <n v="2.44"/>
    <n v="2417"/>
    <n v="2467"/>
    <n v="50"/>
    <n v="47.56"/>
    <n v="383.00999999999738"/>
    <n v="-164.4047800000024"/>
    <n v="433.00999999999738"/>
    <n v="-116.8447800000024"/>
    <x v="3"/>
    <x v="6"/>
    <x v="0"/>
    <x v="2"/>
    <s v="Oil &amp; Gas Drilling &amp; Exploration"/>
    <n v="2215"/>
    <x v="10"/>
    <s v="интрадей"/>
    <x v="0"/>
    <n v="47.56"/>
    <n v="0"/>
    <x v="1"/>
    <x v="2"/>
    <x v="5"/>
    <n v="0"/>
    <n v="30000"/>
    <n v="-0.38948260000008306"/>
    <n v="0.15940690859125201"/>
    <n v="0"/>
    <n v="0"/>
    <x v="1"/>
    <n v="2"/>
  </r>
  <r>
    <n v="213"/>
    <x v="16"/>
    <d v="1899-12-30T10:39:20"/>
    <d v="2010-01-05T00:00:00"/>
    <d v="1899-12-30T10:59:14"/>
    <x v="110"/>
    <x v="1"/>
    <n v="43.22"/>
    <n v="43.77"/>
    <x v="0"/>
    <n v="2.4900000000000002"/>
    <x v="3"/>
    <x v="0"/>
    <x v="1"/>
    <x v="2"/>
    <m/>
    <m/>
    <n v="29935.665219999973"/>
    <n v="2.4900000000000002"/>
    <n v="4322"/>
    <n v="4377"/>
    <n v="55"/>
    <n v="52.51"/>
    <n v="433.00999999999738"/>
    <n v="-116.8447800000024"/>
    <n v="488.00999999999738"/>
    <n v="-64.334780000002411"/>
    <x v="3"/>
    <x v="6"/>
    <x v="0"/>
    <x v="2"/>
    <s v="Oil &amp; Gas Drilling &amp; Exploration"/>
    <n v="1194"/>
    <x v="1"/>
    <s v="интрадей"/>
    <x v="0"/>
    <n v="52.51"/>
    <n v="0"/>
    <x v="1"/>
    <x v="2"/>
    <x v="5"/>
    <n v="0"/>
    <n v="30000"/>
    <n v="-0.21444926666675504"/>
    <n v="0.1757177232906614"/>
    <n v="0"/>
    <n v="0"/>
    <x v="5"/>
    <n v="2"/>
  </r>
  <r>
    <n v="214"/>
    <x v="16"/>
    <d v="1899-12-30T10:39:23"/>
    <d v="2010-01-05T00:00:00"/>
    <d v="1899-12-30T11:53:45"/>
    <x v="3"/>
    <x v="0"/>
    <n v="32.99"/>
    <n v="32.909999999999997"/>
    <x v="0"/>
    <n v="2.1800000000000002"/>
    <x v="3"/>
    <x v="1"/>
    <x v="2"/>
    <x v="2"/>
    <m/>
    <m/>
    <n v="29941.485219999973"/>
    <n v="2.1800000000000002"/>
    <n v="3299"/>
    <n v="3290.9999999999995"/>
    <n v="8.0000000000004547"/>
    <n v="5.820000000000455"/>
    <n v="488.00999999999738"/>
    <n v="-64.334780000002411"/>
    <n v="496.00999999999783"/>
    <n v="-58.514780000001956"/>
    <x v="3"/>
    <x v="6"/>
    <x v="0"/>
    <x v="2"/>
    <s v="Independent Oil &amp; Gas"/>
    <n v="4462"/>
    <x v="4"/>
    <s v="интрадей"/>
    <x v="0"/>
    <n v="5.820000000000455"/>
    <n v="0"/>
    <x v="1"/>
    <x v="2"/>
    <x v="5"/>
    <n v="0"/>
    <n v="30000"/>
    <n v="-0.19504926666675601"/>
    <n v="1.9441692567136858E-2"/>
    <n v="0"/>
    <n v="0"/>
    <x v="10"/>
    <n v="2"/>
  </r>
  <r>
    <n v="215"/>
    <x v="16"/>
    <d v="1899-12-30T11:13:01"/>
    <d v="2010-01-05T00:00:00"/>
    <d v="1899-12-30T11:13:55"/>
    <x v="108"/>
    <x v="0"/>
    <n v="24.98"/>
    <n v="25.01"/>
    <x v="0"/>
    <n v="2.44"/>
    <x v="2"/>
    <x v="1"/>
    <x v="1"/>
    <x v="1"/>
    <m/>
    <m/>
    <n v="29936.045219999975"/>
    <n v="2.44"/>
    <n v="2498"/>
    <n v="2501"/>
    <n v="-3"/>
    <n v="-5.4399999999999995"/>
    <n v="496.00999999999783"/>
    <n v="-58.514780000001956"/>
    <n v="493.00999999999783"/>
    <n v="-63.954780000001954"/>
    <x v="3"/>
    <x v="1"/>
    <x v="0"/>
    <x v="2"/>
    <s v="Oil &amp; Gas Drilling &amp; Exploration"/>
    <n v="54"/>
    <x v="0"/>
    <s v="интрадей"/>
    <x v="1"/>
    <n v="0"/>
    <n v="-5.4399999999999995"/>
    <x v="1"/>
    <x v="2"/>
    <x v="5"/>
    <n v="0"/>
    <n v="30000"/>
    <n v="-0.21318260000008499"/>
    <n v="-1.8168771388684956E-2"/>
    <n v="0"/>
    <n v="0"/>
    <x v="1"/>
    <n v="2"/>
  </r>
  <r>
    <n v="216"/>
    <x v="16"/>
    <d v="1899-12-30T11:14:59"/>
    <d v="2010-01-05T00:00:00"/>
    <d v="1899-12-30T11:15:28"/>
    <x v="108"/>
    <x v="0"/>
    <n v="24.98"/>
    <n v="25.03"/>
    <x v="0"/>
    <n v="2.44"/>
    <x v="3"/>
    <x v="2"/>
    <x v="0"/>
    <x v="2"/>
    <m/>
    <m/>
    <n v="29928.605219999976"/>
    <n v="2.44"/>
    <n v="2498"/>
    <n v="2503"/>
    <n v="-5"/>
    <n v="-7.4399999999999995"/>
    <n v="493.00999999999783"/>
    <n v="-63.954780000001954"/>
    <n v="488.00999999999783"/>
    <n v="-71.394780000001958"/>
    <x v="3"/>
    <x v="1"/>
    <x v="0"/>
    <x v="2"/>
    <s v="Oil &amp; Gas Drilling &amp; Exploration"/>
    <n v="29"/>
    <x v="0"/>
    <s v="интрадей"/>
    <x v="1"/>
    <n v="0"/>
    <n v="-7.4399999999999995"/>
    <x v="1"/>
    <x v="2"/>
    <x v="5"/>
    <n v="0"/>
    <n v="30000"/>
    <n v="-0.23798260000008062"/>
    <n v="-2.4852982233698993E-2"/>
    <n v="0"/>
    <n v="0"/>
    <x v="1"/>
    <n v="2"/>
  </r>
  <r>
    <n v="217"/>
    <x v="16"/>
    <d v="1899-12-30T11:24:14"/>
    <d v="2010-01-05T00:00:00"/>
    <d v="1899-12-30T12:26:14"/>
    <x v="111"/>
    <x v="1"/>
    <n v="31.55"/>
    <n v="31.49"/>
    <x v="0"/>
    <n v="2.58"/>
    <x v="3"/>
    <x v="1"/>
    <x v="1"/>
    <x v="2"/>
    <m/>
    <m/>
    <n v="29920.025219999974"/>
    <n v="2.58"/>
    <n v="3155"/>
    <n v="3149"/>
    <n v="-6"/>
    <n v="-8.58"/>
    <n v="488.00999999999783"/>
    <n v="-71.394780000001958"/>
    <n v="482.00999999999783"/>
    <n v="-79.974780000001957"/>
    <x v="3"/>
    <x v="1"/>
    <x v="0"/>
    <x v="6"/>
    <s v="Surety &amp; Title Insurance"/>
    <n v="3720"/>
    <x v="4"/>
    <s v="интрадей"/>
    <x v="1"/>
    <n v="0"/>
    <n v="-8.58"/>
    <x v="1"/>
    <x v="2"/>
    <x v="5"/>
    <n v="0"/>
    <n v="30000"/>
    <n v="-0.26658260000008643"/>
    <n v="-2.8668225388158445E-2"/>
    <n v="0"/>
    <n v="0"/>
    <x v="10"/>
    <n v="2"/>
  </r>
  <r>
    <n v="218"/>
    <x v="16"/>
    <d v="1899-12-30T11:36:51"/>
    <d v="2010-01-05T00:00:00"/>
    <d v="1899-12-30T14:10:13"/>
    <x v="112"/>
    <x v="1"/>
    <n v="37.04"/>
    <n v="37.69"/>
    <x v="0"/>
    <n v="2.4700000000000002"/>
    <x v="3"/>
    <x v="1"/>
    <x v="1"/>
    <x v="2"/>
    <m/>
    <m/>
    <n v="29982.555219999973"/>
    <n v="2.4700000000000002"/>
    <n v="3704"/>
    <n v="3769"/>
    <n v="65"/>
    <n v="62.53"/>
    <n v="482.00999999999783"/>
    <n v="-79.974780000001957"/>
    <n v="547.00999999999783"/>
    <n v="-17.444780000001956"/>
    <x v="3"/>
    <x v="1"/>
    <x v="0"/>
    <x v="3"/>
    <s v="Confectioners"/>
    <n v="9202"/>
    <x v="2"/>
    <s v="интрадей"/>
    <x v="1"/>
    <n v="62.53"/>
    <n v="0"/>
    <x v="1"/>
    <x v="2"/>
    <x v="5"/>
    <n v="0"/>
    <n v="30000"/>
    <n v="-5.8149266666756981E-2"/>
    <n v="0.2089904655501453"/>
    <n v="0"/>
    <n v="0"/>
    <x v="6"/>
    <n v="2"/>
  </r>
  <r>
    <n v="219"/>
    <x v="16"/>
    <d v="1899-12-30T11:50:08"/>
    <d v="2010-01-05T00:00:00"/>
    <d v="1899-12-30T13:27:27"/>
    <x v="113"/>
    <x v="1"/>
    <n v="30.73"/>
    <n v="30.92"/>
    <x v="0"/>
    <n v="2.4500000000000002"/>
    <x v="3"/>
    <x v="1"/>
    <x v="1"/>
    <x v="2"/>
    <m/>
    <m/>
    <n v="29999.105219999972"/>
    <n v="2.4500000000000002"/>
    <n v="3073"/>
    <n v="3092"/>
    <n v="19"/>
    <n v="16.55"/>
    <n v="547.00999999999783"/>
    <n v="-17.444780000001956"/>
    <n v="566.00999999999783"/>
    <n v="-0.89478000000195479"/>
    <x v="3"/>
    <x v="1"/>
    <x v="0"/>
    <x v="6"/>
    <s v="Accident &amp; Health Insurance"/>
    <n v="5839"/>
    <x v="9"/>
    <s v="интрадей"/>
    <x v="1"/>
    <n v="16.55"/>
    <n v="0"/>
    <x v="1"/>
    <x v="2"/>
    <x v="5"/>
    <n v="0"/>
    <n v="30000"/>
    <n v="-2.9826000000927402E-3"/>
    <n v="5.5198764343339007E-2"/>
    <n v="0"/>
    <n v="0"/>
    <x v="10"/>
    <n v="2"/>
  </r>
  <r>
    <n v="220"/>
    <x v="16"/>
    <d v="1899-12-30T12:01:27"/>
    <d v="2010-01-05T00:00:00"/>
    <d v="1899-12-30T12:31:33"/>
    <x v="114"/>
    <x v="1"/>
    <n v="43.53"/>
    <n v="43.48"/>
    <x v="0"/>
    <n v="2.4900000000000002"/>
    <x v="4"/>
    <x v="6"/>
    <x v="2"/>
    <x v="0"/>
    <m/>
    <m/>
    <n v="29991.615219999971"/>
    <n v="2.4900000000000002"/>
    <n v="4353"/>
    <n v="4348"/>
    <n v="-5"/>
    <n v="-7.49"/>
    <n v="566.00999999999783"/>
    <n v="-0.89478000000195479"/>
    <n v="561.00999999999783"/>
    <n v="-8.384780000001955"/>
    <x v="3"/>
    <x v="2"/>
    <x v="0"/>
    <x v="6"/>
    <s v="Money Center Banks"/>
    <n v="1806"/>
    <x v="10"/>
    <s v="интрадей"/>
    <x v="1"/>
    <n v="0"/>
    <n v="-7.49"/>
    <x v="1"/>
    <x v="2"/>
    <x v="5"/>
    <n v="0"/>
    <n v="30000"/>
    <n v="-2.7949266666764741E-2"/>
    <n v="-2.4967411344682791E-2"/>
    <n v="0"/>
    <n v="0"/>
    <x v="5"/>
    <n v="2"/>
  </r>
  <r>
    <n v="221"/>
    <x v="16"/>
    <d v="1899-12-30T12:11:49"/>
    <d v="2010-01-05T00:00:00"/>
    <d v="1899-12-30T14:07:39"/>
    <x v="115"/>
    <x v="0"/>
    <n v="49.21"/>
    <n v="49.07"/>
    <x v="0"/>
    <n v="2.5"/>
    <x v="3"/>
    <x v="0"/>
    <x v="3"/>
    <x v="2"/>
    <m/>
    <m/>
    <n v="30003.115219999971"/>
    <n v="2.5"/>
    <n v="4921"/>
    <n v="4907"/>
    <n v="14"/>
    <n v="11.5"/>
    <n v="561.00999999999783"/>
    <n v="-8.384780000001955"/>
    <n v="575.00999999999783"/>
    <n v="3.115219999998045"/>
    <x v="3"/>
    <x v="2"/>
    <x v="0"/>
    <x v="5"/>
    <s v="Diversified Utilities"/>
    <n v="6950"/>
    <x v="5"/>
    <s v="интрадей"/>
    <x v="1"/>
    <n v="11.5"/>
    <n v="0"/>
    <x v="1"/>
    <x v="2"/>
    <x v="5"/>
    <n v="0"/>
    <n v="30000"/>
    <n v="1.0384066666568591E-2"/>
    <n v="3.8344050214178534E-2"/>
    <n v="0"/>
    <n v="0"/>
    <x v="3"/>
    <n v="2"/>
  </r>
  <r>
    <n v="222"/>
    <x v="16"/>
    <d v="1899-12-30T12:31:41"/>
    <d v="2010-01-05T00:00:00"/>
    <d v="1899-12-30T13:53:02"/>
    <x v="116"/>
    <x v="1"/>
    <n v="28.04"/>
    <n v="28.26"/>
    <x v="0"/>
    <n v="2.29"/>
    <x v="3"/>
    <x v="0"/>
    <x v="3"/>
    <x v="2"/>
    <m/>
    <m/>
    <n v="30022.82521999997"/>
    <n v="2.29"/>
    <n v="2804"/>
    <n v="2826"/>
    <n v="22"/>
    <n v="19.71"/>
    <n v="575.00999999999783"/>
    <n v="3.115219999998045"/>
    <n v="597.00999999999783"/>
    <n v="22.825219999998048"/>
    <x v="3"/>
    <x v="2"/>
    <x v="0"/>
    <x v="3"/>
    <s v="Paper &amp; Paper Products"/>
    <n v="4881"/>
    <x v="7"/>
    <s v="интрадей"/>
    <x v="1"/>
    <n v="19.71"/>
    <n v="0"/>
    <x v="1"/>
    <x v="2"/>
    <x v="5"/>
    <n v="0"/>
    <n v="30000"/>
    <n v="7.6084066666565683E-2"/>
    <n v="6.569317837655908E-2"/>
    <n v="0"/>
    <n v="0"/>
    <x v="4"/>
    <n v="2"/>
  </r>
  <r>
    <n v="223"/>
    <x v="16"/>
    <d v="1899-12-30T12:34:15"/>
    <d v="2010-01-05T00:00:00"/>
    <d v="1899-12-30T13:41:07"/>
    <x v="117"/>
    <x v="0"/>
    <n v="31.96"/>
    <n v="31.91"/>
    <x v="0"/>
    <n v="2.58"/>
    <x v="0"/>
    <x v="1"/>
    <x v="0"/>
    <x v="0"/>
    <m/>
    <m/>
    <n v="30025.245219999968"/>
    <n v="2.58"/>
    <n v="3196"/>
    <n v="3191"/>
    <n v="5"/>
    <n v="2.42"/>
    <n v="597.00999999999783"/>
    <n v="22.825219999998048"/>
    <n v="602.00999999999783"/>
    <n v="25.245219999998049"/>
    <x v="3"/>
    <x v="2"/>
    <x v="2"/>
    <x v="3"/>
    <s v="Toys &amp; Games"/>
    <n v="4012"/>
    <x v="4"/>
    <s v="интрадей"/>
    <x v="1"/>
    <n v="2.42"/>
    <n v="0"/>
    <x v="1"/>
    <x v="2"/>
    <x v="5"/>
    <n v="0"/>
    <n v="30000"/>
    <n v="8.4150733333226521E-2"/>
    <n v="8.0605338846863397E-3"/>
    <n v="0"/>
    <n v="0"/>
    <x v="10"/>
    <n v="2"/>
  </r>
  <r>
    <n v="224"/>
    <x v="16"/>
    <d v="1899-12-30T12:35:36"/>
    <d v="2010-01-05T00:00:00"/>
    <d v="1899-12-30T12:43:09"/>
    <x v="118"/>
    <x v="1"/>
    <n v="20.010000000000002"/>
    <n v="19.98"/>
    <x v="0"/>
    <n v="2.5499999999999998"/>
    <x v="3"/>
    <x v="1"/>
    <x v="4"/>
    <x v="2"/>
    <m/>
    <m/>
    <n v="30019.695219999969"/>
    <n v="2.5499999999999998"/>
    <n v="2001.0000000000002"/>
    <n v="1998"/>
    <n v="-3.0000000000002274"/>
    <n v="-5.5500000000002272"/>
    <n v="602.00999999999783"/>
    <n v="25.245219999998049"/>
    <n v="599.0099999999976"/>
    <n v="19.695219999997821"/>
    <x v="3"/>
    <x v="2"/>
    <x v="0"/>
    <x v="3"/>
    <s v="Home Furnishings &amp; Fixtures"/>
    <n v="453"/>
    <x v="0"/>
    <s v="интрадей"/>
    <x v="1"/>
    <n v="0"/>
    <n v="-5.5500000000002272"/>
    <x v="1"/>
    <x v="2"/>
    <x v="5"/>
    <n v="0"/>
    <n v="30000"/>
    <n v="6.5650733333228947E-2"/>
    <n v="-1.8484445203805995E-2"/>
    <n v="0"/>
    <n v="0"/>
    <x v="1"/>
    <n v="2"/>
  </r>
  <r>
    <n v="225"/>
    <x v="16"/>
    <d v="1899-12-30T14:12:27"/>
    <d v="2010-01-05T00:00:00"/>
    <d v="1899-12-30T14:17:51"/>
    <x v="119"/>
    <x v="1"/>
    <n v="30.86"/>
    <n v="30.79"/>
    <x v="0"/>
    <n v="2.4500000000000002"/>
    <x v="3"/>
    <x v="1"/>
    <x v="4"/>
    <x v="2"/>
    <m/>
    <m/>
    <n v="30010.245219999968"/>
    <n v="2.4500000000000002"/>
    <n v="3086"/>
    <n v="3079"/>
    <n v="-7"/>
    <n v="-9.4499999999999993"/>
    <n v="599.0099999999976"/>
    <n v="19.695219999997821"/>
    <n v="592.0099999999976"/>
    <n v="10.245219999997822"/>
    <x v="3"/>
    <x v="4"/>
    <x v="0"/>
    <x v="6"/>
    <s v="Property &amp; Casualty Insurance"/>
    <n v="324"/>
    <x v="0"/>
    <s v="интрадей"/>
    <x v="1"/>
    <n v="0"/>
    <n v="-9.4499999999999993"/>
    <x v="1"/>
    <x v="2"/>
    <x v="5"/>
    <n v="0"/>
    <n v="30000"/>
    <n v="3.4150733333226525E-2"/>
    <n v="-3.1479333586654376E-2"/>
    <n v="0"/>
    <n v="0"/>
    <x v="10"/>
    <n v="2"/>
  </r>
  <r>
    <n v="226"/>
    <x v="16"/>
    <d v="1899-12-30T14:12:28"/>
    <d v="2010-01-05T00:00:00"/>
    <d v="1899-12-30T14:17:51"/>
    <x v="119"/>
    <x v="1"/>
    <n v="30.86"/>
    <n v="30.79"/>
    <x v="0"/>
    <n v="2.57"/>
    <x v="3"/>
    <x v="2"/>
    <x v="1"/>
    <x v="2"/>
    <m/>
    <m/>
    <n v="30000.675219999968"/>
    <n v="2.57"/>
    <n v="3086"/>
    <n v="3079"/>
    <n v="-7"/>
    <n v="-9.57"/>
    <n v="592.0099999999976"/>
    <n v="10.245219999997822"/>
    <n v="585.0099999999976"/>
    <n v="0.67521999999782167"/>
    <x v="3"/>
    <x v="4"/>
    <x v="0"/>
    <x v="6"/>
    <s v="Property &amp; Casualty Insurance"/>
    <n v="323"/>
    <x v="0"/>
    <s v="интрадей"/>
    <x v="1"/>
    <n v="0"/>
    <n v="-9.57"/>
    <x v="1"/>
    <x v="2"/>
    <x v="5"/>
    <n v="0"/>
    <n v="30000"/>
    <n v="2.2507333332274964E-3"/>
    <n v="-3.1889109635205172E-2"/>
    <n v="0"/>
    <n v="0"/>
    <x v="10"/>
    <n v="2"/>
  </r>
  <r>
    <n v="227"/>
    <x v="16"/>
    <d v="1899-12-30T14:13:25"/>
    <d v="2010-01-05T00:00:00"/>
    <d v="1899-12-30T14:19:57"/>
    <x v="98"/>
    <x v="1"/>
    <n v="28.04"/>
    <n v="27.95"/>
    <x v="0"/>
    <n v="2.17"/>
    <x v="4"/>
    <x v="2"/>
    <x v="1"/>
    <x v="0"/>
    <m/>
    <m/>
    <n v="29989.50521999997"/>
    <n v="2.17"/>
    <n v="2804"/>
    <n v="2795"/>
    <n v="-9"/>
    <n v="-11.17"/>
    <n v="585.0099999999976"/>
    <n v="0.67521999999782167"/>
    <n v="576.0099999999976"/>
    <n v="-10.494780000002178"/>
    <x v="3"/>
    <x v="4"/>
    <x v="0"/>
    <x v="2"/>
    <s v="Industrial Metals &amp; Minerals"/>
    <n v="392"/>
    <x v="0"/>
    <s v="интрадей"/>
    <x v="1"/>
    <n v="0"/>
    <n v="-11.17"/>
    <x v="1"/>
    <x v="2"/>
    <x v="5"/>
    <n v="0"/>
    <n v="30000"/>
    <n v="-3.4982600000100013E-2"/>
    <n v="-3.7232495329144348E-2"/>
    <n v="0"/>
    <n v="0"/>
    <x v="4"/>
    <n v="2"/>
  </r>
  <r>
    <n v="228"/>
    <x v="16"/>
    <d v="1899-12-30T14:15:09"/>
    <d v="2010-01-05T00:00:00"/>
    <d v="1899-12-30T14:20:17"/>
    <x v="120"/>
    <x v="1"/>
    <n v="43.75"/>
    <n v="43.68"/>
    <x v="0"/>
    <n v="2.61"/>
    <x v="4"/>
    <x v="2"/>
    <x v="2"/>
    <x v="0"/>
    <m/>
    <m/>
    <n v="29979.895219999969"/>
    <n v="2.61"/>
    <n v="4375"/>
    <n v="4368"/>
    <n v="-7"/>
    <n v="-9.61"/>
    <n v="576.0099999999976"/>
    <n v="-10.494780000002178"/>
    <n v="569.0099999999976"/>
    <n v="-20.104780000002179"/>
    <x v="3"/>
    <x v="4"/>
    <x v="0"/>
    <x v="2"/>
    <s v="Independent Oil &amp; Gas"/>
    <n v="308"/>
    <x v="0"/>
    <s v="интрадей"/>
    <x v="1"/>
    <n v="0"/>
    <n v="-9.61"/>
    <x v="1"/>
    <x v="2"/>
    <x v="5"/>
    <n v="0"/>
    <n v="30000"/>
    <n v="-6.7015933333435293E-2"/>
    <n v="-3.2044543347756478E-2"/>
    <n v="0"/>
    <n v="0"/>
    <x v="5"/>
    <n v="2"/>
  </r>
  <r>
    <n v="229"/>
    <x v="16"/>
    <d v="1899-12-30T14:21:56"/>
    <d v="2010-01-05T00:00:00"/>
    <d v="1899-12-30T14:56:20"/>
    <x v="121"/>
    <x v="1"/>
    <n v="25.36"/>
    <n v="25.28"/>
    <x v="0"/>
    <n v="2.44"/>
    <x v="1"/>
    <x v="2"/>
    <x v="1"/>
    <x v="0"/>
    <m/>
    <m/>
    <n v="29969.455219999971"/>
    <n v="2.44"/>
    <n v="2536"/>
    <n v="2528"/>
    <n v="-8"/>
    <n v="-10.44"/>
    <n v="569.0099999999976"/>
    <n v="-20.104780000002179"/>
    <n v="561.0099999999976"/>
    <n v="-30.544780000002177"/>
    <x v="3"/>
    <x v="4"/>
    <x v="0"/>
    <x v="1"/>
    <s v="Sporting Goods Stores"/>
    <n v="2064"/>
    <x v="10"/>
    <s v="интрадей"/>
    <x v="1"/>
    <n v="0"/>
    <n v="-10.44"/>
    <x v="1"/>
    <x v="2"/>
    <x v="5"/>
    <n v="0"/>
    <n v="30000"/>
    <n v="-0.10181593333343092"/>
    <n v="-3.4823337184427629E-2"/>
    <n v="0"/>
    <n v="0"/>
    <x v="4"/>
    <n v="2"/>
  </r>
  <r>
    <n v="230"/>
    <x v="16"/>
    <d v="1899-12-30T14:21:58"/>
    <d v="2010-01-05T00:00:00"/>
    <d v="1899-12-30T14:56:20"/>
    <x v="121"/>
    <x v="1"/>
    <n v="25.36"/>
    <n v="25.28"/>
    <x v="0"/>
    <n v="2.44"/>
    <x v="3"/>
    <x v="0"/>
    <x v="1"/>
    <x v="2"/>
    <m/>
    <m/>
    <n v="29959.015219999972"/>
    <n v="2.44"/>
    <n v="2536"/>
    <n v="2528"/>
    <n v="-8"/>
    <n v="-10.44"/>
    <n v="561.0099999999976"/>
    <n v="-30.544780000002177"/>
    <n v="553.0099999999976"/>
    <n v="-40.984780000002175"/>
    <x v="3"/>
    <x v="4"/>
    <x v="0"/>
    <x v="1"/>
    <s v="Sporting Goods Stores"/>
    <n v="2062"/>
    <x v="10"/>
    <s v="интрадей"/>
    <x v="1"/>
    <n v="0"/>
    <n v="-10.44"/>
    <x v="1"/>
    <x v="2"/>
    <x v="5"/>
    <n v="0"/>
    <n v="30000"/>
    <n v="-0.13661593333342656"/>
    <n v="-3.4835468056928866E-2"/>
    <n v="0"/>
    <n v="0"/>
    <x v="4"/>
    <n v="2"/>
  </r>
  <r>
    <n v="231"/>
    <x v="16"/>
    <d v="1899-12-30T14:43:22"/>
    <d v="2010-01-05T00:00:00"/>
    <d v="1899-12-30T15:46:07"/>
    <x v="122"/>
    <x v="0"/>
    <n v="39.47"/>
    <n v="39.43"/>
    <x v="0"/>
    <n v="2.3199999999999998"/>
    <x v="6"/>
    <x v="1"/>
    <x v="2"/>
    <x v="0"/>
    <m/>
    <m/>
    <n v="29960.695219999972"/>
    <n v="2.3199999999999998"/>
    <n v="3947"/>
    <n v="3943"/>
    <n v="4"/>
    <n v="1.6800000000000002"/>
    <n v="553.0099999999976"/>
    <n v="-40.984780000002175"/>
    <n v="557.0099999999976"/>
    <n v="-39.304780000002175"/>
    <x v="3"/>
    <x v="4"/>
    <x v="0"/>
    <x v="3"/>
    <s v="Appliances"/>
    <n v="3765"/>
    <x v="4"/>
    <s v="интрадей"/>
    <x v="2"/>
    <n v="1.6800000000000002"/>
    <n v="0"/>
    <x v="1"/>
    <x v="2"/>
    <x v="5"/>
    <n v="0"/>
    <n v="30000"/>
    <n v="-0.13101593333342559"/>
    <n v="5.6076609583574043E-3"/>
    <n v="0"/>
    <n v="0"/>
    <x v="6"/>
    <n v="2"/>
  </r>
  <r>
    <n v="232"/>
    <x v="16"/>
    <d v="1899-12-30T15:23:49"/>
    <d v="2010-01-05T00:00:00"/>
    <d v="1899-12-30T15:36:27"/>
    <x v="123"/>
    <x v="1"/>
    <n v="55.56"/>
    <n v="55.49"/>
    <x v="0"/>
    <n v="2.2400000000000002"/>
    <x v="6"/>
    <x v="1"/>
    <x v="1"/>
    <x v="0"/>
    <m/>
    <m/>
    <n v="29951.455219999971"/>
    <n v="2.2400000000000002"/>
    <n v="5556"/>
    <n v="5549"/>
    <n v="-7"/>
    <n v="-9.24"/>
    <n v="557.0099999999976"/>
    <n v="-39.304780000002175"/>
    <n v="550.0099999999976"/>
    <n v="-48.544780000002177"/>
    <x v="3"/>
    <x v="5"/>
    <x v="0"/>
    <x v="7"/>
    <s v="Diversified Machinery"/>
    <n v="758"/>
    <x v="0"/>
    <s v="интрадей"/>
    <x v="2"/>
    <n v="0"/>
    <n v="-9.24"/>
    <x v="1"/>
    <x v="2"/>
    <x v="5"/>
    <n v="0"/>
    <n v="30000"/>
    <n v="-0.16181593333343092"/>
    <n v="-3.0840405845567721E-2"/>
    <n v="0"/>
    <n v="0"/>
    <x v="8"/>
    <n v="2"/>
  </r>
  <r>
    <n v="233"/>
    <x v="16"/>
    <d v="1899-12-30T15:32:36"/>
    <d v="2010-01-05T00:00:00"/>
    <d v="1899-12-30T15:57:38"/>
    <x v="124"/>
    <x v="1"/>
    <n v="14.01"/>
    <n v="14.01"/>
    <x v="0"/>
    <n v="2.5299999999999998"/>
    <x v="3"/>
    <x v="1"/>
    <x v="0"/>
    <x v="2"/>
    <m/>
    <m/>
    <n v="29948.925219999972"/>
    <n v="2.5299999999999998"/>
    <n v="1401"/>
    <n v="1401"/>
    <n v="0"/>
    <n v="-2.5299999999999998"/>
    <n v="550.0099999999976"/>
    <n v="-48.544780000002177"/>
    <n v="550.0099999999976"/>
    <n v="-51.074780000002178"/>
    <x v="3"/>
    <x v="5"/>
    <x v="0"/>
    <x v="7"/>
    <s v="Aerospace/Defense Products &amp; Services"/>
    <n v="1502"/>
    <x v="1"/>
    <s v="интрадей"/>
    <x v="2"/>
    <n v="0"/>
    <n v="-2.5299999999999998"/>
    <x v="1"/>
    <x v="2"/>
    <x v="5"/>
    <n v="0"/>
    <n v="30000"/>
    <n v="-0.17024926666676038"/>
    <n v="-8.4470019283384868E-3"/>
    <n v="0"/>
    <n v="0"/>
    <x v="2"/>
    <n v="2"/>
  </r>
  <r>
    <n v="234"/>
    <x v="16"/>
    <d v="1899-12-30T15:32:41"/>
    <d v="2010-01-05T00:00:00"/>
    <d v="1899-12-30T15:57:49"/>
    <x v="124"/>
    <x v="1"/>
    <n v="14.01"/>
    <n v="14.01"/>
    <x v="0"/>
    <n v="2.41"/>
    <x v="2"/>
    <x v="2"/>
    <x v="1"/>
    <x v="1"/>
    <m/>
    <m/>
    <n v="29946.515219999972"/>
    <n v="2.41"/>
    <n v="1401"/>
    <n v="1401"/>
    <n v="0"/>
    <n v="-2.41"/>
    <n v="550.0099999999976"/>
    <n v="-51.074780000002178"/>
    <n v="550.0099999999976"/>
    <n v="-53.484780000002175"/>
    <x v="3"/>
    <x v="5"/>
    <x v="0"/>
    <x v="7"/>
    <s v="Aerospace/Defense Products &amp; Services"/>
    <n v="1508"/>
    <x v="1"/>
    <s v="интрадей"/>
    <x v="2"/>
    <n v="0"/>
    <n v="-2.41"/>
    <x v="1"/>
    <x v="2"/>
    <x v="5"/>
    <n v="0"/>
    <n v="30000"/>
    <n v="-0.17828260000009322"/>
    <n v="-8.0470333485972642E-3"/>
    <n v="0"/>
    <n v="0"/>
    <x v="2"/>
    <n v="2"/>
  </r>
  <r>
    <n v="235"/>
    <x v="16"/>
    <d v="1899-12-30T15:33:02"/>
    <d v="2010-01-05T00:00:00"/>
    <d v="1899-12-30T15:57:54"/>
    <x v="124"/>
    <x v="1"/>
    <n v="14"/>
    <n v="14.01"/>
    <x v="0"/>
    <n v="2.13"/>
    <x v="3"/>
    <x v="0"/>
    <x v="1"/>
    <x v="2"/>
    <m/>
    <m/>
    <n v="29945.385219999971"/>
    <n v="2.13"/>
    <n v="1400"/>
    <n v="1401"/>
    <n v="1"/>
    <n v="-1.1299999999999999"/>
    <n v="550.0099999999976"/>
    <n v="-53.484780000002175"/>
    <n v="551.0099999999976"/>
    <n v="-54.614780000002177"/>
    <x v="3"/>
    <x v="5"/>
    <x v="0"/>
    <x v="7"/>
    <s v="Aerospace/Defense Products &amp; Services"/>
    <n v="1492"/>
    <x v="1"/>
    <s v="интрадей"/>
    <x v="2"/>
    <n v="0"/>
    <n v="-1.1299999999999999"/>
    <x v="1"/>
    <x v="2"/>
    <x v="5"/>
    <n v="29945.385219999971"/>
    <n v="30000"/>
    <n v="-0.1820492666667633"/>
    <n v="-3.7733939715507898E-3"/>
    <n v="0"/>
    <n v="-54.614780000002177"/>
    <x v="2"/>
    <n v="3"/>
  </r>
  <r>
    <n v="236"/>
    <x v="17"/>
    <d v="1899-12-30T10:36:33"/>
    <d v="2010-01-06T00:00:00"/>
    <d v="1899-12-30T12:13:56"/>
    <x v="125"/>
    <x v="1"/>
    <n v="21.24"/>
    <n v="21.27"/>
    <x v="0"/>
    <n v="2.4300000000000002"/>
    <x v="3"/>
    <x v="1"/>
    <x v="1"/>
    <x v="2"/>
    <m/>
    <m/>
    <n v="29945.955219999971"/>
    <n v="2.4300000000000002"/>
    <n v="2124"/>
    <n v="2127"/>
    <n v="3"/>
    <n v="0.56999999999999984"/>
    <n v="551.0099999999976"/>
    <n v="-54.614780000002177"/>
    <n v="554.0099999999976"/>
    <n v="-54.044780000002177"/>
    <x v="4"/>
    <x v="6"/>
    <x v="0"/>
    <x v="4"/>
    <s v="Medical Instruments &amp; Supplies"/>
    <n v="5843"/>
    <x v="9"/>
    <s v="интрадей"/>
    <x v="0"/>
    <n v="0.56999999999999984"/>
    <n v="0"/>
    <x v="1"/>
    <x v="2"/>
    <x v="5"/>
    <n v="0"/>
    <n v="30000"/>
    <n v="-0.18014926666676426"/>
    <n v="1.9034652445179315E-3"/>
    <n v="-54.614780000002177"/>
    <n v="0"/>
    <x v="1"/>
    <n v="3"/>
  </r>
  <r>
    <n v="237"/>
    <x v="17"/>
    <d v="1899-12-30T11:02:52"/>
    <d v="2010-01-06T00:00:00"/>
    <d v="1899-12-30T12:39:48"/>
    <x v="126"/>
    <x v="0"/>
    <n v="25.97"/>
    <n v="25.82"/>
    <x v="0"/>
    <n v="2.56"/>
    <x v="3"/>
    <x v="0"/>
    <x v="2"/>
    <x v="2"/>
    <m/>
    <m/>
    <n v="29958.395219999969"/>
    <n v="2.56"/>
    <n v="2597"/>
    <n v="2582"/>
    <n v="15"/>
    <n v="12.44"/>
    <n v="554.0099999999976"/>
    <n v="-54.044780000002177"/>
    <n v="569.0099999999976"/>
    <n v="-41.604780000002179"/>
    <x v="4"/>
    <x v="1"/>
    <x v="0"/>
    <x v="3"/>
    <s v="Recreational Vehicles"/>
    <n v="5816"/>
    <x v="9"/>
    <s v="интрадей"/>
    <x v="1"/>
    <n v="12.44"/>
    <n v="0"/>
    <x v="1"/>
    <x v="2"/>
    <x v="5"/>
    <n v="0"/>
    <n v="30000"/>
    <n v="-0.13868260000010196"/>
    <n v="4.1541503380364379E-2"/>
    <n v="0"/>
    <n v="0"/>
    <x v="4"/>
    <n v="3"/>
  </r>
  <r>
    <n v="238"/>
    <x v="17"/>
    <d v="1899-12-30T11:11:47"/>
    <d v="2010-01-06T00:00:00"/>
    <d v="1899-12-30T14:06:00"/>
    <x v="127"/>
    <x v="1"/>
    <n v="32.049999999999997"/>
    <n v="32.15"/>
    <x v="0"/>
    <n v="2.1800000000000002"/>
    <x v="3"/>
    <x v="0"/>
    <x v="3"/>
    <x v="2"/>
    <m/>
    <m/>
    <n v="29966.215219999969"/>
    <n v="2.1800000000000002"/>
    <n v="3204.9999999999995"/>
    <n v="3215"/>
    <n v="10.000000000000455"/>
    <n v="7.820000000000455"/>
    <n v="569.0099999999976"/>
    <n v="-41.604780000002179"/>
    <n v="579.00999999999806"/>
    <n v="-33.784780000001724"/>
    <x v="4"/>
    <x v="1"/>
    <x v="0"/>
    <x v="6"/>
    <s v="Asset Management"/>
    <n v="10453"/>
    <x v="12"/>
    <s v="интрадей"/>
    <x v="1"/>
    <n v="7.820000000000455"/>
    <n v="0"/>
    <x v="1"/>
    <x v="2"/>
    <x v="5"/>
    <n v="0"/>
    <n v="30000"/>
    <n v="-0.11261593333343627"/>
    <n v="2.6102866801019916E-2"/>
    <n v="0"/>
    <n v="0"/>
    <x v="10"/>
    <n v="3"/>
  </r>
  <r>
    <n v="239"/>
    <x v="17"/>
    <d v="1899-12-30T12:08:37"/>
    <d v="2010-01-06T00:00:00"/>
    <d v="1899-12-30T12:38:53"/>
    <x v="128"/>
    <x v="0"/>
    <n v="58.97"/>
    <n v="59.02"/>
    <x v="0"/>
    <n v="2.37"/>
    <x v="5"/>
    <x v="0"/>
    <x v="3"/>
    <x v="0"/>
    <m/>
    <m/>
    <n v="29958.84521999997"/>
    <n v="2.37"/>
    <n v="5897"/>
    <n v="5902"/>
    <n v="-5"/>
    <n v="-7.37"/>
    <n v="579.00999999999806"/>
    <n v="-33.784780000001724"/>
    <n v="574.00999999999806"/>
    <n v="-41.154780000001722"/>
    <x v="4"/>
    <x v="2"/>
    <x v="0"/>
    <x v="4"/>
    <s v="Specialized Health Services"/>
    <n v="1816"/>
    <x v="10"/>
    <s v="интрадей"/>
    <x v="1"/>
    <n v="0"/>
    <n v="-7.37"/>
    <x v="1"/>
    <x v="2"/>
    <x v="5"/>
    <n v="0"/>
    <n v="30000"/>
    <n v="-0.13718260000009952"/>
    <n v="-2.4594363839048037E-2"/>
    <n v="0"/>
    <n v="0"/>
    <x v="8"/>
    <n v="3"/>
  </r>
  <r>
    <n v="240"/>
    <x v="17"/>
    <d v="1899-12-30T12:11:02"/>
    <d v="2010-01-06T00:00:00"/>
    <d v="1899-12-30T12:14:25"/>
    <x v="129"/>
    <x v="1"/>
    <n v="45.43"/>
    <n v="45.32"/>
    <x v="0"/>
    <n v="2.61"/>
    <x v="5"/>
    <x v="1"/>
    <x v="0"/>
    <x v="0"/>
    <m/>
    <m/>
    <n v="29945.23521999997"/>
    <n v="2.61"/>
    <n v="4543"/>
    <n v="4532"/>
    <n v="-11"/>
    <n v="-13.61"/>
    <n v="574.00999999999806"/>
    <n v="-41.154780000001722"/>
    <n v="563.00999999999806"/>
    <n v="-54.764780000001721"/>
    <x v="4"/>
    <x v="2"/>
    <x v="0"/>
    <x v="4"/>
    <s v="Medical Appliances &amp; Equipment"/>
    <n v="203"/>
    <x v="0"/>
    <s v="интрадей"/>
    <x v="1"/>
    <n v="0"/>
    <n v="-13.61"/>
    <x v="1"/>
    <x v="2"/>
    <x v="5"/>
    <n v="0"/>
    <n v="30000"/>
    <n v="-0.18254926666676813"/>
    <n v="-4.5428987332645249E-2"/>
    <n v="0"/>
    <n v="0"/>
    <x v="3"/>
    <n v="3"/>
  </r>
  <r>
    <n v="241"/>
    <x v="17"/>
    <d v="1899-12-30T12:36:21"/>
    <d v="2010-01-06T00:00:00"/>
    <d v="1899-12-30T12:46:47"/>
    <x v="130"/>
    <x v="0"/>
    <n v="25.98"/>
    <n v="26.02"/>
    <x v="0"/>
    <n v="2.44"/>
    <x v="3"/>
    <x v="1"/>
    <x v="4"/>
    <x v="2"/>
    <m/>
    <m/>
    <n v="29938.795219999971"/>
    <n v="2.44"/>
    <n v="2598"/>
    <n v="2602"/>
    <n v="-4"/>
    <n v="-6.4399999999999995"/>
    <n v="563.00999999999806"/>
    <n v="-54.764780000001721"/>
    <n v="559.00999999999806"/>
    <n v="-61.204780000001719"/>
    <x v="4"/>
    <x v="2"/>
    <x v="0"/>
    <x v="2"/>
    <s v="Oil &amp; Gas Equipment &amp; Services"/>
    <n v="626"/>
    <x v="0"/>
    <s v="интрадей"/>
    <x v="1"/>
    <n v="0"/>
    <n v="-6.4399999999999995"/>
    <x v="1"/>
    <x v="2"/>
    <x v="5"/>
    <n v="0"/>
    <n v="30000"/>
    <n v="-0.20401593333343043"/>
    <n v="-2.1505925576091357E-2"/>
    <n v="0"/>
    <n v="0"/>
    <x v="4"/>
    <n v="3"/>
  </r>
  <r>
    <n v="242"/>
    <x v="17"/>
    <d v="1899-12-30T12:36:22"/>
    <d v="2010-01-06T00:00:00"/>
    <d v="1899-12-30T12:46:47"/>
    <x v="130"/>
    <x v="0"/>
    <n v="25.98"/>
    <n v="26.02"/>
    <x v="0"/>
    <n v="2.44"/>
    <x v="2"/>
    <x v="1"/>
    <x v="4"/>
    <x v="1"/>
    <m/>
    <m/>
    <n v="29932.355219999972"/>
    <n v="2.44"/>
    <n v="2598"/>
    <n v="2602"/>
    <n v="-4"/>
    <n v="-6.4399999999999995"/>
    <n v="559.00999999999806"/>
    <n v="-61.204780000001719"/>
    <n v="555.00999999999806"/>
    <n v="-67.644780000001717"/>
    <x v="4"/>
    <x v="2"/>
    <x v="0"/>
    <x v="2"/>
    <s v="Oil &amp; Gas Equipment &amp; Services"/>
    <n v="625"/>
    <x v="0"/>
    <s v="интрадей"/>
    <x v="1"/>
    <n v="0"/>
    <n v="-6.4399999999999995"/>
    <x v="1"/>
    <x v="2"/>
    <x v="5"/>
    <n v="0"/>
    <n v="30000"/>
    <n v="-0.22548260000009274"/>
    <n v="-2.1510551619313614E-2"/>
    <n v="0"/>
    <n v="0"/>
    <x v="4"/>
    <n v="3"/>
  </r>
  <r>
    <n v="243"/>
    <x v="17"/>
    <d v="1899-12-30T12:36:23"/>
    <d v="2010-01-06T00:00:00"/>
    <d v="1899-12-30T12:46:47"/>
    <x v="130"/>
    <x v="0"/>
    <n v="25.98"/>
    <n v="26.02"/>
    <x v="0"/>
    <n v="2.44"/>
    <x v="0"/>
    <x v="1"/>
    <x v="1"/>
    <x v="0"/>
    <m/>
    <m/>
    <n v="29925.915219999973"/>
    <n v="2.44"/>
    <n v="2598"/>
    <n v="2602"/>
    <n v="-4"/>
    <n v="-6.4399999999999995"/>
    <n v="555.00999999999806"/>
    <n v="-67.644780000001717"/>
    <n v="551.00999999999806"/>
    <n v="-74.084780000001714"/>
    <x v="4"/>
    <x v="2"/>
    <x v="0"/>
    <x v="2"/>
    <s v="Oil &amp; Gas Equipment &amp; Services"/>
    <n v="624"/>
    <x v="0"/>
    <s v="интрадей"/>
    <x v="1"/>
    <n v="0"/>
    <n v="-6.4399999999999995"/>
    <x v="1"/>
    <x v="2"/>
    <x v="5"/>
    <n v="0"/>
    <n v="30000"/>
    <n v="-0.24694926666675504"/>
    <n v="-2.1515179653138889E-2"/>
    <n v="0"/>
    <n v="0"/>
    <x v="4"/>
    <n v="3"/>
  </r>
  <r>
    <n v="244"/>
    <x v="17"/>
    <d v="1899-12-30T12:41:45"/>
    <d v="2010-01-06T00:00:00"/>
    <d v="1899-12-30T15:08:22"/>
    <x v="131"/>
    <x v="1"/>
    <n v="63.26"/>
    <n v="64.239999999999995"/>
    <x v="0"/>
    <n v="2.66"/>
    <x v="7"/>
    <x v="1"/>
    <x v="1"/>
    <x v="0"/>
    <m/>
    <m/>
    <n v="30021.255219999974"/>
    <n v="2.66"/>
    <n v="6326"/>
    <n v="6423.9999999999991"/>
    <n v="97.999999999999091"/>
    <n v="95.339999999999094"/>
    <n v="551.00999999999806"/>
    <n v="-74.084780000001714"/>
    <n v="649.00999999999715"/>
    <n v="21.255219999997379"/>
    <x v="4"/>
    <x v="2"/>
    <x v="0"/>
    <x v="2"/>
    <s v="Oil &amp; Gas Equipment &amp; Services"/>
    <n v="8797"/>
    <x v="8"/>
    <s v="интрадей"/>
    <x v="1"/>
    <n v="95.339999999999094"/>
    <n v="0"/>
    <x v="1"/>
    <x v="2"/>
    <x v="5"/>
    <n v="0"/>
    <n v="30000"/>
    <n v="7.0850733333245444E-2"/>
    <n v="0.31858674763698747"/>
    <n v="0"/>
    <n v="0"/>
    <x v="17"/>
    <n v="3"/>
  </r>
  <r>
    <n v="245"/>
    <x v="17"/>
    <d v="1899-12-30T13:38:00"/>
    <d v="2010-01-06T00:00:00"/>
    <d v="1899-12-30T13:42:23"/>
    <x v="132"/>
    <x v="1"/>
    <n v="43.97"/>
    <n v="43.93"/>
    <x v="0"/>
    <n v="2.21"/>
    <x v="5"/>
    <x v="1"/>
    <x v="2"/>
    <x v="0"/>
    <m/>
    <m/>
    <n v="30015.045219999975"/>
    <n v="2.21"/>
    <n v="4397"/>
    <n v="4393"/>
    <n v="-4"/>
    <n v="-6.21"/>
    <n v="649.00999999999715"/>
    <n v="21.255219999997379"/>
    <n v="645.00999999999715"/>
    <n v="15.045219999997379"/>
    <x v="4"/>
    <x v="3"/>
    <x v="0"/>
    <x v="2"/>
    <s v="Oil &amp; Gas Drilling &amp; Exploration"/>
    <n v="263"/>
    <x v="0"/>
    <s v="интрадей"/>
    <x v="1"/>
    <n v="0"/>
    <n v="-6.21"/>
    <x v="1"/>
    <x v="2"/>
    <x v="5"/>
    <n v="0"/>
    <n v="30000"/>
    <n v="5.0150733333248355E-2"/>
    <n v="-2.0685344281880871E-2"/>
    <n v="0"/>
    <n v="0"/>
    <x v="5"/>
    <n v="3"/>
  </r>
  <r>
    <n v="246"/>
    <x v="17"/>
    <d v="1899-12-30T13:43:10"/>
    <d v="2010-01-06T00:00:00"/>
    <d v="1899-12-30T13:45:53"/>
    <x v="133"/>
    <x v="1"/>
    <n v="50"/>
    <n v="49.92"/>
    <x v="0"/>
    <n v="2.5"/>
    <x v="3"/>
    <x v="1"/>
    <x v="1"/>
    <x v="2"/>
    <m/>
    <m/>
    <n v="30004.545219999975"/>
    <n v="2.5"/>
    <n v="5000"/>
    <n v="4992"/>
    <n v="-8"/>
    <n v="-10.5"/>
    <n v="645.00999999999715"/>
    <n v="15.045219999997379"/>
    <n v="637.00999999999715"/>
    <n v="4.5452199999973786"/>
    <x v="4"/>
    <x v="3"/>
    <x v="0"/>
    <x v="2"/>
    <s v="Steel &amp; Iron"/>
    <n v="163"/>
    <x v="0"/>
    <s v="интрадей"/>
    <x v="1"/>
    <n v="0"/>
    <n v="-10.5"/>
    <x v="1"/>
    <x v="2"/>
    <x v="5"/>
    <n v="0"/>
    <n v="30000"/>
    <n v="1.5150733333248354E-2"/>
    <n v="-3.4982456041757079E-2"/>
    <n v="0"/>
    <n v="0"/>
    <x v="3"/>
    <n v="3"/>
  </r>
  <r>
    <n v="247"/>
    <x v="17"/>
    <d v="1899-12-30T14:38:11"/>
    <d v="2010-01-06T00:00:00"/>
    <d v="1899-12-30T15:45:09"/>
    <x v="134"/>
    <x v="1"/>
    <n v="39.049999999999997"/>
    <n v="39.26"/>
    <x v="0"/>
    <n v="2.2000000000000002"/>
    <x v="2"/>
    <x v="0"/>
    <x v="1"/>
    <x v="1"/>
    <m/>
    <m/>
    <n v="30023.345219999974"/>
    <n v="2.2000000000000002"/>
    <n v="3904.9999999999995"/>
    <n v="3926"/>
    <n v="21.000000000000455"/>
    <n v="18.800000000000455"/>
    <n v="637.00999999999715"/>
    <n v="4.5452199999973786"/>
    <n v="658.0099999999976"/>
    <n v="23.345219999997834"/>
    <x v="4"/>
    <x v="4"/>
    <x v="0"/>
    <x v="2"/>
    <s v="Oil &amp; Gas Drilling &amp; Exploration"/>
    <n v="4018"/>
    <x v="4"/>
    <s v="интрадей"/>
    <x v="2"/>
    <n v="18.800000000000455"/>
    <n v="0"/>
    <x v="1"/>
    <x v="2"/>
    <x v="5"/>
    <n v="0"/>
    <n v="30000"/>
    <n v="7.7817399999912593E-2"/>
    <n v="6.2657173645371086E-2"/>
    <n v="0"/>
    <n v="0"/>
    <x v="6"/>
    <n v="3"/>
  </r>
  <r>
    <n v="248"/>
    <x v="17"/>
    <d v="1899-12-30T15:24:10"/>
    <d v="2010-01-06T00:00:00"/>
    <d v="1899-12-30T15:31:12"/>
    <x v="135"/>
    <x v="0"/>
    <n v="49.99"/>
    <n v="50.04"/>
    <x v="0"/>
    <n v="2.2200000000000002"/>
    <x v="5"/>
    <x v="1"/>
    <x v="2"/>
    <x v="0"/>
    <m/>
    <m/>
    <n v="30016.125219999973"/>
    <n v="2.2200000000000002"/>
    <n v="4999"/>
    <n v="5004"/>
    <n v="-5"/>
    <n v="-7.2200000000000006"/>
    <n v="658.0099999999976"/>
    <n v="23.345219999997834"/>
    <n v="653.0099999999976"/>
    <n v="16.125219999997832"/>
    <x v="4"/>
    <x v="5"/>
    <x v="1"/>
    <x v="8"/>
    <e v="#N/A"/>
    <n v="422"/>
    <x v="0"/>
    <s v="интрадей"/>
    <x v="2"/>
    <n v="0"/>
    <n v="-7.2200000000000006"/>
    <x v="1"/>
    <x v="2"/>
    <x v="5"/>
    <n v="0"/>
    <n v="30000"/>
    <n v="5.3750733333242047E-2"/>
    <n v="-2.4047953174756755E-2"/>
    <n v="0"/>
    <n v="0"/>
    <x v="3"/>
    <n v="3"/>
  </r>
  <r>
    <n v="249"/>
    <x v="17"/>
    <d v="1899-12-30T15:24:11"/>
    <d v="2010-01-06T00:00:00"/>
    <d v="1899-12-30T15:43:43"/>
    <x v="112"/>
    <x v="1"/>
    <n v="37.020000000000003"/>
    <n v="36.979999999999997"/>
    <x v="0"/>
    <n v="2.59"/>
    <x v="6"/>
    <x v="1"/>
    <x v="1"/>
    <x v="0"/>
    <m/>
    <m/>
    <n v="30009.535219999972"/>
    <n v="2.59"/>
    <n v="3702.0000000000005"/>
    <n v="3697.9999999999995"/>
    <n v="-4.0000000000009095"/>
    <n v="-6.5900000000009094"/>
    <n v="653.0099999999976"/>
    <n v="16.125219999997832"/>
    <n v="649.00999999999669"/>
    <n v="9.5352199999969223"/>
    <x v="4"/>
    <x v="5"/>
    <x v="0"/>
    <x v="3"/>
    <s v="Confectioners"/>
    <n v="1172"/>
    <x v="1"/>
    <s v="интрадей"/>
    <x v="2"/>
    <n v="0"/>
    <n v="-6.5900000000009094"/>
    <x v="1"/>
    <x v="2"/>
    <x v="5"/>
    <n v="30009.535219999972"/>
    <n v="30000"/>
    <n v="3.1784066666574899E-2"/>
    <n v="-2.1954865765315964E-2"/>
    <n v="0"/>
    <n v="9.5352199999969223"/>
    <x v="6"/>
    <n v="4"/>
  </r>
  <r>
    <n v="250"/>
    <x v="18"/>
    <d v="1899-12-30T09:36:15"/>
    <d v="2010-01-07T00:00:00"/>
    <d v="1899-12-30T09:37:01"/>
    <x v="136"/>
    <x v="1"/>
    <n v="20.51"/>
    <n v="20.46"/>
    <x v="0"/>
    <n v="2.5499999999999998"/>
    <x v="3"/>
    <x v="1"/>
    <x v="0"/>
    <x v="2"/>
    <m/>
    <m/>
    <n v="30001.985219999973"/>
    <n v="2.5499999999999998"/>
    <n v="2051"/>
    <n v="2046"/>
    <n v="-5"/>
    <n v="-7.55"/>
    <n v="649.00999999999669"/>
    <n v="9.5352199999969223"/>
    <n v="644.00999999999669"/>
    <n v="1.9852199999969224"/>
    <x v="1"/>
    <x v="0"/>
    <x v="0"/>
    <x v="1"/>
    <s v="Auto Dealerships"/>
    <n v="46"/>
    <x v="0"/>
    <s v="интрадей"/>
    <x v="0"/>
    <n v="0"/>
    <n v="-7.55"/>
    <x v="1"/>
    <x v="2"/>
    <x v="5"/>
    <n v="0"/>
    <n v="30000"/>
    <n v="6.6173999999106555E-3"/>
    <n v="-2.515867021814968E-2"/>
    <n v="9.5352199999969223"/>
    <n v="0"/>
    <x v="1"/>
    <n v="4"/>
  </r>
  <r>
    <n v="251"/>
    <x v="18"/>
    <d v="1899-12-30T09:47:42"/>
    <d v="2010-01-07T00:00:00"/>
    <d v="1899-12-30T09:52:50"/>
    <x v="137"/>
    <x v="1"/>
    <n v="41.01"/>
    <n v="40.93"/>
    <x v="0"/>
    <n v="2.3199999999999998"/>
    <x v="2"/>
    <x v="1"/>
    <x v="1"/>
    <x v="1"/>
    <m/>
    <m/>
    <n v="29991.665219999973"/>
    <n v="2.3199999999999998"/>
    <n v="4101"/>
    <n v="4093"/>
    <n v="-8"/>
    <n v="-10.32"/>
    <n v="644.00999999999669"/>
    <n v="1.9852199999969224"/>
    <n v="636.00999999999669"/>
    <n v="-8.3347800000030787"/>
    <x v="1"/>
    <x v="0"/>
    <x v="0"/>
    <x v="2"/>
    <s v="Chemicals - Major Diversified"/>
    <n v="308"/>
    <x v="0"/>
    <s v="интрадей"/>
    <x v="0"/>
    <n v="0"/>
    <n v="-10.32"/>
    <x v="1"/>
    <x v="2"/>
    <x v="5"/>
    <n v="0"/>
    <n v="30000"/>
    <n v="-2.7782600000088375E-2"/>
    <n v="-3.439772376502663E-2"/>
    <n v="0"/>
    <n v="0"/>
    <x v="5"/>
    <n v="4"/>
  </r>
  <r>
    <n v="252"/>
    <x v="18"/>
    <d v="1899-12-30T09:59:31"/>
    <d v="2010-01-07T00:00:00"/>
    <d v="1899-12-30T10:33:38"/>
    <x v="138"/>
    <x v="1"/>
    <n v="15.21"/>
    <n v="15.42"/>
    <x v="0"/>
    <n v="2.5299999999999998"/>
    <x v="6"/>
    <x v="0"/>
    <x v="1"/>
    <x v="0"/>
    <m/>
    <m/>
    <n v="30010.135219999975"/>
    <n v="2.5299999999999998"/>
    <n v="1521"/>
    <n v="1542"/>
    <n v="21"/>
    <n v="18.47"/>
    <n v="636.00999999999669"/>
    <n v="-8.3347800000030787"/>
    <n v="657.00999999999669"/>
    <n v="10.13521999999692"/>
    <x v="1"/>
    <x v="0"/>
    <x v="0"/>
    <x v="7"/>
    <s v="Lumber, Wood Production"/>
    <n v="2047"/>
    <x v="10"/>
    <s v="интрадей"/>
    <x v="0"/>
    <n v="18.47"/>
    <n v="0"/>
    <x v="1"/>
    <x v="2"/>
    <x v="5"/>
    <n v="0"/>
    <n v="30000"/>
    <n v="3.3784066666582173E-2"/>
    <n v="6.1583776240888503E-2"/>
    <n v="0"/>
    <n v="0"/>
    <x v="0"/>
    <n v="4"/>
  </r>
  <r>
    <n v="253"/>
    <x v="18"/>
    <d v="1899-12-30T10:04:08"/>
    <d v="2010-01-07T00:00:00"/>
    <d v="1899-12-30T11:18:12"/>
    <x v="57"/>
    <x v="1"/>
    <n v="40.58"/>
    <n v="40.98"/>
    <x v="0"/>
    <n v="1.92"/>
    <x v="3"/>
    <x v="0"/>
    <x v="1"/>
    <x v="2"/>
    <m/>
    <m/>
    <n v="30048.215219999976"/>
    <n v="1.92"/>
    <n v="4058"/>
    <n v="4098"/>
    <n v="40"/>
    <n v="38.08"/>
    <n v="657.00999999999669"/>
    <n v="10.13521999999692"/>
    <n v="697.00999999999669"/>
    <n v="48.215219999996918"/>
    <x v="1"/>
    <x v="6"/>
    <x v="0"/>
    <x v="1"/>
    <s v="Technical Services"/>
    <n v="4444"/>
    <x v="4"/>
    <s v="интрадей"/>
    <x v="0"/>
    <n v="38.08"/>
    <n v="0"/>
    <x v="1"/>
    <x v="2"/>
    <x v="5"/>
    <n v="0"/>
    <n v="30000"/>
    <n v="0.16071739999992132"/>
    <n v="0.12689046457419387"/>
    <n v="0"/>
    <n v="0"/>
    <x v="5"/>
    <n v="4"/>
  </r>
  <r>
    <n v="254"/>
    <x v="18"/>
    <d v="1899-12-30T10:06:28"/>
    <d v="2010-01-07T00:00:00"/>
    <d v="1899-12-30T10:47:02"/>
    <x v="139"/>
    <x v="1"/>
    <n v="22"/>
    <n v="22"/>
    <x v="0"/>
    <n v="2.27"/>
    <x v="2"/>
    <x v="0"/>
    <x v="2"/>
    <x v="1"/>
    <m/>
    <m/>
    <n v="30045.945219999976"/>
    <n v="2.27"/>
    <n v="2200"/>
    <n v="2200"/>
    <n v="0"/>
    <n v="-2.27"/>
    <n v="697.00999999999669"/>
    <n v="48.215219999996918"/>
    <n v="697.00999999999669"/>
    <n v="45.945219999996915"/>
    <x v="1"/>
    <x v="6"/>
    <x v="0"/>
    <x v="1"/>
    <s v="Personal Services"/>
    <n v="2434"/>
    <x v="10"/>
    <s v="интрадей"/>
    <x v="0"/>
    <n v="0"/>
    <n v="-2.27"/>
    <x v="1"/>
    <x v="2"/>
    <x v="5"/>
    <n v="0"/>
    <n v="30000"/>
    <n v="0.15315073333325321"/>
    <n v="-7.5545252301359098E-3"/>
    <n v="0"/>
    <n v="0"/>
    <x v="1"/>
    <n v="4"/>
  </r>
  <r>
    <n v="255"/>
    <x v="18"/>
    <d v="1899-12-30T10:09:21"/>
    <d v="2010-01-07T00:00:00"/>
    <d v="1899-12-30T11:00:09"/>
    <x v="140"/>
    <x v="1"/>
    <n v="20.03"/>
    <n v="20.82"/>
    <x v="0"/>
    <n v="2.27"/>
    <x v="4"/>
    <x v="1"/>
    <x v="3"/>
    <x v="0"/>
    <m/>
    <m/>
    <n v="30122.675219999976"/>
    <n v="2.27"/>
    <n v="2003"/>
    <n v="2082"/>
    <n v="79"/>
    <n v="76.73"/>
    <n v="697.00999999999669"/>
    <n v="45.945219999996915"/>
    <n v="776.00999999999669"/>
    <n v="122.67521999999693"/>
    <x v="1"/>
    <x v="6"/>
    <x v="0"/>
    <x v="1"/>
    <s v="Electronics Stores"/>
    <n v="3048"/>
    <x v="6"/>
    <s v="интрадей"/>
    <x v="0"/>
    <n v="76.73"/>
    <n v="0"/>
    <x v="1"/>
    <x v="2"/>
    <x v="5"/>
    <n v="0"/>
    <n v="30000"/>
    <n v="0.40891739999991844"/>
    <n v="0.25537555712816956"/>
    <n v="0"/>
    <n v="0"/>
    <x v="1"/>
    <n v="4"/>
  </r>
  <r>
    <n v="256"/>
    <x v="18"/>
    <d v="1899-12-30T10:27:03"/>
    <d v="2010-01-07T00:00:00"/>
    <d v="1899-12-30T12:16:22"/>
    <x v="141"/>
    <x v="0"/>
    <n v="49.95"/>
    <n v="50.06"/>
    <x v="0"/>
    <n v="2.34"/>
    <x v="4"/>
    <x v="1"/>
    <x v="3"/>
    <x v="0"/>
    <m/>
    <m/>
    <n v="30109.335219999975"/>
    <n v="2.34"/>
    <n v="4995"/>
    <n v="5006"/>
    <n v="-11"/>
    <n v="-13.34"/>
    <n v="776.00999999999669"/>
    <n v="122.67521999999693"/>
    <n v="765.00999999999669"/>
    <n v="109.33521999999692"/>
    <x v="1"/>
    <x v="6"/>
    <x v="0"/>
    <x v="0"/>
    <s v="Diversified Electronics"/>
    <n v="6559"/>
    <x v="5"/>
    <s v="интрадей"/>
    <x v="0"/>
    <n v="0"/>
    <n v="-13.34"/>
    <x v="1"/>
    <x v="2"/>
    <x v="5"/>
    <n v="0"/>
    <n v="30000"/>
    <n v="0.36445073333325129"/>
    <n v="-4.4285575243805178E-2"/>
    <n v="0"/>
    <n v="0"/>
    <x v="3"/>
    <n v="4"/>
  </r>
  <r>
    <n v="257"/>
    <x v="18"/>
    <d v="1899-12-30T10:35:44"/>
    <d v="2010-01-07T00:00:00"/>
    <d v="1899-12-30T11:02:21"/>
    <x v="142"/>
    <x v="1"/>
    <n v="40.549999999999997"/>
    <n v="40.630000000000003"/>
    <x v="0"/>
    <n v="2.6"/>
    <x v="3"/>
    <x v="1"/>
    <x v="0"/>
    <x v="2"/>
    <m/>
    <m/>
    <n v="30114.735219999977"/>
    <n v="2.6"/>
    <n v="4054.9999999999995"/>
    <n v="4063.0000000000005"/>
    <n v="8.0000000000009095"/>
    <n v="5.4000000000009098"/>
    <n v="765.00999999999669"/>
    <n v="109.33521999999692"/>
    <n v="773.0099999999976"/>
    <n v="114.73521999999784"/>
    <x v="1"/>
    <x v="6"/>
    <x v="0"/>
    <x v="7"/>
    <s v="Aerospace/Defense Products &amp; Services"/>
    <n v="1597"/>
    <x v="1"/>
    <s v="интрадей"/>
    <x v="0"/>
    <n v="5.4000000000009098"/>
    <n v="0"/>
    <x v="1"/>
    <x v="2"/>
    <x v="5"/>
    <n v="0"/>
    <n v="30000"/>
    <n v="0.38245073333325613"/>
    <n v="1.7934637083632892E-2"/>
    <n v="0"/>
    <n v="0"/>
    <x v="5"/>
    <n v="4"/>
  </r>
  <r>
    <n v="258"/>
    <x v="18"/>
    <d v="1899-12-30T11:08:58"/>
    <d v="2010-01-07T00:00:00"/>
    <d v="1899-12-30T12:04:22"/>
    <x v="143"/>
    <x v="1"/>
    <n v="37.65"/>
    <n v="37.75"/>
    <x v="0"/>
    <n v="2.4700000000000002"/>
    <x v="3"/>
    <x v="1"/>
    <x v="4"/>
    <x v="2"/>
    <m/>
    <m/>
    <n v="30122.265219999976"/>
    <n v="2.4700000000000002"/>
    <n v="3765"/>
    <n v="3775"/>
    <n v="10"/>
    <n v="7.5299999999999994"/>
    <n v="773.0099999999976"/>
    <n v="114.73521999999784"/>
    <n v="783.0099999999976"/>
    <n v="122.26521999999784"/>
    <x v="1"/>
    <x v="1"/>
    <x v="0"/>
    <x v="6"/>
    <s v="Life Insurance"/>
    <n v="3324"/>
    <x v="6"/>
    <s v="интрадей"/>
    <x v="1"/>
    <n v="7.5299999999999994"/>
    <n v="0"/>
    <x v="1"/>
    <x v="2"/>
    <x v="5"/>
    <n v="0"/>
    <n v="30000"/>
    <n v="0.40755073333325226"/>
    <n v="2.5004370601266212E-2"/>
    <n v="0"/>
    <n v="0"/>
    <x v="6"/>
    <n v="4"/>
  </r>
  <r>
    <n v="259"/>
    <x v="18"/>
    <d v="1899-12-30T11:27:00"/>
    <d v="2010-01-07T00:00:00"/>
    <d v="1899-12-30T11:52:57"/>
    <x v="57"/>
    <x v="1"/>
    <n v="41.1"/>
    <n v="41.08"/>
    <x v="0"/>
    <n v="2.3199999999999998"/>
    <x v="4"/>
    <x v="1"/>
    <x v="4"/>
    <x v="0"/>
    <m/>
    <m/>
    <n v="30117.945219999976"/>
    <n v="2.3199999999999998"/>
    <n v="4110"/>
    <n v="4108"/>
    <n v="-2"/>
    <n v="-4.32"/>
    <n v="783.0099999999976"/>
    <n v="122.26521999999784"/>
    <n v="781.0099999999976"/>
    <n v="117.94521999999785"/>
    <x v="1"/>
    <x v="1"/>
    <x v="0"/>
    <x v="1"/>
    <s v="Technical Services"/>
    <n v="1557"/>
    <x v="1"/>
    <s v="интрадей"/>
    <x v="1"/>
    <n v="0"/>
    <n v="-4.32"/>
    <x v="1"/>
    <x v="2"/>
    <x v="5"/>
    <n v="0"/>
    <n v="30000"/>
    <n v="0.39315073333325318"/>
    <n v="-1.4341550904117935E-2"/>
    <n v="0"/>
    <n v="0"/>
    <x v="5"/>
    <n v="4"/>
  </r>
  <r>
    <n v="260"/>
    <x v="18"/>
    <d v="1899-12-30T11:29:20"/>
    <d v="2010-01-07T00:00:00"/>
    <d v="1899-12-30T11:58:01"/>
    <x v="140"/>
    <x v="0"/>
    <n v="20.37"/>
    <n v="20.32"/>
    <x v="0"/>
    <n v="2.4300000000000002"/>
    <x v="3"/>
    <x v="0"/>
    <x v="1"/>
    <x v="2"/>
    <m/>
    <m/>
    <n v="30120.515219999976"/>
    <n v="2.4300000000000002"/>
    <n v="2037"/>
    <n v="2032"/>
    <n v="5"/>
    <n v="2.57"/>
    <n v="781.0099999999976"/>
    <n v="117.94521999999785"/>
    <n v="786.0099999999976"/>
    <n v="120.51521999999784"/>
    <x v="1"/>
    <x v="1"/>
    <x v="0"/>
    <x v="1"/>
    <s v="Electronics Stores"/>
    <n v="1721"/>
    <x v="1"/>
    <s v="интрадей"/>
    <x v="1"/>
    <n v="2.57"/>
    <n v="0"/>
    <x v="1"/>
    <x v="2"/>
    <x v="5"/>
    <n v="0"/>
    <n v="30000"/>
    <n v="0.4017173999999189"/>
    <n v="8.5331186481243989E-3"/>
    <n v="0"/>
    <n v="0"/>
    <x v="1"/>
    <n v="4"/>
  </r>
  <r>
    <n v="261"/>
    <x v="18"/>
    <d v="1899-12-30T11:33:12"/>
    <d v="2010-01-07T00:00:00"/>
    <d v="1899-12-30T12:16:22"/>
    <x v="141"/>
    <x v="0"/>
    <n v="49.99"/>
    <n v="50.07"/>
    <x v="0"/>
    <n v="2.2200000000000002"/>
    <x v="3"/>
    <x v="1"/>
    <x v="1"/>
    <x v="2"/>
    <m/>
    <m/>
    <n v="30110.295219999975"/>
    <n v="2.2200000000000002"/>
    <n v="4999"/>
    <n v="5007"/>
    <n v="-8"/>
    <n v="-10.220000000000001"/>
    <n v="786.0099999999976"/>
    <n v="120.51521999999784"/>
    <n v="778.0099999999976"/>
    <n v="110.29521999999784"/>
    <x v="1"/>
    <x v="1"/>
    <x v="0"/>
    <x v="0"/>
    <s v="Diversified Electronics"/>
    <n v="2590"/>
    <x v="10"/>
    <s v="интрадей"/>
    <x v="1"/>
    <n v="0"/>
    <n v="-10.220000000000001"/>
    <x v="1"/>
    <x v="2"/>
    <x v="5"/>
    <n v="0"/>
    <n v="30000"/>
    <n v="0.36765073333324838"/>
    <n v="-3.3930362496638507E-2"/>
    <n v="0"/>
    <n v="0"/>
    <x v="3"/>
    <n v="4"/>
  </r>
  <r>
    <n v="262"/>
    <x v="18"/>
    <d v="1899-12-30T12:01:47"/>
    <d v="2010-01-07T00:00:00"/>
    <d v="1899-12-30T12:10:58"/>
    <x v="110"/>
    <x v="1"/>
    <n v="46.2"/>
    <n v="46.12"/>
    <x v="0"/>
    <n v="2.21"/>
    <x v="0"/>
    <x v="1"/>
    <x v="2"/>
    <x v="0"/>
    <m/>
    <m/>
    <n v="30100.085219999975"/>
    <n v="2.21"/>
    <n v="4620"/>
    <n v="4612"/>
    <n v="-8"/>
    <n v="-10.210000000000001"/>
    <n v="778.0099999999976"/>
    <n v="110.29521999999784"/>
    <n v="770.0099999999976"/>
    <n v="100.08521999999783"/>
    <x v="1"/>
    <x v="2"/>
    <x v="0"/>
    <x v="2"/>
    <s v="Oil &amp; Gas Drilling &amp; Exploration"/>
    <n v="551"/>
    <x v="0"/>
    <s v="интрадей"/>
    <x v="1"/>
    <n v="0"/>
    <n v="-10.210000000000001"/>
    <x v="1"/>
    <x v="2"/>
    <x v="5"/>
    <n v="0"/>
    <n v="30000"/>
    <n v="0.33361739999991791"/>
    <n v="-3.3908667867252933E-2"/>
    <n v="0"/>
    <n v="0"/>
    <x v="3"/>
    <n v="4"/>
  </r>
  <r>
    <n v="263"/>
    <x v="18"/>
    <d v="1899-12-30T12:05:43"/>
    <d v="2010-01-07T00:00:00"/>
    <d v="1899-12-30T12:35:33"/>
    <x v="144"/>
    <x v="0"/>
    <n v="44.98"/>
    <n v="44.83"/>
    <x v="0"/>
    <n v="2.61"/>
    <x v="3"/>
    <x v="0"/>
    <x v="1"/>
    <x v="2"/>
    <m/>
    <m/>
    <n v="30112.475219999975"/>
    <n v="2.61"/>
    <n v="4498"/>
    <n v="4483"/>
    <n v="15"/>
    <n v="12.39"/>
    <n v="770.0099999999976"/>
    <n v="100.08521999999783"/>
    <n v="785.0099999999976"/>
    <n v="112.47521999999783"/>
    <x v="1"/>
    <x v="2"/>
    <x v="0"/>
    <x v="2"/>
    <s v="Independent Oil &amp; Gas"/>
    <n v="1790"/>
    <x v="1"/>
    <s v="интрадей"/>
    <x v="1"/>
    <n v="12.39"/>
    <n v="0"/>
    <x v="1"/>
    <x v="2"/>
    <x v="5"/>
    <n v="0"/>
    <n v="30000"/>
    <n v="0.37491739999991597"/>
    <n v="4.1162674156706019E-2"/>
    <n v="0"/>
    <n v="0"/>
    <x v="5"/>
    <n v="4"/>
  </r>
  <r>
    <n v="264"/>
    <x v="18"/>
    <d v="1899-12-30T12:19:04"/>
    <d v="2010-01-07T00:00:00"/>
    <d v="1899-12-30T12:44:04"/>
    <x v="145"/>
    <x v="1"/>
    <n v="42"/>
    <n v="42.47"/>
    <x v="0"/>
    <n v="2.48"/>
    <x v="3"/>
    <x v="1"/>
    <x v="1"/>
    <x v="2"/>
    <m/>
    <m/>
    <n v="30156.995219999975"/>
    <n v="2.48"/>
    <n v="4200"/>
    <n v="4247"/>
    <n v="47"/>
    <n v="44.52"/>
    <n v="785.0099999999976"/>
    <n v="112.47521999999783"/>
    <n v="832.0099999999976"/>
    <n v="156.99521999999783"/>
    <x v="1"/>
    <x v="2"/>
    <x v="0"/>
    <x v="6"/>
    <s v="Credit Services"/>
    <n v="1500"/>
    <x v="1"/>
    <s v="интрадей"/>
    <x v="1"/>
    <n v="44.52"/>
    <n v="0"/>
    <x v="1"/>
    <x v="2"/>
    <x v="5"/>
    <n v="0"/>
    <n v="30000"/>
    <n v="0.52331739999991744"/>
    <n v="0.14784570074276501"/>
    <n v="0"/>
    <n v="0"/>
    <x v="5"/>
    <n v="4"/>
  </r>
  <r>
    <n v="265"/>
    <x v="18"/>
    <d v="1899-12-30T12:19:15"/>
    <d v="2010-01-07T00:00:00"/>
    <d v="1899-12-30T12:44:04"/>
    <x v="145"/>
    <x v="1"/>
    <n v="42.02"/>
    <n v="42.47"/>
    <x v="0"/>
    <n v="2.72"/>
    <x v="3"/>
    <x v="1"/>
    <x v="2"/>
    <x v="2"/>
    <m/>
    <m/>
    <n v="30199.275219999974"/>
    <n v="2.72"/>
    <n v="4202"/>
    <n v="4247"/>
    <n v="45"/>
    <n v="42.28"/>
    <n v="832.0099999999976"/>
    <n v="156.99521999999783"/>
    <n v="877.0099999999976"/>
    <n v="199.27521999999783"/>
    <x v="1"/>
    <x v="2"/>
    <x v="0"/>
    <x v="6"/>
    <s v="Credit Services"/>
    <n v="1489"/>
    <x v="1"/>
    <s v="интрадей"/>
    <x v="1"/>
    <n v="42.28"/>
    <n v="0"/>
    <x v="1"/>
    <x v="2"/>
    <x v="5"/>
    <n v="0"/>
    <n v="30000"/>
    <n v="0.66425073333324691"/>
    <n v="0.1401996442004903"/>
    <n v="0"/>
    <n v="0"/>
    <x v="5"/>
    <n v="4"/>
  </r>
  <r>
    <n v="266"/>
    <x v="18"/>
    <d v="1899-12-30T12:22:36"/>
    <d v="2010-01-07T00:00:00"/>
    <d v="1899-12-30T12:31:04"/>
    <x v="146"/>
    <x v="0"/>
    <n v="24.99"/>
    <n v="25.02"/>
    <x v="0"/>
    <n v="2.44"/>
    <x v="4"/>
    <x v="1"/>
    <x v="1"/>
    <x v="0"/>
    <m/>
    <m/>
    <n v="30193.835219999975"/>
    <n v="2.44"/>
    <n v="2499"/>
    <n v="2502"/>
    <n v="-3"/>
    <n v="-5.4399999999999995"/>
    <n v="877.0099999999976"/>
    <n v="199.27521999999783"/>
    <n v="874.0099999999976"/>
    <n v="193.83521999999783"/>
    <x v="1"/>
    <x v="2"/>
    <x v="0"/>
    <x v="4"/>
    <s v="Health Care Plans"/>
    <n v="508"/>
    <x v="0"/>
    <s v="интрадей"/>
    <x v="1"/>
    <n v="0"/>
    <n v="-5.4399999999999995"/>
    <x v="1"/>
    <x v="2"/>
    <x v="5"/>
    <n v="0"/>
    <n v="30000"/>
    <n v="0.64611739999991791"/>
    <n v="-1.801367734943506E-2"/>
    <n v="0"/>
    <n v="0"/>
    <x v="1"/>
    <n v="4"/>
  </r>
  <r>
    <n v="267"/>
    <x v="18"/>
    <d v="1899-12-30T12:22:41"/>
    <d v="2010-01-07T00:00:00"/>
    <d v="1899-12-30T12:31:04"/>
    <x v="146"/>
    <x v="0"/>
    <n v="24.99"/>
    <n v="25.02"/>
    <x v="0"/>
    <n v="2.44"/>
    <x v="4"/>
    <x v="1"/>
    <x v="0"/>
    <x v="0"/>
    <m/>
    <m/>
    <n v="30188.395219999977"/>
    <n v="2.44"/>
    <n v="2499"/>
    <n v="2502"/>
    <n v="-3"/>
    <n v="-5.4399999999999995"/>
    <n v="874.0099999999976"/>
    <n v="193.83521999999783"/>
    <n v="871.0099999999976"/>
    <n v="188.39521999999783"/>
    <x v="1"/>
    <x v="2"/>
    <x v="0"/>
    <x v="4"/>
    <s v="Health Care Plans"/>
    <n v="503"/>
    <x v="0"/>
    <s v="интрадей"/>
    <x v="1"/>
    <n v="0"/>
    <n v="-5.4399999999999995"/>
    <x v="1"/>
    <x v="2"/>
    <x v="5"/>
    <n v="0"/>
    <n v="30000"/>
    <n v="0.62798406666658901"/>
    <n v="-1.8016922859787319E-2"/>
    <n v="0"/>
    <n v="0"/>
    <x v="1"/>
    <n v="4"/>
  </r>
  <r>
    <n v="268"/>
    <x v="18"/>
    <d v="1899-12-30T12:35:35"/>
    <d v="2010-01-07T00:00:00"/>
    <d v="1899-12-30T12:37:12"/>
    <x v="144"/>
    <x v="1"/>
    <n v="44.82"/>
    <n v="44.77"/>
    <x v="0"/>
    <n v="2.33"/>
    <x v="3"/>
    <x v="0"/>
    <x v="1"/>
    <x v="2"/>
    <m/>
    <m/>
    <n v="30181.065219999975"/>
    <n v="2.33"/>
    <n v="4482"/>
    <n v="4477"/>
    <n v="-5"/>
    <n v="-7.33"/>
    <n v="871.0099999999976"/>
    <n v="188.39521999999783"/>
    <n v="866.0099999999976"/>
    <n v="181.06521999999782"/>
    <x v="1"/>
    <x v="2"/>
    <x v="0"/>
    <x v="2"/>
    <s v="Independent Oil &amp; Gas"/>
    <n v="97"/>
    <x v="0"/>
    <s v="интрадей"/>
    <x v="1"/>
    <n v="0"/>
    <n v="-7.33"/>
    <x v="1"/>
    <x v="2"/>
    <x v="5"/>
    <n v="0"/>
    <n v="30000"/>
    <n v="0.60355073333324982"/>
    <n v="-2.4280853442469778E-2"/>
    <n v="0"/>
    <n v="0"/>
    <x v="5"/>
    <n v="4"/>
  </r>
  <r>
    <n v="269"/>
    <x v="18"/>
    <d v="1899-12-30T12:39:21"/>
    <d v="2010-01-07T00:00:00"/>
    <d v="1899-12-30T14:33:54"/>
    <x v="147"/>
    <x v="0"/>
    <n v="39.44"/>
    <n v="39.46"/>
    <x v="0"/>
    <n v="2.48"/>
    <x v="3"/>
    <x v="2"/>
    <x v="1"/>
    <x v="2"/>
    <m/>
    <m/>
    <n v="30176.585219999975"/>
    <n v="2.48"/>
    <n v="3944"/>
    <n v="3946"/>
    <n v="-2"/>
    <n v="-4.4800000000000004"/>
    <n v="866.0099999999976"/>
    <n v="181.06521999999782"/>
    <n v="864.0099999999976"/>
    <n v="176.58521999999783"/>
    <x v="1"/>
    <x v="2"/>
    <x v="0"/>
    <x v="5"/>
    <s v="Electric Utilities"/>
    <n v="6873"/>
    <x v="5"/>
    <s v="интрадей"/>
    <x v="1"/>
    <n v="0"/>
    <n v="-4.4800000000000004"/>
    <x v="1"/>
    <x v="2"/>
    <x v="5"/>
    <n v="0"/>
    <n v="30000"/>
    <n v="0.58861739999991791"/>
    <n v="-1.4843743808720238E-2"/>
    <n v="0"/>
    <n v="0"/>
    <x v="6"/>
    <n v="4"/>
  </r>
  <r>
    <n v="270"/>
    <x v="18"/>
    <d v="1899-12-30T12:49:31"/>
    <d v="2010-01-07T00:00:00"/>
    <d v="1899-12-30T12:56:24"/>
    <x v="1"/>
    <x v="1"/>
    <n v="49.05"/>
    <n v="48.99"/>
    <x v="0"/>
    <n v="2.5"/>
    <x v="2"/>
    <x v="6"/>
    <x v="1"/>
    <x v="1"/>
    <m/>
    <m/>
    <n v="30168.085219999975"/>
    <n v="2.5"/>
    <n v="4905"/>
    <n v="4899"/>
    <n v="-6"/>
    <n v="-8.5"/>
    <n v="864.0099999999976"/>
    <n v="176.58521999999783"/>
    <n v="858.0099999999976"/>
    <n v="168.08521999999783"/>
    <x v="1"/>
    <x v="2"/>
    <x v="0"/>
    <x v="0"/>
    <s v="Wireless Communications"/>
    <n v="413"/>
    <x v="0"/>
    <s v="интрадей"/>
    <x v="1"/>
    <n v="0"/>
    <n v="-8.5"/>
    <x v="1"/>
    <x v="2"/>
    <x v="5"/>
    <n v="0"/>
    <n v="30000"/>
    <n v="0.56028406666658459"/>
    <n v="-2.8167534325144582E-2"/>
    <n v="0"/>
    <n v="0"/>
    <x v="3"/>
    <n v="4"/>
  </r>
  <r>
    <n v="271"/>
    <x v="18"/>
    <d v="1899-12-30T12:53:38"/>
    <d v="2010-01-07T00:00:00"/>
    <d v="1899-12-30T13:07:03"/>
    <x v="148"/>
    <x v="1"/>
    <n v="12.5"/>
    <n v="12.43"/>
    <x v="0"/>
    <n v="2.5299999999999998"/>
    <x v="3"/>
    <x v="0"/>
    <x v="2"/>
    <x v="2"/>
    <m/>
    <m/>
    <n v="30158.555219999977"/>
    <n v="2.5299999999999998"/>
    <n v="1250"/>
    <n v="1243"/>
    <n v="-7"/>
    <n v="-9.5299999999999994"/>
    <n v="858.0099999999976"/>
    <n v="168.08521999999783"/>
    <n v="851.0099999999976"/>
    <n v="158.55521999999783"/>
    <x v="1"/>
    <x v="2"/>
    <x v="0"/>
    <x v="6"/>
    <s v="Savings &amp; Loans"/>
    <n v="805"/>
    <x v="0"/>
    <s v="интрадей"/>
    <x v="1"/>
    <n v="0"/>
    <n v="-9.5299999999999994"/>
    <x v="1"/>
    <x v="2"/>
    <x v="5"/>
    <n v="0"/>
    <n v="30000"/>
    <n v="0.52851739999992187"/>
    <n v="-3.1589674752313772E-2"/>
    <n v="0"/>
    <n v="0"/>
    <x v="2"/>
    <n v="4"/>
  </r>
  <r>
    <n v="272"/>
    <x v="18"/>
    <d v="1899-12-30T12:53:42"/>
    <d v="2010-01-07T00:00:00"/>
    <d v="1899-12-30T13:07:03"/>
    <x v="148"/>
    <x v="1"/>
    <n v="12.5"/>
    <n v="12.43"/>
    <x v="0"/>
    <n v="2.5249999999999999"/>
    <x v="3"/>
    <x v="3"/>
    <x v="3"/>
    <x v="2"/>
    <m/>
    <m/>
    <n v="30149.030219999975"/>
    <n v="2.5249999999999999"/>
    <n v="1250"/>
    <n v="1243"/>
    <n v="-7"/>
    <n v="-9.5250000000000004"/>
    <n v="851.0099999999976"/>
    <n v="158.55521999999783"/>
    <n v="844.0099999999976"/>
    <n v="149.03021999999783"/>
    <x v="1"/>
    <x v="2"/>
    <x v="0"/>
    <x v="6"/>
    <s v="Savings &amp; Loans"/>
    <n v="801"/>
    <x v="0"/>
    <s v="интрадей"/>
    <x v="1"/>
    <n v="0"/>
    <n v="-9.5250000000000004"/>
    <x v="1"/>
    <x v="2"/>
    <x v="5"/>
    <n v="0"/>
    <n v="30000"/>
    <n v="0.49676739999991698"/>
    <n v="-3.1583077937648842E-2"/>
    <n v="0"/>
    <n v="0"/>
    <x v="2"/>
    <n v="4"/>
  </r>
  <r>
    <n v="273"/>
    <x v="18"/>
    <d v="1899-12-30T12:56:26"/>
    <d v="2010-01-07T00:00:00"/>
    <d v="1899-12-30T13:07:03"/>
    <x v="148"/>
    <x v="1"/>
    <n v="12.48"/>
    <n v="12.43"/>
    <x v="0"/>
    <n v="2.5249999999999999"/>
    <x v="3"/>
    <x v="0"/>
    <x v="3"/>
    <x v="2"/>
    <m/>
    <m/>
    <n v="30141.505219999974"/>
    <n v="2.5249999999999999"/>
    <n v="1248"/>
    <n v="1243"/>
    <n v="-5"/>
    <n v="-7.5250000000000004"/>
    <n v="844.0099999999976"/>
    <n v="149.03021999999783"/>
    <n v="839.0099999999976"/>
    <n v="141.50521999999782"/>
    <x v="1"/>
    <x v="2"/>
    <x v="0"/>
    <x v="6"/>
    <s v="Savings &amp; Loans"/>
    <n v="637"/>
    <x v="0"/>
    <s v="интрадей"/>
    <x v="1"/>
    <n v="0"/>
    <n v="-7.5250000000000004"/>
    <x v="1"/>
    <x v="2"/>
    <x v="5"/>
    <n v="0"/>
    <n v="30000"/>
    <n v="0.47168406666657875"/>
    <n v="-2.4959343451815549E-2"/>
    <n v="0"/>
    <n v="0"/>
    <x v="2"/>
    <n v="4"/>
  </r>
  <r>
    <n v="274"/>
    <x v="18"/>
    <d v="1899-12-30T12:56:26"/>
    <d v="2010-01-07T00:00:00"/>
    <d v="1899-12-30T13:07:03"/>
    <x v="148"/>
    <x v="1"/>
    <n v="12.48"/>
    <n v="12.43"/>
    <x v="0"/>
    <n v="2.5299999999999998"/>
    <x v="3"/>
    <x v="0"/>
    <x v="0"/>
    <x v="2"/>
    <m/>
    <m/>
    <n v="30133.975219999975"/>
    <n v="2.5299999999999998"/>
    <n v="1248"/>
    <n v="1243"/>
    <n v="-5"/>
    <n v="-7.5299999999999994"/>
    <n v="839.0099999999976"/>
    <n v="141.50521999999782"/>
    <n v="834.0099999999976"/>
    <n v="133.97521999999782"/>
    <x v="1"/>
    <x v="2"/>
    <x v="0"/>
    <x v="6"/>
    <s v="Savings &amp; Loans"/>
    <n v="637"/>
    <x v="0"/>
    <s v="интрадей"/>
    <x v="1"/>
    <n v="0"/>
    <n v="-7.5299999999999994"/>
    <x v="1"/>
    <x v="2"/>
    <x v="5"/>
    <n v="0"/>
    <n v="30000"/>
    <n v="0.44658406666658268"/>
    <n v="-2.4982163117064273E-2"/>
    <n v="0"/>
    <n v="0"/>
    <x v="2"/>
    <n v="4"/>
  </r>
  <r>
    <n v="275"/>
    <x v="18"/>
    <d v="1899-12-30T13:00:52"/>
    <d v="2010-01-07T00:00:00"/>
    <d v="1899-12-30T15:18:11"/>
    <x v="55"/>
    <x v="1"/>
    <n v="48.53"/>
    <n v="48.95"/>
    <x v="0"/>
    <n v="2.2200000000000002"/>
    <x v="4"/>
    <x v="1"/>
    <x v="4"/>
    <x v="0"/>
    <m/>
    <m/>
    <n v="30173.755219999974"/>
    <n v="2.2200000000000002"/>
    <n v="4853"/>
    <n v="4895"/>
    <n v="42"/>
    <n v="39.78"/>
    <n v="834.0099999999976"/>
    <n v="133.97521999999782"/>
    <n v="876.0099999999976"/>
    <n v="173.75521999999782"/>
    <x v="1"/>
    <x v="3"/>
    <x v="0"/>
    <x v="7"/>
    <s v="Heavy Construction"/>
    <n v="8239"/>
    <x v="8"/>
    <s v="интрадей"/>
    <x v="1"/>
    <n v="39.78"/>
    <n v="0"/>
    <x v="1"/>
    <x v="2"/>
    <x v="5"/>
    <n v="0"/>
    <n v="30000"/>
    <n v="0.57918406666657873"/>
    <n v="0.13201046230899127"/>
    <n v="0"/>
    <n v="0"/>
    <x v="3"/>
    <n v="4"/>
  </r>
  <r>
    <n v="276"/>
    <x v="18"/>
    <d v="1899-12-30T13:05:45"/>
    <d v="2010-01-07T00:00:00"/>
    <d v="1899-12-30T13:35:54"/>
    <x v="149"/>
    <x v="1"/>
    <n v="18.02"/>
    <n v="17.98"/>
    <x v="0"/>
    <n v="2.4129999999999998"/>
    <x v="3"/>
    <x v="0"/>
    <x v="4"/>
    <x v="2"/>
    <m/>
    <m/>
    <n v="30167.342219999973"/>
    <n v="2.4129999999999998"/>
    <n v="1802"/>
    <n v="1798"/>
    <n v="-4"/>
    <n v="-6.4130000000000003"/>
    <n v="876.0099999999976"/>
    <n v="173.75521999999782"/>
    <n v="872.0099999999976"/>
    <n v="167.34221999999781"/>
    <x v="1"/>
    <x v="3"/>
    <x v="0"/>
    <x v="5"/>
    <s v="Electric Utilities"/>
    <n v="1809"/>
    <x v="10"/>
    <s v="интрадей"/>
    <x v="1"/>
    <n v="0"/>
    <n v="-6.4130000000000003"/>
    <x v="1"/>
    <x v="2"/>
    <x v="5"/>
    <n v="0"/>
    <n v="30000"/>
    <n v="0.55780739999991058"/>
    <n v="-2.1253569379225817E-2"/>
    <n v="0"/>
    <n v="0"/>
    <x v="0"/>
    <n v="4"/>
  </r>
  <r>
    <n v="277"/>
    <x v="18"/>
    <d v="1899-12-30T13:06:20"/>
    <d v="2010-01-07T00:00:00"/>
    <d v="1899-12-30T13:35:54"/>
    <x v="149"/>
    <x v="1"/>
    <n v="18.02"/>
    <n v="17.98"/>
    <x v="0"/>
    <n v="2.4129999999999998"/>
    <x v="3"/>
    <x v="1"/>
    <x v="1"/>
    <x v="2"/>
    <m/>
    <m/>
    <n v="30160.929219999973"/>
    <n v="2.4129999999999998"/>
    <n v="1802"/>
    <n v="1798"/>
    <n v="-4"/>
    <n v="-6.4130000000000003"/>
    <n v="872.0099999999976"/>
    <n v="167.34221999999781"/>
    <n v="868.0099999999976"/>
    <n v="160.9292199999978"/>
    <x v="1"/>
    <x v="3"/>
    <x v="0"/>
    <x v="5"/>
    <s v="Electric Utilities"/>
    <n v="1774"/>
    <x v="1"/>
    <s v="интрадей"/>
    <x v="1"/>
    <n v="0"/>
    <n v="-6.4130000000000003"/>
    <x v="1"/>
    <x v="2"/>
    <x v="5"/>
    <n v="0"/>
    <n v="30000"/>
    <n v="0.53643073333324232"/>
    <n v="-2.1258087481597413E-2"/>
    <n v="0"/>
    <n v="0"/>
    <x v="0"/>
    <n v="4"/>
  </r>
  <r>
    <n v="278"/>
    <x v="18"/>
    <d v="1899-12-30T13:06:21"/>
    <d v="2010-01-07T00:00:00"/>
    <d v="1899-12-30T13:35:54"/>
    <x v="149"/>
    <x v="1"/>
    <n v="18.02"/>
    <n v="17.98"/>
    <x v="0"/>
    <n v="2.4129999999999998"/>
    <x v="0"/>
    <x v="1"/>
    <x v="1"/>
    <x v="0"/>
    <m/>
    <m/>
    <n v="30154.516219999972"/>
    <n v="2.4129999999999998"/>
    <n v="1802"/>
    <n v="1798"/>
    <n v="-4"/>
    <n v="-6.4130000000000003"/>
    <n v="868.0099999999976"/>
    <n v="160.9292199999978"/>
    <n v="864.0099999999976"/>
    <n v="154.51621999999779"/>
    <x v="1"/>
    <x v="3"/>
    <x v="0"/>
    <x v="5"/>
    <s v="Electric Utilities"/>
    <n v="1773"/>
    <x v="1"/>
    <s v="интрадей"/>
    <x v="1"/>
    <n v="0"/>
    <n v="-6.4130000000000003"/>
    <x v="1"/>
    <x v="2"/>
    <x v="5"/>
    <n v="0"/>
    <n v="30000"/>
    <n v="0.51505406666657416"/>
    <n v="-2.1262607505301758E-2"/>
    <n v="0"/>
    <n v="0"/>
    <x v="0"/>
    <n v="4"/>
  </r>
  <r>
    <n v="279"/>
    <x v="18"/>
    <d v="1899-12-30T13:18:28"/>
    <d v="2010-01-07T00:00:00"/>
    <d v="1899-12-30T15:00:57"/>
    <x v="142"/>
    <x v="1"/>
    <n v="41.06"/>
    <n v="41.7"/>
    <x v="0"/>
    <n v="2.6"/>
    <x v="3"/>
    <x v="2"/>
    <x v="2"/>
    <x v="2"/>
    <m/>
    <m/>
    <n v="30215.916219999974"/>
    <n v="2.6"/>
    <n v="4106"/>
    <n v="4170"/>
    <n v="64"/>
    <n v="61.4"/>
    <n v="864.0099999999976"/>
    <n v="154.51621999999779"/>
    <n v="928.0099999999976"/>
    <n v="215.91621999999779"/>
    <x v="1"/>
    <x v="3"/>
    <x v="0"/>
    <x v="7"/>
    <s v="Aerospace/Defense Products &amp; Services"/>
    <n v="6149"/>
    <x v="9"/>
    <s v="интрадей"/>
    <x v="1"/>
    <n v="61.4"/>
    <n v="0"/>
    <x v="1"/>
    <x v="2"/>
    <x v="5"/>
    <n v="0"/>
    <n v="30000"/>
    <n v="0.7197207333332456"/>
    <n v="0.20361792426727088"/>
    <n v="0"/>
    <n v="0"/>
    <x v="5"/>
    <n v="4"/>
  </r>
  <r>
    <n v="280"/>
    <x v="18"/>
    <d v="1899-12-30T14:01:50"/>
    <d v="2010-01-07T00:00:00"/>
    <d v="1899-12-30T14:19:54"/>
    <x v="150"/>
    <x v="1"/>
    <n v="50.6"/>
    <n v="50.66"/>
    <x v="0"/>
    <n v="2.63"/>
    <x v="3"/>
    <x v="2"/>
    <x v="1"/>
    <x v="2"/>
    <m/>
    <m/>
    <n v="30219.286219999973"/>
    <n v="2.63"/>
    <n v="5060"/>
    <n v="5066"/>
    <n v="6"/>
    <n v="3.37"/>
    <n v="928.0099999999976"/>
    <n v="215.91621999999779"/>
    <n v="934.0099999999976"/>
    <n v="219.2862199999978"/>
    <x v="1"/>
    <x v="4"/>
    <x v="0"/>
    <x v="7"/>
    <s v="Diversified Machinery"/>
    <n v="1084"/>
    <x v="1"/>
    <s v="интрадей"/>
    <x v="1"/>
    <n v="3.37"/>
    <n v="0"/>
    <x v="1"/>
    <x v="2"/>
    <x v="5"/>
    <n v="0"/>
    <n v="30000"/>
    <n v="0.73095406666657559"/>
    <n v="1.11530624306152E-2"/>
    <n v="0"/>
    <n v="0"/>
    <x v="7"/>
    <n v="4"/>
  </r>
  <r>
    <n v="281"/>
    <x v="18"/>
    <d v="1899-12-30T14:24:18"/>
    <d v="2010-01-07T00:00:00"/>
    <d v="1899-12-30T14:24:50"/>
    <x v="151"/>
    <x v="1"/>
    <n v="20.02"/>
    <n v="19.989999999999998"/>
    <x v="0"/>
    <n v="2.4300000000000002"/>
    <x v="3"/>
    <x v="2"/>
    <x v="1"/>
    <x v="2"/>
    <m/>
    <m/>
    <n v="30213.856219999972"/>
    <n v="2.4300000000000002"/>
    <n v="2002"/>
    <n v="1998.9999999999998"/>
    <n v="-3.0000000000002274"/>
    <n v="-5.4300000000002271"/>
    <n v="934.0099999999976"/>
    <n v="219.2862199999978"/>
    <n v="931.00999999999738"/>
    <n v="213.85621999999756"/>
    <x v="1"/>
    <x v="4"/>
    <x v="0"/>
    <x v="1"/>
    <s v="Apparel Stores"/>
    <n v="32"/>
    <x v="0"/>
    <s v="интрадей"/>
    <x v="1"/>
    <n v="0"/>
    <n v="-5.4300000000002271"/>
    <x v="1"/>
    <x v="2"/>
    <x v="5"/>
    <n v="0"/>
    <n v="30000"/>
    <n v="0.71285406666657458"/>
    <n v="-1.7968657368242418E-2"/>
    <n v="0"/>
    <n v="0"/>
    <x v="1"/>
    <n v="4"/>
  </r>
  <r>
    <n v="282"/>
    <x v="18"/>
    <d v="1899-12-30T14:24:23"/>
    <d v="2010-01-07T00:00:00"/>
    <d v="1899-12-30T15:05:31"/>
    <x v="151"/>
    <x v="1"/>
    <n v="20.02"/>
    <n v="20.07"/>
    <x v="0"/>
    <n v="2.4300000000000002"/>
    <x v="4"/>
    <x v="1"/>
    <x v="2"/>
    <x v="0"/>
    <m/>
    <m/>
    <n v="30216.426219999972"/>
    <n v="2.4300000000000002"/>
    <n v="2002"/>
    <n v="2007"/>
    <n v="5"/>
    <n v="2.57"/>
    <n v="931.00999999999738"/>
    <n v="213.85621999999756"/>
    <n v="936.00999999999738"/>
    <n v="216.42621999999756"/>
    <x v="1"/>
    <x v="4"/>
    <x v="0"/>
    <x v="1"/>
    <s v="Apparel Stores"/>
    <n v="2468"/>
    <x v="10"/>
    <s v="интрадей"/>
    <x v="1"/>
    <n v="2.57"/>
    <n v="0"/>
    <x v="1"/>
    <x v="2"/>
    <x v="5"/>
    <n v="30216.426219999972"/>
    <n v="30000"/>
    <n v="0.7214207333332403"/>
    <n v="8.5060310782127339E-3"/>
    <n v="0"/>
    <n v="216.42621999999756"/>
    <x v="1"/>
    <n v="5"/>
  </r>
  <r>
    <n v="283"/>
    <x v="19"/>
    <d v="1899-12-30T09:35:05"/>
    <d v="2010-02-23T00:00:00"/>
    <d v="1899-12-30T09:45:39"/>
    <x v="42"/>
    <x v="1"/>
    <n v="23.04"/>
    <n v="23.01"/>
    <x v="0"/>
    <n v="2.2400000000000002"/>
    <x v="4"/>
    <x v="1"/>
    <x v="1"/>
    <x v="0"/>
    <m/>
    <m/>
    <n v="30211.18621999997"/>
    <n v="2.2400000000000002"/>
    <n v="2304"/>
    <n v="2301"/>
    <n v="-3"/>
    <n v="-5.24"/>
    <n v="936.00999999999738"/>
    <n v="216.42621999999756"/>
    <n v="933.00999999999738"/>
    <n v="211.18621999999755"/>
    <x v="3"/>
    <x v="0"/>
    <x v="0"/>
    <x v="2"/>
    <s v="Steel &amp; Iron"/>
    <n v="634"/>
    <x v="0"/>
    <s v="интрадей"/>
    <x v="0"/>
    <n v="0"/>
    <n v="-5.24"/>
    <x v="1"/>
    <x v="3"/>
    <x v="6"/>
    <n v="0"/>
    <n v="30000"/>
    <n v="0.70395406666656835"/>
    <n v="-1.7341561049775283E-2"/>
    <n v="216.42621999999756"/>
    <n v="0"/>
    <x v="1"/>
    <n v="5"/>
  </r>
  <r>
    <n v="284"/>
    <x v="19"/>
    <d v="1899-12-30T09:39:19"/>
    <d v="2010-02-23T00:00:00"/>
    <d v="1899-12-30T09:54:04"/>
    <x v="42"/>
    <x v="1"/>
    <n v="22.91"/>
    <n v="22.88"/>
    <x v="0"/>
    <n v="2.2400000000000002"/>
    <x v="1"/>
    <x v="1"/>
    <x v="0"/>
    <x v="0"/>
    <m/>
    <m/>
    <n v="30205.946219999969"/>
    <n v="2.2400000000000002"/>
    <n v="2291"/>
    <n v="2288"/>
    <n v="-3"/>
    <n v="-5.24"/>
    <n v="933.00999999999738"/>
    <n v="211.18621999999755"/>
    <n v="930.00999999999738"/>
    <n v="205.94621999999754"/>
    <x v="3"/>
    <x v="0"/>
    <x v="0"/>
    <x v="2"/>
    <s v="Steel &amp; Iron"/>
    <n v="885"/>
    <x v="0"/>
    <s v="интрадей"/>
    <x v="0"/>
    <n v="0"/>
    <n v="-5.24"/>
    <x v="1"/>
    <x v="3"/>
    <x v="6"/>
    <n v="30205.946219999969"/>
    <n v="30000"/>
    <n v="0.68648739999989628"/>
    <n v="-1.7344568868774481E-2"/>
    <n v="0"/>
    <n v="205.94621999999754"/>
    <x v="1"/>
    <n v="-1"/>
  </r>
  <r>
    <n v="285"/>
    <x v="20"/>
    <d v="1899-12-30T09:33:18"/>
    <d v="2010-02-25T00:00:00"/>
    <d v="1899-12-30T09:45:08"/>
    <x v="152"/>
    <x v="1"/>
    <n v="50.01"/>
    <n v="49.96"/>
    <x v="0"/>
    <n v="2.61"/>
    <x v="3"/>
    <x v="1"/>
    <x v="1"/>
    <x v="2"/>
    <m/>
    <m/>
    <n v="30198.336219999968"/>
    <n v="2.61"/>
    <n v="5001"/>
    <n v="4996"/>
    <n v="-5"/>
    <n v="-7.6099999999999994"/>
    <n v="930.00999999999738"/>
    <n v="205.94621999999754"/>
    <n v="925.00999999999738"/>
    <n v="198.33621999999752"/>
    <x v="1"/>
    <x v="0"/>
    <x v="0"/>
    <x v="0"/>
    <s v="Diversified Computer Systems"/>
    <n v="710"/>
    <x v="0"/>
    <s v="интрадей"/>
    <x v="0"/>
    <n v="0"/>
    <n v="-7.6099999999999994"/>
    <x v="1"/>
    <x v="3"/>
    <x v="6"/>
    <n v="0"/>
    <n v="30000"/>
    <n v="0.66112073333322774"/>
    <n v="-2.5193714987686255E-2"/>
    <n v="205.94621999999754"/>
    <n v="0"/>
    <x v="7"/>
    <n v="-1"/>
  </r>
  <r>
    <n v="286"/>
    <x v="20"/>
    <d v="1899-12-30T09:36:02"/>
    <d v="2010-02-25T00:00:00"/>
    <d v="1899-12-30T09:38:20"/>
    <x v="2"/>
    <x v="1"/>
    <n v="19.850000000000001"/>
    <n v="19.850000000000001"/>
    <x v="0"/>
    <n v="2.39913"/>
    <x v="6"/>
    <x v="1"/>
    <x v="1"/>
    <x v="0"/>
    <m/>
    <m/>
    <n v="30195.937089999967"/>
    <n v="2.39913"/>
    <n v="1985.0000000000002"/>
    <n v="1985.0000000000002"/>
    <n v="0"/>
    <n v="-2.39913"/>
    <n v="925.00999999999738"/>
    <n v="198.33621999999752"/>
    <n v="925.00999999999738"/>
    <n v="195.93708999999751"/>
    <x v="1"/>
    <x v="0"/>
    <x v="0"/>
    <x v="1"/>
    <s v="Shipping"/>
    <n v="138"/>
    <x v="0"/>
    <s v="интрадей"/>
    <x v="0"/>
    <n v="0"/>
    <n v="-2.39913"/>
    <x v="1"/>
    <x v="3"/>
    <x v="6"/>
    <n v="0"/>
    <n v="30000"/>
    <n v="0.65312363333322232"/>
    <n v="-7.9445767558965468E-3"/>
    <n v="0"/>
    <n v="0"/>
    <x v="0"/>
    <n v="-1"/>
  </r>
  <r>
    <n v="287"/>
    <x v="20"/>
    <d v="1899-12-30T09:36:02"/>
    <d v="2010-02-25T00:00:00"/>
    <d v="1899-12-30T09:53:43"/>
    <x v="2"/>
    <x v="1"/>
    <n v="19.850000000000001"/>
    <n v="20.2"/>
    <x v="0"/>
    <n v="2.39913"/>
    <x v="6"/>
    <x v="1"/>
    <x v="1"/>
    <x v="0"/>
    <m/>
    <m/>
    <n v="30228.537959999965"/>
    <n v="2.39913"/>
    <n v="1985.0000000000002"/>
    <n v="2020"/>
    <n v="34.999999999999773"/>
    <n v="32.600869999999773"/>
    <n v="925.00999999999738"/>
    <n v="195.93708999999751"/>
    <n v="960.00999999999715"/>
    <n v="228.53795999999727"/>
    <x v="1"/>
    <x v="0"/>
    <x v="0"/>
    <x v="1"/>
    <s v="Shipping"/>
    <n v="1061"/>
    <x v="1"/>
    <s v="интрадей"/>
    <x v="0"/>
    <n v="32.600869999999773"/>
    <n v="0"/>
    <x v="1"/>
    <x v="3"/>
    <x v="6"/>
    <n v="0"/>
    <n v="30000"/>
    <n v="0.76179319999988371"/>
    <n v="0.10796442548820541"/>
    <n v="0"/>
    <n v="0"/>
    <x v="0"/>
    <n v="-1"/>
  </r>
  <r>
    <n v="288"/>
    <x v="20"/>
    <d v="1899-12-30T09:49:43"/>
    <d v="2010-02-25T00:00:00"/>
    <d v="1899-12-30T09:54:33"/>
    <x v="153"/>
    <x v="0"/>
    <n v="9.99"/>
    <n v="10.050000000000001"/>
    <x v="0"/>
    <n v="2.39913"/>
    <x v="3"/>
    <x v="1"/>
    <x v="2"/>
    <x v="2"/>
    <m/>
    <m/>
    <n v="30220.138829999963"/>
    <n v="2.39913"/>
    <n v="999"/>
    <n v="1005.0000000000001"/>
    <n v="-6.0000000000001137"/>
    <n v="-8.3991300000001132"/>
    <n v="960.00999999999715"/>
    <n v="228.53795999999727"/>
    <n v="954.00999999999704"/>
    <n v="220.13882999999714"/>
    <x v="1"/>
    <x v="0"/>
    <x v="0"/>
    <x v="2"/>
    <s v="Gold"/>
    <n v="290"/>
    <x v="0"/>
    <s v="интрадей"/>
    <x v="0"/>
    <n v="0"/>
    <n v="-8.3991300000001132"/>
    <x v="1"/>
    <x v="3"/>
    <x v="6"/>
    <n v="0"/>
    <n v="30000"/>
    <n v="0.73379609999987827"/>
    <n v="-2.7785432464897203E-2"/>
    <n v="0"/>
    <n v="0"/>
    <x v="14"/>
    <n v="-1"/>
  </r>
  <r>
    <n v="289"/>
    <x v="20"/>
    <d v="1899-12-30T09:50:09"/>
    <d v="2010-02-25T00:00:00"/>
    <d v="1899-12-30T09:54:33"/>
    <x v="153"/>
    <x v="0"/>
    <n v="9.99"/>
    <n v="10.050000000000001"/>
    <x v="0"/>
    <n v="2.39913"/>
    <x v="2"/>
    <x v="1"/>
    <x v="3"/>
    <x v="1"/>
    <m/>
    <m/>
    <n v="30211.739699999962"/>
    <n v="2.39913"/>
    <n v="999"/>
    <n v="1005.0000000000001"/>
    <n v="-6.0000000000001137"/>
    <n v="-8.3991300000001132"/>
    <n v="954.00999999999704"/>
    <n v="220.13882999999714"/>
    <n v="948.00999999999692"/>
    <n v="211.73969999999701"/>
    <x v="1"/>
    <x v="0"/>
    <x v="0"/>
    <x v="2"/>
    <s v="Gold"/>
    <n v="264"/>
    <x v="0"/>
    <s v="интрадей"/>
    <x v="0"/>
    <n v="0"/>
    <n v="-8.3991300000001132"/>
    <x v="1"/>
    <x v="3"/>
    <x v="6"/>
    <n v="0"/>
    <n v="30000"/>
    <n v="0.70579899999987294"/>
    <n v="-2.7793154913185472E-2"/>
    <n v="0"/>
    <n v="0"/>
    <x v="14"/>
    <n v="-1"/>
  </r>
  <r>
    <n v="290"/>
    <x v="20"/>
    <d v="1899-12-30T09:50:09"/>
    <d v="2010-02-25T00:00:00"/>
    <d v="1899-12-30T09:57:33"/>
    <x v="153"/>
    <x v="0"/>
    <n v="9.99"/>
    <n v="10.11"/>
    <x v="0"/>
    <n v="2.39913"/>
    <x v="3"/>
    <x v="1"/>
    <x v="3"/>
    <x v="2"/>
    <m/>
    <m/>
    <n v="30197.34056999996"/>
    <n v="2.39913"/>
    <n v="999"/>
    <n v="1011"/>
    <n v="-12"/>
    <n v="-14.39913"/>
    <n v="948.00999999999692"/>
    <n v="211.73969999999701"/>
    <n v="936.00999999999692"/>
    <n v="197.340569999997"/>
    <x v="1"/>
    <x v="0"/>
    <x v="0"/>
    <x v="2"/>
    <s v="Gold"/>
    <n v="444"/>
    <x v="0"/>
    <s v="интрадей"/>
    <x v="0"/>
    <n v="0"/>
    <n v="-14.39913"/>
    <x v="1"/>
    <x v="3"/>
    <x v="6"/>
    <n v="0"/>
    <n v="30000"/>
    <n v="0.6578018999998676"/>
    <n v="-4.7660711177124379E-2"/>
    <n v="0"/>
    <n v="0"/>
    <x v="14"/>
    <n v="-1"/>
  </r>
  <r>
    <n v="291"/>
    <x v="20"/>
    <d v="1899-12-30T10:01:58"/>
    <d v="2010-02-25T00:00:00"/>
    <d v="1899-12-30T11:10:45"/>
    <x v="152"/>
    <x v="1"/>
    <n v="50.01"/>
    <n v="50.22"/>
    <x v="0"/>
    <n v="2.39913"/>
    <x v="3"/>
    <x v="2"/>
    <x v="0"/>
    <x v="2"/>
    <m/>
    <m/>
    <n v="30215.941439999959"/>
    <n v="2.39913"/>
    <n v="5001"/>
    <n v="5022"/>
    <n v="21"/>
    <n v="18.60087"/>
    <n v="936.00999999999692"/>
    <n v="197.340569999997"/>
    <n v="957.00999999999692"/>
    <n v="215.94143999999699"/>
    <x v="1"/>
    <x v="6"/>
    <x v="0"/>
    <x v="0"/>
    <s v="Diversified Computer Systems"/>
    <n v="4127"/>
    <x v="4"/>
    <s v="интрадей"/>
    <x v="0"/>
    <n v="18.60087"/>
    <n v="0"/>
    <x v="1"/>
    <x v="3"/>
    <x v="6"/>
    <n v="0"/>
    <n v="30000"/>
    <n v="0.71980479999986224"/>
    <n v="6.1597709099183828E-2"/>
    <n v="0"/>
    <n v="0"/>
    <x v="7"/>
    <n v="-1"/>
  </r>
  <r>
    <n v="292"/>
    <x v="20"/>
    <d v="1899-12-30T10:38:35"/>
    <d v="2010-02-25T00:00:00"/>
    <d v="1899-12-30T11:10:03"/>
    <x v="88"/>
    <x v="1"/>
    <n v="30.02"/>
    <n v="30.15"/>
    <x v="0"/>
    <n v="2.39913"/>
    <x v="3"/>
    <x v="1"/>
    <x v="4"/>
    <x v="2"/>
    <m/>
    <m/>
    <n v="30226.542309999957"/>
    <n v="2.39913"/>
    <n v="3002"/>
    <n v="3015"/>
    <n v="13"/>
    <n v="10.60087"/>
    <n v="957.00999999999692"/>
    <n v="215.94143999999699"/>
    <n v="970.00999999999692"/>
    <n v="226.54230999999697"/>
    <x v="1"/>
    <x v="6"/>
    <x v="0"/>
    <x v="3"/>
    <s v="Textile - Apparel Footwear &amp; Accessories"/>
    <n v="1888"/>
    <x v="10"/>
    <s v="интрадей"/>
    <x v="0"/>
    <n v="10.60087"/>
    <n v="0"/>
    <x v="1"/>
    <x v="3"/>
    <x v="6"/>
    <n v="0"/>
    <n v="30000"/>
    <n v="0.75514103333319027"/>
    <n v="3.5083699182594158E-2"/>
    <n v="0"/>
    <n v="0"/>
    <x v="10"/>
    <n v="-1"/>
  </r>
  <r>
    <n v="293"/>
    <x v="20"/>
    <d v="1899-12-30T10:50:51"/>
    <d v="2010-02-25T00:00:00"/>
    <d v="1899-12-30T10:51:33"/>
    <x v="154"/>
    <x v="0"/>
    <n v="101.99"/>
    <n v="102.1"/>
    <x v="0"/>
    <n v="2.39913"/>
    <x v="3"/>
    <x v="1"/>
    <x v="4"/>
    <x v="2"/>
    <m/>
    <m/>
    <n v="30213.143179999955"/>
    <n v="2.39913"/>
    <n v="10199"/>
    <n v="10210"/>
    <n v="-11"/>
    <n v="-13.39913"/>
    <n v="970.00999999999692"/>
    <n v="226.54230999999697"/>
    <n v="959.00999999999692"/>
    <n v="213.14317999999696"/>
    <x v="1"/>
    <x v="6"/>
    <x v="0"/>
    <x v="2"/>
    <s v="Agricultural Chemicals"/>
    <n v="42"/>
    <x v="0"/>
    <s v="интрадей"/>
    <x v="0"/>
    <n v="0"/>
    <n v="-13.39913"/>
    <x v="1"/>
    <x v="3"/>
    <x v="6"/>
    <n v="0"/>
    <n v="30000"/>
    <n v="0.71047726666651823"/>
    <n v="-4.432902004662545E-2"/>
    <n v="0"/>
    <n v="0"/>
    <x v="15"/>
    <n v="-1"/>
  </r>
  <r>
    <n v="294"/>
    <x v="20"/>
    <d v="1899-12-30T10:52:14"/>
    <d v="2010-02-25T00:00:00"/>
    <d v="1899-12-30T11:08:00"/>
    <x v="154"/>
    <x v="1"/>
    <n v="102.13"/>
    <n v="102.5"/>
    <x v="0"/>
    <n v="2.39913"/>
    <x v="5"/>
    <x v="1"/>
    <x v="1"/>
    <x v="0"/>
    <m/>
    <m/>
    <n v="30247.744049999954"/>
    <n v="2.39913"/>
    <n v="10213"/>
    <n v="10250"/>
    <n v="37"/>
    <n v="34.60087"/>
    <n v="959.00999999999692"/>
    <n v="213.14317999999696"/>
    <n v="996.00999999999692"/>
    <n v="247.74404999999695"/>
    <x v="1"/>
    <x v="6"/>
    <x v="0"/>
    <x v="2"/>
    <s v="Agricultural Chemicals"/>
    <n v="946"/>
    <x v="1"/>
    <s v="интрадей"/>
    <x v="0"/>
    <n v="34.60087"/>
    <n v="0"/>
    <x v="1"/>
    <x v="3"/>
    <x v="6"/>
    <n v="0"/>
    <n v="30000"/>
    <n v="0.82581349999984621"/>
    <n v="0.11452257646236212"/>
    <n v="0"/>
    <n v="0"/>
    <x v="15"/>
    <n v="-1"/>
  </r>
  <r>
    <n v="295"/>
    <x v="20"/>
    <d v="1899-12-30T11:15:31"/>
    <d v="2010-02-25T00:00:00"/>
    <d v="1899-12-30T11:18:00"/>
    <x v="154"/>
    <x v="0"/>
    <n v="102.98"/>
    <n v="103.04"/>
    <x v="0"/>
    <n v="2.39913"/>
    <x v="5"/>
    <x v="2"/>
    <x v="1"/>
    <x v="0"/>
    <m/>
    <m/>
    <n v="30239.344919999952"/>
    <n v="2.39913"/>
    <n v="10298"/>
    <n v="10304"/>
    <n v="-6"/>
    <n v="-8.3991299999999995"/>
    <n v="996.00999999999692"/>
    <n v="247.74404999999695"/>
    <n v="990.00999999999692"/>
    <n v="239.34491999999693"/>
    <x v="1"/>
    <x v="1"/>
    <x v="0"/>
    <x v="2"/>
    <s v="Agricultural Chemicals"/>
    <n v="149"/>
    <x v="0"/>
    <s v="интрадей"/>
    <x v="1"/>
    <n v="0"/>
    <n v="-8.3991299999999995"/>
    <x v="1"/>
    <x v="3"/>
    <x v="6"/>
    <n v="0"/>
    <n v="30000"/>
    <n v="0.79781639999984089"/>
    <n v="-2.776778984283166E-2"/>
    <n v="0"/>
    <n v="0"/>
    <x v="15"/>
    <n v="-1"/>
  </r>
  <r>
    <n v="296"/>
    <x v="20"/>
    <d v="1899-12-30T11:29:14"/>
    <d v="2010-02-25T00:00:00"/>
    <d v="1899-12-30T11:32:53"/>
    <x v="28"/>
    <x v="1"/>
    <n v="50.01"/>
    <n v="49.97"/>
    <x v="0"/>
    <n v="2.39913"/>
    <x v="3"/>
    <x v="0"/>
    <x v="2"/>
    <x v="2"/>
    <m/>
    <m/>
    <n v="30232.945789999951"/>
    <n v="2.39913"/>
    <n v="5001"/>
    <n v="4997"/>
    <n v="-4"/>
    <n v="-6.3991299999999995"/>
    <n v="990.00999999999692"/>
    <n v="239.34491999999693"/>
    <n v="986.00999999999692"/>
    <n v="232.94578999999692"/>
    <x v="1"/>
    <x v="1"/>
    <x v="0"/>
    <x v="2"/>
    <s v="Independent Oil &amp; Gas"/>
    <n v="219"/>
    <x v="0"/>
    <s v="интрадей"/>
    <x v="1"/>
    <n v="0"/>
    <n v="-6.3991299999999995"/>
    <x v="1"/>
    <x v="3"/>
    <x v="6"/>
    <n v="0"/>
    <n v="30000"/>
    <n v="0.77648596666650216"/>
    <n v="-2.1161602597314515E-2"/>
    <n v="0"/>
    <n v="0"/>
    <x v="7"/>
    <n v="-1"/>
  </r>
  <r>
    <n v="297"/>
    <x v="20"/>
    <d v="1899-12-30T11:36:37"/>
    <d v="2010-02-25T00:00:00"/>
    <d v="1899-12-30T11:48:28"/>
    <x v="155"/>
    <x v="1"/>
    <n v="45.03"/>
    <n v="45.11"/>
    <x v="0"/>
    <n v="2.39913"/>
    <x v="2"/>
    <x v="1"/>
    <x v="1"/>
    <x v="1"/>
    <m/>
    <m/>
    <n v="30238.546659999949"/>
    <n v="2.39913"/>
    <n v="4503"/>
    <n v="4511"/>
    <n v="8"/>
    <n v="5.6008700000000005"/>
    <n v="986.00999999999692"/>
    <n v="232.94578999999692"/>
    <n v="994.00999999999692"/>
    <n v="238.5466599999969"/>
    <x v="1"/>
    <x v="1"/>
    <x v="0"/>
    <x v="2"/>
    <s v="Independent Oil &amp; Gas"/>
    <n v="711"/>
    <x v="0"/>
    <s v="интрадей"/>
    <x v="1"/>
    <n v="5.6008700000000005"/>
    <n v="0"/>
    <x v="1"/>
    <x v="3"/>
    <x v="6"/>
    <n v="0"/>
    <n v="30000"/>
    <n v="0.79515553333316347"/>
    <n v="1.8525717073362317E-2"/>
    <n v="0"/>
    <n v="0"/>
    <x v="3"/>
    <n v="-1"/>
  </r>
  <r>
    <n v="298"/>
    <x v="20"/>
    <d v="1899-12-30T11:36:49"/>
    <d v="2010-02-25T00:00:00"/>
    <d v="1899-12-30T11:48:21"/>
    <x v="28"/>
    <x v="1"/>
    <n v="50.01"/>
    <n v="50.12"/>
    <x v="0"/>
    <n v="2.39913"/>
    <x v="0"/>
    <x v="0"/>
    <x v="1"/>
    <x v="0"/>
    <m/>
    <m/>
    <n v="30247.147529999947"/>
    <n v="2.39913"/>
    <n v="5001"/>
    <n v="5012"/>
    <n v="11"/>
    <n v="8.6008700000000005"/>
    <n v="994.00999999999692"/>
    <n v="238.5466599999969"/>
    <n v="1005.0099999999969"/>
    <n v="247.14752999999689"/>
    <x v="1"/>
    <x v="1"/>
    <x v="0"/>
    <x v="2"/>
    <s v="Independent Oil &amp; Gas"/>
    <n v="692"/>
    <x v="0"/>
    <s v="интрадей"/>
    <x v="1"/>
    <n v="8.6008700000000005"/>
    <n v="0"/>
    <x v="1"/>
    <x v="3"/>
    <x v="6"/>
    <n v="0"/>
    <n v="30000"/>
    <n v="0.82382509999982478"/>
    <n v="2.8443397418222379E-2"/>
    <n v="0"/>
    <n v="0"/>
    <x v="7"/>
    <n v="-1"/>
  </r>
  <r>
    <n v="299"/>
    <x v="20"/>
    <d v="1899-12-30T11:53:18"/>
    <d v="2010-02-25T00:00:00"/>
    <d v="1899-12-30T11:55:13"/>
    <x v="88"/>
    <x v="1"/>
    <n v="30.01"/>
    <n v="29.95"/>
    <x v="0"/>
    <n v="2.39913"/>
    <x v="4"/>
    <x v="1"/>
    <x v="3"/>
    <x v="0"/>
    <m/>
    <m/>
    <n v="30238.748399999946"/>
    <n v="2.39913"/>
    <n v="3001"/>
    <n v="2995"/>
    <n v="-6"/>
    <n v="-8.3991299999999995"/>
    <n v="1005.0099999999969"/>
    <n v="247.14752999999689"/>
    <n v="999.00999999999692"/>
    <n v="238.74839999999688"/>
    <x v="1"/>
    <x v="1"/>
    <x v="0"/>
    <x v="3"/>
    <s v="Textile - Apparel Footwear &amp; Accessories"/>
    <n v="115"/>
    <x v="0"/>
    <s v="интрадей"/>
    <x v="1"/>
    <n v="0"/>
    <n v="-8.3991299999999995"/>
    <x v="1"/>
    <x v="3"/>
    <x v="6"/>
    <n v="0"/>
    <n v="30000"/>
    <n v="0.79582799999981946"/>
    <n v="-2.7768337466106907E-2"/>
    <n v="0"/>
    <n v="0"/>
    <x v="10"/>
    <n v="-1"/>
  </r>
  <r>
    <n v="300"/>
    <x v="20"/>
    <d v="1899-12-30T12:10:05"/>
    <d v="2010-02-25T00:00:00"/>
    <d v="1899-12-30T12:22:45"/>
    <x v="154"/>
    <x v="0"/>
    <n v="104.04"/>
    <n v="103.53"/>
    <x v="0"/>
    <n v="2.39913"/>
    <x v="1"/>
    <x v="1"/>
    <x v="3"/>
    <x v="0"/>
    <m/>
    <m/>
    <n v="30287.349269999944"/>
    <n v="2.39913"/>
    <n v="10404"/>
    <n v="10353"/>
    <n v="51"/>
    <n v="48.60087"/>
    <n v="999.00999999999692"/>
    <n v="238.74839999999688"/>
    <n v="1050.009999999997"/>
    <n v="287.34926999999686"/>
    <x v="1"/>
    <x v="2"/>
    <x v="0"/>
    <x v="2"/>
    <s v="Agricultural Chemicals"/>
    <n v="760"/>
    <x v="0"/>
    <s v="интрадей"/>
    <x v="1"/>
    <n v="48.60087"/>
    <n v="0"/>
    <x v="1"/>
    <x v="3"/>
    <x v="6"/>
    <n v="30287.349269999944"/>
    <n v="30000"/>
    <n v="0.95783089999981408"/>
    <n v="0.1607238148785235"/>
    <n v="0"/>
    <n v="287.34926999999686"/>
    <x v="15"/>
    <n v="1"/>
  </r>
  <r>
    <n v="301"/>
    <x v="21"/>
    <d v="1899-12-30T09:30:01"/>
    <d v="2010-02-26T00:00:00"/>
    <d v="1899-12-30T10:38:28"/>
    <x v="156"/>
    <x v="1"/>
    <n v="8.07"/>
    <n v="8.35"/>
    <x v="0"/>
    <n v="1.98"/>
    <x v="3"/>
    <x v="2"/>
    <x v="0"/>
    <x v="2"/>
    <m/>
    <m/>
    <n v="30313.369269999945"/>
    <n v="1.98"/>
    <n v="807"/>
    <n v="835"/>
    <n v="28"/>
    <n v="26.02"/>
    <n v="1050.009999999997"/>
    <n v="287.34926999999686"/>
    <n v="1078.009999999997"/>
    <n v="313.36926999999685"/>
    <x v="2"/>
    <x v="0"/>
    <x v="0"/>
    <x v="4"/>
    <s v="Hospitals"/>
    <n v="4107"/>
    <x v="4"/>
    <s v="интрадей"/>
    <x v="0"/>
    <n v="26.02"/>
    <n v="0"/>
    <x v="1"/>
    <x v="3"/>
    <x v="6"/>
    <n v="0"/>
    <n v="30000"/>
    <n v="1.0445642333331489"/>
    <n v="8.591045643526693E-2"/>
    <n v="287.34926999999686"/>
    <n v="0"/>
    <x v="14"/>
    <n v="1"/>
  </r>
  <r>
    <n v="302"/>
    <x v="21"/>
    <d v="1899-12-30T09:31:33"/>
    <d v="2010-02-26T00:00:00"/>
    <d v="1899-12-30T11:08:16"/>
    <x v="157"/>
    <x v="1"/>
    <n v="9.1199999999999992"/>
    <n v="9.39"/>
    <x v="0"/>
    <n v="2.2599999999999998"/>
    <x v="6"/>
    <x v="2"/>
    <x v="4"/>
    <x v="0"/>
    <m/>
    <m/>
    <n v="30338.109269999946"/>
    <n v="2.2599999999999998"/>
    <n v="911.99999999999989"/>
    <n v="939"/>
    <n v="27.000000000000114"/>
    <n v="24.740000000000116"/>
    <n v="1078.009999999997"/>
    <n v="313.36926999999685"/>
    <n v="1105.009999999997"/>
    <n v="338.10926999999697"/>
    <x v="2"/>
    <x v="0"/>
    <x v="0"/>
    <x v="1"/>
    <s v="Rental &amp; Leasing Services"/>
    <n v="5803"/>
    <x v="9"/>
    <s v="интрадей"/>
    <x v="0"/>
    <n v="24.740000000000116"/>
    <n v="0"/>
    <x v="1"/>
    <x v="3"/>
    <x v="6"/>
    <n v="0"/>
    <n v="30000"/>
    <n v="1.1270308999998209"/>
    <n v="8.1614154400467431E-2"/>
    <n v="0"/>
    <n v="0"/>
    <x v="14"/>
    <n v="1"/>
  </r>
  <r>
    <n v="303"/>
    <x v="21"/>
    <d v="1899-12-30T09:39:25"/>
    <d v="2010-02-26T00:00:00"/>
    <d v="1899-12-30T09:41:04"/>
    <x v="158"/>
    <x v="1"/>
    <n v="49.01"/>
    <n v="48.99"/>
    <x v="0"/>
    <n v="2.16"/>
    <x v="6"/>
    <x v="1"/>
    <x v="4"/>
    <x v="0"/>
    <m/>
    <m/>
    <n v="30333.949269999946"/>
    <n v="2.16"/>
    <n v="4901"/>
    <n v="4899"/>
    <n v="-2"/>
    <n v="-4.16"/>
    <n v="1105.009999999997"/>
    <n v="338.10926999999697"/>
    <n v="1103.009999999997"/>
    <n v="333.94926999999694"/>
    <x v="2"/>
    <x v="0"/>
    <x v="0"/>
    <x v="4"/>
    <s v="Medical Instruments &amp; Supplies"/>
    <n v="99"/>
    <x v="0"/>
    <s v="интрадей"/>
    <x v="0"/>
    <n v="0"/>
    <n v="-4.16"/>
    <x v="1"/>
    <x v="3"/>
    <x v="6"/>
    <n v="0"/>
    <n v="30000"/>
    <n v="1.1131642333331546"/>
    <n v="-1.3712126761022316E-2"/>
    <n v="0"/>
    <n v="0"/>
    <x v="3"/>
    <n v="1"/>
  </r>
  <r>
    <n v="304"/>
    <x v="21"/>
    <d v="1899-12-30T09:39:51"/>
    <d v="2010-02-26T00:00:00"/>
    <d v="1899-12-30T10:00:20"/>
    <x v="159"/>
    <x v="0"/>
    <n v="24.99"/>
    <n v="24.96"/>
    <x v="0"/>
    <n v="2.13"/>
    <x v="3"/>
    <x v="0"/>
    <x v="3"/>
    <x v="2"/>
    <m/>
    <m/>
    <n v="30334.819269999945"/>
    <n v="2.13"/>
    <n v="2499"/>
    <n v="2496"/>
    <n v="3"/>
    <n v="0.87000000000000011"/>
    <n v="1103.009999999997"/>
    <n v="333.94926999999694"/>
    <n v="1106.009999999997"/>
    <n v="334.81926999999695"/>
    <x v="2"/>
    <x v="0"/>
    <x v="0"/>
    <x v="6"/>
    <s v="Investment Brokerage - Regional"/>
    <n v="1229"/>
    <x v="1"/>
    <s v="интрадей"/>
    <x v="0"/>
    <n v="0.87000000000000011"/>
    <n v="0"/>
    <x v="1"/>
    <x v="3"/>
    <x v="6"/>
    <n v="0"/>
    <n v="30000"/>
    <n v="1.1160642333331514"/>
    <n v="2.8680736301600037E-3"/>
    <n v="0"/>
    <n v="0"/>
    <x v="1"/>
    <n v="1"/>
  </r>
  <r>
    <n v="305"/>
    <x v="21"/>
    <d v="1899-12-30T09:41:02"/>
    <d v="2010-02-26T00:00:00"/>
    <d v="1899-12-30T10:00:20"/>
    <x v="159"/>
    <x v="0"/>
    <n v="24.92"/>
    <n v="24.95"/>
    <x v="0"/>
    <n v="2.6500000000000004"/>
    <x v="2"/>
    <x v="1"/>
    <x v="3"/>
    <x v="1"/>
    <m/>
    <m/>
    <n v="30329.169269999944"/>
    <n v="2.6500000000000004"/>
    <n v="2492"/>
    <n v="2495"/>
    <n v="-3"/>
    <n v="-5.65"/>
    <n v="1106.009999999997"/>
    <n v="334.81926999999695"/>
    <n v="1103.009999999997"/>
    <n v="329.16926999999697"/>
    <x v="2"/>
    <x v="0"/>
    <x v="0"/>
    <x v="6"/>
    <s v="Investment Brokerage - Regional"/>
    <n v="1158"/>
    <x v="1"/>
    <s v="интрадей"/>
    <x v="0"/>
    <n v="0"/>
    <n v="-5.65"/>
    <x v="1"/>
    <x v="3"/>
    <x v="6"/>
    <n v="0"/>
    <n v="30000"/>
    <n v="1.097230899999813"/>
    <n v="-1.8625461222342286E-2"/>
    <n v="0"/>
    <n v="0"/>
    <x v="1"/>
    <n v="1"/>
  </r>
  <r>
    <n v="306"/>
    <x v="21"/>
    <d v="1899-12-30T09:41:27"/>
    <d v="2010-02-26T00:00:00"/>
    <d v="1899-12-30T09:55:55"/>
    <x v="160"/>
    <x v="1"/>
    <n v="31.14"/>
    <n v="31.3"/>
    <x v="0"/>
    <n v="2.13"/>
    <x v="3"/>
    <x v="0"/>
    <x v="0"/>
    <x v="2"/>
    <m/>
    <m/>
    <n v="30343.039269999943"/>
    <n v="2.13"/>
    <n v="3114"/>
    <n v="3130"/>
    <n v="16"/>
    <n v="13.870000000000001"/>
    <n v="1103.009999999997"/>
    <n v="329.16926999999697"/>
    <n v="1119.009999999997"/>
    <n v="343.03926999999698"/>
    <x v="2"/>
    <x v="0"/>
    <x v="0"/>
    <x v="3"/>
    <s v="Beverages - Soft Drinks"/>
    <n v="868"/>
    <x v="0"/>
    <s v="интрадей"/>
    <x v="0"/>
    <n v="13.870000000000001"/>
    <n v="0"/>
    <x v="1"/>
    <x v="3"/>
    <x v="6"/>
    <n v="0"/>
    <n v="30000"/>
    <n v="1.1434642333331431"/>
    <n v="4.5731552607075433E-2"/>
    <n v="0"/>
    <n v="0"/>
    <x v="10"/>
    <n v="1"/>
  </r>
  <r>
    <n v="307"/>
    <x v="21"/>
    <d v="1899-12-30T09:46:33"/>
    <d v="2010-02-26T00:00:00"/>
    <d v="1899-12-30T09:58:50"/>
    <x v="46"/>
    <x v="1"/>
    <n v="28.04"/>
    <n v="27.97"/>
    <x v="0"/>
    <n v="2.25"/>
    <x v="3"/>
    <x v="1"/>
    <x v="4"/>
    <x v="2"/>
    <m/>
    <m/>
    <n v="30333.789269999943"/>
    <n v="2.25"/>
    <n v="2804"/>
    <n v="2797"/>
    <n v="-7"/>
    <n v="-9.25"/>
    <n v="1119.009999999997"/>
    <n v="343.03926999999698"/>
    <n v="1112.009999999997"/>
    <n v="333.78926999999698"/>
    <x v="2"/>
    <x v="0"/>
    <x v="0"/>
    <x v="6"/>
    <s v="Property &amp; Casualty Insurance"/>
    <n v="737"/>
    <x v="0"/>
    <s v="интрадей"/>
    <x v="0"/>
    <n v="0"/>
    <n v="-9.25"/>
    <x v="1"/>
    <x v="3"/>
    <x v="6"/>
    <n v="0"/>
    <n v="30000"/>
    <n v="1.1126308999998098"/>
    <n v="-3.0484751107795069E-2"/>
    <n v="0"/>
    <n v="0"/>
    <x v="4"/>
    <n v="1"/>
  </r>
  <r>
    <n v="308"/>
    <x v="21"/>
    <d v="1899-12-30T10:23:05"/>
    <d v="2010-02-26T00:00:00"/>
    <d v="1899-12-30T10:34:56"/>
    <x v="28"/>
    <x v="1"/>
    <n v="50.99"/>
    <n v="50.98"/>
    <x v="0"/>
    <n v="2.56"/>
    <x v="3"/>
    <x v="1"/>
    <x v="4"/>
    <x v="2"/>
    <m/>
    <m/>
    <n v="30330.229269999942"/>
    <n v="2.56"/>
    <n v="5099"/>
    <n v="5098"/>
    <n v="-1"/>
    <n v="-3.56"/>
    <n v="1112.009999999997"/>
    <n v="333.78926999999698"/>
    <n v="1111.009999999997"/>
    <n v="330.22926999999697"/>
    <x v="2"/>
    <x v="6"/>
    <x v="0"/>
    <x v="2"/>
    <s v="Independent Oil &amp; Gas"/>
    <n v="711"/>
    <x v="0"/>
    <s v="интрадей"/>
    <x v="0"/>
    <n v="0"/>
    <n v="-3.56"/>
    <x v="1"/>
    <x v="3"/>
    <x v="6"/>
    <n v="0"/>
    <n v="30000"/>
    <n v="1.1007642333331387"/>
    <n v="-1.1736087332558029E-2"/>
    <n v="0"/>
    <n v="0"/>
    <x v="7"/>
    <n v="1"/>
  </r>
  <r>
    <n v="309"/>
    <x v="21"/>
    <d v="1899-12-30T10:26:29"/>
    <d v="2010-02-26T00:00:00"/>
    <d v="1899-12-30T10:29:10"/>
    <x v="161"/>
    <x v="0"/>
    <n v="9.99"/>
    <n v="10.039999999999999"/>
    <x v="0"/>
    <n v="2.23"/>
    <x v="3"/>
    <x v="1"/>
    <x v="3"/>
    <x v="2"/>
    <m/>
    <m/>
    <n v="30322.999269999942"/>
    <n v="2.23"/>
    <n v="999"/>
    <n v="1003.9999999999999"/>
    <n v="-4.9999999999998863"/>
    <n v="-7.2299999999998867"/>
    <n v="1111.009999999997"/>
    <n v="330.22926999999697"/>
    <n v="1106.009999999997"/>
    <n v="322.99926999999707"/>
    <x v="2"/>
    <x v="6"/>
    <x v="0"/>
    <x v="1"/>
    <s v="Shipping"/>
    <n v="161"/>
    <x v="0"/>
    <s v="интрадей"/>
    <x v="0"/>
    <n v="0"/>
    <n v="-7.2299999999998867"/>
    <x v="1"/>
    <x v="3"/>
    <x v="6"/>
    <n v="0"/>
    <n v="30000"/>
    <n v="1.0766642333331402"/>
    <n v="-2.3837604179111363E-2"/>
    <n v="0"/>
    <n v="0"/>
    <x v="14"/>
    <n v="1"/>
  </r>
  <r>
    <n v="310"/>
    <x v="21"/>
    <d v="1899-12-30T10:26:33"/>
    <d v="2010-02-26T00:00:00"/>
    <d v="1899-12-30T10:31:06"/>
    <x v="161"/>
    <x v="0"/>
    <n v="9.99"/>
    <n v="10.050000000000001"/>
    <x v="0"/>
    <n v="2.23"/>
    <x v="5"/>
    <x v="1"/>
    <x v="3"/>
    <x v="0"/>
    <m/>
    <m/>
    <n v="30314.769269999942"/>
    <n v="2.23"/>
    <n v="999"/>
    <n v="1005.0000000000001"/>
    <n v="-6.0000000000001137"/>
    <n v="-8.2300000000001141"/>
    <n v="1106.009999999997"/>
    <n v="322.99926999999707"/>
    <n v="1100.009999999997"/>
    <n v="314.76926999999694"/>
    <x v="2"/>
    <x v="6"/>
    <x v="0"/>
    <x v="1"/>
    <s v="Shipping"/>
    <n v="273"/>
    <x v="0"/>
    <s v="интрадей"/>
    <x v="0"/>
    <n v="0"/>
    <n v="-8.2300000000001141"/>
    <x v="1"/>
    <x v="3"/>
    <x v="6"/>
    <n v="0"/>
    <n v="30000"/>
    <n v="1.0492308999998083"/>
    <n v="-2.7141114659267607E-2"/>
    <n v="0"/>
    <n v="0"/>
    <x v="14"/>
    <n v="1"/>
  </r>
  <r>
    <n v="311"/>
    <x v="21"/>
    <d v="1899-12-30T10:27:54"/>
    <d v="2010-02-26T00:00:00"/>
    <d v="1899-12-30T11:07:27"/>
    <x v="162"/>
    <x v="1"/>
    <n v="54.02"/>
    <n v="54.23"/>
    <x v="0"/>
    <n v="1.88"/>
    <x v="5"/>
    <x v="0"/>
    <x v="0"/>
    <x v="0"/>
    <m/>
    <m/>
    <n v="30333.889269999941"/>
    <n v="1.88"/>
    <n v="5402"/>
    <n v="5423"/>
    <n v="21"/>
    <n v="19.12"/>
    <n v="1100.009999999997"/>
    <n v="314.76926999999694"/>
    <n v="1121.009999999997"/>
    <n v="333.88926999999694"/>
    <x v="2"/>
    <x v="6"/>
    <x v="0"/>
    <x v="6"/>
    <s v="Money Center Banks"/>
    <n v="2373"/>
    <x v="10"/>
    <s v="интрадей"/>
    <x v="0"/>
    <n v="19.12"/>
    <n v="0"/>
    <x v="1"/>
    <x v="3"/>
    <x v="6"/>
    <n v="0"/>
    <n v="30000"/>
    <n v="1.1129642333331382"/>
    <n v="6.3071566963633419E-2"/>
    <n v="0"/>
    <n v="0"/>
    <x v="7"/>
    <n v="1"/>
  </r>
  <r>
    <n v="312"/>
    <x v="21"/>
    <d v="1899-12-30T10:31:33"/>
    <d v="2010-02-26T00:00:00"/>
    <d v="1899-12-30T11:08:48"/>
    <x v="152"/>
    <x v="0"/>
    <n v="50.96"/>
    <n v="50.9"/>
    <x v="0"/>
    <n v="1.88"/>
    <x v="3"/>
    <x v="0"/>
    <x v="4"/>
    <x v="2"/>
    <m/>
    <m/>
    <n v="30338.00926999994"/>
    <n v="1.88"/>
    <n v="5096"/>
    <n v="5090"/>
    <n v="6"/>
    <n v="4.12"/>
    <n v="1121.009999999997"/>
    <n v="333.88926999999694"/>
    <n v="1127.009999999997"/>
    <n v="338.00926999999695"/>
    <x v="2"/>
    <x v="6"/>
    <x v="0"/>
    <x v="0"/>
    <s v="Diversified Computer Systems"/>
    <n v="2235"/>
    <x v="10"/>
    <s v="интрадей"/>
    <x v="0"/>
    <n v="4.12"/>
    <n v="0"/>
    <x v="1"/>
    <x v="3"/>
    <x v="6"/>
    <n v="0"/>
    <n v="30000"/>
    <n v="1.1266975666664683"/>
    <n v="1.3582168654098833E-2"/>
    <n v="0"/>
    <n v="0"/>
    <x v="7"/>
    <n v="1"/>
  </r>
  <r>
    <n v="313"/>
    <x v="21"/>
    <d v="1899-12-30T10:47:23"/>
    <d v="2010-02-26T00:00:00"/>
    <d v="1899-12-30T10:53:03"/>
    <x v="163"/>
    <x v="1"/>
    <n v="49.43"/>
    <n v="49.3"/>
    <x v="0"/>
    <n v="2.44"/>
    <x v="2"/>
    <x v="1"/>
    <x v="4"/>
    <x v="1"/>
    <m/>
    <m/>
    <n v="30322.569269999942"/>
    <n v="2.44"/>
    <n v="4943"/>
    <n v="4930"/>
    <n v="-13"/>
    <n v="-15.44"/>
    <n v="1127.009999999997"/>
    <n v="338.00926999999695"/>
    <n v="1114.009999999997"/>
    <n v="322.56926999999695"/>
    <x v="2"/>
    <x v="6"/>
    <x v="0"/>
    <x v="3"/>
    <s v="Cigarettes"/>
    <n v="340"/>
    <x v="0"/>
    <s v="интрадей"/>
    <x v="0"/>
    <n v="0"/>
    <n v="-15.44"/>
    <x v="1"/>
    <x v="3"/>
    <x v="6"/>
    <n v="30322.569269999942"/>
    <n v="30000"/>
    <n v="1.0752308999998059"/>
    <n v="-5.0893253616567047E-2"/>
    <n v="0"/>
    <n v="322.56926999999695"/>
    <x v="3"/>
    <n v="2"/>
  </r>
  <r>
    <n v="314"/>
    <x v="22"/>
    <d v="1899-12-30T09:42:11"/>
    <d v="2010-03-30T00:00:00"/>
    <d v="1899-12-30T09:44:34"/>
    <x v="164"/>
    <x v="0"/>
    <n v="49.98"/>
    <n v="50.22"/>
    <x v="0"/>
    <n v="2.46"/>
    <x v="0"/>
    <x v="5"/>
    <x v="3"/>
    <x v="0"/>
    <m/>
    <m/>
    <n v="30296.109269999943"/>
    <n v="2.46"/>
    <n v="4998"/>
    <n v="5022"/>
    <n v="-24"/>
    <n v="-26.46"/>
    <n v="1114.009999999997"/>
    <n v="322.56926999999695"/>
    <n v="1090.009999999997"/>
    <n v="296.10926999999697"/>
    <x v="3"/>
    <x v="0"/>
    <x v="0"/>
    <x v="2"/>
    <s v="Independent Oil &amp; Gas"/>
    <n v="143"/>
    <x v="0"/>
    <s v="интрадей"/>
    <x v="0"/>
    <n v="0"/>
    <n v="-26.46"/>
    <x v="1"/>
    <x v="4"/>
    <x v="7"/>
    <n v="0"/>
    <n v="30000"/>
    <n v="0.98703089999980875"/>
    <n v="-8.7261734862875542E-2"/>
    <n v="322.56926999999695"/>
    <n v="0"/>
    <x v="3"/>
    <n v="2"/>
  </r>
  <r>
    <n v="315"/>
    <x v="22"/>
    <d v="1899-12-30T11:05:48"/>
    <d v="2010-03-30T00:00:00"/>
    <d v="1899-12-30T11:45:51"/>
    <x v="165"/>
    <x v="1"/>
    <n v="9.2899999999999991"/>
    <n v="9.2899999999999991"/>
    <x v="0"/>
    <n v="2.3899999999999997"/>
    <x v="4"/>
    <x v="6"/>
    <x v="3"/>
    <x v="0"/>
    <m/>
    <m/>
    <n v="30293.719269999943"/>
    <n v="2.3899999999999997"/>
    <n v="928.99999999999989"/>
    <n v="928.99999999999989"/>
    <n v="0"/>
    <n v="-2.3899999999999997"/>
    <n v="1090.009999999997"/>
    <n v="296.10926999999697"/>
    <n v="1090.009999999997"/>
    <n v="293.71926999999698"/>
    <x v="3"/>
    <x v="1"/>
    <x v="0"/>
    <x v="1"/>
    <s v="Rental &amp; Leasing Services"/>
    <n v="2403"/>
    <x v="10"/>
    <s v="интрадей"/>
    <x v="1"/>
    <n v="0"/>
    <n v="-2.3899999999999997"/>
    <x v="1"/>
    <x v="4"/>
    <x v="7"/>
    <n v="0"/>
    <n v="30000"/>
    <n v="0.97906423333314407"/>
    <n v="-7.8888017556962772E-3"/>
    <n v="0"/>
    <n v="0"/>
    <x v="14"/>
    <n v="2"/>
  </r>
  <r>
    <n v="316"/>
    <x v="22"/>
    <d v="1899-12-30T11:07:03"/>
    <d v="2010-03-30T00:00:00"/>
    <d v="1899-12-30T11:45:54"/>
    <x v="166"/>
    <x v="1"/>
    <n v="9.2899999999999991"/>
    <n v="9.2899999999999991"/>
    <x v="0"/>
    <n v="2.3899999999999997"/>
    <x v="1"/>
    <x v="3"/>
    <x v="0"/>
    <x v="0"/>
    <m/>
    <m/>
    <n v="30291.329269999944"/>
    <n v="2.3899999999999997"/>
    <n v="928.99999999999989"/>
    <n v="928.99999999999989"/>
    <n v="0"/>
    <n v="-2.3899999999999997"/>
    <n v="1090.009999999997"/>
    <n v="293.71926999999698"/>
    <n v="1090.009999999997"/>
    <n v="291.329269999997"/>
    <x v="3"/>
    <x v="1"/>
    <x v="1"/>
    <x v="8"/>
    <e v="#N/A"/>
    <n v="2331"/>
    <x v="10"/>
    <s v="интрадей"/>
    <x v="1"/>
    <n v="0"/>
    <n v="-2.3899999999999997"/>
    <x v="1"/>
    <x v="4"/>
    <x v="7"/>
    <n v="0"/>
    <n v="30000"/>
    <n v="0.97109756666647928"/>
    <n v="-7.8894241367260896E-3"/>
    <n v="0"/>
    <n v="0"/>
    <x v="14"/>
    <n v="2"/>
  </r>
  <r>
    <n v="317"/>
    <x v="22"/>
    <d v="1899-12-30T11:32:55"/>
    <d v="2010-03-30T00:00:00"/>
    <d v="1899-12-30T12:02:58"/>
    <x v="167"/>
    <x v="1"/>
    <n v="40.08"/>
    <n v="40.49"/>
    <x v="0"/>
    <n v="2.2800000000000002"/>
    <x v="3"/>
    <x v="2"/>
    <x v="4"/>
    <x v="2"/>
    <m/>
    <m/>
    <n v="30330.049269999945"/>
    <n v="2.2800000000000002"/>
    <n v="4008"/>
    <n v="4049"/>
    <n v="41"/>
    <n v="38.72"/>
    <n v="1090.009999999997"/>
    <n v="291.329269999997"/>
    <n v="1131.009999999997"/>
    <n v="330.04926999999702"/>
    <x v="3"/>
    <x v="1"/>
    <x v="0"/>
    <x v="3"/>
    <s v="Trucks &amp; Other Vehicles"/>
    <n v="1803"/>
    <x v="10"/>
    <s v="интрадей"/>
    <x v="1"/>
    <n v="38.72"/>
    <n v="0"/>
    <x v="1"/>
    <x v="4"/>
    <x v="7"/>
    <n v="0"/>
    <n v="30000"/>
    <n v="1.1001642333331498"/>
    <n v="0.12782535772818937"/>
    <n v="0"/>
    <n v="0"/>
    <x v="5"/>
    <n v="2"/>
  </r>
  <r>
    <n v="318"/>
    <x v="22"/>
    <d v="1899-12-30T10:03:17"/>
    <d v="2010-03-30T00:00:00"/>
    <d v="1899-12-30T12:42:48"/>
    <x v="168"/>
    <x v="1"/>
    <n v="14.05"/>
    <n v="14.2"/>
    <x v="0"/>
    <n v="1.8400000000000003"/>
    <x v="6"/>
    <x v="0"/>
    <x v="4"/>
    <x v="0"/>
    <m/>
    <m/>
    <n v="30343.209269999945"/>
    <n v="1.8400000000000003"/>
    <n v="1405"/>
    <n v="1420"/>
    <n v="15"/>
    <n v="13.16"/>
    <n v="1131.009999999997"/>
    <n v="330.04926999999702"/>
    <n v="1146.009999999997"/>
    <n v="343.20926999999705"/>
    <x v="3"/>
    <x v="6"/>
    <x v="0"/>
    <x v="6"/>
    <s v="REIT - Retail"/>
    <n v="9571"/>
    <x v="2"/>
    <s v="интрадей"/>
    <x v="0"/>
    <n v="13.16"/>
    <n v="0"/>
    <x v="1"/>
    <x v="4"/>
    <x v="7"/>
    <n v="0"/>
    <n v="30000"/>
    <n v="1.1440308999998161"/>
    <n v="4.3389312964343493E-2"/>
    <n v="0"/>
    <n v="0"/>
    <x v="2"/>
    <n v="2"/>
  </r>
  <r>
    <n v="319"/>
    <x v="22"/>
    <d v="1899-12-30T10:03:17"/>
    <d v="2010-03-30T00:00:00"/>
    <d v="1899-12-30T12:42:50"/>
    <x v="168"/>
    <x v="1"/>
    <n v="14.05"/>
    <n v="14.2"/>
    <x v="0"/>
    <n v="1.8400000000000003"/>
    <x v="6"/>
    <x v="0"/>
    <x v="3"/>
    <x v="0"/>
    <m/>
    <m/>
    <n v="30356.369269999945"/>
    <n v="1.8400000000000003"/>
    <n v="1405"/>
    <n v="1420"/>
    <n v="15"/>
    <n v="13.16"/>
    <n v="1146.009999999997"/>
    <n v="343.20926999999705"/>
    <n v="1161.009999999997"/>
    <n v="356.36926999999707"/>
    <x v="3"/>
    <x v="6"/>
    <x v="0"/>
    <x v="6"/>
    <s v="REIT - Retail"/>
    <n v="9573"/>
    <x v="2"/>
    <s v="интрадей"/>
    <x v="0"/>
    <n v="13.16"/>
    <n v="0"/>
    <x v="1"/>
    <x v="4"/>
    <x v="7"/>
    <n v="0"/>
    <n v="30000"/>
    <n v="1.1878975666664822"/>
    <n v="4.3370494804618534E-2"/>
    <n v="0"/>
    <n v="0"/>
    <x v="2"/>
    <n v="2"/>
  </r>
  <r>
    <n v="320"/>
    <x v="22"/>
    <d v="1899-12-30T11:07:42"/>
    <d v="2010-03-30T00:00:00"/>
    <d v="1899-12-30T13:08:00"/>
    <x v="165"/>
    <x v="1"/>
    <n v="9.31"/>
    <n v="9.23"/>
    <x v="0"/>
    <n v="2.11"/>
    <x v="3"/>
    <x v="1"/>
    <x v="3"/>
    <x v="2"/>
    <m/>
    <m/>
    <n v="30346.259269999944"/>
    <n v="2.11"/>
    <n v="931"/>
    <n v="923"/>
    <n v="-8"/>
    <n v="-10.11"/>
    <n v="1161.009999999997"/>
    <n v="356.36926999999707"/>
    <n v="1153.009999999997"/>
    <n v="346.25926999999706"/>
    <x v="3"/>
    <x v="1"/>
    <x v="0"/>
    <x v="1"/>
    <s v="Rental &amp; Leasing Services"/>
    <n v="7218"/>
    <x v="3"/>
    <s v="интрадей"/>
    <x v="1"/>
    <n v="0"/>
    <n v="-10.11"/>
    <x v="1"/>
    <x v="4"/>
    <x v="7"/>
    <n v="0"/>
    <n v="30000"/>
    <n v="1.1541975666664803"/>
    <n v="-3.3304378102923901E-2"/>
    <n v="0"/>
    <n v="0"/>
    <x v="14"/>
    <n v="2"/>
  </r>
  <r>
    <n v="321"/>
    <x v="22"/>
    <d v="1899-12-30T10:03:17"/>
    <d v="2010-03-30T00:00:00"/>
    <d v="1899-12-30T13:29:00"/>
    <x v="169"/>
    <x v="1"/>
    <n v="14.05"/>
    <n v="14.06"/>
    <x v="0"/>
    <n v="1.8400000000000003"/>
    <x v="2"/>
    <x v="1"/>
    <x v="0"/>
    <x v="1"/>
    <m/>
    <m/>
    <n v="30345.419269999944"/>
    <n v="1.8400000000000003"/>
    <n v="1405"/>
    <n v="1406"/>
    <n v="1"/>
    <n v="-0.8400000000000003"/>
    <n v="1153.009999999997"/>
    <n v="346.25926999999706"/>
    <n v="1154.009999999997"/>
    <n v="345.41926999999708"/>
    <x v="3"/>
    <x v="6"/>
    <x v="2"/>
    <x v="6"/>
    <s v="Regional - Southwest  Banks"/>
    <n v="12343"/>
    <x v="13"/>
    <s v="интрадей"/>
    <x v="0"/>
    <n v="0"/>
    <n v="-0.8400000000000003"/>
    <x v="1"/>
    <x v="4"/>
    <x v="7"/>
    <n v="0"/>
    <n v="30000"/>
    <n v="1.1513975666664797"/>
    <n v="-2.7680512201731645E-3"/>
    <n v="0"/>
    <n v="0"/>
    <x v="2"/>
    <n v="2"/>
  </r>
  <r>
    <n v="322"/>
    <x v="22"/>
    <d v="1899-12-30T11:32:58"/>
    <d v="2010-03-30T00:00:00"/>
    <d v="1899-12-30T13:33:00"/>
    <x v="170"/>
    <x v="1"/>
    <n v="40.08"/>
    <n v="40.520000000000003"/>
    <x v="0"/>
    <n v="2.68"/>
    <x v="3"/>
    <x v="2"/>
    <x v="4"/>
    <x v="2"/>
    <m/>
    <m/>
    <n v="30386.739269999944"/>
    <n v="2.68"/>
    <n v="4008"/>
    <n v="4052.0000000000005"/>
    <n v="44.000000000000455"/>
    <n v="41.320000000000455"/>
    <n v="1154.009999999997"/>
    <n v="345.41926999999708"/>
    <n v="1198.0099999999975"/>
    <n v="386.73926999999753"/>
    <x v="3"/>
    <x v="1"/>
    <x v="2"/>
    <x v="4"/>
    <s v="Drug Manufacturers - Other"/>
    <n v="7202"/>
    <x v="3"/>
    <s v="интрадей"/>
    <x v="1"/>
    <n v="41.320000000000455"/>
    <n v="0"/>
    <x v="1"/>
    <x v="4"/>
    <x v="7"/>
    <n v="0"/>
    <n v="30000"/>
    <n v="1.2891308999998121"/>
    <n v="0.13616552677144733"/>
    <n v="0"/>
    <n v="0"/>
    <x v="5"/>
    <n v="2"/>
  </r>
  <r>
    <n v="323"/>
    <x v="22"/>
    <d v="1899-12-30T10:03:17"/>
    <d v="2010-03-30T00:00:00"/>
    <d v="1899-12-30T13:33:00"/>
    <x v="171"/>
    <x v="1"/>
    <n v="14.05"/>
    <n v="14.08"/>
    <x v="0"/>
    <n v="2.2400000000000002"/>
    <x v="3"/>
    <x v="0"/>
    <x v="4"/>
    <x v="2"/>
    <m/>
    <m/>
    <n v="30387.499269999942"/>
    <n v="2.2400000000000002"/>
    <n v="1405"/>
    <n v="1408"/>
    <n v="3"/>
    <n v="0.75999999999999979"/>
    <n v="1198.0099999999975"/>
    <n v="386.73926999999753"/>
    <n v="1201.0099999999975"/>
    <n v="387.49926999999752"/>
    <x v="3"/>
    <x v="6"/>
    <x v="2"/>
    <x v="1"/>
    <s v="Research Services"/>
    <n v="12583"/>
    <x v="13"/>
    <s v="интрадей"/>
    <x v="0"/>
    <n v="0.75999999999999979"/>
    <n v="0"/>
    <x v="1"/>
    <x v="4"/>
    <x v="7"/>
    <n v="0"/>
    <n v="30000"/>
    <n v="1.2916642333331401"/>
    <n v="2.5010909964555757E-3"/>
    <n v="0"/>
    <n v="0"/>
    <x v="2"/>
    <n v="2"/>
  </r>
  <r>
    <n v="324"/>
    <x v="22"/>
    <d v="1899-12-30T11:08:44"/>
    <d v="2010-03-30T00:00:00"/>
    <d v="1899-12-30T12:34:00"/>
    <x v="172"/>
    <x v="1"/>
    <n v="9.2899999999999991"/>
    <n v="9.24"/>
    <x v="0"/>
    <n v="1.83"/>
    <x v="3"/>
    <x v="1"/>
    <x v="3"/>
    <x v="2"/>
    <m/>
    <m/>
    <n v="30380.669269999944"/>
    <n v="1.83"/>
    <n v="928.99999999999989"/>
    <n v="924"/>
    <n v="-4.9999999999998863"/>
    <n v="-6.8299999999998864"/>
    <n v="1201.0099999999975"/>
    <n v="387.49926999999752"/>
    <n v="1196.0099999999975"/>
    <n v="380.66926999999765"/>
    <x v="3"/>
    <x v="1"/>
    <x v="2"/>
    <x v="6"/>
    <s v="Regional - Pacific Banks"/>
    <n v="5116"/>
    <x v="7"/>
    <s v="интрадей"/>
    <x v="1"/>
    <n v="0"/>
    <n v="-6.8299999999998864"/>
    <x v="1"/>
    <x v="4"/>
    <x v="7"/>
    <n v="30380.669269999944"/>
    <n v="30000"/>
    <n v="1.2688975666664797"/>
    <n v="-2.2476347722173457E-2"/>
    <n v="0"/>
    <n v="380.66926999999765"/>
    <x v="14"/>
    <n v="3"/>
  </r>
  <r>
    <n v="325"/>
    <x v="23"/>
    <d v="1899-12-30T10:20:32"/>
    <d v="2010-05-17T00:00:00"/>
    <d v="1899-12-30T10:29:08"/>
    <x v="173"/>
    <x v="0"/>
    <n v="65"/>
    <n v="65.11"/>
    <x v="0"/>
    <n v="2.1999999999999997"/>
    <x v="3"/>
    <x v="1"/>
    <x v="3"/>
    <x v="2"/>
    <m/>
    <m/>
    <n v="30367.469269999943"/>
    <n v="2.1999999999999997"/>
    <n v="6500"/>
    <n v="6511"/>
    <n v="-11"/>
    <n v="-13.2"/>
    <n v="1196.0099999999975"/>
    <n v="380.66926999999765"/>
    <n v="1185.0099999999975"/>
    <n v="367.46926999999766"/>
    <x v="0"/>
    <x v="6"/>
    <x v="2"/>
    <x v="6"/>
    <s v="Regional - Mid-Atlantic Banks"/>
    <n v="516"/>
    <x v="0"/>
    <s v="интрадей"/>
    <x v="0"/>
    <n v="0"/>
    <n v="-13.2"/>
    <x v="1"/>
    <x v="5"/>
    <x v="8"/>
    <n v="0"/>
    <n v="30000"/>
    <n v="1.2248975666664774"/>
    <n v="-4.3448680747251861E-2"/>
    <n v="380.66926999999765"/>
    <n v="0"/>
    <x v="17"/>
    <n v="3"/>
  </r>
  <r>
    <n v="326"/>
    <x v="23"/>
    <d v="1899-12-30T10:20:39"/>
    <d v="2010-05-17T00:00:00"/>
    <d v="1899-12-30T10:29:08"/>
    <x v="174"/>
    <x v="0"/>
    <n v="65.010000000000005"/>
    <n v="65.11"/>
    <x v="1"/>
    <n v="5.08"/>
    <x v="5"/>
    <x v="1"/>
    <x v="0"/>
    <x v="0"/>
    <m/>
    <m/>
    <n v="30342.389269999945"/>
    <n v="5.08"/>
    <n v="13002.000000000002"/>
    <n v="13022"/>
    <n v="-19.999999999998181"/>
    <n v="-25.079999999998179"/>
    <n v="1185.0099999999975"/>
    <n v="367.46926999999766"/>
    <n v="1165.0099999999993"/>
    <n v="342.3892699999995"/>
    <x v="0"/>
    <x v="6"/>
    <x v="2"/>
    <x v="6"/>
    <s v="Regional - Northeast Banks"/>
    <n v="509"/>
    <x v="0"/>
    <s v="интрадей"/>
    <x v="0"/>
    <n v="0"/>
    <n v="-25.079999999998179"/>
    <x v="1"/>
    <x v="5"/>
    <x v="8"/>
    <n v="0"/>
    <n v="30000"/>
    <n v="1.1412975666664837"/>
    <n v="-8.2588376980016143E-2"/>
    <n v="0"/>
    <n v="0"/>
    <x v="11"/>
    <n v="3"/>
  </r>
  <r>
    <n v="327"/>
    <x v="23"/>
    <d v="1899-12-30T10:46:18"/>
    <d v="2010-05-17T00:00:00"/>
    <d v="1899-12-30T10:56:47"/>
    <x v="175"/>
    <x v="1"/>
    <n v="65.040000000000006"/>
    <n v="64.94"/>
    <x v="0"/>
    <n v="2.2000000000000002"/>
    <x v="5"/>
    <x v="1"/>
    <x v="4"/>
    <x v="0"/>
    <m/>
    <m/>
    <n v="30330.189269999944"/>
    <n v="2.2000000000000002"/>
    <n v="6504.0000000000009"/>
    <n v="6494"/>
    <n v="-10.000000000000909"/>
    <n v="-12.200000000000909"/>
    <n v="1165.0099999999993"/>
    <n v="342.3892699999995"/>
    <n v="1155.0099999999984"/>
    <n v="330.1892699999986"/>
    <x v="0"/>
    <x v="6"/>
    <x v="2"/>
    <x v="7"/>
    <s v="Industrial Electrical Equipment"/>
    <n v="629"/>
    <x v="0"/>
    <s v="интрадей"/>
    <x v="0"/>
    <n v="0"/>
    <n v="-12.200000000000909"/>
    <x v="1"/>
    <x v="5"/>
    <x v="8"/>
    <n v="0"/>
    <n v="30000"/>
    <n v="1.1006308999998147"/>
    <n v="-4.0207776294212544E-2"/>
    <n v="0"/>
    <n v="0"/>
    <x v="11"/>
    <n v="3"/>
  </r>
  <r>
    <n v="328"/>
    <x v="23"/>
    <d v="1899-12-30T10:46:39"/>
    <d v="2010-05-17T00:00:00"/>
    <d v="1899-12-30T10:56:47"/>
    <x v="176"/>
    <x v="1"/>
    <n v="65.02"/>
    <n v="64.94"/>
    <x v="0"/>
    <n v="2.2000000000000002"/>
    <x v="3"/>
    <x v="1"/>
    <x v="4"/>
    <x v="2"/>
    <m/>
    <m/>
    <n v="30319.989269999944"/>
    <n v="2.2000000000000002"/>
    <n v="6502"/>
    <n v="6494"/>
    <n v="-8"/>
    <n v="-10.199999999999999"/>
    <n v="1155.0099999999984"/>
    <n v="330.1892699999986"/>
    <n v="1147.0099999999984"/>
    <n v="319.98926999999861"/>
    <x v="0"/>
    <x v="6"/>
    <x v="0"/>
    <x v="7"/>
    <s v="Farm &amp; Construction Machinery"/>
    <n v="608"/>
    <x v="0"/>
    <s v="интрадей"/>
    <x v="0"/>
    <n v="0"/>
    <n v="-10.199999999999999"/>
    <x v="1"/>
    <x v="5"/>
    <x v="8"/>
    <n v="0"/>
    <n v="30000"/>
    <n v="1.0666308999998122"/>
    <n v="-3.3629859376082774E-2"/>
    <n v="0"/>
    <n v="0"/>
    <x v="11"/>
    <n v="3"/>
  </r>
  <r>
    <n v="329"/>
    <x v="23"/>
    <d v="1899-12-30T10:30:46"/>
    <d v="2010-05-17T00:00:00"/>
    <d v="1899-12-30T10:56:52"/>
    <x v="177"/>
    <x v="1"/>
    <n v="40.72"/>
    <n v="40.619999999999997"/>
    <x v="1"/>
    <n v="5"/>
    <x v="2"/>
    <x v="1"/>
    <x v="3"/>
    <x v="1"/>
    <m/>
    <m/>
    <n v="30294.989269999944"/>
    <n v="5"/>
    <n v="8144"/>
    <n v="8123.9999999999991"/>
    <n v="-20.000000000000909"/>
    <n v="-25.000000000000909"/>
    <n v="1147.0099999999984"/>
    <n v="319.98926999999861"/>
    <n v="1127.0099999999975"/>
    <n v="294.9892699999977"/>
    <x v="0"/>
    <x v="6"/>
    <x v="0"/>
    <x v="6"/>
    <s v="Credit Services"/>
    <n v="1566"/>
    <x v="1"/>
    <s v="интрадей"/>
    <x v="0"/>
    <n v="0"/>
    <n v="-25.000000000000909"/>
    <x v="1"/>
    <x v="5"/>
    <x v="8"/>
    <n v="0"/>
    <n v="30000"/>
    <n v="0.98329756666647883"/>
    <n v="-8.2453855037264809E-2"/>
    <n v="0"/>
    <n v="0"/>
    <x v="5"/>
    <n v="3"/>
  </r>
  <r>
    <n v="330"/>
    <x v="23"/>
    <d v="1899-12-30T11:37:40"/>
    <d v="2010-05-17T00:00:00"/>
    <d v="1899-12-30T11:38:29"/>
    <x v="177"/>
    <x v="1"/>
    <n v="40.64"/>
    <n v="40.700000000000003"/>
    <x v="0"/>
    <n v="2.25"/>
    <x v="0"/>
    <x v="1"/>
    <x v="3"/>
    <x v="0"/>
    <m/>
    <m/>
    <n v="30298.739269999944"/>
    <n v="2.25"/>
    <n v="4064"/>
    <n v="4070.0000000000005"/>
    <n v="6.0000000000004547"/>
    <n v="3.7500000000004547"/>
    <n v="1127.0099999999975"/>
    <n v="294.9892699999977"/>
    <n v="1133.0099999999979"/>
    <n v="298.73926999999816"/>
    <x v="0"/>
    <x v="1"/>
    <x v="0"/>
    <x v="6"/>
    <s v="Credit Services"/>
    <n v="49"/>
    <x v="0"/>
    <s v="интрадей"/>
    <x v="1"/>
    <n v="3.7500000000004547"/>
    <n v="0"/>
    <x v="1"/>
    <x v="5"/>
    <x v="8"/>
    <n v="0"/>
    <n v="30000"/>
    <n v="0.99579756666647878"/>
    <n v="1.2378284628453367E-2"/>
    <n v="0"/>
    <n v="0"/>
    <x v="5"/>
    <n v="3"/>
  </r>
  <r>
    <n v="331"/>
    <x v="23"/>
    <d v="1899-12-30T11:38:09"/>
    <d v="2010-05-17T00:00:00"/>
    <d v="1899-12-30T11:38:29"/>
    <x v="177"/>
    <x v="0"/>
    <n v="40.65"/>
    <n v="40.700000000000003"/>
    <x v="0"/>
    <n v="2.25"/>
    <x v="4"/>
    <x v="1"/>
    <x v="0"/>
    <x v="0"/>
    <m/>
    <m/>
    <n v="30291.489269999944"/>
    <n v="2.25"/>
    <n v="4065"/>
    <n v="4070.0000000000005"/>
    <n v="-5.0000000000004547"/>
    <n v="-7.2500000000004547"/>
    <n v="1133.0099999999979"/>
    <n v="298.73926999999816"/>
    <n v="1128.0099999999975"/>
    <n v="291.4892699999977"/>
    <x v="0"/>
    <x v="1"/>
    <x v="0"/>
    <x v="6"/>
    <s v="Credit Services"/>
    <n v="20"/>
    <x v="0"/>
    <s v="интрадей"/>
    <x v="1"/>
    <n v="0"/>
    <n v="-7.2500000000004547"/>
    <x v="1"/>
    <x v="5"/>
    <x v="8"/>
    <n v="0"/>
    <n v="30000"/>
    <n v="0.97163089999981211"/>
    <n v="-2.3928388357658599E-2"/>
    <n v="0"/>
    <n v="0"/>
    <x v="5"/>
    <n v="3"/>
  </r>
  <r>
    <n v="332"/>
    <x v="23"/>
    <d v="1899-12-30T11:37:50"/>
    <d v="2010-05-17T00:00:00"/>
    <d v="1899-12-30T11:47:02"/>
    <x v="176"/>
    <x v="0"/>
    <n v="63.99"/>
    <n v="63.7"/>
    <x v="0"/>
    <n v="2.1999999999999997"/>
    <x v="1"/>
    <x v="2"/>
    <x v="4"/>
    <x v="0"/>
    <m/>
    <m/>
    <n v="30318.289269999943"/>
    <n v="2.1999999999999997"/>
    <n v="6399"/>
    <n v="6370"/>
    <n v="29"/>
    <n v="26.8"/>
    <n v="1128.0099999999975"/>
    <n v="291.4892699999977"/>
    <n v="1157.0099999999975"/>
    <n v="318.28926999999771"/>
    <x v="0"/>
    <x v="1"/>
    <x v="0"/>
    <x v="7"/>
    <s v="Farm &amp; Construction Machinery"/>
    <n v="552"/>
    <x v="0"/>
    <s v="интрадей"/>
    <x v="1"/>
    <n v="26.8"/>
    <n v="0"/>
    <x v="1"/>
    <x v="5"/>
    <x v="8"/>
    <n v="0"/>
    <n v="30000"/>
    <n v="1.060964233333143"/>
    <n v="8.8473695568812558E-2"/>
    <n v="0"/>
    <n v="0"/>
    <x v="17"/>
    <n v="3"/>
  </r>
  <r>
    <n v="333"/>
    <x v="23"/>
    <d v="1899-12-30T11:37:50"/>
    <d v="2010-05-17T00:00:00"/>
    <d v="1899-12-30T11:49:09"/>
    <x v="176"/>
    <x v="0"/>
    <n v="63.99"/>
    <n v="63.52"/>
    <x v="0"/>
    <n v="1.86"/>
    <x v="3"/>
    <x v="2"/>
    <x v="4"/>
    <x v="2"/>
    <m/>
    <m/>
    <n v="30363.429269999942"/>
    <n v="1.86"/>
    <n v="6399"/>
    <n v="6352"/>
    <n v="47"/>
    <n v="45.14"/>
    <n v="1157.0099999999975"/>
    <n v="318.28926999999771"/>
    <n v="1204.0099999999975"/>
    <n v="363.4292699999977"/>
    <x v="0"/>
    <x v="1"/>
    <x v="0"/>
    <x v="7"/>
    <s v="Farm &amp; Construction Machinery"/>
    <n v="679"/>
    <x v="0"/>
    <s v="интрадей"/>
    <x v="1"/>
    <n v="45.14"/>
    <n v="0"/>
    <x v="1"/>
    <x v="5"/>
    <x v="8"/>
    <n v="0"/>
    <n v="30000"/>
    <n v="1.2114308999998078"/>
    <n v="0.14888702854572211"/>
    <n v="0"/>
    <n v="0"/>
    <x v="17"/>
    <n v="3"/>
  </r>
  <r>
    <n v="334"/>
    <x v="23"/>
    <d v="1899-12-30T13:37:12"/>
    <d v="2010-05-17T00:00:00"/>
    <d v="1899-12-30T13:39:07"/>
    <x v="176"/>
    <x v="1"/>
    <n v="62.85"/>
    <n v="62.75"/>
    <x v="1"/>
    <n v="4.58"/>
    <x v="6"/>
    <x v="1"/>
    <x v="3"/>
    <x v="0"/>
    <m/>
    <m/>
    <n v="30338.849269999941"/>
    <n v="4.58"/>
    <n v="12570"/>
    <n v="12550"/>
    <n v="-20"/>
    <n v="-24.58"/>
    <n v="1204.0099999999975"/>
    <n v="363.4292699999977"/>
    <n v="1184.0099999999975"/>
    <n v="338.84926999999772"/>
    <x v="0"/>
    <x v="3"/>
    <x v="0"/>
    <x v="7"/>
    <s v="Farm &amp; Construction Machinery"/>
    <n v="115"/>
    <x v="0"/>
    <s v="интрадей"/>
    <x v="1"/>
    <n v="0"/>
    <n v="-24.58"/>
    <x v="1"/>
    <x v="5"/>
    <x v="8"/>
    <n v="30338.849269999941"/>
    <n v="30000"/>
    <n v="1.1294975666664686"/>
    <n v="-8.0952647941804082E-2"/>
    <n v="0"/>
    <n v="338.84926999999772"/>
    <x v="17"/>
    <n v="-1"/>
  </r>
  <r>
    <n v="335"/>
    <x v="24"/>
    <d v="1899-12-30T23:31:56"/>
    <d v="2010-02-28T00:00:00"/>
    <d v="1899-12-30T23:58:42"/>
    <x v="178"/>
    <x v="1"/>
    <n v="10.32"/>
    <n v="10.45"/>
    <x v="0"/>
    <n v="2.2599999999999998"/>
    <x v="3"/>
    <x v="7"/>
    <x v="5"/>
    <x v="3"/>
    <m/>
    <m/>
    <n v="30349.589269999942"/>
    <n v="2.2599999999999998"/>
    <n v="1032"/>
    <n v="1045"/>
    <n v="13"/>
    <n v="10.74"/>
    <n v="1184.0099999999975"/>
    <n v="338.84926999999772"/>
    <n v="1197.0099999999975"/>
    <n v="349.58926999999773"/>
    <x v="5"/>
    <x v="7"/>
    <x v="0"/>
    <x v="2"/>
    <s v="Oil &amp; Gas Equipment &amp; Services"/>
    <n v="1606"/>
    <x v="1"/>
    <s v="интрадей"/>
    <x v="3"/>
    <n v="10.74"/>
    <n v="0"/>
    <x v="1"/>
    <x v="3"/>
    <x v="6"/>
    <n v="0"/>
    <n v="30000"/>
    <n v="1.165297566666474"/>
    <n v="3.5400156098279144E-2"/>
    <n v="338.84926999999772"/>
    <n v="0"/>
    <x v="2"/>
    <n v="-1"/>
  </r>
  <r>
    <n v="336"/>
    <x v="24"/>
    <d v="1899-12-30T23:30:53"/>
    <d v="2010-03-01T00:00:00"/>
    <d v="1899-12-30T00:22:53"/>
    <x v="179"/>
    <x v="1"/>
    <n v="10.28"/>
    <n v="10.45"/>
    <x v="0"/>
    <n v="2.2599999999999998"/>
    <x v="8"/>
    <x v="7"/>
    <x v="6"/>
    <x v="4"/>
    <m/>
    <m/>
    <n v="30364.329269999944"/>
    <n v="2.2599999999999998"/>
    <n v="1028"/>
    <n v="1045"/>
    <n v="17"/>
    <n v="14.74"/>
    <n v="1197.0099999999975"/>
    <n v="349.58926999999773"/>
    <n v="1214.0099999999975"/>
    <n v="364.32926999999773"/>
    <x v="5"/>
    <x v="7"/>
    <x v="0"/>
    <x v="2"/>
    <s v="Oil &amp; Gas Drilling &amp; Exploration"/>
    <n v="3120"/>
    <x v="6"/>
    <s v="интрадей"/>
    <x v="3"/>
    <n v="14.74"/>
    <n v="0"/>
    <x v="1"/>
    <x v="3"/>
    <x v="6"/>
    <n v="30364.329269999944"/>
    <n v="30000"/>
    <n v="1.2144308999998126"/>
    <n v="4.8567378849412778E-2"/>
    <n v="0"/>
    <n v="364.32926999999773"/>
    <x v="2"/>
    <e v="#N/A"/>
  </r>
  <r>
    <n v="337"/>
    <x v="25"/>
    <d v="1899-12-30T23:50:41"/>
    <d v="2010-03-01T00:00:00"/>
    <d v="1899-12-30T23:59:18"/>
    <x v="180"/>
    <x v="0"/>
    <n v="14.47"/>
    <n v="14.58"/>
    <x v="0"/>
    <n v="2.23"/>
    <x v="8"/>
    <x v="7"/>
    <x v="3"/>
    <x v="4"/>
    <m/>
    <m/>
    <n v="30351.099269999944"/>
    <n v="2.23"/>
    <n v="1447"/>
    <n v="1458"/>
    <n v="-11"/>
    <n v="-13.23"/>
    <n v="1214.0099999999975"/>
    <n v="364.32926999999773"/>
    <n v="1203.0099999999975"/>
    <n v="351.09926999999772"/>
    <x v="0"/>
    <x v="7"/>
    <x v="0"/>
    <x v="7"/>
    <s v="General Building Materials"/>
    <n v="517"/>
    <x v="0"/>
    <s v="интрадей"/>
    <x v="3"/>
    <n v="0"/>
    <n v="-13.23"/>
    <x v="1"/>
    <x v="4"/>
    <x v="9"/>
    <n v="0"/>
    <n v="30000"/>
    <n v="1.1703308999998141"/>
    <n v="-4.3570861988612562E-2"/>
    <n v="364.32926999999773"/>
    <n v="0"/>
    <x v="2"/>
    <e v="#N/A"/>
  </r>
  <r>
    <n v="338"/>
    <x v="25"/>
    <d v="1899-12-30T23:45:16"/>
    <d v="2010-03-02T00:00:00"/>
    <d v="1899-12-30T00:01:47"/>
    <x v="181"/>
    <x v="0"/>
    <n v="13.99"/>
    <n v="14.04"/>
    <x v="0"/>
    <n v="2.23"/>
    <x v="2"/>
    <x v="1"/>
    <x v="6"/>
    <x v="5"/>
    <m/>
    <m/>
    <n v="30343.869269999945"/>
    <n v="2.23"/>
    <n v="1399"/>
    <n v="1404"/>
    <n v="-5"/>
    <n v="-7.23"/>
    <n v="1203.0099999999975"/>
    <n v="351.09926999999772"/>
    <n v="1198.0099999999975"/>
    <n v="343.8692699999977"/>
    <x v="0"/>
    <x v="7"/>
    <x v="0"/>
    <x v="3"/>
    <s v="Home Furnishings &amp; Fixtures"/>
    <n v="991"/>
    <x v="1"/>
    <s v="интрадей"/>
    <x v="3"/>
    <n v="0"/>
    <n v="-7.23"/>
    <x v="1"/>
    <x v="4"/>
    <x v="9"/>
    <n v="30343.869269999945"/>
    <n v="30000"/>
    <n v="1.1462308999998156"/>
    <n v="-2.3821212983695588E-2"/>
    <n v="0"/>
    <n v="343.8692699999977"/>
    <x v="2"/>
    <e v="#N/A"/>
  </r>
  <r>
    <n v="339"/>
    <x v="26"/>
    <d v="1899-12-30T00:02:43"/>
    <d v="2010-03-02T00:00:00"/>
    <d v="1899-12-30T00:08:03"/>
    <x v="137"/>
    <x v="0"/>
    <n v="49.98"/>
    <n v="49.82"/>
    <x v="0"/>
    <n v="1.88"/>
    <x v="2"/>
    <x v="8"/>
    <x v="6"/>
    <x v="4"/>
    <m/>
    <m/>
    <n v="30357.989269999944"/>
    <n v="1.88"/>
    <n v="4998"/>
    <n v="4982"/>
    <n v="16"/>
    <n v="14.120000000000001"/>
    <n v="1198.0099999999975"/>
    <n v="343.8692699999977"/>
    <n v="1214.0099999999975"/>
    <n v="357.9892699999977"/>
    <x v="3"/>
    <x v="8"/>
    <x v="0"/>
    <x v="2"/>
    <s v="Chemicals - Major Diversified"/>
    <n v="320"/>
    <x v="0"/>
    <s v="интрадей"/>
    <x v="0"/>
    <n v="14.120000000000001"/>
    <n v="0"/>
    <x v="1"/>
    <x v="4"/>
    <x v="9"/>
    <n v="30357.989269999944"/>
    <n v="30000"/>
    <n v="1.1932975666664789"/>
    <n v="4.6533287743758485E-2"/>
    <n v="343.8692699999977"/>
    <n v="357.9892699999977"/>
    <x v="3"/>
    <e v="#N/A"/>
  </r>
  <r>
    <n v="340"/>
    <x v="25"/>
    <d v="1899-12-30T23:55:50"/>
    <d v="2010-03-02T00:00:00"/>
    <d v="1899-12-30T00:10:00"/>
    <x v="182"/>
    <x v="1"/>
    <n v="15.04"/>
    <n v="14.95"/>
    <x v="0"/>
    <n v="2.11"/>
    <x v="8"/>
    <x v="7"/>
    <x v="3"/>
    <x v="4"/>
    <m/>
    <m/>
    <n v="30346.879269999943"/>
    <n v="2.11"/>
    <n v="1504"/>
    <n v="1495"/>
    <n v="-9"/>
    <n v="-11.11"/>
    <n v="1214.0099999999975"/>
    <n v="357.9892699999977"/>
    <n v="1205.0099999999975"/>
    <n v="346.87926999999769"/>
    <x v="0"/>
    <x v="7"/>
    <x v="0"/>
    <x v="2"/>
    <s v="Synthetics"/>
    <n v="850"/>
    <x v="0"/>
    <s v="интрадей"/>
    <x v="3"/>
    <n v="0"/>
    <n v="-11.11"/>
    <x v="1"/>
    <x v="4"/>
    <x v="9"/>
    <n v="0"/>
    <n v="30000"/>
    <n v="1.1562642333331434"/>
    <n v="-3.6596626677708168E-2"/>
    <n v="357.9892699999977"/>
    <n v="0"/>
    <x v="0"/>
    <e v="#N/A"/>
  </r>
  <r>
    <n v="341"/>
    <x v="25"/>
    <d v="1899-12-30T23:40:19"/>
    <d v="2010-03-02T00:00:00"/>
    <d v="1899-12-30T00:20:47"/>
    <x v="183"/>
    <x v="0"/>
    <n v="11.94"/>
    <n v="11.56"/>
    <x v="0"/>
    <n v="2.23"/>
    <x v="9"/>
    <x v="9"/>
    <x v="7"/>
    <x v="6"/>
    <m/>
    <m/>
    <n v="30382.649269999943"/>
    <n v="2.23"/>
    <n v="1194"/>
    <n v="1156"/>
    <n v="38"/>
    <n v="35.770000000000003"/>
    <n v="1205.0099999999975"/>
    <n v="346.87926999999769"/>
    <n v="1243.0099999999975"/>
    <n v="382.64926999999767"/>
    <x v="0"/>
    <x v="7"/>
    <x v="0"/>
    <x v="2"/>
    <s v="Oil &amp; Gas Equipment &amp; Services"/>
    <n v="2428"/>
    <x v="10"/>
    <s v="интрадей"/>
    <x v="3"/>
    <n v="35.770000000000003"/>
    <n v="0"/>
    <x v="1"/>
    <x v="4"/>
    <x v="9"/>
    <n v="0"/>
    <n v="30000"/>
    <n v="1.2754975666664783"/>
    <n v="0.11787043959858381"/>
    <n v="0"/>
    <n v="0"/>
    <x v="2"/>
    <e v="#N/A"/>
  </r>
  <r>
    <n v="342"/>
    <x v="25"/>
    <d v="1899-12-30T23:47:33"/>
    <d v="2010-03-02T00:00:00"/>
    <d v="1899-12-30T00:22:18"/>
    <x v="184"/>
    <x v="1"/>
    <n v="21.03"/>
    <n v="20.98"/>
    <x v="0"/>
    <n v="2.12"/>
    <x v="2"/>
    <x v="10"/>
    <x v="3"/>
    <x v="4"/>
    <m/>
    <m/>
    <n v="30375.529269999945"/>
    <n v="2.12"/>
    <n v="2103"/>
    <n v="2098"/>
    <n v="-5"/>
    <n v="-7.12"/>
    <n v="1243.0099999999975"/>
    <n v="382.64926999999767"/>
    <n v="1238.0099999999975"/>
    <n v="375.52926999999767"/>
    <x v="0"/>
    <x v="7"/>
    <x v="0"/>
    <x v="6"/>
    <s v="Credit Services"/>
    <n v="2085"/>
    <x v="10"/>
    <s v="интрадей"/>
    <x v="3"/>
    <n v="0"/>
    <n v="-7.12"/>
    <x v="1"/>
    <x v="4"/>
    <x v="9"/>
    <n v="0"/>
    <n v="30000"/>
    <n v="1.2517642333331485"/>
    <n v="-2.3434427777268663E-2"/>
    <n v="0"/>
    <n v="0"/>
    <x v="1"/>
    <e v="#N/A"/>
  </r>
  <r>
    <n v="343"/>
    <x v="25"/>
    <d v="1899-12-30T23:47:02"/>
    <d v="2010-03-02T00:00:00"/>
    <d v="1899-12-30T00:22:18"/>
    <x v="184"/>
    <x v="1"/>
    <n v="21.05"/>
    <n v="20.98"/>
    <x v="0"/>
    <n v="2.4"/>
    <x v="10"/>
    <x v="1"/>
    <x v="5"/>
    <x v="7"/>
    <m/>
    <m/>
    <n v="30366.129269999943"/>
    <n v="2.4"/>
    <n v="2105"/>
    <n v="2098"/>
    <n v="-7"/>
    <n v="-9.4"/>
    <n v="1238.0099999999975"/>
    <n v="375.52926999999767"/>
    <n v="1231.0099999999975"/>
    <n v="366.12926999999769"/>
    <x v="0"/>
    <x v="7"/>
    <x v="0"/>
    <x v="6"/>
    <s v="Credit Services"/>
    <n v="2116"/>
    <x v="10"/>
    <s v="интрадей"/>
    <x v="3"/>
    <n v="0"/>
    <n v="-9.4"/>
    <x v="1"/>
    <x v="4"/>
    <x v="9"/>
    <n v="0"/>
    <n v="30000"/>
    <n v="1.2204308999998101"/>
    <n v="-3.0945962838860759E-2"/>
    <n v="0"/>
    <n v="0"/>
    <x v="1"/>
    <e v="#N/A"/>
  </r>
  <r>
    <n v="344"/>
    <x v="25"/>
    <d v="1899-12-30T23:35:34"/>
    <d v="2010-03-02T00:00:00"/>
    <d v="1899-12-30T00:25:18"/>
    <x v="185"/>
    <x v="0"/>
    <n v="19.920000000000002"/>
    <n v="19.760000000000002"/>
    <x v="0"/>
    <n v="2.4"/>
    <x v="2"/>
    <x v="10"/>
    <x v="5"/>
    <x v="8"/>
    <m/>
    <m/>
    <n v="30379.729269999942"/>
    <n v="2.4"/>
    <n v="1992.0000000000002"/>
    <n v="1976.0000000000002"/>
    <n v="16"/>
    <n v="13.6"/>
    <n v="1231.0099999999975"/>
    <n v="366.12926999999769"/>
    <n v="1247.0099999999975"/>
    <n v="379.72926999999771"/>
    <x v="0"/>
    <x v="7"/>
    <x v="0"/>
    <x v="1"/>
    <s v="Department Stores"/>
    <n v="2984"/>
    <x v="6"/>
    <s v="интрадей"/>
    <x v="3"/>
    <n v="13.6"/>
    <n v="0"/>
    <x v="1"/>
    <x v="4"/>
    <x v="9"/>
    <n v="0"/>
    <n v="30000"/>
    <n v="1.2657642333331387"/>
    <n v="4.4786742093713583E-2"/>
    <n v="0"/>
    <n v="0"/>
    <x v="0"/>
    <e v="#N/A"/>
  </r>
  <r>
    <n v="345"/>
    <x v="25"/>
    <d v="1899-12-30T23:49:12"/>
    <d v="2010-03-02T00:00:00"/>
    <d v="1899-12-30T00:33:56"/>
    <x v="186"/>
    <x v="0"/>
    <n v="19.920000000000002"/>
    <n v="19.649999999999999"/>
    <x v="0"/>
    <n v="2.2400000000000002"/>
    <x v="9"/>
    <x v="10"/>
    <x v="7"/>
    <x v="4"/>
    <m/>
    <m/>
    <n v="30404.489269999944"/>
    <n v="2.2400000000000002"/>
    <n v="1992.0000000000002"/>
    <n v="1964.9999999999998"/>
    <n v="27.000000000000455"/>
    <n v="24.760000000000453"/>
    <n v="1247.0099999999975"/>
    <n v="379.72926999999771"/>
    <n v="1274.0099999999979"/>
    <n v="404.48926999999816"/>
    <x v="0"/>
    <x v="7"/>
    <x v="0"/>
    <x v="1"/>
    <s v="Department Stores"/>
    <n v="2684"/>
    <x v="10"/>
    <s v="интрадей"/>
    <x v="3"/>
    <n v="24.760000000000453"/>
    <n v="0"/>
    <x v="1"/>
    <x v="4"/>
    <x v="9"/>
    <n v="30404.489269999944"/>
    <n v="30000"/>
    <n v="1.3482975666664787"/>
    <n v="8.1501713790624847E-2"/>
    <n v="0"/>
    <n v="404.48926999999816"/>
    <x v="0"/>
    <e v="#N/A"/>
  </r>
  <r>
    <n v="346"/>
    <x v="26"/>
    <d v="1899-12-30T00:43:17"/>
    <d v="2010-03-02T00:00:00"/>
    <d v="1899-12-30T01:09:23"/>
    <x v="187"/>
    <x v="0"/>
    <n v="39.96"/>
    <n v="39.9"/>
    <x v="0"/>
    <n v="1.87"/>
    <x v="8"/>
    <x v="8"/>
    <x v="5"/>
    <x v="4"/>
    <m/>
    <m/>
    <n v="30408.619269999945"/>
    <n v="1.87"/>
    <n v="3996"/>
    <n v="3990"/>
    <n v="6"/>
    <n v="4.13"/>
    <n v="1274.0099999999979"/>
    <n v="404.48926999999816"/>
    <n v="1280.0099999999979"/>
    <n v="408.61926999999815"/>
    <x v="3"/>
    <x v="8"/>
    <x v="0"/>
    <x v="7"/>
    <s v="Industrial Electrical Equipment"/>
    <n v="1566"/>
    <x v="1"/>
    <s v="интрадей"/>
    <x v="0"/>
    <n v="4.13"/>
    <n v="0"/>
    <x v="1"/>
    <x v="4"/>
    <x v="9"/>
    <n v="0"/>
    <n v="30000"/>
    <n v="1.362064233333149"/>
    <n v="1.3583520391760313E-2"/>
    <n v="404.48926999999816"/>
    <n v="0"/>
    <x v="6"/>
    <e v="#N/A"/>
  </r>
  <r>
    <n v="347"/>
    <x v="26"/>
    <d v="1899-12-30T05:33:17"/>
    <d v="2010-03-02T00:00:00"/>
    <d v="1899-12-30T05:36:12"/>
    <x v="23"/>
    <x v="1"/>
    <n v="47.79"/>
    <n v="47.83"/>
    <x v="0"/>
    <n v="2.2799999999999998"/>
    <x v="8"/>
    <x v="4"/>
    <x v="5"/>
    <x v="4"/>
    <m/>
    <m/>
    <n v="30410.339269999946"/>
    <n v="2.2799999999999998"/>
    <n v="4779"/>
    <n v="4783"/>
    <n v="4"/>
    <n v="1.7200000000000002"/>
    <n v="1280.0099999999979"/>
    <n v="408.61926999999815"/>
    <n v="1284.0099999999979"/>
    <n v="410.33926999999818"/>
    <x v="3"/>
    <x v="9"/>
    <x v="0"/>
    <x v="2"/>
    <s v="Industrial Metals &amp; Minerals"/>
    <n v="175"/>
    <x v="0"/>
    <s v="интрадей"/>
    <x v="0"/>
    <n v="1.7200000000000002"/>
    <n v="0"/>
    <x v="1"/>
    <x v="4"/>
    <x v="9"/>
    <n v="0"/>
    <n v="30000"/>
    <n v="1.3677975666664861"/>
    <n v="5.656291016468658E-3"/>
    <n v="0"/>
    <n v="0"/>
    <x v="3"/>
    <e v="#N/A"/>
  </r>
  <r>
    <n v="348"/>
    <x v="26"/>
    <d v="1899-12-30T05:44:57"/>
    <d v="2010-03-02T00:00:00"/>
    <d v="1899-12-30T05:58:01"/>
    <x v="23"/>
    <x v="1"/>
    <n v="47.79"/>
    <n v="47.82"/>
    <x v="0"/>
    <n v="2.16"/>
    <x v="2"/>
    <x v="4"/>
    <x v="7"/>
    <x v="4"/>
    <m/>
    <m/>
    <n v="30411.179269999946"/>
    <n v="2.16"/>
    <n v="4779"/>
    <n v="4782"/>
    <n v="3"/>
    <n v="0.83999999999999986"/>
    <n v="1284.0099999999979"/>
    <n v="410.33926999999818"/>
    <n v="1287.0099999999979"/>
    <n v="411.17926999999816"/>
    <x v="3"/>
    <x v="9"/>
    <x v="0"/>
    <x v="2"/>
    <s v="Industrial Metals &amp; Minerals"/>
    <n v="784"/>
    <x v="0"/>
    <s v="интрадей"/>
    <x v="0"/>
    <n v="0.83999999999999986"/>
    <n v="0"/>
    <x v="1"/>
    <x v="4"/>
    <x v="9"/>
    <n v="0"/>
    <n v="30000"/>
    <n v="1.3705975666664865"/>
    <n v="2.7622184433463803E-3"/>
    <n v="0"/>
    <n v="0"/>
    <x v="3"/>
    <e v="#N/A"/>
  </r>
  <r>
    <n v="349"/>
    <x v="26"/>
    <d v="1899-12-30T23:39:58"/>
    <d v="2010-03-02T00:00:00"/>
    <d v="1899-12-30T23:43:09"/>
    <x v="137"/>
    <x v="0"/>
    <n v="49.97"/>
    <n v="50.06"/>
    <x v="0"/>
    <n v="2.16"/>
    <x v="3"/>
    <x v="8"/>
    <x v="6"/>
    <x v="4"/>
    <m/>
    <m/>
    <n v="30400.019269999946"/>
    <n v="2.16"/>
    <n v="4997"/>
    <n v="5006"/>
    <n v="-9"/>
    <n v="-11.16"/>
    <n v="1287.0099999999979"/>
    <n v="411.17926999999816"/>
    <n v="1278.0099999999979"/>
    <n v="400.01926999999813"/>
    <x v="3"/>
    <x v="7"/>
    <x v="0"/>
    <x v="2"/>
    <s v="Chemicals - Major Diversified"/>
    <n v="191"/>
    <x v="0"/>
    <s v="интрадей"/>
    <x v="3"/>
    <n v="0"/>
    <n v="-11.16"/>
    <x v="1"/>
    <x v="4"/>
    <x v="9"/>
    <n v="0"/>
    <n v="30000"/>
    <n v="1.333397566666487"/>
    <n v="-3.6697031380854686E-2"/>
    <n v="0"/>
    <n v="0"/>
    <x v="3"/>
    <e v="#N/A"/>
  </r>
  <r>
    <n v="350"/>
    <x v="26"/>
    <d v="1899-12-30T23:33:05"/>
    <d v="2010-03-02T00:00:00"/>
    <d v="1899-12-30T23:45:03"/>
    <x v="188"/>
    <x v="0"/>
    <n v="49.93"/>
    <n v="49.6"/>
    <x v="0"/>
    <n v="2.16"/>
    <x v="0"/>
    <x v="9"/>
    <x v="7"/>
    <x v="4"/>
    <m/>
    <m/>
    <n v="30430.859269999946"/>
    <n v="2.16"/>
    <n v="4993"/>
    <n v="4960"/>
    <n v="33"/>
    <n v="30.84"/>
    <n v="1278.0099999999979"/>
    <n v="400.01926999999813"/>
    <n v="1311.0099999999979"/>
    <n v="430.85926999999811"/>
    <x v="3"/>
    <x v="7"/>
    <x v="0"/>
    <x v="2"/>
    <s v="Major Integrated Oil &amp; Gas"/>
    <n v="718"/>
    <x v="0"/>
    <s v="интрадей"/>
    <x v="3"/>
    <n v="30.84"/>
    <n v="0"/>
    <x v="1"/>
    <x v="4"/>
    <x v="9"/>
    <n v="0"/>
    <n v="30000"/>
    <n v="1.4361975666664875"/>
    <n v="0.10144730411547598"/>
    <n v="0"/>
    <n v="0"/>
    <x v="3"/>
    <e v="#N/A"/>
  </r>
  <r>
    <n v="351"/>
    <x v="26"/>
    <d v="1899-12-30T23:34:14"/>
    <d v="2010-03-02T00:00:00"/>
    <d v="1899-12-30T23:55:32"/>
    <x v="189"/>
    <x v="0"/>
    <n v="29.97"/>
    <n v="29.91"/>
    <x v="0"/>
    <n v="1.85"/>
    <x v="9"/>
    <x v="8"/>
    <x v="7"/>
    <x v="4"/>
    <m/>
    <m/>
    <n v="30435.009269999948"/>
    <n v="1.85"/>
    <n v="2997"/>
    <n v="2991"/>
    <n v="6"/>
    <n v="4.1500000000000004"/>
    <n v="1311.0099999999979"/>
    <n v="430.85926999999811"/>
    <n v="1317.0099999999979"/>
    <n v="435.00926999999808"/>
    <x v="3"/>
    <x v="7"/>
    <x v="0"/>
    <x v="3"/>
    <s v="Paper &amp; Paper Products"/>
    <n v="1278"/>
    <x v="1"/>
    <s v="интрадей"/>
    <x v="3"/>
    <n v="4.1500000000000004"/>
    <n v="0"/>
    <x v="1"/>
    <x v="4"/>
    <x v="9"/>
    <n v="0"/>
    <n v="30000"/>
    <n v="1.4500308999998257"/>
    <n v="1.3637472288180519E-2"/>
    <n v="0"/>
    <n v="0"/>
    <x v="4"/>
    <e v="#N/A"/>
  </r>
  <r>
    <n v="352"/>
    <x v="26"/>
    <d v="1899-12-30T23:44:03"/>
    <d v="2010-03-02T00:00:00"/>
    <d v="1899-12-30T23:57:20"/>
    <x v="190"/>
    <x v="1"/>
    <n v="21.08"/>
    <n v="21.15"/>
    <x v="0"/>
    <n v="2.52"/>
    <x v="3"/>
    <x v="7"/>
    <x v="6"/>
    <x v="4"/>
    <m/>
    <m/>
    <n v="30439.489269999947"/>
    <n v="2.52"/>
    <n v="2108"/>
    <n v="2115"/>
    <n v="7"/>
    <n v="4.4800000000000004"/>
    <n v="1317.0099999999979"/>
    <n v="435.00926999999808"/>
    <n v="1324.0099999999979"/>
    <n v="439.4892699999981"/>
    <x v="3"/>
    <x v="7"/>
    <x v="0"/>
    <x v="9"/>
    <s v="Conglomerates"/>
    <n v="797"/>
    <x v="0"/>
    <s v="интрадей"/>
    <x v="3"/>
    <n v="4.4800000000000004"/>
    <n v="0"/>
    <x v="1"/>
    <x v="4"/>
    <x v="9"/>
    <n v="0"/>
    <n v="30000"/>
    <n v="1.4649642333331576"/>
    <n v="1.4719890374456163E-2"/>
    <n v="0"/>
    <n v="0"/>
    <x v="1"/>
    <e v="#N/A"/>
  </r>
  <r>
    <n v="353"/>
    <x v="26"/>
    <d v="1899-12-30T23:34:44"/>
    <d v="2010-03-02T00:00:00"/>
    <d v="1899-12-30T23:57:36"/>
    <x v="189"/>
    <x v="0"/>
    <n v="29.99"/>
    <n v="29.86"/>
    <x v="0"/>
    <n v="2.25"/>
    <x v="2"/>
    <x v="8"/>
    <x v="5"/>
    <x v="4"/>
    <m/>
    <m/>
    <n v="30450.239269999947"/>
    <n v="2.25"/>
    <n v="2999"/>
    <n v="2986"/>
    <n v="13"/>
    <n v="10.75"/>
    <n v="1324.0099999999979"/>
    <n v="439.4892699999981"/>
    <n v="1337.0099999999979"/>
    <n v="450.2392699999981"/>
    <x v="3"/>
    <x v="7"/>
    <x v="0"/>
    <x v="3"/>
    <s v="Paper &amp; Paper Products"/>
    <n v="1372"/>
    <x v="1"/>
    <s v="интрадей"/>
    <x v="3"/>
    <n v="10.75"/>
    <n v="0"/>
    <x v="1"/>
    <x v="4"/>
    <x v="9"/>
    <n v="30450.239269999947"/>
    <n v="30000"/>
    <n v="1.500797566666491"/>
    <n v="3.5315967047432721E-2"/>
    <n v="0"/>
    <n v="450.2392699999981"/>
    <x v="4"/>
    <e v="#N/A"/>
  </r>
  <r>
    <n v="354"/>
    <x v="27"/>
    <d v="1899-12-30T00:03:42"/>
    <d v="2010-03-03T00:00:00"/>
    <d v="1899-12-30T00:04:37"/>
    <x v="191"/>
    <x v="0"/>
    <n v="28.975000000000001"/>
    <n v="29.05"/>
    <x v="0"/>
    <n v="2.25"/>
    <x v="2"/>
    <x v="1"/>
    <x v="5"/>
    <x v="4"/>
    <m/>
    <m/>
    <n v="30440.489269999947"/>
    <n v="2.25"/>
    <n v="2897.5"/>
    <n v="2905"/>
    <n v="-7.5"/>
    <n v="-9.75"/>
    <n v="1337.0099999999979"/>
    <n v="450.2392699999981"/>
    <n v="1329.5099999999979"/>
    <n v="440.4892699999981"/>
    <x v="4"/>
    <x v="8"/>
    <x v="0"/>
    <x v="1"/>
    <s v="Specialty Retail, Other"/>
    <n v="55"/>
    <x v="0"/>
    <s v="интрадей"/>
    <x v="0"/>
    <n v="0"/>
    <n v="-9.75"/>
    <x v="1"/>
    <x v="4"/>
    <x v="9"/>
    <n v="0"/>
    <n v="30000"/>
    <n v="1.468297566666491"/>
    <n v="-3.2019452831051655E-2"/>
    <n v="450.2392699999981"/>
    <n v="0"/>
    <x v="4"/>
    <e v="#N/A"/>
  </r>
  <r>
    <n v="355"/>
    <x v="27"/>
    <d v="1899-12-30T00:03:42"/>
    <d v="2010-03-03T00:00:00"/>
    <d v="1899-12-30T00:05:31"/>
    <x v="191"/>
    <x v="0"/>
    <n v="28.975000000000001"/>
    <n v="29.07"/>
    <x v="0"/>
    <n v="1.85"/>
    <x v="2"/>
    <x v="10"/>
    <x v="6"/>
    <x v="4"/>
    <m/>
    <m/>
    <n v="30429.139269999949"/>
    <n v="1.85"/>
    <n v="2897.5"/>
    <n v="2907"/>
    <n v="-9.5"/>
    <n v="-11.35"/>
    <n v="1329.5099999999979"/>
    <n v="440.4892699999981"/>
    <n v="1320.0099999999979"/>
    <n v="429.13926999999808"/>
    <x v="4"/>
    <x v="8"/>
    <x v="0"/>
    <x v="1"/>
    <s v="Specialty Retail, Other"/>
    <n v="109"/>
    <x v="0"/>
    <s v="интрадей"/>
    <x v="0"/>
    <n v="0"/>
    <n v="-11.35"/>
    <x v="1"/>
    <x v="4"/>
    <x v="9"/>
    <n v="30429.139269999949"/>
    <n v="30000"/>
    <n v="1.4304642333331625"/>
    <n v="-3.7285865872019097E-2"/>
    <n v="0"/>
    <n v="429.13926999999808"/>
    <x v="4"/>
    <e v="#N/A"/>
  </r>
  <r>
    <n v="356"/>
    <x v="26"/>
    <d v="1899-12-30T23:54:17"/>
    <d v="2010-03-03T00:00:00"/>
    <d v="1899-12-30T00:06:37"/>
    <x v="192"/>
    <x v="0"/>
    <n v="40.96"/>
    <n v="40.9"/>
    <x v="0"/>
    <n v="2.15"/>
    <x v="10"/>
    <x v="10"/>
    <x v="5"/>
    <x v="4"/>
    <m/>
    <m/>
    <n v="30432.989269999947"/>
    <n v="2.15"/>
    <n v="4096"/>
    <n v="4090"/>
    <n v="6"/>
    <n v="3.85"/>
    <n v="1320.0099999999979"/>
    <n v="429.13926999999808"/>
    <n v="1326.0099999999979"/>
    <n v="432.9892699999981"/>
    <x v="3"/>
    <x v="7"/>
    <x v="0"/>
    <x v="1"/>
    <s v="Restaurants"/>
    <n v="740"/>
    <x v="0"/>
    <s v="интрадей"/>
    <x v="3"/>
    <n v="3.85"/>
    <n v="0"/>
    <x v="1"/>
    <x v="4"/>
    <x v="9"/>
    <n v="30432.989269999947"/>
    <n v="30000"/>
    <n v="1.4432975666664909"/>
    <n v="1.2652346048428176E-2"/>
    <n v="429.13926999999808"/>
    <n v="432.9892699999981"/>
    <x v="5"/>
    <e v="#N/A"/>
  </r>
  <r>
    <n v="357"/>
    <x v="27"/>
    <d v="1899-12-30T00:10:30"/>
    <d v="2010-03-03T00:00:00"/>
    <d v="1899-12-30T00:20:09"/>
    <x v="193"/>
    <x v="1"/>
    <n v="23.09"/>
    <n v="23.1"/>
    <x v="0"/>
    <n v="1.84"/>
    <x v="0"/>
    <x v="10"/>
    <x v="6"/>
    <x v="4"/>
    <m/>
    <m/>
    <n v="30432.149269999947"/>
    <n v="1.84"/>
    <n v="2309"/>
    <n v="2310"/>
    <n v="1"/>
    <n v="-0.84000000000000008"/>
    <n v="1326.0099999999979"/>
    <n v="432.9892699999981"/>
    <n v="1327.0099999999979"/>
    <n v="432.14926999999813"/>
    <x v="4"/>
    <x v="8"/>
    <x v="0"/>
    <x v="1"/>
    <s v="Specialty Retail, Other"/>
    <n v="579"/>
    <x v="0"/>
    <s v="интрадей"/>
    <x v="0"/>
    <n v="0"/>
    <n v="-0.84000000000000008"/>
    <x v="1"/>
    <x v="4"/>
    <x v="9"/>
    <n v="30432.149269999947"/>
    <n v="30000"/>
    <n v="1.4404975666664905"/>
    <n v="-2.7601626397844386E-3"/>
    <n v="432.9892699999981"/>
    <n v="432.14926999999813"/>
    <x v="1"/>
    <e v="#N/A"/>
  </r>
  <r>
    <n v="358"/>
    <x v="26"/>
    <d v="1899-12-30T23:56:39"/>
    <d v="2010-03-03T00:00:00"/>
    <d v="1899-12-30T00:23:59"/>
    <x v="103"/>
    <x v="0"/>
    <n v="21.96"/>
    <n v="22.05"/>
    <x v="0"/>
    <n v="2.12"/>
    <x v="10"/>
    <x v="1"/>
    <x v="5"/>
    <x v="4"/>
    <m/>
    <m/>
    <n v="30421.029269999948"/>
    <n v="2.12"/>
    <n v="2196"/>
    <n v="2205"/>
    <n v="-9"/>
    <n v="-11.120000000000001"/>
    <n v="1327.0099999999979"/>
    <n v="432.14926999999813"/>
    <n v="1318.0099999999979"/>
    <n v="421.02926999999812"/>
    <x v="3"/>
    <x v="7"/>
    <x v="0"/>
    <x v="1"/>
    <s v="Auto Dealerships"/>
    <n v="1640"/>
    <x v="1"/>
    <s v="интрадей"/>
    <x v="3"/>
    <n v="0"/>
    <n v="-11.120000000000001"/>
    <x v="1"/>
    <x v="4"/>
    <x v="9"/>
    <n v="30421.029269999948"/>
    <n v="30000"/>
    <n v="1.4034308999998273"/>
    <n v="-3.6540304469921528E-2"/>
    <n v="432.14926999999813"/>
    <n v="421.02926999999812"/>
    <x v="1"/>
    <e v="#N/A"/>
  </r>
  <r>
    <n v="359"/>
    <x v="27"/>
    <d v="1899-12-30T00:27:46"/>
    <d v="2010-03-03T00:00:00"/>
    <d v="1899-12-30T00:32:17"/>
    <x v="194"/>
    <x v="0"/>
    <n v="20.97"/>
    <n v="20.93"/>
    <x v="0"/>
    <n v="2.2400000000000002"/>
    <x v="10"/>
    <x v="8"/>
    <x v="6"/>
    <x v="4"/>
    <m/>
    <m/>
    <n v="30422.789269999947"/>
    <n v="2.2400000000000002"/>
    <n v="2097"/>
    <n v="2093"/>
    <n v="4"/>
    <n v="1.7599999999999998"/>
    <n v="1318.0099999999979"/>
    <n v="421.02926999999812"/>
    <n v="1322.0099999999979"/>
    <n v="422.78926999999811"/>
    <x v="4"/>
    <x v="8"/>
    <x v="0"/>
    <x v="1"/>
    <s v="Electronics Stores"/>
    <n v="271"/>
    <x v="0"/>
    <s v="интрадей"/>
    <x v="0"/>
    <n v="1.7599999999999998"/>
    <n v="0"/>
    <x v="1"/>
    <x v="4"/>
    <x v="9"/>
    <n v="0"/>
    <n v="30000"/>
    <n v="1.4092975666664884"/>
    <n v="5.7854715709242744E-3"/>
    <n v="421.02926999999812"/>
    <n v="0"/>
    <x v="1"/>
    <e v="#N/A"/>
  </r>
  <r>
    <n v="360"/>
    <x v="27"/>
    <d v="1899-12-30T00:12:44"/>
    <d v="2010-03-03T00:00:00"/>
    <d v="1899-12-30T00:36:34"/>
    <x v="193"/>
    <x v="1"/>
    <n v="23.03"/>
    <n v="23.16"/>
    <x v="0"/>
    <n v="1.84"/>
    <x v="2"/>
    <x v="7"/>
    <x v="5"/>
    <x v="4"/>
    <m/>
    <m/>
    <n v="30433.949269999946"/>
    <n v="1.84"/>
    <n v="2303"/>
    <n v="2316"/>
    <n v="13"/>
    <n v="11.16"/>
    <n v="1322.0099999999979"/>
    <n v="422.78926999999811"/>
    <n v="1335.0099999999979"/>
    <n v="433.94926999999814"/>
    <x v="4"/>
    <x v="8"/>
    <x v="0"/>
    <x v="1"/>
    <s v="Specialty Retail, Other"/>
    <n v="1430"/>
    <x v="1"/>
    <s v="интрадей"/>
    <x v="0"/>
    <n v="11.16"/>
    <n v="0"/>
    <x v="1"/>
    <x v="4"/>
    <x v="9"/>
    <n v="30433.949269999946"/>
    <n v="30000"/>
    <n v="1.4464975666664881"/>
    <n v="3.6683026993204672E-2"/>
    <n v="0"/>
    <n v="433.94926999999814"/>
    <x v="1"/>
    <e v="#N/A"/>
  </r>
  <r>
    <n v="361"/>
    <x v="26"/>
    <d v="1899-12-30T23:45:45"/>
    <d v="2010-03-03T00:00:00"/>
    <d v="1899-12-30T00:49:04"/>
    <x v="190"/>
    <x v="1"/>
    <n v="21.03"/>
    <n v="21.23"/>
    <x v="0"/>
    <n v="1.84"/>
    <x v="3"/>
    <x v="4"/>
    <x v="6"/>
    <x v="4"/>
    <m/>
    <m/>
    <n v="30452.109269999946"/>
    <n v="1.84"/>
    <n v="2103"/>
    <n v="2123"/>
    <n v="20"/>
    <n v="18.16"/>
    <n v="1335.0099999999979"/>
    <n v="433.94926999999814"/>
    <n v="1355.0099999999979"/>
    <n v="452.10926999999816"/>
    <x v="3"/>
    <x v="7"/>
    <x v="0"/>
    <x v="9"/>
    <s v="Conglomerates"/>
    <n v="3799"/>
    <x v="4"/>
    <s v="интрадей"/>
    <x v="3"/>
    <n v="18.16"/>
    <n v="0"/>
    <x v="1"/>
    <x v="4"/>
    <x v="9"/>
    <n v="30452.109269999946"/>
    <n v="30000"/>
    <n v="1.507030899999821"/>
    <n v="5.9670205266133328E-2"/>
    <n v="433.94926999999814"/>
    <n v="452.10926999999816"/>
    <x v="1"/>
    <e v="#N/A"/>
  </r>
  <r>
    <n v="362"/>
    <x v="27"/>
    <d v="1899-12-30T23:30:36"/>
    <d v="2010-03-03T00:00:00"/>
    <d v="1899-12-30T23:32:14"/>
    <x v="136"/>
    <x v="1"/>
    <n v="18.07"/>
    <n v="18.25"/>
    <x v="0"/>
    <n v="2.27"/>
    <x v="10"/>
    <x v="7"/>
    <x v="7"/>
    <x v="4"/>
    <m/>
    <m/>
    <n v="30467.839269999946"/>
    <n v="2.27"/>
    <n v="1807"/>
    <n v="1825"/>
    <n v="18"/>
    <n v="15.73"/>
    <n v="1355.0099999999979"/>
    <n v="452.10926999999816"/>
    <n v="1373.0099999999979"/>
    <n v="467.83926999999818"/>
    <x v="4"/>
    <x v="7"/>
    <x v="0"/>
    <x v="1"/>
    <s v="Auto Dealerships"/>
    <n v="98"/>
    <x v="0"/>
    <s v="интрадей"/>
    <x v="3"/>
    <n v="15.73"/>
    <n v="0"/>
    <x v="1"/>
    <x v="4"/>
    <x v="9"/>
    <n v="0"/>
    <n v="30000"/>
    <n v="1.5594642333331528"/>
    <n v="5.1654878355162262E-2"/>
    <n v="452.10926999999816"/>
    <n v="0"/>
    <x v="0"/>
    <e v="#N/A"/>
  </r>
  <r>
    <n v="363"/>
    <x v="27"/>
    <d v="1899-12-30T23:30:31"/>
    <d v="2010-03-03T00:00:00"/>
    <d v="1899-12-30T23:33:56"/>
    <x v="185"/>
    <x v="1"/>
    <n v="20.149999999999999"/>
    <n v="20.149999999999999"/>
    <x v="0"/>
    <n v="2.27"/>
    <x v="0"/>
    <x v="1"/>
    <x v="6"/>
    <x v="4"/>
    <m/>
    <m/>
    <n v="30465.569269999945"/>
    <n v="2.27"/>
    <n v="2014.9999999999998"/>
    <n v="2014.9999999999998"/>
    <n v="0"/>
    <n v="-2.27"/>
    <n v="1373.0099999999979"/>
    <n v="467.83926999999818"/>
    <n v="1373.0099999999979"/>
    <n v="465.5692699999982"/>
    <x v="4"/>
    <x v="7"/>
    <x v="0"/>
    <x v="1"/>
    <s v="Department Stores"/>
    <n v="205"/>
    <x v="0"/>
    <s v="интрадей"/>
    <x v="3"/>
    <n v="0"/>
    <n v="-2.27"/>
    <x v="1"/>
    <x v="4"/>
    <x v="9"/>
    <n v="0"/>
    <n v="30000"/>
    <n v="1.5518975666664847"/>
    <n v="-7.4504791097397714E-3"/>
    <n v="0"/>
    <n v="0"/>
    <x v="1"/>
    <e v="#N/A"/>
  </r>
  <r>
    <n v="364"/>
    <x v="27"/>
    <d v="1899-12-30T23:31:31"/>
    <d v="2010-03-03T00:00:00"/>
    <d v="1899-12-30T23:35:08"/>
    <x v="186"/>
    <x v="1"/>
    <n v="20.29"/>
    <n v="20.68"/>
    <x v="0"/>
    <n v="2.27"/>
    <x v="2"/>
    <x v="9"/>
    <x v="7"/>
    <x v="4"/>
    <m/>
    <m/>
    <n v="30502.299269999945"/>
    <n v="2.27"/>
    <n v="2029"/>
    <n v="2068"/>
    <n v="39"/>
    <n v="36.729999999999997"/>
    <n v="1373.0099999999979"/>
    <n v="465.5692699999982"/>
    <n v="1412.0099999999979"/>
    <n v="502.29926999999822"/>
    <x v="4"/>
    <x v="7"/>
    <x v="0"/>
    <x v="1"/>
    <s v="Department Stores"/>
    <n v="217"/>
    <x v="0"/>
    <s v="интрадей"/>
    <x v="3"/>
    <n v="36.729999999999997"/>
    <n v="0"/>
    <x v="1"/>
    <x v="4"/>
    <x v="9"/>
    <n v="0"/>
    <n v="30000"/>
    <n v="1.6743308999998165"/>
    <n v="0.12056232947587928"/>
    <n v="0"/>
    <n v="0"/>
    <x v="1"/>
    <e v="#N/A"/>
  </r>
  <r>
    <n v="365"/>
    <x v="27"/>
    <d v="1899-12-30T23:30:32"/>
    <d v="2010-03-03T00:00:00"/>
    <d v="1899-12-30T23:41:00"/>
    <x v="134"/>
    <x v="1"/>
    <n v="35.32"/>
    <n v="35.4"/>
    <x v="0"/>
    <n v="2.0099999999999998"/>
    <x v="8"/>
    <x v="8"/>
    <x v="5"/>
    <x v="4"/>
    <m/>
    <m/>
    <n v="30508.289269999947"/>
    <n v="2.0099999999999998"/>
    <n v="3532"/>
    <n v="3540"/>
    <n v="8"/>
    <n v="5.99"/>
    <n v="1412.0099999999979"/>
    <n v="502.29926999999822"/>
    <n v="1420.0099999999979"/>
    <n v="508.28926999999823"/>
    <x v="4"/>
    <x v="7"/>
    <x v="0"/>
    <x v="2"/>
    <s v="Oil &amp; Gas Drilling &amp; Exploration"/>
    <n v="628"/>
    <x v="0"/>
    <s v="интрадей"/>
    <x v="3"/>
    <n v="5.99"/>
    <n v="0"/>
    <x v="1"/>
    <x v="4"/>
    <x v="9"/>
    <n v="0"/>
    <n v="30000"/>
    <n v="1.6942975666664886"/>
    <n v="1.9637863844228196E-2"/>
    <n v="0"/>
    <n v="0"/>
    <x v="6"/>
    <e v="#N/A"/>
  </r>
  <r>
    <n v="366"/>
    <x v="27"/>
    <d v="1899-12-30T23:30:47"/>
    <d v="2010-03-03T00:00:00"/>
    <d v="1899-12-30T23:43:30"/>
    <x v="195"/>
    <x v="1"/>
    <n v="5.25"/>
    <n v="5.18"/>
    <x v="0"/>
    <n v="2.25"/>
    <x v="0"/>
    <x v="8"/>
    <x v="5"/>
    <x v="4"/>
    <m/>
    <m/>
    <n v="30499.039269999947"/>
    <n v="2.25"/>
    <n v="525"/>
    <n v="518"/>
    <n v="-7"/>
    <n v="-9.25"/>
    <n v="1420.0099999999979"/>
    <n v="508.28926999999823"/>
    <n v="1413.0099999999979"/>
    <n v="499.03926999999823"/>
    <x v="4"/>
    <x v="7"/>
    <x v="0"/>
    <x v="2"/>
    <s v="Industrial Metals &amp; Minerals"/>
    <n v="763"/>
    <x v="0"/>
    <s v="интрадей"/>
    <x v="3"/>
    <n v="0"/>
    <n v="-9.25"/>
    <x v="1"/>
    <x v="4"/>
    <x v="9"/>
    <n v="0"/>
    <n v="30000"/>
    <n v="1.6634642333331551"/>
    <n v="-3.0319628603678886E-2"/>
    <n v="0"/>
    <n v="0"/>
    <x v="14"/>
    <e v="#N/A"/>
  </r>
  <r>
    <n v="367"/>
    <x v="27"/>
    <d v="1899-12-30T23:30:47"/>
    <d v="2010-03-03T00:00:00"/>
    <d v="1899-12-30T23:45:20"/>
    <x v="195"/>
    <x v="1"/>
    <n v="5.25"/>
    <n v="5.21"/>
    <x v="0"/>
    <n v="1.97"/>
    <x v="2"/>
    <x v="1"/>
    <x v="5"/>
    <x v="4"/>
    <m/>
    <m/>
    <n v="30493.069269999945"/>
    <n v="1.97"/>
    <n v="525"/>
    <n v="521"/>
    <n v="-4"/>
    <n v="-5.97"/>
    <n v="1413.0099999999979"/>
    <n v="499.03926999999823"/>
    <n v="1409.0099999999979"/>
    <n v="493.0692699999982"/>
    <x v="4"/>
    <x v="7"/>
    <x v="0"/>
    <x v="2"/>
    <s v="Industrial Metals &amp; Minerals"/>
    <n v="873"/>
    <x v="0"/>
    <s v="интрадей"/>
    <x v="3"/>
    <n v="0"/>
    <n v="-5.97"/>
    <x v="1"/>
    <x v="4"/>
    <x v="9"/>
    <n v="0"/>
    <n v="30000"/>
    <n v="1.6435642333331513"/>
    <n v="-1.9574387072164239E-2"/>
    <n v="0"/>
    <n v="0"/>
    <x v="14"/>
    <e v="#N/A"/>
  </r>
  <r>
    <n v="368"/>
    <x v="27"/>
    <d v="1899-12-30T23:30:54"/>
    <d v="2010-03-04T00:00:00"/>
    <d v="1899-12-30T00:14:45"/>
    <x v="180"/>
    <x v="1"/>
    <n v="14.91"/>
    <n v="14.96"/>
    <x v="0"/>
    <n v="1.98"/>
    <x v="3"/>
    <x v="1"/>
    <x v="6"/>
    <x v="4"/>
    <m/>
    <m/>
    <n v="30496.089269999946"/>
    <n v="1.98"/>
    <n v="1491"/>
    <n v="1496"/>
    <n v="5"/>
    <n v="3.02"/>
    <n v="1409.0099999999979"/>
    <n v="493.0692699999982"/>
    <n v="1414.0099999999979"/>
    <n v="496.08926999999818"/>
    <x v="4"/>
    <x v="7"/>
    <x v="0"/>
    <x v="7"/>
    <s v="General Building Materials"/>
    <n v="2631"/>
    <x v="10"/>
    <s v="интрадей"/>
    <x v="3"/>
    <n v="3.02"/>
    <n v="0"/>
    <x v="1"/>
    <x v="4"/>
    <x v="9"/>
    <n v="0"/>
    <n v="30000"/>
    <n v="1.6536308999998195"/>
    <n v="9.9038898749743403E-3"/>
    <n v="0"/>
    <n v="0"/>
    <x v="2"/>
    <e v="#N/A"/>
  </r>
  <r>
    <n v="369"/>
    <x v="27"/>
    <d v="1899-12-30T23:30:01"/>
    <d v="2010-03-04T00:00:00"/>
    <d v="1899-12-30T00:32:56"/>
    <x v="196"/>
    <x v="1"/>
    <n v="18.95"/>
    <n v="19.27"/>
    <x v="0"/>
    <n v="2.27"/>
    <x v="0"/>
    <x v="9"/>
    <x v="5"/>
    <x v="4"/>
    <m/>
    <m/>
    <n v="30525.819269999945"/>
    <n v="2.27"/>
    <n v="1895"/>
    <n v="1927"/>
    <n v="32"/>
    <n v="29.73"/>
    <n v="1414.0099999999979"/>
    <n v="496.08926999999818"/>
    <n v="1446.0099999999979"/>
    <n v="525.81926999999814"/>
    <x v="4"/>
    <x v="7"/>
    <x v="0"/>
    <x v="3"/>
    <s v="Meat Products"/>
    <n v="3775"/>
    <x v="4"/>
    <s v="интрадей"/>
    <x v="3"/>
    <n v="29.73"/>
    <n v="0"/>
    <x v="1"/>
    <x v="4"/>
    <x v="9"/>
    <n v="30525.819269999945"/>
    <n v="30000"/>
    <n v="1.7527308999998179"/>
    <n v="9.7487909799785347E-2"/>
    <n v="0"/>
    <n v="525.81926999999814"/>
    <x v="0"/>
    <e v="#N/A"/>
  </r>
  <r>
    <n v="370"/>
    <x v="28"/>
    <d v="1899-12-30T00:21:16"/>
    <d v="2010-03-04T00:00:00"/>
    <d v="1899-12-30T00:34:18"/>
    <x v="62"/>
    <x v="1"/>
    <n v="85.97"/>
    <n v="85.72"/>
    <x v="0"/>
    <n v="2.2000000000000002"/>
    <x v="2"/>
    <x v="1"/>
    <x v="3"/>
    <x v="4"/>
    <m/>
    <m/>
    <n v="30498.619269999945"/>
    <n v="2.2000000000000002"/>
    <n v="8597"/>
    <n v="8572"/>
    <n v="-25"/>
    <n v="-27.2"/>
    <n v="1446.0099999999979"/>
    <n v="525.81926999999814"/>
    <n v="1421.0099999999979"/>
    <n v="498.61926999999815"/>
    <x v="1"/>
    <x v="8"/>
    <x v="0"/>
    <x v="2"/>
    <s v="Specialty Chemicals"/>
    <n v="782"/>
    <x v="0"/>
    <s v="интрадей"/>
    <x v="0"/>
    <n v="0"/>
    <n v="-27.2"/>
    <x v="1"/>
    <x v="4"/>
    <x v="9"/>
    <n v="0"/>
    <n v="30000"/>
    <n v="1.6620642333331488"/>
    <n v="-8.9104897593140914E-2"/>
    <n v="525.81926999999814"/>
    <n v="0"/>
    <x v="18"/>
    <e v="#N/A"/>
  </r>
  <r>
    <n v="371"/>
    <x v="28"/>
    <d v="1899-12-30T00:21:42"/>
    <d v="2010-03-04T00:00:00"/>
    <d v="1899-12-30T00:40:19"/>
    <x v="18"/>
    <x v="1"/>
    <n v="15.06"/>
    <n v="14.99"/>
    <x v="1"/>
    <n v="4.7733299999999996"/>
    <x v="10"/>
    <x v="1"/>
    <x v="3"/>
    <x v="4"/>
    <m/>
    <m/>
    <n v="30479.845939999945"/>
    <n v="4.7733299999999996"/>
    <n v="3012"/>
    <n v="2998"/>
    <n v="-14"/>
    <n v="-18.773330000000001"/>
    <n v="1421.0099999999979"/>
    <n v="498.61926999999815"/>
    <n v="1407.0099999999979"/>
    <n v="479.84593999999817"/>
    <x v="1"/>
    <x v="8"/>
    <x v="0"/>
    <x v="1"/>
    <s v="Advertising Agencies"/>
    <n v="1117"/>
    <x v="1"/>
    <s v="интрадей"/>
    <x v="0"/>
    <n v="0"/>
    <n v="-18.773330000000001"/>
    <x v="1"/>
    <x v="4"/>
    <x v="9"/>
    <n v="30479.845939999945"/>
    <n v="30000"/>
    <n v="1.5994864666664823"/>
    <n v="-6.1554688209988669E-2"/>
    <n v="0"/>
    <n v="479.84593999999817"/>
    <x v="0"/>
    <e v="#N/A"/>
  </r>
  <r>
    <n v="37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479.84593999999817"/>
    <n v="0"/>
    <x v="19"/>
    <e v="#N/A"/>
  </r>
  <r>
    <n v="37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7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7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7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7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7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7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8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8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8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8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8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8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8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8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8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8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9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9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9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9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9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9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9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9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9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39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0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0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0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0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0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0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0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0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0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0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1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1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1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1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1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1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1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1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1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1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2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2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2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2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2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2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2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2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2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2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3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3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3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3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3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3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3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3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3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3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4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4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4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4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4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4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4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4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4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4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5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5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5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5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5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5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5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5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5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5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6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6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6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6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6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6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6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6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6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6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7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7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7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7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7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7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7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7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7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7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8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8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8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8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8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8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8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8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8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8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9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9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9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9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9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9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9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9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9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49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0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0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0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0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0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0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0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0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0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0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1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1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1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1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1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1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1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1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1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1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2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2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2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2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2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2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2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2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2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2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3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3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3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3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3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3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3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3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3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3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4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4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4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4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4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4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4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4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4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4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5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5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5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5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5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5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5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5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5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5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6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6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6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6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6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6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6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6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6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6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7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7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7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7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7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7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7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7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7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7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8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8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8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8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8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8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8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8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8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8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9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9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9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9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9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9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9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9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9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59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0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0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0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0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0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0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0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0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0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0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1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1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1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1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1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1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1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1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1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1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2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2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2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2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2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2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2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2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2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2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3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3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3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3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3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3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3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3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3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3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4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4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4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4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4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4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4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4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4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4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5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5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5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5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5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5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5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5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5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5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6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6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6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6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6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6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6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6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6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6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7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7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7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7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7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7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7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7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7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7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8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8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8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8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8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8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8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8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8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8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9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9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9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9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9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9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9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9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9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69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0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0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0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0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0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0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0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0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0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0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1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1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1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1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1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1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1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1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1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1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2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2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2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2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2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2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2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2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2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2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3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3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3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3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3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3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3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3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3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3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4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4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4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4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4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4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4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4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4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4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5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5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5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5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5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5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5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5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5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5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6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6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6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6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6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6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6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6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6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6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7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7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7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7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7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7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7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7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7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7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8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8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8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8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8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8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8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8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8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8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9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9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9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9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9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9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9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9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9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79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0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0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0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0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0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0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0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0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0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0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1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1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1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1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1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1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1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1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1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1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2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2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2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2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2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2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2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2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2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2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3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3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3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3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3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3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3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3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3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3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4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4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4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4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4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4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4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4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4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4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5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5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5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5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5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5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5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5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5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5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6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6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6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6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6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6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6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6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6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6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7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7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7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7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7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7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7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7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7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7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8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8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8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8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8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8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8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8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8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8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9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9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9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9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9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9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9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9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9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89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0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0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0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0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0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0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0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0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0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0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1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1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1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1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1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1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1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1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1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1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2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2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2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2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2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2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2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2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2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2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3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3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3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3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3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3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3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3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3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3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4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4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4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4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4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4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4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4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4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4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5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5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5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5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5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5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5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5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5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5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6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6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6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6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6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6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6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6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6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6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7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7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7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7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7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7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7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7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7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7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8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8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8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8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8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8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8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8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8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8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90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91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92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93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94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95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96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97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98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n v="999"/>
    <x v="29"/>
    <m/>
    <m/>
    <m/>
    <x v="197"/>
    <x v="2"/>
    <m/>
    <m/>
    <x v="5"/>
    <m/>
    <x v="11"/>
    <x v="11"/>
    <x v="8"/>
    <x v="4"/>
    <m/>
    <m/>
    <n v="30479.845939999945"/>
    <n v="0"/>
    <n v="0"/>
    <n v="0"/>
    <n v="0"/>
    <n v="0"/>
    <n v="1407.0099999999979"/>
    <n v="479.84593999999817"/>
    <n v="1407.0099999999979"/>
    <n v="479.84593999999817"/>
    <x v="6"/>
    <x v="10"/>
    <x v="1"/>
    <x v="8"/>
    <e v="#N/A"/>
    <n v="0"/>
    <x v="0"/>
    <s v="интрадей"/>
    <x v="0"/>
    <n v="0"/>
    <n v="0"/>
    <x v="2"/>
    <x v="6"/>
    <x v="10"/>
    <n v="0"/>
    <n v="30000"/>
    <n v="1.5994864666664823"/>
    <n v="0"/>
    <n v="0"/>
    <n v="0"/>
    <x v="19"/>
    <e v="#N/A"/>
  </r>
  <r>
    <m/>
    <x v="29"/>
    <m/>
    <m/>
    <m/>
    <x v="197"/>
    <x v="2"/>
    <m/>
    <m/>
    <x v="5"/>
    <m/>
    <x v="11"/>
    <x v="11"/>
    <x v="8"/>
    <x v="4"/>
    <m/>
    <m/>
    <m/>
    <m/>
    <m/>
    <m/>
    <m/>
    <m/>
    <m/>
    <m/>
    <m/>
    <m/>
    <x v="7"/>
    <x v="11"/>
    <x v="3"/>
    <x v="10"/>
    <m/>
    <m/>
    <x v="14"/>
    <m/>
    <x v="4"/>
    <m/>
    <m/>
    <x v="3"/>
    <x v="7"/>
    <x v="11"/>
    <m/>
    <m/>
    <m/>
    <m/>
    <m/>
    <m/>
    <x v="2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СводнаяТаблица6" cacheId="120" applyNumberFormats="0" applyBorderFormats="0" applyFontFormats="0" applyPatternFormats="0" applyAlignmentFormats="0" applyWidthHeightFormats="1" dataCaption="Данные" updatedVersion="3" minRefreshableVersion="3" showMemberPropertyTips="0" useAutoFormatting="1" itemPrintTitles="1" createdVersion="3" indent="0" compact="0" compactData="0" gridDropZones="1" chartFormat="1">
  <location ref="BK8:BP21" firstHeaderRow="1" firstDataRow="2" firstDataCol="3" rowPageCount="3" colPageCount="1"/>
  <pivotFields count="50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name="Комиссия2"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9">
        <item x="0"/>
        <item x="3"/>
        <item x="4"/>
        <item x="1"/>
        <item x="2"/>
        <item x="6"/>
        <item x="7"/>
        <item x="5"/>
        <item t="default"/>
      </items>
    </pivotField>
    <pivotField axis="axisPage" compact="0" outline="0" subtotalTop="0" showAll="0" includeNewItemsInFilter="1">
      <items count="13">
        <item x="6"/>
        <item x="1"/>
        <item x="2"/>
        <item x="3"/>
        <item x="4"/>
        <item x="5"/>
        <item x="0"/>
        <item x="11"/>
        <item x="10"/>
        <item x="7"/>
        <item x="8"/>
        <item x="9"/>
        <item t="default"/>
      </items>
    </pivotField>
    <pivotField compact="0" outline="0" subtotalTop="0" showAll="0" includeNewItemsInFilter="1"/>
    <pivotField axis="axisPage" compact="0" outline="0" subtotalTop="0" showAll="0" includeNewItemsInFilter="1">
      <items count="12">
        <item x="2"/>
        <item x="3"/>
        <item x="6"/>
        <item x="4"/>
        <item x="7"/>
        <item x="1"/>
        <item x="0"/>
        <item x="5"/>
        <item x="8"/>
        <item x="10"/>
        <item x="9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defaultSubtotal="0">
      <items count="4">
        <item x="0"/>
        <item x="1"/>
        <item h="1" x="3"/>
        <item h="1" x="2"/>
      </items>
    </pivotField>
    <pivotField axis="axisRow" compact="0" outline="0" subtotalTop="0" showAll="0" includeNewItemsInFilter="1" defaultSubtotal="0">
      <items count="8">
        <item h="1" x="7"/>
        <item x="0"/>
        <item x="1"/>
        <item x="2"/>
        <item x="3"/>
        <item x="4"/>
        <item x="5"/>
        <item h="1" x="6"/>
      </items>
    </pivotField>
    <pivotField axis="axisRow" compact="0" outline="0" subtotalTop="0" showAll="0" includeNewItemsInFilter="1" sortType="ascending" defaultSubtotal="0">
      <items count="12">
        <item x="5"/>
        <item x="6"/>
        <item x="9"/>
        <item x="7"/>
        <item x="8"/>
        <item x="0"/>
        <item x="1"/>
        <item x="2"/>
        <item x="3"/>
        <item x="4"/>
        <item h="1" x="10"/>
        <item h="1" x="11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3">
    <field x="38"/>
    <field x="39"/>
    <field x="40"/>
  </rowFields>
  <rowItems count="12">
    <i>
      <x/>
      <x v="1"/>
      <x v="5"/>
    </i>
    <i r="1">
      <x v="2"/>
      <x v="5"/>
    </i>
    <i r="2">
      <x v="6"/>
    </i>
    <i r="2">
      <x v="7"/>
    </i>
    <i r="2">
      <x v="8"/>
    </i>
    <i r="2">
      <x v="9"/>
    </i>
    <i>
      <x v="1"/>
      <x v="3"/>
      <x/>
    </i>
    <i r="1">
      <x v="4"/>
      <x v="1"/>
    </i>
    <i r="1">
      <x v="5"/>
      <x v="2"/>
    </i>
    <i r="2">
      <x v="3"/>
    </i>
    <i r="1">
      <x v="6"/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27" hier="0"/>
    <pageField fld="28" hier="0"/>
    <pageField fld="30" hier="0"/>
  </pageFields>
  <dataFields count="3">
    <dataField name="Net" fld="22" baseField="0" baseItem="0" numFmtId="164"/>
    <dataField name="Комиссия" fld="18" baseField="0" baseItem="0" numFmtId="164"/>
    <dataField name="Кол. сделок" fld="9" subtotal="count" baseField="0" baseItem="0"/>
  </dataFields>
  <formats count="51">
    <format dxfId="1007">
      <pivotArea type="all" dataOnly="0" outline="0" fieldPosition="0"/>
    </format>
    <format dxfId="1006">
      <pivotArea type="all" dataOnly="0" outline="0" fieldPosition="0"/>
    </format>
    <format dxfId="1005">
      <pivotArea outline="0" fieldPosition="0">
        <references count="2">
          <reference field="4294967294" count="1" selected="0">
            <x v="2"/>
          </reference>
          <reference field="38" count="0" selected="0"/>
        </references>
      </pivotArea>
    </format>
    <format dxfId="1004">
      <pivotArea type="all" dataOnly="0" outline="0" fieldPosition="0"/>
    </format>
    <format dxfId="1003">
      <pivotArea type="all" dataOnly="0" outline="0" fieldPosition="0"/>
    </format>
    <format dxfId="1002">
      <pivotArea field="27" type="button" dataOnly="0" labelOnly="1" outline="0" axis="axisPage" fieldPosition="0"/>
    </format>
    <format dxfId="1001">
      <pivotArea dataOnly="0" labelOnly="1" outline="0" fieldPosition="0">
        <references count="1">
          <reference field="27" count="0"/>
        </references>
      </pivotArea>
    </format>
    <format dxfId="1000">
      <pivotArea field="28" type="button" dataOnly="0" labelOnly="1" outline="0" axis="axisPage" fieldPosition="1"/>
    </format>
    <format dxfId="999">
      <pivotArea dataOnly="0" labelOnly="1" outline="0" fieldPosition="0">
        <references count="1">
          <reference field="28" count="0"/>
        </references>
      </pivotArea>
    </format>
    <format dxfId="998">
      <pivotArea field="30" type="button" dataOnly="0" labelOnly="1" outline="0" axis="axisPage" fieldPosition="2"/>
    </format>
    <format dxfId="997">
      <pivotArea dataOnly="0" labelOnly="1" outline="0" fieldPosition="0">
        <references count="1">
          <reference field="30" count="0"/>
        </references>
      </pivotArea>
    </format>
    <format dxfId="996">
      <pivotArea type="all" dataOnly="0" outline="0" fieldPosition="0"/>
    </format>
    <format dxfId="995">
      <pivotArea type="all" dataOnly="0" outline="0" fieldPosition="0"/>
    </format>
    <format dxfId="994">
      <pivotArea field="27" type="button" dataOnly="0" labelOnly="1" outline="0" axis="axisPage" fieldPosition="0"/>
    </format>
    <format dxfId="993">
      <pivotArea dataOnly="0" labelOnly="1" outline="0" fieldPosition="0">
        <references count="1">
          <reference field="27" count="0"/>
        </references>
      </pivotArea>
    </format>
    <format dxfId="992">
      <pivotArea field="28" type="button" dataOnly="0" labelOnly="1" outline="0" axis="axisPage" fieldPosition="1"/>
    </format>
    <format dxfId="991">
      <pivotArea dataOnly="0" labelOnly="1" outline="0" fieldPosition="0">
        <references count="1">
          <reference field="28" count="0"/>
        </references>
      </pivotArea>
    </format>
    <format dxfId="990">
      <pivotArea field="30" type="button" dataOnly="0" labelOnly="1" outline="0" axis="axisPage" fieldPosition="2"/>
    </format>
    <format dxfId="989">
      <pivotArea dataOnly="0" labelOnly="1" outline="0" fieldPosition="0">
        <references count="1">
          <reference field="30" count="0"/>
        </references>
      </pivotArea>
    </format>
    <format dxfId="988">
      <pivotArea field="38" type="button" dataOnly="0" labelOnly="1" outline="0" axis="axisRow" fieldPosition="0"/>
    </format>
    <format dxfId="987">
      <pivotArea field="39" type="button" dataOnly="0" labelOnly="1" outline="0" axis="axisRow" fieldPosition="1"/>
    </format>
    <format dxfId="986">
      <pivotArea field="40" type="button" dataOnly="0" labelOnly="1" outline="0" axis="axisRow" fieldPosition="2"/>
    </format>
    <format dxfId="98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984">
      <pivotArea grandRow="1" outline="0" fieldPosition="0"/>
    </format>
    <format dxfId="983">
      <pivotArea dataOnly="0" labelOnly="1" grandRow="1" outline="0" fieldPosition="0"/>
    </format>
    <format dxfId="982">
      <pivotArea outline="0" fieldPosition="0"/>
    </format>
    <format dxfId="981">
      <pivotArea field="38" type="button" dataOnly="0" labelOnly="1" outline="0" axis="axisRow" fieldPosition="0"/>
    </format>
    <format dxfId="980">
      <pivotArea field="39" type="button" dataOnly="0" labelOnly="1" outline="0" axis="axisRow" fieldPosition="1"/>
    </format>
    <format dxfId="979">
      <pivotArea field="40" type="button" dataOnly="0" labelOnly="1" outline="0" axis="axisRow" fieldPosition="2"/>
    </format>
    <format dxfId="978">
      <pivotArea dataOnly="0" labelOnly="1" outline="0" fieldPosition="0">
        <references count="1">
          <reference field="38" count="0"/>
        </references>
      </pivotArea>
    </format>
    <format dxfId="977">
      <pivotArea dataOnly="0" labelOnly="1" grandRow="1" outline="0" fieldPosition="0"/>
    </format>
    <format dxfId="97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975">
      <pivotArea type="all" dataOnly="0" outline="0" fieldPosition="0"/>
    </format>
    <format dxfId="974">
      <pivotArea outline="0" fieldPosition="0">
        <references count="4">
          <reference field="4294967294" count="1" selected="0">
            <x v="2"/>
          </reference>
          <reference field="38" count="1" selected="0">
            <x v="0"/>
          </reference>
          <reference field="39" count="1" selected="0">
            <x v="1"/>
          </reference>
          <reference field="40" count="1" selected="0">
            <x v="5"/>
          </reference>
        </references>
      </pivotArea>
    </format>
    <format dxfId="973">
      <pivotArea type="all" dataOnly="0" outline="0" fieldPosition="0"/>
    </format>
    <format dxfId="972">
      <pivotArea type="all" dataOnly="0" outline="0" fieldPosition="0"/>
    </format>
    <format dxfId="971">
      <pivotArea type="all" dataOnly="0" outline="0" fieldPosition="0"/>
    </format>
    <format dxfId="970">
      <pivotArea field="27" type="button" dataOnly="0" labelOnly="1" outline="0" axis="axisPage" fieldPosition="0"/>
    </format>
    <format dxfId="969">
      <pivotArea dataOnly="0" labelOnly="1" outline="0" fieldPosition="0">
        <references count="1">
          <reference field="27" count="0"/>
        </references>
      </pivotArea>
    </format>
    <format dxfId="968">
      <pivotArea field="28" type="button" dataOnly="0" labelOnly="1" outline="0" axis="axisPage" fieldPosition="1"/>
    </format>
    <format dxfId="967">
      <pivotArea dataOnly="0" labelOnly="1" outline="0" fieldPosition="0">
        <references count="1">
          <reference field="28" count="0"/>
        </references>
      </pivotArea>
    </format>
    <format dxfId="966">
      <pivotArea field="30" type="button" dataOnly="0" labelOnly="1" outline="0" axis="axisPage" fieldPosition="2"/>
    </format>
    <format dxfId="965">
      <pivotArea dataOnly="0" labelOnly="1" outline="0" fieldPosition="0">
        <references count="1">
          <reference field="30" count="0"/>
        </references>
      </pivotArea>
    </format>
    <format dxfId="964">
      <pivotArea type="origin" dataOnly="0" labelOnly="1" outline="0" offset="B1" fieldPosition="0"/>
    </format>
    <format dxfId="963">
      <pivotArea type="origin" dataOnly="0" labelOnly="1" outline="0" offset="C1" fieldPosition="0"/>
    </format>
    <format dxfId="962">
      <pivotArea field="-2" type="button" dataOnly="0" labelOnly="1" outline="0" axis="axisCol" fieldPosition="0"/>
    </format>
    <format dxfId="961">
      <pivotArea type="topRight" dataOnly="0" labelOnly="1" outline="0" offset="A1" fieldPosition="0"/>
    </format>
    <format dxfId="960">
      <pivotArea type="topRight" dataOnly="0" labelOnly="1" outline="0" offset="B1" fieldPosition="0"/>
    </format>
    <format dxfId="959">
      <pivotArea type="all" dataOnly="0" outline="0" fieldPosition="0"/>
    </format>
    <format dxfId="958">
      <pivotArea type="all" dataOnly="0" outline="0" fieldPosition="0"/>
    </format>
    <format dxfId="957">
      <pivotArea type="all" dataOnly="0" outline="0" fieldPosition="0"/>
    </format>
  </formats>
  <conditionalFormats count="3">
    <conditionalFormat scope="field" priority="1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40" count="0" selected="0"/>
          </references>
        </pivotArea>
      </pivotAreas>
    </conditionalFormat>
    <conditionalFormat scope="field" priority="8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40" count="0" selected="0"/>
          </references>
        </pivotArea>
      </pivotAreas>
    </conditionalFormat>
    <conditionalFormat scope="field" priority="7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40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9 2" showRowHeaders="1" showColHeaders="1" showRowStripes="1" showColStripes="1" showLastColumn="1"/>
</pivotTableDefinition>
</file>

<file path=xl/pivotTables/pivotTable2.xml><?xml version="1.0" encoding="utf-8"?>
<pivotTableDefinition xmlns="http://schemas.openxmlformats.org/spreadsheetml/2006/main" name="СводнаяТаблица3" cacheId="120" applyNumberFormats="0" applyBorderFormats="0" applyFontFormats="0" applyPatternFormats="0" applyAlignmentFormats="0" applyWidthHeightFormats="1" dataCaption="Данные" updatedVersion="3" minRefreshableVersion="3" showMemberPropertyTips="0" useAutoFormatting="1" rowGrandTotals="0" itemPrintTitles="1" createdVersion="3" indent="0" compact="0" compactData="0" gridDropZones="1">
  <location ref="AJ8:AN38" firstHeaderRow="1" firstDataRow="2" firstDataCol="1" rowPageCount="3" colPageCount="1"/>
  <pivotFields count="50">
    <pivotField compact="0" outline="0" subtotalTop="0" showAll="0" includeNewItemsInFilter="1"/>
    <pivotField axis="axisRow" compact="0" outline="0" subtotalTop="0" showAll="0" includeNewItemsInFilter="1" sortType="ascending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4"/>
        <item x="25"/>
        <item x="26"/>
        <item x="27"/>
        <item x="28"/>
        <item x="22"/>
        <item x="23"/>
        <item h="1" x="29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">
        <item x="0"/>
        <item x="1"/>
        <item x="3"/>
        <item x="2"/>
      </items>
    </pivotField>
    <pivotField axis="axisPage" compact="0" outline="0" subtotalTop="0" showAll="0" includeNewItemsInFilter="1" defaultSubtotal="0">
      <items count="8">
        <item x="7"/>
        <item x="0"/>
        <item x="1"/>
        <item x="2"/>
        <item x="3"/>
        <item x="4"/>
        <item x="5"/>
        <item x="6"/>
      </items>
    </pivotField>
    <pivotField axis="axisPage" compact="0" outline="0" subtotalTop="0" showAll="0" includeNewItemsInFilter="1" defaultSubtotal="0">
      <items count="12">
        <item x="5"/>
        <item x="6"/>
        <item x="7"/>
        <item x="8"/>
        <item x="0"/>
        <item x="1"/>
        <item x="2"/>
        <item x="3"/>
        <item x="4"/>
        <item x="11"/>
        <item x="10"/>
        <item x="9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3">
    <pageField fld="38" hier="0"/>
    <pageField fld="39" hier="0"/>
    <pageField fld="40" hier="0"/>
  </pageFields>
  <dataFields count="4">
    <dataField name="Open" fld="45" baseField="0" baseItem="0" numFmtId="164"/>
    <dataField name="Hi" fld="26" subtotal="max" baseField="0" baseItem="0" numFmtId="164"/>
    <dataField name="Low" fld="26" subtotal="min" baseField="0" baseItem="0" numFmtId="164"/>
    <dataField name="Close" fld="46" baseField="0" baseItem="0" numFmtId="164"/>
  </dataFields>
  <formats count="42">
    <format dxfId="1049">
      <pivotArea outline="0" fieldPosition="0"/>
    </format>
    <format dxfId="1048">
      <pivotArea type="all" dataOnly="0" outline="0" fieldPosition="0"/>
    </format>
    <format dxfId="1047">
      <pivotArea type="all" dataOnly="0" outline="0" fieldPosition="0"/>
    </format>
    <format dxfId="1046">
      <pivotArea type="all" dataOnly="0" outline="0" fieldPosition="0"/>
    </format>
    <format dxfId="1045">
      <pivotArea field="38" type="button" dataOnly="0" labelOnly="1" outline="0" axis="axisPage" fieldPosition="0"/>
    </format>
    <format dxfId="1044">
      <pivotArea dataOnly="0" labelOnly="1" outline="0" fieldPosition="0">
        <references count="1">
          <reference field="38" count="0"/>
        </references>
      </pivotArea>
    </format>
    <format dxfId="1043">
      <pivotArea field="39" type="button" dataOnly="0" labelOnly="1" outline="0" axis="axisPage" fieldPosition="1"/>
    </format>
    <format dxfId="1042">
      <pivotArea dataOnly="0" labelOnly="1" outline="0" fieldPosition="0">
        <references count="1">
          <reference field="39" count="0"/>
        </references>
      </pivotArea>
    </format>
    <format dxfId="1041">
      <pivotArea field="40" type="button" dataOnly="0" labelOnly="1" outline="0" axis="axisPage" fieldPosition="2"/>
    </format>
    <format dxfId="1040">
      <pivotArea dataOnly="0" labelOnly="1" outline="0" fieldPosition="0">
        <references count="1">
          <reference field="40" count="0"/>
        </references>
      </pivotArea>
    </format>
    <format dxfId="1039">
      <pivotArea outline="0" fieldPosition="0">
        <references count="1">
          <reference field="1" count="7" selected="0">
            <x v="17"/>
            <x v="18"/>
            <x v="19"/>
            <x v="20"/>
            <x v="21"/>
            <x v="27"/>
            <x v="28"/>
          </reference>
        </references>
      </pivotArea>
    </format>
    <format dxfId="1038">
      <pivotArea type="all" dataOnly="0" outline="0" fieldPosition="0"/>
    </format>
    <format dxfId="1037">
      <pivotArea type="all" dataOnly="0" outline="0" fieldPosition="0"/>
    </format>
    <format dxfId="1036">
      <pivotArea field="38" type="button" dataOnly="0" labelOnly="1" outline="0" axis="axisPage" fieldPosition="0"/>
    </format>
    <format dxfId="1035">
      <pivotArea dataOnly="0" labelOnly="1" outline="0" fieldPosition="0">
        <references count="1">
          <reference field="38" count="0"/>
        </references>
      </pivotArea>
    </format>
    <format dxfId="1034">
      <pivotArea field="39" type="button" dataOnly="0" labelOnly="1" outline="0" axis="axisPage" fieldPosition="1"/>
    </format>
    <format dxfId="1033">
      <pivotArea dataOnly="0" labelOnly="1" outline="0" fieldPosition="0">
        <references count="1">
          <reference field="39" count="0"/>
        </references>
      </pivotArea>
    </format>
    <format dxfId="1032">
      <pivotArea field="40" type="button" dataOnly="0" labelOnly="1" outline="0" axis="axisPage" fieldPosition="2"/>
    </format>
    <format dxfId="1031">
      <pivotArea dataOnly="0" labelOnly="1" outline="0" fieldPosition="0">
        <references count="1">
          <reference field="40" count="0"/>
        </references>
      </pivotArea>
    </format>
    <format dxfId="1030">
      <pivotArea field="1" type="button" dataOnly="0" labelOnly="1" outline="0" axis="axisRow" fieldPosition="0"/>
    </format>
    <format dxfId="102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028">
      <pivotArea outline="0" fieldPosition="0"/>
    </format>
    <format dxfId="1027">
      <pivotArea field="1" type="button" dataOnly="0" labelOnly="1" outline="0" axis="axisRow" fieldPosition="0"/>
    </format>
    <format dxfId="1026">
      <pivotArea dataOnly="0" labelOnly="1" outline="0" fieldPosition="0">
        <references count="1">
          <reference field="1" count="0"/>
        </references>
      </pivotArea>
    </format>
    <format dxfId="1025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024">
      <pivotArea type="all" dataOnly="0" outline="0" fieldPosition="0"/>
    </format>
    <format dxfId="1023">
      <pivotArea type="all" dataOnly="0" outline="0" fieldPosition="0"/>
    </format>
    <format dxfId="1022">
      <pivotArea type="all" dataOnly="0" outline="0" fieldPosition="0"/>
    </format>
    <format dxfId="1021">
      <pivotArea type="all" dataOnly="0" outline="0" fieldPosition="0"/>
    </format>
    <format dxfId="1020">
      <pivotArea field="38" type="button" dataOnly="0" labelOnly="1" outline="0" axis="axisPage" fieldPosition="0"/>
    </format>
    <format dxfId="1019">
      <pivotArea dataOnly="0" labelOnly="1" outline="0" fieldPosition="0">
        <references count="1">
          <reference field="38" count="0"/>
        </references>
      </pivotArea>
    </format>
    <format dxfId="1018">
      <pivotArea field="39" type="button" dataOnly="0" labelOnly="1" outline="0" axis="axisPage" fieldPosition="1"/>
    </format>
    <format dxfId="1017">
      <pivotArea dataOnly="0" labelOnly="1" outline="0" fieldPosition="0">
        <references count="1">
          <reference field="39" count="0"/>
        </references>
      </pivotArea>
    </format>
    <format dxfId="1016">
      <pivotArea field="40" type="button" dataOnly="0" labelOnly="1" outline="0" axis="axisPage" fieldPosition="2"/>
    </format>
    <format dxfId="1015">
      <pivotArea dataOnly="0" labelOnly="1" outline="0" fieldPosition="0">
        <references count="1">
          <reference field="40" count="0"/>
        </references>
      </pivotArea>
    </format>
    <format dxfId="1014">
      <pivotArea field="-2" type="button" dataOnly="0" labelOnly="1" outline="0" axis="axisCol" fieldPosition="0"/>
    </format>
    <format dxfId="1013">
      <pivotArea type="topRight" dataOnly="0" labelOnly="1" outline="0" offset="A1" fieldPosition="0"/>
    </format>
    <format dxfId="1012">
      <pivotArea type="topRight" dataOnly="0" labelOnly="1" outline="0" offset="B1" fieldPosition="0"/>
    </format>
    <format dxfId="1011">
      <pivotArea type="topRight" dataOnly="0" labelOnly="1" outline="0" offset="C1" fieldPosition="0"/>
    </format>
    <format dxfId="1010">
      <pivotArea type="all" dataOnly="0" outline="0" fieldPosition="0"/>
    </format>
    <format dxfId="1009">
      <pivotArea type="all" dataOnly="0" outline="0" fieldPosition="0"/>
    </format>
    <format dxfId="1008">
      <pivotArea type="all" dataOnly="0" outline="0" fieldPosition="0"/>
    </format>
  </formats>
  <conditionalFormats count="4">
    <conditionalFormat scope="field" priority="25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" count="0" selected="0"/>
          </references>
        </pivotArea>
      </pivotAreas>
    </conditionalFormat>
    <conditionalFormat scope="field" priority="23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" count="0" selected="0"/>
          </references>
        </pivotArea>
      </pivotAreas>
    </conditionalFormat>
    <conditionalFormat scope="field" priority="20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" count="0" selected="0"/>
          </references>
        </pivotArea>
      </pivotAreas>
    </conditionalFormat>
    <conditionalFormat scope="field" priority="16">
      <pivotAreas count="1">
        <pivotArea outline="0" collapsedLevelsAreSubtotals="1" fieldPosition="0">
          <references count="2">
            <reference field="4294967294" count="1" selected="0">
              <x v="3"/>
            </reference>
            <reference field="1" count="0" selected="0"/>
          </references>
        </pivotArea>
      </pivotAreas>
    </conditionalFormat>
  </conditionalFormats>
  <pivotTableStyleInfo name="PivotStyleMedium9 2" showRowHeaders="1" showColHeaders="1" showRowStripes="1" showColStripes="1" showLastColumn="1"/>
</pivotTableDefinition>
</file>

<file path=xl/pivotTables/pivotTable3.xml><?xml version="1.0" encoding="utf-8"?>
<pivotTableDefinition xmlns="http://schemas.openxmlformats.org/spreadsheetml/2006/main" name="СводнаяТаблица5" cacheId="120" applyNumberFormats="0" applyBorderFormats="0" applyFontFormats="0" applyPatternFormats="0" applyAlignmentFormats="0" applyWidthHeightFormats="1" dataCaption="Данные" updatedVersion="3" minRefreshableVersion="3" showMemberPropertyTips="0" rowGrandTotals="0" itemPrintTitles="1" mergeItem="1" createdVersion="3" indent="0" compact="0" compactData="0" gridDropZones="1">
  <location ref="BC8:BE38" firstHeaderRow="1" firstDataRow="2" firstDataCol="1" rowPageCount="3" colPageCount="1"/>
  <pivotFields count="50">
    <pivotField compact="0" outline="0" subtotalTop="0" showAll="0" includeNewItemsInFilter="1" defaultSubtotal="0"/>
    <pivotField axis="axisRow" compact="0" outline="0" subtotalTop="0" showAll="0" includeNewItemsInFilter="1">
      <items count="31">
        <item h="1" x="2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20"/>
        <item x="19"/>
        <item x="21"/>
        <item x="22"/>
        <item x="23"/>
        <item x="24"/>
        <item x="25"/>
        <item x="26"/>
        <item x="27"/>
        <item x="28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">
        <item x="0"/>
        <item x="1"/>
        <item x="3"/>
        <item x="2"/>
      </items>
    </pivotField>
    <pivotField axis="axisPage" compact="0" outline="0" subtotalTop="0" showAll="0" includeNewItemsInFilter="1" defaultSubtotal="0">
      <items count="8">
        <item x="7"/>
        <item x="0"/>
        <item x="1"/>
        <item x="2"/>
        <item x="3"/>
        <item x="4"/>
        <item x="5"/>
        <item x="6"/>
      </items>
    </pivotField>
    <pivotField axis="axisPage" compact="0" outline="0" subtotalTop="0" showAll="0" includeNewItemsInFilter="1" defaultSubtotal="0">
      <items count="12">
        <item x="5"/>
        <item x="6"/>
        <item x="7"/>
        <item x="8"/>
        <item x="0"/>
        <item x="1"/>
        <item x="2"/>
        <item x="3"/>
        <item x="4"/>
        <item x="11"/>
        <item x="10"/>
        <item x="9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2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</rowItems>
  <colFields count="1">
    <field x="-2"/>
  </colFields>
  <colItems count="2">
    <i>
      <x/>
    </i>
    <i i="1">
      <x v="1"/>
    </i>
  </colItems>
  <pageFields count="3">
    <pageField fld="38" hier="0"/>
    <pageField fld="39" hier="0"/>
    <pageField fld="40" hier="0"/>
  </pageFields>
  <dataFields count="2">
    <dataField name="Объем" fld="9" baseField="0" baseItem="0" numFmtId="1"/>
    <dataField name="Результат" fld="22" baseField="0" baseItem="0"/>
  </dataFields>
  <formats count="53">
    <format dxfId="1102">
      <pivotArea type="all" dataOnly="0" outline="0" fieldPosition="0"/>
    </format>
    <format dxfId="1101">
      <pivotArea type="all" dataOnly="0" outline="0" fieldPosition="0"/>
    </format>
    <format dxfId="1100">
      <pivotArea outline="0" fieldPosition="0"/>
    </format>
    <format dxfId="1099">
      <pivotArea field="-2" type="button" dataOnly="0" labelOnly="1" outline="0" axis="axisCol" fieldPosition="0"/>
    </format>
    <format dxfId="1098">
      <pivotArea type="topRight" dataOnly="0" labelOnly="1" outline="0" fieldPosition="0"/>
    </format>
    <format dxfId="109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96">
      <pivotArea outline="0" fieldPosition="0"/>
    </format>
    <format dxfId="1095">
      <pivotArea type="origin" dataOnly="0" labelOnly="1" outline="0" fieldPosition="0"/>
    </format>
    <format dxfId="1094">
      <pivotArea field="1" type="button" dataOnly="0" labelOnly="1" outline="0" axis="axisRow" fieldPosition="0"/>
    </format>
    <format dxfId="1093">
      <pivotArea dataOnly="0" labelOnly="1" outline="0" fieldPosition="0">
        <references count="1">
          <reference field="1" count="0"/>
        </references>
      </pivotArea>
    </format>
    <format dxfId="1092">
      <pivotArea dataOnly="0" labelOnly="1" grandRow="1" outline="0" fieldPosition="0"/>
    </format>
    <format dxfId="1091">
      <pivotArea outline="0" fieldPosition="0">
        <references count="1">
          <reference field="4294967294" count="1" selected="0">
            <x v="0"/>
          </reference>
        </references>
      </pivotArea>
    </format>
    <format dxfId="1090">
      <pivotArea field="-2" type="button" dataOnly="0" labelOnly="1" outline="0" axis="axisCol" fieldPosition="0"/>
    </format>
    <format dxfId="108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088">
      <pivotArea type="all" dataOnly="0" outline="0" fieldPosition="0"/>
    </format>
    <format dxfId="1087">
      <pivotArea type="all" dataOnly="0" outline="0" fieldPosition="0"/>
    </format>
    <format dxfId="1086">
      <pivotArea field="38" type="button" dataOnly="0" labelOnly="1" outline="0" axis="axisPage" fieldPosition="0"/>
    </format>
    <format dxfId="1085">
      <pivotArea dataOnly="0" labelOnly="1" outline="0" fieldPosition="0">
        <references count="1">
          <reference field="38" count="0"/>
        </references>
      </pivotArea>
    </format>
    <format dxfId="1084">
      <pivotArea field="39" type="button" dataOnly="0" labelOnly="1" outline="0" axis="axisPage" fieldPosition="1"/>
    </format>
    <format dxfId="1083">
      <pivotArea dataOnly="0" labelOnly="1" outline="0" fieldPosition="0">
        <references count="1">
          <reference field="39" count="0"/>
        </references>
      </pivotArea>
    </format>
    <format dxfId="1082">
      <pivotArea field="40" type="button" dataOnly="0" labelOnly="1" outline="0" axis="axisPage" fieldPosition="2"/>
    </format>
    <format dxfId="1081">
      <pivotArea dataOnly="0" labelOnly="1" outline="0" fieldPosition="0">
        <references count="1">
          <reference field="40" count="0"/>
        </references>
      </pivotArea>
    </format>
    <format dxfId="1080">
      <pivotArea outline="0" fieldPosition="0">
        <references count="1">
          <reference field="1" count="5" selected="0">
            <x v="20"/>
            <x v="21"/>
            <x v="22"/>
            <x v="23"/>
            <x v="24"/>
          </reference>
        </references>
      </pivotArea>
    </format>
    <format dxfId="1079">
      <pivotArea type="all" dataOnly="0" outline="0" fieldPosition="0"/>
    </format>
    <format dxfId="1078">
      <pivotArea type="all" dataOnly="0" outline="0" fieldPosition="0"/>
    </format>
    <format dxfId="1077">
      <pivotArea field="1" type="button" dataOnly="0" labelOnly="1" outline="0" axis="axisRow" fieldPosition="0"/>
    </format>
    <format dxfId="107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75">
      <pivotArea field="38" type="button" dataOnly="0" labelOnly="1" outline="0" axis="axisPage" fieldPosition="0"/>
    </format>
    <format dxfId="1074">
      <pivotArea dataOnly="0" labelOnly="1" outline="0" fieldPosition="0">
        <references count="1">
          <reference field="38" count="0"/>
        </references>
      </pivotArea>
    </format>
    <format dxfId="1073">
      <pivotArea field="39" type="button" dataOnly="0" labelOnly="1" outline="0" axis="axisPage" fieldPosition="1"/>
    </format>
    <format dxfId="1072">
      <pivotArea dataOnly="0" labelOnly="1" outline="0" fieldPosition="0">
        <references count="1">
          <reference field="39" count="0"/>
        </references>
      </pivotArea>
    </format>
    <format dxfId="1071">
      <pivotArea field="40" type="button" dataOnly="0" labelOnly="1" outline="0" axis="axisPage" fieldPosition="2"/>
    </format>
    <format dxfId="1070">
      <pivotArea dataOnly="0" labelOnly="1" outline="0" fieldPosition="0">
        <references count="1">
          <reference field="40" count="0"/>
        </references>
      </pivotArea>
    </format>
    <format dxfId="1069">
      <pivotArea outline="0" fieldPosition="0"/>
    </format>
    <format dxfId="1068">
      <pivotArea field="1" type="button" dataOnly="0" labelOnly="1" outline="0" axis="axisRow" fieldPosition="0"/>
    </format>
    <format dxfId="1067">
      <pivotArea dataOnly="0" labelOnly="1" outline="0" fieldPosition="0">
        <references count="1">
          <reference field="1" count="0"/>
        </references>
      </pivotArea>
    </format>
    <format dxfId="106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65">
      <pivotArea type="all" dataOnly="0" outline="0" fieldPosition="0"/>
    </format>
    <format dxfId="1064">
      <pivotArea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format>
    <format dxfId="1063">
      <pivotArea type="all" dataOnly="0" outline="0" fieldPosition="0"/>
    </format>
    <format dxfId="1062">
      <pivotArea type="all" dataOnly="0" outline="0" fieldPosition="0"/>
    </format>
    <format dxfId="1061">
      <pivotArea type="all" dataOnly="0" outline="0" fieldPosition="0"/>
    </format>
    <format dxfId="1060">
      <pivotArea field="38" type="button" dataOnly="0" labelOnly="1" outline="0" axis="axisPage" fieldPosition="0"/>
    </format>
    <format dxfId="1059">
      <pivotArea dataOnly="0" labelOnly="1" outline="0" fieldPosition="0">
        <references count="1">
          <reference field="38" count="0"/>
        </references>
      </pivotArea>
    </format>
    <format dxfId="1058">
      <pivotArea field="39" type="button" dataOnly="0" labelOnly="1" outline="0" axis="axisPage" fieldPosition="1"/>
    </format>
    <format dxfId="1057">
      <pivotArea dataOnly="0" labelOnly="1" outline="0" fieldPosition="0">
        <references count="1">
          <reference field="39" count="0"/>
        </references>
      </pivotArea>
    </format>
    <format dxfId="1056">
      <pivotArea field="40" type="button" dataOnly="0" labelOnly="1" outline="0" axis="axisPage" fieldPosition="2"/>
    </format>
    <format dxfId="1055">
      <pivotArea dataOnly="0" labelOnly="1" outline="0" fieldPosition="0">
        <references count="1">
          <reference field="40" count="0"/>
        </references>
      </pivotArea>
    </format>
    <format dxfId="1054">
      <pivotArea field="-2" type="button" dataOnly="0" labelOnly="1" outline="0" axis="axisCol" fieldPosition="0"/>
    </format>
    <format dxfId="1053">
      <pivotArea type="topRight" dataOnly="0" labelOnly="1" outline="0" fieldPosition="0"/>
    </format>
    <format dxfId="1052">
      <pivotArea type="all" dataOnly="0" outline="0" fieldPosition="0"/>
    </format>
    <format dxfId="1051">
      <pivotArea type="all" dataOnly="0" outline="0" fieldPosition="0"/>
    </format>
    <format dxfId="1050">
      <pivotArea type="all" dataOnly="0" outline="0" fieldPosition="0"/>
    </format>
  </formats>
  <conditionalFormats count="2">
    <conditionalFormat scope="field" priority="13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" count="0" selected="0"/>
          </references>
        </pivotArea>
      </pivotAreas>
    </conditionalFormat>
    <conditionalFormat scope="field" priority="12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" count="0" selected="0"/>
          </references>
        </pivotArea>
      </pivotAreas>
    </conditionalFormat>
  </conditionalFormats>
  <pivotTableStyleInfo name="PivotStyleMedium9 2" showRowHeaders="1" showColHeaders="1" showRowStripes="1" showColStripes="1" showLastColumn="1"/>
</pivotTableDefinition>
</file>

<file path=xl/pivotTables/pivotTable4.xml><?xml version="1.0" encoding="utf-8"?>
<pivotTableDefinition xmlns="http://schemas.openxmlformats.org/spreadsheetml/2006/main" name="СводнаяТаблица7" cacheId="120" applyNumberFormats="0" applyBorderFormats="0" applyFontFormats="0" applyPatternFormats="0" applyAlignmentFormats="0" applyWidthHeightFormats="1" dataCaption="Данные" updatedVersion="3" minRefreshableVersion="3" showMemberPropertyTips="0" useAutoFormatting="1" rowGrandTotals="0" colGrandTotals="0" itemPrintTitles="1" createdVersion="3" indent="0" compact="0" compactData="0" gridDropZones="1" chartFormat="1">
  <location ref="Z8:AD38" firstHeaderRow="1" firstDataRow="2" firstDataCol="1" rowPageCount="3" colPageCount="1"/>
  <pivotFields count="50">
    <pivotField compact="0" outline="0" subtotalTop="0" showAll="0" includeNewItemsInFilter="1"/>
    <pivotField axis="axisRow" compact="0" outline="0" subtotalTop="0" showAll="0" includeNewItemsInFilter="1" sortType="ascending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4"/>
        <item x="25"/>
        <item x="26"/>
        <item x="27"/>
        <item x="28"/>
        <item x="22"/>
        <item x="23"/>
        <item h="1" x="29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dataField="1"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">
        <item x="0"/>
        <item x="1"/>
        <item x="3"/>
        <item x="2"/>
      </items>
    </pivotField>
    <pivotField axis="axisPage" compact="0" outline="0" subtotalTop="0" showAll="0" includeNewItemsInFilter="1" defaultSubtotal="0">
      <items count="8">
        <item x="7"/>
        <item x="0"/>
        <item x="1"/>
        <item x="2"/>
        <item x="3"/>
        <item x="4"/>
        <item x="5"/>
        <item x="6"/>
      </items>
    </pivotField>
    <pivotField axis="axisPage" compact="0" outline="0" subtotalTop="0" showAll="0" includeNewItemsInFilter="1" defaultSubtotal="0">
      <items count="12">
        <item x="5"/>
        <item x="6"/>
        <item x="7"/>
        <item x="8"/>
        <item x="0"/>
        <item x="1"/>
        <item x="2"/>
        <item x="3"/>
        <item x="4"/>
        <item x="11"/>
        <item x="10"/>
        <item x="9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3">
    <pageField fld="38" hier="0"/>
    <pageField fld="39" hier="0"/>
    <pageField fld="40" hier="0"/>
  </pageFields>
  <dataFields count="4">
    <dataField name="Изменение" fld="16" showDataAs="runTotal" baseField="1" baseItem="0"/>
    <dataField name=" Депозит по дням" fld="41" baseField="0" baseItem="0"/>
    <dataField name="Доходность за день %" fld="44" baseField="0" baseItem="0"/>
    <dataField name="Общая доходность  %" fld="44" showDataAs="runTotal" baseField="1" baseItem="1" numFmtId="168"/>
  </dataFields>
  <formats count="44">
    <format dxfId="1146">
      <pivotArea outline="0" fieldPosition="0"/>
    </format>
    <format dxfId="1145">
      <pivotArea type="all" dataOnly="0" outline="0" fieldPosition="0"/>
    </format>
    <format dxfId="1144">
      <pivotArea type="all" dataOnly="0" outline="0" fieldPosition="0"/>
    </format>
    <format dxfId="1143">
      <pivotArea type="all" dataOnly="0" outline="0" fieldPosition="0"/>
    </format>
    <format dxfId="1142">
      <pivotArea field="38" type="button" dataOnly="0" labelOnly="1" outline="0" axis="axisPage" fieldPosition="0"/>
    </format>
    <format dxfId="1141">
      <pivotArea dataOnly="0" labelOnly="1" outline="0" fieldPosition="0">
        <references count="1">
          <reference field="38" count="0"/>
        </references>
      </pivotArea>
    </format>
    <format dxfId="1140">
      <pivotArea field="39" type="button" dataOnly="0" labelOnly="1" outline="0" axis="axisPage" fieldPosition="1"/>
    </format>
    <format dxfId="1139">
      <pivotArea dataOnly="0" labelOnly="1" outline="0" fieldPosition="0">
        <references count="1">
          <reference field="39" count="0"/>
        </references>
      </pivotArea>
    </format>
    <format dxfId="1138">
      <pivotArea field="40" type="button" dataOnly="0" labelOnly="1" outline="0" axis="axisPage" fieldPosition="2"/>
    </format>
    <format dxfId="1137">
      <pivotArea dataOnly="0" labelOnly="1" outline="0" fieldPosition="0">
        <references count="1">
          <reference field="40" count="0"/>
        </references>
      </pivotArea>
    </format>
    <format dxfId="1136">
      <pivotArea outline="0" fieldPosition="0">
        <references count="1">
          <reference field="1" count="7" selected="0">
            <x v="17"/>
            <x v="18"/>
            <x v="19"/>
            <x v="20"/>
            <x v="21"/>
            <x v="27"/>
            <x v="28"/>
          </reference>
        </references>
      </pivotArea>
    </format>
    <format dxfId="1135">
      <pivotArea type="all" dataOnly="0" outline="0" fieldPosition="0"/>
    </format>
    <format dxfId="1134">
      <pivotArea type="all" dataOnly="0" outline="0" fieldPosition="0"/>
    </format>
    <format dxfId="1133">
      <pivotArea field="38" type="button" dataOnly="0" labelOnly="1" outline="0" axis="axisPage" fieldPosition="0"/>
    </format>
    <format dxfId="1132">
      <pivotArea dataOnly="0" labelOnly="1" outline="0" fieldPosition="0">
        <references count="1">
          <reference field="38" count="0"/>
        </references>
      </pivotArea>
    </format>
    <format dxfId="1131">
      <pivotArea field="39" type="button" dataOnly="0" labelOnly="1" outline="0" axis="axisPage" fieldPosition="1"/>
    </format>
    <format dxfId="1130">
      <pivotArea dataOnly="0" labelOnly="1" outline="0" fieldPosition="0">
        <references count="1">
          <reference field="39" count="0"/>
        </references>
      </pivotArea>
    </format>
    <format dxfId="1129">
      <pivotArea field="40" type="button" dataOnly="0" labelOnly="1" outline="0" axis="axisPage" fieldPosition="2"/>
    </format>
    <format dxfId="1128">
      <pivotArea dataOnly="0" labelOnly="1" outline="0" fieldPosition="0">
        <references count="1">
          <reference field="40" count="0"/>
        </references>
      </pivotArea>
    </format>
    <format dxfId="1127">
      <pivotArea field="1" type="button" dataOnly="0" labelOnly="1" outline="0" axis="axisRow" fieldPosition="0"/>
    </format>
    <format dxfId="1126">
      <pivotArea outline="0" fieldPosition="0"/>
    </format>
    <format dxfId="1125">
      <pivotArea field="1" type="button" dataOnly="0" labelOnly="1" outline="0" axis="axisRow" fieldPosition="0"/>
    </format>
    <format dxfId="1124">
      <pivotArea dataOnly="0" labelOnly="1" outline="0" fieldPosition="0">
        <references count="1">
          <reference field="1" count="0"/>
        </references>
      </pivotArea>
    </format>
    <format dxfId="1123">
      <pivotArea type="all" dataOnly="0" outline="0" fieldPosition="0"/>
    </format>
    <format dxfId="1122">
      <pivotArea type="all" dataOnly="0" outline="0" fieldPosition="0"/>
    </format>
    <format dxfId="1121">
      <pivotArea type="all" dataOnly="0" outline="0" fieldPosition="0"/>
    </format>
    <format dxfId="1120">
      <pivotArea type="all" dataOnly="0" outline="0" fieldPosition="0"/>
    </format>
    <format dxfId="1119">
      <pivotArea field="38" type="button" dataOnly="0" labelOnly="1" outline="0" axis="axisPage" fieldPosition="0"/>
    </format>
    <format dxfId="1118">
      <pivotArea dataOnly="0" labelOnly="1" outline="0" fieldPosition="0">
        <references count="1">
          <reference field="38" count="0"/>
        </references>
      </pivotArea>
    </format>
    <format dxfId="1117">
      <pivotArea field="39" type="button" dataOnly="0" labelOnly="1" outline="0" axis="axisPage" fieldPosition="1"/>
    </format>
    <format dxfId="1116">
      <pivotArea dataOnly="0" labelOnly="1" outline="0" fieldPosition="0">
        <references count="1">
          <reference field="39" count="0"/>
        </references>
      </pivotArea>
    </format>
    <format dxfId="1115">
      <pivotArea field="40" type="button" dataOnly="0" labelOnly="1" outline="0" axis="axisPage" fieldPosition="2"/>
    </format>
    <format dxfId="1114">
      <pivotArea dataOnly="0" labelOnly="1" outline="0" fieldPosition="0">
        <references count="1">
          <reference field="40" count="0"/>
        </references>
      </pivotArea>
    </format>
    <format dxfId="1113">
      <pivotArea field="-2" type="button" dataOnly="0" labelOnly="1" outline="0" axis="axisCol" fieldPosition="0"/>
    </format>
    <format dxfId="1112">
      <pivotArea type="topRight" dataOnly="0" labelOnly="1" outline="0" offset="A1" fieldPosition="0"/>
    </format>
    <format dxfId="1111">
      <pivotArea type="topRight" dataOnly="0" labelOnly="1" outline="0" offset="B1" fieldPosition="0"/>
    </format>
    <format dxfId="1110">
      <pivotArea type="topRight" dataOnly="0" labelOnly="1" outline="0" offset="C1" fieldPosition="0"/>
    </format>
    <format dxfId="1109">
      <pivotArea type="all" dataOnly="0" outline="0" fieldPosition="0"/>
    </format>
    <format dxfId="1108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107">
      <pivotArea outline="0" collapsedLevelsAreSubtotals="1" fieldPosition="0">
        <references count="2">
          <reference field="4294967294" count="1" selected="0">
            <x v="3"/>
          </reference>
          <reference field="1" count="6" selected="0">
            <x v="15"/>
            <x v="16"/>
            <x v="17"/>
            <x v="18"/>
            <x v="19"/>
            <x v="20"/>
          </reference>
        </references>
      </pivotArea>
    </format>
    <format dxfId="1106">
      <pivotArea outline="0" fieldPosition="0">
        <references count="1">
          <reference field="4294967294" count="1">
            <x v="3"/>
          </reference>
        </references>
      </pivotArea>
    </format>
    <format dxfId="1105">
      <pivotArea type="all" dataOnly="0" outline="0" fieldPosition="0"/>
    </format>
    <format dxfId="1104">
      <pivotArea type="all" dataOnly="0" outline="0" fieldPosition="0"/>
    </format>
    <format dxfId="1103">
      <pivotArea outline="0" collapsedLevelsAreSubtotals="1" fieldPosition="0">
        <references count="2">
          <reference field="4294967294" count="1" selected="0">
            <x v="3"/>
          </reference>
          <reference field="1" count="1" selected="0">
            <x v="9"/>
          </reference>
        </references>
      </pivotArea>
    </format>
  </formats>
  <conditionalFormats count="2">
    <conditionalFormat scope="field" priority="2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" count="0" selected="0"/>
          </references>
        </pivotArea>
      </pivotAreas>
    </conditionalFormat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3"/>
            </reference>
            <reference field="1" count="0" selected="0"/>
          </references>
        </pivotArea>
      </pivotAreas>
    </conditionalFormat>
  </conditionalFormats>
  <pivotTableStyleInfo name="PivotStyleMedium9 2" showRowHeaders="1" showColHeaders="1" showRowStripes="1" showColStripes="1" showLastColumn="1"/>
</pivotTableDefinition>
</file>

<file path=xl/pivotTables/pivotTable5.xml><?xml version="1.0" encoding="utf-8"?>
<pivotTableDefinition xmlns="http://schemas.openxmlformats.org/spreadsheetml/2006/main" name="СводнаяТаблица2" cacheId="120" applyNumberFormats="0" applyBorderFormats="0" applyFontFormats="0" applyPatternFormats="0" applyAlignmentFormats="0" applyWidthHeightFormats="1" dataCaption="Данные" updatedVersion="3" minRefreshableVersion="3" showMemberPropertyTips="0" rowGrandTotals="0" itemPrintTitles="1" mergeItem="1" createdVersion="3" indent="0" compact="0" compactData="0" gridDropZones="1">
  <location ref="AT8:AW38" firstHeaderRow="1" firstDataRow="2" firstDataCol="1" rowPageCount="3" colPageCount="1"/>
  <pivotFields count="50">
    <pivotField compact="0" outline="0" subtotalTop="0" showAll="0" includeNewItemsInFilter="1" defaultSubtotal="0"/>
    <pivotField axis="axisRow" dataField="1" compact="0" outline="0" subtotalTop="0" showAll="0" includeNewItemsInFilter="1">
      <items count="31">
        <item h="1" x="2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20"/>
        <item x="19"/>
        <item x="21"/>
        <item x="22"/>
        <item x="23"/>
        <item x="24"/>
        <item x="25"/>
        <item x="26"/>
        <item x="27"/>
        <item x="28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">
        <item x="0"/>
        <item x="1"/>
        <item x="3"/>
        <item x="2"/>
      </items>
    </pivotField>
    <pivotField axis="axisPage" compact="0" outline="0" subtotalTop="0" showAll="0" includeNewItemsInFilter="1" defaultSubtotal="0">
      <items count="8">
        <item x="7"/>
        <item x="0"/>
        <item x="1"/>
        <item x="2"/>
        <item x="3"/>
        <item x="4"/>
        <item x="5"/>
        <item x="6"/>
      </items>
    </pivotField>
    <pivotField axis="axisPage" compact="0" outline="0" subtotalTop="0" showAll="0" includeNewItemsInFilter="1" defaultSubtotal="0">
      <items count="12">
        <item x="5"/>
        <item x="6"/>
        <item x="7"/>
        <item x="8"/>
        <item x="0"/>
        <item x="1"/>
        <item x="2"/>
        <item x="3"/>
        <item x="4"/>
        <item x="11"/>
        <item x="10"/>
        <item x="9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2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</rowItems>
  <colFields count="1">
    <field x="-2"/>
  </colFields>
  <colItems count="3">
    <i>
      <x/>
    </i>
    <i i="1">
      <x v="1"/>
    </i>
    <i i="2">
      <x v="2"/>
    </i>
  </colItems>
  <pageFields count="3">
    <pageField fld="38" hier="0"/>
    <pageField fld="39" hier="0"/>
    <pageField fld="40" hier="0"/>
  </pageFields>
  <dataFields count="3">
    <dataField name="Кол-во сделок" fld="1" subtotal="count" baseField="0" baseItem="0" numFmtId="1"/>
    <dataField name="Ср. результат" fld="22" subtotal="average" baseField="0" baseItem="0"/>
    <dataField name="Результат" fld="22" baseField="0" baseItem="0"/>
  </dataFields>
  <formats count="50">
    <format dxfId="1196">
      <pivotArea type="all" dataOnly="0" outline="0" fieldPosition="0"/>
    </format>
    <format dxfId="1195">
      <pivotArea outline="0" fieldPosition="0"/>
    </format>
    <format dxfId="1194">
      <pivotArea outline="0" fieldPosition="0">
        <references count="1">
          <reference field="4294967294" count="1" selected="0">
            <x v="0"/>
          </reference>
        </references>
      </pivotArea>
    </format>
    <format dxfId="1193">
      <pivotArea field="-2" type="button" dataOnly="0" labelOnly="1" outline="0" axis="axisCol" fieldPosition="0"/>
    </format>
    <format dxfId="119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191">
      <pivotArea type="all" dataOnly="0" outline="0" fieldPosition="0"/>
    </format>
    <format dxfId="1190">
      <pivotArea type="all" dataOnly="0" outline="0" fieldPosition="0"/>
    </format>
    <format dxfId="1189">
      <pivotArea outline="0" fieldPosition="0">
        <references count="1">
          <reference field="1" count="23" selected="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</references>
      </pivotArea>
    </format>
    <format dxfId="1188">
      <pivotArea type="origin" dataOnly="0" labelOnly="1" outline="0" fieldPosition="0"/>
    </format>
    <format dxfId="1187">
      <pivotArea field="1" type="button" dataOnly="0" labelOnly="1" outline="0" axis="axisRow" fieldPosition="0"/>
    </format>
    <format dxfId="1186">
      <pivotArea field="-2" type="button" dataOnly="0" labelOnly="1" outline="0" axis="axisCol" fieldPosition="0"/>
    </format>
    <format dxfId="1185">
      <pivotArea type="topRight" dataOnly="0" labelOnly="1" outline="0" fieldPosition="0"/>
    </format>
    <format dxfId="118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83">
      <pivotArea field="38" type="button" dataOnly="0" labelOnly="1" outline="0" axis="axisPage" fieldPosition="0"/>
    </format>
    <format dxfId="1182">
      <pivotArea dataOnly="0" labelOnly="1" outline="0" fieldPosition="0">
        <references count="1">
          <reference field="38" count="0"/>
        </references>
      </pivotArea>
    </format>
    <format dxfId="1181">
      <pivotArea field="39" type="button" dataOnly="0" labelOnly="1" outline="0" axis="axisPage" fieldPosition="1"/>
    </format>
    <format dxfId="1180">
      <pivotArea dataOnly="0" labelOnly="1" outline="0" fieldPosition="0">
        <references count="1">
          <reference field="39" count="0"/>
        </references>
      </pivotArea>
    </format>
    <format dxfId="1179">
      <pivotArea field="40" type="button" dataOnly="0" labelOnly="1" outline="0" axis="axisPage" fieldPosition="2"/>
    </format>
    <format dxfId="1178">
      <pivotArea dataOnly="0" labelOnly="1" outline="0" fieldPosition="0">
        <references count="1">
          <reference field="40" count="0"/>
        </references>
      </pivotArea>
    </format>
    <format dxfId="1177">
      <pivotArea type="all" dataOnly="0" outline="0" fieldPosition="0"/>
    </format>
    <format dxfId="1176">
      <pivotArea type="all" dataOnly="0" outline="0" fieldPosition="0"/>
    </format>
    <format dxfId="1175">
      <pivotArea field="1" type="button" dataOnly="0" labelOnly="1" outline="0" axis="axisRow" fieldPosition="0"/>
    </format>
    <format dxfId="117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73">
      <pivotArea field="38" type="button" dataOnly="0" labelOnly="1" outline="0" axis="axisPage" fieldPosition="0"/>
    </format>
    <format dxfId="1172">
      <pivotArea dataOnly="0" labelOnly="1" outline="0" fieldPosition="0">
        <references count="1">
          <reference field="38" count="0"/>
        </references>
      </pivotArea>
    </format>
    <format dxfId="1171">
      <pivotArea field="39" type="button" dataOnly="0" labelOnly="1" outline="0" axis="axisPage" fieldPosition="1"/>
    </format>
    <format dxfId="1170">
      <pivotArea dataOnly="0" labelOnly="1" outline="0" fieldPosition="0">
        <references count="1">
          <reference field="39" count="0"/>
        </references>
      </pivotArea>
    </format>
    <format dxfId="1169">
      <pivotArea field="40" type="button" dataOnly="0" labelOnly="1" outline="0" axis="axisPage" fieldPosition="2"/>
    </format>
    <format dxfId="1168">
      <pivotArea dataOnly="0" labelOnly="1" outline="0" fieldPosition="0">
        <references count="1">
          <reference field="40" count="0"/>
        </references>
      </pivotArea>
    </format>
    <format dxfId="1167">
      <pivotArea outline="0" fieldPosition="0"/>
    </format>
    <format dxfId="1166">
      <pivotArea field="1" type="button" dataOnly="0" labelOnly="1" outline="0" axis="axisRow" fieldPosition="0"/>
    </format>
    <format dxfId="1165">
      <pivotArea dataOnly="0" labelOnly="1" outline="0" fieldPosition="0">
        <references count="1">
          <reference field="1" count="0"/>
        </references>
      </pivotArea>
    </format>
    <format dxfId="116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63">
      <pivotArea type="all" dataOnly="0" outline="0" fieldPosition="0"/>
    </format>
    <format dxfId="1162">
      <pivotArea type="all" dataOnly="0" outline="0" fieldPosition="0"/>
    </format>
    <format dxfId="1161">
      <pivotArea type="all" dataOnly="0" outline="0" fieldPosition="0"/>
    </format>
    <format dxfId="1160">
      <pivotArea type="all" dataOnly="0" outline="0" fieldPosition="0"/>
    </format>
    <format dxfId="1159">
      <pivotArea field="38" type="button" dataOnly="0" labelOnly="1" outline="0" axis="axisPage" fieldPosition="0"/>
    </format>
    <format dxfId="1158">
      <pivotArea dataOnly="0" labelOnly="1" outline="0" fieldPosition="0">
        <references count="1">
          <reference field="38" count="0"/>
        </references>
      </pivotArea>
    </format>
    <format dxfId="1157">
      <pivotArea field="39" type="button" dataOnly="0" labelOnly="1" outline="0" axis="axisPage" fieldPosition="1"/>
    </format>
    <format dxfId="1156">
      <pivotArea dataOnly="0" labelOnly="1" outline="0" fieldPosition="0">
        <references count="1">
          <reference field="39" count="0"/>
        </references>
      </pivotArea>
    </format>
    <format dxfId="1155">
      <pivotArea field="40" type="button" dataOnly="0" labelOnly="1" outline="0" axis="axisPage" fieldPosition="2"/>
    </format>
    <format dxfId="1154">
      <pivotArea dataOnly="0" labelOnly="1" outline="0" fieldPosition="0">
        <references count="1">
          <reference field="40" count="0"/>
        </references>
      </pivotArea>
    </format>
    <format dxfId="1153">
      <pivotArea field="-2" type="button" dataOnly="0" labelOnly="1" outline="0" axis="axisCol" fieldPosition="0"/>
    </format>
    <format dxfId="1152">
      <pivotArea type="topRight" dataOnly="0" labelOnly="1" outline="0" offset="A1" fieldPosition="0"/>
    </format>
    <format dxfId="1151">
      <pivotArea type="all" dataOnly="0" outline="0" fieldPosition="0"/>
    </format>
    <format dxfId="1150">
      <pivotArea outline="0" collapsedLevelsAreSubtotals="1" fieldPosition="0">
        <references count="1">
          <reference field="1" count="1" selected="0">
            <x v="23"/>
          </reference>
        </references>
      </pivotArea>
    </format>
    <format dxfId="1149">
      <pivotArea outline="0" collapsedLevelsAreSubtotals="1" fieldPosition="0">
        <references count="1">
          <reference field="1" count="1" selected="0">
            <x v="24"/>
          </reference>
        </references>
      </pivotArea>
    </format>
    <format dxfId="1148">
      <pivotArea type="all" dataOnly="0" outline="0" fieldPosition="0"/>
    </format>
    <format dxfId="1147">
      <pivotArea type="all" dataOnly="0" outline="0" fieldPosition="0"/>
    </format>
  </formats>
  <conditionalFormats count="3">
    <conditionalFormat scope="field" priority="29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" count="0" selected="0"/>
          </references>
        </pivotArea>
      </pivotAreas>
    </conditionalFormat>
    <conditionalFormat scope="field" priority="15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" count="0" selected="0"/>
          </references>
        </pivotArea>
      </pivotAreas>
    </conditionalFormat>
    <conditionalFormat scope="field" priority="14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" count="0" selected="0"/>
          </references>
        </pivotArea>
      </pivotAreas>
    </conditionalFormat>
  </conditionalFormats>
  <pivotTableStyleInfo name="PivotStyleMedium9 2" showRowHeaders="1" showColHeaders="1" showRowStripes="1" showColStripes="1" showLastColumn="1"/>
</pivotTableDefinition>
</file>

<file path=xl/pivotTables/pivotTable6.xml><?xml version="1.0" encoding="utf-8"?>
<pivotTableDefinition xmlns="http://schemas.openxmlformats.org/spreadsheetml/2006/main" name="СводнаяТаблица4" cacheId="120" applyNumberFormats="0" applyBorderFormats="0" applyFontFormats="0" applyPatternFormats="0" applyAlignmentFormats="0" applyWidthHeightFormats="1" dataCaption="Данные" updatedVersion="3" minRefreshableVersion="3" showMemberPropertyTips="0" colGrandTotals="0" itemPrintTitles="1" mergeItem="1" createdVersion="3" indent="0" compact="0" compactData="0" gridDropZones="1" chartFormat="1">
  <location ref="I8:L39" firstHeaderRow="1" firstDataRow="2" firstDataCol="1" rowPageCount="3" colPageCount="1"/>
  <pivotFields count="50">
    <pivotField compact="0" outline="0" subtotalTop="0" showAll="0" includeNewItemsInFilter="1"/>
    <pivotField axis="axisRow" compact="0" outline="0" subtotalTop="0" showAll="0" includeNewItemsInFilter="1" sortType="ascending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4"/>
        <item x="25"/>
        <item x="26"/>
        <item x="27"/>
        <item x="28"/>
        <item x="22"/>
        <item x="23"/>
        <item h="1" x="29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name="Комиссия2"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dataField="1"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">
        <item x="0"/>
        <item x="1"/>
        <item x="3"/>
        <item x="2"/>
      </items>
    </pivotField>
    <pivotField axis="axisPage" compact="0" outline="0" subtotalTop="0" showAll="0" includeNewItemsInFilter="1" defaultSubtotal="0">
      <items count="8">
        <item x="7"/>
        <item x="0"/>
        <item x="1"/>
        <item x="2"/>
        <item x="3"/>
        <item x="4"/>
        <item x="5"/>
        <item x="6"/>
      </items>
    </pivotField>
    <pivotField axis="axisPage" compact="0" outline="0" subtotalTop="0" showAll="0" includeNewItemsInFilter="1" defaultSubtotal="0">
      <items count="12">
        <item x="5"/>
        <item x="6"/>
        <item x="7"/>
        <item x="8"/>
        <item x="0"/>
        <item x="1"/>
        <item x="2"/>
        <item x="3"/>
        <item x="4"/>
        <item x="11"/>
        <item x="10"/>
        <item x="9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38" hier="0"/>
    <pageField fld="39" hier="0"/>
    <pageField fld="40" hier="0"/>
  </pageFields>
  <dataFields count="3">
    <dataField name="Net" fld="22" baseField="0" baseItem="0"/>
    <dataField name="Комиссия" fld="18" baseField="0" baseItem="0"/>
    <dataField name="кол. сделок" fld="9" subtotal="count" baseField="0" baseItem="0" numFmtId="1"/>
  </dataFields>
  <formats count="105">
    <format dxfId="1301">
      <pivotArea outline="0" fieldPosition="0"/>
    </format>
    <format dxfId="1300">
      <pivotArea field="-2" type="button" dataOnly="0" labelOnly="1" outline="0" axis="axisCol" fieldPosition="0"/>
    </format>
    <format dxfId="1299">
      <pivotArea type="topRight" dataOnly="0" labelOnly="1" outline="0" fieldPosition="0"/>
    </format>
    <format dxfId="129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297">
      <pivotArea field="1" type="button" dataOnly="0" labelOnly="1" outline="0" axis="axisRow" fieldPosition="0"/>
    </format>
    <format dxfId="1296">
      <pivotArea dataOnly="0" labelOnly="1" grandRow="1" outline="0" fieldPosition="0"/>
    </format>
    <format dxfId="129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294">
      <pivotArea outline="0" fieldPosition="0">
        <references count="1">
          <reference field="4294967294" count="1" selected="0">
            <x v="2"/>
          </reference>
        </references>
      </pivotArea>
    </format>
    <format dxfId="1293">
      <pivotArea type="all" dataOnly="0" outline="0" fieldPosition="0"/>
    </format>
    <format dxfId="1292">
      <pivotArea type="all" dataOnly="0" outline="0" fieldPosition="0"/>
    </format>
    <format dxfId="1291">
      <pivotArea type="all" dataOnly="0" outline="0" fieldPosition="0"/>
    </format>
    <format dxfId="1290">
      <pivotArea type="all" dataOnly="0" outline="0" fieldPosition="0"/>
    </format>
    <format dxfId="1289">
      <pivotArea type="all" dataOnly="0" outline="0" fieldPosition="0"/>
    </format>
    <format dxfId="1288">
      <pivotArea field="38" type="button" dataOnly="0" labelOnly="1" outline="0" axis="axisPage" fieldPosition="0"/>
    </format>
    <format dxfId="1287">
      <pivotArea dataOnly="0" labelOnly="1" outline="0" fieldPosition="0">
        <references count="1">
          <reference field="38" count="0"/>
        </references>
      </pivotArea>
    </format>
    <format dxfId="1286">
      <pivotArea field="39" type="button" dataOnly="0" labelOnly="1" outline="0" axis="axisPage" fieldPosition="1"/>
    </format>
    <format dxfId="1285">
      <pivotArea dataOnly="0" labelOnly="1" outline="0" fieldPosition="0">
        <references count="1">
          <reference field="39" count="0"/>
        </references>
      </pivotArea>
    </format>
    <format dxfId="1284">
      <pivotArea field="40" type="button" dataOnly="0" labelOnly="1" outline="0" axis="axisPage" fieldPosition="2"/>
    </format>
    <format dxfId="1283">
      <pivotArea dataOnly="0" labelOnly="1" outline="0" fieldPosition="0">
        <references count="1">
          <reference field="40" count="0"/>
        </references>
      </pivotArea>
    </format>
    <format dxfId="1282">
      <pivotArea field="38" type="button" dataOnly="0" labelOnly="1" outline="0" axis="axisPage" fieldPosition="0"/>
    </format>
    <format dxfId="1281">
      <pivotArea field="38" type="button" dataOnly="0" labelOnly="1" outline="0" axis="axisPage" fieldPosition="0"/>
    </format>
    <format dxfId="1280">
      <pivotArea dataOnly="0" labelOnly="1" outline="0" fieldPosition="0">
        <references count="1">
          <reference field="38" count="0"/>
        </references>
      </pivotArea>
    </format>
    <format dxfId="1279">
      <pivotArea field="39" type="button" dataOnly="0" labelOnly="1" outline="0" axis="axisPage" fieldPosition="1"/>
    </format>
    <format dxfId="1278">
      <pivotArea dataOnly="0" labelOnly="1" outline="0" fieldPosition="0">
        <references count="1">
          <reference field="39" count="0"/>
        </references>
      </pivotArea>
    </format>
    <format dxfId="1277">
      <pivotArea field="40" type="button" dataOnly="0" labelOnly="1" outline="0" axis="axisPage" fieldPosition="2"/>
    </format>
    <format dxfId="1276">
      <pivotArea dataOnly="0" labelOnly="1" outline="0" fieldPosition="0">
        <references count="1">
          <reference field="40" count="0"/>
        </references>
      </pivotArea>
    </format>
    <format dxfId="1275">
      <pivotArea type="all" dataOnly="0" outline="0" fieldPosition="0"/>
    </format>
    <format dxfId="1274">
      <pivotArea outline="0" fieldPosition="0">
        <references count="1">
          <reference field="1" count="4" selected="0">
            <x v="0"/>
            <x v="1"/>
            <x v="2"/>
            <x v="3"/>
          </reference>
        </references>
      </pivotArea>
    </format>
    <format dxfId="1273">
      <pivotArea field="1" type="button" dataOnly="0" labelOnly="1" outline="0" axis="axisRow" fieldPosition="0"/>
    </format>
    <format dxfId="127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71">
      <pivotArea field="38" type="button" dataOnly="0" labelOnly="1" outline="0" axis="axisPage" fieldPosition="0"/>
    </format>
    <format dxfId="1270">
      <pivotArea dataOnly="0" labelOnly="1" outline="0" fieldPosition="0">
        <references count="1">
          <reference field="38" count="0"/>
        </references>
      </pivotArea>
    </format>
    <format dxfId="1269">
      <pivotArea field="39" type="button" dataOnly="0" labelOnly="1" outline="0" axis="axisPage" fieldPosition="1"/>
    </format>
    <format dxfId="1268">
      <pivotArea dataOnly="0" labelOnly="1" outline="0" fieldPosition="0">
        <references count="1">
          <reference field="39" count="0"/>
        </references>
      </pivotArea>
    </format>
    <format dxfId="1267">
      <pivotArea field="40" type="button" dataOnly="0" labelOnly="1" outline="0" axis="axisPage" fieldPosition="2"/>
    </format>
    <format dxfId="1266">
      <pivotArea dataOnly="0" labelOnly="1" outline="0" fieldPosition="0">
        <references count="1">
          <reference field="40" count="0"/>
        </references>
      </pivotArea>
    </format>
    <format dxfId="1265">
      <pivotArea outline="0" fieldPosition="0">
        <references count="2">
          <reference field="4294967294" count="1" selected="0">
            <x v="2"/>
          </reference>
          <reference field="1" count="1" selected="0">
            <x v="5"/>
          </reference>
        </references>
      </pivotArea>
    </format>
    <format dxfId="1264">
      <pivotArea type="all" dataOnly="0" outline="0" fieldPosition="0"/>
    </format>
    <format dxfId="1263">
      <pivotArea field="38" type="button" dataOnly="0" labelOnly="1" outline="0" axis="axisPage" fieldPosition="0"/>
    </format>
    <format dxfId="1262">
      <pivotArea dataOnly="0" labelOnly="1" outline="0" fieldPosition="0">
        <references count="1">
          <reference field="38" count="0"/>
        </references>
      </pivotArea>
    </format>
    <format dxfId="1261">
      <pivotArea field="39" type="button" dataOnly="0" labelOnly="1" outline="0" axis="axisPage" fieldPosition="1"/>
    </format>
    <format dxfId="1260">
      <pivotArea dataOnly="0" labelOnly="1" outline="0" fieldPosition="0">
        <references count="1">
          <reference field="39" count="0"/>
        </references>
      </pivotArea>
    </format>
    <format dxfId="1259">
      <pivotArea field="40" type="button" dataOnly="0" labelOnly="1" outline="0" axis="axisPage" fieldPosition="2"/>
    </format>
    <format dxfId="1258">
      <pivotArea dataOnly="0" labelOnly="1" outline="0" fieldPosition="0">
        <references count="1">
          <reference field="40" count="0"/>
        </references>
      </pivotArea>
    </format>
    <format dxfId="1257">
      <pivotArea type="all" dataOnly="0" outline="0" fieldPosition="0"/>
    </format>
    <format dxfId="1256">
      <pivotArea field="38" type="button" dataOnly="0" labelOnly="1" outline="0" axis="axisPage" fieldPosition="0"/>
    </format>
    <format dxfId="1255">
      <pivotArea dataOnly="0" labelOnly="1" outline="0" fieldPosition="0">
        <references count="1">
          <reference field="38" count="0"/>
        </references>
      </pivotArea>
    </format>
    <format dxfId="1254">
      <pivotArea field="39" type="button" dataOnly="0" labelOnly="1" outline="0" axis="axisPage" fieldPosition="1"/>
    </format>
    <format dxfId="1253">
      <pivotArea dataOnly="0" labelOnly="1" outline="0" fieldPosition="0">
        <references count="1">
          <reference field="39" count="0"/>
        </references>
      </pivotArea>
    </format>
    <format dxfId="1252">
      <pivotArea field="40" type="button" dataOnly="0" labelOnly="1" outline="0" axis="axisPage" fieldPosition="2"/>
    </format>
    <format dxfId="1251">
      <pivotArea dataOnly="0" labelOnly="1" outline="0" fieldPosition="0">
        <references count="1">
          <reference field="40" count="0"/>
        </references>
      </pivotArea>
    </format>
    <format dxfId="1250">
      <pivotArea field="1" type="button" dataOnly="0" labelOnly="1" outline="0" axis="axisRow" fieldPosition="0"/>
    </format>
    <format dxfId="124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48">
      <pivotArea grandRow="1" outline="0" fieldPosition="0"/>
    </format>
    <format dxfId="1247">
      <pivotArea dataOnly="0" labelOnly="1" grandRow="1" outline="0" fieldPosition="0"/>
    </format>
    <format dxfId="1246">
      <pivotArea outline="0" fieldPosition="0">
        <references count="1">
          <reference field="1" count="10" selected="0">
            <x v="9"/>
            <x v="10"/>
            <x v="11"/>
            <x v="12"/>
            <x v="13"/>
            <x v="14"/>
            <x v="15"/>
            <x v="16"/>
            <x v="17"/>
            <x v="18"/>
          </reference>
        </references>
      </pivotArea>
    </format>
    <format dxfId="1245">
      <pivotArea outline="0" fieldPosition="0"/>
    </format>
    <format dxfId="1244">
      <pivotArea field="1" type="button" dataOnly="0" labelOnly="1" outline="0" axis="axisRow" fieldPosition="0"/>
    </format>
    <format dxfId="1243">
      <pivotArea dataOnly="0" labelOnly="1" outline="0" fieldPosition="0">
        <references count="1">
          <reference field="1" count="0"/>
        </references>
      </pivotArea>
    </format>
    <format dxfId="1242">
      <pivotArea dataOnly="0" labelOnly="1" grandRow="1" outline="0" fieldPosition="0"/>
    </format>
    <format dxfId="124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40">
      <pivotArea type="all" dataOnly="0" outline="0" fieldPosition="0"/>
    </format>
    <format dxfId="1239">
      <pivotArea outline="0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format>
    <format dxfId="1238">
      <pivotArea type="all" dataOnly="0" outline="0" fieldPosition="0"/>
    </format>
    <format dxfId="1237">
      <pivotArea outline="0" collapsedLevelsAreSubtotals="1" fieldPosition="0">
        <references count="1">
          <reference field="1" count="1" selected="0">
            <x v="18"/>
          </reference>
        </references>
      </pivotArea>
    </format>
    <format dxfId="1236">
      <pivotArea outline="0" collapsedLevelsAreSubtotals="1" fieldPosition="0">
        <references count="1">
          <reference field="1" count="1" selected="0">
            <x v="8"/>
          </reference>
        </references>
      </pivotArea>
    </format>
    <format dxfId="1235">
      <pivotArea outline="0" collapsedLevelsAreSubtotals="1" fieldPosition="0">
        <references count="1">
          <reference field="1" count="1" selected="0">
            <x v="9"/>
          </reference>
        </references>
      </pivotArea>
    </format>
    <format dxfId="1234">
      <pivotArea field="1" type="button" dataOnly="0" labelOnly="1" outline="0" axis="axisRow" fieldPosition="0"/>
    </format>
    <format dxfId="123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32">
      <pivotArea outline="0" collapsedLevelsAreSubtotals="1" fieldPosition="0">
        <references count="1">
          <reference field="1" count="1" selected="0">
            <x v="0"/>
          </reference>
        </references>
      </pivotArea>
    </format>
    <format dxfId="1231">
      <pivotArea dataOnly="0" labelOnly="1" outline="0" fieldPosition="0">
        <references count="1">
          <reference field="1" count="1">
            <x v="0"/>
          </reference>
        </references>
      </pivotArea>
    </format>
    <format dxfId="1230">
      <pivotArea dataOnly="0" labelOnly="1" outline="0" fieldPosition="0">
        <references count="1">
          <reference field="1" count="0"/>
        </references>
      </pivotArea>
    </format>
    <format dxfId="1229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228">
      <pivotArea type="topRight" dataOnly="0" labelOnly="1" outline="0" fieldPosition="0"/>
    </format>
    <format dxfId="1227">
      <pivotArea type="origin" dataOnly="0" labelOnly="1" outline="0" fieldPosition="0"/>
    </format>
    <format dxfId="1226">
      <pivotArea type="origin" dataOnly="0" labelOnly="1" outline="0" fieldPosition="0"/>
    </format>
    <format dxfId="1225">
      <pivotArea field="1" type="button" dataOnly="0" labelOnly="1" outline="0" axis="axisRow" fieldPosition="0"/>
    </format>
    <format dxfId="1224">
      <pivotArea field="-2" type="button" dataOnly="0" labelOnly="1" outline="0" axis="axisCol" fieldPosition="0"/>
    </format>
    <format dxfId="1223">
      <pivotArea type="topRight" dataOnly="0" labelOnly="1" outline="0" fieldPosition="0"/>
    </format>
    <format dxfId="122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2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220">
      <pivotArea field="1" type="button" dataOnly="0" labelOnly="1" outline="0" axis="axisRow" fieldPosition="0"/>
    </format>
    <format dxfId="1219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218">
      <pivotArea type="topRight" dataOnly="0" labelOnly="1" outline="0" offset="B1" fieldPosition="0"/>
    </format>
    <format dxfId="1217">
      <pivotArea type="topRight" dataOnly="0" labelOnly="1" outline="0" offset="A1" fieldPosition="0"/>
    </format>
    <format dxfId="1216">
      <pivotArea type="origin" dataOnly="0" labelOnly="1" outline="0" fieldPosition="0"/>
    </format>
    <format dxfId="1215">
      <pivotArea type="topRight" dataOnly="0" labelOnly="1" outline="0" offset="B1" fieldPosition="0"/>
    </format>
    <format dxfId="1214">
      <pivotArea type="topRight" dataOnly="0" labelOnly="1" outline="0" offset="A1" fieldPosition="0"/>
    </format>
    <format dxfId="1213">
      <pivotArea field="-2" type="button" dataOnly="0" labelOnly="1" outline="0" axis="axisCol" fieldPosition="0"/>
    </format>
    <format dxfId="1212">
      <pivotArea type="origin" dataOnly="0" labelOnly="1" outline="0" fieldPosition="0"/>
    </format>
    <format dxfId="1211">
      <pivotArea field="-2" type="button" dataOnly="0" labelOnly="1" outline="0" axis="axisCol" fieldPosition="0"/>
    </format>
    <format dxfId="1210">
      <pivotArea type="topRight" dataOnly="0" labelOnly="1" outline="0" fieldPosition="0"/>
    </format>
    <format dxfId="1209">
      <pivotArea type="all" dataOnly="0" outline="0" fieldPosition="0"/>
    </format>
    <format dxfId="1208">
      <pivotArea type="all" dataOnly="0" outline="0" fieldPosition="0"/>
    </format>
    <format dxfId="1207">
      <pivotArea type="all" dataOnly="0" outline="0" fieldPosition="0"/>
    </format>
    <format dxfId="1206">
      <pivotArea field="38" type="button" dataOnly="0" labelOnly="1" outline="0" axis="axisPage" fieldPosition="0"/>
    </format>
    <format dxfId="1205">
      <pivotArea dataOnly="0" labelOnly="1" outline="0" fieldPosition="0">
        <references count="1">
          <reference field="38" count="0"/>
        </references>
      </pivotArea>
    </format>
    <format dxfId="1204">
      <pivotArea field="39" type="button" dataOnly="0" labelOnly="1" outline="0" axis="axisPage" fieldPosition="1"/>
    </format>
    <format dxfId="1203">
      <pivotArea dataOnly="0" labelOnly="1" outline="0" fieldPosition="0">
        <references count="1">
          <reference field="39" count="0"/>
        </references>
      </pivotArea>
    </format>
    <format dxfId="1202">
      <pivotArea field="40" type="button" dataOnly="0" labelOnly="1" outline="0" axis="axisPage" fieldPosition="2"/>
    </format>
    <format dxfId="1201">
      <pivotArea dataOnly="0" labelOnly="1" outline="0" fieldPosition="0">
        <references count="1">
          <reference field="40" count="0"/>
        </references>
      </pivotArea>
    </format>
    <format dxfId="120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199">
      <pivotArea type="all" dataOnly="0" outline="0" fieldPosition="0"/>
    </format>
    <format dxfId="1198">
      <pivotArea type="all" dataOnly="0" outline="0" fieldPosition="0"/>
    </format>
    <format dxfId="1197">
      <pivotArea type="all" dataOnly="0" outline="0" fieldPosition="0"/>
    </format>
  </formats>
  <conditionalFormats count="3">
    <conditionalFormat scope="field" priority="47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" count="0" selected="0"/>
          </references>
        </pivotArea>
      </pivotAreas>
    </conditionalFormat>
    <conditionalFormat scope="field" priority="46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" count="0" selected="0"/>
          </references>
        </pivotArea>
      </pivotAreas>
    </conditionalFormat>
    <conditionalFormat scope="field" priority="31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9 2" showRowHeaders="1" showColHeaders="1" showRowStripes="1" showColStripes="1" showLastColumn="1"/>
</pivotTableDefinition>
</file>

<file path=xl/pivotTables/pivotTable7.xml><?xml version="1.0" encoding="utf-8"?>
<pivotTableDefinition xmlns="http://schemas.openxmlformats.org/spreadsheetml/2006/main" name="СводнаяТаблица8" cacheId="120" applyNumberFormats="0" applyBorderFormats="0" applyFontFormats="0" applyPatternFormats="0" applyAlignmentFormats="0" applyWidthHeightFormats="1" dataCaption="Данные" updatedVersion="3" minRefreshableVersion="3" showMemberPropertyTips="0" useAutoFormatting="1" rowGrandTotals="0" colGrandTotals="0" itemPrintTitles="1" createdVersion="3" indent="0" compact="0" compactData="0" gridDropZones="1" chartFormat="1" customListSort="0">
  <location ref="R8:T38" firstHeaderRow="1" firstDataRow="2" firstDataCol="1" rowPageCount="3" colPageCount="1"/>
  <pivotFields count="50">
    <pivotField compact="0" outline="0" subtotalTop="0" showAll="0" includeNewItemsInFilter="1"/>
    <pivotField axis="axisRow" compact="0" outline="0" subtotalTop="0" showAll="0" includeNewItemsInFilter="1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h="1" x="29"/>
        <item x="20"/>
        <item x="19"/>
        <item x="21"/>
        <item x="22"/>
        <item x="23"/>
        <item x="24"/>
        <item x="25"/>
        <item x="26"/>
        <item x="27"/>
        <item x="2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">
        <item x="0"/>
        <item x="1"/>
        <item x="3"/>
        <item x="2"/>
      </items>
    </pivotField>
    <pivotField axis="axisPage" compact="0" outline="0" subtotalTop="0" showAll="0" includeNewItemsInFilter="1" defaultSubtotal="0">
      <items count="8">
        <item x="7"/>
        <item x="0"/>
        <item x="1"/>
        <item x="2"/>
        <item x="3"/>
        <item x="4"/>
        <item x="5"/>
        <item x="6"/>
      </items>
    </pivotField>
    <pivotField axis="axisPage" compact="0" outline="0" subtotalTop="0" showAll="0" includeNewItemsInFilter="1" defaultSubtotal="0">
      <items count="12">
        <item x="5"/>
        <item x="6"/>
        <item x="7"/>
        <item x="8"/>
        <item x="0"/>
        <item x="1"/>
        <item x="2"/>
        <item x="3"/>
        <item x="4"/>
        <item x="11"/>
        <item x="10"/>
        <item x="9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</rowItems>
  <colFields count="1">
    <field x="-2"/>
  </colFields>
  <colItems count="2">
    <i>
      <x/>
    </i>
    <i i="1">
      <x v="1"/>
    </i>
  </colItems>
  <pageFields count="3">
    <pageField fld="38" hier="0"/>
    <pageField fld="39" hier="0"/>
    <pageField fld="40" hier="0"/>
  </pageFields>
  <dataFields count="2">
    <dataField name="NET" fld="22" showDataAs="runTotal" baseField="1" baseItem="0" numFmtId="164"/>
    <dataField name="GROSS" fld="21" showDataAs="runTotal" baseField="1" baseItem="0" numFmtId="164"/>
  </dataFields>
  <formats count="46">
    <format dxfId="134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346">
      <pivotArea type="all" dataOnly="0" outline="0" fieldPosition="0"/>
    </format>
    <format dxfId="1345">
      <pivotArea type="all" dataOnly="0" outline="0" fieldPosition="0"/>
    </format>
    <format dxfId="1344">
      <pivotArea type="all" dataOnly="0" outline="0" fieldPosition="0"/>
    </format>
    <format dxfId="1343">
      <pivotArea grandRow="1" outline="0" fieldPosition="0"/>
    </format>
    <format dxfId="1342">
      <pivotArea dataOnly="0" labelOnly="1" grandRow="1" outline="0" fieldPosition="0"/>
    </format>
    <format dxfId="1341">
      <pivotArea type="all" dataOnly="0" outline="0" fieldPosition="0"/>
    </format>
    <format dxfId="1340">
      <pivotArea field="38" type="button" dataOnly="0" labelOnly="1" outline="0" axis="axisPage" fieldPosition="0"/>
    </format>
    <format dxfId="1339">
      <pivotArea dataOnly="0" labelOnly="1" outline="0" fieldPosition="0">
        <references count="1">
          <reference field="38" count="0"/>
        </references>
      </pivotArea>
    </format>
    <format dxfId="1338">
      <pivotArea field="39" type="button" dataOnly="0" labelOnly="1" outline="0" axis="axisPage" fieldPosition="1"/>
    </format>
    <format dxfId="1337">
      <pivotArea dataOnly="0" labelOnly="1" outline="0" fieldPosition="0">
        <references count="1">
          <reference field="39" count="0"/>
        </references>
      </pivotArea>
    </format>
    <format dxfId="1336">
      <pivotArea field="40" type="button" dataOnly="0" labelOnly="1" outline="0" axis="axisPage" fieldPosition="2"/>
    </format>
    <format dxfId="1335">
      <pivotArea dataOnly="0" labelOnly="1" outline="0" fieldPosition="0">
        <references count="1">
          <reference field="40" count="0"/>
        </references>
      </pivotArea>
    </format>
    <format dxfId="1334">
      <pivotArea type="all" dataOnly="0" outline="0" fieldPosition="0"/>
    </format>
    <format dxfId="1333">
      <pivotArea type="all" dataOnly="0" outline="0" fieldPosition="0"/>
    </format>
    <format dxfId="1332">
      <pivotArea field="1" type="button" dataOnly="0" labelOnly="1" outline="0" axis="axisRow" fieldPosition="0"/>
    </format>
    <format dxfId="133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330">
      <pivotArea field="38" type="button" dataOnly="0" labelOnly="1" outline="0" axis="axisPage" fieldPosition="0"/>
    </format>
    <format dxfId="1329">
      <pivotArea dataOnly="0" labelOnly="1" outline="0" fieldPosition="0">
        <references count="1">
          <reference field="38" count="0"/>
        </references>
      </pivotArea>
    </format>
    <format dxfId="1328">
      <pivotArea field="39" type="button" dataOnly="0" labelOnly="1" outline="0" axis="axisPage" fieldPosition="1"/>
    </format>
    <format dxfId="1327">
      <pivotArea dataOnly="0" labelOnly="1" outline="0" fieldPosition="0">
        <references count="1">
          <reference field="39" count="0"/>
        </references>
      </pivotArea>
    </format>
    <format dxfId="1326">
      <pivotArea field="40" type="button" dataOnly="0" labelOnly="1" outline="0" axis="axisPage" fieldPosition="2"/>
    </format>
    <format dxfId="1325">
      <pivotArea dataOnly="0" labelOnly="1" outline="0" fieldPosition="0">
        <references count="1">
          <reference field="40" count="0"/>
        </references>
      </pivotArea>
    </format>
    <format dxfId="1324">
      <pivotArea outline="0" fieldPosition="0"/>
    </format>
    <format dxfId="1323">
      <pivotArea field="1" type="button" dataOnly="0" labelOnly="1" outline="0" axis="axisRow" fieldPosition="0"/>
    </format>
    <format dxfId="1322">
      <pivotArea dataOnly="0" labelOnly="1" outline="0" fieldPosition="0">
        <references count="1">
          <reference field="1" count="0"/>
        </references>
      </pivotArea>
    </format>
    <format dxfId="132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320">
      <pivotArea type="all" dataOnly="0" outline="0" fieldPosition="0"/>
    </format>
    <format dxfId="1319">
      <pivotArea type="all" dataOnly="0" outline="0" fieldPosition="0"/>
    </format>
    <format dxfId="1318">
      <pivotArea type="all" dataOnly="0" outline="0" fieldPosition="0"/>
    </format>
    <format dxfId="1317">
      <pivotArea type="all" dataOnly="0" outline="0" fieldPosition="0"/>
    </format>
    <format dxfId="1316">
      <pivotArea field="38" type="button" dataOnly="0" labelOnly="1" outline="0" axis="axisPage" fieldPosition="0"/>
    </format>
    <format dxfId="1315">
      <pivotArea dataOnly="0" labelOnly="1" outline="0" fieldPosition="0">
        <references count="1">
          <reference field="38" count="0"/>
        </references>
      </pivotArea>
    </format>
    <format dxfId="1314">
      <pivotArea field="39" type="button" dataOnly="0" labelOnly="1" outline="0" axis="axisPage" fieldPosition="1"/>
    </format>
    <format dxfId="1313">
      <pivotArea dataOnly="0" labelOnly="1" outline="0" fieldPosition="0">
        <references count="1">
          <reference field="39" count="0"/>
        </references>
      </pivotArea>
    </format>
    <format dxfId="1312">
      <pivotArea field="40" type="button" dataOnly="0" labelOnly="1" outline="0" axis="axisPage" fieldPosition="2"/>
    </format>
    <format dxfId="1311">
      <pivotArea dataOnly="0" labelOnly="1" outline="0" fieldPosition="0">
        <references count="1">
          <reference field="40" count="0"/>
        </references>
      </pivotArea>
    </format>
    <format dxfId="1310">
      <pivotArea type="topRight" dataOnly="0" labelOnly="1" outline="0" fieldPosition="0"/>
    </format>
    <format dxfId="1309">
      <pivotArea field="-2" type="button" dataOnly="0" labelOnly="1" outline="0" axis="axisCol" fieldPosition="0"/>
    </format>
    <format dxfId="1308">
      <pivotArea type="origin" dataOnly="0" labelOnly="1" outline="0" fieldPosition="0"/>
    </format>
    <format dxfId="1307">
      <pivotArea field="-2" type="button" dataOnly="0" labelOnly="1" outline="0" axis="axisCol" fieldPosition="0"/>
    </format>
    <format dxfId="1306">
      <pivotArea field="-2" type="button" dataOnly="0" labelOnly="1" outline="0" axis="axisCol" fieldPosition="0"/>
    </format>
    <format dxfId="1305">
      <pivotArea type="topRight" dataOnly="0" labelOnly="1" outline="0" fieldPosition="0"/>
    </format>
    <format dxfId="1304">
      <pivotArea type="all" dataOnly="0" outline="0" fieldPosition="0"/>
    </format>
    <format dxfId="1303">
      <pivotArea type="all" dataOnly="0" outline="0" fieldPosition="0"/>
    </format>
    <format dxfId="1302">
      <pivotArea type="all" dataOnly="0" outline="0" fieldPosition="0"/>
    </format>
  </formats>
  <conditionalFormats count="2">
    <conditionalFormat scope="field" priority="28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" count="0" selected="0"/>
          </references>
        </pivotArea>
      </pivotAreas>
    </conditionalFormat>
    <conditionalFormat scope="field" priority="27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" count="0" selected="0"/>
          </references>
        </pivotArea>
      </pivotAreas>
    </conditionalFormat>
  </conditional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9 2" showRowHeaders="1" showColHeaders="1" showRowStripes="1" showColStripes="1" showLastColumn="1"/>
</pivotTableDefinition>
</file>

<file path=xl/pivotTables/pivotTable8.xml><?xml version="1.0" encoding="utf-8"?>
<pivotTableDefinition xmlns="http://schemas.openxmlformats.org/spreadsheetml/2006/main" name="СводнаяТаблица23" cacheId="120" applyNumberFormats="0" applyBorderFormats="0" applyFontFormats="0" applyPatternFormats="0" applyAlignmentFormats="0" applyWidthHeightFormats="1" dataCaption="Данные" updatedVersion="3" minRefreshableVersion="3" showMemberPropertyTips="0" itemPrintTitles="1" createdVersion="3" indent="0" compact="0" compactData="0" gridDropZones="1" chartFormat="3">
  <location ref="AD8:AG14" firstHeaderRow="1" firstDataRow="2" firstDataCol="1" rowPageCount="3" colPageCount="1"/>
  <pivotFields count="50"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defaultSubtotal="0">
      <items count="5">
        <item x="0"/>
        <item x="1"/>
        <item x="2"/>
        <item h="1" x="4"/>
        <item x="3"/>
      </items>
    </pivotField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axis="axisPage" compact="0" outline="0" subtotalTop="0" showAll="0" includeNewItemsInFilter="1" defaultSubtotal="0">
      <items count="4">
        <item x="0"/>
        <item x="1"/>
        <item x="3"/>
        <item x="2"/>
      </items>
    </pivotField>
    <pivotField axis="axisPage" compact="0" outline="0" subtotalTop="0" showAll="0" includeNewItemsInFilter="1" defaultSubtotal="0">
      <items count="8">
        <item x="7"/>
        <item x="0"/>
        <item x="1"/>
        <item x="2"/>
        <item x="3"/>
        <item x="4"/>
        <item x="5"/>
        <item x="6"/>
      </items>
    </pivotField>
    <pivotField axis="axisPage" compact="0" outline="0" subtotalTop="0" showAll="0" includeNewItemsInFilter="1" defaultSubtotal="0">
      <items count="12">
        <item x="5"/>
        <item x="6"/>
        <item x="7"/>
        <item x="8"/>
        <item x="0"/>
        <item x="1"/>
        <item x="2"/>
        <item x="3"/>
        <item x="4"/>
        <item x="11"/>
        <item x="10"/>
        <item x="9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35"/>
  </rowFields>
  <rowItems count="5">
    <i>
      <x/>
    </i>
    <i>
      <x v="1"/>
    </i>
    <i>
      <x v="2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38" hier="0"/>
    <pageField fld="39" hier="0"/>
    <pageField fld="40" hier="0"/>
  </pageFields>
  <dataFields count="3">
    <dataField name="Плюс" fld="36" baseField="0" baseItem="0"/>
    <dataField name="Минус" fld="37" baseField="0" baseItem="0"/>
    <dataField name="Общий" fld="22" baseField="0" baseItem="0" numFmtId="164"/>
  </dataFields>
  <formats count="47">
    <format dxfId="723">
      <pivotArea type="all" dataOnly="0" outline="0" fieldPosition="0"/>
    </format>
    <format dxfId="722">
      <pivotArea type="all" dataOnly="0" outline="0" fieldPosition="0"/>
    </format>
    <format dxfId="721">
      <pivotArea outline="0" fieldPosition="0"/>
    </format>
    <format dxfId="720">
      <pivotArea type="topRight" dataOnly="0" labelOnly="1" outline="0" fieldPosition="0"/>
    </format>
    <format>
      <pivotArea type="all" dataOnly="0" outline="0" fieldPosition="0"/>
    </format>
    <format dxfId="719">
      <pivotArea outline="0" fieldPosition="0">
        <references count="1">
          <reference field="35" count="0" selected="0"/>
        </references>
      </pivotArea>
    </format>
    <format dxfId="718">
      <pivotArea dataOnly="0" labelOnly="1" outline="0" fieldPosition="0">
        <references count="1">
          <reference field="35" count="0"/>
        </references>
      </pivotArea>
    </format>
    <format dxfId="717">
      <pivotArea type="origin" dataOnly="0" labelOnly="1" outline="0" fieldPosition="0"/>
    </format>
    <format dxfId="716">
      <pivotArea outline="0" fieldPosition="0"/>
    </format>
    <format dxfId="715">
      <pivotArea outline="0" fieldPosition="0"/>
    </format>
    <format dxfId="714">
      <pivotArea dataOnly="0" labelOnly="1" outline="0" fieldPosition="0">
        <references count="1">
          <reference field="35" count="0"/>
        </references>
      </pivotArea>
    </format>
    <format dxfId="713">
      <pivotArea dataOnly="0" labelOnly="1" grandRow="1" outline="0" fieldPosition="0"/>
    </format>
    <format dxfId="712">
      <pivotArea type="all" dataOnly="0" outline="0" fieldPosition="0"/>
    </format>
    <format dxfId="711">
      <pivotArea type="all" dataOnly="0" outline="0" fieldPosition="0"/>
    </format>
    <format dxfId="710">
      <pivotArea type="all" dataOnly="0" outline="0" fieldPosition="0"/>
    </format>
    <format dxfId="709">
      <pivotArea field="38" type="button" dataOnly="0" labelOnly="1" outline="0" axis="axisPage" fieldPosition="0"/>
    </format>
    <format dxfId="708">
      <pivotArea dataOnly="0" labelOnly="1" outline="0" fieldPosition="0">
        <references count="1">
          <reference field="38" count="0"/>
        </references>
      </pivotArea>
    </format>
    <format dxfId="707">
      <pivotArea field="39" type="button" dataOnly="0" labelOnly="1" outline="0" axis="axisPage" fieldPosition="1"/>
    </format>
    <format dxfId="706">
      <pivotArea dataOnly="0" labelOnly="1" outline="0" fieldPosition="0">
        <references count="1">
          <reference field="39" count="0"/>
        </references>
      </pivotArea>
    </format>
    <format dxfId="705">
      <pivotArea field="40" type="button" dataOnly="0" labelOnly="1" outline="0" axis="axisPage" fieldPosition="2"/>
    </format>
    <format dxfId="704">
      <pivotArea dataOnly="0" labelOnly="1" outline="0" fieldPosition="0">
        <references count="1">
          <reference field="40" count="0"/>
        </references>
      </pivotArea>
    </format>
    <format dxfId="703">
      <pivotArea type="all" dataOnly="0" outline="0" fieldPosition="0"/>
    </format>
    <format dxfId="702">
      <pivotArea type="all" dataOnly="0" outline="0" fieldPosition="0"/>
    </format>
    <format dxfId="701">
      <pivotArea outline="0" fieldPosition="0">
        <references count="2">
          <reference field="4294967294" count="1" selected="0">
            <x v="0"/>
          </reference>
          <reference field="35" count="1" selected="0">
            <x v="0"/>
          </reference>
        </references>
      </pivotArea>
    </format>
    <format dxfId="700">
      <pivotArea outline="0" fieldPosition="0">
        <references count="2">
          <reference field="4294967294" count="1" selected="0">
            <x v="1"/>
          </reference>
          <reference field="35" count="1" selected="0">
            <x v="0"/>
          </reference>
        </references>
      </pivotArea>
    </format>
    <format dxfId="699">
      <pivotArea outline="0" fieldPosition="0">
        <references count="2">
          <reference field="4294967294" count="1" selected="0">
            <x v="2"/>
          </reference>
          <reference field="35" count="1" selected="0">
            <x v="0"/>
          </reference>
        </references>
      </pivotArea>
    </format>
    <format dxfId="698">
      <pivotArea type="all" dataOnly="0" outline="0" fieldPosition="0"/>
    </format>
    <format dxfId="697">
      <pivotArea field="38" type="button" dataOnly="0" labelOnly="1" outline="0" axis="axisPage" fieldPosition="0"/>
    </format>
    <format dxfId="696">
      <pivotArea dataOnly="0" labelOnly="1" outline="0" fieldPosition="0">
        <references count="1">
          <reference field="38" count="0"/>
        </references>
      </pivotArea>
    </format>
    <format dxfId="695">
      <pivotArea field="39" type="button" dataOnly="0" labelOnly="1" outline="0" axis="axisPage" fieldPosition="1"/>
    </format>
    <format dxfId="694">
      <pivotArea dataOnly="0" labelOnly="1" outline="0" fieldPosition="0">
        <references count="1">
          <reference field="39" count="0"/>
        </references>
      </pivotArea>
    </format>
    <format dxfId="693">
      <pivotArea field="40" type="button" dataOnly="0" labelOnly="1" outline="0" axis="axisPage" fieldPosition="2"/>
    </format>
    <format dxfId="692">
      <pivotArea dataOnly="0" labelOnly="1" outline="0" fieldPosition="0">
        <references count="1">
          <reference field="40" count="0"/>
        </references>
      </pivotArea>
    </format>
    <format dxfId="691">
      <pivotArea type="all" dataOnly="0" outline="0" fieldPosition="0"/>
    </format>
    <format dxfId="690">
      <pivotArea type="all" dataOnly="0" outline="0" fieldPosition="0"/>
    </format>
    <format dxfId="689">
      <pivotArea type="all" dataOnly="0" outline="0" fieldPosition="0"/>
    </format>
    <format dxfId="688">
      <pivotArea field="38" type="button" dataOnly="0" labelOnly="1" outline="0" axis="axisPage" fieldPosition="0"/>
    </format>
    <format dxfId="687">
      <pivotArea dataOnly="0" labelOnly="1" outline="0" fieldPosition="0">
        <references count="1">
          <reference field="38" count="0"/>
        </references>
      </pivotArea>
    </format>
    <format dxfId="686">
      <pivotArea field="39" type="button" dataOnly="0" labelOnly="1" outline="0" axis="axisPage" fieldPosition="1"/>
    </format>
    <format dxfId="685">
      <pivotArea dataOnly="0" labelOnly="1" outline="0" fieldPosition="0">
        <references count="1">
          <reference field="39" count="0"/>
        </references>
      </pivotArea>
    </format>
    <format dxfId="684">
      <pivotArea field="40" type="button" dataOnly="0" labelOnly="1" outline="0" axis="axisPage" fieldPosition="2"/>
    </format>
    <format dxfId="683">
      <pivotArea dataOnly="0" labelOnly="1" outline="0" fieldPosition="0">
        <references count="1">
          <reference field="40" count="0"/>
        </references>
      </pivotArea>
    </format>
    <format dxfId="682">
      <pivotArea field="-2" type="button" dataOnly="0" labelOnly="1" outline="0" axis="axisCol" fieldPosition="0"/>
    </format>
    <format dxfId="681">
      <pivotArea type="topRight" dataOnly="0" labelOnly="1" outline="0" offset="A1" fieldPosition="0"/>
    </format>
    <format dxfId="680">
      <pivotArea type="topRight" dataOnly="0" labelOnly="1" outline="0" offset="B1" fieldPosition="0"/>
    </format>
    <format dxfId="679">
      <pivotArea type="all" dataOnly="0" outline="0" fieldPosition="0"/>
    </format>
    <format dxfId="678">
      <pivotArea type="all" dataOnly="0" outline="0" fieldPosition="0"/>
    </format>
  </formats>
  <conditionalFormats count="3">
    <conditionalFormat scope="field" priority="7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35" count="0" selected="0"/>
          </references>
        </pivotArea>
      </pivotAreas>
    </conditionalFormat>
    <conditionalFormat scope="field" priority="8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35" count="0" selected="0"/>
          </references>
        </pivotArea>
      </pivotAreas>
    </conditionalFormat>
    <conditionalFormat scope="field" priority="9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35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9 2 3 2" showRowHeaders="1" showColHeaders="1" showRowStripes="1" showColStripes="1" showLastColumn="1"/>
</pivotTableDefinition>
</file>

<file path=xl/pivotTables/pivotTable9.xml><?xml version="1.0" encoding="utf-8"?>
<pivotTableDefinition xmlns="http://schemas.openxmlformats.org/spreadsheetml/2006/main" name="СводнаяТаблица22" cacheId="120" applyNumberFormats="0" applyBorderFormats="0" applyFontFormats="0" applyPatternFormats="0" applyAlignmentFormats="0" applyWidthHeightFormats="1" dataCaption="Данные" updatedVersion="3" minRefreshableVersion="3" showMemberPropertyTips="0" itemPrintTitles="1" mergeItem="1" createdVersion="3" indent="0" compact="0" compactData="0" gridDropZones="1" chartFormat="1">
  <location ref="L8:O16" firstHeaderRow="1" firstDataRow="2" firstDataCol="1" rowPageCount="3" colPageCount="1"/>
  <pivotFields count="50"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9">
        <item x="0"/>
        <item x="3"/>
        <item x="4"/>
        <item x="1"/>
        <item x="2"/>
        <item h="1" x="6"/>
        <item h="1" x="7"/>
        <item x="5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axis="axisPage" compact="0" outline="0" subtotalTop="0" showAll="0" includeNewItemsInFilter="1" defaultSubtotal="0">
      <items count="4">
        <item x="0"/>
        <item x="1"/>
        <item x="3"/>
        <item x="2"/>
      </items>
    </pivotField>
    <pivotField axis="axisPage" compact="0" outline="0" subtotalTop="0" showAll="0" includeNewItemsInFilter="1" defaultSubtotal="0">
      <items count="8">
        <item x="7"/>
        <item x="0"/>
        <item x="1"/>
        <item x="2"/>
        <item x="3"/>
        <item x="4"/>
        <item x="5"/>
        <item x="6"/>
      </items>
    </pivotField>
    <pivotField axis="axisPage" compact="0" outline="0" subtotalTop="0" showAll="0" includeNewItemsInFilter="1" defaultSubtotal="0">
      <items count="12">
        <item x="5"/>
        <item x="6"/>
        <item x="7"/>
        <item x="8"/>
        <item x="0"/>
        <item x="1"/>
        <item x="2"/>
        <item x="3"/>
        <item x="4"/>
        <item x="11"/>
        <item x="10"/>
        <item x="9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27"/>
  </rowFields>
  <rowItems count="7">
    <i>
      <x/>
    </i>
    <i>
      <x v="1"/>
    </i>
    <i>
      <x v="2"/>
    </i>
    <i>
      <x v="3"/>
    </i>
    <i>
      <x v="4"/>
    </i>
    <i>
      <x v="7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38" hier="0"/>
    <pageField fld="39" hier="0"/>
    <pageField fld="40" hier="0"/>
  </pageFields>
  <dataFields count="3">
    <dataField name="Плюс" fld="36" baseField="0" baseItem="0"/>
    <dataField name="Минус" fld="37" baseField="0" baseItem="0"/>
    <dataField name="Общий" fld="22" baseField="0" baseItem="0"/>
  </dataFields>
  <formats count="52">
    <format dxfId="773">
      <pivotArea type="all" dataOnly="0" outline="0" fieldPosition="0"/>
    </format>
    <format dxfId="772">
      <pivotArea type="all" dataOnly="0" outline="0" fieldPosition="0"/>
    </format>
    <format dxfId="771">
      <pivotArea outline="0" fieldPosition="0"/>
    </format>
    <format>
      <pivotArea type="all" dataOnly="0" outline="0" fieldPosition="0"/>
    </format>
    <format dxfId="770">
      <pivotArea outline="0" fieldPosition="0">
        <references count="1">
          <reference field="27" count="0" selected="0"/>
        </references>
      </pivotArea>
    </format>
    <format>
      <pivotArea type="all" dataOnly="0" outline="0" fieldPosition="0"/>
    </format>
    <format dxfId="769">
      <pivotArea dataOnly="0" labelOnly="1" outline="0" fieldPosition="0">
        <references count="1">
          <reference field="27" count="0"/>
        </references>
      </pivotArea>
    </format>
    <format dxfId="768">
      <pivotArea type="origin" dataOnly="0" labelOnly="1" outline="0" fieldPosition="0"/>
    </format>
    <format dxfId="767">
      <pivotArea outline="0" fieldPosition="0"/>
    </format>
    <format dxfId="766">
      <pivotArea type="all" dataOnly="0" outline="0" fieldPosition="0"/>
    </format>
    <format dxfId="765">
      <pivotArea type="all" dataOnly="0" outline="0" fieldPosition="0"/>
    </format>
    <format dxfId="764">
      <pivotArea type="all" dataOnly="0" outline="0" fieldPosition="0"/>
    </format>
    <format dxfId="763">
      <pivotArea type="all" dataOnly="0" outline="0" fieldPosition="0"/>
    </format>
    <format dxfId="762">
      <pivotArea field="38" type="button" dataOnly="0" labelOnly="1" outline="0" axis="axisPage" fieldPosition="0"/>
    </format>
    <format dxfId="761">
      <pivotArea dataOnly="0" labelOnly="1" outline="0" fieldPosition="0">
        <references count="1">
          <reference field="38" count="0"/>
        </references>
      </pivotArea>
    </format>
    <format dxfId="760">
      <pivotArea field="39" type="button" dataOnly="0" labelOnly="1" outline="0" axis="axisPage" fieldPosition="1"/>
    </format>
    <format dxfId="759">
      <pivotArea dataOnly="0" labelOnly="1" outline="0" fieldPosition="0">
        <references count="1">
          <reference field="39" count="0"/>
        </references>
      </pivotArea>
    </format>
    <format dxfId="758">
      <pivotArea field="40" type="button" dataOnly="0" labelOnly="1" outline="0" axis="axisPage" fieldPosition="2"/>
    </format>
    <format dxfId="757">
      <pivotArea dataOnly="0" labelOnly="1" outline="0" fieldPosition="0">
        <references count="1">
          <reference field="40" count="0"/>
        </references>
      </pivotArea>
    </format>
    <format dxfId="756">
      <pivotArea type="all" dataOnly="0" outline="0" fieldPosition="0"/>
    </format>
    <format dxfId="755">
      <pivotArea type="all" dataOnly="0" outline="0" fieldPosition="0"/>
    </format>
    <format dxfId="754">
      <pivotArea type="all" dataOnly="0" outline="0" fieldPosition="0"/>
    </format>
    <format dxfId="753">
      <pivotArea outline="0" fieldPosition="0">
        <references count="2">
          <reference field="4294967294" count="1" selected="0">
            <x v="0"/>
          </reference>
          <reference field="27" count="1" selected="0">
            <x v="0"/>
          </reference>
        </references>
      </pivotArea>
    </format>
    <format dxfId="752">
      <pivotArea outline="0" fieldPosition="0">
        <references count="2">
          <reference field="4294967294" count="1" selected="0">
            <x v="1"/>
          </reference>
          <reference field="27" count="1" selected="0">
            <x v="0"/>
          </reference>
        </references>
      </pivotArea>
    </format>
    <format dxfId="751">
      <pivotArea outline="0" fieldPosition="0">
        <references count="2">
          <reference field="4294967294" count="1" selected="0">
            <x v="2"/>
          </reference>
          <reference field="27" count="1" selected="0">
            <x v="0"/>
          </reference>
        </references>
      </pivotArea>
    </format>
    <format dxfId="750">
      <pivotArea type="all" dataOnly="0" outline="0" fieldPosition="0"/>
    </format>
    <format dxfId="749">
      <pivotArea field="38" type="button" dataOnly="0" labelOnly="1" outline="0" axis="axisPage" fieldPosition="0"/>
    </format>
    <format dxfId="748">
      <pivotArea dataOnly="0" labelOnly="1" outline="0" fieldPosition="0">
        <references count="1">
          <reference field="38" count="0"/>
        </references>
      </pivotArea>
    </format>
    <format dxfId="747">
      <pivotArea field="39" type="button" dataOnly="0" labelOnly="1" outline="0" axis="axisPage" fieldPosition="1"/>
    </format>
    <format dxfId="746">
      <pivotArea dataOnly="0" labelOnly="1" outline="0" fieldPosition="0">
        <references count="1">
          <reference field="39" count="0"/>
        </references>
      </pivotArea>
    </format>
    <format dxfId="745">
      <pivotArea field="40" type="button" dataOnly="0" labelOnly="1" outline="0" axis="axisPage" fieldPosition="2"/>
    </format>
    <format dxfId="744">
      <pivotArea dataOnly="0" labelOnly="1" outline="0" fieldPosition="0">
        <references count="1">
          <reference field="40" count="0"/>
        </references>
      </pivotArea>
    </format>
    <format dxfId="743">
      <pivotArea field="38" type="button" dataOnly="0" labelOnly="1" outline="0" axis="axisPage" fieldPosition="0"/>
    </format>
    <format dxfId="742">
      <pivotArea dataOnly="0" labelOnly="1" outline="0" fieldPosition="0">
        <references count="1">
          <reference field="38" count="0"/>
        </references>
      </pivotArea>
    </format>
    <format dxfId="741">
      <pivotArea field="39" type="button" dataOnly="0" labelOnly="1" outline="0" axis="axisPage" fieldPosition="1"/>
    </format>
    <format dxfId="740">
      <pivotArea dataOnly="0" labelOnly="1" outline="0" fieldPosition="0">
        <references count="1">
          <reference field="39" count="0"/>
        </references>
      </pivotArea>
    </format>
    <format dxfId="739">
      <pivotArea field="40" type="button" dataOnly="0" labelOnly="1" outline="0" axis="axisPage" fieldPosition="2"/>
    </format>
    <format dxfId="738">
      <pivotArea dataOnly="0" labelOnly="1" outline="0" fieldPosition="0">
        <references count="1">
          <reference field="40" count="0"/>
        </references>
      </pivotArea>
    </format>
    <format dxfId="737">
      <pivotArea type="all" dataOnly="0" outline="0" fieldPosition="0"/>
    </format>
    <format dxfId="736">
      <pivotArea type="all" dataOnly="0" outline="0" fieldPosition="0"/>
    </format>
    <format dxfId="735">
      <pivotArea type="all" dataOnly="0" outline="0" fieldPosition="0"/>
    </format>
    <format dxfId="734">
      <pivotArea field="38" type="button" dataOnly="0" labelOnly="1" outline="0" axis="axisPage" fieldPosition="0"/>
    </format>
    <format dxfId="733">
      <pivotArea dataOnly="0" labelOnly="1" outline="0" fieldPosition="0">
        <references count="1">
          <reference field="38" count="0"/>
        </references>
      </pivotArea>
    </format>
    <format dxfId="732">
      <pivotArea field="39" type="button" dataOnly="0" labelOnly="1" outline="0" axis="axisPage" fieldPosition="1"/>
    </format>
    <format dxfId="731">
      <pivotArea dataOnly="0" labelOnly="1" outline="0" fieldPosition="0">
        <references count="1">
          <reference field="39" count="0"/>
        </references>
      </pivotArea>
    </format>
    <format dxfId="730">
      <pivotArea field="40" type="button" dataOnly="0" labelOnly="1" outline="0" axis="axisPage" fieldPosition="2"/>
    </format>
    <format dxfId="729">
      <pivotArea dataOnly="0" labelOnly="1" outline="0" fieldPosition="0">
        <references count="1">
          <reference field="40" count="0"/>
        </references>
      </pivotArea>
    </format>
    <format dxfId="728">
      <pivotArea field="-2" type="button" dataOnly="0" labelOnly="1" outline="0" axis="axisCol" fieldPosition="0"/>
    </format>
    <format dxfId="727">
      <pivotArea type="topRight" dataOnly="0" labelOnly="1" outline="0" fieldPosition="0"/>
    </format>
    <format dxfId="726">
      <pivotArea type="topRight" dataOnly="0" labelOnly="1" outline="0" offset="B1" fieldPosition="0"/>
    </format>
    <format dxfId="725">
      <pivotArea type="all" dataOnly="0" outline="0" fieldPosition="0"/>
    </format>
    <format dxfId="724">
      <pivotArea type="all" dataOnly="0" outline="0" fieldPosition="0"/>
    </format>
  </formats>
  <conditionalFormats count="3">
    <conditionalFormat scope="field" priority="16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27" count="0" selected="0"/>
          </references>
        </pivotArea>
      </pivotAreas>
    </conditionalFormat>
    <conditionalFormat scope="field" priority="17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27" count="0" selected="0"/>
          </references>
        </pivotArea>
      </pivotAreas>
    </conditionalFormat>
    <conditionalFormat scope="field" priority="18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7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9 2 3 2" showRowHeaders="1" showColHeaders="1" showRowStripes="1" showColStripes="1" showLastColumn="1"/>
</pivotTableDefinition>
</file>

<file path=xl/pivotTables/pivotTable10.xml><?xml version="1.0" encoding="utf-8"?>
<pivotTableDefinition xmlns="http://schemas.openxmlformats.org/spreadsheetml/2006/main" name="СводнаяТаблица24" cacheId="120" dataOnRows="1" applyNumberFormats="0" applyBorderFormats="0" applyFontFormats="0" applyPatternFormats="0" applyAlignmentFormats="0" applyWidthHeightFormats="1" dataCaption="Данные" updatedVersion="3" minRefreshableVersion="3" showMemberPropertyTips="0" itemPrintTitles="1" createdVersion="3" indent="0" compact="0" compactData="0" gridDropZones="1" chartFormat="1">
  <location ref="B8:G16" firstHeaderRow="1" firstDataRow="2" firstDataCol="1" rowPageCount="3" colPageCount="1"/>
  <pivotFields count="50"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9">
        <item x="0"/>
        <item x="3"/>
        <item x="4"/>
        <item x="1"/>
        <item x="2"/>
        <item h="1" x="6"/>
        <item h="1" x="7"/>
        <item x="5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Col" compact="0" outline="0" subtotalTop="0" showAll="0" includeNewItemsInFilter="1" defaultSubtotal="0">
      <items count="5">
        <item x="0"/>
        <item x="1"/>
        <item x="2"/>
        <item x="4"/>
        <item x="3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">
        <item x="0"/>
        <item x="1"/>
        <item x="3"/>
        <item x="2"/>
      </items>
    </pivotField>
    <pivotField axis="axisPage" compact="0" outline="0" subtotalTop="0" showAll="0" includeNewItemsInFilter="1" defaultSubtotal="0">
      <items count="8">
        <item x="7"/>
        <item x="0"/>
        <item x="1"/>
        <item x="2"/>
        <item x="3"/>
        <item x="4"/>
        <item x="5"/>
        <item x="6"/>
      </items>
    </pivotField>
    <pivotField axis="axisPage" compact="0" outline="0" subtotalTop="0" showAll="0" includeNewItemsInFilter="1" defaultSubtotal="0">
      <items count="12">
        <item x="5"/>
        <item x="6"/>
        <item x="7"/>
        <item x="8"/>
        <item x="0"/>
        <item x="1"/>
        <item x="2"/>
        <item x="3"/>
        <item x="4"/>
        <item x="11"/>
        <item x="10"/>
        <item x="9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27"/>
  </rowFields>
  <rowItems count="7">
    <i>
      <x/>
    </i>
    <i>
      <x v="1"/>
    </i>
    <i>
      <x v="2"/>
    </i>
    <i>
      <x v="3"/>
    </i>
    <i>
      <x v="4"/>
    </i>
    <i>
      <x v="7"/>
    </i>
    <i t="grand">
      <x/>
    </i>
  </rowItems>
  <colFields count="1">
    <field x="35"/>
  </colFields>
  <colItems count="5">
    <i>
      <x/>
    </i>
    <i>
      <x v="1"/>
    </i>
    <i>
      <x v="2"/>
    </i>
    <i>
      <x v="4"/>
    </i>
    <i t="grand">
      <x/>
    </i>
  </colItems>
  <pageFields count="3">
    <pageField fld="38" hier="0"/>
    <pageField fld="39" hier="0"/>
    <pageField fld="40" hier="0"/>
  </pageFields>
  <dataFields count="1">
    <dataField name="Результат" fld="22" baseField="0" baseItem="0"/>
  </dataFields>
  <formats count="54">
    <format dxfId="826">
      <pivotArea type="all" dataOnly="0" outline="0" fieldPosition="0"/>
    </format>
    <format dxfId="825">
      <pivotArea type="all" dataOnly="0" outline="0" fieldPosition="0"/>
    </format>
    <format dxfId="824">
      <pivotArea outline="0" fieldPosition="0">
        <references count="1">
          <reference field="27" count="5" selected="0">
            <x v="0"/>
            <x v="1"/>
            <x v="2"/>
            <x v="3"/>
            <x v="4"/>
          </reference>
        </references>
      </pivotArea>
    </format>
    <format dxfId="823">
      <pivotArea field="27" type="button" dataOnly="0" labelOnly="1" outline="0" axis="axisRow" fieldPosition="0"/>
    </format>
    <format dxfId="822">
      <pivotArea dataOnly="0" labelOnly="1" grandCol="1" outline="0" fieldPosition="0"/>
    </format>
    <format dxfId="821">
      <pivotArea outline="0" fieldPosition="0">
        <references count="1">
          <reference field="27" count="0" selected="0"/>
        </references>
      </pivotArea>
    </format>
    <format>
      <pivotArea type="all" dataOnly="0" outline="0" fieldPosition="0"/>
    </format>
    <format dxfId="820">
      <pivotArea outline="0" fieldPosition="0">
        <references count="1">
          <reference field="27" count="0" selected="0"/>
        </references>
      </pivotArea>
    </format>
    <format dxfId="819">
      <pivotArea dataOnly="0" labelOnly="1" outline="0" fieldPosition="0">
        <references count="1">
          <reference field="35" count="3">
            <x v="0"/>
            <x v="1"/>
            <x v="2"/>
          </reference>
        </references>
      </pivotArea>
    </format>
    <format dxfId="818">
      <pivotArea dataOnly="0" labelOnly="1" outline="0" fieldPosition="0">
        <references count="1">
          <reference field="27" count="0"/>
        </references>
      </pivotArea>
    </format>
    <format dxfId="817">
      <pivotArea type="origin" dataOnly="0" labelOnly="1" outline="0" fieldPosition="0"/>
    </format>
    <format dxfId="816">
      <pivotArea outline="0" fieldPosition="0"/>
    </format>
    <format dxfId="815">
      <pivotArea type="all" dataOnly="0" outline="0" fieldPosition="0"/>
    </format>
    <format dxfId="814">
      <pivotArea type="all" dataOnly="0" outline="0" fieldPosition="0"/>
    </format>
    <format dxfId="813">
      <pivotArea type="all" dataOnly="0" outline="0" fieldPosition="0"/>
    </format>
    <format dxfId="812">
      <pivotArea type="all" dataOnly="0" outline="0" fieldPosition="0"/>
    </format>
    <format dxfId="811">
      <pivotArea field="38" type="button" dataOnly="0" labelOnly="1" outline="0" axis="axisPage" fieldPosition="0"/>
    </format>
    <format dxfId="810">
      <pivotArea dataOnly="0" labelOnly="1" outline="0" fieldPosition="0">
        <references count="1">
          <reference field="38" count="0"/>
        </references>
      </pivotArea>
    </format>
    <format dxfId="809">
      <pivotArea field="39" type="button" dataOnly="0" labelOnly="1" outline="0" axis="axisPage" fieldPosition="1"/>
    </format>
    <format dxfId="808">
      <pivotArea dataOnly="0" labelOnly="1" outline="0" fieldPosition="0">
        <references count="1">
          <reference field="39" count="0"/>
        </references>
      </pivotArea>
    </format>
    <format dxfId="807">
      <pivotArea field="40" type="button" dataOnly="0" labelOnly="1" outline="0" axis="axisPage" fieldPosition="2"/>
    </format>
    <format dxfId="806">
      <pivotArea dataOnly="0" labelOnly="1" outline="0" fieldPosition="0">
        <references count="1">
          <reference field="40" count="0"/>
        </references>
      </pivotArea>
    </format>
    <format dxfId="805">
      <pivotArea type="all" dataOnly="0" outline="0" fieldPosition="0"/>
    </format>
    <format dxfId="804">
      <pivotArea type="all" dataOnly="0" outline="0" fieldPosition="0"/>
    </format>
    <format dxfId="803">
      <pivotArea outline="0" fieldPosition="0">
        <references count="2">
          <reference field="27" count="1" selected="0">
            <x v="0"/>
          </reference>
          <reference field="35" count="1" selected="0">
            <x v="1"/>
          </reference>
        </references>
      </pivotArea>
    </format>
    <format dxfId="802">
      <pivotArea outline="0" fieldPosition="0">
        <references count="2">
          <reference field="27" count="1" selected="0">
            <x v="2"/>
          </reference>
          <reference field="35" count="1" selected="0">
            <x v="2"/>
          </reference>
        </references>
      </pivotArea>
    </format>
    <format dxfId="801">
      <pivotArea type="all" dataOnly="0" outline="0" fieldPosition="0"/>
    </format>
    <format dxfId="800">
      <pivotArea field="38" type="button" dataOnly="0" labelOnly="1" outline="0" axis="axisPage" fieldPosition="0"/>
    </format>
    <format dxfId="799">
      <pivotArea dataOnly="0" labelOnly="1" outline="0" fieldPosition="0">
        <references count="1">
          <reference field="38" count="0"/>
        </references>
      </pivotArea>
    </format>
    <format dxfId="798">
      <pivotArea field="39" type="button" dataOnly="0" labelOnly="1" outline="0" axis="axisPage" fieldPosition="1"/>
    </format>
    <format dxfId="797">
      <pivotArea dataOnly="0" labelOnly="1" outline="0" fieldPosition="0">
        <references count="1">
          <reference field="39" count="0"/>
        </references>
      </pivotArea>
    </format>
    <format dxfId="796">
      <pivotArea field="40" type="button" dataOnly="0" labelOnly="1" outline="0" axis="axisPage" fieldPosition="2"/>
    </format>
    <format dxfId="795">
      <pivotArea dataOnly="0" labelOnly="1" outline="0" fieldPosition="0">
        <references count="1">
          <reference field="40" count="0"/>
        </references>
      </pivotArea>
    </format>
    <format dxfId="794">
      <pivotArea field="38" type="button" dataOnly="0" labelOnly="1" outline="0" axis="axisPage" fieldPosition="0"/>
    </format>
    <format dxfId="793">
      <pivotArea dataOnly="0" labelOnly="1" outline="0" fieldPosition="0">
        <references count="1">
          <reference field="38" count="0"/>
        </references>
      </pivotArea>
    </format>
    <format dxfId="792">
      <pivotArea field="39" type="button" dataOnly="0" labelOnly="1" outline="0" axis="axisPage" fieldPosition="1"/>
    </format>
    <format dxfId="791">
      <pivotArea dataOnly="0" labelOnly="1" outline="0" fieldPosition="0">
        <references count="1">
          <reference field="39" count="0"/>
        </references>
      </pivotArea>
    </format>
    <format dxfId="790">
      <pivotArea field="40" type="button" dataOnly="0" labelOnly="1" outline="0" axis="axisPage" fieldPosition="2"/>
    </format>
    <format dxfId="789">
      <pivotArea dataOnly="0" labelOnly="1" outline="0" fieldPosition="0">
        <references count="1">
          <reference field="40" count="0"/>
        </references>
      </pivotArea>
    </format>
    <format dxfId="788">
      <pivotArea type="all" dataOnly="0" outline="0" fieldPosition="0"/>
    </format>
    <format dxfId="787">
      <pivotArea type="all" dataOnly="0" outline="0" fieldPosition="0"/>
    </format>
    <format dxfId="786">
      <pivotArea type="all" dataOnly="0" outline="0" fieldPosition="0"/>
    </format>
    <format dxfId="785">
      <pivotArea type="topRight" dataOnly="0" labelOnly="1" outline="0" offset="C1" fieldPosition="0"/>
    </format>
    <format dxfId="784">
      <pivotArea type="topRight" dataOnly="0" labelOnly="1" outline="0" offset="B1" fieldPosition="0"/>
    </format>
    <format dxfId="783">
      <pivotArea type="topRight" dataOnly="0" labelOnly="1" outline="0" offset="A1" fieldPosition="0"/>
    </format>
    <format dxfId="782">
      <pivotArea field="35" type="button" dataOnly="0" labelOnly="1" outline="0" axis="axisCol" fieldPosition="0"/>
    </format>
    <format dxfId="781">
      <pivotArea field="38" type="button" dataOnly="0" labelOnly="1" outline="0" axis="axisPage" fieldPosition="0"/>
    </format>
    <format dxfId="780">
      <pivotArea dataOnly="0" labelOnly="1" outline="0" fieldPosition="0">
        <references count="1">
          <reference field="38" count="0"/>
        </references>
      </pivotArea>
    </format>
    <format dxfId="779">
      <pivotArea field="39" type="button" dataOnly="0" labelOnly="1" outline="0" axis="axisPage" fieldPosition="1"/>
    </format>
    <format dxfId="778">
      <pivotArea dataOnly="0" labelOnly="1" outline="0" fieldPosition="0">
        <references count="1">
          <reference field="39" count="0"/>
        </references>
      </pivotArea>
    </format>
    <format dxfId="777">
      <pivotArea field="40" type="button" dataOnly="0" labelOnly="1" outline="0" axis="axisPage" fieldPosition="2"/>
    </format>
    <format dxfId="776">
      <pivotArea dataOnly="0" labelOnly="1" outline="0" fieldPosition="0">
        <references count="1">
          <reference field="40" count="0"/>
        </references>
      </pivotArea>
    </format>
    <format dxfId="775">
      <pivotArea type="all" dataOnly="0" outline="0" fieldPosition="0"/>
    </format>
    <format dxfId="774">
      <pivotArea type="all" dataOnly="0" outline="0" fieldPosition="0"/>
    </format>
  </formats>
  <conditionalFormats count="1">
    <conditionalFormat scope="field" priority="19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27" count="0" selected="0"/>
            <reference field="35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35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5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35" count="1" selected="0">
            <x v="2"/>
          </reference>
        </references>
      </pivotArea>
    </chartFormat>
  </chartFormats>
  <pivotTableStyleInfo name="PivotStyleMedium9 2 3 2" showRowHeaders="1" showColHeaders="1" showRowStripes="1" showColStripes="1" showLastColumn="1"/>
</pivotTableDefinition>
</file>

<file path=xl/pivotTables/pivotTable11.xml><?xml version="1.0" encoding="utf-8"?>
<pivotTableDefinition xmlns="http://schemas.openxmlformats.org/spreadsheetml/2006/main" name="СводнаяТаблица7" cacheId="120" applyNumberFormats="0" applyBorderFormats="0" applyFontFormats="0" applyPatternFormats="0" applyAlignmentFormats="0" applyWidthHeightFormats="1" dataCaption="Данные" updatedVersion="3" minRefreshableVersion="3" showMemberPropertyTips="0" rowGrandTotals="0" colGrandTotals="0" itemPrintTitles="1" mergeItem="1" createdVersion="3" indent="0" compact="0" compactData="0" gridDropZones="1" chartFormat="1">
  <location ref="U8:X19" firstHeaderRow="1" firstDataRow="2" firstDataCol="1" rowPageCount="3" colPageCount="1"/>
  <pivotFields count="50"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nonAutoSortDefault="1" defaultSubtotal="0">
      <items count="12">
        <item sd="0" x="0"/>
        <item sd="0" x="6"/>
        <item sd="0" x="1"/>
        <item sd="0" x="2"/>
        <item sd="0" x="3"/>
        <item sd="0" x="4"/>
        <item sd="0" x="5"/>
        <item h="1" sd="0" x="11"/>
        <item h="1" sd="0" x="10"/>
        <item x="7"/>
        <item x="8"/>
        <item x="9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axis="axisPage" compact="0" outline="0" subtotalTop="0" showAll="0" includeNewItemsInFilter="1" defaultSubtotal="0">
      <items count="4">
        <item x="0"/>
        <item x="1"/>
        <item x="3"/>
        <item x="2"/>
      </items>
    </pivotField>
    <pivotField axis="axisPage" compact="0" outline="0" subtotalTop="0" showAll="0" includeNewItemsInFilter="1" defaultSubtotal="0">
      <items count="8">
        <item x="7"/>
        <item x="0"/>
        <item x="1"/>
        <item x="2"/>
        <item x="3"/>
        <item x="4"/>
        <item x="5"/>
        <item x="6"/>
      </items>
    </pivotField>
    <pivotField axis="axisPage" compact="0" outline="0" subtotalTop="0" showAll="0" includeNewItemsInFilter="1" defaultSubtotal="0">
      <items count="12">
        <item x="5"/>
        <item x="6"/>
        <item x="7"/>
        <item x="8"/>
        <item x="0"/>
        <item x="1"/>
        <item x="2"/>
        <item x="3"/>
        <item x="4"/>
        <item x="11"/>
        <item x="10"/>
        <item x="9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28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9"/>
    </i>
    <i>
      <x v="10"/>
    </i>
    <i>
      <x v="11"/>
    </i>
  </rowItems>
  <colFields count="1">
    <field x="-2"/>
  </colFields>
  <colItems count="3">
    <i>
      <x/>
    </i>
    <i i="1">
      <x v="1"/>
    </i>
    <i i="2">
      <x v="2"/>
    </i>
  </colItems>
  <pageFields count="3">
    <pageField fld="38" hier="0"/>
    <pageField fld="39" hier="0"/>
    <pageField fld="40" hier="0"/>
  </pageFields>
  <dataFields count="3">
    <dataField name="Плюс" fld="36" baseField="0" baseItem="0"/>
    <dataField name="Минус" fld="37" baseField="0" baseItem="0"/>
    <dataField name="Общий" fld="22" baseField="0" baseItem="0" numFmtId="164"/>
  </dataFields>
  <formats count="34">
    <format dxfId="859">
      <pivotArea type="all" dataOnly="0" outline="0" fieldPosition="0"/>
    </format>
    <format>
      <pivotArea type="all" dataOnly="0" outline="0" fieldPosition="0"/>
    </format>
    <format dxfId="858">
      <pivotArea outline="0" fieldPosition="0"/>
    </format>
    <format dxfId="857">
      <pivotArea outline="0" fieldPosition="0"/>
    </format>
    <format dxfId="856">
      <pivotArea type="all" dataOnly="0" outline="0" fieldPosition="0"/>
    </format>
    <format dxfId="855">
      <pivotArea type="all" dataOnly="0" outline="0" fieldPosition="0"/>
    </format>
    <format dxfId="854">
      <pivotArea type="all" dataOnly="0" outline="0" fieldPosition="0"/>
    </format>
    <format dxfId="853">
      <pivotArea type="all" dataOnly="0" outline="0" fieldPosition="0"/>
    </format>
    <format dxfId="852">
      <pivotArea type="all" dataOnly="0" outline="0" fieldPosition="0"/>
    </format>
    <format dxfId="851">
      <pivotArea outline="0" fieldPosition="0">
        <references count="2">
          <reference field="4294967294" count="1" selected="0">
            <x v="0"/>
          </reference>
          <reference field="28" count="1" selected="0">
            <x v="0"/>
          </reference>
        </references>
      </pivotArea>
    </format>
    <format dxfId="850">
      <pivotArea outline="0" fieldPosition="0">
        <references count="2">
          <reference field="4294967294" count="1" selected="0">
            <x v="1"/>
          </reference>
          <reference field="28" count="1" selected="0">
            <x v="0"/>
          </reference>
        </references>
      </pivotArea>
    </format>
    <format dxfId="849">
      <pivotArea outline="0" fieldPosition="0">
        <references count="2">
          <reference field="4294967294" count="1" selected="0">
            <x v="2"/>
          </reference>
          <reference field="28" count="1" selected="0">
            <x v="0"/>
          </reference>
        </references>
      </pivotArea>
    </format>
    <format dxfId="848">
      <pivotArea type="all" dataOnly="0" outline="0" fieldPosition="0"/>
    </format>
    <format dxfId="847">
      <pivotArea field="38" type="button" dataOnly="0" labelOnly="1" outline="0" axis="axisPage" fieldPosition="0"/>
    </format>
    <format dxfId="846">
      <pivotArea dataOnly="0" labelOnly="1" outline="0" fieldPosition="0">
        <references count="1">
          <reference field="38" count="0"/>
        </references>
      </pivotArea>
    </format>
    <format dxfId="845">
      <pivotArea field="39" type="button" dataOnly="0" labelOnly="1" outline="0" axis="axisPage" fieldPosition="1"/>
    </format>
    <format dxfId="844">
      <pivotArea dataOnly="0" labelOnly="1" outline="0" fieldPosition="0">
        <references count="1">
          <reference field="39" count="0"/>
        </references>
      </pivotArea>
    </format>
    <format dxfId="843">
      <pivotArea field="40" type="button" dataOnly="0" labelOnly="1" outline="0" axis="axisPage" fieldPosition="2"/>
    </format>
    <format dxfId="842">
      <pivotArea dataOnly="0" labelOnly="1" outline="0" fieldPosition="0">
        <references count="1">
          <reference field="40" count="0"/>
        </references>
      </pivotArea>
    </format>
    <format dxfId="841">
      <pivotArea type="all" dataOnly="0" outline="0" fieldPosition="0"/>
    </format>
    <format dxfId="840">
      <pivotArea type="all" dataOnly="0" outline="0" fieldPosition="0"/>
    </format>
    <format dxfId="839">
      <pivotArea type="all" dataOnly="0" outline="0" fieldPosition="0"/>
    </format>
    <format dxfId="838">
      <pivotArea field="38" type="button" dataOnly="0" labelOnly="1" outline="0" axis="axisPage" fieldPosition="0"/>
    </format>
    <format dxfId="837">
      <pivotArea dataOnly="0" labelOnly="1" outline="0" fieldPosition="0">
        <references count="1">
          <reference field="38" count="0"/>
        </references>
      </pivotArea>
    </format>
    <format dxfId="836">
      <pivotArea field="39" type="button" dataOnly="0" labelOnly="1" outline="0" axis="axisPage" fieldPosition="1"/>
    </format>
    <format dxfId="835">
      <pivotArea dataOnly="0" labelOnly="1" outline="0" fieldPosition="0">
        <references count="1">
          <reference field="39" count="0"/>
        </references>
      </pivotArea>
    </format>
    <format dxfId="834">
      <pivotArea field="40" type="button" dataOnly="0" labelOnly="1" outline="0" axis="axisPage" fieldPosition="2"/>
    </format>
    <format dxfId="833">
      <pivotArea dataOnly="0" labelOnly="1" outline="0" fieldPosition="0">
        <references count="1">
          <reference field="40" count="0"/>
        </references>
      </pivotArea>
    </format>
    <format dxfId="832">
      <pivotArea type="origin" dataOnly="0" labelOnly="1" outline="0" offset="B1" fieldPosition="0"/>
    </format>
    <format dxfId="831">
      <pivotArea field="-2" type="button" dataOnly="0" labelOnly="1" outline="0" axis="axisCol" fieldPosition="0"/>
    </format>
    <format dxfId="830">
      <pivotArea type="topRight" dataOnly="0" labelOnly="1" outline="0" offset="A1" fieldPosition="0"/>
    </format>
    <format dxfId="829">
      <pivotArea type="topRight" dataOnly="0" labelOnly="1" outline="0" offset="B1" fieldPosition="0"/>
    </format>
    <format dxfId="828">
      <pivotArea type="all" dataOnly="0" outline="0" fieldPosition="0"/>
    </format>
    <format dxfId="827">
      <pivotArea type="all" dataOnly="0" outline="0" fieldPosition="0"/>
    </format>
  </formats>
  <conditionalFormats count="3">
    <conditionalFormat scope="field" priority="10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28" count="0" selected="0"/>
          </references>
        </pivotArea>
      </pivotAreas>
    </conditionalFormat>
    <conditionalFormat scope="field" priority="13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28" count="0" selected="0"/>
          </references>
        </pivotArea>
      </pivotAreas>
    </conditionalFormat>
    <conditionalFormat scope="field" priority="15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8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9 2 3 2" showRowHeaders="1" showColHeaders="1" showRowStripes="1" showColStripes="1" showLastColumn="1"/>
</pivotTableDefinition>
</file>

<file path=xl/pivotTables/pivotTable12.xml><?xml version="1.0" encoding="utf-8"?>
<pivotTableDefinition xmlns="http://schemas.openxmlformats.org/spreadsheetml/2006/main" name="СводнаяТаблица2" cacheId="120" applyNumberFormats="0" applyBorderFormats="0" applyFontFormats="0" applyPatternFormats="0" applyAlignmentFormats="0" applyWidthHeightFormats="1" dataCaption="Данные" updatedVersion="3" minRefreshableVersion="3" showMemberPropertyTips="0" itemPrintTitles="1" createdVersion="3" indent="0" compact="0" compactData="0" gridDropZones="1" chartFormat="1">
  <location ref="AM8:AP24" firstHeaderRow="1" firstDataRow="2" firstDataCol="1" rowPageCount="3" colPageCount="1"/>
  <pivotFields count="50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16">
        <item x="0"/>
        <item x="1"/>
        <item x="10"/>
        <item x="6"/>
        <item x="4"/>
        <item x="7"/>
        <item x="9"/>
        <item x="5"/>
        <item x="3"/>
        <item x="8"/>
        <item x="2"/>
        <item x="12"/>
        <item x="11"/>
        <item x="13"/>
        <item h="1" x="14"/>
        <item t="default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axis="axisPage" compact="0" outline="0" subtotalTop="0" showAll="0" includeNewItemsInFilter="1" defaultSubtotal="0">
      <items count="4">
        <item x="0"/>
        <item x="1"/>
        <item x="3"/>
        <item x="2"/>
      </items>
    </pivotField>
    <pivotField axis="axisPage" compact="0" outline="0" subtotalTop="0" showAll="0" includeNewItemsInFilter="1" defaultSubtotal="0">
      <items count="8">
        <item x="7"/>
        <item x="0"/>
        <item x="1"/>
        <item x="2"/>
        <item x="3"/>
        <item x="4"/>
        <item x="5"/>
        <item x="6"/>
      </items>
    </pivotField>
    <pivotField axis="axisPage" compact="0" outline="0" subtotalTop="0" showAll="0" includeNewItemsInFilter="1" defaultSubtotal="0">
      <items count="12">
        <item x="5"/>
        <item x="6"/>
        <item x="7"/>
        <item x="8"/>
        <item x="0"/>
        <item x="1"/>
        <item x="2"/>
        <item x="3"/>
        <item x="4"/>
        <item x="11"/>
        <item x="10"/>
        <item x="9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33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38" hier="0"/>
    <pageField fld="39" hier="0"/>
    <pageField fld="40" hier="0"/>
  </pageFields>
  <dataFields count="3">
    <dataField name="Плюс" fld="36" baseField="0" baseItem="0"/>
    <dataField name="Минус" fld="37" baseField="0" baseItem="0" numFmtId="164"/>
    <dataField name="Общий" fld="22" baseField="0" baseItem="0" numFmtId="164"/>
  </dataFields>
  <formats count="33">
    <format dxfId="892">
      <pivotArea type="all" dataOnly="0" outline="0" fieldPosition="0"/>
    </format>
    <format dxfId="891">
      <pivotArea type="all" dataOnly="0" outline="0" fieldPosition="0"/>
    </format>
    <format dxfId="890">
      <pivotArea type="all" dataOnly="0" outline="0" fieldPosition="0"/>
    </format>
    <format dxfId="889">
      <pivotArea outline="0" fieldPosition="0">
        <references count="1">
          <reference field="33" count="0" selected="0"/>
        </references>
      </pivotArea>
    </format>
    <format dxfId="888">
      <pivotArea type="all" dataOnly="0" outline="0" fieldPosition="0"/>
    </format>
    <format dxfId="887">
      <pivotArea type="all" dataOnly="0" outline="0" fieldPosition="0"/>
    </format>
    <format dxfId="886">
      <pivotArea type="all" dataOnly="0" outline="0" fieldPosition="0"/>
    </format>
    <format dxfId="885">
      <pivotArea outline="0" fieldPosition="0">
        <references count="2">
          <reference field="4294967294" count="1" selected="0">
            <x v="0"/>
          </reference>
          <reference field="33" count="1" selected="0">
            <x v="0"/>
          </reference>
        </references>
      </pivotArea>
    </format>
    <format dxfId="884">
      <pivotArea outline="0" fieldPosition="0">
        <references count="2">
          <reference field="4294967294" count="1" selected="0">
            <x v="1"/>
          </reference>
          <reference field="33" count="1" selected="0">
            <x v="0"/>
          </reference>
        </references>
      </pivotArea>
    </format>
    <format dxfId="883">
      <pivotArea outline="0" fieldPosition="0">
        <references count="2">
          <reference field="4294967294" count="1" selected="0">
            <x v="2"/>
          </reference>
          <reference field="33" count="1" selected="0">
            <x v="0"/>
          </reference>
        </references>
      </pivotArea>
    </format>
    <format dxfId="882">
      <pivotArea field="38" type="button" dataOnly="0" labelOnly="1" outline="0" axis="axisPage" fieldPosition="0"/>
    </format>
    <format dxfId="881">
      <pivotArea dataOnly="0" labelOnly="1" outline="0" fieldPosition="0">
        <references count="1">
          <reference field="38" count="0"/>
        </references>
      </pivotArea>
    </format>
    <format dxfId="880">
      <pivotArea field="39" type="button" dataOnly="0" labelOnly="1" outline="0" axis="axisPage" fieldPosition="1"/>
    </format>
    <format dxfId="879">
      <pivotArea dataOnly="0" labelOnly="1" outline="0" fieldPosition="0">
        <references count="1">
          <reference field="39" count="0"/>
        </references>
      </pivotArea>
    </format>
    <format dxfId="878">
      <pivotArea field="40" type="button" dataOnly="0" labelOnly="1" outline="0" axis="axisPage" fieldPosition="2"/>
    </format>
    <format dxfId="877">
      <pivotArea dataOnly="0" labelOnly="1" outline="0" fieldPosition="0">
        <references count="1">
          <reference field="40" count="0"/>
        </references>
      </pivotArea>
    </format>
    <format dxfId="876">
      <pivotArea type="all" dataOnly="0" outline="0" fieldPosition="0"/>
    </format>
    <format dxfId="875">
      <pivotArea type="all" dataOnly="0" outline="0" fieldPosition="0"/>
    </format>
    <format dxfId="874">
      <pivotArea type="all" dataOnly="0" outline="0" fieldPosition="0"/>
    </format>
    <format dxfId="873">
      <pivotArea field="38" type="button" dataOnly="0" labelOnly="1" outline="0" axis="axisPage" fieldPosition="0"/>
    </format>
    <format dxfId="872">
      <pivotArea dataOnly="0" labelOnly="1" outline="0" fieldPosition="0">
        <references count="1">
          <reference field="38" count="0"/>
        </references>
      </pivotArea>
    </format>
    <format dxfId="871">
      <pivotArea field="39" type="button" dataOnly="0" labelOnly="1" outline="0" axis="axisPage" fieldPosition="1"/>
    </format>
    <format dxfId="870">
      <pivotArea dataOnly="0" labelOnly="1" outline="0" fieldPosition="0">
        <references count="1">
          <reference field="39" count="0"/>
        </references>
      </pivotArea>
    </format>
    <format dxfId="869">
      <pivotArea field="40" type="button" dataOnly="0" labelOnly="1" outline="0" axis="axisPage" fieldPosition="2"/>
    </format>
    <format dxfId="868">
      <pivotArea dataOnly="0" labelOnly="1" outline="0" fieldPosition="0">
        <references count="1">
          <reference field="40" count="0"/>
        </references>
      </pivotArea>
    </format>
    <format dxfId="867">
      <pivotArea outline="0" collapsedLevelsAreSubtotals="1" fieldPosition="0">
        <references count="2">
          <reference field="4294967294" count="1" selected="0">
            <x v="0"/>
          </reference>
          <reference field="33" count="5" selected="0">
            <x v="2"/>
            <x v="3"/>
            <x v="4"/>
            <x v="5"/>
            <x v="6"/>
          </reference>
        </references>
      </pivotArea>
    </format>
    <format dxfId="866">
      <pivotArea outline="0" collapsedLevelsAreSubtotals="1" fieldPosition="0">
        <references count="2">
          <reference field="4294967294" count="1" selected="0">
            <x v="1"/>
          </reference>
          <reference field="33" count="3" selected="0">
            <x v="4"/>
            <x v="5"/>
            <x v="6"/>
          </reference>
        </references>
      </pivotArea>
    </format>
    <format dxfId="865">
      <pivotArea outline="0" collapsedLevelsAreSubtotals="1" fieldPosition="0">
        <references count="2">
          <reference field="4294967294" count="1" selected="0">
            <x v="2"/>
          </reference>
          <reference field="33" count="4" selected="0">
            <x v="5"/>
            <x v="6"/>
            <x v="7"/>
            <x v="8"/>
          </reference>
        </references>
      </pivotArea>
    </format>
    <format dxfId="864">
      <pivotArea field="-2" type="button" dataOnly="0" labelOnly="1" outline="0" axis="axisCol" fieldPosition="0"/>
    </format>
    <format dxfId="863">
      <pivotArea type="topRight" dataOnly="0" labelOnly="1" outline="0" offset="A1" fieldPosition="0"/>
    </format>
    <format dxfId="862">
      <pivotArea type="topRight" dataOnly="0" labelOnly="1" outline="0" offset="B1" fieldPosition="0"/>
    </format>
    <format dxfId="861">
      <pivotArea type="all" dataOnly="0" outline="0" fieldPosition="0"/>
    </format>
    <format dxfId="860">
      <pivotArea type="all" dataOnly="0" outline="0" fieldPosition="0"/>
    </format>
  </formats>
  <conditionalFormats count="3">
    <conditionalFormat scope="field" priority="4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33" count="0" selected="0"/>
          </references>
        </pivotArea>
      </pivotAreas>
    </conditionalFormat>
    <conditionalFormat scope="field" priority="5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33" count="0" selected="0"/>
          </references>
        </pivotArea>
      </pivotAreas>
    </conditionalFormat>
    <conditionalFormat scope="field" priority="6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33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9 2 3 2" showRowHeaders="1" showColHeaders="1" showRowStripes="1" showColStripes="1" showLastColumn="1"/>
</pivotTableDefinition>
</file>

<file path=xl/pivotTables/pivotTable13.xml><?xml version="1.0" encoding="utf-8"?>
<pivotTableDefinition xmlns="http://schemas.openxmlformats.org/spreadsheetml/2006/main" name="СводнаяТаблица8" cacheId="120" applyNumberFormats="0" applyBorderFormats="0" applyFontFormats="0" applyPatternFormats="0" applyAlignmentFormats="0" applyWidthHeightFormats="1" dataCaption="Данные" updatedVersion="3" minRefreshableVersion="3" showMemberPropertyTips="0" itemPrintTitles="1" createdVersion="3" indent="0" compact="0" compactData="0" gridDropZones="1">
  <location ref="AV8:AY15" firstHeaderRow="1" firstDataRow="2" firstDataCol="1" rowPageCount="3" colPageCount="1"/>
  <pivotFields count="50"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name="объем" axis="axisRow" dataField="1" compact="0" outline="0" subtotalTop="0" showAll="0" includeNewItemsInFilter="1">
      <items count="7">
        <item x="0"/>
        <item x="1"/>
        <item x="2"/>
        <item x="3"/>
        <item h="1" x="5"/>
        <item x="4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">
        <item x="0"/>
        <item x="1"/>
        <item x="3"/>
        <item x="2"/>
      </items>
    </pivotField>
    <pivotField axis="axisPage" compact="0" outline="0" subtotalTop="0" showAll="0" includeNewItemsInFilter="1" defaultSubtotal="0">
      <items count="8">
        <item x="7"/>
        <item x="0"/>
        <item x="1"/>
        <item x="2"/>
        <item x="3"/>
        <item x="4"/>
        <item x="5"/>
        <item x="6"/>
      </items>
    </pivotField>
    <pivotField axis="axisPage" compact="0" outline="0" subtotalTop="0" showAll="0" includeNewItemsInFilter="1" defaultSubtotal="0">
      <items count="12">
        <item x="5"/>
        <item x="6"/>
        <item x="7"/>
        <item x="8"/>
        <item x="0"/>
        <item x="1"/>
        <item x="2"/>
        <item x="3"/>
        <item x="4"/>
        <item x="11"/>
        <item x="10"/>
        <item x="9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9"/>
  </rowFields>
  <rowItems count="6">
    <i>
      <x/>
    </i>
    <i>
      <x v="1"/>
    </i>
    <i>
      <x v="2"/>
    </i>
    <i>
      <x v="3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38" hier="0"/>
    <pageField fld="39" hier="0"/>
    <pageField fld="40" hier="0"/>
  </pageFields>
  <dataFields count="3">
    <dataField name="сколько раз встречался объем" fld="9" subtotal="count" baseField="0" baseItem="0" numFmtId="1"/>
    <dataField name="Средний результат на сделку" fld="22" subtotal="average" baseField="0" baseItem="0" numFmtId="164"/>
    <dataField name="Общий результат" fld="22" baseField="0" baseItem="0" numFmtId="164"/>
  </dataFields>
  <formats count="59">
    <format dxfId="951">
      <pivotArea outline="0" fieldPosition="0">
        <references count="1">
          <reference field="4294967294" count="2" selected="0">
            <x v="1"/>
            <x v="2"/>
          </reference>
        </references>
      </pivotArea>
    </format>
    <format dxfId="950">
      <pivotArea outline="0" fieldPosition="0"/>
    </format>
    <format dxfId="949">
      <pivotArea field="9" type="button" dataOnly="0" labelOnly="1" outline="0" axis="axisRow" fieldPosition="0"/>
    </format>
    <format dxfId="948">
      <pivotArea dataOnly="0" labelOnly="1" outline="0" fieldPosition="0">
        <references count="1">
          <reference field="9" count="0"/>
        </references>
      </pivotArea>
    </format>
    <format dxfId="947">
      <pivotArea dataOnly="0" labelOnly="1" grandRow="1" outline="0" fieldPosition="0"/>
    </format>
    <format dxfId="94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945">
      <pivotArea type="all" dataOnly="0" outline="0" fieldPosition="0"/>
    </format>
    <format dxfId="944">
      <pivotArea type="all" dataOnly="0" outline="0" fieldPosition="0"/>
    </format>
    <format dxfId="943">
      <pivotArea type="all" dataOnly="0" outline="0" fieldPosition="0"/>
    </format>
    <format dxfId="942">
      <pivotArea outline="0" fieldPosition="0">
        <references count="1">
          <reference field="9" count="1" selected="0">
            <x v="0"/>
          </reference>
        </references>
      </pivotArea>
    </format>
    <format dxfId="941">
      <pivotArea outline="0" fieldPosition="0">
        <references count="2">
          <reference field="4294967294" count="1" selected="0">
            <x v="0"/>
          </reference>
          <reference field="9" count="4" selected="0">
            <x v="1"/>
            <x v="2"/>
            <x v="3"/>
            <x v="5"/>
          </reference>
        </references>
      </pivotArea>
    </format>
    <format dxfId="940">
      <pivotArea outline="0" fieldPosition="0">
        <references count="1">
          <reference field="4294967294" count="1">
            <x v="0"/>
          </reference>
        </references>
      </pivotArea>
    </format>
    <format dxfId="939">
      <pivotArea type="all" dataOnly="0" outline="0" fieldPosition="0"/>
    </format>
    <format dxfId="938">
      <pivotArea field="38" type="button" dataOnly="0" labelOnly="1" outline="0" axis="axisPage" fieldPosition="0"/>
    </format>
    <format dxfId="937">
      <pivotArea dataOnly="0" labelOnly="1" outline="0" fieldPosition="0">
        <references count="1">
          <reference field="38" count="0"/>
        </references>
      </pivotArea>
    </format>
    <format dxfId="936">
      <pivotArea field="39" type="button" dataOnly="0" labelOnly="1" outline="0" axis="axisPage" fieldPosition="1"/>
    </format>
    <format dxfId="935">
      <pivotArea dataOnly="0" labelOnly="1" outline="0" fieldPosition="0">
        <references count="1">
          <reference field="39" count="0"/>
        </references>
      </pivotArea>
    </format>
    <format dxfId="934">
      <pivotArea field="40" type="button" dataOnly="0" labelOnly="1" outline="0" axis="axisPage" fieldPosition="2"/>
    </format>
    <format dxfId="933">
      <pivotArea dataOnly="0" labelOnly="1" outline="0" fieldPosition="0">
        <references count="1">
          <reference field="40" count="0"/>
        </references>
      </pivotArea>
    </format>
    <format dxfId="932">
      <pivotArea type="all" dataOnly="0" outline="0" fieldPosition="0"/>
    </format>
    <format dxfId="931">
      <pivotArea type="all" dataOnly="0" outline="0" fieldPosition="0"/>
    </format>
    <format dxfId="930">
      <pivotArea outline="0" fieldPosition="0">
        <references count="2">
          <reference field="4294967294" count="1" selected="0">
            <x v="1"/>
          </reference>
          <reference field="9" count="1" selected="0">
            <x v="0"/>
          </reference>
        </references>
      </pivotArea>
    </format>
    <format dxfId="929">
      <pivotArea outline="0" fieldPosition="0">
        <references count="2">
          <reference field="4294967294" count="1" selected="0">
            <x v="2"/>
          </reference>
          <reference field="9" count="1" selected="0">
            <x v="0"/>
          </reference>
        </references>
      </pivotArea>
    </format>
    <format dxfId="928">
      <pivotArea field="38" type="button" dataOnly="0" labelOnly="1" outline="0" axis="axisPage" fieldPosition="0"/>
    </format>
    <format dxfId="927">
      <pivotArea dataOnly="0" labelOnly="1" outline="0" fieldPosition="0">
        <references count="1">
          <reference field="38" count="0"/>
        </references>
      </pivotArea>
    </format>
    <format dxfId="926">
      <pivotArea field="39" type="button" dataOnly="0" labelOnly="1" outline="0" axis="axisPage" fieldPosition="1"/>
    </format>
    <format dxfId="925">
      <pivotArea dataOnly="0" labelOnly="1" outline="0" fieldPosition="0">
        <references count="1">
          <reference field="39" count="0"/>
        </references>
      </pivotArea>
    </format>
    <format dxfId="924">
      <pivotArea field="40" type="button" dataOnly="0" labelOnly="1" outline="0" axis="axisPage" fieldPosition="2"/>
    </format>
    <format dxfId="923">
      <pivotArea dataOnly="0" labelOnly="1" outline="0" fieldPosition="0">
        <references count="1">
          <reference field="40" count="0"/>
        </references>
      </pivotArea>
    </format>
    <format dxfId="922">
      <pivotArea type="all" dataOnly="0" outline="0" fieldPosition="0"/>
    </format>
    <format dxfId="921">
      <pivotArea type="all" dataOnly="0" outline="0" fieldPosition="0"/>
    </format>
    <format dxfId="920">
      <pivotArea type="all" dataOnly="0" outline="0" fieldPosition="0"/>
    </format>
    <format dxfId="919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91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917">
      <pivotArea field="9" type="button" dataOnly="0" labelOnly="1" outline="0" axis="axisRow" fieldPosition="0"/>
    </format>
    <format dxfId="916">
      <pivotArea dataOnly="0" labelOnly="1" outline="0" fieldPosition="0">
        <references count="1">
          <reference field="9" count="0"/>
        </references>
      </pivotArea>
    </format>
    <format dxfId="915">
      <pivotArea dataOnly="0" labelOnly="1" grandRow="1" outline="0" fieldPosition="0"/>
    </format>
    <format dxfId="914">
      <pivotArea field="9" type="button" dataOnly="0" labelOnly="1" outline="0" axis="axisRow" fieldPosition="0"/>
    </format>
    <format dxfId="913">
      <pivotArea dataOnly="0" labelOnly="1" outline="0" fieldPosition="0">
        <references count="1">
          <reference field="9" count="0"/>
        </references>
      </pivotArea>
    </format>
    <format dxfId="912">
      <pivotArea dataOnly="0" labelOnly="1" grandRow="1" outline="0" fieldPosition="0"/>
    </format>
    <format dxfId="911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91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909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908">
      <pivotArea field="38" type="button" dataOnly="0" labelOnly="1" outline="0" axis="axisPage" fieldPosition="0"/>
    </format>
    <format dxfId="907">
      <pivotArea dataOnly="0" labelOnly="1" outline="0" fieldPosition="0">
        <references count="1">
          <reference field="38" count="0"/>
        </references>
      </pivotArea>
    </format>
    <format dxfId="906">
      <pivotArea field="39" type="button" dataOnly="0" labelOnly="1" outline="0" axis="axisPage" fieldPosition="1"/>
    </format>
    <format dxfId="905">
      <pivotArea dataOnly="0" labelOnly="1" outline="0" fieldPosition="0">
        <references count="1">
          <reference field="39" count="0"/>
        </references>
      </pivotArea>
    </format>
    <format dxfId="904">
      <pivotArea field="40" type="button" dataOnly="0" labelOnly="1" outline="0" axis="axisPage" fieldPosition="2"/>
    </format>
    <format dxfId="903">
      <pivotArea dataOnly="0" labelOnly="1" outline="0" fieldPosition="0">
        <references count="1">
          <reference field="40" count="0"/>
        </references>
      </pivotArea>
    </format>
    <format dxfId="902">
      <pivotArea outline="0" collapsedLevelsAreSubtotals="1" fieldPosition="0">
        <references count="1">
          <reference field="9" count="1" selected="0">
            <x v="0"/>
          </reference>
        </references>
      </pivotArea>
    </format>
    <format dxfId="901">
      <pivotArea dataOnly="0" labelOnly="1" outline="0" fieldPosition="0">
        <references count="1">
          <reference field="9" count="0"/>
        </references>
      </pivotArea>
    </format>
    <format dxfId="900">
      <pivotArea outline="0" collapsedLevelsAreSubtotals="1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format>
    <format dxfId="899">
      <pivotArea dataOnly="0" labelOnly="1" outline="0" fieldPosition="0">
        <references count="1">
          <reference field="9" count="1">
            <x v="0"/>
          </reference>
        </references>
      </pivotArea>
    </format>
    <format dxfId="898">
      <pivotArea outline="0" collapsedLevelsAreSubtotals="1" fieldPosition="0">
        <references count="2">
          <reference field="4294967294" count="1" selected="0">
            <x v="1"/>
          </reference>
          <reference field="9" count="4" selected="0">
            <x v="1"/>
            <x v="2"/>
            <x v="3"/>
            <x v="5"/>
          </reference>
        </references>
      </pivotArea>
    </format>
    <format dxfId="897">
      <pivotArea field="-2" type="button" dataOnly="0" labelOnly="1" outline="0" axis="axisCol" fieldPosition="0"/>
    </format>
    <format dxfId="896">
      <pivotArea type="topRight" dataOnly="0" labelOnly="1" outline="0" offset="A1" fieldPosition="0"/>
    </format>
    <format dxfId="895">
      <pivotArea type="topRight" dataOnly="0" labelOnly="1" outline="0" offset="B1" fieldPosition="0"/>
    </format>
    <format dxfId="894">
      <pivotArea type="all" dataOnly="0" outline="0" fieldPosition="0"/>
    </format>
    <format dxfId="893">
      <pivotArea type="all" dataOnly="0" outline="0" fieldPosition="0"/>
    </format>
  </formats>
  <conditionalFormats count="3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9" count="0" selected="0"/>
          </references>
        </pivotArea>
      </pivotAreas>
    </conditionalFormat>
    <conditionalFormat scope="field" priority="2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9" count="0" selected="0"/>
          </references>
        </pivotArea>
      </pivotAreas>
    </conditionalFormat>
    <conditionalFormat scope="field" priority="3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9" count="0" selected="0"/>
          </references>
        </pivotArea>
      </pivotAreas>
    </conditionalFormat>
  </conditionalFormats>
  <pivotTableStyleInfo name="PivotStyleMedium9 2 3 2" showRowHeaders="1" showColHeaders="1" showRowStripes="1" showColStripes="1" showLastColumn="1"/>
</pivotTableDefinition>
</file>

<file path=xl/pivotTables/pivotTable14.xml><?xml version="1.0" encoding="utf-8"?>
<pivotTableDefinition xmlns="http://schemas.openxmlformats.org/spreadsheetml/2006/main" name="СводнаяТаблица3" cacheId="99" dataOnRows="1" applyNumberFormats="0" applyBorderFormats="0" applyFontFormats="0" applyPatternFormats="0" applyAlignmentFormats="0" applyWidthHeightFormats="1" dataCaption="Данные" updatedVersion="3" showMemberPropertyTips="0" itemPrintTitles="1" createdVersion="1" indent="0" compact="0" compactData="0" gridDropZones="1">
  <location ref="L130:M133" firstHeaderRow="2" firstDataRow="2" firstDataCol="1"/>
  <pivotFields count="34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12">
        <item m="1" x="6"/>
        <item m="1" x="7"/>
        <item m="1" x="3"/>
        <item m="1" x="9"/>
        <item m="1" x="10"/>
        <item m="1" x="8"/>
        <item m="1" x="4"/>
        <item m="1" x="5"/>
        <item h="1" x="0"/>
        <item x="1"/>
        <item h="1" x="2"/>
        <item t="default"/>
      </items>
    </pivotField>
    <pivotField compact="0" outline="0" subtotalTop="0" showAll="0" includeNewItemsInFilter="1"/>
  </pivotFields>
  <rowFields count="1">
    <field x="32"/>
  </rowFields>
  <rowItems count="2">
    <i>
      <x v="9"/>
    </i>
    <i t="grand">
      <x/>
    </i>
  </rowItems>
  <colItems count="1">
    <i/>
  </colItems>
  <dataFields count="1">
    <dataField name="Сумма по полю P\L Net" fld="20" baseField="0" baseItem="0" numFmtId="164"/>
  </dataFields>
  <formats count="5">
    <format dxfId="956">
      <pivotArea type="all" dataOnly="0" outline="0" fieldPosition="0"/>
    </format>
    <format dxfId="955">
      <pivotArea type="all" dataOnly="0" outline="0" fieldPosition="0"/>
    </format>
    <format dxfId="954">
      <pivotArea type="all" dataOnly="0" outline="0" fieldPosition="0"/>
    </format>
    <format dxfId="953">
      <pivotArea type="all" dataOnly="0" outline="0" fieldPosition="0"/>
    </format>
    <format dxfId="952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15.xml><?xml version="1.0" encoding="utf-8"?>
<pivotTableDefinition xmlns="http://schemas.openxmlformats.org/spreadsheetml/2006/main" name="СводнаяТаблица26" cacheId="120" dataOnRows="1" applyNumberFormats="0" applyBorderFormats="0" applyFontFormats="0" applyPatternFormats="0" applyAlignmentFormats="0" applyWidthHeightFormats="1" dataCaption="Данные" updatedVersion="3" minRefreshableVersion="3" showMemberPropertyTips="0" useAutoFormatting="1" itemPrintTitles="1" createdVersion="3" indent="0" compact="0" compactData="0" gridDropZones="1">
  <location ref="O10:R209" firstHeaderRow="1" firstDataRow="2" firstDataCol="1" rowPageCount="4" colPageCount="1"/>
  <pivotFields count="50">
    <pivotField compact="0" outline="0" subtotalTop="0" showAll="0" includeNewItemsInFilter="1" defaultSubtotal="0"/>
    <pivotField axis="axisPage" compact="0" outline="0" subtotalTop="0" showAll="0" includeNewItemsInFilter="1">
      <items count="31">
        <item x="2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20"/>
        <item x="19"/>
        <item x="21"/>
        <item x="22"/>
        <item x="23"/>
        <item x="24"/>
        <item x="25"/>
        <item x="26"/>
        <item x="27"/>
        <item x="28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axis="axisRow" compact="0" outline="0" subtotalTop="0" showAll="0" includeNewItemsInFilter="1" defaultSubtotal="0">
      <items count="198">
        <item x="102"/>
        <item x="49"/>
        <item x="47"/>
        <item x="148"/>
        <item x="113"/>
        <item x="42"/>
        <item x="119"/>
        <item x="96"/>
        <item x="109"/>
        <item x="1"/>
        <item x="136"/>
        <item x="97"/>
        <item x="31"/>
        <item x="83"/>
        <item x="30"/>
        <item x="137"/>
        <item x="134"/>
        <item x="153"/>
        <item x="63"/>
        <item x="177"/>
        <item x="48"/>
        <item x="78"/>
        <item x="89"/>
        <item x="37"/>
        <item x="23"/>
        <item x="6"/>
        <item x="107"/>
        <item x="106"/>
        <item x="176"/>
        <item x="168"/>
        <item x="169"/>
        <item x="170"/>
        <item x="171"/>
        <item x="172"/>
        <item x="173"/>
        <item x="174"/>
        <item x="175"/>
        <item x="38"/>
        <item x="154"/>
        <item x="149"/>
        <item x="74"/>
        <item x="150"/>
        <item x="82"/>
        <item x="24"/>
        <item x="145"/>
        <item x="144"/>
        <item x="81"/>
        <item x="34"/>
        <item x="67"/>
        <item x="77"/>
        <item x="22"/>
        <item x="94"/>
        <item x="26"/>
        <item x="35"/>
        <item x="121"/>
        <item x="141"/>
        <item x="27"/>
        <item x="160"/>
        <item x="79"/>
        <item x="128"/>
        <item x="135"/>
        <item x="13"/>
        <item x="11"/>
        <item x="3"/>
        <item x="50"/>
        <item x="132"/>
        <item x="17"/>
        <item x="111"/>
        <item x="73"/>
        <item x="52"/>
        <item x="55"/>
        <item x="90"/>
        <item x="32"/>
        <item x="29"/>
        <item x="140"/>
        <item x="2"/>
        <item x="14"/>
        <item x="101"/>
        <item x="151"/>
        <item x="70"/>
        <item x="117"/>
        <item x="59"/>
        <item x="93"/>
        <item x="146"/>
        <item x="51"/>
        <item x="5"/>
        <item x="126"/>
        <item x="142"/>
        <item x="110"/>
        <item x="152"/>
        <item x="139"/>
        <item x="112"/>
        <item x="157"/>
        <item x="99"/>
        <item x="124"/>
        <item x="87"/>
        <item x="0"/>
        <item x="116"/>
        <item x="57"/>
        <item x="159"/>
        <item x="114"/>
        <item x="36"/>
        <item x="103"/>
        <item x="118"/>
        <item x="122"/>
        <item x="15"/>
        <item x="62"/>
        <item x="80"/>
        <item x="138"/>
        <item x="129"/>
        <item x="143"/>
        <item x="8"/>
        <item x="100"/>
        <item x="9"/>
        <item x="84"/>
        <item x="95"/>
        <item x="45"/>
        <item x="86"/>
        <item x="18"/>
        <item x="108"/>
        <item x="164"/>
        <item x="105"/>
        <item x="133"/>
        <item x="131"/>
        <item x="53"/>
        <item x="167"/>
        <item x="33"/>
        <item x="39"/>
        <item x="147"/>
        <item x="125"/>
        <item x="7"/>
        <item x="163"/>
        <item x="19"/>
        <item x="71"/>
        <item x="61"/>
        <item x="41"/>
        <item x="43"/>
        <item x="28"/>
        <item x="166"/>
        <item x="98"/>
        <item x="162"/>
        <item x="156"/>
        <item x="64"/>
        <item x="92"/>
        <item x="12"/>
        <item x="88"/>
        <item x="85"/>
        <item x="130"/>
        <item x="123"/>
        <item x="20"/>
        <item x="40"/>
        <item x="21"/>
        <item x="120"/>
        <item x="58"/>
        <item x="44"/>
        <item x="158"/>
        <item x="161"/>
        <item x="10"/>
        <item x="4"/>
        <item x="56"/>
        <item x="104"/>
        <item x="68"/>
        <item x="60"/>
        <item x="155"/>
        <item x="165"/>
        <item x="25"/>
        <item x="72"/>
        <item x="76"/>
        <item x="46"/>
        <item x="16"/>
        <item x="127"/>
        <item x="115"/>
        <item x="66"/>
        <item x="69"/>
        <item x="75"/>
        <item x="65"/>
        <item x="91"/>
        <item x="54"/>
        <item x="19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</items>
    </pivotField>
    <pivotField axis="axisCol" compact="0" outline="0" subtotalTop="0" showAll="0" includeNewItemsInFilter="1">
      <items count="4">
        <item n="LONG" x="1"/>
        <item n="SHORT" x="0"/>
        <item h="1" x="2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">
        <item x="0"/>
        <item x="1"/>
        <item x="3"/>
        <item x="2"/>
      </items>
    </pivotField>
    <pivotField axis="axisPage" compact="0" outline="0" subtotalTop="0" showAll="0" includeNewItemsInFilter="1" defaultSubtotal="0">
      <items count="8">
        <item x="7"/>
        <item x="0"/>
        <item x="1"/>
        <item x="2"/>
        <item x="3"/>
        <item x="4"/>
        <item x="5"/>
        <item x="6"/>
      </items>
    </pivotField>
    <pivotField axis="axisPage" compact="0" outline="0" subtotalTop="0" showAll="0" includeNewItemsInFilter="1" defaultSubtotal="0">
      <items count="12">
        <item x="5"/>
        <item x="6"/>
        <item x="7"/>
        <item x="8"/>
        <item x="0"/>
        <item x="1"/>
        <item x="2"/>
        <item x="3"/>
        <item x="4"/>
        <item x="11"/>
        <item x="10"/>
        <item x="9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5"/>
  </rowFields>
  <rowItems count="19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 t="grand">
      <x/>
    </i>
  </rowItems>
  <colFields count="1">
    <field x="6"/>
  </colFields>
  <colItems count="3">
    <i>
      <x/>
    </i>
    <i>
      <x v="1"/>
    </i>
    <i t="grand">
      <x/>
    </i>
  </colItems>
  <pageFields count="4">
    <pageField fld="38" hier="0"/>
    <pageField fld="39" hier="0"/>
    <pageField fld="40" hier="0"/>
    <pageField fld="1" hier="0"/>
  </pageFields>
  <dataFields count="1">
    <dataField name="Результат" fld="22" baseField="12" baseItem="0" numFmtId="164"/>
  </dataFields>
  <formats count="99">
    <format dxfId="102">
      <pivotArea type="all" dataOnly="0" outline="0" fieldPosition="0"/>
    </format>
    <format dxfId="101">
      <pivotArea type="all" dataOnly="0" outline="0" fieldPosition="0"/>
    </format>
    <format dxfId="100">
      <pivotArea outline="0" fieldPosition="0"/>
    </format>
    <format dxfId="99">
      <pivotArea dataOnly="0" labelOnly="1" outline="0" fieldPosition="0">
        <references count="1">
          <reference field="1" count="0"/>
        </references>
      </pivotArea>
    </format>
    <format dxfId="98">
      <pivotArea field="6" type="button" dataOnly="0" labelOnly="1" outline="0" axis="axisCol" fieldPosition="0"/>
    </format>
    <format dxfId="97">
      <pivotArea type="topRight" dataOnly="0" labelOnly="1" outline="0" fieldPosition="0"/>
    </format>
    <format dxfId="96">
      <pivotArea dataOnly="0" labelOnly="1" outline="0" fieldPosition="0">
        <references count="1">
          <reference field="6" count="0"/>
        </references>
      </pivotArea>
    </format>
    <format dxfId="95">
      <pivotArea dataOnly="0" labelOnly="1" grandCol="1" outline="0" fieldPosition="0"/>
    </format>
    <format dxfId="94">
      <pivotArea field="6" type="button" dataOnly="0" labelOnly="1" outline="0" axis="axisCol" fieldPosition="0"/>
    </format>
    <format dxfId="93">
      <pivotArea dataOnly="0" labelOnly="1" outline="0" fieldPosition="0">
        <references count="1">
          <reference field="6" count="0"/>
        </references>
      </pivotArea>
    </format>
    <format dxfId="92">
      <pivotArea dataOnly="0" labelOnly="1" grandCol="1" outline="0" fieldPosition="0"/>
    </format>
    <format dxfId="91">
      <pivotArea dataOnly="0" labelOnly="1" outline="0" fieldPosition="0">
        <references count="1">
          <reference field="6" count="1">
            <x v="0"/>
          </reference>
        </references>
      </pivotArea>
    </format>
    <format dxfId="90">
      <pivotArea dataOnly="0" labelOnly="1" outline="0" fieldPosition="0">
        <references count="1">
          <reference field="6" count="1">
            <x v="1"/>
          </reference>
        </references>
      </pivotArea>
    </format>
    <format dxfId="89">
      <pivotArea dataOnly="0" labelOnly="1" outline="0" fieldPosition="0">
        <references count="1">
          <reference field="6" count="1">
            <x v="1"/>
          </reference>
        </references>
      </pivotArea>
    </format>
    <format dxfId="88">
      <pivotArea dataOnly="0" labelOnly="1" outline="0" fieldPosition="0">
        <references count="1">
          <reference field="6" count="1">
            <x v="0"/>
          </reference>
        </references>
      </pivotArea>
    </format>
    <format dxfId="87">
      <pivotArea dataOnly="0" labelOnly="1" outline="0" fieldPosition="0">
        <references count="1">
          <reference field="6" count="0"/>
        </references>
      </pivotArea>
    </format>
    <format dxfId="86">
      <pivotArea dataOnly="0" labelOnly="1" outline="0" fieldPosition="0">
        <references count="1">
          <reference field="6" count="1">
            <x v="0"/>
          </reference>
        </references>
      </pivotArea>
    </format>
    <format>
      <pivotArea type="all" dataOnly="0" outline="0" fieldPosition="0"/>
    </format>
    <format dxfId="85">
      <pivotArea dataOnly="0" labelOnly="1" outline="0" fieldPosition="0">
        <references count="1">
          <reference field="6" count="0"/>
        </references>
      </pivotArea>
    </format>
    <format dxfId="84">
      <pivotArea dataOnly="0" labelOnly="1" grandCol="1" outline="0" fieldPosition="0"/>
    </format>
    <format dxfId="83">
      <pivotArea dataOnly="0" labelOnly="1" outline="0" fieldPosition="0">
        <references count="1">
          <reference field="6" count="1">
            <x v="0"/>
          </reference>
        </references>
      </pivotArea>
    </format>
    <format dxfId="82">
      <pivotArea type="all" dataOnly="0" outline="0" fieldPosition="0"/>
    </format>
    <format dxfId="81">
      <pivotArea type="all" dataOnly="0" outline="0" fieldPosition="0"/>
    </format>
    <format dxfId="80">
      <pivotArea type="all" dataOnly="0" outline="0" fieldPosition="0"/>
    </format>
    <format dxfId="79">
      <pivotArea type="all" dataOnly="0" outline="0" fieldPosition="0"/>
    </format>
    <format dxfId="78">
      <pivotArea type="all" dataOnly="0" outline="0" fieldPosition="0"/>
    </format>
    <format dxfId="77">
      <pivotArea type="all" dataOnly="0" outline="0" fieldPosition="0"/>
    </format>
    <format dxfId="76">
      <pivotArea type="all" dataOnly="0" outline="0" fieldPosition="0"/>
    </format>
    <format dxfId="75">
      <pivotArea type="all" dataOnly="0" outline="0" fieldPosition="0"/>
    </format>
    <format dxfId="74">
      <pivotArea type="all" dataOnly="0" outline="0" fieldPosition="0"/>
    </format>
    <format dxfId="73">
      <pivotArea dataOnly="0" labelOnly="1" outline="0" fieldPosition="0">
        <references count="1">
          <reference field="6" count="1">
            <x v="1"/>
          </reference>
        </references>
      </pivotArea>
    </format>
    <format dxfId="72">
      <pivotArea dataOnly="0" labelOnly="1" outline="0" fieldPosition="0">
        <references count="1">
          <reference field="6" count="1">
            <x v="1"/>
          </reference>
        </references>
      </pivotArea>
    </format>
    <format dxfId="71">
      <pivotArea dataOnly="0" labelOnly="1" outline="0" fieldPosition="0">
        <references count="1">
          <reference field="6" count="1">
            <x v="0"/>
          </reference>
        </references>
      </pivotArea>
    </format>
    <format dxfId="70">
      <pivotArea dataOnly="0" labelOnly="1" outline="0" fieldPosition="0">
        <references count="1">
          <reference field="6" count="1">
            <x v="1"/>
          </reference>
        </references>
      </pivotArea>
    </format>
    <format dxfId="69">
      <pivotArea dataOnly="0" labelOnly="1" outline="0" fieldPosition="0">
        <references count="1">
          <reference field="6" count="1">
            <x v="1"/>
          </reference>
        </references>
      </pivotArea>
    </format>
    <format dxfId="68">
      <pivotArea dataOnly="0" labelOnly="1" outline="0" fieldPosition="0">
        <references count="1">
          <reference field="6" count="1">
            <x v="1"/>
          </reference>
        </references>
      </pivotArea>
    </format>
    <format dxfId="67">
      <pivotArea dataOnly="0" labelOnly="1" outline="0" fieldPosition="0">
        <references count="1">
          <reference field="6" count="1">
            <x v="1"/>
          </reference>
        </references>
      </pivotArea>
    </format>
    <format dxfId="66">
      <pivotArea dataOnly="0" labelOnly="1" outline="0" fieldPosition="0">
        <references count="1">
          <reference field="6" count="1">
            <x v="1"/>
          </reference>
        </references>
      </pivotArea>
    </format>
    <format dxfId="65">
      <pivotArea dataOnly="0" labelOnly="1" outline="0" fieldPosition="0">
        <references count="1">
          <reference field="6" count="1">
            <x v="1"/>
          </reference>
        </references>
      </pivotArea>
    </format>
    <format dxfId="64">
      <pivotArea dataOnly="0" labelOnly="1" grandCol="1" outline="0" fieldPosition="0"/>
    </format>
    <format dxfId="63">
      <pivotArea grandRow="1" outline="0" fieldPosition="0"/>
    </format>
    <format dxfId="62">
      <pivotArea dataOnly="0" labelOnly="1" grandRow="1" outline="0" fieldPosition="0"/>
    </format>
    <format dxfId="61">
      <pivotArea dataOnly="0" labelOnly="1" outline="0" fieldPosition="0">
        <references count="1">
          <reference field="6" count="0"/>
        </references>
      </pivotArea>
    </format>
    <format dxfId="60">
      <pivotArea type="all" dataOnly="0" outline="0" fieldPosition="0"/>
    </format>
    <format dxfId="59">
      <pivotArea type="all" dataOnly="0" outline="0" fieldPosition="0"/>
    </format>
    <format dxfId="58">
      <pivotArea type="all" dataOnly="0" outline="0" fieldPosition="0"/>
    </format>
    <format dxfId="57">
      <pivotArea type="origin" dataOnly="0" labelOnly="1" outline="0" fieldPosition="0"/>
    </format>
    <format dxfId="56">
      <pivotArea field="5" type="button" dataOnly="0" labelOnly="1" outline="0" axis="axisRow" fieldPosition="0"/>
    </format>
    <format dxfId="55">
      <pivotArea field="6" type="button" dataOnly="0" labelOnly="1" outline="0" axis="axisCol" fieldPosition="0"/>
    </format>
    <format dxfId="54">
      <pivotArea type="topRight" dataOnly="0" labelOnly="1" outline="0" fieldPosition="0"/>
    </format>
    <format dxfId="53">
      <pivotArea dataOnly="0" labelOnly="1" outline="0" fieldPosition="0">
        <references count="1">
          <reference field="6" count="0"/>
        </references>
      </pivotArea>
    </format>
    <format dxfId="52">
      <pivotArea dataOnly="0" labelOnly="1" grandCol="1" outline="0" fieldPosition="0"/>
    </format>
    <format dxfId="51">
      <pivotArea dataOnly="0" labelOnly="1" outline="0" fieldPosition="0">
        <references count="1">
          <reference field="6" count="1">
            <x v="0"/>
          </reference>
        </references>
      </pivotArea>
    </format>
    <format dxfId="50">
      <pivotArea dataOnly="0" labelOnly="1" outline="0" fieldPosition="0">
        <references count="1">
          <reference field="6" count="1">
            <x v="1"/>
          </reference>
        </references>
      </pivotArea>
    </format>
    <format dxfId="49">
      <pivotArea outline="0" fieldPosition="0">
        <references count="1">
          <reference field="6" count="1" selected="0">
            <x v="0"/>
          </reference>
        </references>
      </pivotArea>
    </format>
    <format dxfId="48">
      <pivotArea dataOnly="0" labelOnly="1" outline="0" fieldPosition="0">
        <references count="1">
          <reference field="38" count="0"/>
        </references>
      </pivotArea>
    </format>
    <format dxfId="47">
      <pivotArea dataOnly="0" labelOnly="1" outline="0" fieldPosition="0">
        <references count="1">
          <reference field="39" count="0"/>
        </references>
      </pivotArea>
    </format>
    <format dxfId="46">
      <pivotArea dataOnly="0" labelOnly="1" outline="0" fieldPosition="0">
        <references count="1">
          <reference field="40" count="0"/>
        </references>
      </pivotArea>
    </format>
    <format dxfId="45">
      <pivotArea dataOnly="0" labelOnly="1" outline="0" fieldPosition="0">
        <references count="1">
          <reference field="1" count="0"/>
        </references>
      </pivotArea>
    </format>
    <format dxfId="44">
      <pivotArea field="6" type="button" dataOnly="0" labelOnly="1" outline="0" axis="axisCol" fieldPosition="0"/>
    </format>
    <format dxfId="43">
      <pivotArea dataOnly="0" labelOnly="1" outline="0" fieldPosition="0">
        <references count="1">
          <reference field="6" count="1">
            <x v="0"/>
          </reference>
        </references>
      </pivotArea>
    </format>
    <format dxfId="42">
      <pivotArea outline="0" fieldPosition="0">
        <references count="1">
          <reference field="6" count="1" selected="0">
            <x v="1"/>
          </reference>
        </references>
      </pivotArea>
    </format>
    <format dxfId="41">
      <pivotArea type="topRight" dataOnly="0" labelOnly="1" outline="0" fieldPosition="0"/>
    </format>
    <format dxfId="40">
      <pivotArea dataOnly="0" labelOnly="1" outline="0" fieldPosition="0">
        <references count="1">
          <reference field="6" count="1">
            <x v="1"/>
          </reference>
        </references>
      </pivotArea>
    </format>
    <format dxfId="39">
      <pivotArea grandCol="1" outline="0" fieldPosition="0"/>
    </format>
    <format dxfId="38">
      <pivotArea outline="0" collapsedLevelsAreSubtotals="1" fieldPosition="0">
        <references count="1">
          <reference field="5" count="33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</reference>
        </references>
      </pivotArea>
    </format>
    <format dxfId="37">
      <pivotArea type="origin" dataOnly="0" labelOnly="1" outline="0" fieldPosition="0"/>
    </format>
    <format dxfId="36">
      <pivotArea field="5" type="button" dataOnly="0" labelOnly="1" outline="0" axis="axisRow" fieldPosition="0"/>
    </format>
    <format dxfId="35">
      <pivotArea field="6" type="button" dataOnly="0" labelOnly="1" outline="0" axis="axisCol" fieldPosition="0"/>
    </format>
    <format dxfId="34">
      <pivotArea type="topRight" dataOnly="0" labelOnly="1" outline="0" fieldPosition="0"/>
    </format>
    <format dxfId="33">
      <pivotArea dataOnly="0" labelOnly="1" outline="0" fieldPosition="0">
        <references count="1">
          <reference field="5" count="3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</reference>
        </references>
      </pivotArea>
    </format>
    <format dxfId="32">
      <pivotArea dataOnly="0" labelOnly="1" outline="0" fieldPosition="0">
        <references count="1">
          <reference field="6" count="0"/>
        </references>
      </pivotArea>
    </format>
    <format dxfId="31">
      <pivotArea dataOnly="0" labelOnly="1" grandCol="1" outline="0" fieldPosition="0"/>
    </format>
    <format dxfId="30">
      <pivotArea field="6" type="button" dataOnly="0" labelOnly="1" outline="0" axis="axisCol" fieldPosition="0"/>
    </format>
    <format dxfId="29">
      <pivotArea type="topRight" dataOnly="0" labelOnly="1" outline="0" offset="A1" fieldPosition="0"/>
    </format>
    <format dxfId="28">
      <pivotArea type="topRight" dataOnly="0" labelOnly="1" outline="0" offset="B1" fieldPosition="0"/>
    </format>
    <format dxfId="27">
      <pivotArea field="38" type="button" dataOnly="0" labelOnly="1" outline="0" axis="axisPage" fieldPosition="0"/>
    </format>
    <format dxfId="26">
      <pivotArea dataOnly="0" labelOnly="1" outline="0" fieldPosition="0">
        <references count="1">
          <reference field="38" count="0"/>
        </references>
      </pivotArea>
    </format>
    <format dxfId="25">
      <pivotArea field="39" type="button" dataOnly="0" labelOnly="1" outline="0" axis="axisPage" fieldPosition="1"/>
    </format>
    <format dxfId="24">
      <pivotArea dataOnly="0" labelOnly="1" outline="0" fieldPosition="0">
        <references count="1">
          <reference field="39" count="0"/>
        </references>
      </pivotArea>
    </format>
    <format dxfId="23">
      <pivotArea field="40" type="button" dataOnly="0" labelOnly="1" outline="0" axis="axisPage" fieldPosition="2"/>
    </format>
    <format dxfId="22">
      <pivotArea dataOnly="0" labelOnly="1" outline="0" fieldPosition="0">
        <references count="1">
          <reference field="40" count="0"/>
        </references>
      </pivotArea>
    </format>
    <format dxfId="21">
      <pivotArea field="1" type="button" dataOnly="0" labelOnly="1" outline="0" axis="axisPage" fieldPosition="3"/>
    </format>
    <format dxfId="20">
      <pivotArea dataOnly="0" labelOnly="1" outline="0" fieldPosition="0">
        <references count="1">
          <reference field="1" count="0"/>
        </references>
      </pivotArea>
    </format>
    <format dxfId="19">
      <pivotArea dataOnly="0" labelOnly="1" outline="0" fieldPosition="0">
        <references count="1">
          <reference field="6" count="1">
            <x v="0"/>
          </reference>
        </references>
      </pivotArea>
    </format>
    <format dxfId="18">
      <pivotArea field="38" type="button" dataOnly="0" labelOnly="1" outline="0" axis="axisPage" fieldPosition="0"/>
    </format>
    <format dxfId="17">
      <pivotArea dataOnly="0" labelOnly="1" outline="0" fieldPosition="0">
        <references count="1">
          <reference field="38" count="0"/>
        </references>
      </pivotArea>
    </format>
    <format dxfId="16">
      <pivotArea field="39" type="button" dataOnly="0" labelOnly="1" outline="0" axis="axisPage" fieldPosition="1"/>
    </format>
    <format dxfId="15">
      <pivotArea dataOnly="0" labelOnly="1" outline="0" fieldPosition="0">
        <references count="1">
          <reference field="39" count="0"/>
        </references>
      </pivotArea>
    </format>
    <format dxfId="14">
      <pivotArea field="40" type="button" dataOnly="0" labelOnly="1" outline="0" axis="axisPage" fieldPosition="2"/>
    </format>
    <format dxfId="13">
      <pivotArea dataOnly="0" labelOnly="1" outline="0" fieldPosition="0">
        <references count="1">
          <reference field="40" count="0"/>
        </references>
      </pivotArea>
    </format>
    <format dxfId="12">
      <pivotArea field="1" type="button" dataOnly="0" labelOnly="1" outline="0" axis="axisPage" fieldPosition="3"/>
    </format>
    <format dxfId="11">
      <pivotArea dataOnly="0" labelOnly="1" outline="0" fieldPosition="0">
        <references count="1">
          <reference field="1" count="0"/>
        </references>
      </pivotArea>
    </format>
    <format dxfId="10">
      <pivotArea type="all" dataOnly="0" outline="0" fieldPosition="0"/>
    </format>
    <format dxfId="9">
      <pivotArea type="all" dataOnly="0" outline="0" fieldPosition="0"/>
    </format>
    <format dxfId="8">
      <pivotArea dataOnly="0" labelOnly="1" outline="0" fieldPosition="0">
        <references count="1">
          <reference field="6" count="1">
            <x v="1"/>
          </reference>
        </references>
      </pivotArea>
    </format>
    <format dxfId="7">
      <pivotArea type="all" dataOnly="0" outline="0" fieldPosition="0"/>
    </format>
    <format dxfId="6">
      <pivotArea type="all" dataOnly="0" outline="0" fieldPosition="0"/>
    </format>
    <format dxfId="5">
      <pivotArea type="all" dataOnly="0" outline="0" fieldPosition="0"/>
    </format>
  </formats>
  <conditionalFormats count="3">
    <conditionalFormat scope="field" priority="40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5" count="0" selected="0"/>
            <reference field="6" count="0" selected="0"/>
          </references>
        </pivotArea>
      </pivotAreas>
    </conditionalFormat>
    <conditionalFormat scope="field" priority="39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5" count="0" selected="0"/>
            <reference field="6" count="0" selected="0"/>
          </references>
        </pivotArea>
      </pivotAreas>
    </conditionalFormat>
    <conditionalFormat scope="field" priority="10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5" count="0" selected="0"/>
            <reference field="6" count="0" selected="0"/>
          </references>
        </pivotArea>
      </pivotAreas>
    </conditionalFormat>
  </conditionalFormats>
  <pivotTableStyleInfo name="PivotStyleMedium9 2 3" showRowHeaders="1" showColHeaders="1" showRowStripes="1" showColStripes="1" showLastColumn="1"/>
</pivotTableDefinition>
</file>

<file path=xl/pivotTables/pivotTable16.xml><?xml version="1.0" encoding="utf-8"?>
<pivotTableDefinition xmlns="http://schemas.openxmlformats.org/spreadsheetml/2006/main" name="СводнаяТаблица8" cacheId="120" applyNumberFormats="0" applyBorderFormats="0" applyFontFormats="0" applyPatternFormats="0" applyAlignmentFormats="0" applyWidthHeightFormats="1" dataCaption="Значения" updatedVersion="3" minRefreshableVersion="3" showCalcMbrs="0" useAutoFormatting="1" itemPrintTitles="1" createdVersion="3" indent="0" outline="1" outlineData="1" multipleFieldFilters="0" chartFormat="2">
  <location ref="CS10:CV15" firstHeaderRow="1" firstDataRow="2" firstDataCol="1" rowPageCount="4" colPageCount="1"/>
  <pivotFields count="50">
    <pivotField showAll="0"/>
    <pivotField axis="axisPage" showAl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9"/>
        <item x="24"/>
        <item x="25"/>
        <item x="26"/>
        <item x="27"/>
        <item x="2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0">
        <item h="1" x="4"/>
        <item x="0"/>
        <item x="1"/>
        <item x="2"/>
        <item h="1" x="3"/>
        <item h="1" x="5"/>
        <item h="1" x="6"/>
        <item h="1" x="7"/>
        <item h="1" x="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axis="axisPage" showAll="0">
      <items count="5">
        <item x="0"/>
        <item x="1"/>
        <item x="2"/>
        <item x="3"/>
        <item t="default"/>
      </items>
    </pivotField>
    <pivotField axis="axisPage" showAll="0">
      <items count="9">
        <item x="2"/>
        <item x="3"/>
        <item x="4"/>
        <item x="5"/>
        <item x="0"/>
        <item x="1"/>
        <item x="6"/>
        <item x="7"/>
        <item t="default"/>
      </items>
    </pivotField>
    <pivotField axis="axisPage" showAll="0">
      <items count="13">
        <item x="5"/>
        <item x="6"/>
        <item x="7"/>
        <item x="8"/>
        <item x="0"/>
        <item x="1"/>
        <item x="2"/>
        <item x="3"/>
        <item x="4"/>
        <item x="10"/>
        <item x="11"/>
        <item x="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14"/>
  </rowFields>
  <rowItems count="4"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4">
    <pageField fld="38" hier="-1"/>
    <pageField fld="39" hier="-1"/>
    <pageField fld="40" hier="-1"/>
    <pageField fld="1" hier="-1"/>
  </pageFields>
  <dataFields count="3">
    <dataField name="+" fld="36" baseField="0" baseItem="0" numFmtId="164"/>
    <dataField name="-" fld="37" baseField="0" baseItem="0" numFmtId="164"/>
    <dataField name="Сумма" fld="22" baseField="0" baseItem="0" numFmtId="164"/>
  </dataFields>
  <formats count="15">
    <format dxfId="117">
      <pivotArea type="all" dataOnly="0" outline="0" fieldPosition="0"/>
    </format>
    <format dxfId="116">
      <pivotArea type="all" dataOnly="0" outline="0" fieldPosition="0"/>
    </format>
    <format dxfId="115">
      <pivotArea type="origin" dataOnly="0" labelOnly="1" outline="0" fieldPosition="0"/>
    </format>
    <format dxfId="114">
      <pivotArea field="14" type="button" dataOnly="0" labelOnly="1" outline="0" axis="axisRow" fieldPosition="0"/>
    </format>
    <format dxfId="113">
      <pivotArea field="-2" type="button" dataOnly="0" labelOnly="1" outline="0" axis="axisCol" fieldPosition="0"/>
    </format>
    <format dxfId="112">
      <pivotArea type="topRight" dataOnly="0" labelOnly="1" outline="0" fieldPosition="0"/>
    </format>
    <format dxfId="11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0">
      <pivotArea field="38" type="button" dataOnly="0" labelOnly="1" outline="0" axis="axisPage" fieldPosition="0"/>
    </format>
    <format dxfId="109">
      <pivotArea field="39" type="button" dataOnly="0" labelOnly="1" outline="0" axis="axisPage" fieldPosition="1"/>
    </format>
    <format dxfId="108">
      <pivotArea field="40" type="button" dataOnly="0" labelOnly="1" outline="0" axis="axisPage" fieldPosition="2"/>
    </format>
    <format dxfId="107">
      <pivotArea field="1" type="button" dataOnly="0" labelOnly="1" outline="0" axis="axisPage" fieldPosition="3"/>
    </format>
    <format dxfId="106">
      <pivotArea collapsedLevelsAreSubtotals="1" fieldPosition="0">
        <references count="2">
          <reference field="4294967294" count="1" selected="0">
            <x v="1"/>
          </reference>
          <reference field="14" count="1">
            <x v="1"/>
          </reference>
        </references>
      </pivotArea>
    </format>
    <format dxfId="105">
      <pivotArea collapsedLevelsAreSubtotals="1" fieldPosition="0">
        <references count="2">
          <reference field="4294967294" count="1" selected="0">
            <x v="2"/>
          </reference>
          <reference field="14" count="1">
            <x v="1"/>
          </reference>
        </references>
      </pivotArea>
    </format>
    <format dxfId="104">
      <pivotArea type="all" dataOnly="0" outline="0" fieldPosition="0"/>
    </format>
    <format dxfId="103">
      <pivotArea type="all" dataOnly="0" outline="0" fieldPosition="0"/>
    </format>
  </formats>
  <conditionalFormats count="3">
    <conditionalFormat scope="field" priority="3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4" count="0" selected="0"/>
          </references>
        </pivotArea>
      </pivotAreas>
    </conditionalFormat>
    <conditionalFormat scope="field" priority="2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4" count="0" selected="0"/>
          </references>
        </pivotArea>
      </pivotAreas>
    </conditionalFormat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4" count="0" selected="0"/>
          </references>
        </pivotArea>
      </pivotAreas>
    </conditionalFormat>
  </conditionalFormats>
  <chartFormats count="3"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9 2 3" showRowHeaders="1" showColHeaders="1" showRowStripes="1" showColStripes="1" showLastColumn="1"/>
</pivotTableDefinition>
</file>

<file path=xl/pivotTables/pivotTable17.xml><?xml version="1.0" encoding="utf-8"?>
<pivotTableDefinition xmlns="http://schemas.openxmlformats.org/spreadsheetml/2006/main" name="СводнаяТаблица7" cacheId="120" applyNumberFormats="0" applyBorderFormats="0" applyFontFormats="0" applyPatternFormats="0" applyAlignmentFormats="0" applyWidthHeightFormats="1" dataCaption="Данные" updatedVersion="3" minRefreshableVersion="3" showMemberPropertyTips="0" useAutoFormatting="1" itemPrintTitles="1" createdVersion="3" indent="0" compact="0" compactData="0" gridDropZones="1" chartFormat="1">
  <location ref="BR10:BV47" firstHeaderRow="1" firstDataRow="2" firstDataCol="2" rowPageCount="4" colPageCount="1"/>
  <pivotFields count="50">
    <pivotField compact="0" outline="0" subtotalTop="0" showAll="0" includeNewItemsInFilter="1"/>
    <pivotField axis="axisPage" compact="0" outline="0" subtotalTop="0" showAll="0" includeNewItemsInFilter="1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9"/>
        <item x="24"/>
        <item x="25"/>
        <item x="26"/>
        <item x="27"/>
        <item x="2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defaultSubtotal="0">
      <items count="198">
        <item x="102"/>
        <item x="49"/>
        <item x="47"/>
        <item x="148"/>
        <item x="113"/>
        <item x="42"/>
        <item x="119"/>
        <item x="96"/>
        <item x="109"/>
        <item x="1"/>
        <item x="136"/>
        <item x="97"/>
        <item x="31"/>
        <item x="83"/>
        <item x="30"/>
        <item x="137"/>
        <item x="134"/>
        <item x="153"/>
        <item x="63"/>
        <item x="177"/>
        <item x="48"/>
        <item x="78"/>
        <item x="89"/>
        <item x="37"/>
        <item x="23"/>
        <item x="6"/>
        <item x="107"/>
        <item x="106"/>
        <item x="176"/>
        <item x="168"/>
        <item x="169"/>
        <item x="170"/>
        <item x="171"/>
        <item x="172"/>
        <item x="173"/>
        <item x="174"/>
        <item x="175"/>
        <item x="38"/>
        <item x="154"/>
        <item x="149"/>
        <item x="74"/>
        <item x="150"/>
        <item x="82"/>
        <item x="24"/>
        <item x="145"/>
        <item x="144"/>
        <item x="81"/>
        <item x="34"/>
        <item x="67"/>
        <item x="77"/>
        <item x="22"/>
        <item x="94"/>
        <item x="26"/>
        <item x="35"/>
        <item x="121"/>
        <item x="141"/>
        <item x="27"/>
        <item x="160"/>
        <item x="79"/>
        <item x="128"/>
        <item x="135"/>
        <item x="13"/>
        <item x="11"/>
        <item x="3"/>
        <item x="50"/>
        <item x="132"/>
        <item x="17"/>
        <item x="111"/>
        <item x="73"/>
        <item x="52"/>
        <item x="55"/>
        <item x="90"/>
        <item x="32"/>
        <item x="29"/>
        <item x="140"/>
        <item x="2"/>
        <item x="14"/>
        <item x="101"/>
        <item x="151"/>
        <item x="70"/>
        <item x="117"/>
        <item x="59"/>
        <item x="93"/>
        <item x="146"/>
        <item x="51"/>
        <item x="5"/>
        <item x="126"/>
        <item x="142"/>
        <item x="110"/>
        <item x="152"/>
        <item x="139"/>
        <item x="112"/>
        <item x="157"/>
        <item x="99"/>
        <item x="124"/>
        <item x="87"/>
        <item x="0"/>
        <item x="116"/>
        <item x="57"/>
        <item x="159"/>
        <item x="114"/>
        <item x="36"/>
        <item x="103"/>
        <item x="118"/>
        <item x="122"/>
        <item x="15"/>
        <item x="62"/>
        <item x="80"/>
        <item x="138"/>
        <item x="129"/>
        <item x="143"/>
        <item x="8"/>
        <item x="100"/>
        <item x="9"/>
        <item x="84"/>
        <item x="95"/>
        <item x="45"/>
        <item x="86"/>
        <item x="18"/>
        <item x="108"/>
        <item x="164"/>
        <item x="105"/>
        <item x="133"/>
        <item x="131"/>
        <item x="53"/>
        <item x="167"/>
        <item x="33"/>
        <item x="39"/>
        <item x="147"/>
        <item x="125"/>
        <item x="7"/>
        <item x="163"/>
        <item x="19"/>
        <item x="71"/>
        <item x="61"/>
        <item x="41"/>
        <item x="43"/>
        <item x="28"/>
        <item x="166"/>
        <item x="98"/>
        <item x="162"/>
        <item x="156"/>
        <item x="64"/>
        <item x="92"/>
        <item x="12"/>
        <item x="88"/>
        <item x="85"/>
        <item x="130"/>
        <item x="123"/>
        <item x="20"/>
        <item x="40"/>
        <item x="21"/>
        <item x="120"/>
        <item x="58"/>
        <item x="44"/>
        <item x="158"/>
        <item x="161"/>
        <item x="10"/>
        <item x="4"/>
        <item x="56"/>
        <item x="104"/>
        <item x="68"/>
        <item x="60"/>
        <item x="155"/>
        <item x="165"/>
        <item x="25"/>
        <item x="72"/>
        <item x="76"/>
        <item x="46"/>
        <item x="16"/>
        <item x="127"/>
        <item x="115"/>
        <item x="66"/>
        <item x="69"/>
        <item x="75"/>
        <item x="65"/>
        <item x="91"/>
        <item x="54"/>
        <item h="1" x="19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axis="axisRow" compact="0" outline="0" subtotalTop="0" showAll="0" includeNewItemsInFilter="1" defaultSubtotal="0">
      <items count="12">
        <item x="6"/>
        <item sd="0" x="4"/>
        <item sd="0" x="3"/>
        <item sd="0" x="5"/>
        <item sd="0" x="1"/>
        <item sd="0" x="0"/>
        <item sd="0" x="2"/>
        <item h="1" x="11"/>
        <item x="7"/>
        <item x="8"/>
        <item x="9"/>
        <item x="10"/>
      </items>
    </pivotField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5">
        <item x="0"/>
        <item x="1"/>
        <item x="3"/>
        <item x="2"/>
        <item t="default"/>
      </items>
    </pivotField>
    <pivotField axis="axisPage" compact="0" outline="0" subtotalTop="0" showAll="0" includeNewItemsInFilter="1">
      <items count="9">
        <item x="7"/>
        <item x="0"/>
        <item x="1"/>
        <item x="2"/>
        <item x="3"/>
        <item x="4"/>
        <item x="5"/>
        <item x="6"/>
        <item t="default"/>
      </items>
    </pivotField>
    <pivotField axis="axisPage" compact="0" outline="0" subtotalTop="0" showAll="0" includeNewItemsInFilter="1">
      <items count="13">
        <item x="5"/>
        <item x="6"/>
        <item x="7"/>
        <item x="8"/>
        <item x="0"/>
        <item x="1"/>
        <item x="2"/>
        <item x="3"/>
        <item x="4"/>
        <item x="11"/>
        <item x="10"/>
        <item x="9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2">
    <field x="12"/>
    <field x="5"/>
  </rowFields>
  <rowItems count="36">
    <i>
      <x/>
      <x v="8"/>
    </i>
    <i r="1">
      <x v="9"/>
    </i>
    <i r="1">
      <x v="26"/>
    </i>
    <i r="1">
      <x v="100"/>
    </i>
    <i r="1">
      <x v="119"/>
    </i>
    <i r="1">
      <x v="164"/>
    </i>
    <i>
      <x v="1"/>
    </i>
    <i>
      <x v="2"/>
    </i>
    <i>
      <x v="3"/>
    </i>
    <i>
      <x v="4"/>
    </i>
    <i>
      <x v="5"/>
    </i>
    <i>
      <x v="6"/>
    </i>
    <i>
      <x v="8"/>
      <x v="10"/>
    </i>
    <i r="1">
      <x v="179"/>
    </i>
    <i r="1">
      <x v="180"/>
    </i>
    <i r="1">
      <x v="181"/>
    </i>
    <i r="1">
      <x v="183"/>
    </i>
    <i r="1">
      <x v="191"/>
    </i>
    <i r="1">
      <x v="194"/>
    </i>
    <i>
      <x v="9"/>
      <x v="15"/>
    </i>
    <i r="1">
      <x v="16"/>
    </i>
    <i r="1">
      <x v="188"/>
    </i>
    <i r="1">
      <x v="190"/>
    </i>
    <i r="1">
      <x v="195"/>
    </i>
    <i r="1">
      <x v="196"/>
    </i>
    <i>
      <x v="10"/>
      <x v="184"/>
    </i>
    <i r="1">
      <x v="187"/>
    </i>
    <i r="1">
      <x v="189"/>
    </i>
    <i r="1">
      <x v="197"/>
    </i>
    <i>
      <x v="11"/>
      <x v="185"/>
    </i>
    <i r="1">
      <x v="186"/>
    </i>
    <i r="1">
      <x v="187"/>
    </i>
    <i r="1">
      <x v="192"/>
    </i>
    <i r="1">
      <x v="193"/>
    </i>
    <i r="1">
      <x v="194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4">
    <pageField fld="38" hier="0"/>
    <pageField fld="39" hier="0"/>
    <pageField fld="40" hier="0"/>
    <pageField fld="1" hier="0"/>
  </pageFields>
  <dataFields count="3">
    <dataField name="Количество" fld="22" subtotal="count" baseField="0" baseItem="0"/>
    <dataField name="Сумма" fld="22" baseField="0" baseItem="0" numFmtId="164"/>
    <dataField name="Среднее" fld="22" subtotal="average" baseField="0" baseItem="0" numFmtId="164"/>
  </dataFields>
  <formats count="76">
    <format dxfId="193">
      <pivotArea dataOnly="0" labelOnly="1" outline="0" fieldPosition="0">
        <references count="1">
          <reference field="12" count="1">
            <x v="1"/>
          </reference>
        </references>
      </pivotArea>
    </format>
    <format dxfId="192">
      <pivotArea outline="0" fieldPosition="0">
        <references count="1">
          <reference field="4294967294" count="1">
            <x v="1"/>
          </reference>
        </references>
      </pivotArea>
    </format>
    <format dxfId="191">
      <pivotArea outline="0" fieldPosition="0">
        <references count="1">
          <reference field="4294967294" count="1">
            <x v="2"/>
          </reference>
        </references>
      </pivotArea>
    </format>
    <format dxfId="190">
      <pivotArea outline="0" fieldPosition="0"/>
    </format>
    <format dxfId="189">
      <pivotArea type="all" dataOnly="0" outline="0" fieldPosition="0"/>
    </format>
    <format dxfId="188">
      <pivotArea outline="0" fieldPosition="0">
        <references count="2">
          <reference field="4294967294" count="2" selected="0">
            <x v="1"/>
            <x v="2"/>
          </reference>
          <reference field="12" count="1" selected="0">
            <x v="0"/>
          </reference>
        </references>
      </pivotArea>
    </format>
    <format dxfId="187">
      <pivotArea outline="0" fieldPosition="0">
        <references count="2">
          <reference field="4294967294" count="1" selected="0">
            <x v="1"/>
          </reference>
          <reference field="12" count="6" selected="0">
            <x v="1"/>
            <x v="2"/>
            <x v="3"/>
            <x v="4"/>
            <x v="5"/>
            <x v="6"/>
          </reference>
        </references>
      </pivotArea>
    </format>
    <format dxfId="186">
      <pivotArea outline="0" fieldPosition="0">
        <references count="2">
          <reference field="4294967294" count="1" selected="0">
            <x v="2"/>
          </reference>
          <reference field="12" count="6" selected="0">
            <x v="1"/>
            <x v="2"/>
            <x v="3"/>
            <x v="4"/>
            <x v="5"/>
            <x v="6"/>
          </reference>
        </references>
      </pivotArea>
    </format>
    <format dxfId="185">
      <pivotArea outline="0" fieldPosition="0">
        <references count="2">
          <reference field="4294967294" count="1" selected="0">
            <x v="0"/>
          </reference>
          <reference field="12" count="0" selected="0"/>
        </references>
      </pivotArea>
    </format>
    <format dxfId="184">
      <pivotArea type="all" dataOnly="0" outline="0" fieldPosition="0"/>
    </format>
    <format dxfId="183">
      <pivotArea type="all" dataOnly="0" outline="0" fieldPosition="0"/>
    </format>
    <format dxfId="182">
      <pivotArea type="all" dataOnly="0" outline="0" fieldPosition="0"/>
    </format>
    <format dxfId="181">
      <pivotArea field="39" type="button" dataOnly="0" labelOnly="1" outline="0" axis="axisPage" fieldPosition="1"/>
    </format>
    <format dxfId="180">
      <pivotArea dataOnly="0" labelOnly="1" outline="0" fieldPosition="0">
        <references count="1">
          <reference field="39" count="0"/>
        </references>
      </pivotArea>
    </format>
    <format dxfId="179">
      <pivotArea field="40" type="button" dataOnly="0" labelOnly="1" outline="0" axis="axisPage" fieldPosition="2"/>
    </format>
    <format dxfId="178">
      <pivotArea dataOnly="0" labelOnly="1" outline="0" fieldPosition="0">
        <references count="1">
          <reference field="40" count="0"/>
        </references>
      </pivotArea>
    </format>
    <format dxfId="177">
      <pivotArea field="1" type="button" dataOnly="0" labelOnly="1" outline="0" axis="axisPage" fieldPosition="3"/>
    </format>
    <format dxfId="176">
      <pivotArea dataOnly="0" labelOnly="1" outline="0" fieldPosition="0">
        <references count="1">
          <reference field="1" count="0"/>
        </references>
      </pivotArea>
    </format>
    <format dxfId="175">
      <pivotArea type="all" dataOnly="0" outline="0" fieldPosition="0"/>
    </format>
    <format dxfId="174">
      <pivotArea field="12" type="button" dataOnly="0" labelOnly="1" outline="0" axis="axisRow" fieldPosition="0"/>
    </format>
    <format dxfId="17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72">
      <pivotArea field="12" type="button" dataOnly="0" labelOnly="1" outline="0" axis="axisRow" fieldPosition="0"/>
    </format>
    <format dxfId="17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70">
      <pivotArea field="12" type="button" dataOnly="0" labelOnly="1" outline="0" axis="axisRow" fieldPosition="0"/>
    </format>
    <format dxfId="16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68">
      <pivotArea grandRow="1" outline="0" fieldPosition="0"/>
    </format>
    <format dxfId="167">
      <pivotArea dataOnly="0" labelOnly="1" grandRow="1" outline="0" fieldPosition="0"/>
    </format>
    <format dxfId="166">
      <pivotArea field="38" type="button" dataOnly="0" labelOnly="1" outline="0" axis="axisPage" fieldPosition="0"/>
    </format>
    <format dxfId="165">
      <pivotArea dataOnly="0" labelOnly="1" outline="0" fieldPosition="0">
        <references count="1">
          <reference field="38" count="0"/>
        </references>
      </pivotArea>
    </format>
    <format dxfId="164">
      <pivotArea field="39" type="button" dataOnly="0" labelOnly="1" outline="0" axis="axisPage" fieldPosition="1"/>
    </format>
    <format dxfId="163">
      <pivotArea dataOnly="0" labelOnly="1" outline="0" fieldPosition="0">
        <references count="1">
          <reference field="39" count="0"/>
        </references>
      </pivotArea>
    </format>
    <format dxfId="162">
      <pivotArea field="40" type="button" dataOnly="0" labelOnly="1" outline="0" axis="axisPage" fieldPosition="2"/>
    </format>
    <format dxfId="161">
      <pivotArea dataOnly="0" labelOnly="1" outline="0" fieldPosition="0">
        <references count="1">
          <reference field="40" count="0"/>
        </references>
      </pivotArea>
    </format>
    <format dxfId="160">
      <pivotArea field="1" type="button" dataOnly="0" labelOnly="1" outline="0" axis="axisPage" fieldPosition="3"/>
    </format>
    <format dxfId="159">
      <pivotArea dataOnly="0" labelOnly="1" outline="0" fieldPosition="0">
        <references count="1">
          <reference field="1" count="0"/>
        </references>
      </pivotArea>
    </format>
    <format dxfId="158">
      <pivotArea outline="0" fieldPosition="0">
        <references count="1">
          <reference field="12" count="0" selected="0"/>
        </references>
      </pivotArea>
    </format>
    <format dxfId="157">
      <pivotArea dataOnly="0" labelOnly="1" outline="0" fieldPosition="0">
        <references count="1">
          <reference field="12" count="0"/>
        </references>
      </pivotArea>
    </format>
    <format dxfId="156">
      <pivotArea field="5" type="button" dataOnly="0" labelOnly="1" outline="0" axis="axisRow" fieldPosition="1"/>
    </format>
    <format dxfId="155">
      <pivotArea type="all" dataOnly="0" outline="0" fieldPosition="0"/>
    </format>
    <format dxfId="154">
      <pivotArea type="all" dataOnly="0" outline="0" fieldPosition="0"/>
    </format>
    <format dxfId="153">
      <pivotArea type="all" dataOnly="0" outline="0" fieldPosition="0"/>
    </format>
    <format dxfId="152">
      <pivotArea type="origin" dataOnly="0" labelOnly="1" outline="0" fieldPosition="0"/>
    </format>
    <format dxfId="151">
      <pivotArea field="12" type="button" dataOnly="0" labelOnly="1" outline="0" axis="axisRow" fieldPosition="0"/>
    </format>
    <format dxfId="150">
      <pivotArea field="5" type="button" dataOnly="0" labelOnly="1" outline="0" axis="axisRow" fieldPosition="1"/>
    </format>
    <format dxfId="149">
      <pivotArea field="-2" type="button" dataOnly="0" labelOnly="1" outline="0" axis="axisCol" fieldPosition="0"/>
    </format>
    <format dxfId="148">
      <pivotArea type="topRight" dataOnly="0" labelOnly="1" outline="0" fieldPosition="0"/>
    </format>
    <format dxfId="14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6">
      <pivotArea outline="0" fieldPosition="0">
        <references count="1">
          <reference field="4294967294" count="1" selected="0">
            <x v="1"/>
          </reference>
        </references>
      </pivotArea>
    </format>
    <format dxfId="145">
      <pivotArea type="topRight" dataOnly="0" labelOnly="1" outline="0" fieldPosition="0"/>
    </format>
    <format dxfId="144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43">
      <pivotArea outline="0" fieldPosition="0">
        <references count="1">
          <reference field="4294967294" count="1" selected="0">
            <x v="2"/>
          </reference>
        </references>
      </pivotArea>
    </format>
    <format dxfId="142">
      <pivotArea type="origin" dataOnly="0" labelOnly="1" outline="0" offset="B1" fieldPosition="0"/>
    </format>
    <format dxfId="141">
      <pivotArea field="-2" type="button" dataOnly="0" labelOnly="1" outline="0" axis="axisCol" fieldPosition="0"/>
    </format>
    <format dxfId="140">
      <pivotArea type="topRight" dataOnly="0" labelOnly="1" outline="0" offset="A1" fieldPosition="0"/>
    </format>
    <format dxfId="139">
      <pivotArea type="topRight" dataOnly="0" labelOnly="1" outline="0" offset="B1" fieldPosition="0"/>
    </format>
    <format dxfId="138">
      <pivotArea field="38" type="button" dataOnly="0" labelOnly="1" outline="0" axis="axisPage" fieldPosition="0"/>
    </format>
    <format dxfId="137">
      <pivotArea dataOnly="0" labelOnly="1" outline="0" fieldPosition="0">
        <references count="1">
          <reference field="38" count="0"/>
        </references>
      </pivotArea>
    </format>
    <format dxfId="136">
      <pivotArea field="39" type="button" dataOnly="0" labelOnly="1" outline="0" axis="axisPage" fieldPosition="1"/>
    </format>
    <format dxfId="135">
      <pivotArea dataOnly="0" labelOnly="1" outline="0" fieldPosition="0">
        <references count="1">
          <reference field="39" count="0"/>
        </references>
      </pivotArea>
    </format>
    <format dxfId="134">
      <pivotArea field="40" type="button" dataOnly="0" labelOnly="1" outline="0" axis="axisPage" fieldPosition="2"/>
    </format>
    <format dxfId="133">
      <pivotArea dataOnly="0" labelOnly="1" outline="0" fieldPosition="0">
        <references count="1">
          <reference field="40" count="0"/>
        </references>
      </pivotArea>
    </format>
    <format dxfId="132">
      <pivotArea field="1" type="button" dataOnly="0" labelOnly="1" outline="0" axis="axisPage" fieldPosition="3"/>
    </format>
    <format dxfId="131">
      <pivotArea dataOnly="0" labelOnly="1" outline="0" fieldPosition="0">
        <references count="1">
          <reference field="1" count="0"/>
        </references>
      </pivotArea>
    </format>
    <format dxfId="130">
      <pivotArea field="38" type="button" dataOnly="0" labelOnly="1" outline="0" axis="axisPage" fieldPosition="0"/>
    </format>
    <format dxfId="129">
      <pivotArea dataOnly="0" labelOnly="1" outline="0" fieldPosition="0">
        <references count="1">
          <reference field="38" count="0"/>
        </references>
      </pivotArea>
    </format>
    <format dxfId="128">
      <pivotArea field="39" type="button" dataOnly="0" labelOnly="1" outline="0" axis="axisPage" fieldPosition="1"/>
    </format>
    <format dxfId="127">
      <pivotArea dataOnly="0" labelOnly="1" outline="0" fieldPosition="0">
        <references count="1">
          <reference field="39" count="0"/>
        </references>
      </pivotArea>
    </format>
    <format dxfId="126">
      <pivotArea field="40" type="button" dataOnly="0" labelOnly="1" outline="0" axis="axisPage" fieldPosition="2"/>
    </format>
    <format dxfId="125">
      <pivotArea dataOnly="0" labelOnly="1" outline="0" fieldPosition="0">
        <references count="1">
          <reference field="40" count="0"/>
        </references>
      </pivotArea>
    </format>
    <format dxfId="124">
      <pivotArea field="1" type="button" dataOnly="0" labelOnly="1" outline="0" axis="axisPage" fieldPosition="3"/>
    </format>
    <format dxfId="123">
      <pivotArea dataOnly="0" labelOnly="1" outline="0" fieldPosition="0">
        <references count="1">
          <reference field="1" count="0"/>
        </references>
      </pivotArea>
    </format>
    <format dxfId="122">
      <pivotArea type="all" dataOnly="0" outline="0" fieldPosition="0"/>
    </format>
    <format dxfId="121">
      <pivotArea type="all" dataOnly="0" outline="0" fieldPosition="0"/>
    </format>
    <format dxfId="120">
      <pivotArea type="all" dataOnly="0" outline="0" fieldPosition="0"/>
    </format>
    <format dxfId="119">
      <pivotArea type="all" dataOnly="0" outline="0" fieldPosition="0"/>
    </format>
    <format dxfId="118">
      <pivotArea type="all" dataOnly="0" outline="0" fieldPosition="0"/>
    </format>
  </formats>
  <conditionalFormats count="3">
    <conditionalFormat scope="field" priority="25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2" count="0" selected="0"/>
          </references>
        </pivotArea>
      </pivotAreas>
    </conditionalFormat>
    <conditionalFormat scope="field" priority="24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2" count="0" selected="0"/>
          </references>
        </pivotArea>
      </pivotAreas>
    </conditionalFormat>
    <conditionalFormat scope="field" priority="12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2" count="0" selected="0"/>
          </references>
        </pivotArea>
      </pivotAreas>
    </conditionalFormat>
  </conditionalFormats>
  <chartFormats count="4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12" count="1" selected="0">
            <x v="5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12" count="1" selected="0">
            <x v="6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1"/>
          </reference>
          <reference field="12" count="1" selected="0">
            <x v="0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1"/>
          </reference>
          <reference field="12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2" count="1" selected="0">
            <x v="2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12" count="1" selected="0">
            <x v="3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1"/>
          </reference>
          <reference field="12" count="1" selected="0">
            <x v="4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1"/>
          </reference>
          <reference field="12" count="1" selected="0">
            <x v="5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1"/>
          </reference>
          <reference field="12" count="1" selected="0">
            <x v="6"/>
          </reference>
        </references>
      </pivotArea>
    </chartFormat>
    <chartFormat chart="0" format="16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2"/>
          </reference>
          <reference field="12" count="1" selected="0">
            <x v="0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2"/>
          </reference>
          <reference field="12" count="1" selected="0">
            <x v="1"/>
          </reference>
        </references>
      </pivotArea>
    </chartFormat>
    <chartFormat chart="0" format="19">
      <pivotArea type="data" outline="0" fieldPosition="0">
        <references count="2">
          <reference field="4294967294" count="1" selected="0">
            <x v="2"/>
          </reference>
          <reference field="12" count="1" selected="0">
            <x v="2"/>
          </reference>
        </references>
      </pivotArea>
    </chartFormat>
    <chartFormat chart="0" format="20">
      <pivotArea type="data" outline="0" fieldPosition="0">
        <references count="2">
          <reference field="4294967294" count="1" selected="0">
            <x v="2"/>
          </reference>
          <reference field="12" count="1" selected="0">
            <x v="3"/>
          </reference>
        </references>
      </pivotArea>
    </chartFormat>
    <chartFormat chart="0" format="21">
      <pivotArea type="data" outline="0" fieldPosition="0">
        <references count="2">
          <reference field="4294967294" count="1" selected="0">
            <x v="2"/>
          </reference>
          <reference field="12" count="1" selected="0">
            <x v="4"/>
          </reference>
        </references>
      </pivotArea>
    </chartFormat>
    <chartFormat chart="0" format="22">
      <pivotArea type="data" outline="0" fieldPosition="0">
        <references count="2">
          <reference field="4294967294" count="1" selected="0">
            <x v="2"/>
          </reference>
          <reference field="12" count="1" selected="0">
            <x v="5"/>
          </reference>
        </references>
      </pivotArea>
    </chartFormat>
    <chartFormat chart="0" format="23">
      <pivotArea type="data" outline="0" fieldPosition="0">
        <references count="2">
          <reference field="4294967294" count="1" selected="0">
            <x v="2"/>
          </reference>
          <reference field="12" count="1" selected="0">
            <x v="6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0"/>
          </reference>
          <reference field="5" count="1" selected="0">
            <x v="8"/>
          </reference>
          <reference field="12" count="1" selected="0">
            <x v="0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5" count="1" selected="0">
            <x v="9"/>
          </reference>
          <reference field="12" count="1" selected="0">
            <x v="0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0"/>
          </reference>
          <reference field="5" count="1" selected="0">
            <x v="26"/>
          </reference>
          <reference field="12" count="1" selected="0">
            <x v="0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0"/>
          </reference>
          <reference field="5" count="1" selected="0">
            <x v="119"/>
          </reference>
          <reference field="12" count="1" selected="0">
            <x v="0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5" count="1" selected="0">
            <x v="164"/>
          </reference>
          <reference field="12" count="1" selected="0">
            <x v="0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1"/>
          </reference>
          <reference field="5" count="1" selected="0">
            <x v="8"/>
          </reference>
          <reference field="12" count="1" selected="0">
            <x v="0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1"/>
          </reference>
          <reference field="5" count="1" selected="0">
            <x v="9"/>
          </reference>
          <reference field="12" count="1" selected="0">
            <x v="0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1"/>
          </reference>
          <reference field="5" count="1" selected="0">
            <x v="26"/>
          </reference>
          <reference field="12" count="1" selected="0">
            <x v="0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1"/>
          </reference>
          <reference field="5" count="1" selected="0">
            <x v="100"/>
          </reference>
          <reference field="12" count="1" selected="0">
            <x v="0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1"/>
          </reference>
          <reference field="5" count="1" selected="0">
            <x v="119"/>
          </reference>
          <reference field="12" count="1" selected="0">
            <x v="0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1"/>
          </reference>
          <reference field="5" count="1" selected="0">
            <x v="164"/>
          </reference>
          <reference field="12" count="1" selected="0">
            <x v="0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2"/>
          </reference>
          <reference field="5" count="1" selected="0">
            <x v="8"/>
          </reference>
          <reference field="12" count="1" selected="0">
            <x v="0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2"/>
          </reference>
          <reference field="5" count="1" selected="0">
            <x v="9"/>
          </reference>
          <reference field="12" count="1" selected="0">
            <x v="0"/>
          </reference>
        </references>
      </pivotArea>
    </chartFormat>
    <chartFormat chart="0" format="37">
      <pivotArea type="data" outline="0" fieldPosition="0">
        <references count="3">
          <reference field="4294967294" count="1" selected="0">
            <x v="2"/>
          </reference>
          <reference field="5" count="1" selected="0">
            <x v="26"/>
          </reference>
          <reference field="12" count="1" selected="0">
            <x v="0"/>
          </reference>
        </references>
      </pivotArea>
    </chartFormat>
    <chartFormat chart="0" format="38">
      <pivotArea type="data" outline="0" fieldPosition="0">
        <references count="3">
          <reference field="4294967294" count="1" selected="0">
            <x v="2"/>
          </reference>
          <reference field="5" count="1" selected="0">
            <x v="100"/>
          </reference>
          <reference field="12" count="1" selected="0">
            <x v="0"/>
          </reference>
        </references>
      </pivotArea>
    </chartFormat>
    <chartFormat chart="0" format="39">
      <pivotArea type="data" outline="0" fieldPosition="0">
        <references count="3">
          <reference field="4294967294" count="1" selected="0">
            <x v="2"/>
          </reference>
          <reference field="5" count="1" selected="0">
            <x v="119"/>
          </reference>
          <reference field="12" count="1" selected="0">
            <x v="0"/>
          </reference>
        </references>
      </pivotArea>
    </chartFormat>
    <chartFormat chart="0" format="40">
      <pivotArea type="data" outline="0" fieldPosition="0">
        <references count="3">
          <reference field="4294967294" count="1" selected="0">
            <x v="2"/>
          </reference>
          <reference field="5" count="1" selected="0">
            <x v="164"/>
          </reference>
          <reference field="12" count="1" selected="0">
            <x v="0"/>
          </reference>
        </references>
      </pivotArea>
    </chartFormat>
  </chartFormats>
  <pivotTableStyleInfo name="PivotStyleMedium9 2 3" showRowHeaders="1" showColHeaders="1" showRowStripes="1" showColStripes="1" showLastColumn="1"/>
</pivotTableDefinition>
</file>

<file path=xl/pivotTables/pivotTable18.xml><?xml version="1.0" encoding="utf-8"?>
<pivotTableDefinition xmlns="http://schemas.openxmlformats.org/spreadsheetml/2006/main" name="СводнаяТаблица6" cacheId="120" applyNumberFormats="0" applyBorderFormats="0" applyFontFormats="0" applyPatternFormats="0" applyAlignmentFormats="0" applyWidthHeightFormats="1" dataCaption="Данные" updatedVersion="3" minRefreshableVersion="3" showMemberPropertyTips="0" useAutoFormatting="1" itemPrintTitles="1" createdVersion="3" indent="0" compact="0" compactData="0" gridDropZones="1" chartFormat="1">
  <location ref="CK10:CN31" firstHeaderRow="1" firstDataRow="2" firstDataCol="1" rowPageCount="3" colPageCount="1"/>
  <pivotFields count="50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axis="axisPage" compact="0" outline="0" subtotalTop="0" showAll="0" includeNewItemsInFilter="1" defaultSubtotal="0">
      <items count="4">
        <item x="0"/>
        <item x="1"/>
        <item x="3"/>
        <item x="2"/>
      </items>
    </pivotField>
    <pivotField axis="axisPage" compact="0" outline="0" subtotalTop="0" showAll="0" includeNewItemsInFilter="1" defaultSubtotal="0">
      <items count="8">
        <item x="7"/>
        <item x="0"/>
        <item x="1"/>
        <item x="2"/>
        <item x="3"/>
        <item x="4"/>
        <item x="5"/>
        <item x="6"/>
      </items>
    </pivotField>
    <pivotField axis="axisPage" compact="0" outline="0" subtotalTop="0" showAll="0" includeNewItemsInFilter="1">
      <items count="13">
        <item x="5"/>
        <item x="6"/>
        <item x="7"/>
        <item x="8"/>
        <item x="0"/>
        <item x="1"/>
        <item x="2"/>
        <item x="3"/>
        <item x="4"/>
        <item x="11"/>
        <item x="10"/>
        <item x="9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22">
        <item h="1" x="19"/>
        <item x="14"/>
        <item x="2"/>
        <item x="0"/>
        <item x="1"/>
        <item x="4"/>
        <item x="10"/>
        <item x="6"/>
        <item x="5"/>
        <item x="3"/>
        <item x="7"/>
        <item x="8"/>
        <item x="17"/>
        <item x="11"/>
        <item x="13"/>
        <item x="9"/>
        <item x="12"/>
        <item x="15"/>
        <item x="16"/>
        <item h="1" x="20"/>
        <item x="18"/>
        <item t="default"/>
      </items>
    </pivotField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47"/>
  </rowFields>
  <rowItems count="2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20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38" hier="0"/>
    <pageField fld="39" hier="0"/>
    <pageField fld="40" hier="0"/>
  </pageFields>
  <dataFields count="3">
    <dataField name="-" fld="37" baseField="0" baseItem="0" numFmtId="1"/>
    <dataField name="+" fld="36" baseField="0" baseItem="0" numFmtId="1"/>
    <dataField name="Сумма" fld="22" baseField="0" baseItem="0" numFmtId="1"/>
  </dataFields>
  <formats count="51">
    <format dxfId="244">
      <pivotArea type="all" dataOnly="0" outline="0" fieldPosition="0"/>
    </format>
    <format dxfId="243">
      <pivotArea type="all" dataOnly="0" outline="0" fieldPosition="0"/>
    </format>
    <format dxfId="242">
      <pivotArea outline="0" fieldPosition="0">
        <references count="1">
          <reference field="47" count="1" selected="0">
            <x v="1"/>
          </reference>
        </references>
      </pivotArea>
    </format>
    <format dxfId="241">
      <pivotArea outline="0" fieldPosition="0">
        <references count="2">
          <reference field="4294967294" count="1" selected="0">
            <x v="0"/>
          </reference>
          <reference field="47" count="17" selected="0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</reference>
        </references>
      </pivotArea>
    </format>
    <format dxfId="240">
      <pivotArea outline="0" fieldPosition="0">
        <references count="2">
          <reference field="4294967294" count="2" selected="0">
            <x v="1"/>
            <x v="2"/>
          </reference>
          <reference field="47" count="17" selected="0"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</reference>
        </references>
      </pivotArea>
    </format>
    <format dxfId="239">
      <pivotArea type="all" dataOnly="0" outline="0" fieldPosition="0"/>
    </format>
    <format dxfId="238">
      <pivotArea type="all" dataOnly="0" outline="0" fieldPosition="0"/>
    </format>
    <format dxfId="237">
      <pivotArea type="all" dataOnly="0" outline="0" fieldPosition="0"/>
    </format>
    <format dxfId="236">
      <pivotArea dataOnly="0" labelOnly="1" outline="0" fieldPosition="0">
        <references count="1">
          <reference field="38" count="0"/>
        </references>
      </pivotArea>
    </format>
    <format dxfId="235">
      <pivotArea dataOnly="0" labelOnly="1" outline="0" fieldPosition="0">
        <references count="1">
          <reference field="39" count="0"/>
        </references>
      </pivotArea>
    </format>
    <format dxfId="234">
      <pivotArea dataOnly="0" labelOnly="1" outline="0" fieldPosition="0">
        <references count="1">
          <reference field="40" count="0"/>
        </references>
      </pivotArea>
    </format>
    <format dxfId="233">
      <pivotArea type="all" dataOnly="0" outline="0" fieldPosition="0"/>
    </format>
    <format dxfId="232">
      <pivotArea field="47" type="button" dataOnly="0" labelOnly="1" outline="0" axis="axisRow" fieldPosition="0"/>
    </format>
    <format dxfId="23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30">
      <pivotArea field="47" type="button" dataOnly="0" labelOnly="1" outline="0" axis="axisRow" fieldPosition="0"/>
    </format>
    <format dxfId="2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28">
      <pivotArea type="all" dataOnly="0" outline="0" fieldPosition="0"/>
    </format>
    <format dxfId="227">
      <pivotArea type="all" dataOnly="0" outline="0" fieldPosition="0"/>
    </format>
    <format dxfId="226">
      <pivotArea type="all" dataOnly="0" outline="0" fieldPosition="0"/>
    </format>
    <format dxfId="225">
      <pivotArea type="origin" dataOnly="0" labelOnly="1" outline="0" fieldPosition="0"/>
    </format>
    <format dxfId="224">
      <pivotArea field="47" type="button" dataOnly="0" labelOnly="1" outline="0" axis="axisRow" fieldPosition="0"/>
    </format>
    <format dxfId="223">
      <pivotArea field="-2" type="button" dataOnly="0" labelOnly="1" outline="0" axis="axisCol" fieldPosition="0"/>
    </format>
    <format dxfId="222">
      <pivotArea type="topRight" dataOnly="0" labelOnly="1" outline="0" fieldPosition="0"/>
    </format>
    <format dxfId="22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20">
      <pivotArea outline="0" fieldPosition="0"/>
    </format>
    <format dxfId="219">
      <pivotArea dataOnly="0" labelOnly="1" outline="0" fieldPosition="0">
        <references count="1">
          <reference field="38" count="0"/>
        </references>
      </pivotArea>
    </format>
    <format dxfId="218">
      <pivotArea dataOnly="0" labelOnly="1" outline="0" fieldPosition="0">
        <references count="1">
          <reference field="39" count="0"/>
        </references>
      </pivotArea>
    </format>
    <format dxfId="217">
      <pivotArea dataOnly="0" labelOnly="1" outline="0" fieldPosition="0">
        <references count="1">
          <reference field="40" count="0"/>
        </references>
      </pivotArea>
    </format>
    <format dxfId="216">
      <pivotArea field="-2" type="button" dataOnly="0" labelOnly="1" outline="0" axis="axisCol" fieldPosition="0"/>
    </format>
    <format dxfId="215">
      <pivotArea type="topRight" dataOnly="0" labelOnly="1" outline="0" fieldPosition="0"/>
    </format>
    <format dxfId="21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13">
      <pivotArea field="-2" type="button" dataOnly="0" labelOnly="1" outline="0" axis="axisCol" fieldPosition="0"/>
    </format>
    <format dxfId="212">
      <pivotArea type="topRight" dataOnly="0" labelOnly="1" outline="0" offset="A1" fieldPosition="0"/>
    </format>
    <format dxfId="211">
      <pivotArea type="topRight" dataOnly="0" labelOnly="1" outline="0" offset="B1" fieldPosition="0"/>
    </format>
    <format dxfId="210">
      <pivotArea field="38" type="button" dataOnly="0" labelOnly="1" outline="0" axis="axisPage" fieldPosition="0"/>
    </format>
    <format dxfId="209">
      <pivotArea dataOnly="0" labelOnly="1" outline="0" fieldPosition="0">
        <references count="1">
          <reference field="38" count="0"/>
        </references>
      </pivotArea>
    </format>
    <format dxfId="208">
      <pivotArea field="39" type="button" dataOnly="0" labelOnly="1" outline="0" axis="axisPage" fieldPosition="1"/>
    </format>
    <format dxfId="207">
      <pivotArea dataOnly="0" labelOnly="1" outline="0" fieldPosition="0">
        <references count="1">
          <reference field="39" count="0"/>
        </references>
      </pivotArea>
    </format>
    <format dxfId="206">
      <pivotArea field="40" type="button" dataOnly="0" labelOnly="1" outline="0" axis="axisPage" fieldPosition="2"/>
    </format>
    <format dxfId="205">
      <pivotArea dataOnly="0" labelOnly="1" outline="0" fieldPosition="0">
        <references count="1">
          <reference field="40" count="0"/>
        </references>
      </pivotArea>
    </format>
    <format dxfId="204">
      <pivotArea field="38" type="button" dataOnly="0" labelOnly="1" outline="0" axis="axisPage" fieldPosition="0"/>
    </format>
    <format dxfId="203">
      <pivotArea dataOnly="0" labelOnly="1" outline="0" fieldPosition="0">
        <references count="1">
          <reference field="38" count="0"/>
        </references>
      </pivotArea>
    </format>
    <format dxfId="202">
      <pivotArea field="39" type="button" dataOnly="0" labelOnly="1" outline="0" axis="axisPage" fieldPosition="1"/>
    </format>
    <format dxfId="201">
      <pivotArea dataOnly="0" labelOnly="1" outline="0" fieldPosition="0">
        <references count="1">
          <reference field="39" count="0"/>
        </references>
      </pivotArea>
    </format>
    <format dxfId="200">
      <pivotArea field="40" type="button" dataOnly="0" labelOnly="1" outline="0" axis="axisPage" fieldPosition="2"/>
    </format>
    <format dxfId="199">
      <pivotArea dataOnly="0" labelOnly="1" outline="0" fieldPosition="0">
        <references count="1">
          <reference field="40" count="0"/>
        </references>
      </pivotArea>
    </format>
    <format dxfId="198">
      <pivotArea type="all" dataOnly="0" outline="0" fieldPosition="0"/>
    </format>
    <format dxfId="197">
      <pivotArea type="all" dataOnly="0" outline="0" fieldPosition="0"/>
    </format>
    <format dxfId="196">
      <pivotArea type="all" dataOnly="0" outline="0" fieldPosition="0"/>
    </format>
    <format dxfId="195">
      <pivotArea type="all" dataOnly="0" outline="0" fieldPosition="0"/>
    </format>
    <format dxfId="194">
      <pivotArea type="all" dataOnly="0" outline="0" fieldPosition="0"/>
    </format>
  </formats>
  <conditionalFormats count="3">
    <conditionalFormat scope="field" priority="19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47" count="0" selected="0"/>
          </references>
        </pivotArea>
      </pivotAreas>
    </conditionalFormat>
    <conditionalFormat scope="field" priority="16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47" count="0" selected="0"/>
          </references>
        </pivotArea>
      </pivotAreas>
    </conditionalFormat>
    <conditionalFormat scope="field" priority="13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47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9 2 3" showRowHeaders="1" showColHeaders="1" showRowStripes="1" showColStripes="1" showLastColumn="1"/>
</pivotTableDefinition>
</file>

<file path=xl/pivotTables/pivotTable19.xml><?xml version="1.0" encoding="utf-8"?>
<pivotTableDefinition xmlns="http://schemas.openxmlformats.org/spreadsheetml/2006/main" name="СводнаяТаблица5" cacheId="120" dataOnRows="1" applyNumberFormats="0" applyBorderFormats="0" applyFontFormats="0" applyPatternFormats="0" applyAlignmentFormats="0" applyWidthHeightFormats="1" dataCaption="Данные" updatedVersion="3" minRefreshableVersion="3" showMemberPropertyTips="0" useAutoFormatting="1" itemPrintTitles="1" createdVersion="3" indent="0" compact="0" compactData="0" gridDropZones="1" chartFormat="1">
  <location ref="CC10:CD20" firstHeaderRow="2" firstDataRow="2" firstDataCol="1" rowPageCount="3" colPageCount="1"/>
  <pivotFields count="50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name="Оценка" axis="axisRow" compact="0" outline="0" subtotalTop="0" showAll="0" includeNewItemsInFilter="1" sortType="descending">
      <items count="10">
        <item h="1" x="8"/>
        <item x="7"/>
        <item x="6"/>
        <item x="5"/>
        <item x="3"/>
        <item x="2"/>
        <item x="0"/>
        <item x="4"/>
        <item x="1"/>
        <item t="default"/>
      </items>
    </pivotField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">
        <item x="0"/>
        <item x="1"/>
        <item x="3"/>
        <item x="2"/>
      </items>
    </pivotField>
    <pivotField axis="axisPage" compact="0" outline="0" subtotalTop="0" showAll="0" includeNewItemsInFilter="1" defaultSubtotal="0">
      <items count="8">
        <item x="7"/>
        <item x="0"/>
        <item x="1"/>
        <item x="2"/>
        <item x="3"/>
        <item x="4"/>
        <item x="5"/>
        <item x="6"/>
      </items>
    </pivotField>
    <pivotField axis="axisPage" compact="0" outline="0" subtotalTop="0" showAll="0" includeNewItemsInFilter="1" defaultSubtotal="0">
      <items count="12">
        <item x="5"/>
        <item x="6"/>
        <item x="7"/>
        <item x="8"/>
        <item x="0"/>
        <item x="1"/>
        <item x="2"/>
        <item x="3"/>
        <item x="4"/>
        <item x="11"/>
        <item x="10"/>
        <item x="9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3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pageFields count="3">
    <pageField fld="38" hier="0"/>
    <pageField fld="39" hier="0"/>
    <pageField fld="40" hier="0"/>
  </pageFields>
  <dataFields count="1">
    <dataField name="Net" fld="22" baseField="0" baseItem="0" numFmtId="164"/>
  </dataFields>
  <formats count="37">
    <format dxfId="281">
      <pivotArea type="all" dataOnly="0" outline="0" fieldPosition="0"/>
    </format>
    <format dxfId="280">
      <pivotArea type="all" dataOnly="0" outline="0" fieldPosition="0"/>
    </format>
    <format dxfId="279">
      <pivotArea outline="0" fieldPosition="0">
        <references count="1">
          <reference field="13" count="1" selected="0">
            <x v="4"/>
          </reference>
        </references>
      </pivotArea>
    </format>
    <format dxfId="278">
      <pivotArea outline="0" fieldPosition="0">
        <references count="1">
          <reference field="13" count="4" selected="0">
            <x v="5"/>
            <x v="6"/>
            <x v="7"/>
            <x v="8"/>
          </reference>
        </references>
      </pivotArea>
    </format>
    <format dxfId="277">
      <pivotArea type="all" dataOnly="0" outline="0" fieldPosition="0"/>
    </format>
    <format dxfId="276">
      <pivotArea type="all" dataOnly="0" outline="0" fieldPosition="0"/>
    </format>
    <format dxfId="275">
      <pivotArea type="all" dataOnly="0" outline="0" fieldPosition="0"/>
    </format>
    <format dxfId="274">
      <pivotArea type="all" dataOnly="0" outline="0" fieldPosition="0"/>
    </format>
    <format dxfId="273">
      <pivotArea type="all" dataOnly="0" outline="0" fieldPosition="0"/>
    </format>
    <format dxfId="272">
      <pivotArea type="all" dataOnly="0" outline="0" fieldPosition="0"/>
    </format>
    <format dxfId="271">
      <pivotArea type="all" dataOnly="0" outline="0" fieldPosition="0"/>
    </format>
    <format dxfId="270">
      <pivotArea type="origin" dataOnly="0" labelOnly="1" outline="0" fieldPosition="0"/>
    </format>
    <format dxfId="269">
      <pivotArea field="13" type="button" dataOnly="0" labelOnly="1" outline="0" axis="axisRow" fieldPosition="0"/>
    </format>
    <format dxfId="268">
      <pivotArea type="topRight" dataOnly="0" labelOnly="1" outline="0" fieldPosition="0"/>
    </format>
    <format dxfId="267">
      <pivotArea outline="0" fieldPosition="0"/>
    </format>
    <format dxfId="266">
      <pivotArea dataOnly="0" labelOnly="1" outline="0" fieldPosition="0">
        <references count="1">
          <reference field="38" count="0"/>
        </references>
      </pivotArea>
    </format>
    <format dxfId="265">
      <pivotArea dataOnly="0" labelOnly="1" outline="0" fieldPosition="0">
        <references count="1">
          <reference field="39" count="0"/>
        </references>
      </pivotArea>
    </format>
    <format dxfId="264">
      <pivotArea dataOnly="0" labelOnly="1" outline="0" fieldPosition="0">
        <references count="1">
          <reference field="40" count="0"/>
        </references>
      </pivotArea>
    </format>
    <format dxfId="263">
      <pivotArea type="topRight" dataOnly="0" labelOnly="1" outline="0" fieldPosition="0"/>
    </format>
    <format dxfId="262">
      <pivotArea type="topRight" dataOnly="0" labelOnly="1" outline="0" fieldPosition="0"/>
    </format>
    <format dxfId="261">
      <pivotArea field="38" type="button" dataOnly="0" labelOnly="1" outline="0" axis="axisPage" fieldPosition="0"/>
    </format>
    <format dxfId="260">
      <pivotArea dataOnly="0" labelOnly="1" outline="0" fieldPosition="0">
        <references count="1">
          <reference field="38" count="0"/>
        </references>
      </pivotArea>
    </format>
    <format dxfId="259">
      <pivotArea field="39" type="button" dataOnly="0" labelOnly="1" outline="0" axis="axisPage" fieldPosition="1"/>
    </format>
    <format dxfId="258">
      <pivotArea dataOnly="0" labelOnly="1" outline="0" fieldPosition="0">
        <references count="1">
          <reference field="39" count="0"/>
        </references>
      </pivotArea>
    </format>
    <format dxfId="257">
      <pivotArea field="40" type="button" dataOnly="0" labelOnly="1" outline="0" axis="axisPage" fieldPosition="2"/>
    </format>
    <format dxfId="256">
      <pivotArea dataOnly="0" labelOnly="1" outline="0" fieldPosition="0">
        <references count="1">
          <reference field="40" count="0"/>
        </references>
      </pivotArea>
    </format>
    <format dxfId="255">
      <pivotArea field="38" type="button" dataOnly="0" labelOnly="1" outline="0" axis="axisPage" fieldPosition="0"/>
    </format>
    <format dxfId="254">
      <pivotArea dataOnly="0" labelOnly="1" outline="0" fieldPosition="0">
        <references count="1">
          <reference field="38" count="0"/>
        </references>
      </pivotArea>
    </format>
    <format dxfId="253">
      <pivotArea field="39" type="button" dataOnly="0" labelOnly="1" outline="0" axis="axisPage" fieldPosition="1"/>
    </format>
    <format dxfId="252">
      <pivotArea dataOnly="0" labelOnly="1" outline="0" fieldPosition="0">
        <references count="1">
          <reference field="39" count="0"/>
        </references>
      </pivotArea>
    </format>
    <format dxfId="251">
      <pivotArea field="40" type="button" dataOnly="0" labelOnly="1" outline="0" axis="axisPage" fieldPosition="2"/>
    </format>
    <format dxfId="250">
      <pivotArea dataOnly="0" labelOnly="1" outline="0" fieldPosition="0">
        <references count="1">
          <reference field="40" count="0"/>
        </references>
      </pivotArea>
    </format>
    <format dxfId="249">
      <pivotArea type="all" dataOnly="0" outline="0" fieldPosition="0"/>
    </format>
    <format dxfId="248">
      <pivotArea type="all" dataOnly="0" outline="0" fieldPosition="0"/>
    </format>
    <format dxfId="247">
      <pivotArea type="all" dataOnly="0" outline="0" fieldPosition="0"/>
    </format>
    <format dxfId="246">
      <pivotArea type="all" dataOnly="0" outline="0" fieldPosition="0"/>
    </format>
    <format dxfId="245">
      <pivotArea type="all" dataOnly="0" outline="0" fieldPosition="0"/>
    </format>
  </formats>
  <conditionalFormats count="1">
    <conditionalFormat scope="field" priority="22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3" count="0" selected="0"/>
          </references>
        </pivotArea>
      </pivotAreas>
    </conditionalFormat>
  </conditional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 2 3" showRowHeaders="1" showColHeaders="1" showRowStripes="1" showColStripes="1" showLastColumn="1"/>
</pivotTableDefinition>
</file>

<file path=xl/pivotTables/pivotTable20.xml><?xml version="1.0" encoding="utf-8"?>
<pivotTableDefinition xmlns="http://schemas.openxmlformats.org/spreadsheetml/2006/main" name="СводнаяТаблица25" cacheId="120" applyNumberFormats="0" applyBorderFormats="0" applyFontFormats="0" applyPatternFormats="0" applyAlignmentFormats="0" applyWidthHeightFormats="1" dataCaption="Данные" updatedVersion="3" minRefreshableVersion="3" showMemberPropertyTips="0" useAutoFormatting="1" itemPrintTitles="1" createdVersion="3" indent="0" compact="0" compactData="0" gridDropZones="1">
  <location ref="B10:H209" firstHeaderRow="1" firstDataRow="2" firstDataCol="1" rowPageCount="4" colPageCount="1"/>
  <pivotFields count="50">
    <pivotField compact="0" outline="0" subtotalTop="0" showAll="0" includeNewItemsInFilter="1" defaultSubtotal="0"/>
    <pivotField axis="axisPage" compact="0" outline="0" subtotalTop="0" showAll="0" includeNewItemsInFilter="1">
      <items count="31">
        <item x="2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20"/>
        <item x="19"/>
        <item x="21"/>
        <item x="22"/>
        <item x="23"/>
        <item x="24"/>
        <item x="25"/>
        <item x="26"/>
        <item x="27"/>
        <item x="28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axis="axisRow" compact="0" outline="0" subtotalTop="0" showAll="0" includeNewItemsInFilter="1" defaultSubtotal="0">
      <items count="198">
        <item x="102"/>
        <item x="49"/>
        <item x="47"/>
        <item x="148"/>
        <item x="113"/>
        <item x="42"/>
        <item x="119"/>
        <item x="96"/>
        <item x="109"/>
        <item x="1"/>
        <item x="136"/>
        <item x="97"/>
        <item x="31"/>
        <item x="83"/>
        <item x="30"/>
        <item x="137"/>
        <item x="134"/>
        <item x="153"/>
        <item x="63"/>
        <item x="177"/>
        <item x="48"/>
        <item x="78"/>
        <item x="89"/>
        <item x="37"/>
        <item x="23"/>
        <item x="6"/>
        <item x="107"/>
        <item x="106"/>
        <item x="176"/>
        <item x="168"/>
        <item x="169"/>
        <item x="170"/>
        <item x="171"/>
        <item x="172"/>
        <item x="173"/>
        <item x="174"/>
        <item x="175"/>
        <item x="38"/>
        <item x="154"/>
        <item x="149"/>
        <item x="74"/>
        <item x="150"/>
        <item x="82"/>
        <item x="24"/>
        <item x="145"/>
        <item x="144"/>
        <item x="81"/>
        <item x="34"/>
        <item x="67"/>
        <item x="77"/>
        <item x="22"/>
        <item x="94"/>
        <item x="26"/>
        <item x="35"/>
        <item x="121"/>
        <item x="141"/>
        <item x="27"/>
        <item x="160"/>
        <item x="79"/>
        <item x="128"/>
        <item x="135"/>
        <item x="13"/>
        <item x="11"/>
        <item x="3"/>
        <item x="50"/>
        <item x="132"/>
        <item x="17"/>
        <item x="111"/>
        <item x="73"/>
        <item x="52"/>
        <item x="55"/>
        <item x="90"/>
        <item x="32"/>
        <item x="29"/>
        <item x="140"/>
        <item x="2"/>
        <item x="14"/>
        <item x="101"/>
        <item x="151"/>
        <item x="70"/>
        <item x="117"/>
        <item x="59"/>
        <item x="93"/>
        <item x="146"/>
        <item x="51"/>
        <item x="5"/>
        <item x="126"/>
        <item x="142"/>
        <item x="110"/>
        <item x="152"/>
        <item x="139"/>
        <item x="112"/>
        <item x="157"/>
        <item x="99"/>
        <item x="124"/>
        <item x="87"/>
        <item x="0"/>
        <item x="116"/>
        <item x="57"/>
        <item x="159"/>
        <item x="114"/>
        <item x="36"/>
        <item x="103"/>
        <item x="118"/>
        <item x="122"/>
        <item x="15"/>
        <item x="62"/>
        <item x="80"/>
        <item x="138"/>
        <item x="129"/>
        <item x="143"/>
        <item x="8"/>
        <item x="100"/>
        <item x="9"/>
        <item x="84"/>
        <item x="95"/>
        <item x="45"/>
        <item x="86"/>
        <item x="18"/>
        <item x="108"/>
        <item x="164"/>
        <item x="105"/>
        <item x="133"/>
        <item x="131"/>
        <item x="53"/>
        <item x="167"/>
        <item x="33"/>
        <item x="39"/>
        <item x="147"/>
        <item x="125"/>
        <item x="7"/>
        <item x="163"/>
        <item x="19"/>
        <item x="71"/>
        <item x="61"/>
        <item x="41"/>
        <item x="43"/>
        <item x="28"/>
        <item x="166"/>
        <item x="98"/>
        <item x="162"/>
        <item x="156"/>
        <item x="64"/>
        <item x="92"/>
        <item x="12"/>
        <item x="88"/>
        <item x="85"/>
        <item x="130"/>
        <item x="123"/>
        <item x="20"/>
        <item x="40"/>
        <item x="21"/>
        <item x="120"/>
        <item x="58"/>
        <item x="44"/>
        <item x="158"/>
        <item x="161"/>
        <item x="10"/>
        <item x="4"/>
        <item x="56"/>
        <item x="104"/>
        <item x="68"/>
        <item x="60"/>
        <item x="155"/>
        <item x="165"/>
        <item x="25"/>
        <item x="72"/>
        <item x="76"/>
        <item x="46"/>
        <item x="16"/>
        <item x="127"/>
        <item x="115"/>
        <item x="66"/>
        <item x="69"/>
        <item x="75"/>
        <item x="65"/>
        <item x="91"/>
        <item x="54"/>
        <item h="1" x="19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">
        <item x="0"/>
        <item x="1"/>
        <item x="3"/>
        <item x="2"/>
      </items>
    </pivotField>
    <pivotField axis="axisPage" compact="0" outline="0" subtotalTop="0" showAll="0" includeNewItemsInFilter="1" defaultSubtotal="0">
      <items count="8">
        <item x="7"/>
        <item x="0"/>
        <item x="1"/>
        <item x="2"/>
        <item x="3"/>
        <item x="4"/>
        <item x="5"/>
        <item x="6"/>
      </items>
    </pivotField>
    <pivotField axis="axisPage" compact="0" outline="0" subtotalTop="0" showAll="0" includeNewItemsInFilter="1" defaultSubtotal="0">
      <items count="12">
        <item x="5"/>
        <item x="6"/>
        <item x="7"/>
        <item x="8"/>
        <item x="0"/>
        <item x="1"/>
        <item x="2"/>
        <item x="3"/>
        <item x="4"/>
        <item x="11"/>
        <item x="10"/>
        <item x="9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5"/>
  </rowFields>
  <rowItems count="19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4">
    <pageField fld="38" hier="0"/>
    <pageField fld="39" hier="0"/>
    <pageField fld="40" hier="0"/>
    <pageField fld="1" hier="0"/>
  </pageFields>
  <dataFields count="6">
    <dataField name="Результат по акции" fld="22" baseField="0" baseItem="0" numFmtId="164"/>
    <dataField name="Ср. рез. на сделку" fld="22" subtotal="average" baseField="0" baseItem="0" numFmtId="164"/>
    <dataField name="Кол-во сделок" fld="22" subtotal="count" baseField="0" baseItem="0" numFmtId="1"/>
    <dataField name="Объем" fld="9" baseField="0" baseItem="0"/>
    <dataField name="MIN  в сделке" fld="22" subtotal="min" baseField="0" baseItem="0" numFmtId="164"/>
    <dataField name="MAX в сделке" fld="22" subtotal="max" baseField="0" baseItem="0" numFmtId="164"/>
  </dataFields>
  <formats count="102">
    <format dxfId="382">
      <pivotArea type="all" dataOnly="0" outline="0" fieldPosition="0"/>
    </format>
    <format dxfId="381">
      <pivotArea dataOnly="0" labelOnly="1" outline="0" fieldPosition="0">
        <references count="1">
          <reference field="4294967294" count="5">
            <x v="0"/>
            <x v="1"/>
            <x v="2"/>
            <x v="4"/>
            <x v="5"/>
          </reference>
        </references>
      </pivotArea>
    </format>
    <format dxfId="380">
      <pivotArea outline="0" fieldPosition="0">
        <references count="1">
          <reference field="4294967294" count="1">
            <x v="5"/>
          </reference>
        </references>
      </pivotArea>
    </format>
    <format dxfId="379">
      <pivotArea outline="0" fieldPosition="0"/>
    </format>
    <format dxfId="378">
      <pivotArea type="all" dataOnly="0" outline="0" fieldPosition="0"/>
    </format>
    <format dxfId="377">
      <pivotArea type="origin" dataOnly="0" labelOnly="1" outline="0" fieldPosition="0"/>
    </format>
    <format dxfId="376">
      <pivotArea field="-2" type="button" dataOnly="0" labelOnly="1" outline="0" axis="axisCol" fieldPosition="0"/>
    </format>
    <format dxfId="375">
      <pivotArea type="topRight" dataOnly="0" labelOnly="1" outline="0" fieldPosition="0"/>
    </format>
    <format dxfId="374">
      <pivotArea dataOnly="0" labelOnly="1" outline="0" fieldPosition="0">
        <references count="1">
          <reference field="4294967294" count="5">
            <x v="0"/>
            <x v="1"/>
            <x v="2"/>
            <x v="4"/>
            <x v="5"/>
          </reference>
        </references>
      </pivotArea>
    </format>
    <format dxfId="373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372">
      <pivotArea type="all" dataOnly="0" outline="0" fieldPosition="0"/>
    </format>
    <format>
      <pivotArea type="all" dataOnly="0" outline="0" fieldPosition="0"/>
    </format>
    <format dxfId="371">
      <pivotArea outline="0" fieldPosition="0"/>
    </format>
    <format dxfId="370">
      <pivotArea outline="0" fieldPosition="0">
        <references count="1">
          <reference field="4294967294" count="1" selected="0">
            <x v="2"/>
          </reference>
        </references>
      </pivotArea>
    </format>
    <format dxfId="369">
      <pivotArea type="all" dataOnly="0" outline="0" fieldPosition="0"/>
    </format>
    <format dxfId="368">
      <pivotArea type="all" dataOnly="0" outline="0" fieldPosition="0"/>
    </format>
    <format dxfId="367">
      <pivotArea type="all" dataOnly="0" outline="0" fieldPosition="0"/>
    </format>
    <format dxfId="366">
      <pivotArea type="all" dataOnly="0" outline="0" fieldPosition="0"/>
    </format>
    <format dxfId="365">
      <pivotArea field="39" type="button" dataOnly="0" labelOnly="1" outline="0" axis="axisPage" fieldPosition="1"/>
    </format>
    <format dxfId="364">
      <pivotArea dataOnly="0" labelOnly="1" outline="0" fieldPosition="0">
        <references count="1">
          <reference field="39" count="0"/>
        </references>
      </pivotArea>
    </format>
    <format dxfId="363">
      <pivotArea field="40" type="button" dataOnly="0" labelOnly="1" outline="0" axis="axisPage" fieldPosition="2"/>
    </format>
    <format dxfId="362">
      <pivotArea dataOnly="0" labelOnly="1" outline="0" fieldPosition="0">
        <references count="1">
          <reference field="40" count="0"/>
        </references>
      </pivotArea>
    </format>
    <format dxfId="361">
      <pivotArea field="1" type="button" dataOnly="0" labelOnly="1" outline="0" axis="axisPage" fieldPosition="3"/>
    </format>
    <format dxfId="360">
      <pivotArea dataOnly="0" labelOnly="1" outline="0" fieldPosition="0">
        <references count="1">
          <reference field="1" count="0"/>
        </references>
      </pivotArea>
    </format>
    <format dxfId="359">
      <pivotArea type="all" dataOnly="0" outline="0" fieldPosition="0"/>
    </format>
    <format dxfId="358">
      <pivotArea type="all" dataOnly="0" outline="0" fieldPosition="0"/>
    </format>
    <format dxfId="357">
      <pivotArea type="all" dataOnly="0" outline="0" fieldPosition="0"/>
    </format>
    <format dxfId="356">
      <pivotArea field="39" type="button" dataOnly="0" labelOnly="1" outline="0" axis="axisPage" fieldPosition="1"/>
    </format>
    <format dxfId="355">
      <pivotArea dataOnly="0" labelOnly="1" outline="0" fieldPosition="0">
        <references count="1">
          <reference field="39" count="0"/>
        </references>
      </pivotArea>
    </format>
    <format dxfId="354">
      <pivotArea field="40" type="button" dataOnly="0" labelOnly="1" outline="0" axis="axisPage" fieldPosition="2"/>
    </format>
    <format dxfId="353">
      <pivotArea dataOnly="0" labelOnly="1" outline="0" fieldPosition="0">
        <references count="1">
          <reference field="40" count="0"/>
        </references>
      </pivotArea>
    </format>
    <format dxfId="352">
      <pivotArea field="1" type="button" dataOnly="0" labelOnly="1" outline="0" axis="axisPage" fieldPosition="3"/>
    </format>
    <format dxfId="351">
      <pivotArea dataOnly="0" labelOnly="1" outline="0" fieldPosition="0">
        <references count="1">
          <reference field="1" count="0"/>
        </references>
      </pivotArea>
    </format>
    <format dxfId="350">
      <pivotArea type="all" dataOnly="0" outline="0" fieldPosition="0"/>
    </format>
    <format dxfId="349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348">
      <pivotArea grandRow="1" outline="0" fieldPosition="0"/>
    </format>
    <format dxfId="347">
      <pivotArea dataOnly="0" labelOnly="1" grandRow="1" outline="0" fieldPosition="0"/>
    </format>
    <format dxfId="346">
      <pivotArea field="38" type="button" dataOnly="0" labelOnly="1" outline="0" axis="axisPage" fieldPosition="0"/>
    </format>
    <format dxfId="345">
      <pivotArea dataOnly="0" labelOnly="1" outline="0" fieldPosition="0">
        <references count="1">
          <reference field="38" count="0"/>
        </references>
      </pivotArea>
    </format>
    <format dxfId="344">
      <pivotArea field="39" type="button" dataOnly="0" labelOnly="1" outline="0" axis="axisPage" fieldPosition="1"/>
    </format>
    <format dxfId="343">
      <pivotArea dataOnly="0" labelOnly="1" outline="0" fieldPosition="0">
        <references count="1">
          <reference field="39" count="0"/>
        </references>
      </pivotArea>
    </format>
    <format dxfId="342">
      <pivotArea field="40" type="button" dataOnly="0" labelOnly="1" outline="0" axis="axisPage" fieldPosition="2"/>
    </format>
    <format dxfId="341">
      <pivotArea dataOnly="0" labelOnly="1" outline="0" fieldPosition="0">
        <references count="1">
          <reference field="40" count="0"/>
        </references>
      </pivotArea>
    </format>
    <format dxfId="340">
      <pivotArea field="1" type="button" dataOnly="0" labelOnly="1" outline="0" axis="axisPage" fieldPosition="3"/>
    </format>
    <format dxfId="339">
      <pivotArea dataOnly="0" labelOnly="1" outline="0" fieldPosition="0">
        <references count="1">
          <reference field="1" count="0"/>
        </references>
      </pivotArea>
    </format>
    <format dxfId="338">
      <pivotArea outline="0" fieldPosition="0">
        <references count="1">
          <reference field="5" count="0" selected="0"/>
        </references>
      </pivotArea>
    </format>
    <format dxfId="337">
      <pivotArea dataOnly="0" labelOnly="1" outline="0" fieldPosition="0">
        <references count="1">
          <reference field="5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36">
      <pivotArea dataOnly="0" labelOnly="1" outline="0" fieldPosition="0">
        <references count="1">
          <reference field="5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335">
      <pivotArea dataOnly="0" labelOnly="1" outline="0" fieldPosition="0">
        <references count="1">
          <reference field="5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334">
      <pivotArea dataOnly="0" labelOnly="1" outline="0" fieldPosition="0">
        <references count="1">
          <reference field="5" count="29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</reference>
        </references>
      </pivotArea>
    </format>
    <format dxfId="333">
      <pivotArea outline="0" fieldPosition="0">
        <references count="2">
          <reference field="4294967294" count="1" selected="0">
            <x v="3"/>
          </reference>
          <reference field="5" count="0" selected="0"/>
        </references>
      </pivotArea>
    </format>
    <format dxfId="332">
      <pivotArea type="all" dataOnly="0" outline="0" fieldPosition="0"/>
    </format>
    <format dxfId="331">
      <pivotArea type="all" dataOnly="0" outline="0" fieldPosition="0"/>
    </format>
    <format dxfId="330">
      <pivotArea type="all" dataOnly="0" outline="0" fieldPosition="0"/>
    </format>
    <format dxfId="329">
      <pivotArea type="origin" dataOnly="0" labelOnly="1" outline="0" fieldPosition="0"/>
    </format>
    <format dxfId="328">
      <pivotArea field="5" type="button" dataOnly="0" labelOnly="1" outline="0" axis="axisRow" fieldPosition="0"/>
    </format>
    <format dxfId="327">
      <pivotArea field="-2" type="button" dataOnly="0" labelOnly="1" outline="0" axis="axisCol" fieldPosition="0"/>
    </format>
    <format dxfId="326">
      <pivotArea type="topRight" dataOnly="0" labelOnly="1" outline="0" fieldPosition="0"/>
    </format>
    <format dxfId="325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324">
      <pivotArea outline="0" fieldPosition="0">
        <references count="1">
          <reference field="4294967294" count="2" selected="0">
            <x v="0"/>
            <x v="1"/>
          </reference>
        </references>
      </pivotArea>
    </format>
    <format dxfId="323">
      <pivotArea dataOnly="0" labelOnly="1" outline="0" fieldPosition="0">
        <references count="1">
          <reference field="38" count="0"/>
        </references>
      </pivotArea>
    </format>
    <format dxfId="322">
      <pivotArea dataOnly="0" labelOnly="1" outline="0" fieldPosition="0">
        <references count="1">
          <reference field="39" count="0"/>
        </references>
      </pivotArea>
    </format>
    <format dxfId="321">
      <pivotArea dataOnly="0" labelOnly="1" outline="0" fieldPosition="0">
        <references count="1">
          <reference field="40" count="0"/>
        </references>
      </pivotArea>
    </format>
    <format dxfId="320">
      <pivotArea dataOnly="0" labelOnly="1" outline="0" fieldPosition="0">
        <references count="1">
          <reference field="1" count="0"/>
        </references>
      </pivotArea>
    </format>
    <format dxfId="319">
      <pivotArea field="-2" type="button" dataOnly="0" labelOnly="1" outline="0" axis="axisCol" fieldPosition="0"/>
    </format>
    <format dxfId="318">
      <pivotArea type="topRight" dataOnly="0" labelOnly="1" outline="0" fieldPosition="0"/>
    </format>
    <format dxfId="31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6">
      <pivotArea outline="0" fieldPosition="0">
        <references count="1">
          <reference field="4294967294" count="2" selected="0">
            <x v="4"/>
            <x v="5"/>
          </reference>
        </references>
      </pivotArea>
    </format>
    <format dxfId="315">
      <pivotArea outline="0" collapsedLevelsAreSubtotals="1" fieldPosition="0">
        <references count="1">
          <reference field="5" count="33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</reference>
        </references>
      </pivotArea>
    </format>
    <format dxfId="314">
      <pivotArea type="origin" dataOnly="0" labelOnly="1" outline="0" fieldPosition="0"/>
    </format>
    <format dxfId="313">
      <pivotArea field="5" type="button" dataOnly="0" labelOnly="1" outline="0" axis="axisRow" fieldPosition="0"/>
    </format>
    <format dxfId="312">
      <pivotArea field="-2" type="button" dataOnly="0" labelOnly="1" outline="0" axis="axisCol" fieldPosition="0"/>
    </format>
    <format dxfId="311">
      <pivotArea type="topRight" dataOnly="0" labelOnly="1" outline="0" fieldPosition="0"/>
    </format>
    <format dxfId="310">
      <pivotArea dataOnly="0" labelOnly="1" outline="0" fieldPosition="0">
        <references count="1">
          <reference field="5" count="3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</reference>
        </references>
      </pivotArea>
    </format>
    <format dxfId="309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308">
      <pivotArea field="-2" type="button" dataOnly="0" labelOnly="1" outline="0" axis="axisCol" fieldPosition="0"/>
    </format>
    <format dxfId="307">
      <pivotArea type="topRight" dataOnly="0" labelOnly="1" outline="0" fieldPosition="0"/>
    </format>
    <format dxfId="306">
      <pivotArea type="topRight" dataOnly="0" labelOnly="1" outline="0" offset="B1" fieldPosition="0"/>
    </format>
    <format dxfId="305">
      <pivotArea type="topRight" dataOnly="0" labelOnly="1" outline="0" offset="C1" fieldPosition="0"/>
    </format>
    <format dxfId="304">
      <pivotArea type="topRight" dataOnly="0" labelOnly="1" outline="0" offset="D1" fieldPosition="0"/>
    </format>
    <format dxfId="303">
      <pivotArea type="topRight" dataOnly="0" labelOnly="1" outline="0" offset="E1" fieldPosition="0"/>
    </format>
    <format dxfId="302">
      <pivotArea field="38" type="button" dataOnly="0" labelOnly="1" outline="0" axis="axisPage" fieldPosition="0"/>
    </format>
    <format dxfId="301">
      <pivotArea dataOnly="0" labelOnly="1" outline="0" fieldPosition="0">
        <references count="1">
          <reference field="38" count="0"/>
        </references>
      </pivotArea>
    </format>
    <format dxfId="300">
      <pivotArea field="39" type="button" dataOnly="0" labelOnly="1" outline="0" axis="axisPage" fieldPosition="1"/>
    </format>
    <format dxfId="299">
      <pivotArea dataOnly="0" labelOnly="1" outline="0" fieldPosition="0">
        <references count="1">
          <reference field="39" count="0"/>
        </references>
      </pivotArea>
    </format>
    <format dxfId="298">
      <pivotArea field="40" type="button" dataOnly="0" labelOnly="1" outline="0" axis="axisPage" fieldPosition="2"/>
    </format>
    <format dxfId="297">
      <pivotArea dataOnly="0" labelOnly="1" outline="0" fieldPosition="0">
        <references count="1">
          <reference field="40" count="0"/>
        </references>
      </pivotArea>
    </format>
    <format dxfId="296">
      <pivotArea field="1" type="button" dataOnly="0" labelOnly="1" outline="0" axis="axisPage" fieldPosition="3"/>
    </format>
    <format dxfId="295">
      <pivotArea dataOnly="0" labelOnly="1" outline="0" fieldPosition="0">
        <references count="1">
          <reference field="1" count="0"/>
        </references>
      </pivotArea>
    </format>
    <format dxfId="294">
      <pivotArea field="38" type="button" dataOnly="0" labelOnly="1" outline="0" axis="axisPage" fieldPosition="0"/>
    </format>
    <format dxfId="293">
      <pivotArea dataOnly="0" labelOnly="1" outline="0" fieldPosition="0">
        <references count="1">
          <reference field="38" count="0"/>
        </references>
      </pivotArea>
    </format>
    <format dxfId="292">
      <pivotArea field="39" type="button" dataOnly="0" labelOnly="1" outline="0" axis="axisPage" fieldPosition="1"/>
    </format>
    <format dxfId="291">
      <pivotArea dataOnly="0" labelOnly="1" outline="0" fieldPosition="0">
        <references count="1">
          <reference field="39" count="0"/>
        </references>
      </pivotArea>
    </format>
    <format dxfId="290">
      <pivotArea field="40" type="button" dataOnly="0" labelOnly="1" outline="0" axis="axisPage" fieldPosition="2"/>
    </format>
    <format dxfId="289">
      <pivotArea dataOnly="0" labelOnly="1" outline="0" fieldPosition="0">
        <references count="1">
          <reference field="40" count="0"/>
        </references>
      </pivotArea>
    </format>
    <format dxfId="288">
      <pivotArea field="1" type="button" dataOnly="0" labelOnly="1" outline="0" axis="axisPage" fieldPosition="3"/>
    </format>
    <format dxfId="287">
      <pivotArea dataOnly="0" labelOnly="1" outline="0" fieldPosition="0">
        <references count="1">
          <reference field="1" count="0"/>
        </references>
      </pivotArea>
    </format>
    <format dxfId="286">
      <pivotArea type="all" dataOnly="0" outline="0" fieldPosition="0"/>
    </format>
    <format dxfId="285">
      <pivotArea type="all" dataOnly="0" outline="0" fieldPosition="0"/>
    </format>
    <format dxfId="284">
      <pivotArea type="all" dataOnly="0" outline="0" fieldPosition="0"/>
    </format>
    <format dxfId="283">
      <pivotArea type="all" dataOnly="0" outline="0" fieldPosition="0"/>
    </format>
    <format dxfId="282">
      <pivotArea type="all" dataOnly="0" outline="0" fieldPosition="0"/>
    </format>
  </formats>
  <conditionalFormats count="6">
    <conditionalFormat scope="field" priority="47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5" count="0" selected="0"/>
          </references>
        </pivotArea>
      </pivotAreas>
    </conditionalFormat>
    <conditionalFormat scope="field" priority="46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5" count="0" selected="0"/>
          </references>
        </pivotArea>
      </pivotAreas>
    </conditionalFormat>
    <conditionalFormat scope="field" priority="44">
      <pivotAreas count="1">
        <pivotArea outline="0" collapsedLevelsAreSubtotals="1" fieldPosition="0">
          <references count="2">
            <reference field="4294967294" count="1" selected="0">
              <x v="4"/>
            </reference>
            <reference field="5" count="0" selected="0"/>
          </references>
        </pivotArea>
      </pivotAreas>
    </conditionalFormat>
    <conditionalFormat scope="field" priority="43">
      <pivotAreas count="1">
        <pivotArea outline="0" collapsedLevelsAreSubtotals="1" fieldPosition="0">
          <references count="2">
            <reference field="4294967294" count="1" selected="0">
              <x v="5"/>
            </reference>
            <reference field="5" count="0" selected="0"/>
          </references>
        </pivotArea>
      </pivotAreas>
    </conditionalFormat>
    <conditionalFormat scope="field" priority="42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5" count="0" selected="0"/>
          </references>
        </pivotArea>
      </pivotAreas>
    </conditionalFormat>
    <conditionalFormat scope="field" priority="41">
      <pivotAreas count="1">
        <pivotArea outline="0" collapsedLevelsAreSubtotals="1" fieldPosition="0">
          <references count="2">
            <reference field="4294967294" count="1" selected="0">
              <x v="3"/>
            </reference>
            <reference field="5" count="0" selected="0"/>
          </references>
        </pivotArea>
      </pivotAreas>
    </conditionalFormat>
  </conditionalFormats>
  <pivotTableStyleInfo name="PivotStyleMedium9 2 3" showRowHeaders="1" showColHeaders="1" showRowStripes="1" showColStripes="1" showLastColumn="1"/>
</pivotTableDefinition>
</file>

<file path=xl/pivotTables/pivotTable21.xml><?xml version="1.0" encoding="utf-8"?>
<pivotTableDefinition xmlns="http://schemas.openxmlformats.org/spreadsheetml/2006/main" name="СводнаяТаблица1" cacheId="120" applyNumberFormats="0" applyBorderFormats="0" applyFontFormats="0" applyPatternFormats="0" applyAlignmentFormats="0" applyWidthHeightFormats="1" dataCaption="Данные" updatedVersion="3" minRefreshableVersion="3" showMemberPropertyTips="0" useAutoFormatting="1" itemPrintTitles="1" createdVersion="3" indent="0" compact="0" compactData="0" gridDropZones="1">
  <location ref="Y10:AE42" firstHeaderRow="1" firstDataRow="3" firstDataCol="1" rowPageCount="3" colPageCount="1"/>
  <pivotFields count="50">
    <pivotField compact="0" outline="0" subtotalTop="0" showAll="0" includeNewItemsInFilter="1" defaultSubtotal="0"/>
    <pivotField axis="axisRow" compact="0" outline="0" subtotalTop="0" showAll="0" includeNewItemsInFilter="1">
      <items count="31">
        <item x="0"/>
        <item x="1"/>
        <item x="2"/>
        <item x="3"/>
        <item x="4"/>
        <item x="5"/>
        <item x="29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20"/>
        <item x="19"/>
        <item x="21"/>
        <item x="22"/>
        <item x="23"/>
        <item x="24"/>
        <item x="25"/>
        <item x="26"/>
        <item x="27"/>
        <item x="28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axis="axisCol" compact="0" outline="0" subtotalTop="0" showAll="0" includeNewItemsInFilter="1">
      <items count="4">
        <item n="LONG" x="1"/>
        <item n="SHORT" x="0"/>
        <item h="1" x="2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">
        <item x="0"/>
        <item x="1"/>
        <item x="3"/>
        <item x="2"/>
      </items>
    </pivotField>
    <pivotField axis="axisPage" compact="0" outline="0" subtotalTop="0" showAll="0" includeNewItemsInFilter="1" defaultSubtotal="0">
      <items count="8">
        <item x="7"/>
        <item x="0"/>
        <item x="1"/>
        <item x="2"/>
        <item x="3"/>
        <item x="4"/>
        <item x="5"/>
        <item x="6"/>
      </items>
    </pivotField>
    <pivotField axis="axisPage" compact="0" outline="0" subtotalTop="0" showAll="0" includeNewItemsInFilter="1" defaultSubtotal="0">
      <items count="12">
        <item x="5"/>
        <item x="6"/>
        <item x="7"/>
        <item x="8"/>
        <item x="0"/>
        <item x="1"/>
        <item x="2"/>
        <item x="3"/>
        <item x="4"/>
        <item x="11"/>
        <item x="10"/>
        <item x="9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30">
    <i>
      <x/>
    </i>
    <i>
      <x v="1"/>
    </i>
    <i>
      <x v="2"/>
    </i>
    <i>
      <x v="3"/>
    </i>
    <i>
      <x v="4"/>
    </i>
    <i>
      <x v="5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2">
    <field x="6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pageFields count="3">
    <pageField fld="38" hier="0"/>
    <pageField fld="39" hier="0"/>
    <pageField fld="40" hier="0"/>
  </pageFields>
  <dataFields count="2">
    <dataField name="Количество" fld="22" subtotal="count" baseField="0" baseItem="0"/>
    <dataField name="Сумма" fld="22" baseField="0" baseItem="0"/>
  </dataFields>
  <formats count="96">
    <format dxfId="478">
      <pivotArea type="all" dataOnly="0" outline="0" fieldPosition="0"/>
    </format>
    <format dxfId="477">
      <pivotArea type="all" dataOnly="0" outline="0" fieldPosition="0"/>
    </format>
    <format dxfId="476">
      <pivotArea dataOnly="0" labelOnly="1" outline="0" fieldPosition="0">
        <references count="1">
          <reference field="6" count="1">
            <x v="0"/>
          </reference>
        </references>
      </pivotArea>
    </format>
    <format dxfId="475">
      <pivotArea dataOnly="0" labelOnly="1" outline="0" fieldPosition="0">
        <references count="1">
          <reference field="6" count="1">
            <x v="0"/>
          </reference>
        </references>
      </pivotArea>
    </format>
    <format dxfId="474">
      <pivotArea dataOnly="0" labelOnly="1" outline="0" fieldPosition="0">
        <references count="1">
          <reference field="6" count="1">
            <x v="0"/>
          </reference>
        </references>
      </pivotArea>
    </format>
    <format dxfId="473">
      <pivotArea dataOnly="0" labelOnly="1" outline="0" fieldPosition="0">
        <references count="1">
          <reference field="6" count="1">
            <x v="1"/>
          </reference>
        </references>
      </pivotArea>
    </format>
    <format dxfId="472">
      <pivotArea field="1" type="button" dataOnly="0" labelOnly="1" outline="0" axis="axisRow" fieldPosition="0"/>
    </format>
    <format dxfId="471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70">
      <pivotArea field="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69">
      <pivotArea dataOnly="0" labelOnly="1" outline="0" fieldPosition="0">
        <references count="2">
          <reference field="4294967294" count="2">
            <x v="0"/>
            <x v="1"/>
          </reference>
          <reference field="6" count="1" selected="0">
            <x v="0"/>
          </reference>
        </references>
      </pivotArea>
    </format>
    <format dxfId="468">
      <pivotArea dataOnly="0" labelOnly="1" outline="0" fieldPosition="0">
        <references count="2">
          <reference field="4294967294" count="2">
            <x v="0"/>
            <x v="1"/>
          </reference>
          <reference field="6" count="1" selected="0">
            <x v="1"/>
          </reference>
        </references>
      </pivotArea>
    </format>
    <format dxfId="467">
      <pivotArea dataOnly="0" labelOnly="1" outline="0" fieldPosition="0">
        <references count="1">
          <reference field="6" count="1">
            <x v="0"/>
          </reference>
        </references>
      </pivotArea>
    </format>
    <format dxfId="466">
      <pivotArea dataOnly="0" labelOnly="1" outline="0" fieldPosition="0">
        <references count="1">
          <reference field="6" count="1">
            <x v="0"/>
          </reference>
        </references>
      </pivotArea>
    </format>
    <format dxfId="465">
      <pivotArea dataOnly="0" labelOnly="1" outline="0" fieldPosition="0">
        <references count="1">
          <reference field="6" count="1">
            <x v="0"/>
          </reference>
        </references>
      </pivotArea>
    </format>
    <format dxfId="464">
      <pivotArea dataOnly="0" labelOnly="1" outline="0" fieldPosition="0">
        <references count="1">
          <reference field="6" count="1">
            <x v="1"/>
          </reference>
        </references>
      </pivotArea>
    </format>
    <format dxfId="463">
      <pivotArea dataOnly="0" labelOnly="1" outline="0" fieldPosition="0">
        <references count="1">
          <reference field="6" count="1">
            <x v="1"/>
          </reference>
        </references>
      </pivotArea>
    </format>
    <format dxfId="462">
      <pivotArea dataOnly="0" labelOnly="1" outline="0" fieldPosition="0">
        <references count="1">
          <reference field="6" count="1">
            <x v="1"/>
          </reference>
        </references>
      </pivotArea>
    </format>
    <format dxfId="461">
      <pivotArea dataOnly="0" labelOnly="1" outline="0" fieldPosition="0">
        <references count="1">
          <reference field="6" count="1">
            <x v="0"/>
          </reference>
        </references>
      </pivotArea>
    </format>
    <format dxfId="460">
      <pivotArea dataOnly="0" labelOnly="1" outline="0" fieldPosition="0">
        <references count="1">
          <reference field="6" count="1">
            <x v="0"/>
          </reference>
        </references>
      </pivotArea>
    </format>
    <format dxfId="459">
      <pivotArea dataOnly="0" labelOnly="1" outline="0" fieldPosition="0">
        <references count="1">
          <reference field="6" count="1">
            <x v="1"/>
          </reference>
        </references>
      </pivotArea>
    </format>
    <format dxfId="458">
      <pivotArea dataOnly="0" labelOnly="1" outline="0" fieldPosition="0">
        <references count="1">
          <reference field="6" count="1">
            <x v="1"/>
          </reference>
        </references>
      </pivotArea>
    </format>
    <format dxfId="457">
      <pivotArea outline="0" fieldPosition="0"/>
    </format>
    <format dxfId="456">
      <pivotArea outline="0" fieldPosition="0"/>
    </format>
    <format dxfId="455">
      <pivotArea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format>
    <format dxfId="454">
      <pivotArea field="6" grandCol="1" outline="0" axis="axisCol" fieldPosition="0">
        <references count="1">
          <reference field="4294967294" count="1" selected="0">
            <x v="0"/>
          </reference>
        </references>
      </pivotArea>
    </format>
    <format dxfId="453">
      <pivotArea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format>
    <format dxfId="452">
      <pivotArea type="all" dataOnly="0" outline="0" fieldPosition="0"/>
    </format>
    <format dxfId="451">
      <pivotArea type="all" dataOnly="0" outline="0" fieldPosition="0"/>
    </format>
    <format dxfId="450">
      <pivotArea type="all" dataOnly="0" outline="0" fieldPosition="0"/>
    </format>
    <format dxfId="449">
      <pivotArea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6" count="1" selected="0">
            <x v="0"/>
          </reference>
        </references>
      </pivotArea>
    </format>
    <format dxfId="448">
      <pivotArea field="1" grandCol="1" outline="0" axis="axisRow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format>
    <format dxfId="447">
      <pivotArea type="all" dataOnly="0" outline="0" fieldPosition="0"/>
    </format>
    <format dxfId="446">
      <pivotArea type="all" dataOnly="0" outline="0" fieldPosition="0"/>
    </format>
    <format dxfId="445">
      <pivotArea type="all" dataOnly="0" outline="0" fieldPosition="0"/>
    </format>
    <format dxfId="444">
      <pivotArea type="all" dataOnly="0" outline="0" fieldPosition="0"/>
    </format>
    <format dxfId="443">
      <pivotArea type="all" dataOnly="0" outline="0" fieldPosition="0"/>
    </format>
    <format dxfId="442">
      <pivotArea dataOnly="0" labelOnly="1" outline="0" fieldPosition="0">
        <references count="1">
          <reference field="6" count="1">
            <x v="1"/>
          </reference>
        </references>
      </pivotArea>
    </format>
    <format dxfId="441">
      <pivotArea dataOnly="0" labelOnly="1" outline="0" fieldPosition="0">
        <references count="1">
          <reference field="6" count="1">
            <x v="0"/>
          </reference>
        </references>
      </pivotArea>
    </format>
    <format dxfId="440">
      <pivotArea dataOnly="0" outline="0" fieldPosition="0">
        <references count="1">
          <reference field="6" count="1">
            <x v="1"/>
          </reference>
        </references>
      </pivotArea>
    </format>
    <format dxfId="439">
      <pivotArea type="origin" dataOnly="0" labelOnly="1" outline="0" offset="A2" fieldPosition="0"/>
    </format>
    <format dxfId="438">
      <pivotArea field="6" dataOnly="0" labelOnly="1" grandCol="1" outline="0" offset="IV1" axis="axisCol" fieldPosition="0">
        <references count="1">
          <reference field="4294967294" count="1" selected="0">
            <x v="0"/>
          </reference>
        </references>
      </pivotArea>
    </format>
    <format dxfId="437">
      <pivotArea field="6" dataOnly="0" labelOnly="1" grandCol="1" outline="0" offset="IV1" axis="axisCol" fieldPosition="0">
        <references count="1">
          <reference field="4294967294" count="1" selected="0">
            <x v="1"/>
          </reference>
        </references>
      </pivotArea>
    </format>
    <format dxfId="436">
      <pivotArea field="1" type="button" dataOnly="0" labelOnly="1" outline="0" axis="axisRow" fieldPosition="0"/>
    </format>
    <format dxfId="435">
      <pivotArea field="6" dataOnly="0" labelOnly="1" grandCol="1" outline="0" offset="IV256" axis="axisCol" fieldPosition="0">
        <references count="1">
          <reference field="4294967294" count="1" selected="0">
            <x v="0"/>
          </reference>
        </references>
      </pivotArea>
    </format>
    <format dxfId="434">
      <pivotArea field="6" dataOnly="0" labelOnly="1" grandCol="1" outline="0" offset="IV256" axis="axisCol" fieldPosition="0">
        <references count="1">
          <reference field="4294967294" count="1" selected="0">
            <x v="1"/>
          </reference>
        </references>
      </pivotArea>
    </format>
    <format dxfId="433">
      <pivotArea dataOnly="0" labelOnly="1" outline="0" fieldPosition="0">
        <references count="2">
          <reference field="4294967294" count="2">
            <x v="0"/>
            <x v="1"/>
          </reference>
          <reference field="6" count="1" selected="0">
            <x v="0"/>
          </reference>
        </references>
      </pivotArea>
    </format>
    <format dxfId="432">
      <pivotArea dataOnly="0" labelOnly="1" outline="0" fieldPosition="0">
        <references count="2">
          <reference field="4294967294" count="2">
            <x v="0"/>
            <x v="1"/>
          </reference>
          <reference field="6" count="1" selected="0">
            <x v="1"/>
          </reference>
        </references>
      </pivotArea>
    </format>
    <format dxfId="431">
      <pivotArea grandRow="1" outline="0" fieldPosition="0"/>
    </format>
    <format dxfId="430">
      <pivotArea dataOnly="0" labelOnly="1" grandRow="1" outline="0" fieldPosition="0"/>
    </format>
    <format dxfId="429">
      <pivotArea dataOnly="0" labelOnly="1" outline="0" fieldPosition="0">
        <references count="1">
          <reference field="6" count="0"/>
        </references>
      </pivotArea>
    </format>
    <format dxfId="428">
      <pivotArea outline="0" fieldPosition="0">
        <references count="3">
          <reference field="4294967294" count="1" selected="0">
            <x v="0"/>
          </reference>
          <reference field="1" count="24" selected="0">
            <x v="0"/>
            <x v="1"/>
            <x v="2"/>
            <x v="3"/>
            <x v="4"/>
            <x v="5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6" count="1" selected="0">
            <x v="1"/>
          </reference>
        </references>
      </pivotArea>
    </format>
    <format dxfId="427">
      <pivotArea type="all" dataOnly="0" outline="0" fieldPosition="0"/>
    </format>
    <format dxfId="426">
      <pivotArea type="all" dataOnly="0" outline="0" fieldPosition="0"/>
    </format>
    <format dxfId="425">
      <pivotArea type="all" dataOnly="0" outline="0" fieldPosition="0"/>
    </format>
    <format dxfId="424">
      <pivotArea type="origin" dataOnly="0" labelOnly="1" outline="0" fieldPosition="0"/>
    </format>
    <format dxfId="423">
      <pivotArea field="6" type="button" dataOnly="0" labelOnly="1" outline="0" axis="axisCol" fieldPosition="0"/>
    </format>
    <format dxfId="422">
      <pivotArea field="-2" type="button" dataOnly="0" labelOnly="1" outline="0" axis="axisCol" fieldPosition="1"/>
    </format>
    <format dxfId="421">
      <pivotArea type="topRight" dataOnly="0" labelOnly="1" outline="0" fieldPosition="0"/>
    </format>
    <format dxfId="420">
      <pivotArea dataOnly="0" labelOnly="1" outline="0" fieldPosition="0">
        <references count="1">
          <reference field="6" count="0"/>
        </references>
      </pivotArea>
    </format>
    <format dxfId="419">
      <pivotArea field="1" type="button" dataOnly="0" labelOnly="1" outline="0" axis="axisRow" fieldPosition="0"/>
    </format>
    <format dxfId="418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17">
      <pivotArea field="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16">
      <pivotArea dataOnly="0" labelOnly="1" outline="0" fieldPosition="0">
        <references count="2">
          <reference field="4294967294" count="2">
            <x v="0"/>
            <x v="1"/>
          </reference>
          <reference field="6" count="1" selected="0">
            <x v="0"/>
          </reference>
        </references>
      </pivotArea>
    </format>
    <format dxfId="415">
      <pivotArea dataOnly="0" labelOnly="1" outline="0" fieldPosition="0">
        <references count="2">
          <reference field="4294967294" count="2">
            <x v="0"/>
            <x v="1"/>
          </reference>
          <reference field="6" count="1" selected="0">
            <x v="1"/>
          </reference>
        </references>
      </pivotArea>
    </format>
    <format dxfId="414">
      <pivotArea outline="0" fieldPosition="0">
        <references count="2">
          <reference field="4294967294" count="1" selected="0">
            <x v="1"/>
          </reference>
          <reference field="6" count="1" selected="0">
            <x v="0"/>
          </reference>
        </references>
      </pivotArea>
    </format>
    <format dxfId="413">
      <pivotArea field="-2" type="button" dataOnly="0" labelOnly="1" outline="0" axis="axisCol" fieldPosition="1"/>
    </format>
    <format dxfId="412">
      <pivotArea dataOnly="0" labelOnly="1" outline="0" fieldPosition="0">
        <references count="1">
          <reference field="6" count="1">
            <x v="0"/>
          </reference>
        </references>
      </pivotArea>
    </format>
    <format dxfId="411">
      <pivotArea dataOnly="0" labelOnly="1" outline="0" fieldPosition="0">
        <references count="2">
          <reference field="4294967294" count="1">
            <x v="1"/>
          </reference>
          <reference field="6" count="1" selected="0">
            <x v="0"/>
          </reference>
        </references>
      </pivotArea>
    </format>
    <format dxfId="410">
      <pivotArea outline="0" fieldPosition="0">
        <references count="2">
          <reference field="4294967294" count="1" selected="0">
            <x v="1"/>
          </reference>
          <reference field="6" count="1" selected="0">
            <x v="1"/>
          </reference>
        </references>
      </pivotArea>
    </format>
    <format dxfId="409">
      <pivotArea dataOnly="0" labelOnly="1" outline="0" fieldPosition="0">
        <references count="1">
          <reference field="1" count="0"/>
        </references>
      </pivotArea>
    </format>
    <format dxfId="408">
      <pivotArea field="6" grandCol="1" outline="0" axis="axisCol" fieldPosition="0">
        <references count="1">
          <reference field="4294967294" count="1" selected="0">
            <x v="1"/>
          </reference>
        </references>
      </pivotArea>
    </format>
    <format dxfId="407">
      <pivotArea field="6" type="button" dataOnly="0" labelOnly="1" outline="0" axis="axisCol" fieldPosition="0"/>
    </format>
    <format dxfId="406">
      <pivotArea field="-2" type="button" dataOnly="0" labelOnly="1" outline="0" axis="axisCol" fieldPosition="1"/>
    </format>
    <format dxfId="405">
      <pivotArea type="topRight" dataOnly="0" labelOnly="1" outline="0" fieldPosition="0"/>
    </format>
    <format dxfId="404">
      <pivotArea type="topRight" dataOnly="0" labelOnly="1" outline="0" offset="B1" fieldPosition="0"/>
    </format>
    <format dxfId="403">
      <pivotArea type="topRight" dataOnly="0" labelOnly="1" outline="0" offset="C1" fieldPosition="0"/>
    </format>
    <format dxfId="402">
      <pivotArea type="topRight" dataOnly="0" labelOnly="1" outline="0" offset="D1" fieldPosition="0"/>
    </format>
    <format dxfId="401">
      <pivotArea field="38" type="button" dataOnly="0" labelOnly="1" outline="0" axis="axisPage" fieldPosition="0"/>
    </format>
    <format dxfId="400">
      <pivotArea dataOnly="0" labelOnly="1" outline="0" fieldPosition="0">
        <references count="1">
          <reference field="38" count="0"/>
        </references>
      </pivotArea>
    </format>
    <format dxfId="399">
      <pivotArea field="39" type="button" dataOnly="0" labelOnly="1" outline="0" axis="axisPage" fieldPosition="1"/>
    </format>
    <format dxfId="398">
      <pivotArea dataOnly="0" labelOnly="1" outline="0" fieldPosition="0">
        <references count="1">
          <reference field="39" count="0"/>
        </references>
      </pivotArea>
    </format>
    <format dxfId="397">
      <pivotArea field="40" type="button" dataOnly="0" labelOnly="1" outline="0" axis="axisPage" fieldPosition="2"/>
    </format>
    <format dxfId="396">
      <pivotArea dataOnly="0" labelOnly="1" outline="0" fieldPosition="0">
        <references count="1">
          <reference field="40" count="0"/>
        </references>
      </pivotArea>
    </format>
    <format dxfId="395">
      <pivotArea field="38" type="button" dataOnly="0" labelOnly="1" outline="0" axis="axisPage" fieldPosition="0"/>
    </format>
    <format dxfId="394">
      <pivotArea dataOnly="0" labelOnly="1" outline="0" fieldPosition="0">
        <references count="1">
          <reference field="38" count="0"/>
        </references>
      </pivotArea>
    </format>
    <format dxfId="393">
      <pivotArea field="39" type="button" dataOnly="0" labelOnly="1" outline="0" axis="axisPage" fieldPosition="1"/>
    </format>
    <format dxfId="392">
      <pivotArea dataOnly="0" labelOnly="1" outline="0" fieldPosition="0">
        <references count="1">
          <reference field="39" count="0"/>
        </references>
      </pivotArea>
    </format>
    <format dxfId="391">
      <pivotArea field="40" type="button" dataOnly="0" labelOnly="1" outline="0" axis="axisPage" fieldPosition="2"/>
    </format>
    <format dxfId="390">
      <pivotArea dataOnly="0" labelOnly="1" outline="0" fieldPosition="0">
        <references count="1">
          <reference field="40" count="0"/>
        </references>
      </pivotArea>
    </format>
    <format dxfId="389">
      <pivotArea type="all" dataOnly="0" outline="0" fieldPosition="0"/>
    </format>
    <format dxfId="388">
      <pivotArea type="all" dataOnly="0" outline="0" fieldPosition="0"/>
    </format>
    <format dxfId="387">
      <pivotArea dataOnly="0" labelOnly="1" outline="0" fieldPosition="0">
        <references count="1">
          <reference field="6" count="1">
            <x v="0"/>
          </reference>
        </references>
      </pivotArea>
    </format>
    <format dxfId="386">
      <pivotArea dataOnly="0" labelOnly="1" outline="0" fieldPosition="0">
        <references count="1">
          <reference field="6" count="1">
            <x v="1"/>
          </reference>
        </references>
      </pivotArea>
    </format>
    <format dxfId="385">
      <pivotArea type="all" dataOnly="0" outline="0" fieldPosition="0"/>
    </format>
    <format dxfId="384">
      <pivotArea type="all" dataOnly="0" outline="0" fieldPosition="0"/>
    </format>
    <format dxfId="383">
      <pivotArea type="all" dataOnly="0" outline="0" fieldPosition="0"/>
    </format>
  </formats>
  <conditionalFormats count="3">
    <conditionalFormat scope="field" priority="37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1" count="0" selected="0"/>
            <reference field="6" count="0" selected="0"/>
          </references>
        </pivotArea>
      </pivotAreas>
    </conditionalFormat>
    <conditionalFormat scope="field" priority="33">
      <pivotAreas count="1">
        <pivotArea outline="0" collapsedLevelsAreSubtotals="1" fieldPosition="0">
          <references count="3">
            <reference field="4294967294" count="1" selected="0">
              <x v="1"/>
            </reference>
            <reference field="1" count="0" selected="0"/>
            <reference field="6" count="0" selected="0"/>
          </references>
        </pivotArea>
      </pivotAreas>
    </conditionalFormat>
    <conditionalFormat scope="field" priority="7">
      <pivotAreas count="1">
        <pivotArea outline="0" collapsedLevelsAreSubtotals="1" fieldPosition="0">
          <references count="3">
            <reference field="4294967294" count="1" selected="0">
              <x v="1"/>
            </reference>
            <reference field="1" count="0" selected="0"/>
            <reference field="6" count="0" selected="0"/>
          </references>
        </pivotArea>
      </pivotAreas>
    </conditionalFormat>
  </conditionalFormats>
  <pivotTableStyleInfo name="PivotStyleMedium9 2 3" showRowHeaders="1" showColHeaders="1" showRowStripes="1" showColStripes="1" showLastColumn="1"/>
</pivotTableDefinition>
</file>

<file path=xl/pivotTables/pivotTable22.xml><?xml version="1.0" encoding="utf-8"?>
<pivotTableDefinition xmlns="http://schemas.openxmlformats.org/spreadsheetml/2006/main" name="СводнаяТаблица2" cacheId="120" dataOnRows="1" applyNumberFormats="0" applyBorderFormats="0" applyFontFormats="0" applyPatternFormats="0" applyAlignmentFormats="0" applyWidthHeightFormats="1" dataCaption="Данные" updatedVersion="3" minRefreshableVersion="3" showMemberPropertyTips="0" useAutoFormatting="1" itemPrintTitles="1" createdVersion="3" indent="0" compact="0" compactData="0" gridDropZones="1">
  <location ref="AL10:AO41" firstHeaderRow="1" firstDataRow="2" firstDataCol="1" rowPageCount="3" colPageCount="1"/>
  <pivotFields count="50">
    <pivotField compact="0" outline="0" subtotalTop="0" showAll="0" includeNewItemsInFilter="1"/>
    <pivotField axis="axisRow" compact="0" outline="0" subtotalTop="0" showAll="0" includeNewItemsInFilter="1">
      <items count="31">
        <item x="2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20"/>
        <item x="19"/>
        <item x="21"/>
        <item x="22"/>
        <item x="23"/>
        <item x="24"/>
        <item x="25"/>
        <item x="26"/>
        <item x="27"/>
        <item x="28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>
      <items count="5">
        <item x="0"/>
        <item h="1" x="1"/>
        <item h="1" x="3"/>
        <item x="2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">
        <item x="0"/>
        <item x="1"/>
        <item x="3"/>
        <item x="2"/>
      </items>
    </pivotField>
    <pivotField axis="axisPage" compact="0" outline="0" subtotalTop="0" showAll="0" includeNewItemsInFilter="1" defaultSubtotal="0">
      <items count="8">
        <item x="7"/>
        <item x="0"/>
        <item x="1"/>
        <item x="2"/>
        <item x="3"/>
        <item x="4"/>
        <item x="5"/>
        <item x="6"/>
      </items>
    </pivotField>
    <pivotField axis="axisPage" compact="0" outline="0" subtotalTop="0" showAll="0" includeNewItemsInFilter="1" defaultSubtotal="0">
      <items count="12">
        <item x="5"/>
        <item x="6"/>
        <item x="7"/>
        <item x="8"/>
        <item x="0"/>
        <item x="1"/>
        <item x="2"/>
        <item x="3"/>
        <item x="4"/>
        <item x="11"/>
        <item x="10"/>
        <item x="9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3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1">
    <field x="29"/>
  </colFields>
  <colItems count="3">
    <i>
      <x/>
    </i>
    <i>
      <x v="3"/>
    </i>
    <i t="grand">
      <x/>
    </i>
  </colItems>
  <pageFields count="3">
    <pageField fld="38" hier="0"/>
    <pageField fld="39" hier="0"/>
    <pageField fld="40" hier="0"/>
  </pageFields>
  <dataFields count="1">
    <dataField name="Результат" fld="22" baseField="0" baseItem="0" numFmtId="164"/>
  </dataFields>
  <formats count="52">
    <format dxfId="530">
      <pivotArea outline="0" fieldPosition="0"/>
    </format>
    <format dxfId="529">
      <pivotArea type="all" dataOnly="0" outline="0" fieldPosition="0"/>
    </format>
    <format dxfId="528">
      <pivotArea type="all" dataOnly="0" outline="0" fieldPosition="0"/>
    </format>
    <format dxfId="527">
      <pivotArea type="all" dataOnly="0" outline="0" fieldPosition="0"/>
    </format>
    <format dxfId="526">
      <pivotArea type="all" dataOnly="0" outline="0" fieldPosition="0"/>
    </format>
    <format dxfId="525">
      <pivotArea type="all" dataOnly="0" outline="0" fieldPosition="0"/>
    </format>
    <format dxfId="524">
      <pivotArea type="all" dataOnly="0" outline="0" fieldPosition="0"/>
    </format>
    <format dxfId="523">
      <pivotArea type="all" dataOnly="0" outline="0" fieldPosition="0"/>
    </format>
    <format dxfId="522">
      <pivotArea dataOnly="0" labelOnly="1" outline="0" fieldPosition="0">
        <references count="1">
          <reference field="38" count="0"/>
        </references>
      </pivotArea>
    </format>
    <format dxfId="521">
      <pivotArea dataOnly="0" labelOnly="1" outline="0" fieldPosition="0">
        <references count="1">
          <reference field="39" count="0"/>
        </references>
      </pivotArea>
    </format>
    <format dxfId="520">
      <pivotArea dataOnly="0" labelOnly="1" outline="0" fieldPosition="0">
        <references count="1">
          <reference field="40" count="0"/>
        </references>
      </pivotArea>
    </format>
    <format dxfId="519">
      <pivotArea type="all" dataOnly="0" outline="0" fieldPosition="0"/>
    </format>
    <format dxfId="518">
      <pivotArea type="all" dataOnly="0" outline="0" fieldPosition="0"/>
    </format>
    <format dxfId="517">
      <pivotArea type="all" dataOnly="0" outline="0" fieldPosition="0"/>
    </format>
    <format dxfId="516">
      <pivotArea type="all" dataOnly="0" outline="0" fieldPosition="0"/>
    </format>
    <format dxfId="515">
      <pivotArea type="origin" dataOnly="0" labelOnly="1" outline="0" fieldPosition="0"/>
    </format>
    <format dxfId="514">
      <pivotArea field="1" type="button" dataOnly="0" labelOnly="1" outline="0" axis="axisRow" fieldPosition="0"/>
    </format>
    <format dxfId="513">
      <pivotArea field="29" type="button" dataOnly="0" labelOnly="1" outline="0" axis="axisCol" fieldPosition="0"/>
    </format>
    <format dxfId="512">
      <pivotArea type="topRight" dataOnly="0" labelOnly="1" outline="0" fieldPosition="0"/>
    </format>
    <format dxfId="511">
      <pivotArea dataOnly="0" labelOnly="1" outline="0" fieldPosition="0">
        <references count="1">
          <reference field="29" count="0"/>
        </references>
      </pivotArea>
    </format>
    <format dxfId="510">
      <pivotArea dataOnly="0" labelOnly="1" grandCol="1" outline="0" fieldPosition="0"/>
    </format>
    <format dxfId="509">
      <pivotArea dataOnly="0" labelOnly="1" outline="0" fieldPosition="0">
        <references count="1">
          <reference field="1" count="0"/>
        </references>
      </pivotArea>
    </format>
    <format dxfId="508">
      <pivotArea outline="0" fieldPosition="0">
        <references count="1">
          <reference field="29" count="1" selected="0">
            <x v="0"/>
          </reference>
        </references>
      </pivotArea>
    </format>
    <format dxfId="507">
      <pivotArea dataOnly="0" labelOnly="1" outline="0" fieldPosition="0">
        <references count="1">
          <reference field="38" count="0"/>
        </references>
      </pivotArea>
    </format>
    <format dxfId="506">
      <pivotArea dataOnly="0" labelOnly="1" outline="0" fieldPosition="0">
        <references count="1">
          <reference field="39" count="0"/>
        </references>
      </pivotArea>
    </format>
    <format dxfId="505">
      <pivotArea dataOnly="0" labelOnly="1" outline="0" fieldPosition="0">
        <references count="1">
          <reference field="40" count="0"/>
        </references>
      </pivotArea>
    </format>
    <format dxfId="504">
      <pivotArea field="29" type="button" dataOnly="0" labelOnly="1" outline="0" axis="axisCol" fieldPosition="0"/>
    </format>
    <format dxfId="503">
      <pivotArea dataOnly="0" labelOnly="1" outline="0" fieldPosition="0">
        <references count="1">
          <reference field="29" count="1">
            <x v="0"/>
          </reference>
        </references>
      </pivotArea>
    </format>
    <format dxfId="502">
      <pivotArea grandCol="1" outline="0" fieldPosition="0"/>
    </format>
    <format dxfId="501">
      <pivotArea outline="0" fieldPosition="0">
        <references count="1">
          <reference field="29" count="1" selected="0">
            <x v="3"/>
          </reference>
        </references>
      </pivotArea>
    </format>
    <format dxfId="500">
      <pivotArea type="topRight" dataOnly="0" labelOnly="1" outline="0" fieldPosition="0"/>
    </format>
    <format dxfId="499">
      <pivotArea dataOnly="0" labelOnly="1" outline="0" fieldPosition="0">
        <references count="1">
          <reference field="29" count="1">
            <x v="3"/>
          </reference>
        </references>
      </pivotArea>
    </format>
    <format dxfId="498">
      <pivotArea field="29" type="button" dataOnly="0" labelOnly="1" outline="0" axis="axisCol" fieldPosition="0"/>
    </format>
    <format dxfId="497">
      <pivotArea type="topRight" dataOnly="0" labelOnly="1" outline="0" offset="A1" fieldPosition="0"/>
    </format>
    <format dxfId="496">
      <pivotArea type="topRight" dataOnly="0" labelOnly="1" outline="0" offset="B1" fieldPosition="0"/>
    </format>
    <format dxfId="495">
      <pivotArea field="38" type="button" dataOnly="0" labelOnly="1" outline="0" axis="axisPage" fieldPosition="0"/>
    </format>
    <format dxfId="494">
      <pivotArea dataOnly="0" labelOnly="1" outline="0" fieldPosition="0">
        <references count="1">
          <reference field="38" count="0"/>
        </references>
      </pivotArea>
    </format>
    <format dxfId="493">
      <pivotArea field="39" type="button" dataOnly="0" labelOnly="1" outline="0" axis="axisPage" fieldPosition="1"/>
    </format>
    <format dxfId="492">
      <pivotArea dataOnly="0" labelOnly="1" outline="0" fieldPosition="0">
        <references count="1">
          <reference field="39" count="0"/>
        </references>
      </pivotArea>
    </format>
    <format dxfId="491">
      <pivotArea field="40" type="button" dataOnly="0" labelOnly="1" outline="0" axis="axisPage" fieldPosition="2"/>
    </format>
    <format dxfId="490">
      <pivotArea dataOnly="0" labelOnly="1" outline="0" fieldPosition="0">
        <references count="1">
          <reference field="40" count="0"/>
        </references>
      </pivotArea>
    </format>
    <format dxfId="489">
      <pivotArea field="38" type="button" dataOnly="0" labelOnly="1" outline="0" axis="axisPage" fieldPosition="0"/>
    </format>
    <format dxfId="488">
      <pivotArea dataOnly="0" labelOnly="1" outline="0" fieldPosition="0">
        <references count="1">
          <reference field="38" count="0"/>
        </references>
      </pivotArea>
    </format>
    <format dxfId="487">
      <pivotArea field="39" type="button" dataOnly="0" labelOnly="1" outline="0" axis="axisPage" fieldPosition="1"/>
    </format>
    <format dxfId="486">
      <pivotArea dataOnly="0" labelOnly="1" outline="0" fieldPosition="0">
        <references count="1">
          <reference field="39" count="0"/>
        </references>
      </pivotArea>
    </format>
    <format dxfId="485">
      <pivotArea field="40" type="button" dataOnly="0" labelOnly="1" outline="0" axis="axisPage" fieldPosition="2"/>
    </format>
    <format dxfId="484">
      <pivotArea dataOnly="0" labelOnly="1" outline="0" fieldPosition="0">
        <references count="1">
          <reference field="40" count="0"/>
        </references>
      </pivotArea>
    </format>
    <format dxfId="483">
      <pivotArea type="all" dataOnly="0" outline="0" fieldPosition="0"/>
    </format>
    <format dxfId="482">
      <pivotArea type="all" dataOnly="0" outline="0" fieldPosition="0"/>
    </format>
    <format dxfId="481">
      <pivotArea type="all" dataOnly="0" outline="0" fieldPosition="0"/>
    </format>
    <format dxfId="480">
      <pivotArea type="all" dataOnly="0" outline="0" fieldPosition="0"/>
    </format>
    <format dxfId="479">
      <pivotArea type="all" dataOnly="0" outline="0" fieldPosition="0"/>
    </format>
  </formats>
  <conditionalFormats count="2">
    <conditionalFormat scope="field" priority="32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1" count="0" selected="0"/>
            <reference field="29" count="0" selected="0"/>
          </references>
        </pivotArea>
      </pivotAreas>
    </conditionalFormat>
    <conditionalFormat scope="field" priority="4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1" count="0" selected="0"/>
            <reference field="29" count="0" selected="0"/>
          </references>
        </pivotArea>
      </pivotAreas>
    </conditionalFormat>
  </conditionalFormats>
  <pivotTableStyleInfo name="PivotStyleMedium9 2 3" showRowHeaders="1" showColHeaders="1" showRowStripes="1" showColStripes="1" showLastColumn="1"/>
</pivotTableDefinition>
</file>

<file path=xl/pivotTables/pivotTable23.xml><?xml version="1.0" encoding="utf-8"?>
<pivotTableDefinition xmlns="http://schemas.openxmlformats.org/spreadsheetml/2006/main" name="СводнаяТаблица3" cacheId="120" applyNumberFormats="0" applyBorderFormats="0" applyFontFormats="0" applyPatternFormats="0" applyAlignmentFormats="0" applyWidthHeightFormats="1" dataCaption="Данные" updatedVersion="3" minRefreshableVersion="3" showMemberPropertyTips="0" useAutoFormatting="1" itemPrintTitles="1" createdVersion="3" indent="0" compact="0" compactData="0" gridDropZones="1" chartFormat="1">
  <location ref="AU10:AY21" firstHeaderRow="1" firstDataRow="2" firstDataCol="2" rowPageCount="4" colPageCount="1"/>
  <pivotFields count="50">
    <pivotField compact="0" outline="0" subtotalTop="0" showAll="0" includeNewItemsInFilter="1"/>
    <pivotField axis="axisPage" compact="0" outline="0" subtotalTop="0" showAll="0" includeNewItemsInFilter="1">
      <items count="31">
        <item x="2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20"/>
        <item x="19"/>
        <item x="21"/>
        <item x="22"/>
        <item x="23"/>
        <item x="24"/>
        <item x="25"/>
        <item x="26"/>
        <item x="27"/>
        <item x="28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axis="axisRow" compact="0" outline="0" subtotalTop="0" showAll="0" includeNewItemsInFilter="1" defaultSubtotal="0">
      <items count="198">
        <item x="102"/>
        <item x="49"/>
        <item x="47"/>
        <item x="148"/>
        <item x="113"/>
        <item x="42"/>
        <item x="119"/>
        <item x="96"/>
        <item x="109"/>
        <item x="1"/>
        <item x="136"/>
        <item x="97"/>
        <item x="31"/>
        <item x="83"/>
        <item x="30"/>
        <item x="137"/>
        <item x="134"/>
        <item x="153"/>
        <item x="63"/>
        <item x="177"/>
        <item x="48"/>
        <item x="78"/>
        <item x="89"/>
        <item x="37"/>
        <item x="23"/>
        <item x="6"/>
        <item x="107"/>
        <item x="106"/>
        <item x="176"/>
        <item x="168"/>
        <item x="169"/>
        <item x="170"/>
        <item x="171"/>
        <item x="172"/>
        <item x="173"/>
        <item x="174"/>
        <item x="175"/>
        <item x="38"/>
        <item x="154"/>
        <item x="149"/>
        <item x="74"/>
        <item x="150"/>
        <item x="82"/>
        <item x="24"/>
        <item x="145"/>
        <item x="144"/>
        <item x="81"/>
        <item x="34"/>
        <item x="67"/>
        <item x="77"/>
        <item x="22"/>
        <item x="94"/>
        <item x="26"/>
        <item x="35"/>
        <item x="121"/>
        <item x="141"/>
        <item x="27"/>
        <item x="160"/>
        <item x="79"/>
        <item x="128"/>
        <item x="135"/>
        <item x="13"/>
        <item x="11"/>
        <item x="3"/>
        <item x="50"/>
        <item x="132"/>
        <item x="17"/>
        <item x="111"/>
        <item x="73"/>
        <item x="52"/>
        <item x="55"/>
        <item x="90"/>
        <item x="32"/>
        <item x="29"/>
        <item x="140"/>
        <item x="2"/>
        <item x="14"/>
        <item x="101"/>
        <item x="151"/>
        <item x="70"/>
        <item x="117"/>
        <item x="59"/>
        <item x="93"/>
        <item x="146"/>
        <item x="51"/>
        <item x="5"/>
        <item x="126"/>
        <item x="142"/>
        <item x="110"/>
        <item x="152"/>
        <item x="139"/>
        <item x="112"/>
        <item x="157"/>
        <item x="99"/>
        <item x="124"/>
        <item x="87"/>
        <item x="0"/>
        <item x="116"/>
        <item x="57"/>
        <item x="159"/>
        <item x="114"/>
        <item x="36"/>
        <item x="103"/>
        <item x="118"/>
        <item x="122"/>
        <item x="15"/>
        <item x="62"/>
        <item x="80"/>
        <item x="138"/>
        <item x="129"/>
        <item x="143"/>
        <item x="8"/>
        <item x="100"/>
        <item x="9"/>
        <item x="84"/>
        <item x="95"/>
        <item x="45"/>
        <item x="86"/>
        <item x="18"/>
        <item x="108"/>
        <item x="164"/>
        <item x="105"/>
        <item x="133"/>
        <item x="131"/>
        <item x="53"/>
        <item x="167"/>
        <item x="33"/>
        <item x="39"/>
        <item x="147"/>
        <item x="125"/>
        <item x="7"/>
        <item x="163"/>
        <item x="19"/>
        <item x="71"/>
        <item x="61"/>
        <item x="41"/>
        <item x="43"/>
        <item x="28"/>
        <item x="166"/>
        <item x="98"/>
        <item x="162"/>
        <item x="156"/>
        <item x="64"/>
        <item x="92"/>
        <item x="12"/>
        <item x="88"/>
        <item x="85"/>
        <item x="130"/>
        <item x="123"/>
        <item x="20"/>
        <item x="40"/>
        <item x="21"/>
        <item x="120"/>
        <item x="58"/>
        <item x="44"/>
        <item x="158"/>
        <item x="161"/>
        <item x="10"/>
        <item x="4"/>
        <item x="56"/>
        <item x="104"/>
        <item x="68"/>
        <item x="60"/>
        <item x="155"/>
        <item x="165"/>
        <item x="25"/>
        <item x="72"/>
        <item x="76"/>
        <item x="46"/>
        <item x="16"/>
        <item x="127"/>
        <item x="115"/>
        <item x="66"/>
        <item x="69"/>
        <item x="75"/>
        <item x="65"/>
        <item x="91"/>
        <item x="54"/>
        <item h="1" x="19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 defaultSubtotal="0">
      <items count="11">
        <item sd="0" x="2"/>
        <item sd="0" x="3"/>
        <item sd="0" x="6"/>
        <item sd="0" x="4"/>
        <item sd="0" x="7"/>
        <item sd="0" x="1"/>
        <item sd="0" x="0"/>
        <item h="1" x="8"/>
        <item h="1" x="10"/>
        <item sd="0" x="5"/>
        <item x="9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">
        <item x="0"/>
        <item x="1"/>
        <item x="3"/>
        <item x="2"/>
      </items>
    </pivotField>
    <pivotField axis="axisPage" compact="0" outline="0" subtotalTop="0" showAll="0" includeNewItemsInFilter="1" defaultSubtotal="0">
      <items count="8">
        <item x="7"/>
        <item x="0"/>
        <item x="1"/>
        <item x="2"/>
        <item x="3"/>
        <item x="4"/>
        <item x="5"/>
        <item x="6"/>
      </items>
    </pivotField>
    <pivotField axis="axisPage" compact="0" outline="0" subtotalTop="0" showAll="0" includeNewItemsInFilter="1" defaultSubtotal="0">
      <items count="12">
        <item x="5"/>
        <item x="6"/>
        <item x="7"/>
        <item x="8"/>
        <item x="0"/>
        <item x="1"/>
        <item x="2"/>
        <item x="3"/>
        <item x="4"/>
        <item x="11"/>
        <item x="10"/>
        <item x="9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2">
    <field x="30"/>
    <field x="5"/>
  </rowFields>
  <rowItems count="10">
    <i>
      <x v="5"/>
    </i>
    <i>
      <x v="9"/>
    </i>
    <i>
      <x v="3"/>
    </i>
    <i>
      <x v="10"/>
      <x v="191"/>
    </i>
    <i>
      <x v="6"/>
    </i>
    <i>
      <x v="1"/>
    </i>
    <i>
      <x/>
    </i>
    <i>
      <x v="4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4">
    <pageField fld="38" hier="0"/>
    <pageField fld="39" hier="0"/>
    <pageField fld="40" hier="0"/>
    <pageField fld="1" hier="0"/>
  </pageFields>
  <dataFields count="3">
    <dataField name="Количество сделок" fld="22" subtotal="count" baseField="0" baseItem="0"/>
    <dataField name="Результат" fld="22" baseField="0" baseItem="0" numFmtId="164"/>
    <dataField name="Объем" fld="9" baseField="0" baseItem="0"/>
  </dataFields>
  <formats count="51">
    <format dxfId="581">
      <pivotArea outline="0" fieldPosition="0"/>
    </format>
    <format dxfId="580">
      <pivotArea type="topRight" dataOnly="0" labelOnly="1" outline="0" fieldPosition="0"/>
    </format>
    <format dxfId="579">
      <pivotArea type="all" dataOnly="0" outline="0" fieldPosition="0"/>
    </format>
    <format dxfId="578">
      <pivotArea type="all" dataOnly="0" outline="0" fieldPosition="0"/>
    </format>
    <format dxfId="577">
      <pivotArea type="all" dataOnly="0" outline="0" fieldPosition="0"/>
    </format>
    <format dxfId="576">
      <pivotArea type="all" dataOnly="0" outline="0" fieldPosition="0"/>
    </format>
    <format dxfId="575">
      <pivotArea type="all" dataOnly="0" outline="0" fieldPosition="0"/>
    </format>
    <format dxfId="574">
      <pivotArea type="all" dataOnly="0" outline="0" fieldPosition="0"/>
    </format>
    <format dxfId="573">
      <pivotArea outline="0" fieldPosition="0">
        <references count="2">
          <reference field="4294967294" count="1" selected="0">
            <x v="0"/>
          </reference>
          <reference field="30" count="1" selected="0">
            <x v="5"/>
          </reference>
        </references>
      </pivotArea>
    </format>
    <format dxfId="572">
      <pivotArea outline="0" fieldPosition="0">
        <references count="2">
          <reference field="4294967294" count="1" selected="0">
            <x v="0"/>
          </reference>
          <reference field="30" count="7" selected="0">
            <x v="0"/>
            <x v="1"/>
            <x v="2"/>
            <x v="3"/>
            <x v="4"/>
            <x v="6"/>
            <x v="9"/>
          </reference>
        </references>
      </pivotArea>
    </format>
    <format dxfId="571">
      <pivotArea type="all" dataOnly="0" outline="0" fieldPosition="0"/>
    </format>
    <format dxfId="570">
      <pivotArea type="all" dataOnly="0" outline="0" fieldPosition="0"/>
    </format>
    <format dxfId="569">
      <pivotArea type="all" dataOnly="0" outline="0" fieldPosition="0"/>
    </format>
    <format dxfId="568">
      <pivotArea type="all" dataOnly="0" outline="0" fieldPosition="0"/>
    </format>
    <format dxfId="567">
      <pivotArea type="all" dataOnly="0" outline="0" fieldPosition="0"/>
    </format>
    <format dxfId="566">
      <pivotArea type="all" dataOnly="0" outline="0" fieldPosition="0"/>
    </format>
    <format dxfId="565">
      <pivotArea type="all" dataOnly="0" outline="0" fieldPosition="0"/>
    </format>
    <format dxfId="564">
      <pivotArea type="origin" dataOnly="0" labelOnly="1" outline="0" fieldPosition="0"/>
    </format>
    <format dxfId="563">
      <pivotArea field="30" type="button" dataOnly="0" labelOnly="1" outline="0" axis="axisRow" fieldPosition="0"/>
    </format>
    <format dxfId="562">
      <pivotArea field="5" type="button" dataOnly="0" labelOnly="1" outline="0" axis="axisRow" fieldPosition="1"/>
    </format>
    <format dxfId="561">
      <pivotArea field="-2" type="button" dataOnly="0" labelOnly="1" outline="0" axis="axisCol" fieldPosition="0"/>
    </format>
    <format dxfId="560">
      <pivotArea type="topRight" dataOnly="0" labelOnly="1" outline="0" fieldPosition="0"/>
    </format>
    <format dxfId="55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58">
      <pivotArea outline="0" fieldPosition="0">
        <references count="1">
          <reference field="4294967294" count="1" selected="0">
            <x v="1"/>
          </reference>
        </references>
      </pivotArea>
    </format>
    <format dxfId="557">
      <pivotArea type="topRight" dataOnly="0" labelOnly="1" outline="0" fieldPosition="0"/>
    </format>
    <format dxfId="556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555">
      <pivotArea type="origin" dataOnly="0" labelOnly="1" outline="0" offset="B1" fieldPosition="0"/>
    </format>
    <format dxfId="554">
      <pivotArea field="-2" type="button" dataOnly="0" labelOnly="1" outline="0" axis="axisCol" fieldPosition="0"/>
    </format>
    <format dxfId="553">
      <pivotArea type="topRight" dataOnly="0" labelOnly="1" outline="0" offset="A1" fieldPosition="0"/>
    </format>
    <format dxfId="552">
      <pivotArea type="topRight" dataOnly="0" labelOnly="1" outline="0" offset="B1" fieldPosition="0"/>
    </format>
    <format dxfId="551">
      <pivotArea field="38" type="button" dataOnly="0" labelOnly="1" outline="0" axis="axisPage" fieldPosition="0"/>
    </format>
    <format dxfId="550">
      <pivotArea dataOnly="0" labelOnly="1" outline="0" fieldPosition="0">
        <references count="1">
          <reference field="38" count="0"/>
        </references>
      </pivotArea>
    </format>
    <format dxfId="549">
      <pivotArea field="39" type="button" dataOnly="0" labelOnly="1" outline="0" axis="axisPage" fieldPosition="1"/>
    </format>
    <format dxfId="548">
      <pivotArea dataOnly="0" labelOnly="1" outline="0" fieldPosition="0">
        <references count="1">
          <reference field="39" count="0"/>
        </references>
      </pivotArea>
    </format>
    <format dxfId="547">
      <pivotArea field="40" type="button" dataOnly="0" labelOnly="1" outline="0" axis="axisPage" fieldPosition="2"/>
    </format>
    <format dxfId="546">
      <pivotArea dataOnly="0" labelOnly="1" outline="0" fieldPosition="0">
        <references count="1">
          <reference field="40" count="0"/>
        </references>
      </pivotArea>
    </format>
    <format dxfId="545">
      <pivotArea field="1" type="button" dataOnly="0" labelOnly="1" outline="0" axis="axisPage" fieldPosition="3"/>
    </format>
    <format dxfId="544">
      <pivotArea dataOnly="0" labelOnly="1" outline="0" fieldPosition="0">
        <references count="1">
          <reference field="1" count="0"/>
        </references>
      </pivotArea>
    </format>
    <format dxfId="543">
      <pivotArea field="38" type="button" dataOnly="0" labelOnly="1" outline="0" axis="axisPage" fieldPosition="0"/>
    </format>
    <format dxfId="542">
      <pivotArea dataOnly="0" labelOnly="1" outline="0" fieldPosition="0">
        <references count="1">
          <reference field="38" count="0"/>
        </references>
      </pivotArea>
    </format>
    <format dxfId="541">
      <pivotArea field="39" type="button" dataOnly="0" labelOnly="1" outline="0" axis="axisPage" fieldPosition="1"/>
    </format>
    <format dxfId="540">
      <pivotArea dataOnly="0" labelOnly="1" outline="0" fieldPosition="0">
        <references count="1">
          <reference field="39" count="0"/>
        </references>
      </pivotArea>
    </format>
    <format dxfId="539">
      <pivotArea field="40" type="button" dataOnly="0" labelOnly="1" outline="0" axis="axisPage" fieldPosition="2"/>
    </format>
    <format dxfId="538">
      <pivotArea dataOnly="0" labelOnly="1" outline="0" fieldPosition="0">
        <references count="1">
          <reference field="40" count="0"/>
        </references>
      </pivotArea>
    </format>
    <format dxfId="537">
      <pivotArea field="1" type="button" dataOnly="0" labelOnly="1" outline="0" axis="axisPage" fieldPosition="3"/>
    </format>
    <format dxfId="536">
      <pivotArea dataOnly="0" labelOnly="1" outline="0" fieldPosition="0">
        <references count="1">
          <reference field="1" count="0"/>
        </references>
      </pivotArea>
    </format>
    <format dxfId="535">
      <pivotArea type="all" dataOnly="0" outline="0" fieldPosition="0"/>
    </format>
    <format dxfId="534">
      <pivotArea type="all" dataOnly="0" outline="0" fieldPosition="0"/>
    </format>
    <format dxfId="533">
      <pivotArea type="all" dataOnly="0" outline="0" fieldPosition="0"/>
    </format>
    <format dxfId="532">
      <pivotArea type="all" dataOnly="0" outline="0" fieldPosition="0"/>
    </format>
    <format dxfId="531">
      <pivotArea type="all" dataOnly="0" outline="0" fieldPosition="0"/>
    </format>
  </formats>
  <conditionalFormats count="3">
    <conditionalFormat scope="field" priority="3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30" count="0" selected="0"/>
          </references>
        </pivotArea>
      </pivotAreas>
    </conditionalFormat>
    <conditionalFormat scope="field" priority="30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30" count="0" selected="0"/>
          </references>
        </pivotArea>
      </pivotAreas>
    </conditionalFormat>
    <conditionalFormat scope="field" priority="29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30" count="0" selected="0"/>
          </references>
        </pivotArea>
      </pivotAreas>
    </conditionalFormat>
  </conditionalFormats>
  <chartFormats count="2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30" count="1" selected="0">
            <x v="5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30" count="1" selected="0">
            <x v="9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30" count="1" selected="0">
            <x v="3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30" count="1" selected="0">
            <x v="0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30" count="1" selected="0">
            <x v="6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30" count="1" selected="0">
            <x v="1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30" count="1" selected="0">
            <x v="4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30" count="1" selected="0">
            <x v="2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1"/>
          </reference>
          <reference field="30" count="1" selected="0">
            <x v="5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30" count="1" selected="0">
            <x v="9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30" count="1" selected="0">
            <x v="3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1"/>
          </reference>
          <reference field="30" count="1" selected="0">
            <x v="0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1"/>
          </reference>
          <reference field="30" count="1" selected="0">
            <x v="6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1"/>
          </reference>
          <reference field="30" count="1" selected="0">
            <x v="1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1"/>
          </reference>
          <reference field="30" count="1" selected="0">
            <x v="4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1"/>
          </reference>
          <reference field="30" count="1" selected="0">
            <x v="2"/>
          </reference>
        </references>
      </pivotArea>
    </chartFormat>
    <chartFormat chart="0" format="18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9">
      <pivotArea type="data" outline="0" fieldPosition="0">
        <references count="2">
          <reference field="4294967294" count="1" selected="0">
            <x v="2"/>
          </reference>
          <reference field="30" count="1" selected="0">
            <x v="5"/>
          </reference>
        </references>
      </pivotArea>
    </chartFormat>
    <chartFormat chart="0" format="20">
      <pivotArea type="data" outline="0" fieldPosition="0">
        <references count="2">
          <reference field="4294967294" count="1" selected="0">
            <x v="2"/>
          </reference>
          <reference field="30" count="1" selected="0">
            <x v="9"/>
          </reference>
        </references>
      </pivotArea>
    </chartFormat>
    <chartFormat chart="0" format="21">
      <pivotArea type="data" outline="0" fieldPosition="0">
        <references count="2">
          <reference field="4294967294" count="1" selected="0">
            <x v="2"/>
          </reference>
          <reference field="30" count="1" selected="0">
            <x v="3"/>
          </reference>
        </references>
      </pivotArea>
    </chartFormat>
    <chartFormat chart="0" format="22">
      <pivotArea type="data" outline="0" fieldPosition="0">
        <references count="2">
          <reference field="4294967294" count="1" selected="0">
            <x v="2"/>
          </reference>
          <reference field="30" count="1" selected="0">
            <x v="0"/>
          </reference>
        </references>
      </pivotArea>
    </chartFormat>
    <chartFormat chart="0" format="23">
      <pivotArea type="data" outline="0" fieldPosition="0">
        <references count="2">
          <reference field="4294967294" count="1" selected="0">
            <x v="2"/>
          </reference>
          <reference field="30" count="1" selected="0">
            <x v="6"/>
          </reference>
        </references>
      </pivotArea>
    </chartFormat>
    <chartFormat chart="0" format="24">
      <pivotArea type="data" outline="0" fieldPosition="0">
        <references count="2">
          <reference field="4294967294" count="1" selected="0">
            <x v="2"/>
          </reference>
          <reference field="30" count="1" selected="0">
            <x v="1"/>
          </reference>
        </references>
      </pivotArea>
    </chartFormat>
    <chartFormat chart="0" format="25">
      <pivotArea type="data" outline="0" fieldPosition="0">
        <references count="2">
          <reference field="4294967294" count="1" selected="0">
            <x v="2"/>
          </reference>
          <reference field="30" count="1" selected="0">
            <x v="4"/>
          </reference>
        </references>
      </pivotArea>
    </chartFormat>
    <chartFormat chart="0" format="26">
      <pivotArea type="data" outline="0" fieldPosition="0">
        <references count="2">
          <reference field="4294967294" count="1" selected="0">
            <x v="2"/>
          </reference>
          <reference field="30" count="1" selected="0">
            <x v="2"/>
          </reference>
        </references>
      </pivotArea>
    </chartFormat>
  </chartFormats>
  <pivotTableStyleInfo name="PivotStyleMedium9 2 3" showRowHeaders="1" showColHeaders="1" showRowStripes="1" showColStripes="1" showLastColumn="1"/>
</pivotTableDefinition>
</file>

<file path=xl/pivotTables/pivotTable24.xml><?xml version="1.0" encoding="utf-8"?>
<pivotTableDefinition xmlns="http://schemas.openxmlformats.org/spreadsheetml/2006/main" name="СводнаяТаблица4" cacheId="120" applyNumberFormats="0" applyBorderFormats="0" applyFontFormats="0" applyPatternFormats="0" applyAlignmentFormats="0" applyWidthHeightFormats="1" dataCaption="Данные" updatedVersion="3" minRefreshableVersion="3" showMemberPropertyTips="0" useAutoFormatting="1" itemPrintTitles="1" createdVersion="3" indent="0" compact="0" compactData="0" gridDropZones="1" chartFormat="1">
  <location ref="BG10:BK35" firstHeaderRow="1" firstDataRow="2" firstDataCol="2" rowPageCount="4" colPageCount="1"/>
  <pivotFields count="50">
    <pivotField compact="0" outline="0" subtotalTop="0" showAll="0" includeNewItemsInFilter="1"/>
    <pivotField axis="axisPage" compact="0" outline="0" subtotalTop="0" showAll="0" includeNewItemsInFilter="1">
      <items count="31">
        <item x="0"/>
        <item x="1"/>
        <item x="2"/>
        <item x="3"/>
        <item x="4"/>
        <item x="5"/>
        <item x="29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20"/>
        <item x="19"/>
        <item x="21"/>
        <item x="22"/>
        <item x="23"/>
        <item x="24"/>
        <item x="25"/>
        <item x="26"/>
        <item x="27"/>
        <item x="28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axis="axisRow" compact="0" outline="0" subtotalTop="0" showAll="0" includeNewItemsInFilter="1" defaultSubtotal="0">
      <items count="198">
        <item x="102"/>
        <item x="49"/>
        <item x="47"/>
        <item x="148"/>
        <item x="113"/>
        <item x="42"/>
        <item x="119"/>
        <item x="96"/>
        <item x="109"/>
        <item x="1"/>
        <item x="136"/>
        <item x="97"/>
        <item x="31"/>
        <item x="83"/>
        <item x="30"/>
        <item x="137"/>
        <item x="134"/>
        <item x="153"/>
        <item x="63"/>
        <item x="177"/>
        <item x="48"/>
        <item x="78"/>
        <item x="89"/>
        <item x="37"/>
        <item x="23"/>
        <item x="6"/>
        <item x="107"/>
        <item x="106"/>
        <item x="176"/>
        <item x="168"/>
        <item x="169"/>
        <item x="170"/>
        <item x="171"/>
        <item x="172"/>
        <item x="173"/>
        <item x="174"/>
        <item x="175"/>
        <item x="38"/>
        <item x="154"/>
        <item x="149"/>
        <item x="74"/>
        <item x="150"/>
        <item x="82"/>
        <item x="24"/>
        <item x="145"/>
        <item x="144"/>
        <item x="81"/>
        <item x="34"/>
        <item x="67"/>
        <item x="77"/>
        <item x="22"/>
        <item x="94"/>
        <item x="26"/>
        <item x="35"/>
        <item x="121"/>
        <item x="141"/>
        <item x="27"/>
        <item x="160"/>
        <item x="79"/>
        <item x="128"/>
        <item x="135"/>
        <item x="13"/>
        <item x="11"/>
        <item x="3"/>
        <item x="50"/>
        <item x="132"/>
        <item x="17"/>
        <item x="111"/>
        <item x="73"/>
        <item x="52"/>
        <item x="55"/>
        <item x="90"/>
        <item x="32"/>
        <item x="29"/>
        <item x="140"/>
        <item x="2"/>
        <item x="14"/>
        <item x="101"/>
        <item x="151"/>
        <item x="70"/>
        <item x="117"/>
        <item x="59"/>
        <item x="93"/>
        <item x="146"/>
        <item x="51"/>
        <item x="5"/>
        <item x="126"/>
        <item x="142"/>
        <item x="110"/>
        <item x="152"/>
        <item x="139"/>
        <item x="112"/>
        <item x="157"/>
        <item x="99"/>
        <item x="124"/>
        <item x="87"/>
        <item x="0"/>
        <item x="116"/>
        <item x="57"/>
        <item x="159"/>
        <item x="114"/>
        <item x="36"/>
        <item x="103"/>
        <item x="118"/>
        <item x="122"/>
        <item x="15"/>
        <item x="62"/>
        <item x="80"/>
        <item x="138"/>
        <item x="129"/>
        <item x="143"/>
        <item x="8"/>
        <item x="100"/>
        <item x="9"/>
        <item x="84"/>
        <item x="95"/>
        <item x="45"/>
        <item x="86"/>
        <item x="18"/>
        <item x="108"/>
        <item x="164"/>
        <item x="105"/>
        <item x="133"/>
        <item x="131"/>
        <item x="53"/>
        <item x="167"/>
        <item x="33"/>
        <item x="39"/>
        <item x="147"/>
        <item x="125"/>
        <item x="7"/>
        <item x="163"/>
        <item x="19"/>
        <item x="71"/>
        <item x="61"/>
        <item x="41"/>
        <item x="43"/>
        <item x="28"/>
        <item x="166"/>
        <item x="98"/>
        <item x="162"/>
        <item x="156"/>
        <item x="64"/>
        <item x="92"/>
        <item x="12"/>
        <item x="88"/>
        <item x="85"/>
        <item x="130"/>
        <item x="123"/>
        <item x="20"/>
        <item x="40"/>
        <item x="21"/>
        <item x="120"/>
        <item x="58"/>
        <item x="44"/>
        <item x="158"/>
        <item x="161"/>
        <item x="10"/>
        <item x="4"/>
        <item x="56"/>
        <item x="104"/>
        <item x="68"/>
        <item x="60"/>
        <item x="155"/>
        <item x="165"/>
        <item x="25"/>
        <item x="72"/>
        <item x="76"/>
        <item x="46"/>
        <item x="16"/>
        <item x="127"/>
        <item x="115"/>
        <item x="66"/>
        <item x="69"/>
        <item x="75"/>
        <item x="65"/>
        <item x="91"/>
        <item x="54"/>
        <item h="1" x="19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 defaultSubtotal="0">
      <items count="12">
        <item sd="0" x="3"/>
        <item sd="0" x="2"/>
        <item h="1" sd="0" x="11"/>
        <item sd="0" x="7"/>
        <item sd="0" x="6"/>
        <item sd="0" x="5"/>
        <item sd="0" x="0"/>
        <item sd="0" x="4"/>
        <item sd="0" x="1"/>
        <item x="8"/>
        <item x="9"/>
        <item x="10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">
        <item x="0"/>
        <item x="1"/>
        <item x="3"/>
        <item x="2"/>
      </items>
    </pivotField>
    <pivotField axis="axisPage" compact="0" outline="0" subtotalTop="0" showAll="0" includeNewItemsInFilter="1" defaultSubtotal="0">
      <items count="8">
        <item x="7"/>
        <item x="0"/>
        <item x="1"/>
        <item x="2"/>
        <item x="3"/>
        <item x="4"/>
        <item x="5"/>
        <item x="6"/>
      </items>
    </pivotField>
    <pivotField axis="axisPage" compact="0" outline="0" subtotalTop="0" showAll="0" includeNewItemsInFilter="1" defaultSubtotal="0">
      <items count="12">
        <item x="5"/>
        <item x="6"/>
        <item x="7"/>
        <item x="8"/>
        <item x="0"/>
        <item x="1"/>
        <item x="2"/>
        <item x="3"/>
        <item x="4"/>
        <item x="11"/>
        <item x="10"/>
        <item x="9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2">
    <field x="11"/>
    <field x="5"/>
  </rowFields>
  <rowItems count="24">
    <i>
      <x/>
    </i>
    <i>
      <x v="1"/>
    </i>
    <i>
      <x v="3"/>
    </i>
    <i>
      <x v="4"/>
    </i>
    <i>
      <x v="5"/>
    </i>
    <i>
      <x v="6"/>
    </i>
    <i>
      <x v="7"/>
    </i>
    <i>
      <x v="8"/>
    </i>
    <i>
      <x v="9"/>
      <x v="16"/>
    </i>
    <i r="1">
      <x v="24"/>
    </i>
    <i r="1">
      <x v="180"/>
    </i>
    <i r="1">
      <x v="181"/>
    </i>
    <i r="1">
      <x v="183"/>
    </i>
    <i r="1">
      <x v="188"/>
    </i>
    <i>
      <x v="10"/>
      <x v="184"/>
    </i>
    <i r="1">
      <x v="187"/>
    </i>
    <i r="1">
      <x v="190"/>
    </i>
    <i>
      <x v="11"/>
      <x v="10"/>
    </i>
    <i r="1">
      <x v="102"/>
    </i>
    <i r="1">
      <x v="118"/>
    </i>
    <i r="1">
      <x v="185"/>
    </i>
    <i r="1">
      <x v="193"/>
    </i>
    <i r="1">
      <x v="19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4">
    <pageField fld="38" hier="0"/>
    <pageField fld="39" hier="0"/>
    <pageField fld="40" hier="0"/>
    <pageField fld="1" hier="0"/>
  </pageFields>
  <dataFields count="3">
    <dataField name="Сделок" fld="22" subtotal="count" baseField="0" baseItem="0" numFmtId="1"/>
    <dataField name="результат" fld="22" baseField="0" baseItem="0" numFmtId="164"/>
    <dataField name="средняя сделка" fld="22" subtotal="average" baseField="0" baseItem="0" numFmtId="164"/>
  </dataFields>
  <formats count="93">
    <format dxfId="674">
      <pivotArea outline="0" fieldPosition="0"/>
    </format>
    <format dxfId="673">
      <pivotArea dataOnly="0" labelOnly="1" outline="0" fieldPosition="0">
        <references count="1">
          <reference field="11" count="0"/>
        </references>
      </pivotArea>
    </format>
    <format dxfId="672">
      <pivotArea dataOnly="0" labelOnly="1" grandCol="1" outline="0" fieldPosition="0"/>
    </format>
    <format dxfId="671">
      <pivotArea type="origin" dataOnly="0" labelOnly="1" outline="0" fieldPosition="0"/>
    </format>
    <format dxfId="670">
      <pivotArea dataOnly="0" labelOnly="1" grandRow="1" outline="0" fieldPosition="0"/>
    </format>
    <format dxfId="669">
      <pivotArea field="11" type="button" dataOnly="0" labelOnly="1" outline="0" axis="axisRow" fieldPosition="0"/>
    </format>
    <format dxfId="668">
      <pivotArea dataOnly="0" labelOnly="1" outline="0" fieldPosition="0">
        <references count="1">
          <reference field="11" count="1">
            <x v="0"/>
          </reference>
        </references>
      </pivotArea>
    </format>
    <format dxfId="667">
      <pivotArea dataOnly="0" labelOnly="1" outline="0" fieldPosition="0">
        <references count="1">
          <reference field="11" count="1">
            <x v="1"/>
          </reference>
        </references>
      </pivotArea>
    </format>
    <format dxfId="666">
      <pivotArea outline="0" fieldPosition="0">
        <references count="1">
          <reference field="4294967294" count="1" selected="0">
            <x v="0"/>
          </reference>
        </references>
      </pivotArea>
    </format>
    <format dxfId="665">
      <pivotArea field="-2" type="button" dataOnly="0" labelOnly="1" outline="0" axis="axisCol" fieldPosition="0"/>
    </format>
    <format dxfId="66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663">
      <pivotArea type="topRight" dataOnly="0" labelOnly="1" outline="0" fieldPosition="0"/>
    </format>
    <format dxfId="662">
      <pivotArea type="all" dataOnly="0" outline="0" fieldPosition="0"/>
    </format>
    <format dxfId="661">
      <pivotArea type="all" dataOnly="0" outline="0" fieldPosition="0"/>
    </format>
    <format dxfId="660">
      <pivotArea type="all" dataOnly="0" outline="0" fieldPosition="0"/>
    </format>
    <format dxfId="659">
      <pivotArea type="all" dataOnly="0" outline="0" fieldPosition="0"/>
    </format>
    <format dxfId="658">
      <pivotArea type="all" dataOnly="0" outline="0" fieldPosition="0"/>
    </format>
    <format dxfId="657">
      <pivotArea type="all" dataOnly="0" outline="0" fieldPosition="0"/>
    </format>
    <format dxfId="656">
      <pivotArea type="all" dataOnly="0" outline="0" fieldPosition="0"/>
    </format>
    <format dxfId="655">
      <pivotArea type="all" dataOnly="0" outline="0" fieldPosition="0"/>
    </format>
    <format dxfId="654">
      <pivotArea field="38" type="button" dataOnly="0" labelOnly="1" outline="0" axis="axisPage" fieldPosition="0"/>
    </format>
    <format dxfId="653">
      <pivotArea dataOnly="0" labelOnly="1" outline="0" fieldPosition="0">
        <references count="1">
          <reference field="38" count="0"/>
        </references>
      </pivotArea>
    </format>
    <format dxfId="652">
      <pivotArea field="39" type="button" dataOnly="0" labelOnly="1" outline="0" axis="axisPage" fieldPosition="1"/>
    </format>
    <format dxfId="651">
      <pivotArea dataOnly="0" labelOnly="1" outline="0" fieldPosition="0">
        <references count="1">
          <reference field="39" count="0"/>
        </references>
      </pivotArea>
    </format>
    <format dxfId="650">
      <pivotArea field="40" type="button" dataOnly="0" labelOnly="1" outline="0" axis="axisPage" fieldPosition="2"/>
    </format>
    <format dxfId="649">
      <pivotArea dataOnly="0" labelOnly="1" outline="0" fieldPosition="0">
        <references count="1">
          <reference field="40" count="0"/>
        </references>
      </pivotArea>
    </format>
    <format dxfId="648">
      <pivotArea field="1" type="button" dataOnly="0" labelOnly="1" outline="0" axis="axisPage" fieldPosition="3"/>
    </format>
    <format dxfId="647">
      <pivotArea dataOnly="0" labelOnly="1" outline="0" fieldPosition="0">
        <references count="1">
          <reference field="1" count="0"/>
        </references>
      </pivotArea>
    </format>
    <format dxfId="646">
      <pivotArea type="all" dataOnly="0" outline="0" fieldPosition="0"/>
    </format>
    <format dxfId="645">
      <pivotArea field="11" type="button" dataOnly="0" labelOnly="1" outline="0" axis="axisRow" fieldPosition="0"/>
    </format>
    <format dxfId="64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43">
      <pivotArea field="11" type="button" dataOnly="0" labelOnly="1" outline="0" axis="axisRow" fieldPosition="0"/>
    </format>
    <format dxfId="64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41">
      <pivotArea field="11" type="button" dataOnly="0" labelOnly="1" outline="0" axis="axisRow" fieldPosition="0"/>
    </format>
    <format dxfId="64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39">
      <pivotArea grandRow="1" outline="0" fieldPosition="0"/>
    </format>
    <format dxfId="638">
      <pivotArea dataOnly="0" labelOnly="1" grandRow="1" outline="0" fieldPosition="0"/>
    </format>
    <format dxfId="637">
      <pivotArea field="38" type="button" dataOnly="0" labelOnly="1" outline="0" axis="axisPage" fieldPosition="0"/>
    </format>
    <format dxfId="636">
      <pivotArea dataOnly="0" labelOnly="1" outline="0" fieldPosition="0">
        <references count="1">
          <reference field="38" count="0"/>
        </references>
      </pivotArea>
    </format>
    <format dxfId="635">
      <pivotArea field="39" type="button" dataOnly="0" labelOnly="1" outline="0" axis="axisPage" fieldPosition="1"/>
    </format>
    <format dxfId="634">
      <pivotArea dataOnly="0" labelOnly="1" outline="0" fieldPosition="0">
        <references count="1">
          <reference field="39" count="0"/>
        </references>
      </pivotArea>
    </format>
    <format dxfId="633">
      <pivotArea field="40" type="button" dataOnly="0" labelOnly="1" outline="0" axis="axisPage" fieldPosition="2"/>
    </format>
    <format dxfId="632">
      <pivotArea dataOnly="0" labelOnly="1" outline="0" fieldPosition="0">
        <references count="1">
          <reference field="40" count="0"/>
        </references>
      </pivotArea>
    </format>
    <format dxfId="631">
      <pivotArea field="1" type="button" dataOnly="0" labelOnly="1" outline="0" axis="axisPage" fieldPosition="3"/>
    </format>
    <format dxfId="630">
      <pivotArea dataOnly="0" labelOnly="1" outline="0" fieldPosition="0">
        <references count="1">
          <reference field="1" count="0"/>
        </references>
      </pivotArea>
    </format>
    <format dxfId="629">
      <pivotArea outline="0" fieldPosition="0">
        <references count="1">
          <reference field="11" count="0" selected="0"/>
        </references>
      </pivotArea>
    </format>
    <format dxfId="628">
      <pivotArea dataOnly="0" labelOnly="1" outline="0" fieldPosition="0">
        <references count="1">
          <reference field="11" count="0"/>
        </references>
      </pivotArea>
    </format>
    <format dxfId="627">
      <pivotArea field="5" type="button" dataOnly="0" labelOnly="1" outline="0" axis="axisRow" fieldPosition="1"/>
    </format>
    <format dxfId="626">
      <pivotArea type="all" dataOnly="0" outline="0" fieldPosition="0"/>
    </format>
    <format dxfId="625">
      <pivotArea type="all" dataOnly="0" outline="0" fieldPosition="0"/>
    </format>
    <format dxfId="624">
      <pivotArea type="all" dataOnly="0" outline="0" fieldPosition="0"/>
    </format>
    <format dxfId="623">
      <pivotArea type="origin" dataOnly="0" labelOnly="1" outline="0" fieldPosition="0"/>
    </format>
    <format dxfId="622">
      <pivotArea field="11" type="button" dataOnly="0" labelOnly="1" outline="0" axis="axisRow" fieldPosition="0"/>
    </format>
    <format dxfId="621">
      <pivotArea field="5" type="button" dataOnly="0" labelOnly="1" outline="0" axis="axisRow" fieldPosition="1"/>
    </format>
    <format dxfId="620">
      <pivotArea field="-2" type="button" dataOnly="0" labelOnly="1" outline="0" axis="axisCol" fieldPosition="0"/>
    </format>
    <format dxfId="619">
      <pivotArea type="topRight" dataOnly="0" labelOnly="1" outline="0" fieldPosition="0"/>
    </format>
    <format dxfId="61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17">
      <pivotArea outline="0" fieldPosition="0">
        <references count="1">
          <reference field="4294967294" count="2" selected="0">
            <x v="1"/>
            <x v="2"/>
          </reference>
        </references>
      </pivotArea>
    </format>
    <format dxfId="616">
      <pivotArea type="topRight" dataOnly="0" labelOnly="1" outline="0" fieldPosition="0"/>
    </format>
    <format dxfId="615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614">
      <pivotArea field="38" type="button" dataOnly="0" labelOnly="1" outline="0" axis="axisPage" fieldPosition="0"/>
    </format>
    <format dxfId="613">
      <pivotArea dataOnly="0" labelOnly="1" outline="0" fieldPosition="0">
        <references count="1">
          <reference field="38" count="0"/>
        </references>
      </pivotArea>
    </format>
    <format dxfId="612">
      <pivotArea field="39" type="button" dataOnly="0" labelOnly="1" outline="0" axis="axisPage" fieldPosition="1"/>
    </format>
    <format dxfId="611">
      <pivotArea dataOnly="0" labelOnly="1" outline="0" fieldPosition="0">
        <references count="1">
          <reference field="39" count="0"/>
        </references>
      </pivotArea>
    </format>
    <format dxfId="610">
      <pivotArea field="40" type="button" dataOnly="0" labelOnly="1" outline="0" axis="axisPage" fieldPosition="2"/>
    </format>
    <format dxfId="609">
      <pivotArea dataOnly="0" labelOnly="1" outline="0" fieldPosition="0">
        <references count="1">
          <reference field="40" count="0"/>
        </references>
      </pivotArea>
    </format>
    <format dxfId="608">
      <pivotArea field="1" type="button" dataOnly="0" labelOnly="1" outline="0" axis="axisPage" fieldPosition="3"/>
    </format>
    <format dxfId="607">
      <pivotArea dataOnly="0" labelOnly="1" outline="0" fieldPosition="0">
        <references count="1">
          <reference field="1" count="0"/>
        </references>
      </pivotArea>
    </format>
    <format dxfId="606">
      <pivotArea type="origin" dataOnly="0" labelOnly="1" outline="0" offset="B1" fieldPosition="0"/>
    </format>
    <format dxfId="605">
      <pivotArea field="-2" type="button" dataOnly="0" labelOnly="1" outline="0" axis="axisCol" fieldPosition="0"/>
    </format>
    <format dxfId="604">
      <pivotArea type="topRight" dataOnly="0" labelOnly="1" outline="0" offset="A1" fieldPosition="0"/>
    </format>
    <format dxfId="603">
      <pivotArea type="topRight" dataOnly="0" labelOnly="1" outline="0" offset="B1" fieldPosition="0"/>
    </format>
    <format dxfId="602">
      <pivotArea field="38" type="button" dataOnly="0" labelOnly="1" outline="0" axis="axisPage" fieldPosition="0"/>
    </format>
    <format dxfId="601">
      <pivotArea dataOnly="0" labelOnly="1" outline="0" fieldPosition="0">
        <references count="1">
          <reference field="38" count="0"/>
        </references>
      </pivotArea>
    </format>
    <format dxfId="600">
      <pivotArea field="39" type="button" dataOnly="0" labelOnly="1" outline="0" axis="axisPage" fieldPosition="1"/>
    </format>
    <format dxfId="599">
      <pivotArea dataOnly="0" labelOnly="1" outline="0" fieldPosition="0">
        <references count="1">
          <reference field="39" count="0"/>
        </references>
      </pivotArea>
    </format>
    <format dxfId="598">
      <pivotArea field="40" type="button" dataOnly="0" labelOnly="1" outline="0" axis="axisPage" fieldPosition="2"/>
    </format>
    <format dxfId="597">
      <pivotArea dataOnly="0" labelOnly="1" outline="0" fieldPosition="0">
        <references count="1">
          <reference field="40" count="0"/>
        </references>
      </pivotArea>
    </format>
    <format dxfId="596">
      <pivotArea field="1" type="button" dataOnly="0" labelOnly="1" outline="0" axis="axisPage" fieldPosition="3"/>
    </format>
    <format dxfId="595">
      <pivotArea dataOnly="0" labelOnly="1" outline="0" fieldPosition="0">
        <references count="1">
          <reference field="1" count="0"/>
        </references>
      </pivotArea>
    </format>
    <format dxfId="594">
      <pivotArea type="all" dataOnly="0" outline="0" fieldPosition="0"/>
    </format>
    <format dxfId="593">
      <pivotArea type="all" dataOnly="0" outline="0" fieldPosition="0"/>
    </format>
    <format dxfId="592">
      <pivotArea field="38" type="button" dataOnly="0" labelOnly="1" outline="0" axis="axisPage" fieldPosition="0"/>
    </format>
    <format dxfId="591">
      <pivotArea field="39" type="button" dataOnly="0" labelOnly="1" outline="0" axis="axisPage" fieldPosition="1"/>
    </format>
    <format dxfId="590">
      <pivotArea field="40" type="button" dataOnly="0" labelOnly="1" outline="0" axis="axisPage" fieldPosition="2"/>
    </format>
    <format dxfId="589">
      <pivotArea field="1" type="button" dataOnly="0" labelOnly="1" outline="0" axis="axisPage" fieldPosition="3"/>
    </format>
    <format dxfId="588">
      <pivotArea dataOnly="0" labelOnly="1" outline="0" fieldPosition="0">
        <references count="1">
          <reference field="38" count="0"/>
        </references>
      </pivotArea>
    </format>
    <format dxfId="587">
      <pivotArea dataOnly="0" labelOnly="1" outline="0" fieldPosition="0">
        <references count="1">
          <reference field="39" count="0"/>
        </references>
      </pivotArea>
    </format>
    <format dxfId="586">
      <pivotArea dataOnly="0" labelOnly="1" outline="0" fieldPosition="0">
        <references count="1">
          <reference field="40" count="0"/>
        </references>
      </pivotArea>
    </format>
    <format dxfId="585">
      <pivotArea dataOnly="0" labelOnly="1" outline="0" fieldPosition="0">
        <references count="1">
          <reference field="1" count="0"/>
        </references>
      </pivotArea>
    </format>
    <format dxfId="584">
      <pivotArea type="all" dataOnly="0" outline="0" fieldPosition="0"/>
    </format>
    <format dxfId="583">
      <pivotArea type="all" dataOnly="0" outline="0" fieldPosition="0"/>
    </format>
    <format dxfId="582">
      <pivotArea type="all" dataOnly="0" outline="0" fieldPosition="0"/>
    </format>
  </formats>
  <conditionalFormats count="3">
    <conditionalFormat scope="field" priority="28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1" count="0" selected="0"/>
          </references>
        </pivotArea>
      </pivotAreas>
    </conditionalFormat>
    <conditionalFormat scope="field" priority="27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1" count="0" selected="0"/>
          </references>
        </pivotArea>
      </pivotAreas>
    </conditionalFormat>
    <conditionalFormat scope="field" priority="26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1" count="0" selected="0"/>
          </references>
        </pivotArea>
      </pivotAreas>
    </conditionalFormat>
  </conditionalFormats>
  <chartFormats count="2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1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11" count="1" selected="0">
            <x v="3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11" count="1" selected="0">
            <x v="4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11" count="1" selected="0">
            <x v="5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11" count="1" selected="0">
            <x v="6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11" count="1" selected="0">
            <x v="7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11" count="1" selected="0">
            <x v="8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1"/>
          </reference>
          <reference field="11" count="1" selected="0">
            <x v="0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1" count="1" selected="0">
            <x v="1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11" count="1" selected="0">
            <x v="3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1"/>
          </reference>
          <reference field="11" count="1" selected="0">
            <x v="4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1"/>
          </reference>
          <reference field="11" count="1" selected="0">
            <x v="5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1"/>
          </reference>
          <reference field="11" count="1" selected="0">
            <x v="6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1"/>
          </reference>
          <reference field="11" count="1" selected="0">
            <x v="7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1"/>
          </reference>
          <reference field="11" count="1" selected="0">
            <x v="8"/>
          </reference>
        </references>
      </pivotArea>
    </chartFormat>
    <chartFormat chart="0" format="18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9">
      <pivotArea type="data" outline="0" fieldPosition="0">
        <references count="2">
          <reference field="4294967294" count="1" selected="0">
            <x v="2"/>
          </reference>
          <reference field="11" count="1" selected="0">
            <x v="0"/>
          </reference>
        </references>
      </pivotArea>
    </chartFormat>
    <chartFormat chart="0" format="20">
      <pivotArea type="data" outline="0" fieldPosition="0">
        <references count="2">
          <reference field="4294967294" count="1" selected="0">
            <x v="2"/>
          </reference>
          <reference field="11" count="1" selected="0">
            <x v="1"/>
          </reference>
        </references>
      </pivotArea>
    </chartFormat>
    <chartFormat chart="0" format="21">
      <pivotArea type="data" outline="0" fieldPosition="0">
        <references count="2">
          <reference field="4294967294" count="1" selected="0">
            <x v="2"/>
          </reference>
          <reference field="11" count="1" selected="0">
            <x v="3"/>
          </reference>
        </references>
      </pivotArea>
    </chartFormat>
    <chartFormat chart="0" format="22">
      <pivotArea type="data" outline="0" fieldPosition="0">
        <references count="2">
          <reference field="4294967294" count="1" selected="0">
            <x v="2"/>
          </reference>
          <reference field="11" count="1" selected="0">
            <x v="4"/>
          </reference>
        </references>
      </pivotArea>
    </chartFormat>
    <chartFormat chart="0" format="23">
      <pivotArea type="data" outline="0" fieldPosition="0">
        <references count="2">
          <reference field="4294967294" count="1" selected="0">
            <x v="2"/>
          </reference>
          <reference field="11" count="1" selected="0">
            <x v="5"/>
          </reference>
        </references>
      </pivotArea>
    </chartFormat>
    <chartFormat chart="0" format="24">
      <pivotArea type="data" outline="0" fieldPosition="0">
        <references count="2">
          <reference field="4294967294" count="1" selected="0">
            <x v="2"/>
          </reference>
          <reference field="11" count="1" selected="0">
            <x v="6"/>
          </reference>
        </references>
      </pivotArea>
    </chartFormat>
    <chartFormat chart="0" format="25">
      <pivotArea type="data" outline="0" fieldPosition="0">
        <references count="2">
          <reference field="4294967294" count="1" selected="0">
            <x v="2"/>
          </reference>
          <reference field="11" count="1" selected="0">
            <x v="7"/>
          </reference>
        </references>
      </pivotArea>
    </chartFormat>
    <chartFormat chart="0" format="26">
      <pivotArea type="data" outline="0" fieldPosition="0">
        <references count="2">
          <reference field="4294967294" count="1" selected="0">
            <x v="2"/>
          </reference>
          <reference field="11" count="1" selected="0">
            <x v="8"/>
          </reference>
        </references>
      </pivotArea>
    </chartFormat>
  </chartFormats>
  <pivotTableStyleInfo name="PivotStyleMedium9 2 3" showRowHeaders="1" showColHeaders="1" showRowStripes="1" showColStripes="1" showLastColumn="1"/>
</pivotTableDefinition>
</file>

<file path=xl/pivotTables/pivotTable25.xml><?xml version="1.0" encoding="utf-8"?>
<pivotTableDefinition xmlns="http://schemas.openxmlformats.org/spreadsheetml/2006/main" name="СводнаяТаблица8" cacheId="120" applyNumberFormats="0" applyBorderFormats="0" applyFontFormats="0" applyPatternFormats="0" applyAlignmentFormats="0" applyWidthHeightFormats="1" dataCaption="Значения" updatedVersion="3" minRefreshableVersion="3" showCalcMbrs="0" useAutoFormatting="1" rowGrandTotals="0" colGrandTotals="0" itemPrintTitles="1" createdVersion="3" indent="0" outline="1" outlineData="1" multipleFieldFilters="0" chartFormat="4">
  <location ref="Y4:Z28" firstHeaderRow="1" firstDataRow="1" firstDataCol="1"/>
  <pivotFields count="50">
    <pivotField showAll="0"/>
    <pivotField axis="axisRow" showAl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h="1" x="29"/>
        <item h="1" x="24"/>
        <item h="1" x="25"/>
        <item h="1" x="26"/>
        <item h="1" x="27"/>
        <item h="1" x="2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1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</rowItems>
  <colItems count="1">
    <i/>
  </colItems>
  <dataFields count="1">
    <dataField name="Сумма по полю Доходность в сделке" fld="44" showDataAs="runTotal" baseField="1" baseItem="0" numFmtId="168"/>
  </dataFields>
  <chartFormats count="1"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 2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pivotTable" Target="../pivotTables/pivotTable10.xml"/><Relationship Id="rId7" Type="http://schemas.openxmlformats.org/officeDocument/2006/relationships/pivotTable" Target="../pivotTables/pivotTable14.xml"/><Relationship Id="rId2" Type="http://schemas.openxmlformats.org/officeDocument/2006/relationships/pivotTable" Target="../pivotTables/pivotTable9.xml"/><Relationship Id="rId1" Type="http://schemas.openxmlformats.org/officeDocument/2006/relationships/pivotTable" Target="../pivotTables/pivotTable8.xml"/><Relationship Id="rId6" Type="http://schemas.openxmlformats.org/officeDocument/2006/relationships/pivotTable" Target="../pivotTables/pivotTable13.xml"/><Relationship Id="rId5" Type="http://schemas.openxmlformats.org/officeDocument/2006/relationships/pivotTable" Target="../pivotTables/pivotTable12.xml"/><Relationship Id="rId4" Type="http://schemas.openxmlformats.org/officeDocument/2006/relationships/pivotTable" Target="../pivotTables/pivotTable1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22.xml"/><Relationship Id="rId3" Type="http://schemas.openxmlformats.org/officeDocument/2006/relationships/pivotTable" Target="../pivotTables/pivotTable17.xml"/><Relationship Id="rId7" Type="http://schemas.openxmlformats.org/officeDocument/2006/relationships/pivotTable" Target="../pivotTables/pivotTable21.xml"/><Relationship Id="rId2" Type="http://schemas.openxmlformats.org/officeDocument/2006/relationships/pivotTable" Target="../pivotTables/pivotTable16.xml"/><Relationship Id="rId1" Type="http://schemas.openxmlformats.org/officeDocument/2006/relationships/pivotTable" Target="../pivotTables/pivotTable15.xml"/><Relationship Id="rId6" Type="http://schemas.openxmlformats.org/officeDocument/2006/relationships/pivotTable" Target="../pivotTables/pivotTable20.xml"/><Relationship Id="rId11" Type="http://schemas.openxmlformats.org/officeDocument/2006/relationships/printerSettings" Target="../printerSettings/printerSettings4.bin"/><Relationship Id="rId5" Type="http://schemas.openxmlformats.org/officeDocument/2006/relationships/pivotTable" Target="../pivotTables/pivotTable19.xml"/><Relationship Id="rId10" Type="http://schemas.openxmlformats.org/officeDocument/2006/relationships/pivotTable" Target="../pivotTables/pivotTable24.xml"/><Relationship Id="rId4" Type="http://schemas.openxmlformats.org/officeDocument/2006/relationships/pivotTable" Target="../pivotTables/pivotTable18.xml"/><Relationship Id="rId9" Type="http://schemas.openxmlformats.org/officeDocument/2006/relationships/pivotTable" Target="../pivotTables/pivotTable2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marketstat.ru/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2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BB1000"/>
  <sheetViews>
    <sheetView tabSelected="1" zoomScaleNormal="100" workbookViewId="0">
      <pane ySplit="1" topLeftCell="A2" activePane="bottomLeft" state="frozenSplit"/>
      <selection pane="bottomLeft" activeCell="J29" sqref="J29"/>
    </sheetView>
  </sheetViews>
  <sheetFormatPr defaultRowHeight="15" outlineLevelCol="1"/>
  <cols>
    <col min="1" max="1" width="1.5703125" style="124" customWidth="1"/>
    <col min="2" max="2" width="6.140625" style="117" customWidth="1"/>
    <col min="3" max="3" width="10.85546875" style="135" customWidth="1"/>
    <col min="4" max="4" width="10.42578125" style="25" customWidth="1"/>
    <col min="5" max="5" width="12.28515625" style="88" customWidth="1"/>
    <col min="6" max="6" width="10.85546875" style="25" customWidth="1"/>
    <col min="7" max="7" width="8.42578125" style="25" customWidth="1"/>
    <col min="8" max="8" width="7.85546875" style="25" customWidth="1"/>
    <col min="9" max="9" width="9.85546875" style="25" customWidth="1"/>
    <col min="10" max="10" width="8.42578125" style="25" customWidth="1"/>
    <col min="11" max="11" width="7.140625" style="25" customWidth="1"/>
    <col min="12" max="12" width="12.5703125" style="25" customWidth="1"/>
    <col min="13" max="13" width="26.7109375" style="120" customWidth="1"/>
    <col min="14" max="14" width="22" style="89" customWidth="1"/>
    <col min="15" max="15" width="8.5703125" style="25" customWidth="1"/>
    <col min="16" max="16" width="17" style="90" customWidth="1"/>
    <col min="17" max="17" width="35.140625" style="25" customWidth="1"/>
    <col min="18" max="18" width="13.85546875" style="25" customWidth="1"/>
    <col min="19" max="20" width="15.85546875" style="129" bestFit="1" customWidth="1"/>
    <col min="21" max="21" width="11.5703125" style="130" customWidth="1"/>
    <col min="22" max="22" width="11.42578125" style="130" customWidth="1"/>
    <col min="23" max="23" width="11.28515625" style="130" customWidth="1"/>
    <col min="24" max="24" width="14.42578125" style="130" customWidth="1"/>
    <col min="25" max="28" width="10.5703125" style="129" customWidth="1"/>
    <col min="29" max="29" width="7.85546875" style="91" customWidth="1" outlineLevel="1"/>
    <col min="30" max="30" width="7.7109375" style="91" customWidth="1" outlineLevel="1"/>
    <col min="31" max="31" width="10.28515625" style="91" customWidth="1" outlineLevel="1"/>
    <col min="32" max="32" width="17.85546875" style="91" customWidth="1" outlineLevel="1"/>
    <col min="33" max="33" width="42.140625" style="91" customWidth="1" outlineLevel="1"/>
    <col min="34" max="35" width="16.5703125" style="91" customWidth="1" outlineLevel="1"/>
    <col min="36" max="36" width="22.5703125" style="91" customWidth="1" outlineLevel="1"/>
    <col min="37" max="37" width="17.28515625" style="91" customWidth="1" outlineLevel="1"/>
    <col min="38" max="38" width="11.42578125" style="91" customWidth="1" outlineLevel="1"/>
    <col min="39" max="44" width="11.5703125" style="91" customWidth="1" outlineLevel="1"/>
    <col min="45" max="45" width="18.140625" style="91" bestFit="1" customWidth="1" outlineLevel="1"/>
    <col min="46" max="46" width="18.140625" style="91" customWidth="1" outlineLevel="1"/>
    <col min="47" max="50" width="17.28515625" style="91" customWidth="1" outlineLevel="1"/>
    <col min="51" max="51" width="23.28515625" style="120" customWidth="1"/>
    <col min="52" max="52" width="9.140625" style="106"/>
    <col min="53" max="54" width="9.140625" style="82"/>
    <col min="55" max="16384" width="9.140625" style="25"/>
  </cols>
  <sheetData>
    <row r="1" spans="1:51" s="107" customFormat="1" ht="33.75">
      <c r="A1" s="123"/>
      <c r="B1" s="80" t="s">
        <v>103</v>
      </c>
      <c r="C1" s="121" t="s">
        <v>4</v>
      </c>
      <c r="D1" s="122" t="s">
        <v>18</v>
      </c>
      <c r="E1" s="121" t="s">
        <v>11860</v>
      </c>
      <c r="F1" s="122" t="s">
        <v>19</v>
      </c>
      <c r="G1" s="122" t="s">
        <v>11934</v>
      </c>
      <c r="H1" s="122" t="s">
        <v>45</v>
      </c>
      <c r="I1" s="122" t="s">
        <v>20</v>
      </c>
      <c r="J1" s="122" t="s">
        <v>21</v>
      </c>
      <c r="K1" s="122" t="s">
        <v>0</v>
      </c>
      <c r="L1" s="122" t="s">
        <v>11855</v>
      </c>
      <c r="M1" s="77" t="s">
        <v>11848</v>
      </c>
      <c r="N1" s="77" t="s">
        <v>11908</v>
      </c>
      <c r="O1" s="77" t="s">
        <v>11859</v>
      </c>
      <c r="P1" s="77" t="s">
        <v>11984</v>
      </c>
      <c r="Q1" s="77" t="s">
        <v>3</v>
      </c>
      <c r="R1" s="77" t="s">
        <v>11973</v>
      </c>
      <c r="S1" s="79" t="s">
        <v>11974</v>
      </c>
      <c r="T1" s="79" t="s">
        <v>11856</v>
      </c>
      <c r="U1" s="78" t="s">
        <v>16</v>
      </c>
      <c r="V1" s="78" t="s">
        <v>17</v>
      </c>
      <c r="W1" s="78" t="s">
        <v>1</v>
      </c>
      <c r="X1" s="78" t="s">
        <v>2</v>
      </c>
      <c r="Y1" s="79" t="s">
        <v>24</v>
      </c>
      <c r="Z1" s="79" t="s">
        <v>22</v>
      </c>
      <c r="AA1" s="79" t="s">
        <v>25</v>
      </c>
      <c r="AB1" s="79" t="s">
        <v>23</v>
      </c>
      <c r="AC1" s="81" t="s">
        <v>27</v>
      </c>
      <c r="AD1" s="81" t="s">
        <v>55</v>
      </c>
      <c r="AE1" s="81" t="s">
        <v>11842</v>
      </c>
      <c r="AF1" s="81" t="s">
        <v>11843</v>
      </c>
      <c r="AG1" s="81" t="s">
        <v>11844</v>
      </c>
      <c r="AH1" s="81" t="s">
        <v>11864</v>
      </c>
      <c r="AI1" s="81" t="s">
        <v>11863</v>
      </c>
      <c r="AJ1" s="81" t="s">
        <v>11862</v>
      </c>
      <c r="AK1" s="81" t="s">
        <v>56</v>
      </c>
      <c r="AL1" s="81" t="s">
        <v>11875</v>
      </c>
      <c r="AM1" s="81" t="s">
        <v>11876</v>
      </c>
      <c r="AN1" s="81" t="s">
        <v>11894</v>
      </c>
      <c r="AO1" s="81" t="s">
        <v>11896</v>
      </c>
      <c r="AP1" s="81" t="s">
        <v>11895</v>
      </c>
      <c r="AQ1" s="81" t="s">
        <v>11976</v>
      </c>
      <c r="AR1" s="81" t="s">
        <v>11977</v>
      </c>
      <c r="AS1" s="81" t="s">
        <v>11980</v>
      </c>
      <c r="AT1" s="81" t="s">
        <v>11979</v>
      </c>
      <c r="AU1" s="81" t="s">
        <v>11865</v>
      </c>
      <c r="AV1" s="81" t="s">
        <v>11866</v>
      </c>
      <c r="AW1" s="81" t="s">
        <v>11883</v>
      </c>
      <c r="AX1" s="136" t="s">
        <v>11921</v>
      </c>
      <c r="AY1" s="137"/>
    </row>
    <row r="2" spans="1:51" s="25" customFormat="1" ht="11.25">
      <c r="A2" s="124"/>
      <c r="B2" s="116">
        <v>1</v>
      </c>
      <c r="C2" s="134">
        <v>40147</v>
      </c>
      <c r="D2" s="83">
        <v>0.40130787037037036</v>
      </c>
      <c r="E2" s="84">
        <v>40147</v>
      </c>
      <c r="F2" s="83">
        <v>0.4073032407407407</v>
      </c>
      <c r="G2" s="85" t="s">
        <v>2772</v>
      </c>
      <c r="H2" s="85" t="s">
        <v>68</v>
      </c>
      <c r="I2" s="86">
        <v>19.989999999999998</v>
      </c>
      <c r="J2" s="86">
        <v>19.87</v>
      </c>
      <c r="K2" s="85">
        <v>100</v>
      </c>
      <c r="L2" s="86">
        <v>2.27</v>
      </c>
      <c r="M2" s="118" t="s">
        <v>11857</v>
      </c>
      <c r="N2" s="108" t="s">
        <v>11913</v>
      </c>
      <c r="O2" s="109">
        <v>0</v>
      </c>
      <c r="P2" s="110" t="s">
        <v>11996</v>
      </c>
      <c r="Q2" s="86"/>
      <c r="R2" s="86">
        <v>25000</v>
      </c>
      <c r="S2" s="131">
        <f>R2+X2</f>
        <v>25009.73</v>
      </c>
      <c r="T2" s="131">
        <f>L2</f>
        <v>2.27</v>
      </c>
      <c r="U2" s="132">
        <f t="shared" ref="U2:U65" si="0">I2*ABS(K2)</f>
        <v>1998.9999999999998</v>
      </c>
      <c r="V2" s="132">
        <f t="shared" ref="V2:V65" si="1">J2*ABS(K2)</f>
        <v>1987</v>
      </c>
      <c r="W2" s="131">
        <f t="shared" ref="W2:W65" si="2">IF(H2="s",U2-V2,V2-U2)</f>
        <v>11.999999999999773</v>
      </c>
      <c r="X2" s="131">
        <f>W2-T2</f>
        <v>9.7299999999997731</v>
      </c>
      <c r="Y2" s="133">
        <v>0</v>
      </c>
      <c r="Z2" s="133">
        <v>0</v>
      </c>
      <c r="AA2" s="133">
        <f t="shared" ref="AA2:AA65" si="3">Y2+W2</f>
        <v>11.999999999999773</v>
      </c>
      <c r="AB2" s="133">
        <f t="shared" ref="AB2:AB65" si="4">Z2+X2</f>
        <v>9.7299999999997731</v>
      </c>
      <c r="AC2" s="91" t="str">
        <f>IF(G2&lt;&gt;"",VLOOKUP(WEEKDAY(C2,2),Служебный!K$4:L$10,2),"")</f>
        <v>пн</v>
      </c>
      <c r="AD2" s="111" t="str">
        <f t="shared" ref="AD2:AD65" si="5">IF(G2 &lt;&gt; "",TEXT((HOUR(D2)),0)&amp;"-"&amp;TEXT(HOUR(D2)+1,0),"")</f>
        <v>9-10</v>
      </c>
      <c r="AE2" s="91" t="str">
        <f>VLOOKUP(G:G,Служебный!B:G,6,)</f>
        <v>NYSE</v>
      </c>
      <c r="AF2" s="91" t="str">
        <f>VLOOKUP(G:G,Служебный!B:G,3,FALSE)</f>
        <v>Technology</v>
      </c>
      <c r="AG2" s="91" t="str">
        <f>VLOOKUP(G:G,Служебный!B:G,4,FALSE)</f>
        <v>Diversified Computer Systems</v>
      </c>
      <c r="AH2" s="112">
        <f t="shared" ref="AH2:AH65" si="6">ROUND(((E2+F2)-(C2+D2))*86400,0)</f>
        <v>518</v>
      </c>
      <c r="AI2" s="112">
        <f t="shared" ref="AI2:AI66" si="7">IF(FLOOR((AH2/60),15)&gt;400,"Среднесрок",FLOOR((AH2/60),15))</f>
        <v>0</v>
      </c>
      <c r="AJ2" s="112" t="str">
        <f t="shared" ref="AJ2:AJ65" si="8">IFERROR(IF(FLOOR((AH2/86400),1)=0,"интрадей",(FLOOR((AH2/86400),1))-(FLOOR((AH2/86400),1))-NETWORKDAYS(E2,C2)),IF(FLOOR((AH2/86400),1)=0,"интрадей",(FLOOR((AH2/86400),1))))</f>
        <v>интрадей</v>
      </c>
      <c r="AK2" s="91" t="str">
        <f>IF(D2&lt;Служебный!P$3,"Раньше открытия",IF(D2&gt;Служебный!P$6,"Позже закрытия",IF(D2&lt;Служебный!P$4,Служебный!N$4,IF((D2&gt;Служебный!P$5),Служебный!N$6,Служебный!N$5))))</f>
        <v>9:30 - 11:00</v>
      </c>
      <c r="AL2" s="91">
        <f>IF(X2&gt;0,X2,0)</f>
        <v>9.7299999999997731</v>
      </c>
      <c r="AM2" s="91">
        <f>IF(X2&lt;0,X2,0)</f>
        <v>0</v>
      </c>
      <c r="AN2" s="91">
        <f>IF(G2&lt;&gt;"",YEAR(C2),"")</f>
        <v>2009</v>
      </c>
      <c r="AO2" s="91" t="str">
        <f>IF(G2&lt;&gt;"",(IF(TEXT(C2,"MMMM") = "MMMM",TEXT(C2,"ММММ"),TEXT(C2,"MMMM"))),"")</f>
        <v>Ноябрь</v>
      </c>
      <c r="AP2" s="113">
        <f>IF(G2&lt;&gt;"",CEILING((C2-DATE(YEAR(C2),1,1)+WEEKDAY(DATE(YEAR(C2),1,1),2))/7,1),"")</f>
        <v>49</v>
      </c>
      <c r="AQ2" s="114">
        <f t="shared" ref="AQ2:AQ65" si="9">IF(AV2&lt;&gt;0,S2,0)</f>
        <v>0</v>
      </c>
      <c r="AR2" s="114">
        <f>R2</f>
        <v>25000</v>
      </c>
      <c r="AS2" s="114">
        <f>IFERROR(100*(S2-AR2)/AR2,"Заполните депозит")</f>
        <v>3.8919999999998255E-2</v>
      </c>
      <c r="AT2" s="114">
        <f>IFERROR(100*(S2-R2)/R2,"Заполните депозит")</f>
        <v>3.8919999999998255E-2</v>
      </c>
      <c r="AU2" s="91">
        <f t="shared" ref="AU2:AU65" si="10">IF(C2&lt;&gt;C1,Z2,0)</f>
        <v>0</v>
      </c>
      <c r="AV2" s="91">
        <f t="shared" ref="AV2:AV65" si="11">IF(C2&lt;&gt;C3,AB2,0)</f>
        <v>0</v>
      </c>
      <c r="AW2" s="91">
        <f>CEILING(I2,5)</f>
        <v>20</v>
      </c>
      <c r="AX2" s="115">
        <v>0</v>
      </c>
      <c r="AY2" s="138"/>
    </row>
    <row r="3" spans="1:51" s="25" customFormat="1" ht="11.25">
      <c r="A3" s="124"/>
      <c r="B3" s="116">
        <v>2</v>
      </c>
      <c r="C3" s="134">
        <v>40147</v>
      </c>
      <c r="D3" s="83">
        <v>0.4022337962962963</v>
      </c>
      <c r="E3" s="84">
        <f t="shared" ref="E3:E33" si="12">C3</f>
        <v>40147</v>
      </c>
      <c r="F3" s="83">
        <v>0.41366898148148151</v>
      </c>
      <c r="G3" s="85" t="s">
        <v>2772</v>
      </c>
      <c r="H3" s="85" t="s">
        <v>63</v>
      </c>
      <c r="I3" s="86">
        <v>22.02</v>
      </c>
      <c r="J3" s="86">
        <v>22.14</v>
      </c>
      <c r="K3" s="85">
        <v>100</v>
      </c>
      <c r="L3" s="86">
        <v>2.15</v>
      </c>
      <c r="M3" s="118" t="s">
        <v>11950</v>
      </c>
      <c r="N3" s="108" t="s">
        <v>11909</v>
      </c>
      <c r="O3" s="109">
        <v>0</v>
      </c>
      <c r="P3" s="110" t="s">
        <v>11996</v>
      </c>
      <c r="Q3" s="86"/>
      <c r="R3" s="86"/>
      <c r="S3" s="128">
        <f>S2+R3+X3</f>
        <v>25019.579999999998</v>
      </c>
      <c r="T3" s="128">
        <f>L3</f>
        <v>2.15</v>
      </c>
      <c r="U3" s="126">
        <f t="shared" si="0"/>
        <v>2202</v>
      </c>
      <c r="V3" s="126">
        <f t="shared" si="1"/>
        <v>2214</v>
      </c>
      <c r="W3" s="125">
        <f t="shared" si="2"/>
        <v>12</v>
      </c>
      <c r="X3" s="125">
        <f t="shared" ref="X3:X66" si="13">W3-T3</f>
        <v>9.85</v>
      </c>
      <c r="Y3" s="127">
        <f t="shared" ref="Y3:Y66" si="14">Y2+W2</f>
        <v>11.999999999999773</v>
      </c>
      <c r="Z3" s="127">
        <f t="shared" ref="Z3:Z66" si="15">Z2+X2</f>
        <v>9.7299999999997731</v>
      </c>
      <c r="AA3" s="127">
        <f t="shared" si="3"/>
        <v>23.999999999999773</v>
      </c>
      <c r="AB3" s="127">
        <f t="shared" si="4"/>
        <v>19.579999999999771</v>
      </c>
      <c r="AC3" s="91" t="str">
        <f>IF(G3&lt;&gt;"",VLOOKUP(WEEKDAY(C3,2),Служебный!K$4:L$10,2),"")</f>
        <v>пн</v>
      </c>
      <c r="AD3" s="111" t="str">
        <f t="shared" si="5"/>
        <v>9-10</v>
      </c>
      <c r="AE3" s="91" t="str">
        <f>VLOOKUP(G:G,Служебный!B:G,6,)</f>
        <v>NYSE</v>
      </c>
      <c r="AF3" s="91" t="str">
        <f>VLOOKUP(G:G,Служебный!B:G,3,FALSE)</f>
        <v>Technology</v>
      </c>
      <c r="AG3" s="91" t="str">
        <f>VLOOKUP(G:G,Служебный!B:G,4,FALSE)</f>
        <v>Diversified Computer Systems</v>
      </c>
      <c r="AH3" s="112">
        <f t="shared" si="6"/>
        <v>988</v>
      </c>
      <c r="AI3" s="112">
        <f t="shared" si="7"/>
        <v>15</v>
      </c>
      <c r="AJ3" s="112" t="str">
        <f t="shared" si="8"/>
        <v>интрадей</v>
      </c>
      <c r="AK3" s="91" t="str">
        <f>IF(D3&lt;Служебный!P$3,"Раньше открытия",IF(D3&gt;Служебный!P$6,"Позже закрытия",IF(D3&lt;Служебный!P$4,Служебный!N$4,IF((D3&gt;Служебный!P$5),Служебный!N$6,Служебный!N$5))))</f>
        <v>9:30 - 11:00</v>
      </c>
      <c r="AL3" s="91">
        <f t="shared" ref="AL3:AL11" si="16">IF(X3&gt;0,X3,0)</f>
        <v>9.85</v>
      </c>
      <c r="AM3" s="91">
        <f t="shared" ref="AM3:AM11" si="17">IF(X3&lt;0,X3,0)</f>
        <v>0</v>
      </c>
      <c r="AN3" s="91">
        <f>IF(G3&lt;&gt;"",YEAR(C3),"")</f>
        <v>2009</v>
      </c>
      <c r="AO3" s="91" t="str">
        <f>IF(G3&lt;&gt;"",(IF(TEXT(C3,"MMMM") = "MMMM",TEXT(C3,"ММММ"),TEXT(C3,"MMMM"))),"")</f>
        <v>Ноябрь</v>
      </c>
      <c r="AP3" s="113">
        <f>IF(G3&lt;&gt;"",CEILING((C3-DATE(YEAR(C3),1,1)+WEEKDAY(DATE(YEAR(C3),1,1),2))/7,1),"")</f>
        <v>49</v>
      </c>
      <c r="AQ3" s="114">
        <f t="shared" si="9"/>
        <v>0</v>
      </c>
      <c r="AR3" s="114">
        <f t="shared" ref="AR3:AR66" si="18">AR2+R3</f>
        <v>25000</v>
      </c>
      <c r="AS3" s="114">
        <f t="shared" ref="AS3:AS66" si="19">IFERROR(100*(S3-AR3)/AR3,"Заполните депозит")</f>
        <v>7.8319999999992437E-2</v>
      </c>
      <c r="AT3" s="114">
        <f>IFERROR(100*(S3-S2-R3)/(S2+R3),"Заполните депозит")</f>
        <v>3.938467148585189E-2</v>
      </c>
      <c r="AU3" s="91">
        <f t="shared" si="10"/>
        <v>0</v>
      </c>
      <c r="AV3" s="91">
        <f t="shared" si="11"/>
        <v>0</v>
      </c>
      <c r="AW3" s="91">
        <f>CEILING(I3,5)</f>
        <v>25</v>
      </c>
      <c r="AX3" s="115">
        <f>IF(AV3=0,AX2,IF(X3&lt;0,IF(AX2&lt;0,AX2-1,-1),IF(AX2&gt;0,AX2+1,1)))</f>
        <v>0</v>
      </c>
      <c r="AY3" s="120"/>
    </row>
    <row r="4" spans="1:51" s="25" customFormat="1" ht="11.25">
      <c r="A4" s="124"/>
      <c r="B4" s="116">
        <v>3</v>
      </c>
      <c r="C4" s="134">
        <v>40147</v>
      </c>
      <c r="D4" s="83">
        <v>0.49365740740740738</v>
      </c>
      <c r="E4" s="84">
        <f t="shared" si="12"/>
        <v>40147</v>
      </c>
      <c r="F4" s="83">
        <v>0.6069444444444444</v>
      </c>
      <c r="G4" s="85" t="s">
        <v>2772</v>
      </c>
      <c r="H4" s="85" t="s">
        <v>68</v>
      </c>
      <c r="I4" s="86">
        <v>14.49</v>
      </c>
      <c r="J4" s="86">
        <v>14.6</v>
      </c>
      <c r="K4" s="85">
        <v>100</v>
      </c>
      <c r="L4" s="86">
        <v>2.65</v>
      </c>
      <c r="M4" s="118" t="s">
        <v>11846</v>
      </c>
      <c r="N4" s="108" t="s">
        <v>11910</v>
      </c>
      <c r="O4" s="109">
        <v>-2</v>
      </c>
      <c r="P4" s="110" t="s">
        <v>11997</v>
      </c>
      <c r="Q4" s="86"/>
      <c r="R4" s="86"/>
      <c r="S4" s="128">
        <f t="shared" ref="S4:S67" si="20">S3+R4+X4</f>
        <v>25005.929999999997</v>
      </c>
      <c r="T4" s="128">
        <f t="shared" ref="T4:T67" si="21">L4</f>
        <v>2.65</v>
      </c>
      <c r="U4" s="126">
        <f t="shared" si="0"/>
        <v>1449</v>
      </c>
      <c r="V4" s="126">
        <f t="shared" si="1"/>
        <v>1460</v>
      </c>
      <c r="W4" s="125">
        <f t="shared" si="2"/>
        <v>-11</v>
      </c>
      <c r="X4" s="125">
        <f t="shared" si="13"/>
        <v>-13.65</v>
      </c>
      <c r="Y4" s="127">
        <f t="shared" si="14"/>
        <v>23.999999999999773</v>
      </c>
      <c r="Z4" s="127">
        <f t="shared" si="15"/>
        <v>19.579999999999771</v>
      </c>
      <c r="AA4" s="127">
        <f t="shared" si="3"/>
        <v>12.999999999999773</v>
      </c>
      <c r="AB4" s="127">
        <f t="shared" si="4"/>
        <v>5.9299999999997706</v>
      </c>
      <c r="AC4" s="91" t="str">
        <f>IF(G4&lt;&gt;"",VLOOKUP(WEEKDAY(C4,2),Служебный!K$4:L$10,2),"")</f>
        <v>пн</v>
      </c>
      <c r="AD4" s="111" t="str">
        <f t="shared" si="5"/>
        <v>11-12</v>
      </c>
      <c r="AE4" s="91" t="str">
        <f>VLOOKUP(G:G,Служебный!B:G,6,)</f>
        <v>NYSE</v>
      </c>
      <c r="AF4" s="91" t="str">
        <f>VLOOKUP(G:G,Служебный!B:G,3,FALSE)</f>
        <v>Technology</v>
      </c>
      <c r="AG4" s="91" t="str">
        <f>VLOOKUP(G:G,Служебный!B:G,4,FALSE)</f>
        <v>Diversified Computer Systems</v>
      </c>
      <c r="AH4" s="112">
        <f t="shared" si="6"/>
        <v>9788</v>
      </c>
      <c r="AI4" s="112">
        <f t="shared" si="7"/>
        <v>150</v>
      </c>
      <c r="AJ4" s="112" t="str">
        <f t="shared" si="8"/>
        <v>интрадей</v>
      </c>
      <c r="AK4" s="91" t="str">
        <f>IF(D4&lt;Служебный!P$3,"Раньше открытия",IF(D4&gt;Служебный!P$6,"Позже закрытия",IF(D4&lt;Служебный!P$4,Служебный!N$4,IF((D4&gt;Служебный!P$5),Служебный!N$6,Служебный!N$5))))</f>
        <v>11:00 - 14:30</v>
      </c>
      <c r="AL4" s="91">
        <f t="shared" si="16"/>
        <v>0</v>
      </c>
      <c r="AM4" s="91">
        <f t="shared" si="17"/>
        <v>-13.65</v>
      </c>
      <c r="AN4" s="91">
        <f t="shared" ref="AN4:AN67" si="22">IF(G4&lt;&gt;"",YEAR(C4),"")</f>
        <v>2009</v>
      </c>
      <c r="AO4" s="91" t="str">
        <f t="shared" ref="AO4:AO67" si="23">IF(G4&lt;&gt;"",(IF(TEXT(C4,"MMMM") = "MMMM",TEXT(C4,"ММММ"),TEXT(C4,"MMMM"))),"")</f>
        <v>Ноябрь</v>
      </c>
      <c r="AP4" s="113">
        <f t="shared" ref="AP4:AP67" si="24">IF(G4&lt;&gt;"",CEILING((C4-DATE(YEAR(C4),1,1)+WEEKDAY(DATE(YEAR(C4),1,1),2))/7,1),"")</f>
        <v>49</v>
      </c>
      <c r="AQ4" s="114">
        <f t="shared" si="9"/>
        <v>0</v>
      </c>
      <c r="AR4" s="114">
        <f t="shared" si="18"/>
        <v>25000</v>
      </c>
      <c r="AS4" s="114">
        <f t="shared" si="19"/>
        <v>2.3719999999986613E-2</v>
      </c>
      <c r="AT4" s="114">
        <f t="shared" ref="AT4:AT67" si="25">IFERROR(100*(S4-S3-R4)/(S3+R4),"Заполните депозит")</f>
        <v>-5.4557270745557905E-2</v>
      </c>
      <c r="AU4" s="91">
        <f t="shared" si="10"/>
        <v>0</v>
      </c>
      <c r="AV4" s="91">
        <f t="shared" si="11"/>
        <v>0</v>
      </c>
      <c r="AW4" s="91">
        <f t="shared" ref="AW4:AW67" si="26">CEILING(I4,5)</f>
        <v>15</v>
      </c>
      <c r="AX4" s="115">
        <f>IF(AV4=0,AX3,IF(X4&lt;0,IF(AX3&lt;0,AX3-1,-1),IF(AX3&gt;0,AX3+1,1)))</f>
        <v>0</v>
      </c>
      <c r="AY4" s="120"/>
    </row>
    <row r="5" spans="1:51" s="25" customFormat="1" ht="11.25">
      <c r="A5" s="124"/>
      <c r="B5" s="116">
        <v>4</v>
      </c>
      <c r="C5" s="134">
        <v>40147</v>
      </c>
      <c r="D5" s="83">
        <v>0.50703703703703706</v>
      </c>
      <c r="E5" s="84">
        <f t="shared" si="12"/>
        <v>40147</v>
      </c>
      <c r="F5" s="83">
        <v>0.51103009259259258</v>
      </c>
      <c r="G5" s="85" t="s">
        <v>396</v>
      </c>
      <c r="H5" s="85" t="s">
        <v>63</v>
      </c>
      <c r="I5" s="86">
        <v>47.96</v>
      </c>
      <c r="J5" s="86">
        <v>47.99</v>
      </c>
      <c r="K5" s="85">
        <v>100</v>
      </c>
      <c r="L5" s="86">
        <v>2.62</v>
      </c>
      <c r="M5" s="118" t="s">
        <v>11950</v>
      </c>
      <c r="N5" s="108" t="s">
        <v>11915</v>
      </c>
      <c r="O5" s="109">
        <v>0</v>
      </c>
      <c r="P5" s="110" t="s">
        <v>11996</v>
      </c>
      <c r="Q5" s="86"/>
      <c r="R5" s="86"/>
      <c r="S5" s="128">
        <f t="shared" si="20"/>
        <v>25006.309999999998</v>
      </c>
      <c r="T5" s="128">
        <f t="shared" si="21"/>
        <v>2.62</v>
      </c>
      <c r="U5" s="126">
        <f t="shared" si="0"/>
        <v>4796</v>
      </c>
      <c r="V5" s="126">
        <f t="shared" si="1"/>
        <v>4799</v>
      </c>
      <c r="W5" s="125">
        <f t="shared" si="2"/>
        <v>3</v>
      </c>
      <c r="X5" s="125">
        <f t="shared" si="13"/>
        <v>0.37999999999999989</v>
      </c>
      <c r="Y5" s="127">
        <f t="shared" si="14"/>
        <v>12.999999999999773</v>
      </c>
      <c r="Z5" s="127">
        <f t="shared" si="15"/>
        <v>5.9299999999997706</v>
      </c>
      <c r="AA5" s="127">
        <f t="shared" si="3"/>
        <v>15.999999999999773</v>
      </c>
      <c r="AB5" s="127">
        <f t="shared" si="4"/>
        <v>6.3099999999997705</v>
      </c>
      <c r="AC5" s="91" t="str">
        <f>IF(G5&lt;&gt;"",VLOOKUP(WEEKDAY(C5,2),Служебный!K$4:L$10,2),"")</f>
        <v>пн</v>
      </c>
      <c r="AD5" s="111" t="str">
        <f t="shared" si="5"/>
        <v>12-13</v>
      </c>
      <c r="AE5" s="91" t="str">
        <f>VLOOKUP(G:G,Служебный!B:G,6,)</f>
        <v>NYSE</v>
      </c>
      <c r="AF5" s="91" t="str">
        <f>VLOOKUP(G:G,Служебный!B:G,3,FALSE)</f>
        <v>Technology</v>
      </c>
      <c r="AG5" s="91" t="str">
        <f>VLOOKUP(G:G,Служебный!B:G,4,FALSE)</f>
        <v>Wireless Communications</v>
      </c>
      <c r="AH5" s="112">
        <f t="shared" si="6"/>
        <v>345</v>
      </c>
      <c r="AI5" s="112">
        <f t="shared" si="7"/>
        <v>0</v>
      </c>
      <c r="AJ5" s="112" t="str">
        <f t="shared" si="8"/>
        <v>интрадей</v>
      </c>
      <c r="AK5" s="91" t="str">
        <f>IF(D5&lt;Служебный!P$3,"Раньше открытия",IF(D5&gt;Служебный!P$6,"Позже закрытия",IF(D5&lt;Служебный!P$4,Служебный!N$4,IF((D5&gt;Служебный!P$5),Служебный!N$6,Служебный!N$5))))</f>
        <v>11:00 - 14:30</v>
      </c>
      <c r="AL5" s="91">
        <f t="shared" si="16"/>
        <v>0.37999999999999989</v>
      </c>
      <c r="AM5" s="91">
        <f t="shared" si="17"/>
        <v>0</v>
      </c>
      <c r="AN5" s="91">
        <f t="shared" si="22"/>
        <v>2009</v>
      </c>
      <c r="AO5" s="91" t="str">
        <f t="shared" si="23"/>
        <v>Ноябрь</v>
      </c>
      <c r="AP5" s="113">
        <f t="shared" si="24"/>
        <v>49</v>
      </c>
      <c r="AQ5" s="114">
        <f t="shared" si="9"/>
        <v>0</v>
      </c>
      <c r="AR5" s="114">
        <f t="shared" si="18"/>
        <v>25000</v>
      </c>
      <c r="AS5" s="114">
        <f t="shared" si="19"/>
        <v>2.5239999999990687E-2</v>
      </c>
      <c r="AT5" s="114">
        <f t="shared" si="25"/>
        <v>1.5196395415048298E-3</v>
      </c>
      <c r="AU5" s="91">
        <f t="shared" si="10"/>
        <v>0</v>
      </c>
      <c r="AV5" s="91">
        <f t="shared" si="11"/>
        <v>0</v>
      </c>
      <c r="AW5" s="91">
        <f t="shared" si="26"/>
        <v>50</v>
      </c>
      <c r="AX5" s="115">
        <f>IF(AV5=0,AX4,IF(X5&lt;0,IF(AX4&lt;0,AX4-1,-1),IF(AX4&gt;0,AX4+1,1)))</f>
        <v>0</v>
      </c>
      <c r="AY5" s="120"/>
    </row>
    <row r="6" spans="1:51" s="25" customFormat="1" ht="11.25">
      <c r="A6" s="124"/>
      <c r="B6" s="116">
        <v>5</v>
      </c>
      <c r="C6" s="134">
        <v>40147</v>
      </c>
      <c r="D6" s="83">
        <v>0.51329861111111108</v>
      </c>
      <c r="E6" s="84">
        <f t="shared" si="12"/>
        <v>40147</v>
      </c>
      <c r="F6" s="83">
        <v>0.60273148148148148</v>
      </c>
      <c r="G6" s="85" t="s">
        <v>93</v>
      </c>
      <c r="H6" s="85" t="s">
        <v>68</v>
      </c>
      <c r="I6" s="86">
        <v>23.06</v>
      </c>
      <c r="J6" s="86">
        <v>23.02</v>
      </c>
      <c r="K6" s="85">
        <v>100</v>
      </c>
      <c r="L6" s="86">
        <v>2.15</v>
      </c>
      <c r="M6" s="118" t="s">
        <v>11846</v>
      </c>
      <c r="N6" s="108" t="s">
        <v>11911</v>
      </c>
      <c r="O6" s="109">
        <v>1</v>
      </c>
      <c r="P6" s="110" t="s">
        <v>11997</v>
      </c>
      <c r="Q6" s="86"/>
      <c r="R6" s="86"/>
      <c r="S6" s="128">
        <f t="shared" si="20"/>
        <v>25008.159999999996</v>
      </c>
      <c r="T6" s="128">
        <f t="shared" si="21"/>
        <v>2.15</v>
      </c>
      <c r="U6" s="126">
        <f t="shared" si="0"/>
        <v>2306</v>
      </c>
      <c r="V6" s="126">
        <f t="shared" si="1"/>
        <v>2302</v>
      </c>
      <c r="W6" s="125">
        <f t="shared" si="2"/>
        <v>4</v>
      </c>
      <c r="X6" s="125">
        <f t="shared" si="13"/>
        <v>1.85</v>
      </c>
      <c r="Y6" s="127">
        <f t="shared" si="14"/>
        <v>15.999999999999773</v>
      </c>
      <c r="Z6" s="127">
        <f t="shared" si="15"/>
        <v>6.3099999999997705</v>
      </c>
      <c r="AA6" s="127">
        <f t="shared" si="3"/>
        <v>19.999999999999773</v>
      </c>
      <c r="AB6" s="127">
        <f t="shared" si="4"/>
        <v>8.159999999999771</v>
      </c>
      <c r="AC6" s="91" t="str">
        <f>IF(G6&lt;&gt;"",VLOOKUP(WEEKDAY(C6,2),Служебный!K$4:L$10,2),"")</f>
        <v>пн</v>
      </c>
      <c r="AD6" s="111" t="str">
        <f t="shared" si="5"/>
        <v>12-13</v>
      </c>
      <c r="AE6" s="91" t="str">
        <f>VLOOKUP(G:G,Служебный!B:G,6,)</f>
        <v>NYSE</v>
      </c>
      <c r="AF6" s="91" t="str">
        <f>VLOOKUP(G:G,Служебный!B:G,3,FALSE)</f>
        <v>Services</v>
      </c>
      <c r="AG6" s="91" t="str">
        <f>VLOOKUP(G:G,Служебный!B:G,4,FALSE)</f>
        <v>Shipping</v>
      </c>
      <c r="AH6" s="112">
        <f t="shared" si="6"/>
        <v>7727</v>
      </c>
      <c r="AI6" s="112">
        <f t="shared" si="7"/>
        <v>120</v>
      </c>
      <c r="AJ6" s="112" t="str">
        <f t="shared" si="8"/>
        <v>интрадей</v>
      </c>
      <c r="AK6" s="91" t="str">
        <f>IF(D6&lt;Служебный!P$3,"Раньше открытия",IF(D6&gt;Служебный!P$6,"Позже закрытия",IF(D6&lt;Служебный!P$4,Служебный!N$4,IF((D6&gt;Служебный!P$5),Служебный!N$6,Служебный!N$5))))</f>
        <v>11:00 - 14:30</v>
      </c>
      <c r="AL6" s="91">
        <f t="shared" si="16"/>
        <v>1.85</v>
      </c>
      <c r="AM6" s="91">
        <f t="shared" si="17"/>
        <v>0</v>
      </c>
      <c r="AN6" s="91">
        <f t="shared" si="22"/>
        <v>2009</v>
      </c>
      <c r="AO6" s="91" t="str">
        <f t="shared" si="23"/>
        <v>Ноябрь</v>
      </c>
      <c r="AP6" s="113">
        <f t="shared" si="24"/>
        <v>49</v>
      </c>
      <c r="AQ6" s="114">
        <f t="shared" si="9"/>
        <v>0</v>
      </c>
      <c r="AR6" s="114">
        <f t="shared" si="18"/>
        <v>25000</v>
      </c>
      <c r="AS6" s="114">
        <f t="shared" si="19"/>
        <v>3.2639999999984869E-2</v>
      </c>
      <c r="AT6" s="114">
        <f t="shared" si="25"/>
        <v>7.3981327112978487E-3</v>
      </c>
      <c r="AU6" s="91">
        <f t="shared" si="10"/>
        <v>0</v>
      </c>
      <c r="AV6" s="91">
        <f t="shared" si="11"/>
        <v>0</v>
      </c>
      <c r="AW6" s="91">
        <f t="shared" si="26"/>
        <v>25</v>
      </c>
      <c r="AX6" s="115">
        <f>IF(AV6=0,AX5,IF(VLOOKUP(C5,Сводный!I:L,2,FALSE)&lt;0,IF(AX5&lt;0,AX5-1,-1),IF(AX5&gt;0,AX5+1,1)))</f>
        <v>0</v>
      </c>
      <c r="AY6" s="120"/>
    </row>
    <row r="7" spans="1:51" s="25" customFormat="1" ht="11.25">
      <c r="A7" s="124"/>
      <c r="B7" s="116">
        <v>6</v>
      </c>
      <c r="C7" s="134">
        <v>40147</v>
      </c>
      <c r="D7" s="83">
        <v>0.51846064814814818</v>
      </c>
      <c r="E7" s="84">
        <f t="shared" si="12"/>
        <v>40147</v>
      </c>
      <c r="F7" s="83">
        <v>0.56432870370370369</v>
      </c>
      <c r="G7" s="87" t="s">
        <v>1854</v>
      </c>
      <c r="H7" s="85" t="s">
        <v>63</v>
      </c>
      <c r="I7" s="86">
        <v>29.81</v>
      </c>
      <c r="J7" s="86">
        <v>29.84</v>
      </c>
      <c r="K7" s="85">
        <v>100</v>
      </c>
      <c r="L7" s="86">
        <v>2.17</v>
      </c>
      <c r="M7" s="118" t="s">
        <v>11847</v>
      </c>
      <c r="N7" s="108" t="s">
        <v>11911</v>
      </c>
      <c r="O7" s="109">
        <v>1</v>
      </c>
      <c r="P7" s="110" t="s">
        <v>11995</v>
      </c>
      <c r="Q7" s="86"/>
      <c r="R7" s="86"/>
      <c r="S7" s="128">
        <f t="shared" si="20"/>
        <v>25008.989999999998</v>
      </c>
      <c r="T7" s="128">
        <f t="shared" si="21"/>
        <v>2.17</v>
      </c>
      <c r="U7" s="126">
        <f t="shared" si="0"/>
        <v>2981</v>
      </c>
      <c r="V7" s="126">
        <f t="shared" si="1"/>
        <v>2984</v>
      </c>
      <c r="W7" s="125">
        <f t="shared" si="2"/>
        <v>3</v>
      </c>
      <c r="X7" s="125">
        <f t="shared" si="13"/>
        <v>0.83000000000000007</v>
      </c>
      <c r="Y7" s="127">
        <f t="shared" si="14"/>
        <v>19.999999999999773</v>
      </c>
      <c r="Z7" s="127">
        <f t="shared" si="15"/>
        <v>8.159999999999771</v>
      </c>
      <c r="AA7" s="127">
        <f t="shared" si="3"/>
        <v>22.999999999999773</v>
      </c>
      <c r="AB7" s="127">
        <f t="shared" si="4"/>
        <v>8.9899999999997711</v>
      </c>
      <c r="AC7" s="91" t="str">
        <f>IF(G7&lt;&gt;"",VLOOKUP(WEEKDAY(C7,2),Служебный!K$4:L$10,2),"")</f>
        <v>пн</v>
      </c>
      <c r="AD7" s="111" t="str">
        <f t="shared" si="5"/>
        <v>12-13</v>
      </c>
      <c r="AE7" s="91" t="str">
        <f>VLOOKUP(G:G,Служебный!B:G,6,)</f>
        <v>NYSE</v>
      </c>
      <c r="AF7" s="91" t="str">
        <f>VLOOKUP(G:G,Служебный!B:G,3,FALSE)</f>
        <v>Basic Materials</v>
      </c>
      <c r="AG7" s="91" t="str">
        <f>VLOOKUP(G:G,Служебный!B:G,4,FALSE)</f>
        <v>Independent Oil &amp; Gas</v>
      </c>
      <c r="AH7" s="112">
        <f t="shared" si="6"/>
        <v>3963</v>
      </c>
      <c r="AI7" s="112">
        <f t="shared" si="7"/>
        <v>60</v>
      </c>
      <c r="AJ7" s="112" t="str">
        <f t="shared" si="8"/>
        <v>интрадей</v>
      </c>
      <c r="AK7" s="91" t="str">
        <f>IF(D7&lt;Служебный!P$3,"Раньше открытия",IF(D7&gt;Служебный!P$6,"Позже закрытия",IF(D7&lt;Служебный!P$4,Служебный!N$4,IF((D7&gt;Служебный!P$5),Служебный!N$6,Служебный!N$5))))</f>
        <v>11:00 - 14:30</v>
      </c>
      <c r="AL7" s="91">
        <f t="shared" si="16"/>
        <v>0.83000000000000007</v>
      </c>
      <c r="AM7" s="91">
        <f t="shared" si="17"/>
        <v>0</v>
      </c>
      <c r="AN7" s="91">
        <f t="shared" si="22"/>
        <v>2009</v>
      </c>
      <c r="AO7" s="91" t="str">
        <f t="shared" si="23"/>
        <v>Ноябрь</v>
      </c>
      <c r="AP7" s="113">
        <f t="shared" si="24"/>
        <v>49</v>
      </c>
      <c r="AQ7" s="114">
        <f t="shared" si="9"/>
        <v>0</v>
      </c>
      <c r="AR7" s="114">
        <f t="shared" si="18"/>
        <v>25000</v>
      </c>
      <c r="AS7" s="114">
        <f t="shared" si="19"/>
        <v>3.5959999999991853E-2</v>
      </c>
      <c r="AT7" s="114">
        <f t="shared" si="25"/>
        <v>3.3189167055942795E-3</v>
      </c>
      <c r="AU7" s="91">
        <f t="shared" si="10"/>
        <v>0</v>
      </c>
      <c r="AV7" s="91">
        <f t="shared" si="11"/>
        <v>0</v>
      </c>
      <c r="AW7" s="91">
        <f t="shared" si="26"/>
        <v>30</v>
      </c>
      <c r="AX7" s="115">
        <f>IF(AV7=0,AX6,IF(VLOOKUP(C6,Сводный!I:L,2,FALSE)&lt;0,IF(AX6&lt;0,AX6-1,-1),IF(AX6&gt;0,AX6+1,1)))</f>
        <v>0</v>
      </c>
      <c r="AY7" s="120"/>
    </row>
    <row r="8" spans="1:51" s="25" customFormat="1" ht="11.25">
      <c r="A8" s="124"/>
      <c r="B8" s="116">
        <v>7</v>
      </c>
      <c r="C8" s="134">
        <v>40147</v>
      </c>
      <c r="D8" s="83">
        <v>0.53712962962962962</v>
      </c>
      <c r="E8" s="84">
        <f t="shared" si="12"/>
        <v>40147</v>
      </c>
      <c r="F8" s="83">
        <v>0.61208333333333331</v>
      </c>
      <c r="G8" s="87" t="s">
        <v>5267</v>
      </c>
      <c r="H8" s="85" t="s">
        <v>68</v>
      </c>
      <c r="I8" s="86">
        <v>11.97</v>
      </c>
      <c r="J8" s="86">
        <v>11.97</v>
      </c>
      <c r="K8" s="85">
        <v>100</v>
      </c>
      <c r="L8" s="86">
        <v>2.41</v>
      </c>
      <c r="M8" s="118" t="s">
        <v>11846</v>
      </c>
      <c r="N8" s="108" t="s">
        <v>11911</v>
      </c>
      <c r="O8" s="109">
        <v>0</v>
      </c>
      <c r="P8" s="110" t="s">
        <v>11997</v>
      </c>
      <c r="Q8" s="86"/>
      <c r="R8" s="86"/>
      <c r="S8" s="128">
        <f t="shared" si="20"/>
        <v>25006.579999999998</v>
      </c>
      <c r="T8" s="128">
        <f t="shared" si="21"/>
        <v>2.41</v>
      </c>
      <c r="U8" s="126">
        <f t="shared" si="0"/>
        <v>1197</v>
      </c>
      <c r="V8" s="126">
        <f t="shared" si="1"/>
        <v>1197</v>
      </c>
      <c r="W8" s="125">
        <f t="shared" si="2"/>
        <v>0</v>
      </c>
      <c r="X8" s="125">
        <f t="shared" si="13"/>
        <v>-2.41</v>
      </c>
      <c r="Y8" s="127">
        <f t="shared" si="14"/>
        <v>22.999999999999773</v>
      </c>
      <c r="Z8" s="127">
        <f t="shared" si="15"/>
        <v>8.9899999999997711</v>
      </c>
      <c r="AA8" s="127">
        <f t="shared" si="3"/>
        <v>22.999999999999773</v>
      </c>
      <c r="AB8" s="127">
        <f t="shared" si="4"/>
        <v>6.5799999999997709</v>
      </c>
      <c r="AC8" s="91" t="str">
        <f>IF(G8&lt;&gt;"",VLOOKUP(WEEKDAY(C8,2),Служебный!K$4:L$10,2),"")</f>
        <v>пн</v>
      </c>
      <c r="AD8" s="111" t="str">
        <f t="shared" si="5"/>
        <v>12-13</v>
      </c>
      <c r="AE8" s="91" t="str">
        <f>VLOOKUP(G:G,Служебный!B:G,6,)</f>
        <v>NYSE</v>
      </c>
      <c r="AF8" s="91" t="str">
        <f>VLOOKUP(G:G,Служебный!B:G,3,FALSE)</f>
        <v>Consumer Goods</v>
      </c>
      <c r="AG8" s="91" t="str">
        <f>VLOOKUP(G:G,Служебный!B:G,4,FALSE)</f>
        <v>Meat Products</v>
      </c>
      <c r="AH8" s="112">
        <f t="shared" si="6"/>
        <v>6476</v>
      </c>
      <c r="AI8" s="112">
        <f t="shared" si="7"/>
        <v>105</v>
      </c>
      <c r="AJ8" s="112" t="str">
        <f t="shared" si="8"/>
        <v>интрадей</v>
      </c>
      <c r="AK8" s="91" t="str">
        <f>IF(D8&lt;Служебный!P$3,"Раньше открытия",IF(D8&gt;Служебный!P$6,"Позже закрытия",IF(D8&lt;Служебный!P$4,Служебный!N$4,IF((D8&gt;Служебный!P$5),Служебный!N$6,Служебный!N$5))))</f>
        <v>11:00 - 14:30</v>
      </c>
      <c r="AL8" s="91">
        <f t="shared" si="16"/>
        <v>0</v>
      </c>
      <c r="AM8" s="91">
        <f t="shared" si="17"/>
        <v>-2.41</v>
      </c>
      <c r="AN8" s="91">
        <f t="shared" si="22"/>
        <v>2009</v>
      </c>
      <c r="AO8" s="91" t="str">
        <f t="shared" si="23"/>
        <v>Ноябрь</v>
      </c>
      <c r="AP8" s="113">
        <f t="shared" si="24"/>
        <v>49</v>
      </c>
      <c r="AQ8" s="114">
        <f t="shared" si="9"/>
        <v>0</v>
      </c>
      <c r="AR8" s="114">
        <f t="shared" si="18"/>
        <v>25000</v>
      </c>
      <c r="AS8" s="114">
        <f t="shared" si="19"/>
        <v>2.6319999999992433E-2</v>
      </c>
      <c r="AT8" s="114">
        <f t="shared" si="25"/>
        <v>-9.6365347021205357E-3</v>
      </c>
      <c r="AU8" s="91">
        <f t="shared" si="10"/>
        <v>0</v>
      </c>
      <c r="AV8" s="91">
        <f t="shared" si="11"/>
        <v>0</v>
      </c>
      <c r="AW8" s="91">
        <f t="shared" si="26"/>
        <v>15</v>
      </c>
      <c r="AX8" s="115">
        <f>IF(AV8=0,AX7,IF(VLOOKUP(C7,Сводный!I:L,2,FALSE)&lt;0,IF(AX7&lt;0,AX7-1,-1),IF(AX7&gt;0,AX7+1,1)))</f>
        <v>0</v>
      </c>
      <c r="AY8" s="120"/>
    </row>
    <row r="9" spans="1:51" s="25" customFormat="1" ht="11.25">
      <c r="A9" s="124"/>
      <c r="B9" s="116">
        <v>8</v>
      </c>
      <c r="C9" s="134">
        <v>40147</v>
      </c>
      <c r="D9" s="83">
        <v>0.53950231481481481</v>
      </c>
      <c r="E9" s="84">
        <f t="shared" si="12"/>
        <v>40147</v>
      </c>
      <c r="F9" s="83">
        <v>0.57391203703703708</v>
      </c>
      <c r="G9" s="87" t="s">
        <v>2593</v>
      </c>
      <c r="H9" s="85" t="s">
        <v>68</v>
      </c>
      <c r="I9" s="86">
        <v>24.97</v>
      </c>
      <c r="J9" s="86">
        <v>25.09</v>
      </c>
      <c r="K9" s="85">
        <v>100</v>
      </c>
      <c r="L9" s="86">
        <v>2.44</v>
      </c>
      <c r="M9" s="118" t="s">
        <v>11846</v>
      </c>
      <c r="N9" s="108" t="s">
        <v>11911</v>
      </c>
      <c r="O9" s="109">
        <v>-2</v>
      </c>
      <c r="P9" s="110" t="s">
        <v>11997</v>
      </c>
      <c r="Q9" s="86"/>
      <c r="R9" s="86"/>
      <c r="S9" s="128">
        <f t="shared" si="20"/>
        <v>24992.14</v>
      </c>
      <c r="T9" s="128">
        <f t="shared" si="21"/>
        <v>2.44</v>
      </c>
      <c r="U9" s="126">
        <f t="shared" si="0"/>
        <v>2497</v>
      </c>
      <c r="V9" s="126">
        <f t="shared" si="1"/>
        <v>2509</v>
      </c>
      <c r="W9" s="125">
        <f t="shared" si="2"/>
        <v>-12</v>
      </c>
      <c r="X9" s="125">
        <f t="shared" si="13"/>
        <v>-14.44</v>
      </c>
      <c r="Y9" s="127">
        <f t="shared" si="14"/>
        <v>22.999999999999773</v>
      </c>
      <c r="Z9" s="127">
        <f t="shared" si="15"/>
        <v>6.5799999999997709</v>
      </c>
      <c r="AA9" s="127">
        <f t="shared" si="3"/>
        <v>10.999999999999773</v>
      </c>
      <c r="AB9" s="127">
        <f t="shared" si="4"/>
        <v>-7.8600000000002286</v>
      </c>
      <c r="AC9" s="91" t="str">
        <f>IF(G9&lt;&gt;"",VLOOKUP(WEEKDAY(C9,2),Служебный!K$4:L$10,2),"")</f>
        <v>пн</v>
      </c>
      <c r="AD9" s="111" t="str">
        <f t="shared" si="5"/>
        <v>12-13</v>
      </c>
      <c r="AE9" s="91" t="str">
        <f>VLOOKUP(G:G,Служебный!B:G,6,)</f>
        <v>NYSE</v>
      </c>
      <c r="AF9" s="91" t="str">
        <f>VLOOKUP(G:G,Служебный!B:G,3,FALSE)</f>
        <v>Basic Materials</v>
      </c>
      <c r="AG9" s="91" t="str">
        <f>VLOOKUP(G:G,Служебный!B:G,4,FALSE)</f>
        <v>Oil &amp; Gas Refining &amp; Marketing</v>
      </c>
      <c r="AH9" s="112">
        <f t="shared" si="6"/>
        <v>2973</v>
      </c>
      <c r="AI9" s="112">
        <f t="shared" si="7"/>
        <v>45</v>
      </c>
      <c r="AJ9" s="112" t="str">
        <f t="shared" si="8"/>
        <v>интрадей</v>
      </c>
      <c r="AK9" s="91" t="str">
        <f>IF(D9&lt;Служебный!P$3,"Раньше открытия",IF(D9&gt;Служебный!P$6,"Позже закрытия",IF(D9&lt;Служебный!P$4,Служебный!N$4,IF((D9&gt;Служебный!P$5),Служебный!N$6,Служебный!N$5))))</f>
        <v>11:00 - 14:30</v>
      </c>
      <c r="AL9" s="91">
        <f t="shared" si="16"/>
        <v>0</v>
      </c>
      <c r="AM9" s="91">
        <f t="shared" si="17"/>
        <v>-14.44</v>
      </c>
      <c r="AN9" s="91">
        <f t="shared" si="22"/>
        <v>2009</v>
      </c>
      <c r="AO9" s="91" t="str">
        <f t="shared" si="23"/>
        <v>Ноябрь</v>
      </c>
      <c r="AP9" s="113">
        <f t="shared" si="24"/>
        <v>49</v>
      </c>
      <c r="AQ9" s="114">
        <f t="shared" si="9"/>
        <v>0</v>
      </c>
      <c r="AR9" s="114">
        <f t="shared" si="18"/>
        <v>25000</v>
      </c>
      <c r="AS9" s="114">
        <f t="shared" si="19"/>
        <v>-3.1440000000002327E-2</v>
      </c>
      <c r="AT9" s="114">
        <f t="shared" si="25"/>
        <v>-5.7744801568222009E-2</v>
      </c>
      <c r="AU9" s="91">
        <f t="shared" si="10"/>
        <v>0</v>
      </c>
      <c r="AV9" s="91">
        <f t="shared" si="11"/>
        <v>0</v>
      </c>
      <c r="AW9" s="91">
        <f t="shared" si="26"/>
        <v>25</v>
      </c>
      <c r="AX9" s="115">
        <f>IF(AV9=0,AX8,IF(VLOOKUP(C8,Сводный!I:L,2,FALSE)&lt;0,IF(AX8&lt;0,AX8-1,-1),IF(AX8&gt;0,AX8+1,1)))</f>
        <v>0</v>
      </c>
      <c r="AY9" s="120"/>
    </row>
    <row r="10" spans="1:51" s="25" customFormat="1" ht="11.25">
      <c r="A10" s="124"/>
      <c r="B10" s="116">
        <v>9</v>
      </c>
      <c r="C10" s="134">
        <v>40147</v>
      </c>
      <c r="D10" s="83">
        <v>0.54105324074074079</v>
      </c>
      <c r="E10" s="84">
        <f t="shared" si="12"/>
        <v>40147</v>
      </c>
      <c r="F10" s="83">
        <v>0.5980671296296296</v>
      </c>
      <c r="G10" s="85" t="s">
        <v>2772</v>
      </c>
      <c r="H10" s="85" t="s">
        <v>68</v>
      </c>
      <c r="I10" s="86">
        <v>18.78</v>
      </c>
      <c r="J10" s="86">
        <v>18.73</v>
      </c>
      <c r="K10" s="85">
        <v>100</v>
      </c>
      <c r="L10" s="86">
        <v>2.42</v>
      </c>
      <c r="M10" s="118" t="s">
        <v>11857</v>
      </c>
      <c r="N10" s="108" t="s">
        <v>11911</v>
      </c>
      <c r="O10" s="109">
        <v>0</v>
      </c>
      <c r="P10" s="110" t="s">
        <v>11996</v>
      </c>
      <c r="Q10" s="86"/>
      <c r="R10" s="86"/>
      <c r="S10" s="128">
        <f t="shared" si="20"/>
        <v>24994.720000000001</v>
      </c>
      <c r="T10" s="128">
        <f t="shared" si="21"/>
        <v>2.42</v>
      </c>
      <c r="U10" s="126">
        <f t="shared" si="0"/>
        <v>1878</v>
      </c>
      <c r="V10" s="126">
        <f t="shared" si="1"/>
        <v>1873</v>
      </c>
      <c r="W10" s="125">
        <f t="shared" si="2"/>
        <v>5</v>
      </c>
      <c r="X10" s="125">
        <f t="shared" si="13"/>
        <v>2.58</v>
      </c>
      <c r="Y10" s="127">
        <f t="shared" si="14"/>
        <v>10.999999999999773</v>
      </c>
      <c r="Z10" s="127">
        <f t="shared" si="15"/>
        <v>-7.8600000000002286</v>
      </c>
      <c r="AA10" s="127">
        <f t="shared" si="3"/>
        <v>15.999999999999773</v>
      </c>
      <c r="AB10" s="127">
        <f t="shared" si="4"/>
        <v>-5.2800000000002285</v>
      </c>
      <c r="AC10" s="91" t="str">
        <f>IF(G10&lt;&gt;"",VLOOKUP(WEEKDAY(C10,2),Служебный!K$4:L$10,2),"")</f>
        <v>пн</v>
      </c>
      <c r="AD10" s="111" t="str">
        <f t="shared" si="5"/>
        <v>12-13</v>
      </c>
      <c r="AE10" s="91" t="str">
        <f>VLOOKUP(G:G,Служебный!B:G,6,)</f>
        <v>NYSE</v>
      </c>
      <c r="AF10" s="91" t="str">
        <f>VLOOKUP(G:G,Служебный!B:G,3,FALSE)</f>
        <v>Technology</v>
      </c>
      <c r="AG10" s="91" t="str">
        <f>VLOOKUP(G:G,Служебный!B:G,4,FALSE)</f>
        <v>Diversified Computer Systems</v>
      </c>
      <c r="AH10" s="112">
        <f t="shared" si="6"/>
        <v>4926</v>
      </c>
      <c r="AI10" s="112">
        <f t="shared" si="7"/>
        <v>75</v>
      </c>
      <c r="AJ10" s="112" t="str">
        <f t="shared" si="8"/>
        <v>интрадей</v>
      </c>
      <c r="AK10" s="91" t="str">
        <f>IF(D10&lt;Служебный!P$3,"Раньше открытия",IF(D10&gt;Служебный!P$6,"Позже закрытия",IF(D10&lt;Служебный!P$4,Служебный!N$4,IF((D10&gt;Служебный!P$5),Служебный!N$6,Служебный!N$5))))</f>
        <v>11:00 - 14:30</v>
      </c>
      <c r="AL10" s="91">
        <f t="shared" si="16"/>
        <v>2.58</v>
      </c>
      <c r="AM10" s="91">
        <f t="shared" si="17"/>
        <v>0</v>
      </c>
      <c r="AN10" s="91">
        <f t="shared" si="22"/>
        <v>2009</v>
      </c>
      <c r="AO10" s="91" t="str">
        <f t="shared" si="23"/>
        <v>Ноябрь</v>
      </c>
      <c r="AP10" s="113">
        <f t="shared" si="24"/>
        <v>49</v>
      </c>
      <c r="AQ10" s="114">
        <f t="shared" si="9"/>
        <v>0</v>
      </c>
      <c r="AR10" s="114">
        <f t="shared" si="18"/>
        <v>25000</v>
      </c>
      <c r="AS10" s="114">
        <f t="shared" si="19"/>
        <v>-2.1119999999995344E-2</v>
      </c>
      <c r="AT10" s="114">
        <f t="shared" si="25"/>
        <v>1.0323245628432565E-2</v>
      </c>
      <c r="AU10" s="91">
        <f t="shared" si="10"/>
        <v>0</v>
      </c>
      <c r="AV10" s="91">
        <f t="shared" si="11"/>
        <v>0</v>
      </c>
      <c r="AW10" s="91">
        <f t="shared" si="26"/>
        <v>20</v>
      </c>
      <c r="AX10" s="115">
        <f>IF(AV10=0,AX9,IF(VLOOKUP(C9,Сводный!I:L,2,FALSE)&lt;0,IF(AX9&lt;0,AX9-1,-1),IF(AX9&gt;0,AX9+1,1)))</f>
        <v>0</v>
      </c>
      <c r="AY10" s="120"/>
    </row>
    <row r="11" spans="1:51" s="25" customFormat="1" ht="11.25">
      <c r="A11" s="124"/>
      <c r="B11" s="116">
        <v>10</v>
      </c>
      <c r="C11" s="134">
        <v>40147</v>
      </c>
      <c r="D11" s="83">
        <v>0.5463541666666667</v>
      </c>
      <c r="E11" s="84">
        <f t="shared" si="12"/>
        <v>40147</v>
      </c>
      <c r="F11" s="83">
        <v>0.5972453703703704</v>
      </c>
      <c r="G11" s="85" t="s">
        <v>396</v>
      </c>
      <c r="H11" s="85" t="s">
        <v>68</v>
      </c>
      <c r="I11" s="86">
        <v>47.99</v>
      </c>
      <c r="J11" s="86">
        <v>48.24</v>
      </c>
      <c r="K11" s="85">
        <v>100</v>
      </c>
      <c r="L11" s="86">
        <v>2.2200000000000002</v>
      </c>
      <c r="M11" s="118" t="s">
        <v>11847</v>
      </c>
      <c r="N11" s="108" t="s">
        <v>11911</v>
      </c>
      <c r="O11" s="109">
        <v>-2</v>
      </c>
      <c r="P11" s="110" t="s">
        <v>11995</v>
      </c>
      <c r="Q11" s="86"/>
      <c r="R11" s="86"/>
      <c r="S11" s="128">
        <f t="shared" si="20"/>
        <v>24967.5</v>
      </c>
      <c r="T11" s="128">
        <f t="shared" si="21"/>
        <v>2.2200000000000002</v>
      </c>
      <c r="U11" s="126">
        <f t="shared" si="0"/>
        <v>4799</v>
      </c>
      <c r="V11" s="126">
        <f t="shared" si="1"/>
        <v>4824</v>
      </c>
      <c r="W11" s="125">
        <f t="shared" si="2"/>
        <v>-25</v>
      </c>
      <c r="X11" s="125">
        <f t="shared" si="13"/>
        <v>-27.22</v>
      </c>
      <c r="Y11" s="127">
        <f t="shared" si="14"/>
        <v>15.999999999999773</v>
      </c>
      <c r="Z11" s="127">
        <f t="shared" si="15"/>
        <v>-5.2800000000002285</v>
      </c>
      <c r="AA11" s="127">
        <f t="shared" si="3"/>
        <v>-9.0000000000002274</v>
      </c>
      <c r="AB11" s="127">
        <f t="shared" si="4"/>
        <v>-32.500000000000227</v>
      </c>
      <c r="AC11" s="91" t="str">
        <f>IF(G11&lt;&gt;"",VLOOKUP(WEEKDAY(C11,2),Служебный!K$4:L$10,2),"")</f>
        <v>пн</v>
      </c>
      <c r="AD11" s="111" t="str">
        <f t="shared" si="5"/>
        <v>13-14</v>
      </c>
      <c r="AE11" s="91" t="str">
        <f>VLOOKUP(G:G,Служебный!B:G,6,)</f>
        <v>NYSE</v>
      </c>
      <c r="AF11" s="91" t="str">
        <f>VLOOKUP(G:G,Служебный!B:G,3,FALSE)</f>
        <v>Technology</v>
      </c>
      <c r="AG11" s="91" t="str">
        <f>VLOOKUP(G:G,Служебный!B:G,4,FALSE)</f>
        <v>Wireless Communications</v>
      </c>
      <c r="AH11" s="112">
        <f t="shared" si="6"/>
        <v>4397</v>
      </c>
      <c r="AI11" s="112">
        <f t="shared" si="7"/>
        <v>60</v>
      </c>
      <c r="AJ11" s="112" t="str">
        <f t="shared" si="8"/>
        <v>интрадей</v>
      </c>
      <c r="AK11" s="91" t="str">
        <f>IF(D11&lt;Служебный!P$3,"Раньше открытия",IF(D11&gt;Служебный!P$6,"Позже закрытия",IF(D11&lt;Служебный!P$4,Служебный!N$4,IF((D11&gt;Служебный!P$5),Служебный!N$6,Служебный!N$5))))</f>
        <v>11:00 - 14:30</v>
      </c>
      <c r="AL11" s="91">
        <f t="shared" si="16"/>
        <v>0</v>
      </c>
      <c r="AM11" s="91">
        <f t="shared" si="17"/>
        <v>-27.22</v>
      </c>
      <c r="AN11" s="91">
        <f t="shared" si="22"/>
        <v>2009</v>
      </c>
      <c r="AO11" s="91" t="str">
        <f t="shared" si="23"/>
        <v>Ноябрь</v>
      </c>
      <c r="AP11" s="113">
        <f t="shared" si="24"/>
        <v>49</v>
      </c>
      <c r="AQ11" s="114">
        <f t="shared" si="9"/>
        <v>0</v>
      </c>
      <c r="AR11" s="114">
        <f t="shared" si="18"/>
        <v>25000</v>
      </c>
      <c r="AS11" s="114">
        <f t="shared" si="19"/>
        <v>-0.13</v>
      </c>
      <c r="AT11" s="114">
        <f t="shared" si="25"/>
        <v>-0.10890300031367089</v>
      </c>
      <c r="AU11" s="91">
        <f t="shared" si="10"/>
        <v>0</v>
      </c>
      <c r="AV11" s="91">
        <f t="shared" si="11"/>
        <v>0</v>
      </c>
      <c r="AW11" s="91">
        <f t="shared" si="26"/>
        <v>50</v>
      </c>
      <c r="AX11" s="115">
        <f>IF(AV11=0,AX10,IF(VLOOKUP(C10,Сводный!I:L,2,FALSE)&lt;0,IF(AX10&lt;0,AX10-1,-1),IF(AX10&gt;0,AX10+1,1)))</f>
        <v>0</v>
      </c>
      <c r="AY11" s="120"/>
    </row>
    <row r="12" spans="1:51" s="25" customFormat="1" ht="11.25">
      <c r="A12" s="124"/>
      <c r="B12" s="116">
        <v>11</v>
      </c>
      <c r="C12" s="134">
        <v>40147</v>
      </c>
      <c r="D12" s="83">
        <v>0.59725694444444444</v>
      </c>
      <c r="E12" s="84">
        <f t="shared" si="12"/>
        <v>40147</v>
      </c>
      <c r="F12" s="83">
        <v>0.63574074074074072</v>
      </c>
      <c r="G12" s="85" t="s">
        <v>396</v>
      </c>
      <c r="H12" s="85" t="s">
        <v>63</v>
      </c>
      <c r="I12" s="86">
        <v>48.24</v>
      </c>
      <c r="J12" s="86">
        <v>48.19</v>
      </c>
      <c r="K12" s="85">
        <v>100</v>
      </c>
      <c r="L12" s="86">
        <v>2.62</v>
      </c>
      <c r="M12" s="118" t="s">
        <v>11907</v>
      </c>
      <c r="N12" s="108" t="s">
        <v>11911</v>
      </c>
      <c r="O12" s="109">
        <v>-2</v>
      </c>
      <c r="P12" s="110" t="s">
        <v>11996</v>
      </c>
      <c r="Q12" s="86"/>
      <c r="R12" s="86"/>
      <c r="S12" s="128">
        <f t="shared" si="20"/>
        <v>24959.88</v>
      </c>
      <c r="T12" s="128">
        <f t="shared" si="21"/>
        <v>2.62</v>
      </c>
      <c r="U12" s="126">
        <f t="shared" si="0"/>
        <v>4824</v>
      </c>
      <c r="V12" s="126">
        <f t="shared" si="1"/>
        <v>4819</v>
      </c>
      <c r="W12" s="125">
        <f t="shared" si="2"/>
        <v>-5</v>
      </c>
      <c r="X12" s="125">
        <f t="shared" si="13"/>
        <v>-7.62</v>
      </c>
      <c r="Y12" s="127">
        <f t="shared" si="14"/>
        <v>-9.0000000000002274</v>
      </c>
      <c r="Z12" s="127">
        <f t="shared" si="15"/>
        <v>-32.500000000000227</v>
      </c>
      <c r="AA12" s="127">
        <f t="shared" si="3"/>
        <v>-14.000000000000227</v>
      </c>
      <c r="AB12" s="127">
        <f t="shared" si="4"/>
        <v>-40.120000000000225</v>
      </c>
      <c r="AC12" s="91" t="str">
        <f>IF(G12&lt;&gt;"",VLOOKUP(WEEKDAY(C12,2),Служебный!K$4:L$10,2),"")</f>
        <v>пн</v>
      </c>
      <c r="AD12" s="111" t="str">
        <f t="shared" si="5"/>
        <v>14-15</v>
      </c>
      <c r="AE12" s="91" t="str">
        <f>VLOOKUP(G:G,Служебный!B:G,6,)</f>
        <v>NYSE</v>
      </c>
      <c r="AF12" s="91" t="str">
        <f>VLOOKUP(G:G,Служебный!B:G,3,FALSE)</f>
        <v>Technology</v>
      </c>
      <c r="AG12" s="91" t="str">
        <f>VLOOKUP(G:G,Служебный!B:G,4,FALSE)</f>
        <v>Wireless Communications</v>
      </c>
      <c r="AH12" s="112">
        <f t="shared" si="6"/>
        <v>3325</v>
      </c>
      <c r="AI12" s="112">
        <f t="shared" si="7"/>
        <v>45</v>
      </c>
      <c r="AJ12" s="112" t="str">
        <f t="shared" si="8"/>
        <v>интрадей</v>
      </c>
      <c r="AK12" s="91" t="str">
        <f>IF(D12&lt;Служебный!P$3,"Раньше открытия",IF(D12&gt;Служебный!P$6,"Позже закрытия",IF(D12&lt;Служебный!P$4,Служебный!N$4,IF((D12&gt;Служебный!P$5),Служебный!N$6,Служебный!N$5))))</f>
        <v>11:00 - 14:30</v>
      </c>
      <c r="AL12" s="91">
        <f t="shared" ref="AL12:AL75" si="27">IF(X12&gt;0,X12,0)</f>
        <v>0</v>
      </c>
      <c r="AM12" s="91">
        <f t="shared" ref="AM12:AM75" si="28">IF(X12&lt;0,X12,0)</f>
        <v>-7.62</v>
      </c>
      <c r="AN12" s="91">
        <f t="shared" si="22"/>
        <v>2009</v>
      </c>
      <c r="AO12" s="91" t="str">
        <f t="shared" si="23"/>
        <v>Ноябрь</v>
      </c>
      <c r="AP12" s="113">
        <f t="shared" si="24"/>
        <v>49</v>
      </c>
      <c r="AQ12" s="114">
        <f t="shared" si="9"/>
        <v>0</v>
      </c>
      <c r="AR12" s="114">
        <f t="shared" si="18"/>
        <v>25000</v>
      </c>
      <c r="AS12" s="114">
        <f t="shared" si="19"/>
        <v>-0.16047999999999593</v>
      </c>
      <c r="AT12" s="114">
        <f t="shared" si="25"/>
        <v>-3.0519675578247647E-2</v>
      </c>
      <c r="AU12" s="91">
        <f t="shared" si="10"/>
        <v>0</v>
      </c>
      <c r="AV12" s="91">
        <f t="shared" si="11"/>
        <v>0</v>
      </c>
      <c r="AW12" s="91">
        <f t="shared" si="26"/>
        <v>50</v>
      </c>
      <c r="AX12" s="115">
        <f>IF(AV12=0,AX11,IF(VLOOKUP(C11,Сводный!I:L,2,FALSE)&lt;0,IF(AX11&lt;0,AX11-1,-1),IF(AX11&gt;0,AX11+1,1)))</f>
        <v>0</v>
      </c>
      <c r="AY12" s="120"/>
    </row>
    <row r="13" spans="1:51" s="25" customFormat="1" ht="11.25">
      <c r="A13" s="124"/>
      <c r="B13" s="116">
        <v>12</v>
      </c>
      <c r="C13" s="134">
        <v>40147</v>
      </c>
      <c r="D13" s="83">
        <v>0.56658564814814816</v>
      </c>
      <c r="E13" s="84">
        <f t="shared" si="12"/>
        <v>40147</v>
      </c>
      <c r="F13" s="83">
        <v>0.66554398148148153</v>
      </c>
      <c r="G13" s="85" t="s">
        <v>947</v>
      </c>
      <c r="H13" s="85" t="s">
        <v>68</v>
      </c>
      <c r="I13" s="86">
        <v>41.08</v>
      </c>
      <c r="J13" s="86">
        <v>41.56</v>
      </c>
      <c r="K13" s="85">
        <v>100</v>
      </c>
      <c r="L13" s="86">
        <v>2.2000000000000002</v>
      </c>
      <c r="M13" s="118" t="s">
        <v>11846</v>
      </c>
      <c r="N13" s="108" t="s">
        <v>11911</v>
      </c>
      <c r="O13" s="109">
        <v>-2</v>
      </c>
      <c r="P13" s="110" t="s">
        <v>11997</v>
      </c>
      <c r="Q13" s="86"/>
      <c r="R13" s="86"/>
      <c r="S13" s="128">
        <f t="shared" si="20"/>
        <v>24909.68</v>
      </c>
      <c r="T13" s="128">
        <f t="shared" si="21"/>
        <v>2.2000000000000002</v>
      </c>
      <c r="U13" s="126">
        <f t="shared" si="0"/>
        <v>4108</v>
      </c>
      <c r="V13" s="126">
        <f t="shared" si="1"/>
        <v>4156</v>
      </c>
      <c r="W13" s="125">
        <f t="shared" si="2"/>
        <v>-48</v>
      </c>
      <c r="X13" s="125">
        <f t="shared" si="13"/>
        <v>-50.2</v>
      </c>
      <c r="Y13" s="127">
        <f t="shared" si="14"/>
        <v>-14.000000000000227</v>
      </c>
      <c r="Z13" s="127">
        <f t="shared" si="15"/>
        <v>-40.120000000000225</v>
      </c>
      <c r="AA13" s="127">
        <f t="shared" si="3"/>
        <v>-62.000000000000227</v>
      </c>
      <c r="AB13" s="127">
        <f t="shared" si="4"/>
        <v>-90.320000000000221</v>
      </c>
      <c r="AC13" s="91" t="str">
        <f>IF(G13&lt;&gt;"",VLOOKUP(WEEKDAY(C13,2),Служебный!K$4:L$10,2),"")</f>
        <v>пн</v>
      </c>
      <c r="AD13" s="111" t="str">
        <f t="shared" si="5"/>
        <v>13-14</v>
      </c>
      <c r="AE13" s="91" t="str">
        <f>VLOOKUP(G:G,Служебный!B:G,6,)</f>
        <v>NYSE</v>
      </c>
      <c r="AF13" s="91" t="str">
        <f>VLOOKUP(G:G,Служебный!B:G,3,FALSE)</f>
        <v>Services</v>
      </c>
      <c r="AG13" s="91" t="str">
        <f>VLOOKUP(G:G,Служебный!B:G,4,FALSE)</f>
        <v>Gaming Activities</v>
      </c>
      <c r="AH13" s="112">
        <f t="shared" si="6"/>
        <v>8550</v>
      </c>
      <c r="AI13" s="112">
        <f t="shared" si="7"/>
        <v>135</v>
      </c>
      <c r="AJ13" s="112" t="str">
        <f t="shared" si="8"/>
        <v>интрадей</v>
      </c>
      <c r="AK13" s="91" t="str">
        <f>IF(D13&lt;Служебный!P$3,"Раньше открытия",IF(D13&gt;Служебный!P$6,"Позже закрытия",IF(D13&lt;Служебный!P$4,Служебный!N$4,IF((D13&gt;Служебный!P$5),Служебный!N$6,Служебный!N$5))))</f>
        <v>11:00 - 14:30</v>
      </c>
      <c r="AL13" s="91">
        <f t="shared" si="27"/>
        <v>0</v>
      </c>
      <c r="AM13" s="91">
        <f t="shared" si="28"/>
        <v>-50.2</v>
      </c>
      <c r="AN13" s="91">
        <f t="shared" si="22"/>
        <v>2009</v>
      </c>
      <c r="AO13" s="91" t="str">
        <f t="shared" si="23"/>
        <v>Ноябрь</v>
      </c>
      <c r="AP13" s="113">
        <f t="shared" si="24"/>
        <v>49</v>
      </c>
      <c r="AQ13" s="114">
        <f t="shared" si="9"/>
        <v>0</v>
      </c>
      <c r="AR13" s="114">
        <f t="shared" si="18"/>
        <v>25000</v>
      </c>
      <c r="AS13" s="114">
        <f t="shared" si="19"/>
        <v>-0.36127999999999882</v>
      </c>
      <c r="AT13" s="114">
        <f t="shared" si="25"/>
        <v>-0.20112276180815264</v>
      </c>
      <c r="AU13" s="91">
        <f t="shared" si="10"/>
        <v>0</v>
      </c>
      <c r="AV13" s="91">
        <f t="shared" si="11"/>
        <v>0</v>
      </c>
      <c r="AW13" s="91">
        <f t="shared" si="26"/>
        <v>45</v>
      </c>
      <c r="AX13" s="115">
        <f>IF(AV13=0,AX12,IF(VLOOKUP(C12,Сводный!I:L,2,FALSE)&lt;0,IF(AX12&lt;0,AX12-1,-1),IF(AX12&gt;0,AX12+1,1)))</f>
        <v>0</v>
      </c>
      <c r="AY13" s="120"/>
    </row>
    <row r="14" spans="1:51" s="25" customFormat="1" ht="11.25">
      <c r="A14" s="124"/>
      <c r="B14" s="116">
        <v>13</v>
      </c>
      <c r="C14" s="134">
        <v>40147</v>
      </c>
      <c r="D14" s="83">
        <v>0.59702546296296299</v>
      </c>
      <c r="E14" s="84">
        <f t="shared" si="12"/>
        <v>40147</v>
      </c>
      <c r="F14" s="83">
        <v>0.66587962962962965</v>
      </c>
      <c r="G14" s="85" t="s">
        <v>4256</v>
      </c>
      <c r="H14" s="85" t="s">
        <v>63</v>
      </c>
      <c r="I14" s="86">
        <v>23.25</v>
      </c>
      <c r="J14" s="86">
        <v>23.15</v>
      </c>
      <c r="K14" s="85">
        <v>100</v>
      </c>
      <c r="L14" s="86">
        <v>2.4300000000000002</v>
      </c>
      <c r="M14" s="118" t="s">
        <v>11936</v>
      </c>
      <c r="N14" s="108" t="s">
        <v>11949</v>
      </c>
      <c r="O14" s="109">
        <v>-2</v>
      </c>
      <c r="P14" s="110" t="s">
        <v>11997</v>
      </c>
      <c r="Q14" s="86"/>
      <c r="R14" s="86"/>
      <c r="S14" s="128">
        <f t="shared" si="20"/>
        <v>24897.25</v>
      </c>
      <c r="T14" s="128">
        <f t="shared" si="21"/>
        <v>2.4300000000000002</v>
      </c>
      <c r="U14" s="126">
        <f t="shared" si="0"/>
        <v>2325</v>
      </c>
      <c r="V14" s="126">
        <f t="shared" si="1"/>
        <v>2315</v>
      </c>
      <c r="W14" s="125">
        <f t="shared" si="2"/>
        <v>-10</v>
      </c>
      <c r="X14" s="125">
        <f t="shared" si="13"/>
        <v>-12.43</v>
      </c>
      <c r="Y14" s="127">
        <f t="shared" si="14"/>
        <v>-62.000000000000227</v>
      </c>
      <c r="Z14" s="127">
        <f t="shared" si="15"/>
        <v>-90.320000000000221</v>
      </c>
      <c r="AA14" s="127">
        <f t="shared" si="3"/>
        <v>-72.000000000000227</v>
      </c>
      <c r="AB14" s="127">
        <f t="shared" si="4"/>
        <v>-102.75000000000023</v>
      </c>
      <c r="AC14" s="91" t="str">
        <f>IF(G14&lt;&gt;"",VLOOKUP(WEEKDAY(C14,2),Служебный!K$4:L$10,2),"")</f>
        <v>пн</v>
      </c>
      <c r="AD14" s="111" t="str">
        <f t="shared" si="5"/>
        <v>14-15</v>
      </c>
      <c r="AE14" s="91" t="str">
        <f>VLOOKUP(G:G,Служебный!B:G,6,)</f>
        <v>NYSE</v>
      </c>
      <c r="AF14" s="91" t="str">
        <f>VLOOKUP(G:G,Служебный!B:G,3,FALSE)</f>
        <v>Technology</v>
      </c>
      <c r="AG14" s="91" t="str">
        <f>VLOOKUP(G:G,Служебный!B:G,4,FALSE)</f>
        <v>Processing Systems &amp; Products</v>
      </c>
      <c r="AH14" s="112">
        <f t="shared" si="6"/>
        <v>5949</v>
      </c>
      <c r="AI14" s="112">
        <f t="shared" si="7"/>
        <v>90</v>
      </c>
      <c r="AJ14" s="112" t="str">
        <f t="shared" si="8"/>
        <v>интрадей</v>
      </c>
      <c r="AK14" s="91" t="str">
        <f>IF(D14&lt;Служебный!P$3,"Раньше открытия",IF(D14&gt;Служебный!P$6,"Позже закрытия",IF(D14&lt;Служебный!P$4,Служебный!N$4,IF((D14&gt;Служебный!P$5),Служебный!N$6,Служебный!N$5))))</f>
        <v>11:00 - 14:30</v>
      </c>
      <c r="AL14" s="91">
        <f t="shared" si="27"/>
        <v>0</v>
      </c>
      <c r="AM14" s="91">
        <f t="shared" si="28"/>
        <v>-12.43</v>
      </c>
      <c r="AN14" s="91">
        <f t="shared" si="22"/>
        <v>2009</v>
      </c>
      <c r="AO14" s="91" t="str">
        <f t="shared" si="23"/>
        <v>Ноябрь</v>
      </c>
      <c r="AP14" s="113">
        <f t="shared" si="24"/>
        <v>49</v>
      </c>
      <c r="AQ14" s="114">
        <f t="shared" si="9"/>
        <v>0</v>
      </c>
      <c r="AR14" s="114">
        <f t="shared" si="18"/>
        <v>25000</v>
      </c>
      <c r="AS14" s="114">
        <f t="shared" si="19"/>
        <v>-0.41099999999999998</v>
      </c>
      <c r="AT14" s="114">
        <f t="shared" si="25"/>
        <v>-4.9900279730611917E-2</v>
      </c>
      <c r="AU14" s="91">
        <f t="shared" si="10"/>
        <v>0</v>
      </c>
      <c r="AV14" s="91">
        <f t="shared" si="11"/>
        <v>0</v>
      </c>
      <c r="AW14" s="91">
        <f t="shared" si="26"/>
        <v>25</v>
      </c>
      <c r="AX14" s="115">
        <f>IF(AV14=0,AX13,IF(VLOOKUP(C13,Сводный!I:L,2,FALSE)&lt;0,IF(AX13&lt;0,AX13-1,-1),IF(AX13&gt;0,AX13+1,1)))</f>
        <v>0</v>
      </c>
      <c r="AY14" s="120"/>
    </row>
    <row r="15" spans="1:51" s="25" customFormat="1" ht="11.25">
      <c r="A15" s="124"/>
      <c r="B15" s="116">
        <v>14</v>
      </c>
      <c r="C15" s="134">
        <v>40147</v>
      </c>
      <c r="D15" s="83">
        <v>0.59812500000000002</v>
      </c>
      <c r="E15" s="84">
        <f t="shared" si="12"/>
        <v>40147</v>
      </c>
      <c r="F15" s="83">
        <v>0.66593749999999996</v>
      </c>
      <c r="G15" s="85" t="s">
        <v>3456</v>
      </c>
      <c r="H15" s="85" t="s">
        <v>63</v>
      </c>
      <c r="I15" s="86">
        <v>38.14</v>
      </c>
      <c r="J15" s="86">
        <v>38.08</v>
      </c>
      <c r="K15" s="85">
        <v>100</v>
      </c>
      <c r="L15" s="86">
        <v>2.59</v>
      </c>
      <c r="M15" s="118" t="s">
        <v>11851</v>
      </c>
      <c r="N15" s="108" t="s">
        <v>11915</v>
      </c>
      <c r="O15" s="109">
        <v>-2</v>
      </c>
      <c r="P15" s="110" t="s">
        <v>11996</v>
      </c>
      <c r="Q15" s="86"/>
      <c r="R15" s="86"/>
      <c r="S15" s="128">
        <f t="shared" si="20"/>
        <v>24888.66</v>
      </c>
      <c r="T15" s="128">
        <f t="shared" si="21"/>
        <v>2.59</v>
      </c>
      <c r="U15" s="126">
        <f t="shared" si="0"/>
        <v>3814</v>
      </c>
      <c r="V15" s="126">
        <f t="shared" si="1"/>
        <v>3808</v>
      </c>
      <c r="W15" s="125">
        <f t="shared" si="2"/>
        <v>-6</v>
      </c>
      <c r="X15" s="125">
        <f t="shared" si="13"/>
        <v>-8.59</v>
      </c>
      <c r="Y15" s="127">
        <f t="shared" si="14"/>
        <v>-72.000000000000227</v>
      </c>
      <c r="Z15" s="127">
        <f t="shared" si="15"/>
        <v>-102.75000000000023</v>
      </c>
      <c r="AA15" s="127">
        <f t="shared" si="3"/>
        <v>-78.000000000000227</v>
      </c>
      <c r="AB15" s="127">
        <f t="shared" si="4"/>
        <v>-111.34000000000023</v>
      </c>
      <c r="AC15" s="91" t="str">
        <f>IF(G15&lt;&gt;"",VLOOKUP(WEEKDAY(C15,2),Служебный!K$4:L$10,2),"")</f>
        <v>пн</v>
      </c>
      <c r="AD15" s="111" t="str">
        <f t="shared" si="5"/>
        <v>14-15</v>
      </c>
      <c r="AE15" s="91" t="str">
        <f>VLOOKUP(G:G,Служебный!B:G,6,)</f>
        <v>NYSE</v>
      </c>
      <c r="AF15" s="91" t="str">
        <f>VLOOKUP(G:G,Служебный!B:G,3,FALSE)</f>
        <v>Technology</v>
      </c>
      <c r="AG15" s="91" t="str">
        <f>VLOOKUP(G:G,Служебный!B:G,4,FALSE)</f>
        <v>Security Software &amp; Services</v>
      </c>
      <c r="AH15" s="112">
        <f t="shared" si="6"/>
        <v>5859</v>
      </c>
      <c r="AI15" s="112">
        <f t="shared" si="7"/>
        <v>90</v>
      </c>
      <c r="AJ15" s="112" t="str">
        <f t="shared" si="8"/>
        <v>интрадей</v>
      </c>
      <c r="AK15" s="91" t="str">
        <f>IF(D15&lt;Служебный!P$3,"Раньше открытия",IF(D15&gt;Служебный!P$6,"Позже закрытия",IF(D15&lt;Служебный!P$4,Служебный!N$4,IF((D15&gt;Служебный!P$5),Служебный!N$6,Служебный!N$5))))</f>
        <v>11:00 - 14:30</v>
      </c>
      <c r="AL15" s="91">
        <f t="shared" si="27"/>
        <v>0</v>
      </c>
      <c r="AM15" s="91">
        <f t="shared" si="28"/>
        <v>-8.59</v>
      </c>
      <c r="AN15" s="91">
        <f t="shared" si="22"/>
        <v>2009</v>
      </c>
      <c r="AO15" s="91" t="str">
        <f t="shared" si="23"/>
        <v>Ноябрь</v>
      </c>
      <c r="AP15" s="113">
        <f t="shared" si="24"/>
        <v>49</v>
      </c>
      <c r="AQ15" s="114">
        <f t="shared" si="9"/>
        <v>0</v>
      </c>
      <c r="AR15" s="114">
        <f t="shared" si="18"/>
        <v>25000</v>
      </c>
      <c r="AS15" s="114">
        <f t="shared" si="19"/>
        <v>-0.44536000000000059</v>
      </c>
      <c r="AT15" s="114">
        <f t="shared" si="25"/>
        <v>-3.4501802407897041E-2</v>
      </c>
      <c r="AU15" s="91">
        <f t="shared" si="10"/>
        <v>0</v>
      </c>
      <c r="AV15" s="91">
        <f t="shared" si="11"/>
        <v>0</v>
      </c>
      <c r="AW15" s="91">
        <f t="shared" si="26"/>
        <v>40</v>
      </c>
      <c r="AX15" s="115">
        <f>IF(AV15=0,AX14,IF(VLOOKUP(C14,Сводный!I:L,2,FALSE)&lt;0,IF(AX14&lt;0,AX14-1,-1),IF(AX14&gt;0,AX14+1,1)))</f>
        <v>0</v>
      </c>
      <c r="AY15" s="120"/>
    </row>
    <row r="16" spans="1:51" s="25" customFormat="1" ht="11.25">
      <c r="A16" s="124"/>
      <c r="B16" s="116">
        <v>15</v>
      </c>
      <c r="C16" s="134">
        <v>40147</v>
      </c>
      <c r="D16" s="83">
        <v>0.61391203703703701</v>
      </c>
      <c r="E16" s="84">
        <f t="shared" si="12"/>
        <v>40147</v>
      </c>
      <c r="F16" s="83">
        <v>0.6660300925925926</v>
      </c>
      <c r="G16" s="85" t="s">
        <v>3600</v>
      </c>
      <c r="H16" s="85" t="s">
        <v>63</v>
      </c>
      <c r="I16" s="86">
        <v>23.64</v>
      </c>
      <c r="J16" s="86">
        <v>23.57</v>
      </c>
      <c r="K16" s="85">
        <v>100</v>
      </c>
      <c r="L16" s="86">
        <v>2.44</v>
      </c>
      <c r="M16" s="118" t="s">
        <v>11846</v>
      </c>
      <c r="N16" s="108" t="s">
        <v>11909</v>
      </c>
      <c r="O16" s="109">
        <v>-2</v>
      </c>
      <c r="P16" s="110" t="s">
        <v>11997</v>
      </c>
      <c r="Q16" s="86"/>
      <c r="R16" s="86"/>
      <c r="S16" s="128">
        <f t="shared" si="20"/>
        <v>24879.22</v>
      </c>
      <c r="T16" s="128">
        <f t="shared" si="21"/>
        <v>2.44</v>
      </c>
      <c r="U16" s="126">
        <f t="shared" si="0"/>
        <v>2364</v>
      </c>
      <c r="V16" s="126">
        <f t="shared" si="1"/>
        <v>2357</v>
      </c>
      <c r="W16" s="125">
        <f t="shared" si="2"/>
        <v>-7</v>
      </c>
      <c r="X16" s="125">
        <f t="shared" si="13"/>
        <v>-9.44</v>
      </c>
      <c r="Y16" s="127">
        <f t="shared" si="14"/>
        <v>-78.000000000000227</v>
      </c>
      <c r="Z16" s="127">
        <f t="shared" si="15"/>
        <v>-111.34000000000023</v>
      </c>
      <c r="AA16" s="127">
        <f t="shared" si="3"/>
        <v>-85.000000000000227</v>
      </c>
      <c r="AB16" s="127">
        <f t="shared" si="4"/>
        <v>-120.78000000000023</v>
      </c>
      <c r="AC16" s="91" t="str">
        <f>IF(G16&lt;&gt;"",VLOOKUP(WEEKDAY(C16,2),Служебный!K$4:L$10,2),"")</f>
        <v>пн</v>
      </c>
      <c r="AD16" s="111" t="str">
        <f t="shared" si="5"/>
        <v>14-15</v>
      </c>
      <c r="AE16" s="91" t="str">
        <f>VLOOKUP(G:G,Служебный!B:G,6,)</f>
        <v>NYSE</v>
      </c>
      <c r="AF16" s="91" t="str">
        <f>VLOOKUP(G:G,Служебный!B:G,3,FALSE)</f>
        <v>Healthcare</v>
      </c>
      <c r="AG16" s="91" t="str">
        <f>VLOOKUP(G:G,Служебный!B:G,4,FALSE)</f>
        <v>Biotechnology</v>
      </c>
      <c r="AH16" s="112">
        <f t="shared" si="6"/>
        <v>4503</v>
      </c>
      <c r="AI16" s="112">
        <f t="shared" si="7"/>
        <v>75</v>
      </c>
      <c r="AJ16" s="112" t="str">
        <f t="shared" si="8"/>
        <v>интрадей</v>
      </c>
      <c r="AK16" s="91" t="str">
        <f>IF(D16&lt;Служебный!P$3,"Раньше открытия",IF(D16&gt;Служебный!P$6,"Позже закрытия",IF(D16&lt;Служебный!P$4,Служебный!N$4,IF((D16&gt;Служебный!P$5),Служебный!N$6,Служебный!N$5))))</f>
        <v>14:30 - 16:00</v>
      </c>
      <c r="AL16" s="91">
        <f t="shared" si="27"/>
        <v>0</v>
      </c>
      <c r="AM16" s="91">
        <f t="shared" si="28"/>
        <v>-9.44</v>
      </c>
      <c r="AN16" s="91">
        <f t="shared" si="22"/>
        <v>2009</v>
      </c>
      <c r="AO16" s="91" t="str">
        <f t="shared" si="23"/>
        <v>Ноябрь</v>
      </c>
      <c r="AP16" s="113">
        <f t="shared" si="24"/>
        <v>49</v>
      </c>
      <c r="AQ16" s="114">
        <f t="shared" si="9"/>
        <v>0</v>
      </c>
      <c r="AR16" s="114">
        <f t="shared" si="18"/>
        <v>25000</v>
      </c>
      <c r="AS16" s="114">
        <f t="shared" si="19"/>
        <v>-0.48311999999999533</v>
      </c>
      <c r="AT16" s="114">
        <f t="shared" si="25"/>
        <v>-3.7928920239171937E-2</v>
      </c>
      <c r="AU16" s="91">
        <f t="shared" si="10"/>
        <v>0</v>
      </c>
      <c r="AV16" s="91">
        <f t="shared" si="11"/>
        <v>0</v>
      </c>
      <c r="AW16" s="91">
        <f t="shared" si="26"/>
        <v>25</v>
      </c>
      <c r="AX16" s="115">
        <f>IF(AV16=0,AX15,IF(VLOOKUP(C15,Сводный!I:L,2,FALSE)&lt;0,IF(AX15&lt;0,AX15-1,-1),IF(AX15&gt;0,AX15+1,1)))</f>
        <v>0</v>
      </c>
      <c r="AY16" s="120"/>
    </row>
    <row r="17" spans="1:51" s="25" customFormat="1" ht="11.25">
      <c r="A17" s="124"/>
      <c r="B17" s="116">
        <v>16</v>
      </c>
      <c r="C17" s="134">
        <v>40147</v>
      </c>
      <c r="D17" s="83">
        <v>0.63583333333333336</v>
      </c>
      <c r="E17" s="84">
        <f t="shared" si="12"/>
        <v>40147</v>
      </c>
      <c r="F17" s="83">
        <v>0.66590277777777784</v>
      </c>
      <c r="G17" s="85" t="s">
        <v>4256</v>
      </c>
      <c r="H17" s="85" t="s">
        <v>63</v>
      </c>
      <c r="I17" s="86">
        <v>23.4</v>
      </c>
      <c r="J17" s="86">
        <v>23.15</v>
      </c>
      <c r="K17" s="85">
        <v>200</v>
      </c>
      <c r="L17" s="86">
        <v>4.8600000000000003</v>
      </c>
      <c r="M17" s="118" t="s">
        <v>11857</v>
      </c>
      <c r="N17" s="108" t="s">
        <v>11909</v>
      </c>
      <c r="O17" s="109">
        <v>-2</v>
      </c>
      <c r="P17" s="110" t="s">
        <v>11996</v>
      </c>
      <c r="Q17" s="86"/>
      <c r="R17" s="86"/>
      <c r="S17" s="128">
        <f t="shared" si="20"/>
        <v>24824.36</v>
      </c>
      <c r="T17" s="128">
        <f t="shared" si="21"/>
        <v>4.8600000000000003</v>
      </c>
      <c r="U17" s="126">
        <f t="shared" si="0"/>
        <v>4680</v>
      </c>
      <c r="V17" s="126">
        <f t="shared" si="1"/>
        <v>4630</v>
      </c>
      <c r="W17" s="125">
        <f t="shared" si="2"/>
        <v>-50</v>
      </c>
      <c r="X17" s="125">
        <f t="shared" si="13"/>
        <v>-54.86</v>
      </c>
      <c r="Y17" s="127">
        <f t="shared" si="14"/>
        <v>-85.000000000000227</v>
      </c>
      <c r="Z17" s="127">
        <f t="shared" si="15"/>
        <v>-120.78000000000023</v>
      </c>
      <c r="AA17" s="127">
        <f t="shared" si="3"/>
        <v>-135.00000000000023</v>
      </c>
      <c r="AB17" s="127">
        <f t="shared" si="4"/>
        <v>-175.64000000000021</v>
      </c>
      <c r="AC17" s="91" t="str">
        <f>IF(G17&lt;&gt;"",VLOOKUP(WEEKDAY(C17,2),Служебный!K$4:L$10,2),"")</f>
        <v>пн</v>
      </c>
      <c r="AD17" s="111" t="str">
        <f t="shared" si="5"/>
        <v>15-16</v>
      </c>
      <c r="AE17" s="91" t="str">
        <f>VLOOKUP(G:G,Служебный!B:G,6,)</f>
        <v>NYSE</v>
      </c>
      <c r="AF17" s="91" t="str">
        <f>VLOOKUP(G:G,Служебный!B:G,3,FALSE)</f>
        <v>Technology</v>
      </c>
      <c r="AG17" s="91" t="str">
        <f>VLOOKUP(G:G,Служебный!B:G,4,FALSE)</f>
        <v>Processing Systems &amp; Products</v>
      </c>
      <c r="AH17" s="112">
        <f t="shared" si="6"/>
        <v>2598</v>
      </c>
      <c r="AI17" s="112">
        <f t="shared" si="7"/>
        <v>30</v>
      </c>
      <c r="AJ17" s="112" t="str">
        <f t="shared" si="8"/>
        <v>интрадей</v>
      </c>
      <c r="AK17" s="91" t="str">
        <f>IF(D17&lt;Служебный!P$3,"Раньше открытия",IF(D17&gt;Служебный!P$6,"Позже закрытия",IF(D17&lt;Служебный!P$4,Служебный!N$4,IF((D17&gt;Служебный!P$5),Служебный!N$6,Служебный!N$5))))</f>
        <v>14:30 - 16:00</v>
      </c>
      <c r="AL17" s="91">
        <f t="shared" si="27"/>
        <v>0</v>
      </c>
      <c r="AM17" s="91">
        <f t="shared" si="28"/>
        <v>-54.86</v>
      </c>
      <c r="AN17" s="91">
        <f t="shared" si="22"/>
        <v>2009</v>
      </c>
      <c r="AO17" s="91" t="str">
        <f t="shared" si="23"/>
        <v>Ноябрь</v>
      </c>
      <c r="AP17" s="113">
        <f t="shared" si="24"/>
        <v>49</v>
      </c>
      <c r="AQ17" s="114">
        <f t="shared" si="9"/>
        <v>24824.36</v>
      </c>
      <c r="AR17" s="114">
        <f t="shared" si="18"/>
        <v>25000</v>
      </c>
      <c r="AS17" s="114">
        <f t="shared" si="19"/>
        <v>-0.70255999999999763</v>
      </c>
      <c r="AT17" s="114">
        <f t="shared" si="25"/>
        <v>-0.22050530523063255</v>
      </c>
      <c r="AU17" s="91">
        <f t="shared" si="10"/>
        <v>0</v>
      </c>
      <c r="AV17" s="91">
        <f t="shared" si="11"/>
        <v>-175.64000000000021</v>
      </c>
      <c r="AW17" s="91">
        <f t="shared" si="26"/>
        <v>25</v>
      </c>
      <c r="AX17" s="115">
        <f>IF(AV17=0,AX16,IF(VLOOKUP(C16,Сводный!I:L,2,FALSE)&lt;0,IF(AX16&lt;0,AX16-1,-1),IF(AX16&gt;0,AX16+1,1)))</f>
        <v>-1</v>
      </c>
      <c r="AY17" s="120"/>
    </row>
    <row r="18" spans="1:51" s="25" customFormat="1" ht="11.25">
      <c r="A18" s="124"/>
      <c r="B18" s="116">
        <v>17</v>
      </c>
      <c r="C18" s="134">
        <v>40150</v>
      </c>
      <c r="D18" s="83">
        <v>0.39931712962962962</v>
      </c>
      <c r="E18" s="84">
        <f t="shared" si="12"/>
        <v>40150</v>
      </c>
      <c r="F18" s="83">
        <v>0.4187731481481482</v>
      </c>
      <c r="G18" s="85" t="s">
        <v>5263</v>
      </c>
      <c r="H18" s="85" t="s">
        <v>11854</v>
      </c>
      <c r="I18" s="86">
        <v>49.966700000000003</v>
      </c>
      <c r="J18" s="86">
        <v>49.2</v>
      </c>
      <c r="K18" s="85">
        <v>300</v>
      </c>
      <c r="L18" s="86">
        <v>6.660000000000001</v>
      </c>
      <c r="M18" s="118" t="s">
        <v>11847</v>
      </c>
      <c r="N18" s="108" t="s">
        <v>11913</v>
      </c>
      <c r="O18" s="109">
        <v>2</v>
      </c>
      <c r="P18" s="110" t="s">
        <v>11995</v>
      </c>
      <c r="Q18" s="86"/>
      <c r="R18" s="86"/>
      <c r="S18" s="128">
        <f t="shared" si="20"/>
        <v>25047.71</v>
      </c>
      <c r="T18" s="128">
        <f t="shared" si="21"/>
        <v>6.660000000000001</v>
      </c>
      <c r="U18" s="126">
        <f t="shared" si="0"/>
        <v>14990.01</v>
      </c>
      <c r="V18" s="126">
        <f t="shared" si="1"/>
        <v>14760</v>
      </c>
      <c r="W18" s="125">
        <f t="shared" si="2"/>
        <v>230.01000000000022</v>
      </c>
      <c r="X18" s="125">
        <f t="shared" si="13"/>
        <v>223.35000000000022</v>
      </c>
      <c r="Y18" s="127">
        <f t="shared" si="14"/>
        <v>-135.00000000000023</v>
      </c>
      <c r="Z18" s="127">
        <f t="shared" si="15"/>
        <v>-175.64000000000021</v>
      </c>
      <c r="AA18" s="127">
        <f t="shared" si="3"/>
        <v>95.009999999999991</v>
      </c>
      <c r="AB18" s="127">
        <f t="shared" si="4"/>
        <v>47.710000000000008</v>
      </c>
      <c r="AC18" s="91" t="str">
        <f>IF(G18&lt;&gt;"",VLOOKUP(WEEKDAY(C18,2),Служебный!K$4:L$10,2),"")</f>
        <v>чт</v>
      </c>
      <c r="AD18" s="111" t="str">
        <f t="shared" si="5"/>
        <v>9-10</v>
      </c>
      <c r="AE18" s="91" t="str">
        <f>VLOOKUP(G:G,Служебный!B:G,6,)</f>
        <v>NYSE</v>
      </c>
      <c r="AF18" s="91" t="str">
        <f>VLOOKUP(G:G,Служебный!B:G,3,FALSE)</f>
        <v>Technology</v>
      </c>
      <c r="AG18" s="91" t="str">
        <f>VLOOKUP(G:G,Служебный!B:G,4,FALSE)</f>
        <v>Semiconductor - Specialized</v>
      </c>
      <c r="AH18" s="112">
        <f t="shared" si="6"/>
        <v>1681</v>
      </c>
      <c r="AI18" s="112">
        <f t="shared" si="7"/>
        <v>15</v>
      </c>
      <c r="AJ18" s="112" t="str">
        <f t="shared" si="8"/>
        <v>интрадей</v>
      </c>
      <c r="AK18" s="91" t="str">
        <f>IF(D18&lt;Служебный!P$3,"Раньше открытия",IF(D18&gt;Служебный!P$6,"Позже закрытия",IF(D18&lt;Служебный!P$4,Служебный!N$4,IF((D18&gt;Служебный!P$5),Служебный!N$6,Служебный!N$5))))</f>
        <v>9:30 - 11:00</v>
      </c>
      <c r="AL18" s="91">
        <f t="shared" si="27"/>
        <v>223.35000000000022</v>
      </c>
      <c r="AM18" s="91">
        <f t="shared" si="28"/>
        <v>0</v>
      </c>
      <c r="AN18" s="91">
        <f t="shared" si="22"/>
        <v>2009</v>
      </c>
      <c r="AO18" s="91" t="str">
        <f t="shared" si="23"/>
        <v>Декабрь</v>
      </c>
      <c r="AP18" s="113">
        <f t="shared" si="24"/>
        <v>49</v>
      </c>
      <c r="AQ18" s="114">
        <f t="shared" si="9"/>
        <v>0</v>
      </c>
      <c r="AR18" s="114">
        <f t="shared" si="18"/>
        <v>25000</v>
      </c>
      <c r="AS18" s="114">
        <f t="shared" si="19"/>
        <v>0.19083999999999651</v>
      </c>
      <c r="AT18" s="114">
        <f t="shared" si="25"/>
        <v>0.89972108042261123</v>
      </c>
      <c r="AU18" s="91">
        <f t="shared" si="10"/>
        <v>-175.64000000000021</v>
      </c>
      <c r="AV18" s="91">
        <f t="shared" si="11"/>
        <v>0</v>
      </c>
      <c r="AW18" s="91">
        <f t="shared" si="26"/>
        <v>50</v>
      </c>
      <c r="AX18" s="115">
        <f>IF(AV18=0,AX17,IF(VLOOKUP(C17,Сводный!I:L,2,FALSE)&lt;0,IF(AX17&lt;0,AX17-1,-1),IF(AX17&gt;0,AX17+1,1)))</f>
        <v>-1</v>
      </c>
      <c r="AY18" s="120"/>
    </row>
    <row r="19" spans="1:51" s="25" customFormat="1" ht="11.25">
      <c r="A19" s="124"/>
      <c r="B19" s="116">
        <v>18</v>
      </c>
      <c r="C19" s="134">
        <v>40150</v>
      </c>
      <c r="D19" s="83">
        <v>0.54298611111111106</v>
      </c>
      <c r="E19" s="84">
        <f t="shared" si="12"/>
        <v>40150</v>
      </c>
      <c r="F19" s="83">
        <v>0.55812499999999998</v>
      </c>
      <c r="G19" s="85" t="s">
        <v>1789</v>
      </c>
      <c r="H19" s="85" t="s">
        <v>11854</v>
      </c>
      <c r="I19" s="86">
        <v>49.98</v>
      </c>
      <c r="J19" s="86">
        <v>50.03</v>
      </c>
      <c r="K19" s="85">
        <v>100</v>
      </c>
      <c r="L19" s="86">
        <v>2.2200000000000002</v>
      </c>
      <c r="M19" s="118" t="s">
        <v>11847</v>
      </c>
      <c r="N19" s="108" t="s">
        <v>11909</v>
      </c>
      <c r="O19" s="109">
        <v>0</v>
      </c>
      <c r="P19" s="110" t="s">
        <v>11995</v>
      </c>
      <c r="Q19" s="86"/>
      <c r="R19" s="86"/>
      <c r="S19" s="128">
        <f t="shared" si="20"/>
        <v>25040.489999999998</v>
      </c>
      <c r="T19" s="128">
        <f t="shared" si="21"/>
        <v>2.2200000000000002</v>
      </c>
      <c r="U19" s="126">
        <f t="shared" si="0"/>
        <v>4998</v>
      </c>
      <c r="V19" s="126">
        <f t="shared" si="1"/>
        <v>5003</v>
      </c>
      <c r="W19" s="125">
        <f t="shared" si="2"/>
        <v>-5</v>
      </c>
      <c r="X19" s="125">
        <f t="shared" si="13"/>
        <v>-7.2200000000000006</v>
      </c>
      <c r="Y19" s="127">
        <f t="shared" si="14"/>
        <v>95.009999999999991</v>
      </c>
      <c r="Z19" s="127">
        <f t="shared" si="15"/>
        <v>47.710000000000008</v>
      </c>
      <c r="AA19" s="127">
        <f t="shared" si="3"/>
        <v>90.009999999999991</v>
      </c>
      <c r="AB19" s="127">
        <f t="shared" si="4"/>
        <v>40.490000000000009</v>
      </c>
      <c r="AC19" s="91" t="str">
        <f>IF(G19&lt;&gt;"",VLOOKUP(WEEKDAY(C19,2),Служебный!K$4:L$10,2),"")</f>
        <v>чт</v>
      </c>
      <c r="AD19" s="111" t="str">
        <f t="shared" si="5"/>
        <v>13-14</v>
      </c>
      <c r="AE19" s="91" t="str">
        <f>VLOOKUP(G:G,Служебный!B:G,6,)</f>
        <v>NYSE</v>
      </c>
      <c r="AF19" s="91" t="str">
        <f>VLOOKUP(G:G,Служебный!B:G,3,FALSE)</f>
        <v>Consumer Goods</v>
      </c>
      <c r="AG19" s="91" t="str">
        <f>VLOOKUP(G:G,Служебный!B:G,4,FALSE)</f>
        <v>Personal Products</v>
      </c>
      <c r="AH19" s="112">
        <f t="shared" si="6"/>
        <v>1308</v>
      </c>
      <c r="AI19" s="112">
        <f t="shared" si="7"/>
        <v>15</v>
      </c>
      <c r="AJ19" s="112" t="str">
        <f t="shared" si="8"/>
        <v>интрадей</v>
      </c>
      <c r="AK19" s="91" t="str">
        <f>IF(D19&lt;Служебный!P$3,"Раньше открытия",IF(D19&gt;Служебный!P$6,"Позже закрытия",IF(D19&lt;Служебный!P$4,Служебный!N$4,IF((D19&gt;Служебный!P$5),Служебный!N$6,Служебный!N$5))))</f>
        <v>11:00 - 14:30</v>
      </c>
      <c r="AL19" s="91">
        <f t="shared" si="27"/>
        <v>0</v>
      </c>
      <c r="AM19" s="91">
        <f t="shared" si="28"/>
        <v>-7.2200000000000006</v>
      </c>
      <c r="AN19" s="91">
        <f t="shared" si="22"/>
        <v>2009</v>
      </c>
      <c r="AO19" s="91" t="str">
        <f t="shared" si="23"/>
        <v>Декабрь</v>
      </c>
      <c r="AP19" s="113">
        <f t="shared" si="24"/>
        <v>49</v>
      </c>
      <c r="AQ19" s="114">
        <f t="shared" si="9"/>
        <v>0</v>
      </c>
      <c r="AR19" s="114">
        <f t="shared" si="18"/>
        <v>25000</v>
      </c>
      <c r="AS19" s="114">
        <f t="shared" si="19"/>
        <v>0.16195999999999186</v>
      </c>
      <c r="AT19" s="114">
        <f t="shared" si="25"/>
        <v>-2.8824990388347536E-2</v>
      </c>
      <c r="AU19" s="91">
        <f t="shared" si="10"/>
        <v>0</v>
      </c>
      <c r="AV19" s="91">
        <f t="shared" si="11"/>
        <v>0</v>
      </c>
      <c r="AW19" s="91">
        <f t="shared" si="26"/>
        <v>50</v>
      </c>
      <c r="AX19" s="115">
        <f>IF(AV19=0,AX18,IF(VLOOKUP(C18,Сводный!I:L,2,FALSE)&lt;0,IF(AX18&lt;0,AX18-1,-1),IF(AX18&gt;0,AX18+1,1)))</f>
        <v>-1</v>
      </c>
      <c r="AY19" s="120"/>
    </row>
    <row r="20" spans="1:51" s="25" customFormat="1" ht="11.25">
      <c r="A20" s="124"/>
      <c r="B20" s="116">
        <v>19</v>
      </c>
      <c r="C20" s="134">
        <v>40150</v>
      </c>
      <c r="D20" s="83">
        <v>0.55834490740740739</v>
      </c>
      <c r="E20" s="84">
        <f t="shared" si="12"/>
        <v>40150</v>
      </c>
      <c r="F20" s="83">
        <v>0.56342592592592589</v>
      </c>
      <c r="G20" s="85" t="s">
        <v>1789</v>
      </c>
      <c r="H20" s="85" t="s">
        <v>63</v>
      </c>
      <c r="I20" s="86">
        <v>50.05</v>
      </c>
      <c r="J20" s="86">
        <v>49.93</v>
      </c>
      <c r="K20" s="85">
        <v>100</v>
      </c>
      <c r="L20" s="86">
        <v>2.5</v>
      </c>
      <c r="M20" s="118" t="s">
        <v>11846</v>
      </c>
      <c r="N20" s="108" t="s">
        <v>11909</v>
      </c>
      <c r="O20" s="109">
        <v>-1</v>
      </c>
      <c r="P20" s="110" t="s">
        <v>11997</v>
      </c>
      <c r="Q20" s="86"/>
      <c r="R20" s="86"/>
      <c r="S20" s="128">
        <f t="shared" si="20"/>
        <v>25025.989999999998</v>
      </c>
      <c r="T20" s="128">
        <f t="shared" si="21"/>
        <v>2.5</v>
      </c>
      <c r="U20" s="126">
        <f t="shared" si="0"/>
        <v>5005</v>
      </c>
      <c r="V20" s="126">
        <f t="shared" si="1"/>
        <v>4993</v>
      </c>
      <c r="W20" s="125">
        <f t="shared" si="2"/>
        <v>-12</v>
      </c>
      <c r="X20" s="125">
        <f t="shared" si="13"/>
        <v>-14.5</v>
      </c>
      <c r="Y20" s="127">
        <f t="shared" si="14"/>
        <v>90.009999999999991</v>
      </c>
      <c r="Z20" s="127">
        <f t="shared" si="15"/>
        <v>40.490000000000009</v>
      </c>
      <c r="AA20" s="127">
        <f t="shared" si="3"/>
        <v>78.009999999999991</v>
      </c>
      <c r="AB20" s="127">
        <f t="shared" si="4"/>
        <v>25.990000000000009</v>
      </c>
      <c r="AC20" s="91" t="str">
        <f>IF(G20&lt;&gt;"",VLOOKUP(WEEKDAY(C20,2),Служебный!K$4:L$10,2),"")</f>
        <v>чт</v>
      </c>
      <c r="AD20" s="111" t="str">
        <f t="shared" si="5"/>
        <v>13-14</v>
      </c>
      <c r="AE20" s="91" t="str">
        <f>VLOOKUP(G:G,Служебный!B:G,6,)</f>
        <v>NYSE</v>
      </c>
      <c r="AF20" s="91" t="str">
        <f>VLOOKUP(G:G,Служебный!B:G,3,FALSE)</f>
        <v>Consumer Goods</v>
      </c>
      <c r="AG20" s="91" t="str">
        <f>VLOOKUP(G:G,Служебный!B:G,4,FALSE)</f>
        <v>Personal Products</v>
      </c>
      <c r="AH20" s="112">
        <f t="shared" si="6"/>
        <v>439</v>
      </c>
      <c r="AI20" s="112">
        <f t="shared" si="7"/>
        <v>0</v>
      </c>
      <c r="AJ20" s="112" t="str">
        <f t="shared" si="8"/>
        <v>интрадей</v>
      </c>
      <c r="AK20" s="91" t="str">
        <f>IF(D20&lt;Служебный!P$3,"Раньше открытия",IF(D20&gt;Служебный!P$6,"Позже закрытия",IF(D20&lt;Служебный!P$4,Служебный!N$4,IF((D20&gt;Служебный!P$5),Служебный!N$6,Служебный!N$5))))</f>
        <v>11:00 - 14:30</v>
      </c>
      <c r="AL20" s="91">
        <f t="shared" si="27"/>
        <v>0</v>
      </c>
      <c r="AM20" s="91">
        <f t="shared" si="28"/>
        <v>-14.5</v>
      </c>
      <c r="AN20" s="91">
        <f t="shared" si="22"/>
        <v>2009</v>
      </c>
      <c r="AO20" s="91" t="str">
        <f t="shared" si="23"/>
        <v>Декабрь</v>
      </c>
      <c r="AP20" s="113">
        <f t="shared" si="24"/>
        <v>49</v>
      </c>
      <c r="AQ20" s="114">
        <f t="shared" si="9"/>
        <v>0</v>
      </c>
      <c r="AR20" s="114">
        <f t="shared" si="18"/>
        <v>25000</v>
      </c>
      <c r="AS20" s="114">
        <f t="shared" si="19"/>
        <v>0.10395999999999185</v>
      </c>
      <c r="AT20" s="114">
        <f t="shared" si="25"/>
        <v>-5.7906215094033708E-2</v>
      </c>
      <c r="AU20" s="91">
        <f t="shared" si="10"/>
        <v>0</v>
      </c>
      <c r="AV20" s="91">
        <f t="shared" si="11"/>
        <v>0</v>
      </c>
      <c r="AW20" s="91">
        <f t="shared" si="26"/>
        <v>55</v>
      </c>
      <c r="AX20" s="115">
        <f>IF(AV20=0,AX19,IF(VLOOKUP(C19,Сводный!I:L,2,FALSE)&lt;0,IF(AX19&lt;0,AX19-1,-1),IF(AX19&gt;0,AX19+1,1)))</f>
        <v>-1</v>
      </c>
      <c r="AY20" s="120"/>
    </row>
    <row r="21" spans="1:51" s="25" customFormat="1" ht="11.25">
      <c r="A21" s="124"/>
      <c r="B21" s="116">
        <v>20</v>
      </c>
      <c r="C21" s="134">
        <v>40150</v>
      </c>
      <c r="D21" s="83">
        <v>0.54886574074074079</v>
      </c>
      <c r="E21" s="84">
        <f t="shared" si="12"/>
        <v>40150</v>
      </c>
      <c r="F21" s="83">
        <v>0.62613425925925925</v>
      </c>
      <c r="G21" s="85" t="s">
        <v>4829</v>
      </c>
      <c r="H21" s="85" t="s">
        <v>11854</v>
      </c>
      <c r="I21" s="86">
        <v>59.97</v>
      </c>
      <c r="J21" s="86">
        <v>59.75</v>
      </c>
      <c r="K21" s="85">
        <v>100</v>
      </c>
      <c r="L21" s="86">
        <v>2.37</v>
      </c>
      <c r="M21" s="118" t="s">
        <v>11847</v>
      </c>
      <c r="N21" s="108" t="s">
        <v>11913</v>
      </c>
      <c r="O21" s="109">
        <v>1</v>
      </c>
      <c r="P21" s="110" t="s">
        <v>11995</v>
      </c>
      <c r="Q21" s="86"/>
      <c r="R21" s="86"/>
      <c r="S21" s="128">
        <f t="shared" si="20"/>
        <v>25045.62</v>
      </c>
      <c r="T21" s="128">
        <f t="shared" si="21"/>
        <v>2.37</v>
      </c>
      <c r="U21" s="126">
        <f t="shared" si="0"/>
        <v>5997</v>
      </c>
      <c r="V21" s="126">
        <f t="shared" si="1"/>
        <v>5975</v>
      </c>
      <c r="W21" s="125">
        <f t="shared" si="2"/>
        <v>22</v>
      </c>
      <c r="X21" s="125">
        <f t="shared" si="13"/>
        <v>19.63</v>
      </c>
      <c r="Y21" s="127">
        <f t="shared" si="14"/>
        <v>78.009999999999991</v>
      </c>
      <c r="Z21" s="127">
        <f t="shared" si="15"/>
        <v>25.990000000000009</v>
      </c>
      <c r="AA21" s="127">
        <f t="shared" si="3"/>
        <v>100.00999999999999</v>
      </c>
      <c r="AB21" s="127">
        <f t="shared" si="4"/>
        <v>45.620000000000005</v>
      </c>
      <c r="AC21" s="91" t="str">
        <f>IF(G21&lt;&gt;"",VLOOKUP(WEEKDAY(C21,2),Служебный!K$4:L$10,2),"")</f>
        <v>чт</v>
      </c>
      <c r="AD21" s="111" t="str">
        <f t="shared" si="5"/>
        <v>13-14</v>
      </c>
      <c r="AE21" s="91" t="str">
        <f>VLOOKUP(G:G,Служебный!B:G,6,)</f>
        <v>NYSE</v>
      </c>
      <c r="AF21" s="91" t="str">
        <f>VLOOKUP(G:G,Служебный!B:G,3,FALSE)</f>
        <v>Consumer Goods</v>
      </c>
      <c r="AG21" s="91" t="str">
        <f>VLOOKUP(G:G,Служебный!B:G,4,FALSE)</f>
        <v>Processed &amp; Packaged Goods</v>
      </c>
      <c r="AH21" s="112">
        <f t="shared" si="6"/>
        <v>6676</v>
      </c>
      <c r="AI21" s="112">
        <f t="shared" si="7"/>
        <v>105</v>
      </c>
      <c r="AJ21" s="112" t="str">
        <f t="shared" si="8"/>
        <v>интрадей</v>
      </c>
      <c r="AK21" s="91" t="str">
        <f>IF(D21&lt;Служебный!P$3,"Раньше открытия",IF(D21&gt;Служебный!P$6,"Позже закрытия",IF(D21&lt;Служебный!P$4,Служебный!N$4,IF((D21&gt;Служебный!P$5),Служебный!N$6,Служебный!N$5))))</f>
        <v>11:00 - 14:30</v>
      </c>
      <c r="AL21" s="91">
        <f t="shared" si="27"/>
        <v>19.63</v>
      </c>
      <c r="AM21" s="91">
        <f t="shared" si="28"/>
        <v>0</v>
      </c>
      <c r="AN21" s="91">
        <f t="shared" si="22"/>
        <v>2009</v>
      </c>
      <c r="AO21" s="91" t="str">
        <f t="shared" si="23"/>
        <v>Декабрь</v>
      </c>
      <c r="AP21" s="113">
        <f t="shared" si="24"/>
        <v>49</v>
      </c>
      <c r="AQ21" s="114">
        <f t="shared" si="9"/>
        <v>0</v>
      </c>
      <c r="AR21" s="114">
        <f t="shared" si="18"/>
        <v>25000</v>
      </c>
      <c r="AS21" s="114">
        <f t="shared" si="19"/>
        <v>0.18247999999999592</v>
      </c>
      <c r="AT21" s="114">
        <f t="shared" si="25"/>
        <v>7.8438455381789174E-2</v>
      </c>
      <c r="AU21" s="91">
        <f t="shared" si="10"/>
        <v>0</v>
      </c>
      <c r="AV21" s="91">
        <f t="shared" si="11"/>
        <v>0</v>
      </c>
      <c r="AW21" s="91">
        <f t="shared" si="26"/>
        <v>60</v>
      </c>
      <c r="AX21" s="115">
        <f>IF(AV21=0,AX20,IF(VLOOKUP(C20,Сводный!I:L,2,FALSE)&lt;0,IF(AX20&lt;0,AX20-1,-1),IF(AX20&gt;0,AX20+1,1)))</f>
        <v>-1</v>
      </c>
      <c r="AY21" s="120"/>
    </row>
    <row r="22" spans="1:51" s="25" customFormat="1" ht="11.25">
      <c r="A22" s="124"/>
      <c r="B22" s="116">
        <v>21</v>
      </c>
      <c r="C22" s="134">
        <v>40150</v>
      </c>
      <c r="D22" s="83">
        <v>0.55077546296296298</v>
      </c>
      <c r="E22" s="84">
        <f t="shared" si="12"/>
        <v>40150</v>
      </c>
      <c r="F22" s="83">
        <v>0.55503472222222217</v>
      </c>
      <c r="G22" s="85" t="s">
        <v>1709</v>
      </c>
      <c r="H22" s="85" t="s">
        <v>11854</v>
      </c>
      <c r="I22" s="86">
        <v>51.97</v>
      </c>
      <c r="J22" s="86">
        <v>52.04</v>
      </c>
      <c r="K22" s="85">
        <v>100</v>
      </c>
      <c r="L22" s="86">
        <v>2.35</v>
      </c>
      <c r="M22" s="118" t="s">
        <v>11846</v>
      </c>
      <c r="N22" s="108" t="s">
        <v>11909</v>
      </c>
      <c r="O22" s="109">
        <v>1</v>
      </c>
      <c r="P22" s="110" t="s">
        <v>11997</v>
      </c>
      <c r="Q22" s="86"/>
      <c r="R22" s="86"/>
      <c r="S22" s="128">
        <f t="shared" si="20"/>
        <v>25036.27</v>
      </c>
      <c r="T22" s="128">
        <f t="shared" si="21"/>
        <v>2.35</v>
      </c>
      <c r="U22" s="126">
        <f t="shared" si="0"/>
        <v>5197</v>
      </c>
      <c r="V22" s="126">
        <f t="shared" si="1"/>
        <v>5204</v>
      </c>
      <c r="W22" s="125">
        <f t="shared" si="2"/>
        <v>-7</v>
      </c>
      <c r="X22" s="125">
        <f t="shared" si="13"/>
        <v>-9.35</v>
      </c>
      <c r="Y22" s="127">
        <f t="shared" si="14"/>
        <v>100.00999999999999</v>
      </c>
      <c r="Z22" s="127">
        <f t="shared" si="15"/>
        <v>45.620000000000005</v>
      </c>
      <c r="AA22" s="127">
        <f t="shared" si="3"/>
        <v>93.009999999999991</v>
      </c>
      <c r="AB22" s="127">
        <f t="shared" si="4"/>
        <v>36.270000000000003</v>
      </c>
      <c r="AC22" s="91" t="str">
        <f>IF(G22&lt;&gt;"",VLOOKUP(WEEKDAY(C22,2),Служебный!K$4:L$10,2),"")</f>
        <v>чт</v>
      </c>
      <c r="AD22" s="111" t="str">
        <f t="shared" si="5"/>
        <v>13-14</v>
      </c>
      <c r="AE22" s="91" t="str">
        <f>VLOOKUP(G:G,Служебный!B:G,6,)</f>
        <v>NYSE</v>
      </c>
      <c r="AF22" s="91" t="str">
        <f>VLOOKUP(G:G,Служебный!B:G,3,FALSE)</f>
        <v>Basic Materials</v>
      </c>
      <c r="AG22" s="91" t="str">
        <f>VLOOKUP(G:G,Служебный!B:G,4,FALSE)</f>
        <v>Major Integrated Oil &amp; Gas</v>
      </c>
      <c r="AH22" s="112">
        <f t="shared" si="6"/>
        <v>368</v>
      </c>
      <c r="AI22" s="112">
        <f t="shared" si="7"/>
        <v>0</v>
      </c>
      <c r="AJ22" s="112" t="str">
        <f t="shared" si="8"/>
        <v>интрадей</v>
      </c>
      <c r="AK22" s="91" t="str">
        <f>IF(D22&lt;Служебный!P$3,"Раньше открытия",IF(D22&gt;Служебный!P$6,"Позже закрытия",IF(D22&lt;Служебный!P$4,Служебный!N$4,IF((D22&gt;Служебный!P$5),Служебный!N$6,Служебный!N$5))))</f>
        <v>11:00 - 14:30</v>
      </c>
      <c r="AL22" s="91">
        <f t="shared" si="27"/>
        <v>0</v>
      </c>
      <c r="AM22" s="91">
        <f t="shared" si="28"/>
        <v>-9.35</v>
      </c>
      <c r="AN22" s="91">
        <f t="shared" si="22"/>
        <v>2009</v>
      </c>
      <c r="AO22" s="91" t="str">
        <f t="shared" si="23"/>
        <v>Декабрь</v>
      </c>
      <c r="AP22" s="113">
        <f t="shared" si="24"/>
        <v>49</v>
      </c>
      <c r="AQ22" s="114">
        <f t="shared" si="9"/>
        <v>0</v>
      </c>
      <c r="AR22" s="114">
        <f t="shared" si="18"/>
        <v>25000</v>
      </c>
      <c r="AS22" s="114">
        <f t="shared" si="19"/>
        <v>0.14508000000000174</v>
      </c>
      <c r="AT22" s="114">
        <f t="shared" si="25"/>
        <v>-3.733187679122555E-2</v>
      </c>
      <c r="AU22" s="91">
        <f t="shared" si="10"/>
        <v>0</v>
      </c>
      <c r="AV22" s="91">
        <f t="shared" si="11"/>
        <v>0</v>
      </c>
      <c r="AW22" s="91">
        <f t="shared" si="26"/>
        <v>55</v>
      </c>
      <c r="AX22" s="115">
        <f>IF(AV22=0,AX21,IF(VLOOKUP(C21,Сводный!I:L,2,FALSE)&lt;0,IF(AX21&lt;0,AX21-1,-1),IF(AX21&gt;0,AX21+1,1)))</f>
        <v>-1</v>
      </c>
      <c r="AY22" s="120"/>
    </row>
    <row r="23" spans="1:51" s="25" customFormat="1" ht="11.25">
      <c r="A23" s="124"/>
      <c r="B23" s="116">
        <v>22</v>
      </c>
      <c r="C23" s="134">
        <v>40150</v>
      </c>
      <c r="D23" s="83">
        <v>0.58803240740740736</v>
      </c>
      <c r="E23" s="84">
        <f t="shared" si="12"/>
        <v>40150</v>
      </c>
      <c r="F23" s="83">
        <v>0.62618055555555563</v>
      </c>
      <c r="G23" s="85" t="s">
        <v>2401</v>
      </c>
      <c r="H23" s="85" t="s">
        <v>11854</v>
      </c>
      <c r="I23" s="86">
        <v>26.95</v>
      </c>
      <c r="J23" s="86">
        <v>26.63</v>
      </c>
      <c r="K23" s="85">
        <v>100</v>
      </c>
      <c r="L23" s="86">
        <v>2.44</v>
      </c>
      <c r="M23" s="118" t="s">
        <v>11851</v>
      </c>
      <c r="N23" s="108" t="s">
        <v>11915</v>
      </c>
      <c r="O23" s="109">
        <v>2</v>
      </c>
      <c r="P23" s="110" t="s">
        <v>11996</v>
      </c>
      <c r="Q23" s="86"/>
      <c r="R23" s="86"/>
      <c r="S23" s="128">
        <f t="shared" si="20"/>
        <v>25065.83</v>
      </c>
      <c r="T23" s="128">
        <f t="shared" si="21"/>
        <v>2.44</v>
      </c>
      <c r="U23" s="126">
        <f t="shared" si="0"/>
        <v>2695</v>
      </c>
      <c r="V23" s="126">
        <f t="shared" si="1"/>
        <v>2663</v>
      </c>
      <c r="W23" s="125">
        <f t="shared" si="2"/>
        <v>32</v>
      </c>
      <c r="X23" s="125">
        <f t="shared" si="13"/>
        <v>29.56</v>
      </c>
      <c r="Y23" s="127">
        <f t="shared" si="14"/>
        <v>93.009999999999991</v>
      </c>
      <c r="Z23" s="127">
        <f t="shared" si="15"/>
        <v>36.270000000000003</v>
      </c>
      <c r="AA23" s="127">
        <f t="shared" si="3"/>
        <v>125.00999999999999</v>
      </c>
      <c r="AB23" s="127">
        <f t="shared" si="4"/>
        <v>65.83</v>
      </c>
      <c r="AC23" s="91" t="str">
        <f>IF(G23&lt;&gt;"",VLOOKUP(WEEKDAY(C23,2),Служебный!K$4:L$10,2),"")</f>
        <v>чт</v>
      </c>
      <c r="AD23" s="111" t="str">
        <f t="shared" si="5"/>
        <v>14-15</v>
      </c>
      <c r="AE23" s="91" t="str">
        <f>VLOOKUP(G:G,Служебный!B:G,6,)</f>
        <v>NYSE</v>
      </c>
      <c r="AF23" s="91" t="str">
        <f>VLOOKUP(G:G,Служебный!B:G,3,FALSE)</f>
        <v>Services</v>
      </c>
      <c r="AG23" s="91" t="str">
        <f>VLOOKUP(G:G,Служебный!B:G,4,FALSE)</f>
        <v>Auto Dealerships</v>
      </c>
      <c r="AH23" s="112">
        <f t="shared" si="6"/>
        <v>3296</v>
      </c>
      <c r="AI23" s="112">
        <f t="shared" si="7"/>
        <v>45</v>
      </c>
      <c r="AJ23" s="112" t="str">
        <f t="shared" si="8"/>
        <v>интрадей</v>
      </c>
      <c r="AK23" s="91" t="str">
        <f>IF(D23&lt;Служебный!P$3,"Раньше открытия",IF(D23&gt;Служебный!P$6,"Позже закрытия",IF(D23&lt;Служебный!P$4,Служебный!N$4,IF((D23&gt;Служебный!P$5),Служебный!N$6,Служебный!N$5))))</f>
        <v>11:00 - 14:30</v>
      </c>
      <c r="AL23" s="91">
        <f t="shared" si="27"/>
        <v>29.56</v>
      </c>
      <c r="AM23" s="91">
        <f t="shared" si="28"/>
        <v>0</v>
      </c>
      <c r="AN23" s="91">
        <f t="shared" si="22"/>
        <v>2009</v>
      </c>
      <c r="AO23" s="91" t="str">
        <f t="shared" si="23"/>
        <v>Декабрь</v>
      </c>
      <c r="AP23" s="113">
        <f t="shared" si="24"/>
        <v>49</v>
      </c>
      <c r="AQ23" s="114">
        <f t="shared" si="9"/>
        <v>0</v>
      </c>
      <c r="AR23" s="114">
        <f t="shared" si="18"/>
        <v>25000</v>
      </c>
      <c r="AS23" s="114">
        <f t="shared" si="19"/>
        <v>0.26332000000000699</v>
      </c>
      <c r="AT23" s="114">
        <f t="shared" si="25"/>
        <v>0.11806870592145439</v>
      </c>
      <c r="AU23" s="91">
        <f t="shared" si="10"/>
        <v>0</v>
      </c>
      <c r="AV23" s="91">
        <f t="shared" si="11"/>
        <v>0</v>
      </c>
      <c r="AW23" s="91">
        <f t="shared" si="26"/>
        <v>30</v>
      </c>
      <c r="AX23" s="115">
        <f>IF(AV23=0,AX22,IF(VLOOKUP(C22,Сводный!I:L,2,FALSE)&lt;0,IF(AX22&lt;0,AX22-1,-1),IF(AX22&gt;0,AX22+1,1)))</f>
        <v>-1</v>
      </c>
      <c r="AY23" s="120"/>
    </row>
    <row r="24" spans="1:51" s="25" customFormat="1" ht="11.25">
      <c r="A24" s="124"/>
      <c r="B24" s="116">
        <v>23</v>
      </c>
      <c r="C24" s="134">
        <v>40150</v>
      </c>
      <c r="D24" s="83">
        <v>0.60381944444444446</v>
      </c>
      <c r="E24" s="84">
        <f t="shared" si="12"/>
        <v>40150</v>
      </c>
      <c r="F24" s="83">
        <v>0.62027777777777782</v>
      </c>
      <c r="G24" s="85" t="s">
        <v>3310</v>
      </c>
      <c r="H24" s="85" t="s">
        <v>11854</v>
      </c>
      <c r="I24" s="86">
        <v>28.97</v>
      </c>
      <c r="J24" s="86">
        <v>29.02</v>
      </c>
      <c r="K24" s="85">
        <v>200</v>
      </c>
      <c r="L24" s="86">
        <v>4.9000000000000004</v>
      </c>
      <c r="M24" s="118" t="s">
        <v>11847</v>
      </c>
      <c r="N24" s="108" t="s">
        <v>11909</v>
      </c>
      <c r="O24" s="109">
        <v>1</v>
      </c>
      <c r="P24" s="110" t="s">
        <v>11995</v>
      </c>
      <c r="Q24" s="86"/>
      <c r="R24" s="86"/>
      <c r="S24" s="128">
        <f t="shared" si="20"/>
        <v>25050.93</v>
      </c>
      <c r="T24" s="128">
        <f t="shared" si="21"/>
        <v>4.9000000000000004</v>
      </c>
      <c r="U24" s="126">
        <f t="shared" si="0"/>
        <v>5794</v>
      </c>
      <c r="V24" s="126">
        <f t="shared" si="1"/>
        <v>5804</v>
      </c>
      <c r="W24" s="125">
        <f t="shared" si="2"/>
        <v>-10</v>
      </c>
      <c r="X24" s="125">
        <f t="shared" si="13"/>
        <v>-14.9</v>
      </c>
      <c r="Y24" s="127">
        <f t="shared" si="14"/>
        <v>125.00999999999999</v>
      </c>
      <c r="Z24" s="127">
        <f t="shared" si="15"/>
        <v>65.83</v>
      </c>
      <c r="AA24" s="127">
        <f t="shared" si="3"/>
        <v>115.00999999999999</v>
      </c>
      <c r="AB24" s="127">
        <f t="shared" si="4"/>
        <v>50.93</v>
      </c>
      <c r="AC24" s="91" t="str">
        <f>IF(G24&lt;&gt;"",VLOOKUP(WEEKDAY(C24,2),Служебный!K$4:L$10,2),"")</f>
        <v>чт</v>
      </c>
      <c r="AD24" s="111" t="str">
        <f t="shared" si="5"/>
        <v>14-15</v>
      </c>
      <c r="AE24" s="91" t="str">
        <f>VLOOKUP(G:G,Служебный!B:G,6,)</f>
        <v>NYSE</v>
      </c>
      <c r="AF24" s="91" t="str">
        <f>VLOOKUP(G:G,Служебный!B:G,3,FALSE)</f>
        <v>Utilities</v>
      </c>
      <c r="AG24" s="91" t="str">
        <f>VLOOKUP(G:G,Служебный!B:G,4,FALSE)</f>
        <v>Diversified Utilities</v>
      </c>
      <c r="AH24" s="112">
        <f t="shared" si="6"/>
        <v>1422</v>
      </c>
      <c r="AI24" s="112">
        <f t="shared" si="7"/>
        <v>15</v>
      </c>
      <c r="AJ24" s="112" t="str">
        <f t="shared" si="8"/>
        <v>интрадей</v>
      </c>
      <c r="AK24" s="91" t="str">
        <f>IF(D24&lt;Служебный!P$3,"Раньше открытия",IF(D24&gt;Служебный!P$6,"Позже закрытия",IF(D24&lt;Служебный!P$4,Служебный!N$4,IF((D24&gt;Служебный!P$5),Служебный!N$6,Служебный!N$5))))</f>
        <v>11:00 - 14:30</v>
      </c>
      <c r="AL24" s="91">
        <f t="shared" si="27"/>
        <v>0</v>
      </c>
      <c r="AM24" s="91">
        <f t="shared" si="28"/>
        <v>-14.9</v>
      </c>
      <c r="AN24" s="91">
        <f t="shared" si="22"/>
        <v>2009</v>
      </c>
      <c r="AO24" s="91" t="str">
        <f t="shared" si="23"/>
        <v>Декабрь</v>
      </c>
      <c r="AP24" s="113">
        <f t="shared" si="24"/>
        <v>49</v>
      </c>
      <c r="AQ24" s="114">
        <f t="shared" si="9"/>
        <v>25050.93</v>
      </c>
      <c r="AR24" s="114">
        <f t="shared" si="18"/>
        <v>25000</v>
      </c>
      <c r="AS24" s="114">
        <f t="shared" si="19"/>
        <v>0.20372000000000118</v>
      </c>
      <c r="AT24" s="114">
        <f t="shared" si="25"/>
        <v>-5.9443473445728527E-2</v>
      </c>
      <c r="AU24" s="91">
        <f t="shared" si="10"/>
        <v>0</v>
      </c>
      <c r="AV24" s="91">
        <f t="shared" si="11"/>
        <v>50.93</v>
      </c>
      <c r="AW24" s="91">
        <f t="shared" si="26"/>
        <v>30</v>
      </c>
      <c r="AX24" s="115">
        <f>IF(AV24=0,AX23,IF(VLOOKUP(C23,Сводный!I:L,2,FALSE)&lt;0,IF(AX23&lt;0,AX23-1,-1),IF(AX23&gt;0,AX23+1,1)))</f>
        <v>1</v>
      </c>
      <c r="AY24" s="120"/>
    </row>
    <row r="25" spans="1:51" s="25" customFormat="1" ht="11.25">
      <c r="A25" s="124"/>
      <c r="B25" s="116">
        <v>24</v>
      </c>
      <c r="C25" s="134">
        <v>40151</v>
      </c>
      <c r="D25" s="83">
        <v>0.4070833333333333</v>
      </c>
      <c r="E25" s="84">
        <f t="shared" si="12"/>
        <v>40151</v>
      </c>
      <c r="F25" s="83">
        <v>0.40817129629629628</v>
      </c>
      <c r="G25" s="85" t="s">
        <v>5634</v>
      </c>
      <c r="H25" s="85" t="s">
        <v>11854</v>
      </c>
      <c r="I25" s="86">
        <v>39.96</v>
      </c>
      <c r="J25" s="86">
        <v>40.034999999999997</v>
      </c>
      <c r="K25" s="85">
        <v>400</v>
      </c>
      <c r="L25" s="86">
        <v>8.8000000000000007</v>
      </c>
      <c r="M25" s="119" t="s">
        <v>11847</v>
      </c>
      <c r="N25" s="108" t="s">
        <v>11909</v>
      </c>
      <c r="O25" s="109">
        <v>1</v>
      </c>
      <c r="P25" s="110" t="s">
        <v>11995</v>
      </c>
      <c r="Q25" s="86"/>
      <c r="R25" s="86"/>
      <c r="S25" s="128">
        <f t="shared" si="20"/>
        <v>25012.13</v>
      </c>
      <c r="T25" s="128">
        <f t="shared" si="21"/>
        <v>8.8000000000000007</v>
      </c>
      <c r="U25" s="126">
        <f t="shared" si="0"/>
        <v>15984</v>
      </c>
      <c r="V25" s="126">
        <f t="shared" si="1"/>
        <v>16013.999999999998</v>
      </c>
      <c r="W25" s="125">
        <f t="shared" si="2"/>
        <v>-29.999999999998181</v>
      </c>
      <c r="X25" s="125">
        <f t="shared" si="13"/>
        <v>-38.799999999998178</v>
      </c>
      <c r="Y25" s="127">
        <f t="shared" si="14"/>
        <v>115.00999999999999</v>
      </c>
      <c r="Z25" s="127">
        <f t="shared" si="15"/>
        <v>50.93</v>
      </c>
      <c r="AA25" s="127">
        <f t="shared" si="3"/>
        <v>85.01000000000181</v>
      </c>
      <c r="AB25" s="127">
        <f t="shared" si="4"/>
        <v>12.130000000001822</v>
      </c>
      <c r="AC25" s="91" t="str">
        <f>IF(G25&lt;&gt;"",VLOOKUP(WEEKDAY(C25,2),Служебный!K$4:L$10,2),"")</f>
        <v>пт</v>
      </c>
      <c r="AD25" s="111" t="str">
        <f t="shared" si="5"/>
        <v>9-10</v>
      </c>
      <c r="AE25" s="91" t="str">
        <f>VLOOKUP(G:G,Служебный!B:G,6,)</f>
        <v>NYSE</v>
      </c>
      <c r="AF25" s="91" t="str">
        <f>VLOOKUP(G:G,Служебный!B:G,3,FALSE)</f>
        <v>Technology</v>
      </c>
      <c r="AG25" s="91" t="str">
        <f>VLOOKUP(G:G,Служебный!B:G,4,FALSE)</f>
        <v>Data Storage Devices</v>
      </c>
      <c r="AH25" s="112">
        <f t="shared" si="6"/>
        <v>94</v>
      </c>
      <c r="AI25" s="112">
        <f t="shared" si="7"/>
        <v>0</v>
      </c>
      <c r="AJ25" s="112" t="str">
        <f t="shared" si="8"/>
        <v>интрадей</v>
      </c>
      <c r="AK25" s="91" t="str">
        <f>IF(D25&lt;Служебный!P$3,"Раньше открытия",IF(D25&gt;Служебный!P$6,"Позже закрытия",IF(D25&lt;Служебный!P$4,Служебный!N$4,IF((D25&gt;Служебный!P$5),Служебный!N$6,Служебный!N$5))))</f>
        <v>9:30 - 11:00</v>
      </c>
      <c r="AL25" s="91">
        <f t="shared" si="27"/>
        <v>0</v>
      </c>
      <c r="AM25" s="91">
        <f t="shared" si="28"/>
        <v>-38.799999999998178</v>
      </c>
      <c r="AN25" s="91">
        <f t="shared" si="22"/>
        <v>2009</v>
      </c>
      <c r="AO25" s="91" t="str">
        <f t="shared" si="23"/>
        <v>Декабрь</v>
      </c>
      <c r="AP25" s="113">
        <f t="shared" si="24"/>
        <v>49</v>
      </c>
      <c r="AQ25" s="114">
        <f t="shared" si="9"/>
        <v>0</v>
      </c>
      <c r="AR25" s="114">
        <f t="shared" si="18"/>
        <v>25000</v>
      </c>
      <c r="AS25" s="114">
        <f t="shared" si="19"/>
        <v>4.8520000000004074E-2</v>
      </c>
      <c r="AT25" s="114">
        <f t="shared" si="25"/>
        <v>-0.15488446935901889</v>
      </c>
      <c r="AU25" s="91">
        <f t="shared" si="10"/>
        <v>50.93</v>
      </c>
      <c r="AV25" s="91">
        <f t="shared" si="11"/>
        <v>0</v>
      </c>
      <c r="AW25" s="91">
        <f t="shared" si="26"/>
        <v>40</v>
      </c>
      <c r="AX25" s="115">
        <f>IF(AV25=0,AX24,IF(VLOOKUP(C24,Сводный!I:L,2,FALSE)&lt;0,IF(AX24&lt;0,AX24-1,-1),IF(AX24&gt;0,AX24+1,1)))</f>
        <v>1</v>
      </c>
      <c r="AY25" s="120"/>
    </row>
    <row r="26" spans="1:51" s="25" customFormat="1" ht="11.25">
      <c r="A26" s="124"/>
      <c r="B26" s="116">
        <v>25</v>
      </c>
      <c r="C26" s="134">
        <v>40151</v>
      </c>
      <c r="D26" s="83">
        <v>0.52960648148148148</v>
      </c>
      <c r="E26" s="84">
        <f t="shared" si="12"/>
        <v>40151</v>
      </c>
      <c r="F26" s="83">
        <v>0.54976851851851849</v>
      </c>
      <c r="G26" s="85" t="s">
        <v>1993</v>
      </c>
      <c r="H26" s="85" t="s">
        <v>63</v>
      </c>
      <c r="I26" s="86">
        <v>49.08</v>
      </c>
      <c r="J26" s="86">
        <v>48.97</v>
      </c>
      <c r="K26" s="85">
        <v>100</v>
      </c>
      <c r="L26" s="86">
        <v>2.2200000000000002</v>
      </c>
      <c r="M26" s="118" t="s">
        <v>11936</v>
      </c>
      <c r="N26" s="108" t="s">
        <v>11909</v>
      </c>
      <c r="O26" s="109">
        <v>0</v>
      </c>
      <c r="P26" s="110" t="s">
        <v>11996</v>
      </c>
      <c r="Q26" s="86"/>
      <c r="R26" s="86"/>
      <c r="S26" s="128">
        <f t="shared" si="20"/>
        <v>24998.91</v>
      </c>
      <c r="T26" s="128">
        <f t="shared" si="21"/>
        <v>2.2200000000000002</v>
      </c>
      <c r="U26" s="126">
        <f t="shared" si="0"/>
        <v>4908</v>
      </c>
      <c r="V26" s="126">
        <f t="shared" si="1"/>
        <v>4897</v>
      </c>
      <c r="W26" s="125">
        <f t="shared" si="2"/>
        <v>-11</v>
      </c>
      <c r="X26" s="125">
        <f t="shared" si="13"/>
        <v>-13.22</v>
      </c>
      <c r="Y26" s="127">
        <f t="shared" si="14"/>
        <v>85.01000000000181</v>
      </c>
      <c r="Z26" s="127">
        <f t="shared" si="15"/>
        <v>12.130000000001822</v>
      </c>
      <c r="AA26" s="127">
        <f t="shared" si="3"/>
        <v>74.01000000000181</v>
      </c>
      <c r="AB26" s="127">
        <f t="shared" si="4"/>
        <v>-1.0899999999981791</v>
      </c>
      <c r="AC26" s="91" t="str">
        <f>IF(G26&lt;&gt;"",VLOOKUP(WEEKDAY(C26,2),Служебный!K$4:L$10,2),"")</f>
        <v>пт</v>
      </c>
      <c r="AD26" s="111" t="str">
        <f t="shared" si="5"/>
        <v>12-13</v>
      </c>
      <c r="AE26" s="91" t="str">
        <f>VLOOKUP(G:G,Служебный!B:G,6,)</f>
        <v>NYSE</v>
      </c>
      <c r="AF26" s="91" t="str">
        <f>VLOOKUP(G:G,Служебный!B:G,3,FALSE)</f>
        <v>Utilities</v>
      </c>
      <c r="AG26" s="91" t="str">
        <f>VLOOKUP(G:G,Служебный!B:G,4,FALSE)</f>
        <v>Diversified Utilities</v>
      </c>
      <c r="AH26" s="112">
        <f t="shared" si="6"/>
        <v>1742</v>
      </c>
      <c r="AI26" s="112">
        <f t="shared" si="7"/>
        <v>15</v>
      </c>
      <c r="AJ26" s="112" t="str">
        <f t="shared" si="8"/>
        <v>интрадей</v>
      </c>
      <c r="AK26" s="91" t="str">
        <f>IF(D26&lt;Служебный!P$3,"Раньше открытия",IF(D26&gt;Служебный!P$6,"Позже закрытия",IF(D26&lt;Служебный!P$4,Служебный!N$4,IF((D26&gt;Служебный!P$5),Служебный!N$6,Служебный!N$5))))</f>
        <v>11:00 - 14:30</v>
      </c>
      <c r="AL26" s="91">
        <f t="shared" si="27"/>
        <v>0</v>
      </c>
      <c r="AM26" s="91">
        <f t="shared" si="28"/>
        <v>-13.22</v>
      </c>
      <c r="AN26" s="91">
        <f t="shared" si="22"/>
        <v>2009</v>
      </c>
      <c r="AO26" s="91" t="str">
        <f t="shared" si="23"/>
        <v>Декабрь</v>
      </c>
      <c r="AP26" s="113">
        <f t="shared" si="24"/>
        <v>49</v>
      </c>
      <c r="AQ26" s="114">
        <f t="shared" si="9"/>
        <v>0</v>
      </c>
      <c r="AR26" s="114">
        <f t="shared" si="18"/>
        <v>25000</v>
      </c>
      <c r="AS26" s="114">
        <f t="shared" si="19"/>
        <v>-4.3600000000005822E-3</v>
      </c>
      <c r="AT26" s="114">
        <f t="shared" si="25"/>
        <v>-5.2854355066926179E-2</v>
      </c>
      <c r="AU26" s="91">
        <f t="shared" si="10"/>
        <v>0</v>
      </c>
      <c r="AV26" s="91">
        <f t="shared" si="11"/>
        <v>0</v>
      </c>
      <c r="AW26" s="91">
        <f t="shared" si="26"/>
        <v>50</v>
      </c>
      <c r="AX26" s="115">
        <f>IF(AV26=0,AX25,IF(VLOOKUP(C25,Сводный!I:L,2,FALSE)&lt;0,IF(AX25&lt;0,AX25-1,-1),IF(AX25&gt;0,AX25+1,1)))</f>
        <v>1</v>
      </c>
      <c r="AY26" s="120"/>
    </row>
    <row r="27" spans="1:51" s="25" customFormat="1" ht="11.25">
      <c r="A27" s="124"/>
      <c r="B27" s="116">
        <v>26</v>
      </c>
      <c r="C27" s="134">
        <v>40151</v>
      </c>
      <c r="D27" s="83">
        <v>0.53670138888888885</v>
      </c>
      <c r="E27" s="84">
        <f t="shared" si="12"/>
        <v>40151</v>
      </c>
      <c r="F27" s="83">
        <v>0.62980324074074068</v>
      </c>
      <c r="G27" s="85" t="s">
        <v>3689</v>
      </c>
      <c r="H27" s="85" t="s">
        <v>11854</v>
      </c>
      <c r="I27" s="86">
        <v>16.97</v>
      </c>
      <c r="J27" s="86">
        <v>17.010000000000002</v>
      </c>
      <c r="K27" s="85">
        <v>100</v>
      </c>
      <c r="L27" s="86">
        <v>2.54</v>
      </c>
      <c r="M27" s="118" t="s">
        <v>11847</v>
      </c>
      <c r="N27" s="108" t="s">
        <v>11909</v>
      </c>
      <c r="O27" s="109">
        <v>1</v>
      </c>
      <c r="P27" s="110" t="s">
        <v>11995</v>
      </c>
      <c r="Q27" s="86"/>
      <c r="R27" s="86"/>
      <c r="S27" s="128">
        <f t="shared" si="20"/>
        <v>24992.37</v>
      </c>
      <c r="T27" s="128">
        <f t="shared" si="21"/>
        <v>2.54</v>
      </c>
      <c r="U27" s="126">
        <f t="shared" si="0"/>
        <v>1697</v>
      </c>
      <c r="V27" s="126">
        <f t="shared" si="1"/>
        <v>1701.0000000000002</v>
      </c>
      <c r="W27" s="125">
        <f t="shared" si="2"/>
        <v>-4.0000000000002274</v>
      </c>
      <c r="X27" s="125">
        <f t="shared" si="13"/>
        <v>-6.5400000000002274</v>
      </c>
      <c r="Y27" s="127">
        <f t="shared" si="14"/>
        <v>74.01000000000181</v>
      </c>
      <c r="Z27" s="127">
        <f t="shared" si="15"/>
        <v>-1.0899999999981791</v>
      </c>
      <c r="AA27" s="127">
        <f t="shared" si="3"/>
        <v>70.010000000001583</v>
      </c>
      <c r="AB27" s="127">
        <f t="shared" si="4"/>
        <v>-7.6299999999984065</v>
      </c>
      <c r="AC27" s="91" t="str">
        <f>IF(G27&lt;&gt;"",VLOOKUP(WEEKDAY(C27,2),Служебный!K$4:L$10,2),"")</f>
        <v>пт</v>
      </c>
      <c r="AD27" s="111" t="str">
        <f t="shared" si="5"/>
        <v>12-13</v>
      </c>
      <c r="AE27" s="91" t="str">
        <f>VLOOKUP(G:G,Служебный!B:G,6,)</f>
        <v>NYSE</v>
      </c>
      <c r="AF27" s="91" t="str">
        <f>VLOOKUP(G:G,Служебный!B:G,3,FALSE)</f>
        <v>Services</v>
      </c>
      <c r="AG27" s="91" t="str">
        <f>VLOOKUP(G:G,Служебный!B:G,4,FALSE)</f>
        <v>Advertising Agencies</v>
      </c>
      <c r="AH27" s="112">
        <f t="shared" si="6"/>
        <v>8044</v>
      </c>
      <c r="AI27" s="112">
        <f t="shared" si="7"/>
        <v>120</v>
      </c>
      <c r="AJ27" s="112" t="str">
        <f t="shared" si="8"/>
        <v>интрадей</v>
      </c>
      <c r="AK27" s="91" t="str">
        <f>IF(D27&lt;Служебный!P$3,"Раньше открытия",IF(D27&gt;Служебный!P$6,"Позже закрытия",IF(D27&lt;Служебный!P$4,Служебный!N$4,IF((D27&gt;Служебный!P$5),Служебный!N$6,Служебный!N$5))))</f>
        <v>11:00 - 14:30</v>
      </c>
      <c r="AL27" s="91">
        <f t="shared" si="27"/>
        <v>0</v>
      </c>
      <c r="AM27" s="91">
        <f t="shared" si="28"/>
        <v>-6.5400000000002274</v>
      </c>
      <c r="AN27" s="91">
        <f t="shared" si="22"/>
        <v>2009</v>
      </c>
      <c r="AO27" s="91" t="str">
        <f t="shared" si="23"/>
        <v>Декабрь</v>
      </c>
      <c r="AP27" s="113">
        <f t="shared" si="24"/>
        <v>49</v>
      </c>
      <c r="AQ27" s="114">
        <f t="shared" si="9"/>
        <v>24992.37</v>
      </c>
      <c r="AR27" s="114">
        <f t="shared" si="18"/>
        <v>25000</v>
      </c>
      <c r="AS27" s="114">
        <f t="shared" si="19"/>
        <v>-3.0520000000004075E-2</v>
      </c>
      <c r="AT27" s="114">
        <f t="shared" si="25"/>
        <v>-2.6161140625734776E-2</v>
      </c>
      <c r="AU27" s="91">
        <f t="shared" si="10"/>
        <v>0</v>
      </c>
      <c r="AV27" s="91">
        <f t="shared" si="11"/>
        <v>-7.6299999999984065</v>
      </c>
      <c r="AW27" s="91">
        <f t="shared" si="26"/>
        <v>20</v>
      </c>
      <c r="AX27" s="115">
        <f>IF(AV27=0,AX26,IF(VLOOKUP(C26,Сводный!I:L,2,FALSE)&lt;0,IF(AX26&lt;0,AX26-1,-1),IF(AX26&gt;0,AX26+1,1)))</f>
        <v>-1</v>
      </c>
      <c r="AY27" s="120"/>
    </row>
    <row r="28" spans="1:51" s="25" customFormat="1" ht="11.25">
      <c r="A28" s="124"/>
      <c r="B28" s="116">
        <v>27</v>
      </c>
      <c r="C28" s="134">
        <v>40154</v>
      </c>
      <c r="D28" s="83">
        <v>0.39921296296296299</v>
      </c>
      <c r="E28" s="84">
        <f t="shared" si="12"/>
        <v>40154</v>
      </c>
      <c r="F28" s="83">
        <v>0.39951388888888889</v>
      </c>
      <c r="G28" s="85" t="s">
        <v>3689</v>
      </c>
      <c r="H28" s="85" t="s">
        <v>68</v>
      </c>
      <c r="I28" s="86">
        <v>16.989999999999998</v>
      </c>
      <c r="J28" s="86">
        <v>17.010000000000002</v>
      </c>
      <c r="K28" s="85">
        <v>100</v>
      </c>
      <c r="L28" s="86">
        <v>2.54</v>
      </c>
      <c r="M28" s="118" t="s">
        <v>11847</v>
      </c>
      <c r="N28" s="108" t="s">
        <v>11909</v>
      </c>
      <c r="O28" s="109">
        <v>1</v>
      </c>
      <c r="P28" s="110" t="s">
        <v>11995</v>
      </c>
      <c r="Q28" s="86"/>
      <c r="R28" s="86"/>
      <c r="S28" s="128">
        <f t="shared" si="20"/>
        <v>24987.829999999998</v>
      </c>
      <c r="T28" s="128">
        <f t="shared" si="21"/>
        <v>2.54</v>
      </c>
      <c r="U28" s="126">
        <f t="shared" si="0"/>
        <v>1698.9999999999998</v>
      </c>
      <c r="V28" s="126">
        <f t="shared" si="1"/>
        <v>1701.0000000000002</v>
      </c>
      <c r="W28" s="125">
        <f t="shared" si="2"/>
        <v>-2.0000000000004547</v>
      </c>
      <c r="X28" s="125">
        <f t="shared" si="13"/>
        <v>-4.5400000000004548</v>
      </c>
      <c r="Y28" s="127">
        <f t="shared" si="14"/>
        <v>70.010000000001583</v>
      </c>
      <c r="Z28" s="127">
        <f t="shared" si="15"/>
        <v>-7.6299999999984065</v>
      </c>
      <c r="AA28" s="127">
        <f t="shared" si="3"/>
        <v>68.010000000001128</v>
      </c>
      <c r="AB28" s="127">
        <f t="shared" si="4"/>
        <v>-12.169999999998861</v>
      </c>
      <c r="AC28" s="91" t="str">
        <f>IF(G28&lt;&gt;"",VLOOKUP(WEEKDAY(C28,2),Служебный!K$4:L$10,2),"")</f>
        <v>пн</v>
      </c>
      <c r="AD28" s="111" t="str">
        <f t="shared" si="5"/>
        <v>9-10</v>
      </c>
      <c r="AE28" s="91" t="str">
        <f>VLOOKUP(G:G,Служебный!B:G,6,)</f>
        <v>NYSE</v>
      </c>
      <c r="AF28" s="91" t="str">
        <f>VLOOKUP(G:G,Служебный!B:G,3,FALSE)</f>
        <v>Services</v>
      </c>
      <c r="AG28" s="91" t="str">
        <f>VLOOKUP(G:G,Служебный!B:G,4,FALSE)</f>
        <v>Advertising Agencies</v>
      </c>
      <c r="AH28" s="112">
        <f t="shared" si="6"/>
        <v>26</v>
      </c>
      <c r="AI28" s="112">
        <f t="shared" si="7"/>
        <v>0</v>
      </c>
      <c r="AJ28" s="112" t="str">
        <f t="shared" si="8"/>
        <v>интрадей</v>
      </c>
      <c r="AK28" s="91" t="str">
        <f>IF(D28&lt;Служебный!P$3,"Раньше открытия",IF(D28&gt;Служебный!P$6,"Позже закрытия",IF(D28&lt;Служебный!P$4,Служебный!N$4,IF((D28&gt;Служебный!P$5),Служебный!N$6,Служебный!N$5))))</f>
        <v>9:30 - 11:00</v>
      </c>
      <c r="AL28" s="91">
        <f t="shared" si="27"/>
        <v>0</v>
      </c>
      <c r="AM28" s="91">
        <f t="shared" si="28"/>
        <v>-4.5400000000004548</v>
      </c>
      <c r="AN28" s="91">
        <f t="shared" si="22"/>
        <v>2009</v>
      </c>
      <c r="AO28" s="91" t="str">
        <f t="shared" si="23"/>
        <v>Декабрь</v>
      </c>
      <c r="AP28" s="113">
        <f t="shared" si="24"/>
        <v>50</v>
      </c>
      <c r="AQ28" s="114">
        <f t="shared" si="9"/>
        <v>0</v>
      </c>
      <c r="AR28" s="114">
        <f t="shared" si="18"/>
        <v>25000</v>
      </c>
      <c r="AS28" s="114">
        <f t="shared" si="19"/>
        <v>-4.8680000000007564E-2</v>
      </c>
      <c r="AT28" s="114">
        <f t="shared" si="25"/>
        <v>-1.8165544124070159E-2</v>
      </c>
      <c r="AU28" s="91">
        <f t="shared" si="10"/>
        <v>-7.6299999999984065</v>
      </c>
      <c r="AV28" s="91">
        <f t="shared" si="11"/>
        <v>0</v>
      </c>
      <c r="AW28" s="91">
        <f t="shared" si="26"/>
        <v>20</v>
      </c>
      <c r="AX28" s="115">
        <f>IF(AV28=0,AX27,IF(VLOOKUP(C27,Сводный!I:L,2,FALSE)&lt;0,IF(AX27&lt;0,AX27-1,-1),IF(AX27&gt;0,AX27+1,1)))</f>
        <v>-1</v>
      </c>
      <c r="AY28" s="120"/>
    </row>
    <row r="29" spans="1:51" s="25" customFormat="1" ht="11.25">
      <c r="A29" s="124"/>
      <c r="B29" s="116">
        <v>28</v>
      </c>
      <c r="C29" s="134">
        <v>40154</v>
      </c>
      <c r="D29" s="83">
        <v>0.40037037037037032</v>
      </c>
      <c r="E29" s="84">
        <f t="shared" si="12"/>
        <v>40154</v>
      </c>
      <c r="F29" s="83">
        <v>0.4133680555555555</v>
      </c>
      <c r="G29" s="85" t="s">
        <v>4294</v>
      </c>
      <c r="H29" s="85" t="s">
        <v>63</v>
      </c>
      <c r="I29" s="86">
        <v>24.52</v>
      </c>
      <c r="J29" s="86">
        <v>24.5</v>
      </c>
      <c r="K29" s="85">
        <v>100</v>
      </c>
      <c r="L29" s="86">
        <v>2.44</v>
      </c>
      <c r="M29" s="118" t="s">
        <v>11846</v>
      </c>
      <c r="N29" s="108" t="s">
        <v>11909</v>
      </c>
      <c r="O29" s="109">
        <v>0</v>
      </c>
      <c r="P29" s="110" t="s">
        <v>11997</v>
      </c>
      <c r="Q29" s="86"/>
      <c r="R29" s="86"/>
      <c r="S29" s="128">
        <f t="shared" si="20"/>
        <v>24983.39</v>
      </c>
      <c r="T29" s="128">
        <f t="shared" si="21"/>
        <v>2.44</v>
      </c>
      <c r="U29" s="126">
        <f t="shared" si="0"/>
        <v>2452</v>
      </c>
      <c r="V29" s="126">
        <f t="shared" si="1"/>
        <v>2450</v>
      </c>
      <c r="W29" s="125">
        <f t="shared" si="2"/>
        <v>-2</v>
      </c>
      <c r="X29" s="125">
        <f t="shared" si="13"/>
        <v>-4.4399999999999995</v>
      </c>
      <c r="Y29" s="127">
        <f t="shared" si="14"/>
        <v>68.010000000001128</v>
      </c>
      <c r="Z29" s="127">
        <f t="shared" si="15"/>
        <v>-12.169999999998861</v>
      </c>
      <c r="AA29" s="127">
        <f t="shared" si="3"/>
        <v>66.010000000001128</v>
      </c>
      <c r="AB29" s="127">
        <f t="shared" si="4"/>
        <v>-16.609999999998863</v>
      </c>
      <c r="AC29" s="91" t="str">
        <f>IF(G29&lt;&gt;"",VLOOKUP(WEEKDAY(C29,2),Служебный!K$4:L$10,2),"")</f>
        <v>пн</v>
      </c>
      <c r="AD29" s="111" t="str">
        <f t="shared" si="5"/>
        <v>9-10</v>
      </c>
      <c r="AE29" s="91" t="str">
        <f>VLOOKUP(G:G,Служебный!B:G,6,)</f>
        <v>NYSE</v>
      </c>
      <c r="AF29" s="91" t="str">
        <f>VLOOKUP(G:G,Служебный!B:G,3,FALSE)</f>
        <v>Utilities</v>
      </c>
      <c r="AG29" s="91" t="str">
        <f>VLOOKUP(G:G,Служебный!B:G,4,FALSE)</f>
        <v>Gas Utilities</v>
      </c>
      <c r="AH29" s="112">
        <f t="shared" si="6"/>
        <v>1123</v>
      </c>
      <c r="AI29" s="112">
        <f t="shared" si="7"/>
        <v>15</v>
      </c>
      <c r="AJ29" s="112" t="str">
        <f t="shared" si="8"/>
        <v>интрадей</v>
      </c>
      <c r="AK29" s="91" t="str">
        <f>IF(D29&lt;Служебный!P$3,"Раньше открытия",IF(D29&gt;Служебный!P$6,"Позже закрытия",IF(D29&lt;Служебный!P$4,Служебный!N$4,IF((D29&gt;Служебный!P$5),Служебный!N$6,Служебный!N$5))))</f>
        <v>9:30 - 11:00</v>
      </c>
      <c r="AL29" s="91">
        <f t="shared" si="27"/>
        <v>0</v>
      </c>
      <c r="AM29" s="91">
        <f t="shared" si="28"/>
        <v>-4.4399999999999995</v>
      </c>
      <c r="AN29" s="91">
        <f t="shared" si="22"/>
        <v>2009</v>
      </c>
      <c r="AO29" s="91" t="str">
        <f t="shared" si="23"/>
        <v>Декабрь</v>
      </c>
      <c r="AP29" s="113">
        <f t="shared" si="24"/>
        <v>50</v>
      </c>
      <c r="AQ29" s="114">
        <f t="shared" si="9"/>
        <v>0</v>
      </c>
      <c r="AR29" s="114">
        <f t="shared" si="18"/>
        <v>25000</v>
      </c>
      <c r="AS29" s="114">
        <f t="shared" si="19"/>
        <v>-6.6440000000002331E-2</v>
      </c>
      <c r="AT29" s="114">
        <f t="shared" si="25"/>
        <v>-1.7768649778707037E-2</v>
      </c>
      <c r="AU29" s="91">
        <f t="shared" si="10"/>
        <v>0</v>
      </c>
      <c r="AV29" s="91">
        <f t="shared" si="11"/>
        <v>0</v>
      </c>
      <c r="AW29" s="91">
        <f t="shared" si="26"/>
        <v>25</v>
      </c>
      <c r="AX29" s="115">
        <f>IF(AV29=0,AX28,IF(VLOOKUP(C28,Сводный!I:L,2,FALSE)&lt;0,IF(AX28&lt;0,AX28-1,-1),IF(AX28&gt;0,AX28+1,1)))</f>
        <v>-1</v>
      </c>
      <c r="AY29" s="120"/>
    </row>
    <row r="30" spans="1:51" s="25" customFormat="1" ht="11.25">
      <c r="A30" s="124"/>
      <c r="B30" s="116">
        <v>29</v>
      </c>
      <c r="C30" s="134">
        <v>40154</v>
      </c>
      <c r="D30" s="83">
        <v>0.41781249999999998</v>
      </c>
      <c r="E30" s="84">
        <f t="shared" si="12"/>
        <v>40154</v>
      </c>
      <c r="F30" s="83">
        <v>0.44883101851851853</v>
      </c>
      <c r="G30" s="85" t="s">
        <v>4938</v>
      </c>
      <c r="H30" s="85" t="s">
        <v>68</v>
      </c>
      <c r="I30" s="86">
        <v>54.98</v>
      </c>
      <c r="J30" s="86">
        <v>54.82</v>
      </c>
      <c r="K30" s="85">
        <v>100</v>
      </c>
      <c r="L30" s="86">
        <v>2.64</v>
      </c>
      <c r="M30" s="118" t="s">
        <v>11847</v>
      </c>
      <c r="N30" s="108" t="s">
        <v>11910</v>
      </c>
      <c r="O30" s="109">
        <v>1</v>
      </c>
      <c r="P30" s="110" t="s">
        <v>11995</v>
      </c>
      <c r="Q30" s="86"/>
      <c r="R30" s="86"/>
      <c r="S30" s="128">
        <f t="shared" si="20"/>
        <v>24996.75</v>
      </c>
      <c r="T30" s="128">
        <f t="shared" si="21"/>
        <v>2.64</v>
      </c>
      <c r="U30" s="126">
        <f t="shared" si="0"/>
        <v>5498</v>
      </c>
      <c r="V30" s="126">
        <f t="shared" si="1"/>
        <v>5482</v>
      </c>
      <c r="W30" s="125">
        <f t="shared" si="2"/>
        <v>16</v>
      </c>
      <c r="X30" s="125">
        <f t="shared" si="13"/>
        <v>13.36</v>
      </c>
      <c r="Y30" s="127">
        <f t="shared" si="14"/>
        <v>66.010000000001128</v>
      </c>
      <c r="Z30" s="127">
        <f t="shared" si="15"/>
        <v>-16.609999999998863</v>
      </c>
      <c r="AA30" s="127">
        <f t="shared" si="3"/>
        <v>82.010000000001128</v>
      </c>
      <c r="AB30" s="127">
        <f t="shared" si="4"/>
        <v>-3.2499999999988631</v>
      </c>
      <c r="AC30" s="91" t="str">
        <f>IF(G30&lt;&gt;"",VLOOKUP(WEEKDAY(C30,2),Служебный!K$4:L$10,2),"")</f>
        <v>пн</v>
      </c>
      <c r="AD30" s="111" t="str">
        <f t="shared" si="5"/>
        <v>10-11</v>
      </c>
      <c r="AE30" s="91" t="str">
        <f>VLOOKUP(G:G,Служебный!B:G,6,)</f>
        <v>NYSE</v>
      </c>
      <c r="AF30" s="91" t="str">
        <f>VLOOKUP(G:G,Служебный!B:G,3,FALSE)</f>
        <v>Utilities</v>
      </c>
      <c r="AG30" s="91" t="str">
        <f>VLOOKUP(G:G,Служебный!B:G,4,FALSE)</f>
        <v>Gas Utilities</v>
      </c>
      <c r="AH30" s="112">
        <f t="shared" si="6"/>
        <v>2680</v>
      </c>
      <c r="AI30" s="112">
        <f t="shared" si="7"/>
        <v>30</v>
      </c>
      <c r="AJ30" s="112" t="str">
        <f t="shared" si="8"/>
        <v>интрадей</v>
      </c>
      <c r="AK30" s="91" t="str">
        <f>IF(D30&lt;Служебный!P$3,"Раньше открытия",IF(D30&gt;Служебный!P$6,"Позже закрытия",IF(D30&lt;Служебный!P$4,Служебный!N$4,IF((D30&gt;Служебный!P$5),Служебный!N$6,Служебный!N$5))))</f>
        <v>9:30 - 11:00</v>
      </c>
      <c r="AL30" s="91">
        <f t="shared" si="27"/>
        <v>13.36</v>
      </c>
      <c r="AM30" s="91">
        <f t="shared" si="28"/>
        <v>0</v>
      </c>
      <c r="AN30" s="91">
        <f t="shared" si="22"/>
        <v>2009</v>
      </c>
      <c r="AO30" s="91" t="str">
        <f t="shared" si="23"/>
        <v>Декабрь</v>
      </c>
      <c r="AP30" s="113">
        <f t="shared" si="24"/>
        <v>50</v>
      </c>
      <c r="AQ30" s="114">
        <f t="shared" si="9"/>
        <v>0</v>
      </c>
      <c r="AR30" s="114">
        <f t="shared" si="18"/>
        <v>25000</v>
      </c>
      <c r="AS30" s="114">
        <f t="shared" si="19"/>
        <v>-1.2999999999999999E-2</v>
      </c>
      <c r="AT30" s="114">
        <f t="shared" si="25"/>
        <v>5.3475529141563984E-2</v>
      </c>
      <c r="AU30" s="91">
        <f t="shared" si="10"/>
        <v>0</v>
      </c>
      <c r="AV30" s="91">
        <f t="shared" si="11"/>
        <v>0</v>
      </c>
      <c r="AW30" s="91">
        <f t="shared" si="26"/>
        <v>55</v>
      </c>
      <c r="AX30" s="115">
        <f>IF(AV30=0,AX29,IF(VLOOKUP(C29,Сводный!I:L,2,FALSE)&lt;0,IF(AX29&lt;0,AX29-1,-1),IF(AX29&gt;0,AX29+1,1)))</f>
        <v>-1</v>
      </c>
      <c r="AY30" s="120"/>
    </row>
    <row r="31" spans="1:51" s="25" customFormat="1" ht="11.25">
      <c r="A31" s="124"/>
      <c r="B31" s="116">
        <v>30</v>
      </c>
      <c r="C31" s="134">
        <v>40154</v>
      </c>
      <c r="D31" s="83">
        <v>0.42804398148148143</v>
      </c>
      <c r="E31" s="84">
        <f t="shared" si="12"/>
        <v>40154</v>
      </c>
      <c r="F31" s="83">
        <v>0.47702546296296294</v>
      </c>
      <c r="G31" s="85" t="s">
        <v>4969</v>
      </c>
      <c r="H31" s="85" t="s">
        <v>63</v>
      </c>
      <c r="I31" s="86">
        <v>29.01</v>
      </c>
      <c r="J31" s="86">
        <v>29.12</v>
      </c>
      <c r="K31" s="85">
        <v>100</v>
      </c>
      <c r="L31" s="86">
        <v>2.29</v>
      </c>
      <c r="M31" s="118" t="s">
        <v>11847</v>
      </c>
      <c r="N31" s="108" t="s">
        <v>11910</v>
      </c>
      <c r="O31" s="109">
        <v>1</v>
      </c>
      <c r="P31" s="110" t="s">
        <v>11995</v>
      </c>
      <c r="Q31" s="86"/>
      <c r="R31" s="86"/>
      <c r="S31" s="128">
        <f t="shared" si="20"/>
        <v>25005.46</v>
      </c>
      <c r="T31" s="128">
        <f t="shared" si="21"/>
        <v>2.29</v>
      </c>
      <c r="U31" s="126">
        <f t="shared" si="0"/>
        <v>2901</v>
      </c>
      <c r="V31" s="126">
        <f t="shared" si="1"/>
        <v>2912</v>
      </c>
      <c r="W31" s="125">
        <f t="shared" si="2"/>
        <v>11</v>
      </c>
      <c r="X31" s="125">
        <f t="shared" si="13"/>
        <v>8.7100000000000009</v>
      </c>
      <c r="Y31" s="127">
        <f t="shared" si="14"/>
        <v>82.010000000001128</v>
      </c>
      <c r="Z31" s="127">
        <f t="shared" si="15"/>
        <v>-3.2499999999988631</v>
      </c>
      <c r="AA31" s="127">
        <f t="shared" si="3"/>
        <v>93.010000000001128</v>
      </c>
      <c r="AB31" s="127">
        <f t="shared" si="4"/>
        <v>5.4600000000011377</v>
      </c>
      <c r="AC31" s="91" t="str">
        <f>IF(G31&lt;&gt;"",VLOOKUP(WEEKDAY(C31,2),Служебный!K$4:L$10,2),"")</f>
        <v>пн</v>
      </c>
      <c r="AD31" s="111" t="str">
        <f t="shared" si="5"/>
        <v>10-11</v>
      </c>
      <c r="AE31" s="91" t="str">
        <f>VLOOKUP(G:G,Служебный!B:G,6,)</f>
        <v>NYSE</v>
      </c>
      <c r="AF31" s="91" t="str">
        <f>VLOOKUP(G:G,Служебный!B:G,3,FALSE)</f>
        <v>Healthcare</v>
      </c>
      <c r="AG31" s="91" t="str">
        <f>VLOOKUP(G:G,Служебный!B:G,4,FALSE)</f>
        <v>Medical Appliances &amp; Equipment</v>
      </c>
      <c r="AH31" s="112">
        <f t="shared" si="6"/>
        <v>4232</v>
      </c>
      <c r="AI31" s="112">
        <f t="shared" si="7"/>
        <v>60</v>
      </c>
      <c r="AJ31" s="112" t="str">
        <f t="shared" si="8"/>
        <v>интрадей</v>
      </c>
      <c r="AK31" s="91" t="str">
        <f>IF(D31&lt;Служебный!P$3,"Раньше открытия",IF(D31&gt;Служебный!P$6,"Позже закрытия",IF(D31&lt;Служебный!P$4,Служебный!N$4,IF((D31&gt;Служебный!P$5),Служебный!N$6,Служебный!N$5))))</f>
        <v>9:30 - 11:00</v>
      </c>
      <c r="AL31" s="91">
        <f t="shared" si="27"/>
        <v>8.7100000000000009</v>
      </c>
      <c r="AM31" s="91">
        <f t="shared" si="28"/>
        <v>0</v>
      </c>
      <c r="AN31" s="91">
        <f t="shared" si="22"/>
        <v>2009</v>
      </c>
      <c r="AO31" s="91" t="str">
        <f t="shared" si="23"/>
        <v>Декабрь</v>
      </c>
      <c r="AP31" s="113">
        <f t="shared" si="24"/>
        <v>50</v>
      </c>
      <c r="AQ31" s="114">
        <f t="shared" si="9"/>
        <v>0</v>
      </c>
      <c r="AR31" s="114">
        <f t="shared" si="18"/>
        <v>25000</v>
      </c>
      <c r="AS31" s="114">
        <f t="shared" si="19"/>
        <v>2.1839999999996508E-2</v>
      </c>
      <c r="AT31" s="114">
        <f t="shared" si="25"/>
        <v>3.4844529788869059E-2</v>
      </c>
      <c r="AU31" s="91">
        <f t="shared" si="10"/>
        <v>0</v>
      </c>
      <c r="AV31" s="91">
        <f t="shared" si="11"/>
        <v>0</v>
      </c>
      <c r="AW31" s="91">
        <f t="shared" si="26"/>
        <v>30</v>
      </c>
      <c r="AX31" s="115">
        <f>IF(AV31=0,AX30,IF(VLOOKUP(C30,Сводный!I:L,2,FALSE)&lt;0,IF(AX30&lt;0,AX30-1,-1),IF(AX30&gt;0,AX30+1,1)))</f>
        <v>-1</v>
      </c>
      <c r="AY31" s="120"/>
    </row>
    <row r="32" spans="1:51" s="25" customFormat="1" ht="11.25">
      <c r="A32" s="124"/>
      <c r="B32" s="116">
        <v>31</v>
      </c>
      <c r="C32" s="134">
        <v>40154</v>
      </c>
      <c r="D32" s="83">
        <v>0.42824074074074076</v>
      </c>
      <c r="E32" s="84">
        <f t="shared" si="12"/>
        <v>40154</v>
      </c>
      <c r="F32" s="83">
        <v>0.43375000000000002</v>
      </c>
      <c r="G32" s="85" t="s">
        <v>1315</v>
      </c>
      <c r="H32" s="85" t="s">
        <v>68</v>
      </c>
      <c r="I32" s="86">
        <v>49.48</v>
      </c>
      <c r="J32" s="86">
        <v>49.58</v>
      </c>
      <c r="K32" s="85">
        <v>100</v>
      </c>
      <c r="L32" s="86">
        <v>2.2200000000000002</v>
      </c>
      <c r="M32" s="118" t="s">
        <v>11846</v>
      </c>
      <c r="N32" s="108" t="s">
        <v>11909</v>
      </c>
      <c r="O32" s="109">
        <v>0</v>
      </c>
      <c r="P32" s="110" t="s">
        <v>11997</v>
      </c>
      <c r="Q32" s="86"/>
      <c r="R32" s="86"/>
      <c r="S32" s="128">
        <f t="shared" si="20"/>
        <v>24993.239999999998</v>
      </c>
      <c r="T32" s="128">
        <f t="shared" si="21"/>
        <v>2.2200000000000002</v>
      </c>
      <c r="U32" s="126">
        <f t="shared" si="0"/>
        <v>4948</v>
      </c>
      <c r="V32" s="126">
        <f t="shared" si="1"/>
        <v>4958</v>
      </c>
      <c r="W32" s="125">
        <f t="shared" si="2"/>
        <v>-10</v>
      </c>
      <c r="X32" s="125">
        <f t="shared" si="13"/>
        <v>-12.22</v>
      </c>
      <c r="Y32" s="127">
        <f t="shared" si="14"/>
        <v>93.010000000001128</v>
      </c>
      <c r="Z32" s="127">
        <f t="shared" si="15"/>
        <v>5.4600000000011377</v>
      </c>
      <c r="AA32" s="127">
        <f t="shared" si="3"/>
        <v>83.010000000001128</v>
      </c>
      <c r="AB32" s="127">
        <f t="shared" si="4"/>
        <v>-6.7599999999988629</v>
      </c>
      <c r="AC32" s="91" t="str">
        <f>IF(G32&lt;&gt;"",VLOOKUP(WEEKDAY(C32,2),Служебный!K$4:L$10,2),"")</f>
        <v>пн</v>
      </c>
      <c r="AD32" s="111" t="str">
        <f t="shared" si="5"/>
        <v>10-11</v>
      </c>
      <c r="AE32" s="91" t="str">
        <f>VLOOKUP(G:G,Служебный!B:G,6,)</f>
        <v>NYSE</v>
      </c>
      <c r="AF32" s="91" t="str">
        <f>VLOOKUP(G:G,Служебный!B:G,3,FALSE)</f>
        <v>Services</v>
      </c>
      <c r="AG32" s="91" t="str">
        <f>VLOOKUP(G:G,Служебный!B:G,4,FALSE)</f>
        <v>Railroads</v>
      </c>
      <c r="AH32" s="112">
        <f t="shared" si="6"/>
        <v>476</v>
      </c>
      <c r="AI32" s="112">
        <f t="shared" si="7"/>
        <v>0</v>
      </c>
      <c r="AJ32" s="112" t="str">
        <f t="shared" si="8"/>
        <v>интрадей</v>
      </c>
      <c r="AK32" s="91" t="str">
        <f>IF(D32&lt;Служебный!P$3,"Раньше открытия",IF(D32&gt;Служебный!P$6,"Позже закрытия",IF(D32&lt;Служебный!P$4,Служебный!N$4,IF((D32&gt;Служебный!P$5),Служебный!N$6,Служебный!N$5))))</f>
        <v>9:30 - 11:00</v>
      </c>
      <c r="AL32" s="91">
        <f t="shared" si="27"/>
        <v>0</v>
      </c>
      <c r="AM32" s="91">
        <f t="shared" si="28"/>
        <v>-12.22</v>
      </c>
      <c r="AN32" s="91">
        <f t="shared" si="22"/>
        <v>2009</v>
      </c>
      <c r="AO32" s="91" t="str">
        <f t="shared" si="23"/>
        <v>Декабрь</v>
      </c>
      <c r="AP32" s="113">
        <f t="shared" si="24"/>
        <v>50</v>
      </c>
      <c r="AQ32" s="114">
        <f t="shared" si="9"/>
        <v>0</v>
      </c>
      <c r="AR32" s="114">
        <f t="shared" si="18"/>
        <v>25000</v>
      </c>
      <c r="AS32" s="114">
        <f t="shared" si="19"/>
        <v>-2.7040000000008148E-2</v>
      </c>
      <c r="AT32" s="114">
        <f t="shared" si="25"/>
        <v>-4.886932693900118E-2</v>
      </c>
      <c r="AU32" s="91">
        <f t="shared" si="10"/>
        <v>0</v>
      </c>
      <c r="AV32" s="91">
        <f t="shared" si="11"/>
        <v>0</v>
      </c>
      <c r="AW32" s="91">
        <f t="shared" si="26"/>
        <v>50</v>
      </c>
      <c r="AX32" s="115">
        <f>IF(AV32=0,AX31,IF(VLOOKUP(C31,Сводный!I:L,2,FALSE)&lt;0,IF(AX31&lt;0,AX31-1,-1),IF(AX31&gt;0,AX31+1,1)))</f>
        <v>-1</v>
      </c>
      <c r="AY32" s="120"/>
    </row>
    <row r="33" spans="1:51" s="25" customFormat="1" ht="11.25">
      <c r="A33" s="124"/>
      <c r="B33" s="116">
        <v>32</v>
      </c>
      <c r="C33" s="134">
        <v>40154</v>
      </c>
      <c r="D33" s="83">
        <v>0.44438657407407406</v>
      </c>
      <c r="E33" s="84">
        <f t="shared" si="12"/>
        <v>40154</v>
      </c>
      <c r="F33" s="83">
        <v>0.45071759259259259</v>
      </c>
      <c r="G33" s="85" t="s">
        <v>903</v>
      </c>
      <c r="H33" s="85" t="s">
        <v>63</v>
      </c>
      <c r="I33" s="86">
        <v>43.03</v>
      </c>
      <c r="J33" s="86">
        <v>42.9</v>
      </c>
      <c r="K33" s="85">
        <v>100</v>
      </c>
      <c r="L33" s="86">
        <v>2.21</v>
      </c>
      <c r="M33" s="118" t="s">
        <v>11847</v>
      </c>
      <c r="N33" s="108" t="s">
        <v>11909</v>
      </c>
      <c r="O33" s="109">
        <v>0</v>
      </c>
      <c r="P33" s="110" t="s">
        <v>11995</v>
      </c>
      <c r="Q33" s="86"/>
      <c r="R33" s="86"/>
      <c r="S33" s="128">
        <f t="shared" si="20"/>
        <v>24978.03</v>
      </c>
      <c r="T33" s="128">
        <f t="shared" si="21"/>
        <v>2.21</v>
      </c>
      <c r="U33" s="126">
        <f t="shared" si="0"/>
        <v>4303</v>
      </c>
      <c r="V33" s="126">
        <f t="shared" si="1"/>
        <v>4290</v>
      </c>
      <c r="W33" s="125">
        <f t="shared" si="2"/>
        <v>-13</v>
      </c>
      <c r="X33" s="125">
        <f t="shared" si="13"/>
        <v>-15.21</v>
      </c>
      <c r="Y33" s="127">
        <f t="shared" si="14"/>
        <v>83.010000000001128</v>
      </c>
      <c r="Z33" s="127">
        <f t="shared" si="15"/>
        <v>-6.7599999999988629</v>
      </c>
      <c r="AA33" s="127">
        <f t="shared" si="3"/>
        <v>70.010000000001128</v>
      </c>
      <c r="AB33" s="127">
        <f t="shared" si="4"/>
        <v>-21.969999999998862</v>
      </c>
      <c r="AC33" s="91" t="str">
        <f>IF(G33&lt;&gt;"",VLOOKUP(WEEKDAY(C33,2),Служебный!K$4:L$10,2),"")</f>
        <v>пн</v>
      </c>
      <c r="AD33" s="111" t="str">
        <f t="shared" si="5"/>
        <v>10-11</v>
      </c>
      <c r="AE33" s="91" t="str">
        <f>VLOOKUP(G:G,Служебный!B:G,6,)</f>
        <v>NYSE</v>
      </c>
      <c r="AF33" s="91" t="str">
        <f>VLOOKUP(G:G,Служебный!B:G,3,FALSE)</f>
        <v>Basic Materials</v>
      </c>
      <c r="AG33" s="91" t="str">
        <f>VLOOKUP(G:G,Служебный!B:G,4,FALSE)</f>
        <v>Industrial Metals &amp; Minerals</v>
      </c>
      <c r="AH33" s="112">
        <f t="shared" si="6"/>
        <v>547</v>
      </c>
      <c r="AI33" s="112">
        <f t="shared" si="7"/>
        <v>0</v>
      </c>
      <c r="AJ33" s="112" t="str">
        <f t="shared" si="8"/>
        <v>интрадей</v>
      </c>
      <c r="AK33" s="91" t="str">
        <f>IF(D33&lt;Служебный!P$3,"Раньше открытия",IF(D33&gt;Служебный!P$6,"Позже закрытия",IF(D33&lt;Служебный!P$4,Служебный!N$4,IF((D33&gt;Служебный!P$5),Служебный!N$6,Служебный!N$5))))</f>
        <v>9:30 - 11:00</v>
      </c>
      <c r="AL33" s="91">
        <f t="shared" si="27"/>
        <v>0</v>
      </c>
      <c r="AM33" s="91">
        <f t="shared" si="28"/>
        <v>-15.21</v>
      </c>
      <c r="AN33" s="91">
        <f t="shared" si="22"/>
        <v>2009</v>
      </c>
      <c r="AO33" s="91" t="str">
        <f t="shared" si="23"/>
        <v>Декабрь</v>
      </c>
      <c r="AP33" s="113">
        <f t="shared" si="24"/>
        <v>50</v>
      </c>
      <c r="AQ33" s="114">
        <f t="shared" si="9"/>
        <v>0</v>
      </c>
      <c r="AR33" s="114">
        <f t="shared" si="18"/>
        <v>25000</v>
      </c>
      <c r="AS33" s="114">
        <f t="shared" si="19"/>
        <v>-8.7880000000004663E-2</v>
      </c>
      <c r="AT33" s="114">
        <f t="shared" si="25"/>
        <v>-6.0856455585586854E-2</v>
      </c>
      <c r="AU33" s="91">
        <f t="shared" si="10"/>
        <v>0</v>
      </c>
      <c r="AV33" s="91">
        <f t="shared" si="11"/>
        <v>0</v>
      </c>
      <c r="AW33" s="91">
        <f t="shared" si="26"/>
        <v>45</v>
      </c>
      <c r="AX33" s="115">
        <f>IF(AV33=0,AX32,IF(VLOOKUP(C32,Сводный!I:L,2,FALSE)&lt;0,IF(AX32&lt;0,AX32-1,-1),IF(AX32&gt;0,AX32+1,1)))</f>
        <v>-1</v>
      </c>
      <c r="AY33" s="120"/>
    </row>
    <row r="34" spans="1:51" s="25" customFormat="1" ht="11.25">
      <c r="A34" s="124"/>
      <c r="B34" s="116">
        <v>33</v>
      </c>
      <c r="C34" s="134">
        <v>40154</v>
      </c>
      <c r="D34" s="83">
        <v>0.4645023148148148</v>
      </c>
      <c r="E34" s="84">
        <f t="shared" ref="E34:E97" si="29">C34</f>
        <v>40154</v>
      </c>
      <c r="F34" s="83">
        <v>0.4707986111111111</v>
      </c>
      <c r="G34" s="85" t="s">
        <v>96</v>
      </c>
      <c r="H34" s="85" t="s">
        <v>63</v>
      </c>
      <c r="I34" s="86">
        <v>44.03</v>
      </c>
      <c r="J34" s="86">
        <v>43.96</v>
      </c>
      <c r="K34" s="85">
        <v>100</v>
      </c>
      <c r="L34" s="86">
        <v>2.33</v>
      </c>
      <c r="M34" s="118" t="s">
        <v>11847</v>
      </c>
      <c r="N34" s="108" t="s">
        <v>11909</v>
      </c>
      <c r="O34" s="109">
        <v>1</v>
      </c>
      <c r="P34" s="110" t="s">
        <v>11995</v>
      </c>
      <c r="Q34" s="86"/>
      <c r="R34" s="86"/>
      <c r="S34" s="128">
        <f t="shared" si="20"/>
        <v>24968.699999999997</v>
      </c>
      <c r="T34" s="128">
        <f t="shared" si="21"/>
        <v>2.33</v>
      </c>
      <c r="U34" s="126">
        <f t="shared" si="0"/>
        <v>4403</v>
      </c>
      <c r="V34" s="126">
        <f t="shared" si="1"/>
        <v>4396</v>
      </c>
      <c r="W34" s="125">
        <f t="shared" si="2"/>
        <v>-7</v>
      </c>
      <c r="X34" s="125">
        <f t="shared" si="13"/>
        <v>-9.33</v>
      </c>
      <c r="Y34" s="127">
        <f t="shared" si="14"/>
        <v>70.010000000001128</v>
      </c>
      <c r="Z34" s="127">
        <f t="shared" si="15"/>
        <v>-21.969999999998862</v>
      </c>
      <c r="AA34" s="127">
        <f t="shared" si="3"/>
        <v>63.010000000001128</v>
      </c>
      <c r="AB34" s="127">
        <f t="shared" si="4"/>
        <v>-31.29999999999886</v>
      </c>
      <c r="AC34" s="91" t="str">
        <f>IF(G34&lt;&gt;"",VLOOKUP(WEEKDAY(C34,2),Служебный!K$4:L$10,2),"")</f>
        <v>пн</v>
      </c>
      <c r="AD34" s="111" t="str">
        <f t="shared" si="5"/>
        <v>11-12</v>
      </c>
      <c r="AE34" s="91" t="str">
        <f>VLOOKUP(G:G,Служебный!B:G,6,)</f>
        <v>NYSE</v>
      </c>
      <c r="AF34" s="91" t="str">
        <f>VLOOKUP(G:G,Служебный!B:G,3,FALSE)</f>
        <v>Basic Materials</v>
      </c>
      <c r="AG34" s="91" t="str">
        <f>VLOOKUP(G:G,Служебный!B:G,4,FALSE)</f>
        <v>Industrial Metals &amp; Minerals</v>
      </c>
      <c r="AH34" s="112">
        <f t="shared" si="6"/>
        <v>544</v>
      </c>
      <c r="AI34" s="112">
        <f t="shared" si="7"/>
        <v>0</v>
      </c>
      <c r="AJ34" s="112" t="str">
        <f t="shared" si="8"/>
        <v>интрадей</v>
      </c>
      <c r="AK34" s="91" t="str">
        <f>IF(D34&lt;Служебный!P$3,"Раньше открытия",IF(D34&gt;Служебный!P$6,"Позже закрытия",IF(D34&lt;Служебный!P$4,Служебный!N$4,IF((D34&gt;Служебный!P$5),Служебный!N$6,Служебный!N$5))))</f>
        <v>11:00 - 14:30</v>
      </c>
      <c r="AL34" s="91">
        <f t="shared" si="27"/>
        <v>0</v>
      </c>
      <c r="AM34" s="91">
        <f t="shared" si="28"/>
        <v>-9.33</v>
      </c>
      <c r="AN34" s="91">
        <f t="shared" si="22"/>
        <v>2009</v>
      </c>
      <c r="AO34" s="91" t="str">
        <f t="shared" si="23"/>
        <v>Декабрь</v>
      </c>
      <c r="AP34" s="113">
        <f t="shared" si="24"/>
        <v>50</v>
      </c>
      <c r="AQ34" s="114">
        <f t="shared" si="9"/>
        <v>0</v>
      </c>
      <c r="AR34" s="114">
        <f t="shared" si="18"/>
        <v>25000</v>
      </c>
      <c r="AS34" s="114">
        <f t="shared" si="19"/>
        <v>-0.12520000000001164</v>
      </c>
      <c r="AT34" s="114">
        <f t="shared" si="25"/>
        <v>-3.7352825663199807E-2</v>
      </c>
      <c r="AU34" s="91">
        <f t="shared" si="10"/>
        <v>0</v>
      </c>
      <c r="AV34" s="91">
        <f t="shared" si="11"/>
        <v>0</v>
      </c>
      <c r="AW34" s="91">
        <f t="shared" si="26"/>
        <v>45</v>
      </c>
      <c r="AX34" s="115">
        <f>IF(AV34=0,AX33,IF(VLOOKUP(C33,Сводный!I:L,2,FALSE)&lt;0,IF(AX33&lt;0,AX33-1,-1),IF(AX33&gt;0,AX33+1,1)))</f>
        <v>-1</v>
      </c>
      <c r="AY34" s="120"/>
    </row>
    <row r="35" spans="1:51" s="25" customFormat="1" ht="11.25">
      <c r="A35" s="124"/>
      <c r="B35" s="116">
        <v>34</v>
      </c>
      <c r="C35" s="134">
        <v>40154</v>
      </c>
      <c r="D35" s="83">
        <v>0.49645833333333328</v>
      </c>
      <c r="E35" s="84">
        <f t="shared" si="29"/>
        <v>40154</v>
      </c>
      <c r="F35" s="83">
        <v>0.52445601851851853</v>
      </c>
      <c r="G35" s="85" t="s">
        <v>5475</v>
      </c>
      <c r="H35" s="85" t="s">
        <v>63</v>
      </c>
      <c r="I35" s="86">
        <v>80</v>
      </c>
      <c r="J35" s="86">
        <v>80.14</v>
      </c>
      <c r="K35" s="85">
        <v>100</v>
      </c>
      <c r="L35" s="86">
        <v>2.02</v>
      </c>
      <c r="M35" s="118" t="s">
        <v>11847</v>
      </c>
      <c r="N35" s="108" t="s">
        <v>11909</v>
      </c>
      <c r="O35" s="109">
        <v>1</v>
      </c>
      <c r="P35" s="110" t="s">
        <v>11995</v>
      </c>
      <c r="Q35" s="86"/>
      <c r="R35" s="86"/>
      <c r="S35" s="128">
        <f t="shared" si="20"/>
        <v>24980.679999999997</v>
      </c>
      <c r="T35" s="128">
        <f t="shared" si="21"/>
        <v>2.02</v>
      </c>
      <c r="U35" s="126">
        <f t="shared" si="0"/>
        <v>8000</v>
      </c>
      <c r="V35" s="126">
        <f t="shared" si="1"/>
        <v>8014</v>
      </c>
      <c r="W35" s="125">
        <f t="shared" si="2"/>
        <v>14</v>
      </c>
      <c r="X35" s="125">
        <f t="shared" si="13"/>
        <v>11.98</v>
      </c>
      <c r="Y35" s="127">
        <f t="shared" si="14"/>
        <v>63.010000000001128</v>
      </c>
      <c r="Z35" s="127">
        <f t="shared" si="15"/>
        <v>-31.29999999999886</v>
      </c>
      <c r="AA35" s="127">
        <f t="shared" si="3"/>
        <v>77.010000000001128</v>
      </c>
      <c r="AB35" s="127">
        <f t="shared" si="4"/>
        <v>-19.31999999999886</v>
      </c>
      <c r="AC35" s="91" t="str">
        <f>IF(G35&lt;&gt;"",VLOOKUP(WEEKDAY(C35,2),Служебный!K$4:L$10,2),"")</f>
        <v>пн</v>
      </c>
      <c r="AD35" s="111" t="str">
        <f t="shared" si="5"/>
        <v>11-12</v>
      </c>
      <c r="AE35" s="91" t="str">
        <f>VLOOKUP(G:G,Служебный!B:G,6,)</f>
        <v>NYSE</v>
      </c>
      <c r="AF35" s="91" t="str">
        <f>VLOOKUP(G:G,Служебный!B:G,3,FALSE)</f>
        <v>Services</v>
      </c>
      <c r="AG35" s="91" t="str">
        <f>VLOOKUP(G:G,Служебный!B:G,4,FALSE)</f>
        <v>Business Services</v>
      </c>
      <c r="AH35" s="112">
        <f t="shared" si="6"/>
        <v>2419</v>
      </c>
      <c r="AI35" s="112">
        <f t="shared" si="7"/>
        <v>30</v>
      </c>
      <c r="AJ35" s="112" t="str">
        <f t="shared" si="8"/>
        <v>интрадей</v>
      </c>
      <c r="AK35" s="91" t="str">
        <f>IF(D35&lt;Служебный!P$3,"Раньше открытия",IF(D35&gt;Служебный!P$6,"Позже закрытия",IF(D35&lt;Служебный!P$4,Служебный!N$4,IF((D35&gt;Служебный!P$5),Служебный!N$6,Служебный!N$5))))</f>
        <v>11:00 - 14:30</v>
      </c>
      <c r="AL35" s="91">
        <f t="shared" si="27"/>
        <v>11.98</v>
      </c>
      <c r="AM35" s="91">
        <f t="shared" si="28"/>
        <v>0</v>
      </c>
      <c r="AN35" s="91">
        <f t="shared" si="22"/>
        <v>2009</v>
      </c>
      <c r="AO35" s="91" t="str">
        <f t="shared" si="23"/>
        <v>Декабрь</v>
      </c>
      <c r="AP35" s="113">
        <f t="shared" si="24"/>
        <v>50</v>
      </c>
      <c r="AQ35" s="114">
        <f t="shared" si="9"/>
        <v>0</v>
      </c>
      <c r="AR35" s="114">
        <f t="shared" si="18"/>
        <v>25000</v>
      </c>
      <c r="AS35" s="114">
        <f t="shared" si="19"/>
        <v>-7.7280000000013394E-2</v>
      </c>
      <c r="AT35" s="114">
        <f t="shared" si="25"/>
        <v>4.7980071048951543E-2</v>
      </c>
      <c r="AU35" s="91">
        <f t="shared" si="10"/>
        <v>0</v>
      </c>
      <c r="AV35" s="91">
        <f t="shared" si="11"/>
        <v>0</v>
      </c>
      <c r="AW35" s="91">
        <f t="shared" si="26"/>
        <v>80</v>
      </c>
      <c r="AX35" s="115">
        <f>IF(AV35=0,AX34,IF(VLOOKUP(C34,Сводный!I:L,2,FALSE)&lt;0,IF(AX34&lt;0,AX34-1,-1),IF(AX34&gt;0,AX34+1,1)))</f>
        <v>-1</v>
      </c>
      <c r="AY35" s="120"/>
    </row>
    <row r="36" spans="1:51" s="25" customFormat="1" ht="11.25">
      <c r="A36" s="124"/>
      <c r="B36" s="116">
        <v>35</v>
      </c>
      <c r="C36" s="134">
        <v>40154</v>
      </c>
      <c r="D36" s="83">
        <v>0.6166666666666667</v>
      </c>
      <c r="E36" s="84">
        <f t="shared" si="29"/>
        <v>40154</v>
      </c>
      <c r="F36" s="83">
        <v>0.62998842592592597</v>
      </c>
      <c r="G36" s="85" t="s">
        <v>1441</v>
      </c>
      <c r="H36" s="85" t="s">
        <v>63</v>
      </c>
      <c r="I36" s="86">
        <v>32.130000000000003</v>
      </c>
      <c r="J36" s="86">
        <v>32.19</v>
      </c>
      <c r="K36" s="85">
        <v>100</v>
      </c>
      <c r="L36" s="86">
        <v>2.46</v>
      </c>
      <c r="M36" s="118" t="s">
        <v>11851</v>
      </c>
      <c r="N36" s="108" t="s">
        <v>11910</v>
      </c>
      <c r="O36" s="109">
        <v>1</v>
      </c>
      <c r="P36" s="110" t="s">
        <v>11996</v>
      </c>
      <c r="Q36" s="86"/>
      <c r="R36" s="86"/>
      <c r="S36" s="128">
        <f t="shared" si="20"/>
        <v>24984.219999999998</v>
      </c>
      <c r="T36" s="128">
        <f t="shared" si="21"/>
        <v>2.46</v>
      </c>
      <c r="U36" s="126">
        <f t="shared" si="0"/>
        <v>3213.0000000000005</v>
      </c>
      <c r="V36" s="126">
        <f t="shared" si="1"/>
        <v>3219</v>
      </c>
      <c r="W36" s="125">
        <f t="shared" si="2"/>
        <v>5.9999999999995453</v>
      </c>
      <c r="X36" s="125">
        <f t="shared" si="13"/>
        <v>3.5399999999995453</v>
      </c>
      <c r="Y36" s="127">
        <f t="shared" si="14"/>
        <v>77.010000000001128</v>
      </c>
      <c r="Z36" s="127">
        <f t="shared" si="15"/>
        <v>-19.31999999999886</v>
      </c>
      <c r="AA36" s="127">
        <f t="shared" si="3"/>
        <v>83.010000000000673</v>
      </c>
      <c r="AB36" s="127">
        <f t="shared" si="4"/>
        <v>-15.779999999999315</v>
      </c>
      <c r="AC36" s="91" t="str">
        <f>IF(G36&lt;&gt;"",VLOOKUP(WEEKDAY(C36,2),Служебный!K$4:L$10,2),"")</f>
        <v>пн</v>
      </c>
      <c r="AD36" s="111" t="str">
        <f t="shared" si="5"/>
        <v>14-15</v>
      </c>
      <c r="AE36" s="91" t="str">
        <f>VLOOKUP(G:G,Служебный!B:G,6,)</f>
        <v>NYSE</v>
      </c>
      <c r="AF36" s="91" t="str">
        <f>VLOOKUP(G:G,Служебный!B:G,3,FALSE)</f>
        <v>Basic Materials</v>
      </c>
      <c r="AG36" s="91" t="str">
        <f>VLOOKUP(G:G,Служебный!B:G,4,FALSE)</f>
        <v>Chemicals - Major Diversified</v>
      </c>
      <c r="AH36" s="112">
        <f t="shared" si="6"/>
        <v>1151</v>
      </c>
      <c r="AI36" s="112">
        <f t="shared" si="7"/>
        <v>15</v>
      </c>
      <c r="AJ36" s="112" t="str">
        <f t="shared" si="8"/>
        <v>интрадей</v>
      </c>
      <c r="AK36" s="91" t="str">
        <f>IF(D36&lt;Служебный!P$3,"Раньше открытия",IF(D36&gt;Служебный!P$6,"Позже закрытия",IF(D36&lt;Служебный!P$4,Служебный!N$4,IF((D36&gt;Служебный!P$5),Служебный!N$6,Служебный!N$5))))</f>
        <v>14:30 - 16:00</v>
      </c>
      <c r="AL36" s="91">
        <f t="shared" si="27"/>
        <v>3.5399999999995453</v>
      </c>
      <c r="AM36" s="91">
        <f t="shared" si="28"/>
        <v>0</v>
      </c>
      <c r="AN36" s="91">
        <f t="shared" si="22"/>
        <v>2009</v>
      </c>
      <c r="AO36" s="91" t="str">
        <f t="shared" si="23"/>
        <v>Декабрь</v>
      </c>
      <c r="AP36" s="113">
        <f t="shared" si="24"/>
        <v>50</v>
      </c>
      <c r="AQ36" s="114">
        <f t="shared" si="9"/>
        <v>0</v>
      </c>
      <c r="AR36" s="114">
        <f t="shared" si="18"/>
        <v>25000</v>
      </c>
      <c r="AS36" s="114">
        <f t="shared" si="19"/>
        <v>-6.312000000000989E-2</v>
      </c>
      <c r="AT36" s="114">
        <f t="shared" si="25"/>
        <v>1.4170951311176771E-2</v>
      </c>
      <c r="AU36" s="91">
        <f t="shared" si="10"/>
        <v>0</v>
      </c>
      <c r="AV36" s="91">
        <f t="shared" si="11"/>
        <v>0</v>
      </c>
      <c r="AW36" s="91">
        <f t="shared" si="26"/>
        <v>35</v>
      </c>
      <c r="AX36" s="115">
        <f>IF(AV36=0,AX35,IF(VLOOKUP(C35,Сводный!I:L,2,FALSE)&lt;0,IF(AX35&lt;0,AX35-1,-1),IF(AX35&gt;0,AX35+1,1)))</f>
        <v>-1</v>
      </c>
      <c r="AY36" s="120"/>
    </row>
    <row r="37" spans="1:51" s="25" customFormat="1" ht="11.25">
      <c r="A37" s="124"/>
      <c r="B37" s="116">
        <v>36</v>
      </c>
      <c r="C37" s="134">
        <v>40154</v>
      </c>
      <c r="D37" s="83">
        <v>0.61883101851851852</v>
      </c>
      <c r="E37" s="84">
        <f t="shared" si="29"/>
        <v>40154</v>
      </c>
      <c r="F37" s="83">
        <v>0.63813657407407409</v>
      </c>
      <c r="G37" s="85" t="s">
        <v>1541</v>
      </c>
      <c r="H37" s="85" t="s">
        <v>63</v>
      </c>
      <c r="I37" s="86">
        <v>48</v>
      </c>
      <c r="J37" s="86">
        <v>48.42</v>
      </c>
      <c r="K37" s="85">
        <v>100</v>
      </c>
      <c r="L37" s="86">
        <v>2.2200000000000002</v>
      </c>
      <c r="M37" s="118" t="s">
        <v>11851</v>
      </c>
      <c r="N37" s="108" t="s">
        <v>11910</v>
      </c>
      <c r="O37" s="109">
        <v>1</v>
      </c>
      <c r="P37" s="110" t="s">
        <v>11996</v>
      </c>
      <c r="Q37" s="86"/>
      <c r="R37" s="86"/>
      <c r="S37" s="128">
        <f t="shared" si="20"/>
        <v>25023.999999999996</v>
      </c>
      <c r="T37" s="128">
        <f t="shared" si="21"/>
        <v>2.2200000000000002</v>
      </c>
      <c r="U37" s="126">
        <f t="shared" si="0"/>
        <v>4800</v>
      </c>
      <c r="V37" s="126">
        <f t="shared" si="1"/>
        <v>4842</v>
      </c>
      <c r="W37" s="125">
        <f t="shared" si="2"/>
        <v>42</v>
      </c>
      <c r="X37" s="125">
        <f t="shared" si="13"/>
        <v>39.78</v>
      </c>
      <c r="Y37" s="127">
        <f t="shared" si="14"/>
        <v>83.010000000000673</v>
      </c>
      <c r="Z37" s="127">
        <f t="shared" si="15"/>
        <v>-15.779999999999315</v>
      </c>
      <c r="AA37" s="127">
        <f t="shared" si="3"/>
        <v>125.01000000000067</v>
      </c>
      <c r="AB37" s="127">
        <f t="shared" si="4"/>
        <v>24.000000000000686</v>
      </c>
      <c r="AC37" s="91" t="str">
        <f>IF(G37&lt;&gt;"",VLOOKUP(WEEKDAY(C37,2),Служебный!K$4:L$10,2),"")</f>
        <v>пн</v>
      </c>
      <c r="AD37" s="111" t="str">
        <f t="shared" si="5"/>
        <v>14-15</v>
      </c>
      <c r="AE37" s="91" t="str">
        <f>VLOOKUP(G:G,Служебный!B:G,6,)</f>
        <v>NYSE</v>
      </c>
      <c r="AF37" s="91" t="str">
        <f>VLOOKUP(G:G,Служебный!B:G,3,FALSE)</f>
        <v>Financial</v>
      </c>
      <c r="AG37" s="91" t="str">
        <f>VLOOKUP(G:G,Служебный!B:G,4,FALSE)</f>
        <v>REIT - Industrial</v>
      </c>
      <c r="AH37" s="112">
        <f t="shared" si="6"/>
        <v>1668</v>
      </c>
      <c r="AI37" s="112">
        <f t="shared" si="7"/>
        <v>15</v>
      </c>
      <c r="AJ37" s="112" t="str">
        <f t="shared" si="8"/>
        <v>интрадей</v>
      </c>
      <c r="AK37" s="91" t="str">
        <f>IF(D37&lt;Служебный!P$3,"Раньше открытия",IF(D37&gt;Служебный!P$6,"Позже закрытия",IF(D37&lt;Служебный!P$4,Служебный!N$4,IF((D37&gt;Служебный!P$5),Служебный!N$6,Служебный!N$5))))</f>
        <v>14:30 - 16:00</v>
      </c>
      <c r="AL37" s="91">
        <f t="shared" si="27"/>
        <v>39.78</v>
      </c>
      <c r="AM37" s="91">
        <f t="shared" si="28"/>
        <v>0</v>
      </c>
      <c r="AN37" s="91">
        <f t="shared" si="22"/>
        <v>2009</v>
      </c>
      <c r="AO37" s="91" t="str">
        <f t="shared" si="23"/>
        <v>Декабрь</v>
      </c>
      <c r="AP37" s="113">
        <f t="shared" si="24"/>
        <v>50</v>
      </c>
      <c r="AQ37" s="114">
        <f t="shared" si="9"/>
        <v>0</v>
      </c>
      <c r="AR37" s="114">
        <f t="shared" si="18"/>
        <v>25000</v>
      </c>
      <c r="AS37" s="114">
        <f t="shared" si="19"/>
        <v>9.5999999999985444E-2</v>
      </c>
      <c r="AT37" s="114">
        <f t="shared" si="25"/>
        <v>0.15922049997958246</v>
      </c>
      <c r="AU37" s="91">
        <f t="shared" si="10"/>
        <v>0</v>
      </c>
      <c r="AV37" s="91">
        <f t="shared" si="11"/>
        <v>0</v>
      </c>
      <c r="AW37" s="91">
        <f t="shared" si="26"/>
        <v>50</v>
      </c>
      <c r="AX37" s="115">
        <f>IF(AV37=0,AX36,IF(VLOOKUP(C36,Сводный!I:L,2,FALSE)&lt;0,IF(AX36&lt;0,AX36-1,-1),IF(AX36&gt;0,AX36+1,1)))</f>
        <v>-1</v>
      </c>
      <c r="AY37" s="120"/>
    </row>
    <row r="38" spans="1:51" s="25" customFormat="1" ht="11.25">
      <c r="A38" s="124"/>
      <c r="B38" s="116">
        <v>37</v>
      </c>
      <c r="C38" s="134">
        <v>40154</v>
      </c>
      <c r="D38" s="83">
        <v>0.61884259259259256</v>
      </c>
      <c r="E38" s="84">
        <f t="shared" si="29"/>
        <v>40154</v>
      </c>
      <c r="F38" s="83">
        <v>0.64298611111111115</v>
      </c>
      <c r="G38" s="85" t="s">
        <v>1541</v>
      </c>
      <c r="H38" s="85" t="s">
        <v>63</v>
      </c>
      <c r="I38" s="86">
        <v>48.01</v>
      </c>
      <c r="J38" s="86">
        <v>48.26</v>
      </c>
      <c r="K38" s="85">
        <v>100</v>
      </c>
      <c r="L38" s="86">
        <v>2.2200000000000002</v>
      </c>
      <c r="M38" s="118" t="s">
        <v>11851</v>
      </c>
      <c r="N38" s="108" t="s">
        <v>11910</v>
      </c>
      <c r="O38" s="109">
        <v>1</v>
      </c>
      <c r="P38" s="110" t="s">
        <v>11996</v>
      </c>
      <c r="Q38" s="86"/>
      <c r="R38" s="86"/>
      <c r="S38" s="128">
        <f t="shared" si="20"/>
        <v>25046.779999999995</v>
      </c>
      <c r="T38" s="128">
        <f t="shared" si="21"/>
        <v>2.2200000000000002</v>
      </c>
      <c r="U38" s="126">
        <f t="shared" si="0"/>
        <v>4801</v>
      </c>
      <c r="V38" s="126">
        <f t="shared" si="1"/>
        <v>4826</v>
      </c>
      <c r="W38" s="125">
        <f t="shared" si="2"/>
        <v>25</v>
      </c>
      <c r="X38" s="125">
        <f t="shared" si="13"/>
        <v>22.78</v>
      </c>
      <c r="Y38" s="127">
        <f t="shared" si="14"/>
        <v>125.01000000000067</v>
      </c>
      <c r="Z38" s="127">
        <f t="shared" si="15"/>
        <v>24.000000000000686</v>
      </c>
      <c r="AA38" s="127">
        <f t="shared" si="3"/>
        <v>150.01000000000067</v>
      </c>
      <c r="AB38" s="127">
        <f t="shared" si="4"/>
        <v>46.780000000000683</v>
      </c>
      <c r="AC38" s="91" t="str">
        <f>IF(G38&lt;&gt;"",VLOOKUP(WEEKDAY(C38,2),Служебный!K$4:L$10,2),"")</f>
        <v>пн</v>
      </c>
      <c r="AD38" s="111" t="str">
        <f t="shared" si="5"/>
        <v>14-15</v>
      </c>
      <c r="AE38" s="91" t="str">
        <f>VLOOKUP(G:G,Служебный!B:G,6,)</f>
        <v>NYSE</v>
      </c>
      <c r="AF38" s="91" t="str">
        <f>VLOOKUP(G:G,Служебный!B:G,3,FALSE)</f>
        <v>Financial</v>
      </c>
      <c r="AG38" s="91" t="str">
        <f>VLOOKUP(G:G,Служебный!B:G,4,FALSE)</f>
        <v>REIT - Industrial</v>
      </c>
      <c r="AH38" s="112">
        <f t="shared" si="6"/>
        <v>2086</v>
      </c>
      <c r="AI38" s="112">
        <f t="shared" si="7"/>
        <v>30</v>
      </c>
      <c r="AJ38" s="112" t="str">
        <f t="shared" si="8"/>
        <v>интрадей</v>
      </c>
      <c r="AK38" s="91" t="str">
        <f>IF(D38&lt;Служебный!P$3,"Раньше открытия",IF(D38&gt;Служебный!P$6,"Позже закрытия",IF(D38&lt;Служебный!P$4,Служебный!N$4,IF((D38&gt;Служебный!P$5),Служебный!N$6,Служебный!N$5))))</f>
        <v>14:30 - 16:00</v>
      </c>
      <c r="AL38" s="91">
        <f t="shared" si="27"/>
        <v>22.78</v>
      </c>
      <c r="AM38" s="91">
        <f t="shared" si="28"/>
        <v>0</v>
      </c>
      <c r="AN38" s="91">
        <f t="shared" si="22"/>
        <v>2009</v>
      </c>
      <c r="AO38" s="91" t="str">
        <f t="shared" si="23"/>
        <v>Декабрь</v>
      </c>
      <c r="AP38" s="113">
        <f t="shared" si="24"/>
        <v>50</v>
      </c>
      <c r="AQ38" s="114">
        <f t="shared" si="9"/>
        <v>0</v>
      </c>
      <c r="AR38" s="114">
        <f t="shared" si="18"/>
        <v>25000</v>
      </c>
      <c r="AS38" s="114">
        <f t="shared" si="19"/>
        <v>0.1871199999999808</v>
      </c>
      <c r="AT38" s="114">
        <f t="shared" si="25"/>
        <v>9.1032608695647541E-2</v>
      </c>
      <c r="AU38" s="91">
        <f t="shared" si="10"/>
        <v>0</v>
      </c>
      <c r="AV38" s="91">
        <f t="shared" si="11"/>
        <v>0</v>
      </c>
      <c r="AW38" s="91">
        <f t="shared" si="26"/>
        <v>50</v>
      </c>
      <c r="AX38" s="115">
        <f>IF(AV38=0,AX37,IF(VLOOKUP(C37,Сводный!I:L,2,FALSE)&lt;0,IF(AX37&lt;0,AX37-1,-1),IF(AX37&gt;0,AX37+1,1)))</f>
        <v>-1</v>
      </c>
      <c r="AY38" s="120"/>
    </row>
    <row r="39" spans="1:51" s="25" customFormat="1" ht="11.25">
      <c r="A39" s="124"/>
      <c r="B39" s="116">
        <v>38</v>
      </c>
      <c r="C39" s="134">
        <v>40154</v>
      </c>
      <c r="D39" s="83">
        <v>0.62252314814814813</v>
      </c>
      <c r="E39" s="84">
        <f t="shared" si="29"/>
        <v>40154</v>
      </c>
      <c r="F39" s="83">
        <v>0.62526620370370367</v>
      </c>
      <c r="G39" s="85" t="s">
        <v>4622</v>
      </c>
      <c r="H39" s="85" t="s">
        <v>63</v>
      </c>
      <c r="I39" s="86">
        <v>45.01</v>
      </c>
      <c r="J39" s="86">
        <v>44.95</v>
      </c>
      <c r="K39" s="85">
        <v>100</v>
      </c>
      <c r="L39" s="86">
        <v>2.4900000000000002</v>
      </c>
      <c r="M39" s="118" t="s">
        <v>11847</v>
      </c>
      <c r="N39" s="108" t="s">
        <v>11909</v>
      </c>
      <c r="O39" s="109">
        <v>0</v>
      </c>
      <c r="P39" s="110" t="s">
        <v>11995</v>
      </c>
      <c r="Q39" s="86"/>
      <c r="R39" s="86"/>
      <c r="S39" s="128">
        <f t="shared" si="20"/>
        <v>25038.289999999994</v>
      </c>
      <c r="T39" s="128">
        <f t="shared" si="21"/>
        <v>2.4900000000000002</v>
      </c>
      <c r="U39" s="126">
        <f t="shared" si="0"/>
        <v>4501</v>
      </c>
      <c r="V39" s="126">
        <f t="shared" si="1"/>
        <v>4495</v>
      </c>
      <c r="W39" s="125">
        <f t="shared" si="2"/>
        <v>-6</v>
      </c>
      <c r="X39" s="125">
        <f t="shared" si="13"/>
        <v>-8.49</v>
      </c>
      <c r="Y39" s="127">
        <f t="shared" si="14"/>
        <v>150.01000000000067</v>
      </c>
      <c r="Z39" s="127">
        <f t="shared" si="15"/>
        <v>46.780000000000683</v>
      </c>
      <c r="AA39" s="127">
        <f t="shared" si="3"/>
        <v>144.01000000000067</v>
      </c>
      <c r="AB39" s="127">
        <f t="shared" si="4"/>
        <v>38.290000000000681</v>
      </c>
      <c r="AC39" s="91" t="str">
        <f>IF(G39&lt;&gt;"",VLOOKUP(WEEKDAY(C39,2),Служебный!K$4:L$10,2),"")</f>
        <v>пн</v>
      </c>
      <c r="AD39" s="111" t="str">
        <f t="shared" si="5"/>
        <v>14-15</v>
      </c>
      <c r="AE39" s="91" t="str">
        <f>VLOOKUP(G:G,Служебный!B:G,6,)</f>
        <v>NYSE</v>
      </c>
      <c r="AF39" s="91" t="str">
        <f>VLOOKUP(G:G,Служебный!B:G,3,FALSE)</f>
        <v>Basic Materials</v>
      </c>
      <c r="AG39" s="91" t="str">
        <f>VLOOKUP(G:G,Служебный!B:G,4,FALSE)</f>
        <v>Independent Oil &amp; Gas</v>
      </c>
      <c r="AH39" s="112">
        <f t="shared" si="6"/>
        <v>237</v>
      </c>
      <c r="AI39" s="112">
        <f t="shared" si="7"/>
        <v>0</v>
      </c>
      <c r="AJ39" s="112" t="str">
        <f t="shared" si="8"/>
        <v>интрадей</v>
      </c>
      <c r="AK39" s="91" t="str">
        <f>IF(D39&lt;Служебный!P$3,"Раньше открытия",IF(D39&gt;Служебный!P$6,"Позже закрытия",IF(D39&lt;Служебный!P$4,Служебный!N$4,IF((D39&gt;Служебный!P$5),Служебный!N$6,Служебный!N$5))))</f>
        <v>14:30 - 16:00</v>
      </c>
      <c r="AL39" s="91">
        <f t="shared" si="27"/>
        <v>0</v>
      </c>
      <c r="AM39" s="91">
        <f t="shared" si="28"/>
        <v>-8.49</v>
      </c>
      <c r="AN39" s="91">
        <f t="shared" si="22"/>
        <v>2009</v>
      </c>
      <c r="AO39" s="91" t="str">
        <f t="shared" si="23"/>
        <v>Декабрь</v>
      </c>
      <c r="AP39" s="113">
        <f t="shared" si="24"/>
        <v>50</v>
      </c>
      <c r="AQ39" s="114">
        <f t="shared" si="9"/>
        <v>25038.289999999994</v>
      </c>
      <c r="AR39" s="114">
        <f t="shared" si="18"/>
        <v>25000</v>
      </c>
      <c r="AS39" s="114">
        <f t="shared" si="19"/>
        <v>0.1531599999999744</v>
      </c>
      <c r="AT39" s="114">
        <f t="shared" si="25"/>
        <v>-3.389657273310822E-2</v>
      </c>
      <c r="AU39" s="91">
        <f t="shared" si="10"/>
        <v>0</v>
      </c>
      <c r="AV39" s="91">
        <f t="shared" si="11"/>
        <v>38.290000000000681</v>
      </c>
      <c r="AW39" s="91">
        <f t="shared" si="26"/>
        <v>50</v>
      </c>
      <c r="AX39" s="115">
        <f>IF(AV39=0,AX38,IF(VLOOKUP(C38,Сводный!I:L,2,FALSE)&lt;0,IF(AX38&lt;0,AX38-1,-1),IF(AX38&gt;0,AX38+1,1)))</f>
        <v>1</v>
      </c>
      <c r="AY39" s="120"/>
    </row>
    <row r="40" spans="1:51" s="25" customFormat="1" ht="11.25">
      <c r="A40" s="124"/>
      <c r="B40" s="116">
        <v>39</v>
      </c>
      <c r="C40" s="134">
        <v>40155</v>
      </c>
      <c r="D40" s="83">
        <v>0.58809027777777778</v>
      </c>
      <c r="E40" s="84">
        <f t="shared" si="29"/>
        <v>40155</v>
      </c>
      <c r="F40" s="83">
        <v>0.59152777777777776</v>
      </c>
      <c r="G40" s="85" t="s">
        <v>2339</v>
      </c>
      <c r="H40" s="85" t="s">
        <v>63</v>
      </c>
      <c r="I40" s="86">
        <v>40.08</v>
      </c>
      <c r="J40" s="86">
        <v>40.130000000000003</v>
      </c>
      <c r="K40" s="85">
        <v>100</v>
      </c>
      <c r="L40" s="86">
        <v>2.39913</v>
      </c>
      <c r="M40" s="118" t="s">
        <v>11851</v>
      </c>
      <c r="N40" s="108" t="s">
        <v>11909</v>
      </c>
      <c r="O40" s="109">
        <v>1</v>
      </c>
      <c r="P40" s="110" t="s">
        <v>11996</v>
      </c>
      <c r="Q40" s="86"/>
      <c r="R40" s="86"/>
      <c r="S40" s="128">
        <f t="shared" si="20"/>
        <v>25040.890869999996</v>
      </c>
      <c r="T40" s="128">
        <f t="shared" si="21"/>
        <v>2.39913</v>
      </c>
      <c r="U40" s="126">
        <f t="shared" si="0"/>
        <v>4008</v>
      </c>
      <c r="V40" s="126">
        <f t="shared" si="1"/>
        <v>4013.0000000000005</v>
      </c>
      <c r="W40" s="125">
        <f t="shared" si="2"/>
        <v>5.0000000000004547</v>
      </c>
      <c r="X40" s="125">
        <f t="shared" si="13"/>
        <v>2.6008700000004548</v>
      </c>
      <c r="Y40" s="127">
        <f t="shared" si="14"/>
        <v>144.01000000000067</v>
      </c>
      <c r="Z40" s="127">
        <f t="shared" si="15"/>
        <v>38.290000000000681</v>
      </c>
      <c r="AA40" s="127">
        <f t="shared" si="3"/>
        <v>149.01000000000113</v>
      </c>
      <c r="AB40" s="127">
        <f t="shared" si="4"/>
        <v>40.890870000001136</v>
      </c>
      <c r="AC40" s="91" t="str">
        <f>IF(G40&lt;&gt;"",VLOOKUP(WEEKDAY(C40,2),Служебный!K$4:L$10,2),"")</f>
        <v>вт</v>
      </c>
      <c r="AD40" s="111" t="str">
        <f t="shared" si="5"/>
        <v>14-15</v>
      </c>
      <c r="AE40" s="91" t="str">
        <f>VLOOKUP(G:G,Служебный!B:G,6,)</f>
        <v>NYSE</v>
      </c>
      <c r="AF40" s="91" t="str">
        <f>VLOOKUP(G:G,Служебный!B:G,3,FALSE)</f>
        <v>Basic Materials</v>
      </c>
      <c r="AG40" s="91" t="str">
        <f>VLOOKUP(G:G,Служебный!B:G,4,FALSE)</f>
        <v>Gold</v>
      </c>
      <c r="AH40" s="112">
        <f t="shared" si="6"/>
        <v>297</v>
      </c>
      <c r="AI40" s="112">
        <f t="shared" si="7"/>
        <v>0</v>
      </c>
      <c r="AJ40" s="112" t="str">
        <f t="shared" si="8"/>
        <v>интрадей</v>
      </c>
      <c r="AK40" s="91" t="str">
        <f>IF(D40&lt;Служебный!P$3,"Раньше открытия",IF(D40&gt;Служебный!P$6,"Позже закрытия",IF(D40&lt;Служебный!P$4,Служебный!N$4,IF((D40&gt;Служебный!P$5),Служебный!N$6,Служебный!N$5))))</f>
        <v>11:00 - 14:30</v>
      </c>
      <c r="AL40" s="91">
        <f t="shared" si="27"/>
        <v>2.6008700000004548</v>
      </c>
      <c r="AM40" s="91">
        <f t="shared" si="28"/>
        <v>0</v>
      </c>
      <c r="AN40" s="91">
        <f t="shared" si="22"/>
        <v>2009</v>
      </c>
      <c r="AO40" s="91" t="str">
        <f t="shared" si="23"/>
        <v>Декабрь</v>
      </c>
      <c r="AP40" s="113">
        <f t="shared" si="24"/>
        <v>50</v>
      </c>
      <c r="AQ40" s="114">
        <f t="shared" si="9"/>
        <v>0</v>
      </c>
      <c r="AR40" s="114">
        <f t="shared" si="18"/>
        <v>25000</v>
      </c>
      <c r="AS40" s="114">
        <f t="shared" si="19"/>
        <v>0.16356347999998253</v>
      </c>
      <c r="AT40" s="114">
        <f t="shared" si="25"/>
        <v>1.03875703971878E-2</v>
      </c>
      <c r="AU40" s="91">
        <f t="shared" si="10"/>
        <v>38.290000000000681</v>
      </c>
      <c r="AV40" s="91">
        <f t="shared" si="11"/>
        <v>0</v>
      </c>
      <c r="AW40" s="91">
        <f t="shared" si="26"/>
        <v>45</v>
      </c>
      <c r="AX40" s="115">
        <f>IF(AV40=0,AX39,IF(VLOOKUP(C39,Сводный!I:L,2,FALSE)&lt;0,IF(AX39&lt;0,AX39-1,-1),IF(AX39&gt;0,AX39+1,1)))</f>
        <v>1</v>
      </c>
      <c r="AY40" s="120"/>
    </row>
    <row r="41" spans="1:51" s="25" customFormat="1" ht="11.25">
      <c r="A41" s="124"/>
      <c r="B41" s="116">
        <v>40</v>
      </c>
      <c r="C41" s="134">
        <v>40155</v>
      </c>
      <c r="D41" s="83">
        <v>0.59331018518518519</v>
      </c>
      <c r="E41" s="84">
        <f t="shared" si="29"/>
        <v>40155</v>
      </c>
      <c r="F41" s="83">
        <v>0.60173611111111114</v>
      </c>
      <c r="G41" s="85" t="s">
        <v>460</v>
      </c>
      <c r="H41" s="85" t="s">
        <v>68</v>
      </c>
      <c r="I41" s="86">
        <v>39.984999999999999</v>
      </c>
      <c r="J41" s="86">
        <v>40.020000000000003</v>
      </c>
      <c r="K41" s="85">
        <v>200</v>
      </c>
      <c r="L41" s="86">
        <v>4.79826</v>
      </c>
      <c r="M41" s="118" t="s">
        <v>11950</v>
      </c>
      <c r="N41" s="108" t="s">
        <v>11909</v>
      </c>
      <c r="O41" s="109">
        <v>1</v>
      </c>
      <c r="P41" s="110" t="s">
        <v>11996</v>
      </c>
      <c r="Q41" s="86"/>
      <c r="R41" s="86"/>
      <c r="S41" s="128">
        <f t="shared" si="20"/>
        <v>25029.092609999996</v>
      </c>
      <c r="T41" s="128">
        <f t="shared" si="21"/>
        <v>4.79826</v>
      </c>
      <c r="U41" s="126">
        <f t="shared" si="0"/>
        <v>7997</v>
      </c>
      <c r="V41" s="126">
        <f t="shared" si="1"/>
        <v>8004.0000000000009</v>
      </c>
      <c r="W41" s="125">
        <f t="shared" si="2"/>
        <v>-7.0000000000009095</v>
      </c>
      <c r="X41" s="125">
        <f t="shared" si="13"/>
        <v>-11.798260000000909</v>
      </c>
      <c r="Y41" s="127">
        <f t="shared" si="14"/>
        <v>149.01000000000113</v>
      </c>
      <c r="Z41" s="127">
        <f t="shared" si="15"/>
        <v>40.890870000001136</v>
      </c>
      <c r="AA41" s="127">
        <f t="shared" si="3"/>
        <v>142.01000000000022</v>
      </c>
      <c r="AB41" s="127">
        <f t="shared" si="4"/>
        <v>29.092610000000228</v>
      </c>
      <c r="AC41" s="91" t="str">
        <f>IF(G41&lt;&gt;"",VLOOKUP(WEEKDAY(C41,2),Служебный!K$4:L$10,2),"")</f>
        <v>вт</v>
      </c>
      <c r="AD41" s="111" t="str">
        <f t="shared" si="5"/>
        <v>14-15</v>
      </c>
      <c r="AE41" s="91" t="str">
        <f>VLOOKUP(G:G,Служебный!B:G,6,)</f>
        <v>NYSE</v>
      </c>
      <c r="AF41" s="91" t="str">
        <f>VLOOKUP(G:G,Служебный!B:G,3,FALSE)</f>
        <v>Basic Materials</v>
      </c>
      <c r="AG41" s="91" t="str">
        <f>VLOOKUP(G:G,Служебный!B:G,4,FALSE)</f>
        <v>Oil &amp; Gas Drilling &amp; Exploration</v>
      </c>
      <c r="AH41" s="112">
        <f t="shared" si="6"/>
        <v>728</v>
      </c>
      <c r="AI41" s="112">
        <f t="shared" si="7"/>
        <v>0</v>
      </c>
      <c r="AJ41" s="112" t="str">
        <f t="shared" si="8"/>
        <v>интрадей</v>
      </c>
      <c r="AK41" s="91" t="str">
        <f>IF(D41&lt;Служебный!P$3,"Раньше открытия",IF(D41&gt;Служебный!P$6,"Позже закрытия",IF(D41&lt;Служебный!P$4,Служебный!N$4,IF((D41&gt;Служебный!P$5),Служебный!N$6,Служебный!N$5))))</f>
        <v>11:00 - 14:30</v>
      </c>
      <c r="AL41" s="91">
        <f t="shared" si="27"/>
        <v>0</v>
      </c>
      <c r="AM41" s="91">
        <f t="shared" si="28"/>
        <v>-11.798260000000909</v>
      </c>
      <c r="AN41" s="91">
        <f t="shared" si="22"/>
        <v>2009</v>
      </c>
      <c r="AO41" s="91" t="str">
        <f t="shared" si="23"/>
        <v>Декабрь</v>
      </c>
      <c r="AP41" s="113">
        <f t="shared" si="24"/>
        <v>50</v>
      </c>
      <c r="AQ41" s="114">
        <f t="shared" si="9"/>
        <v>0</v>
      </c>
      <c r="AR41" s="114">
        <f t="shared" si="18"/>
        <v>25000</v>
      </c>
      <c r="AS41" s="114">
        <f t="shared" si="19"/>
        <v>0.11637043999998423</v>
      </c>
      <c r="AT41" s="114">
        <f t="shared" si="25"/>
        <v>-4.7115975470882178E-2</v>
      </c>
      <c r="AU41" s="91">
        <f t="shared" si="10"/>
        <v>0</v>
      </c>
      <c r="AV41" s="91">
        <f t="shared" si="11"/>
        <v>0</v>
      </c>
      <c r="AW41" s="91">
        <f t="shared" si="26"/>
        <v>40</v>
      </c>
      <c r="AX41" s="115">
        <f>IF(AV41=0,AX40,IF(VLOOKUP(C40,Сводный!I:L,2,FALSE)&lt;0,IF(AX40&lt;0,AX40-1,-1),IF(AX40&gt;0,AX40+1,1)))</f>
        <v>1</v>
      </c>
      <c r="AY41" s="120"/>
    </row>
    <row r="42" spans="1:51" s="25" customFormat="1" ht="11.25">
      <c r="A42" s="124"/>
      <c r="B42" s="116">
        <v>41</v>
      </c>
      <c r="C42" s="134">
        <v>40155</v>
      </c>
      <c r="D42" s="83">
        <v>0.60173611111111114</v>
      </c>
      <c r="E42" s="84">
        <f t="shared" si="29"/>
        <v>40155</v>
      </c>
      <c r="F42" s="83">
        <v>0.66217592592592589</v>
      </c>
      <c r="G42" s="85" t="s">
        <v>460</v>
      </c>
      <c r="H42" s="85" t="s">
        <v>63</v>
      </c>
      <c r="I42" s="86">
        <v>40.034999999999997</v>
      </c>
      <c r="J42" s="86">
        <v>40.125</v>
      </c>
      <c r="K42" s="85">
        <v>200</v>
      </c>
      <c r="L42" s="86">
        <v>4.79826</v>
      </c>
      <c r="M42" s="118" t="s">
        <v>11950</v>
      </c>
      <c r="N42" s="108" t="s">
        <v>11915</v>
      </c>
      <c r="O42" s="109">
        <v>1</v>
      </c>
      <c r="P42" s="110" t="s">
        <v>11996</v>
      </c>
      <c r="Q42" s="86"/>
      <c r="R42" s="86"/>
      <c r="S42" s="128">
        <f t="shared" si="20"/>
        <v>25042.294349999996</v>
      </c>
      <c r="T42" s="128">
        <f t="shared" si="21"/>
        <v>4.79826</v>
      </c>
      <c r="U42" s="126">
        <f t="shared" si="0"/>
        <v>8006.9999999999991</v>
      </c>
      <c r="V42" s="126">
        <f t="shared" si="1"/>
        <v>8025</v>
      </c>
      <c r="W42" s="125">
        <f t="shared" si="2"/>
        <v>18.000000000000909</v>
      </c>
      <c r="X42" s="125">
        <f t="shared" si="13"/>
        <v>13.20174000000091</v>
      </c>
      <c r="Y42" s="127">
        <f t="shared" si="14"/>
        <v>142.01000000000022</v>
      </c>
      <c r="Z42" s="127">
        <f t="shared" si="15"/>
        <v>29.092610000000228</v>
      </c>
      <c r="AA42" s="127">
        <f t="shared" si="3"/>
        <v>160.01000000000113</v>
      </c>
      <c r="AB42" s="127">
        <f t="shared" si="4"/>
        <v>42.294350000001138</v>
      </c>
      <c r="AC42" s="91" t="str">
        <f>IF(G42&lt;&gt;"",VLOOKUP(WEEKDAY(C42,2),Служебный!K$4:L$10,2),"")</f>
        <v>вт</v>
      </c>
      <c r="AD42" s="111" t="str">
        <f t="shared" si="5"/>
        <v>14-15</v>
      </c>
      <c r="AE42" s="91" t="str">
        <f>VLOOKUP(G:G,Служебный!B:G,6,)</f>
        <v>NYSE</v>
      </c>
      <c r="AF42" s="91" t="str">
        <f>VLOOKUP(G:G,Служебный!B:G,3,FALSE)</f>
        <v>Basic Materials</v>
      </c>
      <c r="AG42" s="91" t="str">
        <f>VLOOKUP(G:G,Служебный!B:G,4,FALSE)</f>
        <v>Oil &amp; Gas Drilling &amp; Exploration</v>
      </c>
      <c r="AH42" s="112">
        <f t="shared" si="6"/>
        <v>5222</v>
      </c>
      <c r="AI42" s="112">
        <f t="shared" si="7"/>
        <v>75</v>
      </c>
      <c r="AJ42" s="112" t="str">
        <f t="shared" si="8"/>
        <v>интрадей</v>
      </c>
      <c r="AK42" s="91" t="str">
        <f>IF(D42&lt;Служебный!P$3,"Раньше открытия",IF(D42&gt;Служебный!P$6,"Позже закрытия",IF(D42&lt;Служебный!P$4,Служебный!N$4,IF((D42&gt;Служебный!P$5),Служебный!N$6,Служебный!N$5))))</f>
        <v>11:00 - 14:30</v>
      </c>
      <c r="AL42" s="91">
        <f t="shared" si="27"/>
        <v>13.20174000000091</v>
      </c>
      <c r="AM42" s="91">
        <f t="shared" si="28"/>
        <v>0</v>
      </c>
      <c r="AN42" s="91">
        <f t="shared" si="22"/>
        <v>2009</v>
      </c>
      <c r="AO42" s="91" t="str">
        <f t="shared" si="23"/>
        <v>Декабрь</v>
      </c>
      <c r="AP42" s="113">
        <f t="shared" si="24"/>
        <v>50</v>
      </c>
      <c r="AQ42" s="114">
        <f t="shared" si="9"/>
        <v>0</v>
      </c>
      <c r="AR42" s="114">
        <f t="shared" si="18"/>
        <v>25000</v>
      </c>
      <c r="AS42" s="114">
        <f t="shared" si="19"/>
        <v>0.16917739999998593</v>
      </c>
      <c r="AT42" s="114">
        <f t="shared" si="25"/>
        <v>5.2745579736781477E-2</v>
      </c>
      <c r="AU42" s="91">
        <f t="shared" si="10"/>
        <v>0</v>
      </c>
      <c r="AV42" s="91">
        <f t="shared" si="11"/>
        <v>0</v>
      </c>
      <c r="AW42" s="91">
        <f t="shared" si="26"/>
        <v>45</v>
      </c>
      <c r="AX42" s="115">
        <f>IF(AV42=0,AX41,IF(VLOOKUP(C41,Сводный!I:L,2,FALSE)&lt;0,IF(AX41&lt;0,AX41-1,-1),IF(AX41&gt;0,AX41+1,1)))</f>
        <v>1</v>
      </c>
      <c r="AY42" s="120"/>
    </row>
    <row r="43" spans="1:51" s="25" customFormat="1" ht="11.25">
      <c r="A43" s="124"/>
      <c r="B43" s="116">
        <v>42</v>
      </c>
      <c r="C43" s="134">
        <v>40155</v>
      </c>
      <c r="D43" s="83">
        <v>0.61851851851851858</v>
      </c>
      <c r="E43" s="84">
        <f t="shared" si="29"/>
        <v>40155</v>
      </c>
      <c r="F43" s="83">
        <v>0.62199074074074068</v>
      </c>
      <c r="G43" s="85" t="s">
        <v>407</v>
      </c>
      <c r="H43" s="85" t="s">
        <v>63</v>
      </c>
      <c r="I43" s="86">
        <v>36.51</v>
      </c>
      <c r="J43" s="86">
        <v>36.49</v>
      </c>
      <c r="K43" s="85">
        <v>100</v>
      </c>
      <c r="L43" s="86">
        <v>2.39913</v>
      </c>
      <c r="M43" s="118" t="s">
        <v>11847</v>
      </c>
      <c r="N43" s="108" t="s">
        <v>11909</v>
      </c>
      <c r="O43" s="109">
        <v>2</v>
      </c>
      <c r="P43" s="110" t="s">
        <v>11995</v>
      </c>
      <c r="Q43" s="86"/>
      <c r="R43" s="86">
        <v>-5000</v>
      </c>
      <c r="S43" s="128">
        <f t="shared" si="20"/>
        <v>20037.895219999995</v>
      </c>
      <c r="T43" s="128">
        <f t="shared" si="21"/>
        <v>2.39913</v>
      </c>
      <c r="U43" s="126">
        <f t="shared" si="0"/>
        <v>3651</v>
      </c>
      <c r="V43" s="126">
        <f t="shared" si="1"/>
        <v>3649</v>
      </c>
      <c r="W43" s="125">
        <f t="shared" si="2"/>
        <v>-2</v>
      </c>
      <c r="X43" s="125">
        <f t="shared" si="13"/>
        <v>-4.3991299999999995</v>
      </c>
      <c r="Y43" s="127">
        <f t="shared" si="14"/>
        <v>160.01000000000113</v>
      </c>
      <c r="Z43" s="127">
        <f t="shared" si="15"/>
        <v>42.294350000001138</v>
      </c>
      <c r="AA43" s="127">
        <f t="shared" si="3"/>
        <v>158.01000000000113</v>
      </c>
      <c r="AB43" s="127">
        <f t="shared" si="4"/>
        <v>37.895220000001139</v>
      </c>
      <c r="AC43" s="91" t="str">
        <f>IF(G43&lt;&gt;"",VLOOKUP(WEEKDAY(C43,2),Служебный!K$4:L$10,2),"")</f>
        <v>вт</v>
      </c>
      <c r="AD43" s="111" t="str">
        <f t="shared" si="5"/>
        <v>14-15</v>
      </c>
      <c r="AE43" s="91" t="str">
        <f>VLOOKUP(G:G,Служебный!B:G,6,)</f>
        <v>NYSE</v>
      </c>
      <c r="AF43" s="91" t="str">
        <f>VLOOKUP(G:G,Служебный!B:G,3,FALSE)</f>
        <v>Basic Materials</v>
      </c>
      <c r="AG43" s="91" t="str">
        <f>VLOOKUP(G:G,Служебный!B:G,4,FALSE)</f>
        <v>Industrial Metals &amp; Minerals</v>
      </c>
      <c r="AH43" s="112">
        <f t="shared" si="6"/>
        <v>300</v>
      </c>
      <c r="AI43" s="112">
        <f t="shared" si="7"/>
        <v>0</v>
      </c>
      <c r="AJ43" s="112" t="str">
        <f t="shared" si="8"/>
        <v>интрадей</v>
      </c>
      <c r="AK43" s="91" t="str">
        <f>IF(D43&lt;Служебный!P$3,"Раньше открытия",IF(D43&gt;Служебный!P$6,"Позже закрытия",IF(D43&lt;Служебный!P$4,Служебный!N$4,IF((D43&gt;Служебный!P$5),Служебный!N$6,Служебный!N$5))))</f>
        <v>14:30 - 16:00</v>
      </c>
      <c r="AL43" s="91">
        <f t="shared" si="27"/>
        <v>0</v>
      </c>
      <c r="AM43" s="91">
        <f t="shared" si="28"/>
        <v>-4.3991299999999995</v>
      </c>
      <c r="AN43" s="91">
        <f t="shared" si="22"/>
        <v>2009</v>
      </c>
      <c r="AO43" s="91" t="str">
        <f t="shared" si="23"/>
        <v>Декабрь</v>
      </c>
      <c r="AP43" s="113">
        <f t="shared" si="24"/>
        <v>50</v>
      </c>
      <c r="AQ43" s="114">
        <f t="shared" si="9"/>
        <v>20037.895219999995</v>
      </c>
      <c r="AR43" s="114">
        <f t="shared" si="18"/>
        <v>20000</v>
      </c>
      <c r="AS43" s="114">
        <f t="shared" si="19"/>
        <v>0.18947609999997439</v>
      </c>
      <c r="AT43" s="114">
        <f t="shared" si="25"/>
        <v>-2.1949233571662449E-2</v>
      </c>
      <c r="AU43" s="91">
        <f t="shared" si="10"/>
        <v>0</v>
      </c>
      <c r="AV43" s="91">
        <f t="shared" si="11"/>
        <v>37.895220000001139</v>
      </c>
      <c r="AW43" s="91">
        <f t="shared" si="26"/>
        <v>40</v>
      </c>
      <c r="AX43" s="115">
        <f>IF(AV43=0,AX42,IF(VLOOKUP(C42,Сводный!I:L,2,FALSE)&lt;0,IF(AX42&lt;0,AX42-1,-1),IF(AX42&gt;0,AX42+1,1)))</f>
        <v>-1</v>
      </c>
      <c r="AY43" s="120"/>
    </row>
    <row r="44" spans="1:51" s="25" customFormat="1" ht="11.25">
      <c r="A44" s="124"/>
      <c r="B44" s="116">
        <v>43</v>
      </c>
      <c r="C44" s="134">
        <v>40156</v>
      </c>
      <c r="D44" s="83">
        <v>0.40172453703703703</v>
      </c>
      <c r="E44" s="84">
        <f t="shared" si="29"/>
        <v>40156</v>
      </c>
      <c r="F44" s="83">
        <v>0.40324074074074073</v>
      </c>
      <c r="G44" s="85" t="s">
        <v>2300</v>
      </c>
      <c r="H44" s="85" t="s">
        <v>63</v>
      </c>
      <c r="I44" s="86">
        <v>11.56</v>
      </c>
      <c r="J44" s="86">
        <v>11.48</v>
      </c>
      <c r="K44" s="85">
        <v>100</v>
      </c>
      <c r="L44" s="86">
        <v>2.2831999999999999</v>
      </c>
      <c r="M44" s="118" t="s">
        <v>11847</v>
      </c>
      <c r="N44" s="108" t="s">
        <v>11909</v>
      </c>
      <c r="O44" s="109">
        <v>-1</v>
      </c>
      <c r="P44" s="110" t="s">
        <v>11995</v>
      </c>
      <c r="Q44" s="86"/>
      <c r="R44" s="86"/>
      <c r="S44" s="128">
        <f t="shared" si="20"/>
        <v>20027.612019999993</v>
      </c>
      <c r="T44" s="128">
        <f t="shared" si="21"/>
        <v>2.2831999999999999</v>
      </c>
      <c r="U44" s="126">
        <f t="shared" si="0"/>
        <v>1156</v>
      </c>
      <c r="V44" s="126">
        <f t="shared" si="1"/>
        <v>1148</v>
      </c>
      <c r="W44" s="125">
        <f t="shared" si="2"/>
        <v>-8</v>
      </c>
      <c r="X44" s="125">
        <f t="shared" si="13"/>
        <v>-10.283200000000001</v>
      </c>
      <c r="Y44" s="127">
        <f t="shared" si="14"/>
        <v>158.01000000000113</v>
      </c>
      <c r="Z44" s="127">
        <f t="shared" si="15"/>
        <v>37.895220000001139</v>
      </c>
      <c r="AA44" s="127">
        <f t="shared" si="3"/>
        <v>150.01000000000113</v>
      </c>
      <c r="AB44" s="127">
        <f t="shared" si="4"/>
        <v>27.612020000001138</v>
      </c>
      <c r="AC44" s="91" t="str">
        <f>IF(G44&lt;&gt;"",VLOOKUP(WEEKDAY(C44,2),Служебный!K$4:L$10,2),"")</f>
        <v>ср</v>
      </c>
      <c r="AD44" s="111" t="str">
        <f t="shared" si="5"/>
        <v>9-10</v>
      </c>
      <c r="AE44" s="91" t="str">
        <f>VLOOKUP(G:G,Служебный!B:G,6,)</f>
        <v>NYSE</v>
      </c>
      <c r="AF44" s="91" t="str">
        <f>VLOOKUP(G:G,Служебный!B:G,3,FALSE)</f>
        <v>Services</v>
      </c>
      <c r="AG44" s="91" t="str">
        <f>VLOOKUP(G:G,Служебный!B:G,4,FALSE)</f>
        <v>Publishing - Newspapers</v>
      </c>
      <c r="AH44" s="112">
        <f t="shared" si="6"/>
        <v>131</v>
      </c>
      <c r="AI44" s="112">
        <f t="shared" si="7"/>
        <v>0</v>
      </c>
      <c r="AJ44" s="112" t="str">
        <f t="shared" si="8"/>
        <v>интрадей</v>
      </c>
      <c r="AK44" s="91" t="str">
        <f>IF(D44&lt;Служебный!P$3,"Раньше открытия",IF(D44&gt;Служебный!P$6,"Позже закрытия",IF(D44&lt;Служебный!P$4,Служебный!N$4,IF((D44&gt;Служебный!P$5),Служебный!N$6,Служебный!N$5))))</f>
        <v>9:30 - 11:00</v>
      </c>
      <c r="AL44" s="91">
        <f t="shared" si="27"/>
        <v>0</v>
      </c>
      <c r="AM44" s="91">
        <f t="shared" si="28"/>
        <v>-10.283200000000001</v>
      </c>
      <c r="AN44" s="91">
        <f t="shared" si="22"/>
        <v>2009</v>
      </c>
      <c r="AO44" s="91" t="str">
        <f t="shared" si="23"/>
        <v>Декабрь</v>
      </c>
      <c r="AP44" s="113">
        <f t="shared" si="24"/>
        <v>50</v>
      </c>
      <c r="AQ44" s="114">
        <f t="shared" si="9"/>
        <v>0</v>
      </c>
      <c r="AR44" s="114">
        <f t="shared" si="18"/>
        <v>20000</v>
      </c>
      <c r="AS44" s="114">
        <f t="shared" si="19"/>
        <v>0.13806009999996605</v>
      </c>
      <c r="AT44" s="114">
        <f t="shared" si="25"/>
        <v>-5.1318763208911884E-2</v>
      </c>
      <c r="AU44" s="91">
        <f t="shared" si="10"/>
        <v>37.895220000001139</v>
      </c>
      <c r="AV44" s="91">
        <f t="shared" si="11"/>
        <v>0</v>
      </c>
      <c r="AW44" s="91">
        <f t="shared" si="26"/>
        <v>15</v>
      </c>
      <c r="AX44" s="115">
        <f>IF(AV44=0,AX43,IF(VLOOKUP(C43,Сводный!I:L,2,FALSE)&lt;0,IF(AX43&lt;0,AX43-1,-1),IF(AX43&gt;0,AX43+1,1)))</f>
        <v>-1</v>
      </c>
      <c r="AY44" s="120"/>
    </row>
    <row r="45" spans="1:51" s="25" customFormat="1" ht="11.25">
      <c r="A45" s="124"/>
      <c r="B45" s="116">
        <v>44</v>
      </c>
      <c r="C45" s="134">
        <v>40156</v>
      </c>
      <c r="D45" s="83">
        <v>0.40460648148148143</v>
      </c>
      <c r="E45" s="84">
        <f t="shared" si="29"/>
        <v>40156</v>
      </c>
      <c r="F45" s="83">
        <v>0.41333333333333333</v>
      </c>
      <c r="G45" s="85" t="s">
        <v>4042</v>
      </c>
      <c r="H45" s="85" t="s">
        <v>68</v>
      </c>
      <c r="I45" s="86">
        <v>50.98</v>
      </c>
      <c r="J45" s="86">
        <v>51.05</v>
      </c>
      <c r="K45" s="85">
        <v>200</v>
      </c>
      <c r="L45" s="86">
        <v>4.5663999999999998</v>
      </c>
      <c r="M45" s="118" t="s">
        <v>11847</v>
      </c>
      <c r="N45" s="108" t="s">
        <v>11909</v>
      </c>
      <c r="O45" s="109">
        <v>1</v>
      </c>
      <c r="P45" s="110" t="s">
        <v>11995</v>
      </c>
      <c r="Q45" s="86"/>
      <c r="R45" s="86"/>
      <c r="S45" s="128">
        <f t="shared" si="20"/>
        <v>20009.045619999994</v>
      </c>
      <c r="T45" s="128">
        <f t="shared" si="21"/>
        <v>4.5663999999999998</v>
      </c>
      <c r="U45" s="126">
        <f t="shared" si="0"/>
        <v>10196</v>
      </c>
      <c r="V45" s="126">
        <f t="shared" si="1"/>
        <v>10210</v>
      </c>
      <c r="W45" s="125">
        <f t="shared" si="2"/>
        <v>-14</v>
      </c>
      <c r="X45" s="125">
        <f t="shared" si="13"/>
        <v>-18.566400000000002</v>
      </c>
      <c r="Y45" s="127">
        <f t="shared" si="14"/>
        <v>150.01000000000113</v>
      </c>
      <c r="Z45" s="127">
        <f t="shared" si="15"/>
        <v>27.612020000001138</v>
      </c>
      <c r="AA45" s="127">
        <f t="shared" si="3"/>
        <v>136.01000000000113</v>
      </c>
      <c r="AB45" s="127">
        <f t="shared" si="4"/>
        <v>9.0456200000011364</v>
      </c>
      <c r="AC45" s="91" t="str">
        <f>IF(G45&lt;&gt;"",VLOOKUP(WEEKDAY(C45,2),Служебный!K$4:L$10,2),"")</f>
        <v>ср</v>
      </c>
      <c r="AD45" s="111" t="str">
        <f t="shared" si="5"/>
        <v>9-10</v>
      </c>
      <c r="AE45" s="91" t="str">
        <f>VLOOKUP(G:G,Служебный!B:G,6,)</f>
        <v>NYSE</v>
      </c>
      <c r="AF45" s="91" t="str">
        <f>VLOOKUP(G:G,Служебный!B:G,3,FALSE)</f>
        <v>Basic Materials</v>
      </c>
      <c r="AG45" s="91" t="str">
        <f>VLOOKUP(G:G,Служебный!B:G,4,FALSE)</f>
        <v>Oil &amp; Gas Pipelines</v>
      </c>
      <c r="AH45" s="112">
        <f t="shared" si="6"/>
        <v>754</v>
      </c>
      <c r="AI45" s="112">
        <f t="shared" si="7"/>
        <v>0</v>
      </c>
      <c r="AJ45" s="112" t="str">
        <f t="shared" si="8"/>
        <v>интрадей</v>
      </c>
      <c r="AK45" s="91" t="str">
        <f>IF(D45&lt;Служебный!P$3,"Раньше открытия",IF(D45&gt;Служебный!P$6,"Позже закрытия",IF(D45&lt;Служебный!P$4,Служебный!N$4,IF((D45&gt;Служебный!P$5),Служебный!N$6,Служебный!N$5))))</f>
        <v>9:30 - 11:00</v>
      </c>
      <c r="AL45" s="91">
        <f t="shared" si="27"/>
        <v>0</v>
      </c>
      <c r="AM45" s="91">
        <f t="shared" si="28"/>
        <v>-18.566400000000002</v>
      </c>
      <c r="AN45" s="91">
        <f t="shared" si="22"/>
        <v>2009</v>
      </c>
      <c r="AO45" s="91" t="str">
        <f t="shared" si="23"/>
        <v>Декабрь</v>
      </c>
      <c r="AP45" s="113">
        <f t="shared" si="24"/>
        <v>50</v>
      </c>
      <c r="AQ45" s="114">
        <f t="shared" si="9"/>
        <v>0</v>
      </c>
      <c r="AR45" s="114">
        <f t="shared" si="18"/>
        <v>20000</v>
      </c>
      <c r="AS45" s="114">
        <f t="shared" si="19"/>
        <v>4.5228099999967526E-2</v>
      </c>
      <c r="AT45" s="114">
        <f t="shared" si="25"/>
        <v>-9.2704012747295617E-2</v>
      </c>
      <c r="AU45" s="91">
        <f t="shared" si="10"/>
        <v>0</v>
      </c>
      <c r="AV45" s="91">
        <f t="shared" si="11"/>
        <v>0</v>
      </c>
      <c r="AW45" s="91">
        <f t="shared" si="26"/>
        <v>55</v>
      </c>
      <c r="AX45" s="115">
        <f>IF(AV45=0,AX44,IF(VLOOKUP(C44,Сводный!I:L,2,FALSE)&lt;0,IF(AX44&lt;0,AX44-1,-1),IF(AX44&gt;0,AX44+1,1)))</f>
        <v>-1</v>
      </c>
      <c r="AY45" s="120"/>
    </row>
    <row r="46" spans="1:51" s="25" customFormat="1" ht="11.25">
      <c r="A46" s="124"/>
      <c r="B46" s="116">
        <v>45</v>
      </c>
      <c r="C46" s="134">
        <v>40156</v>
      </c>
      <c r="D46" s="83">
        <v>0.41065972222222219</v>
      </c>
      <c r="E46" s="84">
        <f t="shared" si="29"/>
        <v>40156</v>
      </c>
      <c r="F46" s="83">
        <v>0.41116898148148145</v>
      </c>
      <c r="G46" s="85" t="s">
        <v>1234</v>
      </c>
      <c r="H46" s="85" t="s">
        <v>68</v>
      </c>
      <c r="I46" s="86">
        <v>51.98</v>
      </c>
      <c r="J46" s="86">
        <v>52.07</v>
      </c>
      <c r="K46" s="85">
        <v>100</v>
      </c>
      <c r="L46" s="86">
        <v>2.2831999999999999</v>
      </c>
      <c r="M46" s="118" t="s">
        <v>11847</v>
      </c>
      <c r="N46" s="108" t="s">
        <v>11910</v>
      </c>
      <c r="O46" s="109">
        <v>0</v>
      </c>
      <c r="P46" s="110" t="s">
        <v>11995</v>
      </c>
      <c r="Q46" s="86"/>
      <c r="R46" s="86"/>
      <c r="S46" s="128">
        <f t="shared" si="20"/>
        <v>19997.762419999992</v>
      </c>
      <c r="T46" s="128">
        <f t="shared" si="21"/>
        <v>2.2831999999999999</v>
      </c>
      <c r="U46" s="126">
        <f t="shared" si="0"/>
        <v>5198</v>
      </c>
      <c r="V46" s="126">
        <f t="shared" si="1"/>
        <v>5207</v>
      </c>
      <c r="W46" s="125">
        <f t="shared" si="2"/>
        <v>-9</v>
      </c>
      <c r="X46" s="125">
        <f t="shared" si="13"/>
        <v>-11.283200000000001</v>
      </c>
      <c r="Y46" s="127">
        <f t="shared" si="14"/>
        <v>136.01000000000113</v>
      </c>
      <c r="Z46" s="127">
        <f t="shared" si="15"/>
        <v>9.0456200000011364</v>
      </c>
      <c r="AA46" s="127">
        <f t="shared" si="3"/>
        <v>127.01000000000113</v>
      </c>
      <c r="AB46" s="127">
        <f t="shared" si="4"/>
        <v>-2.2375799999988644</v>
      </c>
      <c r="AC46" s="91" t="str">
        <f>IF(G46&lt;&gt;"",VLOOKUP(WEEKDAY(C46,2),Служебный!K$4:L$10,2),"")</f>
        <v>ср</v>
      </c>
      <c r="AD46" s="111" t="str">
        <f t="shared" si="5"/>
        <v>9-10</v>
      </c>
      <c r="AE46" s="91" t="str">
        <f>VLOOKUP(G:G,Служебный!B:G,6,)</f>
        <v>NYSE</v>
      </c>
      <c r="AF46" s="91" t="str">
        <f>VLOOKUP(G:G,Служебный!B:G,3,FALSE)</f>
        <v>Services</v>
      </c>
      <c r="AG46" s="91" t="str">
        <f>VLOOKUP(G:G,Служебный!B:G,4,FALSE)</f>
        <v>Railroads</v>
      </c>
      <c r="AH46" s="112">
        <f t="shared" si="6"/>
        <v>44</v>
      </c>
      <c r="AI46" s="112">
        <f t="shared" si="7"/>
        <v>0</v>
      </c>
      <c r="AJ46" s="112" t="str">
        <f t="shared" si="8"/>
        <v>интрадей</v>
      </c>
      <c r="AK46" s="91" t="str">
        <f>IF(D46&lt;Служебный!P$3,"Раньше открытия",IF(D46&gt;Служебный!P$6,"Позже закрытия",IF(D46&lt;Служебный!P$4,Служебный!N$4,IF((D46&gt;Служебный!P$5),Служебный!N$6,Служебный!N$5))))</f>
        <v>9:30 - 11:00</v>
      </c>
      <c r="AL46" s="91">
        <f t="shared" si="27"/>
        <v>0</v>
      </c>
      <c r="AM46" s="91">
        <f t="shared" si="28"/>
        <v>-11.283200000000001</v>
      </c>
      <c r="AN46" s="91">
        <f t="shared" si="22"/>
        <v>2009</v>
      </c>
      <c r="AO46" s="91" t="str">
        <f t="shared" si="23"/>
        <v>Декабрь</v>
      </c>
      <c r="AP46" s="113">
        <f t="shared" si="24"/>
        <v>50</v>
      </c>
      <c r="AQ46" s="114">
        <f t="shared" si="9"/>
        <v>0</v>
      </c>
      <c r="AR46" s="114">
        <f t="shared" si="18"/>
        <v>20000</v>
      </c>
      <c r="AS46" s="114">
        <f t="shared" si="19"/>
        <v>-1.1187900000040827E-2</v>
      </c>
      <c r="AT46" s="114">
        <f t="shared" si="25"/>
        <v>-5.6390495650245183E-2</v>
      </c>
      <c r="AU46" s="91">
        <f t="shared" si="10"/>
        <v>0</v>
      </c>
      <c r="AV46" s="91">
        <f t="shared" si="11"/>
        <v>0</v>
      </c>
      <c r="AW46" s="91">
        <f t="shared" si="26"/>
        <v>55</v>
      </c>
      <c r="AX46" s="115">
        <f>IF(AV46=0,AX45,IF(VLOOKUP(C45,Сводный!I:L,2,FALSE)&lt;0,IF(AX45&lt;0,AX45-1,-1),IF(AX45&gt;0,AX45+1,1)))</f>
        <v>-1</v>
      </c>
      <c r="AY46" s="120"/>
    </row>
    <row r="47" spans="1:51" s="25" customFormat="1" ht="11.25">
      <c r="A47" s="124"/>
      <c r="B47" s="116">
        <v>46</v>
      </c>
      <c r="C47" s="134">
        <v>40156</v>
      </c>
      <c r="D47" s="83">
        <v>0.41438657407407403</v>
      </c>
      <c r="E47" s="84">
        <f t="shared" si="29"/>
        <v>40156</v>
      </c>
      <c r="F47" s="83">
        <v>0.43415509259259261</v>
      </c>
      <c r="G47" s="85" t="s">
        <v>1468</v>
      </c>
      <c r="H47" s="85" t="s">
        <v>68</v>
      </c>
      <c r="I47" s="86">
        <v>66.87</v>
      </c>
      <c r="J47" s="86">
        <v>66.88</v>
      </c>
      <c r="K47" s="85">
        <v>100</v>
      </c>
      <c r="L47" s="86">
        <v>2.2831999999999999</v>
      </c>
      <c r="M47" s="118" t="s">
        <v>11847</v>
      </c>
      <c r="N47" s="108" t="s">
        <v>11910</v>
      </c>
      <c r="O47" s="109">
        <v>2</v>
      </c>
      <c r="P47" s="110" t="s">
        <v>11995</v>
      </c>
      <c r="Q47" s="86"/>
      <c r="R47" s="86"/>
      <c r="S47" s="128">
        <f t="shared" si="20"/>
        <v>19994.47921999999</v>
      </c>
      <c r="T47" s="128">
        <f t="shared" si="21"/>
        <v>2.2831999999999999</v>
      </c>
      <c r="U47" s="126">
        <f t="shared" si="0"/>
        <v>6687</v>
      </c>
      <c r="V47" s="126">
        <f t="shared" si="1"/>
        <v>6688</v>
      </c>
      <c r="W47" s="125">
        <f t="shared" si="2"/>
        <v>-1</v>
      </c>
      <c r="X47" s="125">
        <f t="shared" si="13"/>
        <v>-3.2831999999999999</v>
      </c>
      <c r="Y47" s="127">
        <f t="shared" si="14"/>
        <v>127.01000000000113</v>
      </c>
      <c r="Z47" s="127">
        <f t="shared" si="15"/>
        <v>-2.2375799999988644</v>
      </c>
      <c r="AA47" s="127">
        <f t="shared" si="3"/>
        <v>126.01000000000113</v>
      </c>
      <c r="AB47" s="127">
        <f t="shared" si="4"/>
        <v>-5.5207799999988643</v>
      </c>
      <c r="AC47" s="91" t="str">
        <f>IF(G47&lt;&gt;"",VLOOKUP(WEEKDAY(C47,2),Служебный!K$4:L$10,2),"")</f>
        <v>ср</v>
      </c>
      <c r="AD47" s="111" t="str">
        <f t="shared" si="5"/>
        <v>9-10</v>
      </c>
      <c r="AE47" s="91" t="str">
        <f>VLOOKUP(G:G,Служебный!B:G,6,)</f>
        <v>NYSE</v>
      </c>
      <c r="AF47" s="91" t="str">
        <f>VLOOKUP(G:G,Служебный!B:G,3,FALSE)</f>
        <v>Consumer Goods</v>
      </c>
      <c r="AG47" s="91" t="str">
        <f>VLOOKUP(G:G,Служебный!B:G,4,FALSE)</f>
        <v>Beverages - Wineries &amp; Distillers</v>
      </c>
      <c r="AH47" s="112">
        <f t="shared" si="6"/>
        <v>1708</v>
      </c>
      <c r="AI47" s="112">
        <f t="shared" si="7"/>
        <v>15</v>
      </c>
      <c r="AJ47" s="112" t="str">
        <f t="shared" si="8"/>
        <v>интрадей</v>
      </c>
      <c r="AK47" s="91" t="str">
        <f>IF(D47&lt;Служебный!P$3,"Раньше открытия",IF(D47&gt;Служебный!P$6,"Позже закрытия",IF(D47&lt;Служебный!P$4,Служебный!N$4,IF((D47&gt;Служебный!P$5),Служебный!N$6,Служебный!N$5))))</f>
        <v>9:30 - 11:00</v>
      </c>
      <c r="AL47" s="91">
        <f t="shared" si="27"/>
        <v>0</v>
      </c>
      <c r="AM47" s="91">
        <f t="shared" si="28"/>
        <v>-3.2831999999999999</v>
      </c>
      <c r="AN47" s="91">
        <f t="shared" si="22"/>
        <v>2009</v>
      </c>
      <c r="AO47" s="91" t="str">
        <f t="shared" si="23"/>
        <v>Декабрь</v>
      </c>
      <c r="AP47" s="113">
        <f t="shared" si="24"/>
        <v>50</v>
      </c>
      <c r="AQ47" s="114">
        <f t="shared" si="9"/>
        <v>0</v>
      </c>
      <c r="AR47" s="114">
        <f t="shared" si="18"/>
        <v>20000</v>
      </c>
      <c r="AS47" s="114">
        <f t="shared" si="19"/>
        <v>-2.760390000004918E-2</v>
      </c>
      <c r="AT47" s="114">
        <f t="shared" si="25"/>
        <v>-1.6417836811172957E-2</v>
      </c>
      <c r="AU47" s="91">
        <f t="shared" si="10"/>
        <v>0</v>
      </c>
      <c r="AV47" s="91">
        <f t="shared" si="11"/>
        <v>0</v>
      </c>
      <c r="AW47" s="91">
        <f t="shared" si="26"/>
        <v>70</v>
      </c>
      <c r="AX47" s="115">
        <f>IF(AV47=0,AX46,IF(VLOOKUP(C46,Сводный!I:L,2,FALSE)&lt;0,IF(AX46&lt;0,AX46-1,-1),IF(AX46&gt;0,AX46+1,1)))</f>
        <v>-1</v>
      </c>
      <c r="AY47" s="120"/>
    </row>
    <row r="48" spans="1:51" s="25" customFormat="1" ht="11.25">
      <c r="A48" s="124"/>
      <c r="B48" s="116">
        <v>47</v>
      </c>
      <c r="C48" s="134">
        <v>40156</v>
      </c>
      <c r="D48" s="83">
        <v>0.42789351851851848</v>
      </c>
      <c r="E48" s="84">
        <f t="shared" si="29"/>
        <v>40156</v>
      </c>
      <c r="F48" s="83">
        <v>0.43466435185185182</v>
      </c>
      <c r="G48" s="85" t="s">
        <v>1468</v>
      </c>
      <c r="H48" s="85" t="s">
        <v>68</v>
      </c>
      <c r="I48" s="86">
        <v>67.040000000000006</v>
      </c>
      <c r="J48" s="86">
        <v>66.900000000000006</v>
      </c>
      <c r="K48" s="85">
        <v>100</v>
      </c>
      <c r="L48" s="86">
        <v>2.2831999999999999</v>
      </c>
      <c r="M48" s="118" t="s">
        <v>11847</v>
      </c>
      <c r="N48" s="108" t="s">
        <v>11909</v>
      </c>
      <c r="O48" s="109">
        <v>1</v>
      </c>
      <c r="P48" s="110" t="s">
        <v>11995</v>
      </c>
      <c r="Q48" s="86"/>
      <c r="R48" s="86"/>
      <c r="S48" s="128">
        <f t="shared" si="20"/>
        <v>20006.196019999988</v>
      </c>
      <c r="T48" s="128">
        <f t="shared" si="21"/>
        <v>2.2831999999999999</v>
      </c>
      <c r="U48" s="126">
        <f t="shared" si="0"/>
        <v>6704.0000000000009</v>
      </c>
      <c r="V48" s="126">
        <f t="shared" si="1"/>
        <v>6690.0000000000009</v>
      </c>
      <c r="W48" s="125">
        <f t="shared" si="2"/>
        <v>14</v>
      </c>
      <c r="X48" s="125">
        <f t="shared" si="13"/>
        <v>11.716799999999999</v>
      </c>
      <c r="Y48" s="127">
        <f t="shared" si="14"/>
        <v>126.01000000000113</v>
      </c>
      <c r="Z48" s="127">
        <f t="shared" si="15"/>
        <v>-5.5207799999988643</v>
      </c>
      <c r="AA48" s="127">
        <f t="shared" si="3"/>
        <v>140.01000000000113</v>
      </c>
      <c r="AB48" s="127">
        <f t="shared" si="4"/>
        <v>6.196020000001135</v>
      </c>
      <c r="AC48" s="91" t="str">
        <f>IF(G48&lt;&gt;"",VLOOKUP(WEEKDAY(C48,2),Служебный!K$4:L$10,2),"")</f>
        <v>ср</v>
      </c>
      <c r="AD48" s="111" t="str">
        <f t="shared" si="5"/>
        <v>10-11</v>
      </c>
      <c r="AE48" s="91" t="str">
        <f>VLOOKUP(G:G,Служебный!B:G,6,)</f>
        <v>NYSE</v>
      </c>
      <c r="AF48" s="91" t="str">
        <f>VLOOKUP(G:G,Служебный!B:G,3,FALSE)</f>
        <v>Consumer Goods</v>
      </c>
      <c r="AG48" s="91" t="str">
        <f>VLOOKUP(G:G,Служебный!B:G,4,FALSE)</f>
        <v>Beverages - Wineries &amp; Distillers</v>
      </c>
      <c r="AH48" s="112">
        <f t="shared" si="6"/>
        <v>585</v>
      </c>
      <c r="AI48" s="112">
        <f t="shared" si="7"/>
        <v>0</v>
      </c>
      <c r="AJ48" s="112" t="str">
        <f t="shared" si="8"/>
        <v>интрадей</v>
      </c>
      <c r="AK48" s="91" t="str">
        <f>IF(D48&lt;Служебный!P$3,"Раньше открытия",IF(D48&gt;Служебный!P$6,"Позже закрытия",IF(D48&lt;Служебный!P$4,Служебный!N$4,IF((D48&gt;Служебный!P$5),Служебный!N$6,Служебный!N$5))))</f>
        <v>9:30 - 11:00</v>
      </c>
      <c r="AL48" s="91">
        <f t="shared" si="27"/>
        <v>11.716799999999999</v>
      </c>
      <c r="AM48" s="91">
        <f t="shared" si="28"/>
        <v>0</v>
      </c>
      <c r="AN48" s="91">
        <f t="shared" si="22"/>
        <v>2009</v>
      </c>
      <c r="AO48" s="91" t="str">
        <f t="shared" si="23"/>
        <v>Декабрь</v>
      </c>
      <c r="AP48" s="113">
        <f t="shared" si="24"/>
        <v>50</v>
      </c>
      <c r="AQ48" s="114">
        <f t="shared" si="9"/>
        <v>0</v>
      </c>
      <c r="AR48" s="114">
        <f t="shared" si="18"/>
        <v>20000</v>
      </c>
      <c r="AS48" s="114">
        <f t="shared" si="19"/>
        <v>3.0980099999942466E-2</v>
      </c>
      <c r="AT48" s="114">
        <f t="shared" si="25"/>
        <v>5.8600175933956312E-2</v>
      </c>
      <c r="AU48" s="91">
        <f t="shared" si="10"/>
        <v>0</v>
      </c>
      <c r="AV48" s="91">
        <f t="shared" si="11"/>
        <v>0</v>
      </c>
      <c r="AW48" s="91">
        <f t="shared" si="26"/>
        <v>70</v>
      </c>
      <c r="AX48" s="115">
        <f>IF(AV48=0,AX47,IF(VLOOKUP(C47,Сводный!I:L,2,FALSE)&lt;0,IF(AX47&lt;0,AX47-1,-1),IF(AX47&gt;0,AX47+1,1)))</f>
        <v>-1</v>
      </c>
      <c r="AY48" s="120"/>
    </row>
    <row r="49" spans="1:51" s="25" customFormat="1" ht="11.25">
      <c r="A49" s="124"/>
      <c r="B49" s="116">
        <v>48</v>
      </c>
      <c r="C49" s="134">
        <v>40156</v>
      </c>
      <c r="D49" s="83">
        <v>0.53180555555555553</v>
      </c>
      <c r="E49" s="84">
        <f t="shared" si="29"/>
        <v>40156</v>
      </c>
      <c r="F49" s="83">
        <v>0.53416666666666668</v>
      </c>
      <c r="G49" s="85" t="s">
        <v>3163</v>
      </c>
      <c r="H49" s="85" t="s">
        <v>68</v>
      </c>
      <c r="I49" s="86">
        <v>19.489999999999998</v>
      </c>
      <c r="J49" s="86">
        <v>19.54</v>
      </c>
      <c r="K49" s="85">
        <v>100</v>
      </c>
      <c r="L49" s="86">
        <v>2.2831999999999999</v>
      </c>
      <c r="M49" s="118" t="s">
        <v>11847</v>
      </c>
      <c r="N49" s="108" t="s">
        <v>11910</v>
      </c>
      <c r="O49" s="109">
        <v>1</v>
      </c>
      <c r="P49" s="110" t="s">
        <v>11995</v>
      </c>
      <c r="Q49" s="86"/>
      <c r="R49" s="86"/>
      <c r="S49" s="128">
        <f t="shared" si="20"/>
        <v>19998.912819999987</v>
      </c>
      <c r="T49" s="128">
        <f t="shared" si="21"/>
        <v>2.2831999999999999</v>
      </c>
      <c r="U49" s="126">
        <f t="shared" si="0"/>
        <v>1948.9999999999998</v>
      </c>
      <c r="V49" s="126">
        <f t="shared" si="1"/>
        <v>1954</v>
      </c>
      <c r="W49" s="125">
        <f t="shared" si="2"/>
        <v>-5.0000000000002274</v>
      </c>
      <c r="X49" s="125">
        <f t="shared" si="13"/>
        <v>-7.2832000000002273</v>
      </c>
      <c r="Y49" s="127">
        <f t="shared" si="14"/>
        <v>140.01000000000113</v>
      </c>
      <c r="Z49" s="127">
        <f t="shared" si="15"/>
        <v>6.196020000001135</v>
      </c>
      <c r="AA49" s="127">
        <f t="shared" si="3"/>
        <v>135.0100000000009</v>
      </c>
      <c r="AB49" s="127">
        <f t="shared" si="4"/>
        <v>-1.0871799999990923</v>
      </c>
      <c r="AC49" s="91" t="str">
        <f>IF(G49&lt;&gt;"",VLOOKUP(WEEKDAY(C49,2),Служебный!K$4:L$10,2),"")</f>
        <v>ср</v>
      </c>
      <c r="AD49" s="111" t="str">
        <f t="shared" si="5"/>
        <v>12-13</v>
      </c>
      <c r="AE49" s="91" t="str">
        <f>VLOOKUP(G:G,Служебный!B:G,6,)</f>
        <v>NYSE</v>
      </c>
      <c r="AF49" s="91" t="str">
        <f>VLOOKUP(G:G,Служебный!B:G,3,FALSE)</f>
        <v>Basic Materials</v>
      </c>
      <c r="AG49" s="91" t="str">
        <f>VLOOKUP(G:G,Служебный!B:G,4,FALSE)</f>
        <v>Gold</v>
      </c>
      <c r="AH49" s="112">
        <f t="shared" si="6"/>
        <v>204</v>
      </c>
      <c r="AI49" s="112">
        <f t="shared" si="7"/>
        <v>0</v>
      </c>
      <c r="AJ49" s="112" t="str">
        <f t="shared" si="8"/>
        <v>интрадей</v>
      </c>
      <c r="AK49" s="91" t="str">
        <f>IF(D49&lt;Служебный!P$3,"Раньше открытия",IF(D49&gt;Служебный!P$6,"Позже закрытия",IF(D49&lt;Служебный!P$4,Служебный!N$4,IF((D49&gt;Служебный!P$5),Служебный!N$6,Служебный!N$5))))</f>
        <v>11:00 - 14:30</v>
      </c>
      <c r="AL49" s="91">
        <f t="shared" si="27"/>
        <v>0</v>
      </c>
      <c r="AM49" s="91">
        <f t="shared" si="28"/>
        <v>-7.2832000000002273</v>
      </c>
      <c r="AN49" s="91">
        <f t="shared" si="22"/>
        <v>2009</v>
      </c>
      <c r="AO49" s="91" t="str">
        <f t="shared" si="23"/>
        <v>Декабрь</v>
      </c>
      <c r="AP49" s="113">
        <f t="shared" si="24"/>
        <v>50</v>
      </c>
      <c r="AQ49" s="114">
        <f t="shared" si="9"/>
        <v>0</v>
      </c>
      <c r="AR49" s="114">
        <f t="shared" si="18"/>
        <v>20000</v>
      </c>
      <c r="AS49" s="114">
        <f t="shared" si="19"/>
        <v>-5.4359000000658853E-3</v>
      </c>
      <c r="AT49" s="114">
        <f t="shared" si="25"/>
        <v>-3.6404721780795964E-2</v>
      </c>
      <c r="AU49" s="91">
        <f t="shared" si="10"/>
        <v>0</v>
      </c>
      <c r="AV49" s="91">
        <f t="shared" si="11"/>
        <v>0</v>
      </c>
      <c r="AW49" s="91">
        <f t="shared" si="26"/>
        <v>20</v>
      </c>
      <c r="AX49" s="115">
        <f>IF(AV49=0,AX48,IF(VLOOKUP(C48,Сводный!I:L,2,FALSE)&lt;0,IF(AX48&lt;0,AX48-1,-1),IF(AX48&gt;0,AX48+1,1)))</f>
        <v>-1</v>
      </c>
      <c r="AY49" s="120"/>
    </row>
    <row r="50" spans="1:51" s="25" customFormat="1" ht="11.25">
      <c r="A50" s="124"/>
      <c r="B50" s="116">
        <v>49</v>
      </c>
      <c r="C50" s="134">
        <v>40156</v>
      </c>
      <c r="D50" s="83">
        <v>0.53314814814814815</v>
      </c>
      <c r="E50" s="84">
        <f t="shared" si="29"/>
        <v>40156</v>
      </c>
      <c r="F50" s="83">
        <v>0.54280092592592599</v>
      </c>
      <c r="G50" s="85" t="s">
        <v>785</v>
      </c>
      <c r="H50" s="85" t="s">
        <v>63</v>
      </c>
      <c r="I50" s="86">
        <v>51.03</v>
      </c>
      <c r="J50" s="86">
        <v>50.96</v>
      </c>
      <c r="K50" s="85">
        <v>100</v>
      </c>
      <c r="L50" s="86">
        <v>2.2831999999999999</v>
      </c>
      <c r="M50" s="118" t="s">
        <v>11846</v>
      </c>
      <c r="N50" s="108" t="s">
        <v>11909</v>
      </c>
      <c r="O50" s="109">
        <v>0</v>
      </c>
      <c r="P50" s="110" t="s">
        <v>11997</v>
      </c>
      <c r="Q50" s="86"/>
      <c r="R50" s="86"/>
      <c r="S50" s="128">
        <f t="shared" si="20"/>
        <v>19989.629619999985</v>
      </c>
      <c r="T50" s="128">
        <f t="shared" si="21"/>
        <v>2.2831999999999999</v>
      </c>
      <c r="U50" s="126">
        <f t="shared" si="0"/>
        <v>5103</v>
      </c>
      <c r="V50" s="126">
        <f t="shared" si="1"/>
        <v>5096</v>
      </c>
      <c r="W50" s="125">
        <f t="shared" si="2"/>
        <v>-7</v>
      </c>
      <c r="X50" s="125">
        <f t="shared" si="13"/>
        <v>-9.2832000000000008</v>
      </c>
      <c r="Y50" s="127">
        <f t="shared" si="14"/>
        <v>135.0100000000009</v>
      </c>
      <c r="Z50" s="127">
        <f t="shared" si="15"/>
        <v>-1.0871799999990923</v>
      </c>
      <c r="AA50" s="127">
        <f t="shared" si="3"/>
        <v>128.0100000000009</v>
      </c>
      <c r="AB50" s="127">
        <f t="shared" si="4"/>
        <v>-10.370379999999093</v>
      </c>
      <c r="AC50" s="91" t="str">
        <f>IF(G50&lt;&gt;"",VLOOKUP(WEEKDAY(C50,2),Служебный!K$4:L$10,2),"")</f>
        <v>ср</v>
      </c>
      <c r="AD50" s="111" t="str">
        <f t="shared" si="5"/>
        <v>12-13</v>
      </c>
      <c r="AE50" s="91" t="str">
        <f>VLOOKUP(G:G,Служебный!B:G,6,)</f>
        <v>NYSE</v>
      </c>
      <c r="AF50" s="91" t="str">
        <f>VLOOKUP(G:G,Служебный!B:G,3,FALSE)</f>
        <v>Consumer Goods</v>
      </c>
      <c r="AG50" s="91" t="str">
        <f>VLOOKUP(G:G,Служебный!B:G,4,FALSE)</f>
        <v>Packaging &amp; Containers</v>
      </c>
      <c r="AH50" s="112">
        <f t="shared" si="6"/>
        <v>834</v>
      </c>
      <c r="AI50" s="112">
        <f t="shared" si="7"/>
        <v>0</v>
      </c>
      <c r="AJ50" s="112" t="str">
        <f t="shared" si="8"/>
        <v>интрадей</v>
      </c>
      <c r="AK50" s="91" t="str">
        <f>IF(D50&lt;Служебный!P$3,"Раньше открытия",IF(D50&gt;Служебный!P$6,"Позже закрытия",IF(D50&lt;Служебный!P$4,Служебный!N$4,IF((D50&gt;Служебный!P$5),Служебный!N$6,Служебный!N$5))))</f>
        <v>11:00 - 14:30</v>
      </c>
      <c r="AL50" s="91">
        <f t="shared" si="27"/>
        <v>0</v>
      </c>
      <c r="AM50" s="91">
        <f t="shared" si="28"/>
        <v>-9.2832000000000008</v>
      </c>
      <c r="AN50" s="91">
        <f t="shared" si="22"/>
        <v>2009</v>
      </c>
      <c r="AO50" s="91" t="str">
        <f t="shared" si="23"/>
        <v>Декабрь</v>
      </c>
      <c r="AP50" s="113">
        <f t="shared" si="24"/>
        <v>50</v>
      </c>
      <c r="AQ50" s="114">
        <f t="shared" si="9"/>
        <v>0</v>
      </c>
      <c r="AR50" s="114">
        <f t="shared" si="18"/>
        <v>20000</v>
      </c>
      <c r="AS50" s="114">
        <f t="shared" si="19"/>
        <v>-5.1851900000074239E-2</v>
      </c>
      <c r="AT50" s="114">
        <f t="shared" si="25"/>
        <v>-4.6418523264514518E-2</v>
      </c>
      <c r="AU50" s="91">
        <f t="shared" si="10"/>
        <v>0</v>
      </c>
      <c r="AV50" s="91">
        <f t="shared" si="11"/>
        <v>0</v>
      </c>
      <c r="AW50" s="91">
        <f t="shared" si="26"/>
        <v>55</v>
      </c>
      <c r="AX50" s="115">
        <f>IF(AV50=0,AX49,IF(VLOOKUP(C49,Сводный!I:L,2,FALSE)&lt;0,IF(AX49&lt;0,AX49-1,-1),IF(AX49&gt;0,AX49+1,1)))</f>
        <v>-1</v>
      </c>
      <c r="AY50" s="120"/>
    </row>
    <row r="51" spans="1:51" s="25" customFormat="1" ht="11.25">
      <c r="A51" s="124"/>
      <c r="B51" s="116">
        <v>50</v>
      </c>
      <c r="C51" s="134">
        <v>40156</v>
      </c>
      <c r="D51" s="83">
        <v>0.53314814814814815</v>
      </c>
      <c r="E51" s="84">
        <f t="shared" si="29"/>
        <v>40156</v>
      </c>
      <c r="F51" s="83">
        <v>0.56440972222222219</v>
      </c>
      <c r="G51" s="85" t="s">
        <v>785</v>
      </c>
      <c r="H51" s="85" t="s">
        <v>63</v>
      </c>
      <c r="I51" s="86">
        <v>51.01</v>
      </c>
      <c r="J51" s="86">
        <v>50.98</v>
      </c>
      <c r="K51" s="85">
        <v>100</v>
      </c>
      <c r="L51" s="86">
        <v>2.2831999999999999</v>
      </c>
      <c r="M51" s="118" t="s">
        <v>11847</v>
      </c>
      <c r="N51" s="108" t="s">
        <v>11909</v>
      </c>
      <c r="O51" s="109">
        <v>1</v>
      </c>
      <c r="P51" s="110" t="s">
        <v>11995</v>
      </c>
      <c r="Q51" s="86"/>
      <c r="R51" s="86"/>
      <c r="S51" s="128">
        <f t="shared" si="20"/>
        <v>19984.346419999983</v>
      </c>
      <c r="T51" s="128">
        <f t="shared" si="21"/>
        <v>2.2831999999999999</v>
      </c>
      <c r="U51" s="126">
        <f t="shared" si="0"/>
        <v>5101</v>
      </c>
      <c r="V51" s="126">
        <f t="shared" si="1"/>
        <v>5098</v>
      </c>
      <c r="W51" s="125">
        <f t="shared" si="2"/>
        <v>-3</v>
      </c>
      <c r="X51" s="125">
        <f t="shared" si="13"/>
        <v>-5.2831999999999999</v>
      </c>
      <c r="Y51" s="127">
        <f t="shared" si="14"/>
        <v>128.0100000000009</v>
      </c>
      <c r="Z51" s="127">
        <f t="shared" si="15"/>
        <v>-10.370379999999093</v>
      </c>
      <c r="AA51" s="127">
        <f t="shared" si="3"/>
        <v>125.0100000000009</v>
      </c>
      <c r="AB51" s="127">
        <f t="shared" si="4"/>
        <v>-15.653579999999092</v>
      </c>
      <c r="AC51" s="91" t="str">
        <f>IF(G51&lt;&gt;"",VLOOKUP(WEEKDAY(C51,2),Служебный!K$4:L$10,2),"")</f>
        <v>ср</v>
      </c>
      <c r="AD51" s="111" t="str">
        <f t="shared" si="5"/>
        <v>12-13</v>
      </c>
      <c r="AE51" s="91" t="str">
        <f>VLOOKUP(G:G,Служебный!B:G,6,)</f>
        <v>NYSE</v>
      </c>
      <c r="AF51" s="91" t="str">
        <f>VLOOKUP(G:G,Служебный!B:G,3,FALSE)</f>
        <v>Consumer Goods</v>
      </c>
      <c r="AG51" s="91" t="str">
        <f>VLOOKUP(G:G,Служебный!B:G,4,FALSE)</f>
        <v>Packaging &amp; Containers</v>
      </c>
      <c r="AH51" s="112">
        <f t="shared" si="6"/>
        <v>2701</v>
      </c>
      <c r="AI51" s="112">
        <f t="shared" si="7"/>
        <v>45</v>
      </c>
      <c r="AJ51" s="112" t="str">
        <f t="shared" si="8"/>
        <v>интрадей</v>
      </c>
      <c r="AK51" s="91" t="str">
        <f>IF(D51&lt;Служебный!P$3,"Раньше открытия",IF(D51&gt;Служебный!P$6,"Позже закрытия",IF(D51&lt;Служебный!P$4,Служебный!N$4,IF((D51&gt;Служебный!P$5),Служебный!N$6,Служебный!N$5))))</f>
        <v>11:00 - 14:30</v>
      </c>
      <c r="AL51" s="91">
        <f t="shared" si="27"/>
        <v>0</v>
      </c>
      <c r="AM51" s="91">
        <f t="shared" si="28"/>
        <v>-5.2831999999999999</v>
      </c>
      <c r="AN51" s="91">
        <f t="shared" si="22"/>
        <v>2009</v>
      </c>
      <c r="AO51" s="91" t="str">
        <f t="shared" si="23"/>
        <v>Декабрь</v>
      </c>
      <c r="AP51" s="113">
        <f t="shared" si="24"/>
        <v>50</v>
      </c>
      <c r="AQ51" s="114">
        <f t="shared" si="9"/>
        <v>0</v>
      </c>
      <c r="AR51" s="114">
        <f t="shared" si="18"/>
        <v>20000</v>
      </c>
      <c r="AS51" s="114">
        <f t="shared" si="19"/>
        <v>-7.8267900000082588E-2</v>
      </c>
      <c r="AT51" s="114">
        <f t="shared" si="25"/>
        <v>-2.6429704303854301E-2</v>
      </c>
      <c r="AU51" s="91">
        <f t="shared" si="10"/>
        <v>0</v>
      </c>
      <c r="AV51" s="91">
        <f t="shared" si="11"/>
        <v>0</v>
      </c>
      <c r="AW51" s="91">
        <f t="shared" si="26"/>
        <v>55</v>
      </c>
      <c r="AX51" s="115">
        <f>IF(AV51=0,AX50,IF(VLOOKUP(C50,Сводный!I:L,2,FALSE)&lt;0,IF(AX50&lt;0,AX50-1,-1),IF(AX50&gt;0,AX50+1,1)))</f>
        <v>-1</v>
      </c>
      <c r="AY51" s="120"/>
    </row>
    <row r="52" spans="1:51" s="25" customFormat="1" ht="11.25">
      <c r="A52" s="124"/>
      <c r="B52" s="116">
        <v>51</v>
      </c>
      <c r="C52" s="134">
        <v>40156</v>
      </c>
      <c r="D52" s="83">
        <v>0.53372685185185187</v>
      </c>
      <c r="E52" s="84">
        <f t="shared" si="29"/>
        <v>40156</v>
      </c>
      <c r="F52" s="83">
        <v>0.53964120370370372</v>
      </c>
      <c r="G52" s="85" t="s">
        <v>1031</v>
      </c>
      <c r="H52" s="85" t="s">
        <v>68</v>
      </c>
      <c r="I52" s="86">
        <v>28.99</v>
      </c>
      <c r="J52" s="86">
        <v>29.02</v>
      </c>
      <c r="K52" s="85">
        <v>100</v>
      </c>
      <c r="L52" s="86">
        <v>2.2831999999999999</v>
      </c>
      <c r="M52" s="118" t="s">
        <v>11847</v>
      </c>
      <c r="N52" s="108" t="s">
        <v>11913</v>
      </c>
      <c r="O52" s="109">
        <v>0</v>
      </c>
      <c r="P52" s="110" t="s">
        <v>11995</v>
      </c>
      <c r="Q52" s="86"/>
      <c r="R52" s="86"/>
      <c r="S52" s="128">
        <f t="shared" si="20"/>
        <v>19979.063219999982</v>
      </c>
      <c r="T52" s="128">
        <f t="shared" si="21"/>
        <v>2.2831999999999999</v>
      </c>
      <c r="U52" s="126">
        <f t="shared" si="0"/>
        <v>2899</v>
      </c>
      <c r="V52" s="126">
        <f t="shared" si="1"/>
        <v>2902</v>
      </c>
      <c r="W52" s="125">
        <f t="shared" si="2"/>
        <v>-3</v>
      </c>
      <c r="X52" s="125">
        <f t="shared" si="13"/>
        <v>-5.2831999999999999</v>
      </c>
      <c r="Y52" s="127">
        <f t="shared" si="14"/>
        <v>125.0100000000009</v>
      </c>
      <c r="Z52" s="127">
        <f t="shared" si="15"/>
        <v>-15.653579999999092</v>
      </c>
      <c r="AA52" s="127">
        <f t="shared" si="3"/>
        <v>122.0100000000009</v>
      </c>
      <c r="AB52" s="127">
        <f t="shared" si="4"/>
        <v>-20.936779999999093</v>
      </c>
      <c r="AC52" s="91" t="str">
        <f>IF(G52&lt;&gt;"",VLOOKUP(WEEKDAY(C52,2),Служебный!K$4:L$10,2),"")</f>
        <v>ср</v>
      </c>
      <c r="AD52" s="111" t="str">
        <f t="shared" si="5"/>
        <v>12-13</v>
      </c>
      <c r="AE52" s="91" t="str">
        <f>VLOOKUP(G:G,Служебный!B:G,6,)</f>
        <v>NYSE</v>
      </c>
      <c r="AF52" s="91" t="str">
        <f>VLOOKUP(G:G,Служебный!B:G,3,FALSE)</f>
        <v>Basic Materials</v>
      </c>
      <c r="AG52" s="91" t="str">
        <f>VLOOKUP(G:G,Служебный!B:G,4,FALSE)</f>
        <v>Industrial Metals &amp; Minerals</v>
      </c>
      <c r="AH52" s="112">
        <f t="shared" si="6"/>
        <v>511</v>
      </c>
      <c r="AI52" s="112">
        <f t="shared" si="7"/>
        <v>0</v>
      </c>
      <c r="AJ52" s="112" t="str">
        <f t="shared" si="8"/>
        <v>интрадей</v>
      </c>
      <c r="AK52" s="91" t="str">
        <f>IF(D52&lt;Служебный!P$3,"Раньше открытия",IF(D52&gt;Служебный!P$6,"Позже закрытия",IF(D52&lt;Служебный!P$4,Служебный!N$4,IF((D52&gt;Служебный!P$5),Служебный!N$6,Служебный!N$5))))</f>
        <v>11:00 - 14:30</v>
      </c>
      <c r="AL52" s="91">
        <f t="shared" si="27"/>
        <v>0</v>
      </c>
      <c r="AM52" s="91">
        <f t="shared" si="28"/>
        <v>-5.2831999999999999</v>
      </c>
      <c r="AN52" s="91">
        <f t="shared" si="22"/>
        <v>2009</v>
      </c>
      <c r="AO52" s="91" t="str">
        <f t="shared" si="23"/>
        <v>Декабрь</v>
      </c>
      <c r="AP52" s="113">
        <f t="shared" si="24"/>
        <v>50</v>
      </c>
      <c r="AQ52" s="114">
        <f t="shared" si="9"/>
        <v>0</v>
      </c>
      <c r="AR52" s="114">
        <f t="shared" si="18"/>
        <v>20000</v>
      </c>
      <c r="AS52" s="114">
        <f t="shared" si="19"/>
        <v>-0.10468390000009094</v>
      </c>
      <c r="AT52" s="114">
        <f t="shared" si="25"/>
        <v>-2.6436691443230471E-2</v>
      </c>
      <c r="AU52" s="91">
        <f t="shared" si="10"/>
        <v>0</v>
      </c>
      <c r="AV52" s="91">
        <f t="shared" si="11"/>
        <v>0</v>
      </c>
      <c r="AW52" s="91">
        <f t="shared" si="26"/>
        <v>30</v>
      </c>
      <c r="AX52" s="115">
        <f>IF(AV52=0,AX51,IF(VLOOKUP(C51,Сводный!I:L,2,FALSE)&lt;0,IF(AX51&lt;0,AX51-1,-1),IF(AX51&gt;0,AX51+1,1)))</f>
        <v>-1</v>
      </c>
      <c r="AY52" s="120"/>
    </row>
    <row r="53" spans="1:51" s="25" customFormat="1" ht="11.25">
      <c r="A53" s="124"/>
      <c r="B53" s="116">
        <v>52</v>
      </c>
      <c r="C53" s="134">
        <v>40156</v>
      </c>
      <c r="D53" s="83">
        <v>0.53767361111111112</v>
      </c>
      <c r="E53" s="84">
        <f t="shared" si="29"/>
        <v>40156</v>
      </c>
      <c r="F53" s="83">
        <v>0.53814814814814815</v>
      </c>
      <c r="G53" s="85" t="s">
        <v>4068</v>
      </c>
      <c r="H53" s="85" t="s">
        <v>68</v>
      </c>
      <c r="I53" s="86">
        <v>47.98</v>
      </c>
      <c r="J53" s="86">
        <v>48.02</v>
      </c>
      <c r="K53" s="85">
        <v>100</v>
      </c>
      <c r="L53" s="86">
        <v>2.2831999999999999</v>
      </c>
      <c r="M53" s="118" t="s">
        <v>11847</v>
      </c>
      <c r="N53" s="108" t="s">
        <v>11913</v>
      </c>
      <c r="O53" s="109">
        <v>2</v>
      </c>
      <c r="P53" s="110" t="s">
        <v>11995</v>
      </c>
      <c r="Q53" s="86"/>
      <c r="R53" s="86"/>
      <c r="S53" s="128">
        <f t="shared" si="20"/>
        <v>19972.78001999998</v>
      </c>
      <c r="T53" s="128">
        <f t="shared" si="21"/>
        <v>2.2831999999999999</v>
      </c>
      <c r="U53" s="126">
        <f t="shared" si="0"/>
        <v>4798</v>
      </c>
      <c r="V53" s="126">
        <f t="shared" si="1"/>
        <v>4802</v>
      </c>
      <c r="W53" s="125">
        <f t="shared" si="2"/>
        <v>-4</v>
      </c>
      <c r="X53" s="125">
        <f t="shared" si="13"/>
        <v>-6.2831999999999999</v>
      </c>
      <c r="Y53" s="127">
        <f t="shared" si="14"/>
        <v>122.0100000000009</v>
      </c>
      <c r="Z53" s="127">
        <f t="shared" si="15"/>
        <v>-20.936779999999093</v>
      </c>
      <c r="AA53" s="127">
        <f t="shared" si="3"/>
        <v>118.0100000000009</v>
      </c>
      <c r="AB53" s="127">
        <f t="shared" si="4"/>
        <v>-27.219979999999094</v>
      </c>
      <c r="AC53" s="91" t="str">
        <f>IF(G53&lt;&gt;"",VLOOKUP(WEEKDAY(C53,2),Служебный!K$4:L$10,2),"")</f>
        <v>ср</v>
      </c>
      <c r="AD53" s="111" t="str">
        <f t="shared" si="5"/>
        <v>12-13</v>
      </c>
      <c r="AE53" s="91" t="str">
        <f>VLOOKUP(G:G,Служебный!B:G,6,)</f>
        <v>NYSE</v>
      </c>
      <c r="AF53" s="91" t="str">
        <f>VLOOKUP(G:G,Служебный!B:G,3,FALSE)</f>
        <v>Basic Materials</v>
      </c>
      <c r="AG53" s="91" t="str">
        <f>VLOOKUP(G:G,Служебный!B:G,4,FALSE)</f>
        <v>Oil &amp; Gas Drilling &amp; Exploration</v>
      </c>
      <c r="AH53" s="112">
        <f t="shared" si="6"/>
        <v>41</v>
      </c>
      <c r="AI53" s="112">
        <f t="shared" si="7"/>
        <v>0</v>
      </c>
      <c r="AJ53" s="112" t="str">
        <f t="shared" si="8"/>
        <v>интрадей</v>
      </c>
      <c r="AK53" s="91" t="str">
        <f>IF(D53&lt;Служебный!P$3,"Раньше открытия",IF(D53&gt;Служебный!P$6,"Позже закрытия",IF(D53&lt;Служебный!P$4,Служебный!N$4,IF((D53&gt;Служебный!P$5),Служебный!N$6,Служебный!N$5))))</f>
        <v>11:00 - 14:30</v>
      </c>
      <c r="AL53" s="91">
        <f t="shared" si="27"/>
        <v>0</v>
      </c>
      <c r="AM53" s="91">
        <f t="shared" si="28"/>
        <v>-6.2831999999999999</v>
      </c>
      <c r="AN53" s="91">
        <f t="shared" si="22"/>
        <v>2009</v>
      </c>
      <c r="AO53" s="91" t="str">
        <f t="shared" si="23"/>
        <v>Декабрь</v>
      </c>
      <c r="AP53" s="113">
        <f t="shared" si="24"/>
        <v>50</v>
      </c>
      <c r="AQ53" s="114">
        <f t="shared" si="9"/>
        <v>0</v>
      </c>
      <c r="AR53" s="114">
        <f t="shared" si="18"/>
        <v>20000</v>
      </c>
      <c r="AS53" s="114">
        <f t="shared" si="19"/>
        <v>-0.13609990000009931</v>
      </c>
      <c r="AT53" s="114">
        <f t="shared" si="25"/>
        <v>-3.1448921958021993E-2</v>
      </c>
      <c r="AU53" s="91">
        <f t="shared" si="10"/>
        <v>0</v>
      </c>
      <c r="AV53" s="91">
        <f t="shared" si="11"/>
        <v>0</v>
      </c>
      <c r="AW53" s="91">
        <f t="shared" si="26"/>
        <v>50</v>
      </c>
      <c r="AX53" s="115">
        <f>IF(AV53=0,AX52,IF(VLOOKUP(C52,Сводный!I:L,2,FALSE)&lt;0,IF(AX52&lt;0,AX52-1,-1),IF(AX52&gt;0,AX52+1,1)))</f>
        <v>-1</v>
      </c>
      <c r="AY53" s="120"/>
    </row>
    <row r="54" spans="1:51" s="25" customFormat="1" ht="11.25">
      <c r="A54" s="124"/>
      <c r="B54" s="116">
        <v>53</v>
      </c>
      <c r="C54" s="134">
        <v>40156</v>
      </c>
      <c r="D54" s="83">
        <v>0.54259259259259263</v>
      </c>
      <c r="E54" s="84">
        <f t="shared" si="29"/>
        <v>40156</v>
      </c>
      <c r="F54" s="83">
        <v>0.55964120370370374</v>
      </c>
      <c r="G54" s="85" t="s">
        <v>4967</v>
      </c>
      <c r="H54" s="85" t="s">
        <v>63</v>
      </c>
      <c r="I54" s="86">
        <v>16.41</v>
      </c>
      <c r="J54" s="86">
        <v>16.36</v>
      </c>
      <c r="K54" s="85">
        <v>100</v>
      </c>
      <c r="L54" s="86">
        <v>2.2831999999999999</v>
      </c>
      <c r="M54" s="118" t="s">
        <v>11847</v>
      </c>
      <c r="N54" s="108" t="s">
        <v>11909</v>
      </c>
      <c r="O54" s="109">
        <v>0</v>
      </c>
      <c r="P54" s="110" t="s">
        <v>11995</v>
      </c>
      <c r="Q54" s="86"/>
      <c r="R54" s="86"/>
      <c r="S54" s="128">
        <f t="shared" si="20"/>
        <v>19965.496819999978</v>
      </c>
      <c r="T54" s="128">
        <f t="shared" si="21"/>
        <v>2.2831999999999999</v>
      </c>
      <c r="U54" s="126">
        <f t="shared" si="0"/>
        <v>1641</v>
      </c>
      <c r="V54" s="126">
        <f t="shared" si="1"/>
        <v>1636</v>
      </c>
      <c r="W54" s="125">
        <f t="shared" si="2"/>
        <v>-5</v>
      </c>
      <c r="X54" s="125">
        <f t="shared" si="13"/>
        <v>-7.2831999999999999</v>
      </c>
      <c r="Y54" s="127">
        <f t="shared" si="14"/>
        <v>118.0100000000009</v>
      </c>
      <c r="Z54" s="127">
        <f t="shared" si="15"/>
        <v>-27.219979999999094</v>
      </c>
      <c r="AA54" s="127">
        <f t="shared" si="3"/>
        <v>113.0100000000009</v>
      </c>
      <c r="AB54" s="127">
        <f t="shared" si="4"/>
        <v>-34.503179999999091</v>
      </c>
      <c r="AC54" s="91" t="str">
        <f>IF(G54&lt;&gt;"",VLOOKUP(WEEKDAY(C54,2),Служебный!K$4:L$10,2),"")</f>
        <v>ср</v>
      </c>
      <c r="AD54" s="111" t="str">
        <f t="shared" si="5"/>
        <v>13-14</v>
      </c>
      <c r="AE54" s="91" t="str">
        <f>VLOOKUP(G:G,Служебный!B:G,6,)</f>
        <v>NYSE</v>
      </c>
      <c r="AF54" s="91" t="str">
        <f>VLOOKUP(G:G,Служебный!B:G,3,FALSE)</f>
        <v>Financial</v>
      </c>
      <c r="AG54" s="91" t="str">
        <f>VLOOKUP(G:G,Служебный!B:G,4,FALSE)</f>
        <v>Foreign Money Center Banks</v>
      </c>
      <c r="AH54" s="112">
        <f t="shared" si="6"/>
        <v>1473</v>
      </c>
      <c r="AI54" s="112">
        <f t="shared" si="7"/>
        <v>15</v>
      </c>
      <c r="AJ54" s="112" t="str">
        <f t="shared" si="8"/>
        <v>интрадей</v>
      </c>
      <c r="AK54" s="91" t="str">
        <f>IF(D54&lt;Служебный!P$3,"Раньше открытия",IF(D54&gt;Служебный!P$6,"Позже закрытия",IF(D54&lt;Служебный!P$4,Служебный!N$4,IF((D54&gt;Служебный!P$5),Служебный!N$6,Служебный!N$5))))</f>
        <v>11:00 - 14:30</v>
      </c>
      <c r="AL54" s="91">
        <f t="shared" si="27"/>
        <v>0</v>
      </c>
      <c r="AM54" s="91">
        <f t="shared" si="28"/>
        <v>-7.2831999999999999</v>
      </c>
      <c r="AN54" s="91">
        <f t="shared" si="22"/>
        <v>2009</v>
      </c>
      <c r="AO54" s="91" t="str">
        <f t="shared" si="23"/>
        <v>Декабрь</v>
      </c>
      <c r="AP54" s="113">
        <f t="shared" si="24"/>
        <v>50</v>
      </c>
      <c r="AQ54" s="114">
        <f t="shared" si="9"/>
        <v>0</v>
      </c>
      <c r="AR54" s="114">
        <f t="shared" si="18"/>
        <v>20000</v>
      </c>
      <c r="AS54" s="114">
        <f t="shared" si="19"/>
        <v>-0.17251590000010764</v>
      </c>
      <c r="AT54" s="114">
        <f t="shared" si="25"/>
        <v>-3.6465629685544787E-2</v>
      </c>
      <c r="AU54" s="91">
        <f t="shared" si="10"/>
        <v>0</v>
      </c>
      <c r="AV54" s="91">
        <f t="shared" si="11"/>
        <v>0</v>
      </c>
      <c r="AW54" s="91">
        <f t="shared" si="26"/>
        <v>20</v>
      </c>
      <c r="AX54" s="115">
        <f>IF(AV54=0,AX53,IF(VLOOKUP(C53,Сводный!I:L,2,FALSE)&lt;0,IF(AX53&lt;0,AX53-1,-1),IF(AX53&gt;0,AX53+1,1)))</f>
        <v>-1</v>
      </c>
      <c r="AY54" s="120"/>
    </row>
    <row r="55" spans="1:51" s="25" customFormat="1" ht="11.25">
      <c r="A55" s="124"/>
      <c r="B55" s="116">
        <v>54</v>
      </c>
      <c r="C55" s="134">
        <v>40156</v>
      </c>
      <c r="D55" s="83">
        <v>0.5461111111111111</v>
      </c>
      <c r="E55" s="84">
        <f t="shared" si="29"/>
        <v>40156</v>
      </c>
      <c r="F55" s="83">
        <v>0.59966435185185185</v>
      </c>
      <c r="G55" s="85" t="s">
        <v>4569</v>
      </c>
      <c r="H55" s="85" t="s">
        <v>63</v>
      </c>
      <c r="I55" s="86">
        <v>27.02</v>
      </c>
      <c r="J55" s="86">
        <v>27.08</v>
      </c>
      <c r="K55" s="85">
        <v>100</v>
      </c>
      <c r="L55" s="86">
        <v>2.2831999999999999</v>
      </c>
      <c r="M55" s="118" t="s">
        <v>11847</v>
      </c>
      <c r="N55" s="108" t="s">
        <v>11910</v>
      </c>
      <c r="O55" s="109">
        <v>1</v>
      </c>
      <c r="P55" s="110" t="s">
        <v>11995</v>
      </c>
      <c r="Q55" s="86"/>
      <c r="R55" s="86"/>
      <c r="S55" s="128">
        <f t="shared" si="20"/>
        <v>19969.213619999977</v>
      </c>
      <c r="T55" s="128">
        <f t="shared" si="21"/>
        <v>2.2831999999999999</v>
      </c>
      <c r="U55" s="126">
        <f t="shared" si="0"/>
        <v>2702</v>
      </c>
      <c r="V55" s="126">
        <f t="shared" si="1"/>
        <v>2708</v>
      </c>
      <c r="W55" s="125">
        <f t="shared" si="2"/>
        <v>6</v>
      </c>
      <c r="X55" s="125">
        <f t="shared" si="13"/>
        <v>3.7168000000000001</v>
      </c>
      <c r="Y55" s="127">
        <f t="shared" si="14"/>
        <v>113.0100000000009</v>
      </c>
      <c r="Z55" s="127">
        <f t="shared" si="15"/>
        <v>-34.503179999999091</v>
      </c>
      <c r="AA55" s="127">
        <f t="shared" si="3"/>
        <v>119.0100000000009</v>
      </c>
      <c r="AB55" s="127">
        <f t="shared" si="4"/>
        <v>-30.786379999999092</v>
      </c>
      <c r="AC55" s="91" t="str">
        <f>IF(G55&lt;&gt;"",VLOOKUP(WEEKDAY(C55,2),Служебный!K$4:L$10,2),"")</f>
        <v>ср</v>
      </c>
      <c r="AD55" s="111" t="str">
        <f t="shared" si="5"/>
        <v>13-14</v>
      </c>
      <c r="AE55" s="91" t="str">
        <f>VLOOKUP(G:G,Служебный!B:G,6,)</f>
        <v>NYSE</v>
      </c>
      <c r="AF55" s="91" t="str">
        <f>VLOOKUP(G:G,Служебный!B:G,3,FALSE)</f>
        <v>Technology</v>
      </c>
      <c r="AG55" s="91" t="str">
        <f>VLOOKUP(G:G,Служебный!B:G,4,FALSE)</f>
        <v>Application Software</v>
      </c>
      <c r="AH55" s="112">
        <f t="shared" si="6"/>
        <v>4627</v>
      </c>
      <c r="AI55" s="112">
        <f t="shared" si="7"/>
        <v>75</v>
      </c>
      <c r="AJ55" s="112" t="str">
        <f t="shared" si="8"/>
        <v>интрадей</v>
      </c>
      <c r="AK55" s="91" t="str">
        <f>IF(D55&lt;Служебный!P$3,"Раньше открытия",IF(D55&gt;Служебный!P$6,"Позже закрытия",IF(D55&lt;Служебный!P$4,Служебный!N$4,IF((D55&gt;Служебный!P$5),Служебный!N$6,Служебный!N$5))))</f>
        <v>11:00 - 14:30</v>
      </c>
      <c r="AL55" s="91">
        <f t="shared" si="27"/>
        <v>3.7168000000000001</v>
      </c>
      <c r="AM55" s="91">
        <f t="shared" si="28"/>
        <v>0</v>
      </c>
      <c r="AN55" s="91">
        <f t="shared" si="22"/>
        <v>2009</v>
      </c>
      <c r="AO55" s="91" t="str">
        <f t="shared" si="23"/>
        <v>Декабрь</v>
      </c>
      <c r="AP55" s="113">
        <f t="shared" si="24"/>
        <v>50</v>
      </c>
      <c r="AQ55" s="114">
        <f t="shared" si="9"/>
        <v>0</v>
      </c>
      <c r="AR55" s="114">
        <f t="shared" si="18"/>
        <v>20000</v>
      </c>
      <c r="AS55" s="114">
        <f t="shared" si="19"/>
        <v>-0.153931900000116</v>
      </c>
      <c r="AT55" s="114">
        <f t="shared" si="25"/>
        <v>1.8616115759639451E-2</v>
      </c>
      <c r="AU55" s="91">
        <f t="shared" si="10"/>
        <v>0</v>
      </c>
      <c r="AV55" s="91">
        <f t="shared" si="11"/>
        <v>0</v>
      </c>
      <c r="AW55" s="91">
        <f t="shared" si="26"/>
        <v>30</v>
      </c>
      <c r="AX55" s="115">
        <f>IF(AV55=0,AX54,IF(VLOOKUP(C54,Сводный!I:L,2,FALSE)&lt;0,IF(AX54&lt;0,AX54-1,-1),IF(AX54&gt;0,AX54+1,1)))</f>
        <v>-1</v>
      </c>
      <c r="AY55" s="120"/>
    </row>
    <row r="56" spans="1:51" s="25" customFormat="1" ht="11.25">
      <c r="A56" s="124"/>
      <c r="B56" s="116">
        <v>55</v>
      </c>
      <c r="C56" s="134">
        <v>40156</v>
      </c>
      <c r="D56" s="83">
        <v>0.54853009259259256</v>
      </c>
      <c r="E56" s="84">
        <f t="shared" si="29"/>
        <v>40156</v>
      </c>
      <c r="F56" s="83">
        <v>0.58760416666666659</v>
      </c>
      <c r="G56" s="85" t="s">
        <v>346</v>
      </c>
      <c r="H56" s="85" t="s">
        <v>68</v>
      </c>
      <c r="I56" s="86">
        <v>19.98</v>
      </c>
      <c r="J56" s="86">
        <v>20.16</v>
      </c>
      <c r="K56" s="85">
        <v>100</v>
      </c>
      <c r="L56" s="86">
        <v>2.2831999999999999</v>
      </c>
      <c r="M56" s="118" t="s">
        <v>11846</v>
      </c>
      <c r="N56" s="108" t="s">
        <v>11913</v>
      </c>
      <c r="O56" s="109">
        <v>-2</v>
      </c>
      <c r="P56" s="110" t="s">
        <v>11997</v>
      </c>
      <c r="Q56" s="86"/>
      <c r="R56" s="86"/>
      <c r="S56" s="128">
        <f t="shared" si="20"/>
        <v>19948.930419999975</v>
      </c>
      <c r="T56" s="128">
        <f t="shared" si="21"/>
        <v>2.2831999999999999</v>
      </c>
      <c r="U56" s="126">
        <f t="shared" si="0"/>
        <v>1998</v>
      </c>
      <c r="V56" s="126">
        <f t="shared" si="1"/>
        <v>2016</v>
      </c>
      <c r="W56" s="125">
        <f t="shared" si="2"/>
        <v>-18</v>
      </c>
      <c r="X56" s="125">
        <f t="shared" si="13"/>
        <v>-20.283200000000001</v>
      </c>
      <c r="Y56" s="127">
        <f t="shared" si="14"/>
        <v>119.0100000000009</v>
      </c>
      <c r="Z56" s="127">
        <f t="shared" si="15"/>
        <v>-30.786379999999092</v>
      </c>
      <c r="AA56" s="127">
        <f t="shared" si="3"/>
        <v>101.0100000000009</v>
      </c>
      <c r="AB56" s="127">
        <f t="shared" si="4"/>
        <v>-51.069579999999092</v>
      </c>
      <c r="AC56" s="91" t="str">
        <f>IF(G56&lt;&gt;"",VLOOKUP(WEEKDAY(C56,2),Служебный!K$4:L$10,2),"")</f>
        <v>ср</v>
      </c>
      <c r="AD56" s="111" t="str">
        <f t="shared" si="5"/>
        <v>13-14</v>
      </c>
      <c r="AE56" s="91" t="str">
        <f>VLOOKUP(G:G,Служебный!B:G,6,)</f>
        <v>NYSE</v>
      </c>
      <c r="AF56" s="91" t="str">
        <f>VLOOKUP(G:G,Служебный!B:G,3,FALSE)</f>
        <v>Basic Materials</v>
      </c>
      <c r="AG56" s="91" t="str">
        <f>VLOOKUP(G:G,Служебный!B:G,4,FALSE)</f>
        <v>Steel &amp; Iron</v>
      </c>
      <c r="AH56" s="112">
        <f t="shared" si="6"/>
        <v>3376</v>
      </c>
      <c r="AI56" s="112">
        <f t="shared" si="7"/>
        <v>45</v>
      </c>
      <c r="AJ56" s="112" t="str">
        <f t="shared" si="8"/>
        <v>интрадей</v>
      </c>
      <c r="AK56" s="91" t="str">
        <f>IF(D56&lt;Служебный!P$3,"Раньше открытия",IF(D56&gt;Служебный!P$6,"Позже закрытия",IF(D56&lt;Служебный!P$4,Служебный!N$4,IF((D56&gt;Служебный!P$5),Служебный!N$6,Служебный!N$5))))</f>
        <v>11:00 - 14:30</v>
      </c>
      <c r="AL56" s="91">
        <f t="shared" si="27"/>
        <v>0</v>
      </c>
      <c r="AM56" s="91">
        <f t="shared" si="28"/>
        <v>-20.283200000000001</v>
      </c>
      <c r="AN56" s="91">
        <f t="shared" si="22"/>
        <v>2009</v>
      </c>
      <c r="AO56" s="91" t="str">
        <f t="shared" si="23"/>
        <v>Декабрь</v>
      </c>
      <c r="AP56" s="113">
        <f t="shared" si="24"/>
        <v>50</v>
      </c>
      <c r="AQ56" s="114">
        <f t="shared" si="9"/>
        <v>0</v>
      </c>
      <c r="AR56" s="114">
        <f t="shared" si="18"/>
        <v>20000</v>
      </c>
      <c r="AS56" s="114">
        <f t="shared" si="19"/>
        <v>-0.25534790000012436</v>
      </c>
      <c r="AT56" s="114">
        <f t="shared" si="25"/>
        <v>-0.10157235225170422</v>
      </c>
      <c r="AU56" s="91">
        <f t="shared" si="10"/>
        <v>0</v>
      </c>
      <c r="AV56" s="91">
        <f t="shared" si="11"/>
        <v>0</v>
      </c>
      <c r="AW56" s="91">
        <f t="shared" si="26"/>
        <v>20</v>
      </c>
      <c r="AX56" s="115">
        <f>IF(AV56=0,AX55,IF(VLOOKUP(C55,Сводный!I:L,2,FALSE)&lt;0,IF(AX55&lt;0,AX55-1,-1),IF(AX55&gt;0,AX55+1,1)))</f>
        <v>-1</v>
      </c>
      <c r="AY56" s="120"/>
    </row>
    <row r="57" spans="1:51" s="25" customFormat="1" ht="11.25">
      <c r="A57" s="124"/>
      <c r="B57" s="116">
        <v>56</v>
      </c>
      <c r="C57" s="134">
        <v>40156</v>
      </c>
      <c r="D57" s="83">
        <v>0.55062500000000003</v>
      </c>
      <c r="E57" s="84">
        <f t="shared" si="29"/>
        <v>40156</v>
      </c>
      <c r="F57" s="83">
        <v>0.5727430555555556</v>
      </c>
      <c r="G57" s="85" t="s">
        <v>4570</v>
      </c>
      <c r="H57" s="85" t="s">
        <v>68</v>
      </c>
      <c r="I57" s="86">
        <v>79.150000000000006</v>
      </c>
      <c r="J57" s="86">
        <v>79</v>
      </c>
      <c r="K57" s="85">
        <v>100</v>
      </c>
      <c r="L57" s="86">
        <v>2.2831999999999999</v>
      </c>
      <c r="M57" s="118" t="s">
        <v>11846</v>
      </c>
      <c r="N57" s="108" t="s">
        <v>11909</v>
      </c>
      <c r="O57" s="109">
        <v>1</v>
      </c>
      <c r="P57" s="110" t="s">
        <v>11997</v>
      </c>
      <c r="Q57" s="86"/>
      <c r="R57" s="86"/>
      <c r="S57" s="128">
        <f t="shared" si="20"/>
        <v>19961.647219999977</v>
      </c>
      <c r="T57" s="128">
        <f t="shared" si="21"/>
        <v>2.2831999999999999</v>
      </c>
      <c r="U57" s="126">
        <f t="shared" si="0"/>
        <v>7915.0000000000009</v>
      </c>
      <c r="V57" s="126">
        <f t="shared" si="1"/>
        <v>7900</v>
      </c>
      <c r="W57" s="125">
        <f t="shared" si="2"/>
        <v>15.000000000000909</v>
      </c>
      <c r="X57" s="125">
        <f t="shared" si="13"/>
        <v>12.716800000000909</v>
      </c>
      <c r="Y57" s="127">
        <f t="shared" si="14"/>
        <v>101.0100000000009</v>
      </c>
      <c r="Z57" s="127">
        <f t="shared" si="15"/>
        <v>-51.069579999999092</v>
      </c>
      <c r="AA57" s="127">
        <f t="shared" si="3"/>
        <v>116.01000000000181</v>
      </c>
      <c r="AB57" s="127">
        <f t="shared" si="4"/>
        <v>-38.352779999998184</v>
      </c>
      <c r="AC57" s="91" t="str">
        <f>IF(G57&lt;&gt;"",VLOOKUP(WEEKDAY(C57,2),Служебный!K$4:L$10,2),"")</f>
        <v>ср</v>
      </c>
      <c r="AD57" s="111" t="str">
        <f t="shared" si="5"/>
        <v>13-14</v>
      </c>
      <c r="AE57" s="91" t="str">
        <f>VLOOKUP(G:G,Служебный!B:G,6,)</f>
        <v>NYSE</v>
      </c>
      <c r="AF57" s="91" t="str">
        <f>VLOOKUP(G:G,Служебный!B:G,3,FALSE)</f>
        <v>Basic Materials</v>
      </c>
      <c r="AG57" s="91" t="str">
        <f>VLOOKUP(G:G,Служебный!B:G,4,FALSE)</f>
        <v>Oil &amp; Gas Drilling &amp; Exploration</v>
      </c>
      <c r="AH57" s="112">
        <f t="shared" si="6"/>
        <v>1911</v>
      </c>
      <c r="AI57" s="112">
        <f t="shared" si="7"/>
        <v>30</v>
      </c>
      <c r="AJ57" s="112" t="str">
        <f t="shared" si="8"/>
        <v>интрадей</v>
      </c>
      <c r="AK57" s="91" t="str">
        <f>IF(D57&lt;Служебный!P$3,"Раньше открытия",IF(D57&gt;Служебный!P$6,"Позже закрытия",IF(D57&lt;Служебный!P$4,Служебный!N$4,IF((D57&gt;Служебный!P$5),Служебный!N$6,Служебный!N$5))))</f>
        <v>11:00 - 14:30</v>
      </c>
      <c r="AL57" s="91">
        <f t="shared" si="27"/>
        <v>12.716800000000909</v>
      </c>
      <c r="AM57" s="91">
        <f t="shared" si="28"/>
        <v>0</v>
      </c>
      <c r="AN57" s="91">
        <f t="shared" si="22"/>
        <v>2009</v>
      </c>
      <c r="AO57" s="91" t="str">
        <f t="shared" si="23"/>
        <v>Декабрь</v>
      </c>
      <c r="AP57" s="113">
        <f t="shared" si="24"/>
        <v>50</v>
      </c>
      <c r="AQ57" s="114">
        <f t="shared" si="9"/>
        <v>0</v>
      </c>
      <c r="AR57" s="114">
        <f t="shared" si="18"/>
        <v>20000</v>
      </c>
      <c r="AS57" s="114">
        <f t="shared" si="19"/>
        <v>-0.19176390000011451</v>
      </c>
      <c r="AT57" s="114">
        <f t="shared" si="25"/>
        <v>6.3746776053981463E-2</v>
      </c>
      <c r="AU57" s="91">
        <f t="shared" si="10"/>
        <v>0</v>
      </c>
      <c r="AV57" s="91">
        <f t="shared" si="11"/>
        <v>0</v>
      </c>
      <c r="AW57" s="91">
        <f t="shared" si="26"/>
        <v>80</v>
      </c>
      <c r="AX57" s="115">
        <f>IF(AV57=0,AX56,IF(VLOOKUP(C56,Сводный!I:L,2,FALSE)&lt;0,IF(AX56&lt;0,AX56-1,-1),IF(AX56&gt;0,AX56+1,1)))</f>
        <v>-1</v>
      </c>
      <c r="AY57" s="120"/>
    </row>
    <row r="58" spans="1:51" s="25" customFormat="1" ht="11.25">
      <c r="A58" s="124"/>
      <c r="B58" s="116">
        <v>57</v>
      </c>
      <c r="C58" s="134">
        <v>40156</v>
      </c>
      <c r="D58" s="83">
        <v>0.58451388888888889</v>
      </c>
      <c r="E58" s="84">
        <f t="shared" si="29"/>
        <v>40156</v>
      </c>
      <c r="F58" s="83">
        <v>0.66439814814814813</v>
      </c>
      <c r="G58" s="85" t="s">
        <v>5022</v>
      </c>
      <c r="H58" s="85" t="s">
        <v>63</v>
      </c>
      <c r="I58" s="86">
        <v>11.01</v>
      </c>
      <c r="J58" s="86">
        <v>11.21</v>
      </c>
      <c r="K58" s="85">
        <v>900</v>
      </c>
      <c r="L58" s="86">
        <v>20.5488</v>
      </c>
      <c r="M58" s="118" t="s">
        <v>11950</v>
      </c>
      <c r="N58" s="108" t="s">
        <v>11913</v>
      </c>
      <c r="O58" s="109">
        <v>0</v>
      </c>
      <c r="P58" s="110" t="s">
        <v>11996</v>
      </c>
      <c r="Q58" s="86"/>
      <c r="R58" s="86"/>
      <c r="S58" s="128">
        <f t="shared" si="20"/>
        <v>20121.098419999977</v>
      </c>
      <c r="T58" s="128">
        <f t="shared" si="21"/>
        <v>20.5488</v>
      </c>
      <c r="U58" s="126">
        <f t="shared" si="0"/>
        <v>9909</v>
      </c>
      <c r="V58" s="126">
        <f t="shared" si="1"/>
        <v>10089</v>
      </c>
      <c r="W58" s="125">
        <f t="shared" si="2"/>
        <v>180</v>
      </c>
      <c r="X58" s="125">
        <f t="shared" si="13"/>
        <v>159.4512</v>
      </c>
      <c r="Y58" s="127">
        <f t="shared" si="14"/>
        <v>116.01000000000181</v>
      </c>
      <c r="Z58" s="127">
        <f t="shared" si="15"/>
        <v>-38.352779999998184</v>
      </c>
      <c r="AA58" s="127">
        <f t="shared" si="3"/>
        <v>296.01000000000181</v>
      </c>
      <c r="AB58" s="127">
        <f t="shared" si="4"/>
        <v>121.09842000000182</v>
      </c>
      <c r="AC58" s="91" t="str">
        <f>IF(G58&lt;&gt;"",VLOOKUP(WEEKDAY(C58,2),Служебный!K$4:L$10,2),"")</f>
        <v>ср</v>
      </c>
      <c r="AD58" s="111" t="str">
        <f t="shared" si="5"/>
        <v>14-15</v>
      </c>
      <c r="AE58" s="91" t="str">
        <f>VLOOKUP(G:G,Служебный!B:G,6,)</f>
        <v>NYSE</v>
      </c>
      <c r="AF58" s="91" t="str">
        <f>VLOOKUP(G:G,Служебный!B:G,3,FALSE)</f>
        <v>Financial</v>
      </c>
      <c r="AG58" s="91" t="str">
        <f>VLOOKUP(G:G,Служебный!B:G,4,FALSE)</f>
        <v>Investment Brokerage - Regional</v>
      </c>
      <c r="AH58" s="112">
        <f t="shared" si="6"/>
        <v>6902</v>
      </c>
      <c r="AI58" s="112">
        <f t="shared" si="7"/>
        <v>105</v>
      </c>
      <c r="AJ58" s="112" t="str">
        <f t="shared" si="8"/>
        <v>интрадей</v>
      </c>
      <c r="AK58" s="91" t="str">
        <f>IF(D58&lt;Служебный!P$3,"Раньше открытия",IF(D58&gt;Служебный!P$6,"Позже закрытия",IF(D58&lt;Служебный!P$4,Служебный!N$4,IF((D58&gt;Служебный!P$5),Служебный!N$6,Служебный!N$5))))</f>
        <v>11:00 - 14:30</v>
      </c>
      <c r="AL58" s="91">
        <f t="shared" si="27"/>
        <v>159.4512</v>
      </c>
      <c r="AM58" s="91">
        <f t="shared" si="28"/>
        <v>0</v>
      </c>
      <c r="AN58" s="91">
        <f t="shared" si="22"/>
        <v>2009</v>
      </c>
      <c r="AO58" s="91" t="str">
        <f t="shared" si="23"/>
        <v>Декабрь</v>
      </c>
      <c r="AP58" s="113">
        <f t="shared" si="24"/>
        <v>50</v>
      </c>
      <c r="AQ58" s="114">
        <f t="shared" si="9"/>
        <v>0</v>
      </c>
      <c r="AR58" s="114">
        <f t="shared" si="18"/>
        <v>20000</v>
      </c>
      <c r="AS58" s="114">
        <f t="shared" si="19"/>
        <v>0.60549209999988307</v>
      </c>
      <c r="AT58" s="114">
        <f t="shared" si="25"/>
        <v>0.79878778661232996</v>
      </c>
      <c r="AU58" s="91">
        <f t="shared" si="10"/>
        <v>0</v>
      </c>
      <c r="AV58" s="91">
        <f t="shared" si="11"/>
        <v>0</v>
      </c>
      <c r="AW58" s="91">
        <f t="shared" si="26"/>
        <v>15</v>
      </c>
      <c r="AX58" s="115">
        <f>IF(AV58=0,AX57,IF(VLOOKUP(C57,Сводный!I:L,2,FALSE)&lt;0,IF(AX57&lt;0,AX57-1,-1),IF(AX57&gt;0,AX57+1,1)))</f>
        <v>-1</v>
      </c>
      <c r="AY58" s="120"/>
    </row>
    <row r="59" spans="1:51" s="25" customFormat="1" ht="11.25">
      <c r="A59" s="124"/>
      <c r="B59" s="116">
        <v>58</v>
      </c>
      <c r="C59" s="134">
        <v>40156</v>
      </c>
      <c r="D59" s="83">
        <v>0.60162037037037031</v>
      </c>
      <c r="E59" s="84">
        <f t="shared" si="29"/>
        <v>40156</v>
      </c>
      <c r="F59" s="83">
        <v>0.66459490740740745</v>
      </c>
      <c r="G59" s="85" t="s">
        <v>3677</v>
      </c>
      <c r="H59" s="85" t="s">
        <v>63</v>
      </c>
      <c r="I59" s="86">
        <v>20.05</v>
      </c>
      <c r="J59" s="86">
        <v>20.21</v>
      </c>
      <c r="K59" s="85">
        <v>100</v>
      </c>
      <c r="L59" s="86">
        <v>2.2831999999999999</v>
      </c>
      <c r="M59" s="118" t="s">
        <v>11950</v>
      </c>
      <c r="N59" s="108" t="s">
        <v>11909</v>
      </c>
      <c r="O59" s="109">
        <v>0</v>
      </c>
      <c r="P59" s="110" t="s">
        <v>11996</v>
      </c>
      <c r="Q59" s="86"/>
      <c r="R59" s="86"/>
      <c r="S59" s="128">
        <f t="shared" si="20"/>
        <v>20134.815219999975</v>
      </c>
      <c r="T59" s="128">
        <f t="shared" si="21"/>
        <v>2.2831999999999999</v>
      </c>
      <c r="U59" s="126">
        <f t="shared" si="0"/>
        <v>2005</v>
      </c>
      <c r="V59" s="126">
        <f t="shared" si="1"/>
        <v>2021</v>
      </c>
      <c r="W59" s="125">
        <f t="shared" si="2"/>
        <v>16</v>
      </c>
      <c r="X59" s="125">
        <f t="shared" si="13"/>
        <v>13.716799999999999</v>
      </c>
      <c r="Y59" s="127">
        <f t="shared" si="14"/>
        <v>296.01000000000181</v>
      </c>
      <c r="Z59" s="127">
        <f t="shared" si="15"/>
        <v>121.09842000000182</v>
      </c>
      <c r="AA59" s="127">
        <f t="shared" si="3"/>
        <v>312.01000000000181</v>
      </c>
      <c r="AB59" s="127">
        <f t="shared" si="4"/>
        <v>134.81522000000183</v>
      </c>
      <c r="AC59" s="91" t="str">
        <f>IF(G59&lt;&gt;"",VLOOKUP(WEEKDAY(C59,2),Служебный!K$4:L$10,2),"")</f>
        <v>ср</v>
      </c>
      <c r="AD59" s="111" t="str">
        <f t="shared" si="5"/>
        <v>14-15</v>
      </c>
      <c r="AE59" s="91" t="str">
        <f>VLOOKUP(G:G,Служебный!B:G,6,)</f>
        <v>NYSE</v>
      </c>
      <c r="AF59" s="91" t="str">
        <f>VLOOKUP(G:G,Служебный!B:G,3,FALSE)</f>
        <v>Services</v>
      </c>
      <c r="AG59" s="91" t="str">
        <f>VLOOKUP(G:G,Служебный!B:G,4,FALSE)</f>
        <v>Apparel Stores</v>
      </c>
      <c r="AH59" s="112">
        <f t="shared" si="6"/>
        <v>5441</v>
      </c>
      <c r="AI59" s="112">
        <f t="shared" si="7"/>
        <v>90</v>
      </c>
      <c r="AJ59" s="112" t="str">
        <f t="shared" si="8"/>
        <v>интрадей</v>
      </c>
      <c r="AK59" s="91" t="str">
        <f>IF(D59&lt;Служебный!P$3,"Раньше открытия",IF(D59&gt;Служебный!P$6,"Позже закрытия",IF(D59&lt;Служебный!P$4,Служебный!N$4,IF((D59&gt;Служебный!P$5),Служебный!N$6,Служебный!N$5))))</f>
        <v>11:00 - 14:30</v>
      </c>
      <c r="AL59" s="91">
        <f t="shared" si="27"/>
        <v>13.716799999999999</v>
      </c>
      <c r="AM59" s="91">
        <f t="shared" si="28"/>
        <v>0</v>
      </c>
      <c r="AN59" s="91">
        <f t="shared" si="22"/>
        <v>2009</v>
      </c>
      <c r="AO59" s="91" t="str">
        <f t="shared" si="23"/>
        <v>Декабрь</v>
      </c>
      <c r="AP59" s="113">
        <f t="shared" si="24"/>
        <v>50</v>
      </c>
      <c r="AQ59" s="114">
        <f t="shared" si="9"/>
        <v>20134.815219999975</v>
      </c>
      <c r="AR59" s="114">
        <f t="shared" si="18"/>
        <v>20000</v>
      </c>
      <c r="AS59" s="114">
        <f t="shared" si="19"/>
        <v>0.67407609999987472</v>
      </c>
      <c r="AT59" s="114">
        <f t="shared" si="25"/>
        <v>6.8171228596367775E-2</v>
      </c>
      <c r="AU59" s="91">
        <f t="shared" si="10"/>
        <v>0</v>
      </c>
      <c r="AV59" s="91">
        <f t="shared" si="11"/>
        <v>134.81522000000183</v>
      </c>
      <c r="AW59" s="91">
        <f t="shared" si="26"/>
        <v>25</v>
      </c>
      <c r="AX59" s="115">
        <f>IF(AV59=0,AX58,IF(VLOOKUP(C58,Сводный!I:L,2,FALSE)&lt;0,IF(AX58&lt;0,AX58-1,-1),IF(AX58&gt;0,AX58+1,1)))</f>
        <v>1</v>
      </c>
      <c r="AY59" s="120"/>
    </row>
    <row r="60" spans="1:51" s="25" customFormat="1" ht="11.25">
      <c r="A60" s="124"/>
      <c r="B60" s="116">
        <v>59</v>
      </c>
      <c r="C60" s="134">
        <v>40161</v>
      </c>
      <c r="D60" s="83">
        <v>0.39909722222222005</v>
      </c>
      <c r="E60" s="84">
        <f t="shared" si="29"/>
        <v>40161</v>
      </c>
      <c r="F60" s="83">
        <v>0.42907407407407</v>
      </c>
      <c r="G60" s="85" t="s">
        <v>5572</v>
      </c>
      <c r="H60" s="85" t="s">
        <v>68</v>
      </c>
      <c r="I60" s="86">
        <v>26.98</v>
      </c>
      <c r="J60" s="86">
        <v>26.99</v>
      </c>
      <c r="K60" s="85">
        <v>100</v>
      </c>
      <c r="L60" s="86">
        <v>1.88</v>
      </c>
      <c r="M60" s="118" t="s">
        <v>11847</v>
      </c>
      <c r="N60" s="108" t="s">
        <v>11909</v>
      </c>
      <c r="O60" s="109">
        <v>-1</v>
      </c>
      <c r="P60" s="110" t="s">
        <v>11995</v>
      </c>
      <c r="Q60" s="86"/>
      <c r="R60" s="86"/>
      <c r="S60" s="128">
        <f t="shared" si="20"/>
        <v>20131.935219999974</v>
      </c>
      <c r="T60" s="128">
        <f t="shared" si="21"/>
        <v>1.88</v>
      </c>
      <c r="U60" s="126">
        <f t="shared" si="0"/>
        <v>2698</v>
      </c>
      <c r="V60" s="126">
        <f t="shared" si="1"/>
        <v>2699</v>
      </c>
      <c r="W60" s="125">
        <f t="shared" si="2"/>
        <v>-1</v>
      </c>
      <c r="X60" s="125">
        <f t="shared" si="13"/>
        <v>-2.88</v>
      </c>
      <c r="Y60" s="127">
        <f t="shared" si="14"/>
        <v>312.01000000000181</v>
      </c>
      <c r="Z60" s="127">
        <f t="shared" si="15"/>
        <v>134.81522000000183</v>
      </c>
      <c r="AA60" s="127">
        <f t="shared" si="3"/>
        <v>311.01000000000181</v>
      </c>
      <c r="AB60" s="127">
        <f t="shared" si="4"/>
        <v>131.93522000000183</v>
      </c>
      <c r="AC60" s="91" t="str">
        <f>IF(G60&lt;&gt;"",VLOOKUP(WEEKDAY(C60,2),Служебный!K$4:L$10,2),"")</f>
        <v>пн</v>
      </c>
      <c r="AD60" s="111" t="str">
        <f t="shared" si="5"/>
        <v>9-10</v>
      </c>
      <c r="AE60" s="91" t="str">
        <f>VLOOKUP(G:G,Служебный!B:G,6,)</f>
        <v>NYSE</v>
      </c>
      <c r="AF60" s="91" t="str">
        <f>VLOOKUP(G:G,Служебный!B:G,3,FALSE)</f>
        <v>Financial</v>
      </c>
      <c r="AG60" s="91" t="str">
        <f>VLOOKUP(G:G,Служебный!B:G,4,FALSE)</f>
        <v>Property &amp; Casualty Insurance</v>
      </c>
      <c r="AH60" s="112">
        <f t="shared" si="6"/>
        <v>2590</v>
      </c>
      <c r="AI60" s="112">
        <f t="shared" si="7"/>
        <v>30</v>
      </c>
      <c r="AJ60" s="112" t="str">
        <f t="shared" si="8"/>
        <v>интрадей</v>
      </c>
      <c r="AK60" s="91" t="str">
        <f>IF(D60&lt;Служебный!P$3,"Раньше открытия",IF(D60&gt;Служебный!P$6,"Позже закрытия",IF(D60&lt;Служебный!P$4,Служебный!N$4,IF((D60&gt;Служебный!P$5),Служебный!N$6,Служебный!N$5))))</f>
        <v>9:30 - 11:00</v>
      </c>
      <c r="AL60" s="91">
        <f t="shared" si="27"/>
        <v>0</v>
      </c>
      <c r="AM60" s="91">
        <f t="shared" si="28"/>
        <v>-2.88</v>
      </c>
      <c r="AN60" s="91">
        <f t="shared" si="22"/>
        <v>2009</v>
      </c>
      <c r="AO60" s="91" t="str">
        <f t="shared" si="23"/>
        <v>Декабрь</v>
      </c>
      <c r="AP60" s="113">
        <f t="shared" si="24"/>
        <v>51</v>
      </c>
      <c r="AQ60" s="114">
        <f t="shared" si="9"/>
        <v>0</v>
      </c>
      <c r="AR60" s="114">
        <f t="shared" si="18"/>
        <v>20000</v>
      </c>
      <c r="AS60" s="114">
        <f t="shared" si="19"/>
        <v>0.65967609999986965</v>
      </c>
      <c r="AT60" s="114">
        <f t="shared" si="25"/>
        <v>-1.4303582965789055E-2</v>
      </c>
      <c r="AU60" s="91">
        <f t="shared" si="10"/>
        <v>134.81522000000183</v>
      </c>
      <c r="AV60" s="91">
        <f t="shared" si="11"/>
        <v>0</v>
      </c>
      <c r="AW60" s="91">
        <f t="shared" si="26"/>
        <v>30</v>
      </c>
      <c r="AX60" s="115">
        <f>IF(AV60=0,AX59,IF(VLOOKUP(C59,Сводный!I:L,2,FALSE)&lt;0,IF(AX59&lt;0,AX59-1,-1),IF(AX59&gt;0,AX59+1,1)))</f>
        <v>1</v>
      </c>
      <c r="AY60" s="120"/>
    </row>
    <row r="61" spans="1:51" s="25" customFormat="1" ht="11.25">
      <c r="A61" s="124"/>
      <c r="B61" s="116">
        <v>60</v>
      </c>
      <c r="C61" s="134">
        <v>40161</v>
      </c>
      <c r="D61" s="83">
        <v>0.39921296296295999</v>
      </c>
      <c r="E61" s="84">
        <f t="shared" si="29"/>
        <v>40161</v>
      </c>
      <c r="F61" s="83">
        <v>0.42907407407407</v>
      </c>
      <c r="G61" s="85" t="s">
        <v>5572</v>
      </c>
      <c r="H61" s="85" t="s">
        <v>68</v>
      </c>
      <c r="I61" s="86">
        <v>26.99</v>
      </c>
      <c r="J61" s="86">
        <v>26.99</v>
      </c>
      <c r="K61" s="85">
        <v>100</v>
      </c>
      <c r="L61" s="86">
        <v>1.88</v>
      </c>
      <c r="M61" s="118" t="s">
        <v>11847</v>
      </c>
      <c r="N61" s="108" t="s">
        <v>11909</v>
      </c>
      <c r="O61" s="109">
        <v>1</v>
      </c>
      <c r="P61" s="110" t="s">
        <v>11995</v>
      </c>
      <c r="Q61" s="86"/>
      <c r="R61" s="86"/>
      <c r="S61" s="128">
        <f t="shared" si="20"/>
        <v>20130.055219999973</v>
      </c>
      <c r="T61" s="128">
        <f t="shared" si="21"/>
        <v>1.88</v>
      </c>
      <c r="U61" s="126">
        <f t="shared" si="0"/>
        <v>2699</v>
      </c>
      <c r="V61" s="126">
        <f t="shared" si="1"/>
        <v>2699</v>
      </c>
      <c r="W61" s="125">
        <f t="shared" si="2"/>
        <v>0</v>
      </c>
      <c r="X61" s="125">
        <f t="shared" si="13"/>
        <v>-1.88</v>
      </c>
      <c r="Y61" s="127">
        <f t="shared" si="14"/>
        <v>311.01000000000181</v>
      </c>
      <c r="Z61" s="127">
        <f t="shared" si="15"/>
        <v>131.93522000000183</v>
      </c>
      <c r="AA61" s="127">
        <f t="shared" si="3"/>
        <v>311.01000000000181</v>
      </c>
      <c r="AB61" s="127">
        <f t="shared" si="4"/>
        <v>130.05522000000184</v>
      </c>
      <c r="AC61" s="91" t="str">
        <f>IF(G61&lt;&gt;"",VLOOKUP(WEEKDAY(C61,2),Служебный!K$4:L$10,2),"")</f>
        <v>пн</v>
      </c>
      <c r="AD61" s="111" t="str">
        <f t="shared" si="5"/>
        <v>9-10</v>
      </c>
      <c r="AE61" s="91" t="str">
        <f>VLOOKUP(G:G,Служебный!B:G,6,)</f>
        <v>NYSE</v>
      </c>
      <c r="AF61" s="91" t="str">
        <f>VLOOKUP(G:G,Служебный!B:G,3,FALSE)</f>
        <v>Financial</v>
      </c>
      <c r="AG61" s="91" t="str">
        <f>VLOOKUP(G:G,Служебный!B:G,4,FALSE)</f>
        <v>Property &amp; Casualty Insurance</v>
      </c>
      <c r="AH61" s="112">
        <f t="shared" si="6"/>
        <v>2580</v>
      </c>
      <c r="AI61" s="112">
        <f t="shared" si="7"/>
        <v>30</v>
      </c>
      <c r="AJ61" s="112" t="str">
        <f t="shared" si="8"/>
        <v>интрадей</v>
      </c>
      <c r="AK61" s="91" t="str">
        <f>IF(D61&lt;Служебный!P$3,"Раньше открытия",IF(D61&gt;Служебный!P$6,"Позже закрытия",IF(D61&lt;Служебный!P$4,Служебный!N$4,IF((D61&gt;Служебный!P$5),Служебный!N$6,Служебный!N$5))))</f>
        <v>9:30 - 11:00</v>
      </c>
      <c r="AL61" s="91">
        <f t="shared" si="27"/>
        <v>0</v>
      </c>
      <c r="AM61" s="91">
        <f t="shared" si="28"/>
        <v>-1.88</v>
      </c>
      <c r="AN61" s="91">
        <f t="shared" si="22"/>
        <v>2009</v>
      </c>
      <c r="AO61" s="91" t="str">
        <f t="shared" si="23"/>
        <v>Декабрь</v>
      </c>
      <c r="AP61" s="113">
        <f t="shared" si="24"/>
        <v>51</v>
      </c>
      <c r="AQ61" s="114">
        <f t="shared" si="9"/>
        <v>0</v>
      </c>
      <c r="AR61" s="114">
        <f t="shared" si="18"/>
        <v>20000</v>
      </c>
      <c r="AS61" s="114">
        <f t="shared" si="19"/>
        <v>0.65027609999986458</v>
      </c>
      <c r="AT61" s="114">
        <f t="shared" si="25"/>
        <v>-9.3383968280075814E-3</v>
      </c>
      <c r="AU61" s="91">
        <f t="shared" si="10"/>
        <v>0</v>
      </c>
      <c r="AV61" s="91">
        <f t="shared" si="11"/>
        <v>0</v>
      </c>
      <c r="AW61" s="91">
        <f t="shared" si="26"/>
        <v>30</v>
      </c>
      <c r="AX61" s="115">
        <f>IF(AV61=0,AX60,IF(VLOOKUP(C60,Сводный!I:L,2,FALSE)&lt;0,IF(AX60&lt;0,AX60-1,-1),IF(AX60&gt;0,AX60+1,1)))</f>
        <v>1</v>
      </c>
      <c r="AY61" s="120"/>
    </row>
    <row r="62" spans="1:51" s="25" customFormat="1" ht="11.25">
      <c r="A62" s="124"/>
      <c r="B62" s="116">
        <v>61</v>
      </c>
      <c r="C62" s="134">
        <v>40161</v>
      </c>
      <c r="D62" s="83">
        <v>0.40201388888888001</v>
      </c>
      <c r="E62" s="84">
        <f t="shared" si="29"/>
        <v>40161</v>
      </c>
      <c r="F62" s="83">
        <v>0.49958333333332999</v>
      </c>
      <c r="G62" s="85" t="s">
        <v>232</v>
      </c>
      <c r="H62" s="85" t="s">
        <v>63</v>
      </c>
      <c r="I62" s="86">
        <v>28.09</v>
      </c>
      <c r="J62" s="86">
        <v>28.17</v>
      </c>
      <c r="K62" s="85">
        <v>100</v>
      </c>
      <c r="L62" s="86">
        <v>2.4500000000000002</v>
      </c>
      <c r="M62" s="118" t="s">
        <v>11847</v>
      </c>
      <c r="N62" s="108" t="s">
        <v>11909</v>
      </c>
      <c r="O62" s="109">
        <v>0</v>
      </c>
      <c r="P62" s="110" t="s">
        <v>11995</v>
      </c>
      <c r="Q62" s="86"/>
      <c r="R62" s="86"/>
      <c r="S62" s="128">
        <f t="shared" si="20"/>
        <v>20135.605219999972</v>
      </c>
      <c r="T62" s="128">
        <f t="shared" si="21"/>
        <v>2.4500000000000002</v>
      </c>
      <c r="U62" s="126">
        <f t="shared" si="0"/>
        <v>2809</v>
      </c>
      <c r="V62" s="126">
        <f t="shared" si="1"/>
        <v>2817</v>
      </c>
      <c r="W62" s="125">
        <f t="shared" si="2"/>
        <v>8</v>
      </c>
      <c r="X62" s="125">
        <f t="shared" si="13"/>
        <v>5.55</v>
      </c>
      <c r="Y62" s="127">
        <f t="shared" si="14"/>
        <v>311.01000000000181</v>
      </c>
      <c r="Z62" s="127">
        <f t="shared" si="15"/>
        <v>130.05522000000184</v>
      </c>
      <c r="AA62" s="127">
        <f t="shared" si="3"/>
        <v>319.01000000000181</v>
      </c>
      <c r="AB62" s="127">
        <f t="shared" si="4"/>
        <v>135.60522000000185</v>
      </c>
      <c r="AC62" s="91" t="str">
        <f>IF(G62&lt;&gt;"",VLOOKUP(WEEKDAY(C62,2),Служебный!K$4:L$10,2),"")</f>
        <v>пн</v>
      </c>
      <c r="AD62" s="111" t="str">
        <f t="shared" si="5"/>
        <v>9-10</v>
      </c>
      <c r="AE62" s="91" t="str">
        <f>VLOOKUP(G:G,Служебный!B:G,6,)</f>
        <v>NYSE</v>
      </c>
      <c r="AF62" s="91" t="str">
        <f>VLOOKUP(G:G,Служебный!B:G,3,FALSE)</f>
        <v>Utilities</v>
      </c>
      <c r="AG62" s="91" t="str">
        <f>VLOOKUP(G:G,Служебный!B:G,4,FALSE)</f>
        <v>Diversified Utilities</v>
      </c>
      <c r="AH62" s="112">
        <f t="shared" si="6"/>
        <v>8430</v>
      </c>
      <c r="AI62" s="112">
        <f t="shared" si="7"/>
        <v>135</v>
      </c>
      <c r="AJ62" s="112" t="str">
        <f t="shared" si="8"/>
        <v>интрадей</v>
      </c>
      <c r="AK62" s="91" t="str">
        <f>IF(D62&lt;Служебный!P$3,"Раньше открытия",IF(D62&gt;Служебный!P$6,"Позже закрытия",IF(D62&lt;Служебный!P$4,Служебный!N$4,IF((D62&gt;Служебный!P$5),Служебный!N$6,Служебный!N$5))))</f>
        <v>9:30 - 11:00</v>
      </c>
      <c r="AL62" s="91">
        <f t="shared" si="27"/>
        <v>5.55</v>
      </c>
      <c r="AM62" s="91">
        <f t="shared" si="28"/>
        <v>0</v>
      </c>
      <c r="AN62" s="91">
        <f t="shared" si="22"/>
        <v>2009</v>
      </c>
      <c r="AO62" s="91" t="str">
        <f t="shared" si="23"/>
        <v>Декабрь</v>
      </c>
      <c r="AP62" s="113">
        <f t="shared" si="24"/>
        <v>51</v>
      </c>
      <c r="AQ62" s="114">
        <f t="shared" si="9"/>
        <v>0</v>
      </c>
      <c r="AR62" s="114">
        <f t="shared" si="18"/>
        <v>20000</v>
      </c>
      <c r="AS62" s="114">
        <f t="shared" si="19"/>
        <v>0.67802609999986085</v>
      </c>
      <c r="AT62" s="114">
        <f t="shared" si="25"/>
        <v>2.757071423472866E-2</v>
      </c>
      <c r="AU62" s="91">
        <f t="shared" si="10"/>
        <v>0</v>
      </c>
      <c r="AV62" s="91">
        <f t="shared" si="11"/>
        <v>0</v>
      </c>
      <c r="AW62" s="91">
        <f t="shared" si="26"/>
        <v>30</v>
      </c>
      <c r="AX62" s="115">
        <f>IF(AV62=0,AX61,IF(VLOOKUP(C61,Сводный!I:L,2,FALSE)&lt;0,IF(AX61&lt;0,AX61-1,-1),IF(AX61&gt;0,AX61+1,1)))</f>
        <v>1</v>
      </c>
      <c r="AY62" s="120"/>
    </row>
    <row r="63" spans="1:51" s="25" customFormat="1" ht="11.25">
      <c r="A63" s="124"/>
      <c r="B63" s="116">
        <v>62</v>
      </c>
      <c r="C63" s="134">
        <v>40161</v>
      </c>
      <c r="D63" s="83">
        <v>0.40334490740739998</v>
      </c>
      <c r="E63" s="84">
        <f t="shared" si="29"/>
        <v>40161</v>
      </c>
      <c r="F63" s="83">
        <v>0.49958333333332999</v>
      </c>
      <c r="G63" s="85" t="s">
        <v>232</v>
      </c>
      <c r="H63" s="85" t="s">
        <v>63</v>
      </c>
      <c r="I63" s="86">
        <v>28.04</v>
      </c>
      <c r="J63" s="86">
        <v>28.17</v>
      </c>
      <c r="K63" s="85">
        <v>100</v>
      </c>
      <c r="L63" s="86">
        <v>2.17</v>
      </c>
      <c r="M63" s="118" t="s">
        <v>11846</v>
      </c>
      <c r="N63" s="108" t="s">
        <v>11909</v>
      </c>
      <c r="O63" s="109">
        <v>-1</v>
      </c>
      <c r="P63" s="110" t="s">
        <v>11997</v>
      </c>
      <c r="Q63" s="86"/>
      <c r="R63" s="86"/>
      <c r="S63" s="128">
        <f t="shared" si="20"/>
        <v>20146.435219999974</v>
      </c>
      <c r="T63" s="128">
        <f t="shared" si="21"/>
        <v>2.17</v>
      </c>
      <c r="U63" s="126">
        <f t="shared" si="0"/>
        <v>2804</v>
      </c>
      <c r="V63" s="126">
        <f t="shared" si="1"/>
        <v>2817</v>
      </c>
      <c r="W63" s="125">
        <f t="shared" si="2"/>
        <v>13</v>
      </c>
      <c r="X63" s="125">
        <f t="shared" si="13"/>
        <v>10.83</v>
      </c>
      <c r="Y63" s="127">
        <f t="shared" si="14"/>
        <v>319.01000000000181</v>
      </c>
      <c r="Z63" s="127">
        <f t="shared" si="15"/>
        <v>135.60522000000185</v>
      </c>
      <c r="AA63" s="127">
        <f t="shared" si="3"/>
        <v>332.01000000000181</v>
      </c>
      <c r="AB63" s="127">
        <f t="shared" si="4"/>
        <v>146.43522000000186</v>
      </c>
      <c r="AC63" s="91" t="str">
        <f>IF(G63&lt;&gt;"",VLOOKUP(WEEKDAY(C63,2),Служебный!K$4:L$10,2),"")</f>
        <v>пн</v>
      </c>
      <c r="AD63" s="111" t="str">
        <f t="shared" si="5"/>
        <v>9-10</v>
      </c>
      <c r="AE63" s="91" t="str">
        <f>VLOOKUP(G:G,Служебный!B:G,6,)</f>
        <v>NYSE</v>
      </c>
      <c r="AF63" s="91" t="str">
        <f>VLOOKUP(G:G,Служебный!B:G,3,FALSE)</f>
        <v>Utilities</v>
      </c>
      <c r="AG63" s="91" t="str">
        <f>VLOOKUP(G:G,Служебный!B:G,4,FALSE)</f>
        <v>Diversified Utilities</v>
      </c>
      <c r="AH63" s="112">
        <f t="shared" si="6"/>
        <v>8315</v>
      </c>
      <c r="AI63" s="112">
        <f t="shared" si="7"/>
        <v>135</v>
      </c>
      <c r="AJ63" s="112" t="str">
        <f t="shared" si="8"/>
        <v>интрадей</v>
      </c>
      <c r="AK63" s="91" t="str">
        <f>IF(D63&lt;Служебный!P$3,"Раньше открытия",IF(D63&gt;Служебный!P$6,"Позже закрытия",IF(D63&lt;Служебный!P$4,Служебный!N$4,IF((D63&gt;Служебный!P$5),Служебный!N$6,Служебный!N$5))))</f>
        <v>9:30 - 11:00</v>
      </c>
      <c r="AL63" s="91">
        <f t="shared" si="27"/>
        <v>10.83</v>
      </c>
      <c r="AM63" s="91">
        <f t="shared" si="28"/>
        <v>0</v>
      </c>
      <c r="AN63" s="91">
        <f t="shared" si="22"/>
        <v>2009</v>
      </c>
      <c r="AO63" s="91" t="str">
        <f t="shared" si="23"/>
        <v>Декабрь</v>
      </c>
      <c r="AP63" s="113">
        <f t="shared" si="24"/>
        <v>51</v>
      </c>
      <c r="AQ63" s="114">
        <f t="shared" si="9"/>
        <v>0</v>
      </c>
      <c r="AR63" s="114">
        <f t="shared" si="18"/>
        <v>20000</v>
      </c>
      <c r="AS63" s="114">
        <f t="shared" si="19"/>
        <v>0.73217609999986966</v>
      </c>
      <c r="AT63" s="114">
        <f t="shared" si="25"/>
        <v>5.3785321482389299E-2</v>
      </c>
      <c r="AU63" s="91">
        <f t="shared" si="10"/>
        <v>0</v>
      </c>
      <c r="AV63" s="91">
        <f t="shared" si="11"/>
        <v>0</v>
      </c>
      <c r="AW63" s="91">
        <f t="shared" si="26"/>
        <v>30</v>
      </c>
      <c r="AX63" s="115">
        <f>IF(AV63=0,AX62,IF(VLOOKUP(C62,Сводный!I:L,2,FALSE)&lt;0,IF(AX62&lt;0,AX62-1,-1),IF(AX62&gt;0,AX62+1,1)))</f>
        <v>1</v>
      </c>
      <c r="AY63" s="120"/>
    </row>
    <row r="64" spans="1:51" s="25" customFormat="1" ht="11.25">
      <c r="A64" s="124"/>
      <c r="B64" s="116">
        <v>63</v>
      </c>
      <c r="C64" s="134">
        <v>40161</v>
      </c>
      <c r="D64" s="83">
        <v>0.41091435185184999</v>
      </c>
      <c r="E64" s="84">
        <f t="shared" si="29"/>
        <v>40161</v>
      </c>
      <c r="F64" s="83">
        <v>0.43651620370369998</v>
      </c>
      <c r="G64" s="85" t="s">
        <v>630</v>
      </c>
      <c r="H64" s="85" t="s">
        <v>68</v>
      </c>
      <c r="I64" s="86">
        <v>44.99</v>
      </c>
      <c r="J64" s="86">
        <v>44.91</v>
      </c>
      <c r="K64" s="85">
        <v>100</v>
      </c>
      <c r="L64" s="86">
        <v>2.61</v>
      </c>
      <c r="M64" s="118" t="s">
        <v>11846</v>
      </c>
      <c r="N64" s="108" t="s">
        <v>11913</v>
      </c>
      <c r="O64" s="109">
        <v>1</v>
      </c>
      <c r="P64" s="110" t="s">
        <v>11997</v>
      </c>
      <c r="Q64" s="86"/>
      <c r="R64" s="86"/>
      <c r="S64" s="128">
        <f t="shared" si="20"/>
        <v>20151.825219999973</v>
      </c>
      <c r="T64" s="128">
        <f t="shared" si="21"/>
        <v>2.61</v>
      </c>
      <c r="U64" s="126">
        <f t="shared" si="0"/>
        <v>4499</v>
      </c>
      <c r="V64" s="126">
        <f t="shared" si="1"/>
        <v>4491</v>
      </c>
      <c r="W64" s="125">
        <f t="shared" si="2"/>
        <v>8</v>
      </c>
      <c r="X64" s="125">
        <f t="shared" si="13"/>
        <v>5.3900000000000006</v>
      </c>
      <c r="Y64" s="127">
        <f t="shared" si="14"/>
        <v>332.01000000000181</v>
      </c>
      <c r="Z64" s="127">
        <f t="shared" si="15"/>
        <v>146.43522000000186</v>
      </c>
      <c r="AA64" s="127">
        <f t="shared" si="3"/>
        <v>340.01000000000181</v>
      </c>
      <c r="AB64" s="127">
        <f t="shared" si="4"/>
        <v>151.82522000000188</v>
      </c>
      <c r="AC64" s="91" t="str">
        <f>IF(G64&lt;&gt;"",VLOOKUP(WEEKDAY(C64,2),Служебный!K$4:L$10,2),"")</f>
        <v>пн</v>
      </c>
      <c r="AD64" s="111" t="str">
        <f t="shared" si="5"/>
        <v>9-10</v>
      </c>
      <c r="AE64" s="91" t="str">
        <f>VLOOKUP(G:G,Служебный!B:G,6,)</f>
        <v>NYSE</v>
      </c>
      <c r="AF64" s="91" t="str">
        <f>VLOOKUP(G:G,Служебный!B:G,3,FALSE)</f>
        <v>Services</v>
      </c>
      <c r="AG64" s="91" t="str">
        <f>VLOOKUP(G:G,Служебный!B:G,4,FALSE)</f>
        <v>Electronics Stores</v>
      </c>
      <c r="AH64" s="112">
        <f t="shared" si="6"/>
        <v>2212</v>
      </c>
      <c r="AI64" s="112">
        <f t="shared" si="7"/>
        <v>30</v>
      </c>
      <c r="AJ64" s="112" t="str">
        <f t="shared" si="8"/>
        <v>интрадей</v>
      </c>
      <c r="AK64" s="91" t="str">
        <f>IF(D64&lt;Служебный!P$3,"Раньше открытия",IF(D64&gt;Служебный!P$6,"Позже закрытия",IF(D64&lt;Служебный!P$4,Служебный!N$4,IF((D64&gt;Служебный!P$5),Служебный!N$6,Служебный!N$5))))</f>
        <v>9:30 - 11:00</v>
      </c>
      <c r="AL64" s="91">
        <f t="shared" si="27"/>
        <v>5.3900000000000006</v>
      </c>
      <c r="AM64" s="91">
        <f t="shared" si="28"/>
        <v>0</v>
      </c>
      <c r="AN64" s="91">
        <f t="shared" si="22"/>
        <v>2009</v>
      </c>
      <c r="AO64" s="91" t="str">
        <f t="shared" si="23"/>
        <v>Декабрь</v>
      </c>
      <c r="AP64" s="113">
        <f t="shared" si="24"/>
        <v>51</v>
      </c>
      <c r="AQ64" s="114">
        <f t="shared" si="9"/>
        <v>0</v>
      </c>
      <c r="AR64" s="114">
        <f t="shared" si="18"/>
        <v>20000</v>
      </c>
      <c r="AS64" s="114">
        <f t="shared" si="19"/>
        <v>0.75912609999986669</v>
      </c>
      <c r="AT64" s="114">
        <f t="shared" si="25"/>
        <v>2.6754112780451613E-2</v>
      </c>
      <c r="AU64" s="91">
        <f t="shared" si="10"/>
        <v>0</v>
      </c>
      <c r="AV64" s="91">
        <f t="shared" si="11"/>
        <v>0</v>
      </c>
      <c r="AW64" s="91">
        <f t="shared" si="26"/>
        <v>45</v>
      </c>
      <c r="AX64" s="115">
        <f>IF(AV64=0,AX63,IF(VLOOKUP(C63,Сводный!I:L,2,FALSE)&lt;0,IF(AX63&lt;0,AX63-1,-1),IF(AX63&gt;0,AX63+1,1)))</f>
        <v>1</v>
      </c>
      <c r="AY64" s="120"/>
    </row>
    <row r="65" spans="1:51" s="25" customFormat="1" ht="11.25">
      <c r="A65" s="124"/>
      <c r="B65" s="116">
        <v>64</v>
      </c>
      <c r="C65" s="134">
        <v>40161</v>
      </c>
      <c r="D65" s="83">
        <v>0.43061342592592</v>
      </c>
      <c r="E65" s="84">
        <f t="shared" si="29"/>
        <v>40161</v>
      </c>
      <c r="F65" s="83">
        <v>0.43074074074073998</v>
      </c>
      <c r="G65" s="85" t="s">
        <v>173</v>
      </c>
      <c r="H65" s="85" t="s">
        <v>63</v>
      </c>
      <c r="I65" s="86">
        <v>39.53</v>
      </c>
      <c r="J65" s="86">
        <v>39.47</v>
      </c>
      <c r="K65" s="85">
        <v>100</v>
      </c>
      <c r="L65" s="86">
        <v>2.6</v>
      </c>
      <c r="M65" s="118" t="s">
        <v>11907</v>
      </c>
      <c r="N65" s="108" t="s">
        <v>11909</v>
      </c>
      <c r="O65" s="109">
        <v>-2</v>
      </c>
      <c r="P65" s="110" t="s">
        <v>11996</v>
      </c>
      <c r="Q65" s="86"/>
      <c r="R65" s="86"/>
      <c r="S65" s="128">
        <f t="shared" si="20"/>
        <v>20143.225219999975</v>
      </c>
      <c r="T65" s="128">
        <f t="shared" si="21"/>
        <v>2.6</v>
      </c>
      <c r="U65" s="126">
        <f t="shared" si="0"/>
        <v>3953</v>
      </c>
      <c r="V65" s="126">
        <f t="shared" si="1"/>
        <v>3947</v>
      </c>
      <c r="W65" s="125">
        <f t="shared" si="2"/>
        <v>-6</v>
      </c>
      <c r="X65" s="125">
        <f t="shared" si="13"/>
        <v>-8.6</v>
      </c>
      <c r="Y65" s="127">
        <f t="shared" si="14"/>
        <v>340.01000000000181</v>
      </c>
      <c r="Z65" s="127">
        <f t="shared" si="15"/>
        <v>151.82522000000188</v>
      </c>
      <c r="AA65" s="127">
        <f t="shared" si="3"/>
        <v>334.01000000000181</v>
      </c>
      <c r="AB65" s="127">
        <f t="shared" si="4"/>
        <v>143.22522000000188</v>
      </c>
      <c r="AC65" s="91" t="str">
        <f>IF(G65&lt;&gt;"",VLOOKUP(WEEKDAY(C65,2),Служебный!K$4:L$10,2),"")</f>
        <v>пн</v>
      </c>
      <c r="AD65" s="111" t="str">
        <f t="shared" si="5"/>
        <v>10-11</v>
      </c>
      <c r="AE65" s="91" t="str">
        <f>VLOOKUP(G:G,Служебный!B:G,6,)</f>
        <v>NYSE</v>
      </c>
      <c r="AF65" s="91" t="str">
        <f>VLOOKUP(G:G,Служебный!B:G,3,FALSE)</f>
        <v>Basic Materials</v>
      </c>
      <c r="AG65" s="91" t="str">
        <f>VLOOKUP(G:G,Служебный!B:G,4,FALSE)</f>
        <v>Gold</v>
      </c>
      <c r="AH65" s="112">
        <f t="shared" si="6"/>
        <v>11</v>
      </c>
      <c r="AI65" s="112">
        <f t="shared" si="7"/>
        <v>0</v>
      </c>
      <c r="AJ65" s="112" t="str">
        <f t="shared" si="8"/>
        <v>интрадей</v>
      </c>
      <c r="AK65" s="91" t="str">
        <f>IF(D65&lt;Служебный!P$3,"Раньше открытия",IF(D65&gt;Служебный!P$6,"Позже закрытия",IF(D65&lt;Служебный!P$4,Служебный!N$4,IF((D65&gt;Служебный!P$5),Служебный!N$6,Служебный!N$5))))</f>
        <v>9:30 - 11:00</v>
      </c>
      <c r="AL65" s="91">
        <f t="shared" si="27"/>
        <v>0</v>
      </c>
      <c r="AM65" s="91">
        <f t="shared" si="28"/>
        <v>-8.6</v>
      </c>
      <c r="AN65" s="91">
        <f t="shared" si="22"/>
        <v>2009</v>
      </c>
      <c r="AO65" s="91" t="str">
        <f t="shared" si="23"/>
        <v>Декабрь</v>
      </c>
      <c r="AP65" s="113">
        <f t="shared" si="24"/>
        <v>51</v>
      </c>
      <c r="AQ65" s="114">
        <f t="shared" si="9"/>
        <v>0</v>
      </c>
      <c r="AR65" s="114">
        <f t="shared" si="18"/>
        <v>20000</v>
      </c>
      <c r="AS65" s="114">
        <f t="shared" si="19"/>
        <v>0.71612609999987398</v>
      </c>
      <c r="AT65" s="114">
        <f t="shared" si="25"/>
        <v>-4.2676035079260953E-2</v>
      </c>
      <c r="AU65" s="91">
        <f t="shared" si="10"/>
        <v>0</v>
      </c>
      <c r="AV65" s="91">
        <f t="shared" si="11"/>
        <v>0</v>
      </c>
      <c r="AW65" s="91">
        <f t="shared" si="26"/>
        <v>40</v>
      </c>
      <c r="AX65" s="115">
        <f>IF(AV65=0,AX64,IF(VLOOKUP(C64,Сводный!I:L,2,FALSE)&lt;0,IF(AX64&lt;0,AX64-1,-1),IF(AX64&gt;0,AX64+1,1)))</f>
        <v>1</v>
      </c>
      <c r="AY65" s="120"/>
    </row>
    <row r="66" spans="1:51" s="25" customFormat="1" ht="11.25">
      <c r="A66" s="124"/>
      <c r="B66" s="116">
        <v>65</v>
      </c>
      <c r="C66" s="134">
        <v>40161</v>
      </c>
      <c r="D66" s="83">
        <v>0.56299768518518001</v>
      </c>
      <c r="E66" s="84">
        <f t="shared" si="29"/>
        <v>40161</v>
      </c>
      <c r="F66" s="83">
        <v>0.59701388888887996</v>
      </c>
      <c r="G66" s="85" t="s">
        <v>630</v>
      </c>
      <c r="H66" s="85" t="s">
        <v>68</v>
      </c>
      <c r="I66" s="86">
        <v>44.94</v>
      </c>
      <c r="J66" s="86">
        <v>45.02</v>
      </c>
      <c r="K66" s="85">
        <v>100</v>
      </c>
      <c r="L66" s="86">
        <v>2.4900000000000002</v>
      </c>
      <c r="M66" s="118" t="s">
        <v>11847</v>
      </c>
      <c r="N66" s="108" t="s">
        <v>11909</v>
      </c>
      <c r="O66" s="109">
        <v>0</v>
      </c>
      <c r="P66" s="110" t="s">
        <v>11995</v>
      </c>
      <c r="Q66" s="86"/>
      <c r="R66" s="86"/>
      <c r="S66" s="128">
        <f t="shared" si="20"/>
        <v>20132.735219999973</v>
      </c>
      <c r="T66" s="128">
        <f t="shared" si="21"/>
        <v>2.4900000000000002</v>
      </c>
      <c r="U66" s="126">
        <f t="shared" ref="U66:U129" si="30">I66*ABS(K66)</f>
        <v>4494</v>
      </c>
      <c r="V66" s="126">
        <f t="shared" ref="V66:V129" si="31">J66*ABS(K66)</f>
        <v>4502</v>
      </c>
      <c r="W66" s="125">
        <f t="shared" ref="W66:W129" si="32">IF(H66="s",U66-V66,V66-U66)</f>
        <v>-8</v>
      </c>
      <c r="X66" s="125">
        <f t="shared" si="13"/>
        <v>-10.49</v>
      </c>
      <c r="Y66" s="127">
        <f t="shared" si="14"/>
        <v>334.01000000000181</v>
      </c>
      <c r="Z66" s="127">
        <f t="shared" si="15"/>
        <v>143.22522000000188</v>
      </c>
      <c r="AA66" s="127">
        <f t="shared" ref="AA66:AA129" si="33">Y66+W66</f>
        <v>326.01000000000181</v>
      </c>
      <c r="AB66" s="127">
        <f t="shared" ref="AB66:AB129" si="34">Z66+X66</f>
        <v>132.73522000000187</v>
      </c>
      <c r="AC66" s="91" t="str">
        <f>IF(G66&lt;&gt;"",VLOOKUP(WEEKDAY(C66,2),Служебный!K$4:L$10,2),"")</f>
        <v>пн</v>
      </c>
      <c r="AD66" s="111" t="str">
        <f t="shared" ref="AD66:AD129" si="35">IF(G66 &lt;&gt; "",TEXT((HOUR(D66)),0)&amp;"-"&amp;TEXT(HOUR(D66)+1,0),"")</f>
        <v>13-14</v>
      </c>
      <c r="AE66" s="91" t="str">
        <f>VLOOKUP(G:G,Служебный!B:G,6,)</f>
        <v>NYSE</v>
      </c>
      <c r="AF66" s="91" t="str">
        <f>VLOOKUP(G:G,Служебный!B:G,3,FALSE)</f>
        <v>Services</v>
      </c>
      <c r="AG66" s="91" t="str">
        <f>VLOOKUP(G:G,Служебный!B:G,4,FALSE)</f>
        <v>Electronics Stores</v>
      </c>
      <c r="AH66" s="112">
        <f t="shared" ref="AH66:AH129" si="36">ROUND(((E66+F66)-(C66+D66))*86400,0)</f>
        <v>2939</v>
      </c>
      <c r="AI66" s="112">
        <f t="shared" si="7"/>
        <v>45</v>
      </c>
      <c r="AJ66" s="112" t="str">
        <f t="shared" ref="AJ66:AJ129" si="37">IFERROR(IF(FLOOR((AH66/86400),1)=0,"интрадей",(FLOOR((AH66/86400),1))-(FLOOR((AH66/86400),1))-NETWORKDAYS(E66,C66)),IF(FLOOR((AH66/86400),1)=0,"интрадей",(FLOOR((AH66/86400),1))))</f>
        <v>интрадей</v>
      </c>
      <c r="AK66" s="91" t="str">
        <f>IF(D66&lt;Служебный!P$3,"Раньше открытия",IF(D66&gt;Служебный!P$6,"Позже закрытия",IF(D66&lt;Служебный!P$4,Служебный!N$4,IF((D66&gt;Служебный!P$5),Служебный!N$6,Служебный!N$5))))</f>
        <v>11:00 - 14:30</v>
      </c>
      <c r="AL66" s="91">
        <f t="shared" si="27"/>
        <v>0</v>
      </c>
      <c r="AM66" s="91">
        <f t="shared" si="28"/>
        <v>-10.49</v>
      </c>
      <c r="AN66" s="91">
        <f t="shared" si="22"/>
        <v>2009</v>
      </c>
      <c r="AO66" s="91" t="str">
        <f t="shared" si="23"/>
        <v>Декабрь</v>
      </c>
      <c r="AP66" s="113">
        <f t="shared" si="24"/>
        <v>51</v>
      </c>
      <c r="AQ66" s="114">
        <f t="shared" ref="AQ66:AQ129" si="38">IF(AV66&lt;&gt;0,S66,0)</f>
        <v>0</v>
      </c>
      <c r="AR66" s="114">
        <f t="shared" si="18"/>
        <v>20000</v>
      </c>
      <c r="AS66" s="114">
        <f t="shared" si="19"/>
        <v>0.66367609999986599</v>
      </c>
      <c r="AT66" s="114">
        <f t="shared" si="25"/>
        <v>-5.2077062562881943E-2</v>
      </c>
      <c r="AU66" s="91">
        <f t="shared" ref="AU66:AU129" si="39">IF(C66&lt;&gt;C65,Z66,0)</f>
        <v>0</v>
      </c>
      <c r="AV66" s="91">
        <f t="shared" ref="AV66:AV129" si="40">IF(C66&lt;&gt;C67,AB66,0)</f>
        <v>0</v>
      </c>
      <c r="AW66" s="91">
        <f t="shared" si="26"/>
        <v>45</v>
      </c>
      <c r="AX66" s="115">
        <f>IF(AV66=0,AX65,IF(VLOOKUP(C65,Сводный!I:L,2,FALSE)&lt;0,IF(AX65&lt;0,AX65-1,-1),IF(AX65&gt;0,AX65+1,1)))</f>
        <v>1</v>
      </c>
      <c r="AY66" s="120"/>
    </row>
    <row r="67" spans="1:51" s="25" customFormat="1" ht="11.25">
      <c r="A67" s="124"/>
      <c r="B67" s="116">
        <v>66</v>
      </c>
      <c r="C67" s="134">
        <v>40161</v>
      </c>
      <c r="D67" s="83">
        <v>0.57038194444444001</v>
      </c>
      <c r="E67" s="84">
        <f t="shared" si="29"/>
        <v>40161</v>
      </c>
      <c r="F67" s="83">
        <v>0.57643518518518</v>
      </c>
      <c r="G67" s="85" t="s">
        <v>1881</v>
      </c>
      <c r="H67" s="85" t="s">
        <v>68</v>
      </c>
      <c r="I67" s="86">
        <v>21.96</v>
      </c>
      <c r="J67" s="86">
        <v>22.01</v>
      </c>
      <c r="K67" s="85">
        <v>100</v>
      </c>
      <c r="L67" s="86">
        <v>2.67</v>
      </c>
      <c r="M67" s="118" t="s">
        <v>11847</v>
      </c>
      <c r="N67" s="108" t="s">
        <v>11909</v>
      </c>
      <c r="O67" s="109">
        <v>0</v>
      </c>
      <c r="P67" s="110" t="s">
        <v>11995</v>
      </c>
      <c r="Q67" s="86"/>
      <c r="R67" s="86"/>
      <c r="S67" s="128">
        <f t="shared" si="20"/>
        <v>20125.065219999975</v>
      </c>
      <c r="T67" s="128">
        <f t="shared" si="21"/>
        <v>2.67</v>
      </c>
      <c r="U67" s="126">
        <f t="shared" si="30"/>
        <v>2196</v>
      </c>
      <c r="V67" s="126">
        <f t="shared" si="31"/>
        <v>2201</v>
      </c>
      <c r="W67" s="125">
        <f t="shared" si="32"/>
        <v>-5</v>
      </c>
      <c r="X67" s="125">
        <f t="shared" ref="X67:X130" si="41">W67-T67</f>
        <v>-7.67</v>
      </c>
      <c r="Y67" s="127">
        <f t="shared" ref="Y67:Y130" si="42">Y66+W66</f>
        <v>326.01000000000181</v>
      </c>
      <c r="Z67" s="127">
        <f t="shared" ref="Z67:Z130" si="43">Z66+X66</f>
        <v>132.73522000000187</v>
      </c>
      <c r="AA67" s="127">
        <f t="shared" si="33"/>
        <v>321.01000000000181</v>
      </c>
      <c r="AB67" s="127">
        <f t="shared" si="34"/>
        <v>125.06522000000187</v>
      </c>
      <c r="AC67" s="91" t="str">
        <f>IF(G67&lt;&gt;"",VLOOKUP(WEEKDAY(C67,2),Служебный!K$4:L$10,2),"")</f>
        <v>пн</v>
      </c>
      <c r="AD67" s="111" t="str">
        <f t="shared" si="35"/>
        <v>13-14</v>
      </c>
      <c r="AE67" s="91" t="str">
        <f>VLOOKUP(G:G,Служебный!B:G,6,)</f>
        <v>NYSE</v>
      </c>
      <c r="AF67" s="91" t="str">
        <f>VLOOKUP(G:G,Служебный!B:G,3,FALSE)</f>
        <v>Industrial Goods</v>
      </c>
      <c r="AG67" s="91" t="str">
        <f>VLOOKUP(G:G,Служебный!B:G,4,FALSE)</f>
        <v>Aerospace/Defense Products &amp; Services</v>
      </c>
      <c r="AH67" s="112">
        <f t="shared" si="36"/>
        <v>523</v>
      </c>
      <c r="AI67" s="112">
        <f t="shared" ref="AI67:AI130" si="44">IF(FLOOR((AH67/60),15)&gt;400,"Среднесрок",FLOOR((AH67/60),15))</f>
        <v>0</v>
      </c>
      <c r="AJ67" s="112" t="str">
        <f t="shared" si="37"/>
        <v>интрадей</v>
      </c>
      <c r="AK67" s="91" t="str">
        <f>IF(D67&lt;Служебный!P$3,"Раньше открытия",IF(D67&gt;Служебный!P$6,"Позже закрытия",IF(D67&lt;Служебный!P$4,Служебный!N$4,IF((D67&gt;Служебный!P$5),Служебный!N$6,Служебный!N$5))))</f>
        <v>11:00 - 14:30</v>
      </c>
      <c r="AL67" s="91">
        <f t="shared" si="27"/>
        <v>0</v>
      </c>
      <c r="AM67" s="91">
        <f t="shared" si="28"/>
        <v>-7.67</v>
      </c>
      <c r="AN67" s="91">
        <f t="shared" si="22"/>
        <v>2009</v>
      </c>
      <c r="AO67" s="91" t="str">
        <f t="shared" si="23"/>
        <v>Декабрь</v>
      </c>
      <c r="AP67" s="113">
        <f t="shared" si="24"/>
        <v>51</v>
      </c>
      <c r="AQ67" s="114">
        <f t="shared" si="38"/>
        <v>0</v>
      </c>
      <c r="AR67" s="114">
        <f t="shared" ref="AR67:AR130" si="45">AR66+R67</f>
        <v>20000</v>
      </c>
      <c r="AS67" s="114">
        <f t="shared" ref="AS67:AS130" si="46">IFERROR(100*(S67-AR67)/AR67,"Заполните депозит")</f>
        <v>0.62532609999987476</v>
      </c>
      <c r="AT67" s="114">
        <f t="shared" si="25"/>
        <v>-3.8097158265802018E-2</v>
      </c>
      <c r="AU67" s="91">
        <f t="shared" si="39"/>
        <v>0</v>
      </c>
      <c r="AV67" s="91">
        <f t="shared" si="40"/>
        <v>0</v>
      </c>
      <c r="AW67" s="91">
        <f t="shared" si="26"/>
        <v>25</v>
      </c>
      <c r="AX67" s="115">
        <f>IF(AV67=0,AX66,IF(VLOOKUP(C66,Сводный!I:L,2,FALSE)&lt;0,IF(AX66&lt;0,AX66-1,-1),IF(AX66&gt;0,AX66+1,1)))</f>
        <v>1</v>
      </c>
      <c r="AY67" s="120"/>
    </row>
    <row r="68" spans="1:51" s="25" customFormat="1" ht="11.25">
      <c r="A68" s="124"/>
      <c r="B68" s="116">
        <v>67</v>
      </c>
      <c r="C68" s="134">
        <v>40161</v>
      </c>
      <c r="D68" s="83">
        <v>0.57171296296296004</v>
      </c>
      <c r="E68" s="84">
        <f t="shared" si="29"/>
        <v>40161</v>
      </c>
      <c r="F68" s="83">
        <v>0.57667824074073992</v>
      </c>
      <c r="G68" s="85" t="s">
        <v>2591</v>
      </c>
      <c r="H68" s="85" t="s">
        <v>63</v>
      </c>
      <c r="I68" s="86">
        <v>43.01</v>
      </c>
      <c r="J68" s="86">
        <v>42.98</v>
      </c>
      <c r="K68" s="85">
        <v>100</v>
      </c>
      <c r="L68" s="86">
        <v>2.4900000000000002</v>
      </c>
      <c r="M68" s="118" t="s">
        <v>11847</v>
      </c>
      <c r="N68" s="108" t="s">
        <v>11909</v>
      </c>
      <c r="O68" s="109">
        <v>1</v>
      </c>
      <c r="P68" s="110" t="s">
        <v>11995</v>
      </c>
      <c r="Q68" s="86"/>
      <c r="R68" s="86"/>
      <c r="S68" s="128">
        <f t="shared" ref="S68:S131" si="47">S67+R68+X68</f>
        <v>20119.575219999973</v>
      </c>
      <c r="T68" s="128">
        <f t="shared" ref="T68:T131" si="48">L68</f>
        <v>2.4900000000000002</v>
      </c>
      <c r="U68" s="126">
        <f t="shared" si="30"/>
        <v>4301</v>
      </c>
      <c r="V68" s="126">
        <f t="shared" si="31"/>
        <v>4298</v>
      </c>
      <c r="W68" s="125">
        <f t="shared" si="32"/>
        <v>-3</v>
      </c>
      <c r="X68" s="125">
        <f t="shared" si="41"/>
        <v>-5.49</v>
      </c>
      <c r="Y68" s="127">
        <f t="shared" si="42"/>
        <v>321.01000000000181</v>
      </c>
      <c r="Z68" s="127">
        <f t="shared" si="43"/>
        <v>125.06522000000187</v>
      </c>
      <c r="AA68" s="127">
        <f t="shared" si="33"/>
        <v>318.01000000000181</v>
      </c>
      <c r="AB68" s="127">
        <f t="shared" si="34"/>
        <v>119.57522000000188</v>
      </c>
      <c r="AC68" s="91" t="str">
        <f>IF(G68&lt;&gt;"",VLOOKUP(WEEKDAY(C68,2),Служебный!K$4:L$10,2),"")</f>
        <v>пн</v>
      </c>
      <c r="AD68" s="111" t="str">
        <f t="shared" si="35"/>
        <v>13-14</v>
      </c>
      <c r="AE68" s="91" t="str">
        <f>VLOOKUP(G:G,Служебный!B:G,6,)</f>
        <v>NYSE</v>
      </c>
      <c r="AF68" s="91" t="str">
        <f>VLOOKUP(G:G,Служебный!B:G,3,FALSE)</f>
        <v>Consumer Goods</v>
      </c>
      <c r="AG68" s="91" t="str">
        <f>VLOOKUP(G:G,Служебный!B:G,4,FALSE)</f>
        <v>Food - Major Diversified</v>
      </c>
      <c r="AH68" s="112">
        <f t="shared" si="36"/>
        <v>429</v>
      </c>
      <c r="AI68" s="112">
        <f t="shared" si="44"/>
        <v>0</v>
      </c>
      <c r="AJ68" s="112" t="str">
        <f t="shared" si="37"/>
        <v>интрадей</v>
      </c>
      <c r="AK68" s="91" t="str">
        <f>IF(D68&lt;Служебный!P$3,"Раньше открытия",IF(D68&gt;Служебный!P$6,"Позже закрытия",IF(D68&lt;Служебный!P$4,Служебный!N$4,IF((D68&gt;Служебный!P$5),Служебный!N$6,Служебный!N$5))))</f>
        <v>11:00 - 14:30</v>
      </c>
      <c r="AL68" s="91">
        <f t="shared" si="27"/>
        <v>0</v>
      </c>
      <c r="AM68" s="91">
        <f t="shared" si="28"/>
        <v>-5.49</v>
      </c>
      <c r="AN68" s="91">
        <f t="shared" ref="AN68:AN131" si="49">IF(G68&lt;&gt;"",YEAR(C68),"")</f>
        <v>2009</v>
      </c>
      <c r="AO68" s="91" t="str">
        <f t="shared" ref="AO68:AO131" si="50">IF(G68&lt;&gt;"",(IF(TEXT(C68,"MMMM") = "MMMM",TEXT(C68,"ММММ"),TEXT(C68,"MMMM"))),"")</f>
        <v>Декабрь</v>
      </c>
      <c r="AP68" s="113">
        <f t="shared" ref="AP68:AP131" si="51">IF(G68&lt;&gt;"",CEILING((C68-DATE(YEAR(C68),1,1)+WEEKDAY(DATE(YEAR(C68),1,1),2))/7,1),"")</f>
        <v>51</v>
      </c>
      <c r="AQ68" s="114">
        <f t="shared" si="38"/>
        <v>0</v>
      </c>
      <c r="AR68" s="114">
        <f t="shared" si="45"/>
        <v>20000</v>
      </c>
      <c r="AS68" s="114">
        <f t="shared" si="46"/>
        <v>0.59787609999986668</v>
      </c>
      <c r="AT68" s="114">
        <f t="shared" ref="AT68:AT131" si="52">IFERROR(100*(S68-S67-R68)/(S67+R68),"Заполните депозит")</f>
        <v>-2.7279414699961937E-2</v>
      </c>
      <c r="AU68" s="91">
        <f t="shared" si="39"/>
        <v>0</v>
      </c>
      <c r="AV68" s="91">
        <f t="shared" si="40"/>
        <v>0</v>
      </c>
      <c r="AW68" s="91">
        <f t="shared" ref="AW68:AW131" si="53">CEILING(I68,5)</f>
        <v>45</v>
      </c>
      <c r="AX68" s="115">
        <f>IF(AV68=0,AX67,IF(VLOOKUP(C67,Сводный!I:L,2,FALSE)&lt;0,IF(AX67&lt;0,AX67-1,-1),IF(AX67&gt;0,AX67+1,1)))</f>
        <v>1</v>
      </c>
      <c r="AY68" s="120"/>
    </row>
    <row r="69" spans="1:51" s="25" customFormat="1" ht="11.25">
      <c r="A69" s="124"/>
      <c r="B69" s="116">
        <v>68</v>
      </c>
      <c r="C69" s="134">
        <v>40161</v>
      </c>
      <c r="D69" s="83">
        <v>0.57194444444444004</v>
      </c>
      <c r="E69" s="84">
        <f t="shared" si="29"/>
        <v>40161</v>
      </c>
      <c r="F69" s="83">
        <v>0.57667824074073992</v>
      </c>
      <c r="G69" s="85" t="s">
        <v>2591</v>
      </c>
      <c r="H69" s="85" t="s">
        <v>63</v>
      </c>
      <c r="I69" s="86">
        <v>43.01</v>
      </c>
      <c r="J69" s="86">
        <v>42.98</v>
      </c>
      <c r="K69" s="85">
        <v>100</v>
      </c>
      <c r="L69" s="86">
        <v>2.4900000000000002</v>
      </c>
      <c r="M69" s="118" t="s">
        <v>11847</v>
      </c>
      <c r="N69" s="108" t="s">
        <v>11909</v>
      </c>
      <c r="O69" s="109">
        <v>0</v>
      </c>
      <c r="P69" s="110" t="s">
        <v>11995</v>
      </c>
      <c r="Q69" s="86"/>
      <c r="R69" s="86"/>
      <c r="S69" s="128">
        <f t="shared" si="47"/>
        <v>20114.085219999972</v>
      </c>
      <c r="T69" s="128">
        <f t="shared" si="48"/>
        <v>2.4900000000000002</v>
      </c>
      <c r="U69" s="126">
        <f t="shared" si="30"/>
        <v>4301</v>
      </c>
      <c r="V69" s="126">
        <f t="shared" si="31"/>
        <v>4298</v>
      </c>
      <c r="W69" s="125">
        <f t="shared" si="32"/>
        <v>-3</v>
      </c>
      <c r="X69" s="125">
        <f t="shared" si="41"/>
        <v>-5.49</v>
      </c>
      <c r="Y69" s="127">
        <f t="shared" si="42"/>
        <v>318.01000000000181</v>
      </c>
      <c r="Z69" s="127">
        <f t="shared" si="43"/>
        <v>119.57522000000188</v>
      </c>
      <c r="AA69" s="127">
        <f t="shared" si="33"/>
        <v>315.01000000000181</v>
      </c>
      <c r="AB69" s="127">
        <f t="shared" si="34"/>
        <v>114.08522000000188</v>
      </c>
      <c r="AC69" s="91" t="str">
        <f>IF(G69&lt;&gt;"",VLOOKUP(WEEKDAY(C69,2),Служебный!K$4:L$10,2),"")</f>
        <v>пн</v>
      </c>
      <c r="AD69" s="111" t="str">
        <f t="shared" si="35"/>
        <v>13-14</v>
      </c>
      <c r="AE69" s="91" t="str">
        <f>VLOOKUP(G:G,Служебный!B:G,6,)</f>
        <v>NYSE</v>
      </c>
      <c r="AF69" s="91" t="str">
        <f>VLOOKUP(G:G,Служебный!B:G,3,FALSE)</f>
        <v>Consumer Goods</v>
      </c>
      <c r="AG69" s="91" t="str">
        <f>VLOOKUP(G:G,Служебный!B:G,4,FALSE)</f>
        <v>Food - Major Diversified</v>
      </c>
      <c r="AH69" s="112">
        <f t="shared" si="36"/>
        <v>409</v>
      </c>
      <c r="AI69" s="112">
        <f t="shared" si="44"/>
        <v>0</v>
      </c>
      <c r="AJ69" s="112" t="str">
        <f t="shared" si="37"/>
        <v>интрадей</v>
      </c>
      <c r="AK69" s="91" t="str">
        <f>IF(D69&lt;Служебный!P$3,"Раньше открытия",IF(D69&gt;Служебный!P$6,"Позже закрытия",IF(D69&lt;Служебный!P$4,Служебный!N$4,IF((D69&gt;Служебный!P$5),Служебный!N$6,Служебный!N$5))))</f>
        <v>11:00 - 14:30</v>
      </c>
      <c r="AL69" s="91">
        <f t="shared" si="27"/>
        <v>0</v>
      </c>
      <c r="AM69" s="91">
        <f t="shared" si="28"/>
        <v>-5.49</v>
      </c>
      <c r="AN69" s="91">
        <f t="shared" si="49"/>
        <v>2009</v>
      </c>
      <c r="AO69" s="91" t="str">
        <f t="shared" si="50"/>
        <v>Декабрь</v>
      </c>
      <c r="AP69" s="113">
        <f t="shared" si="51"/>
        <v>51</v>
      </c>
      <c r="AQ69" s="114">
        <f t="shared" si="38"/>
        <v>0</v>
      </c>
      <c r="AR69" s="114">
        <f t="shared" si="45"/>
        <v>20000</v>
      </c>
      <c r="AS69" s="114">
        <f t="shared" si="46"/>
        <v>0.57042609999985872</v>
      </c>
      <c r="AT69" s="114">
        <f t="shared" si="52"/>
        <v>-2.7286858395222165E-2</v>
      </c>
      <c r="AU69" s="91">
        <f t="shared" si="39"/>
        <v>0</v>
      </c>
      <c r="AV69" s="91">
        <f t="shared" si="40"/>
        <v>0</v>
      </c>
      <c r="AW69" s="91">
        <f t="shared" si="53"/>
        <v>45</v>
      </c>
      <c r="AX69" s="115">
        <f>IF(AV69=0,AX68,IF(VLOOKUP(C68,Сводный!I:L,2,FALSE)&lt;0,IF(AX68&lt;0,AX68-1,-1),IF(AX68&gt;0,AX68+1,1)))</f>
        <v>1</v>
      </c>
      <c r="AY69" s="120"/>
    </row>
    <row r="70" spans="1:51" s="25" customFormat="1" ht="11.25">
      <c r="A70" s="124"/>
      <c r="B70" s="116">
        <v>69</v>
      </c>
      <c r="C70" s="134">
        <v>40161</v>
      </c>
      <c r="D70" s="83">
        <v>0.57195601851850997</v>
      </c>
      <c r="E70" s="84">
        <f t="shared" si="29"/>
        <v>40161</v>
      </c>
      <c r="F70" s="83">
        <v>0.57667824074073992</v>
      </c>
      <c r="G70" s="85" t="s">
        <v>2591</v>
      </c>
      <c r="H70" s="85" t="s">
        <v>63</v>
      </c>
      <c r="I70" s="86">
        <v>43.01</v>
      </c>
      <c r="J70" s="86">
        <v>42.98</v>
      </c>
      <c r="K70" s="85">
        <v>100</v>
      </c>
      <c r="L70" s="86">
        <v>2.4900000000000002</v>
      </c>
      <c r="M70" s="118" t="s">
        <v>11847</v>
      </c>
      <c r="N70" s="108" t="s">
        <v>11909</v>
      </c>
      <c r="O70" s="109">
        <v>1</v>
      </c>
      <c r="P70" s="110" t="s">
        <v>11995</v>
      </c>
      <c r="Q70" s="86"/>
      <c r="R70" s="86"/>
      <c r="S70" s="128">
        <f t="shared" si="47"/>
        <v>20108.59521999997</v>
      </c>
      <c r="T70" s="128">
        <f t="shared" si="48"/>
        <v>2.4900000000000002</v>
      </c>
      <c r="U70" s="126">
        <f t="shared" si="30"/>
        <v>4301</v>
      </c>
      <c r="V70" s="126">
        <f t="shared" si="31"/>
        <v>4298</v>
      </c>
      <c r="W70" s="125">
        <f t="shared" si="32"/>
        <v>-3</v>
      </c>
      <c r="X70" s="125">
        <f t="shared" si="41"/>
        <v>-5.49</v>
      </c>
      <c r="Y70" s="127">
        <f t="shared" si="42"/>
        <v>315.01000000000181</v>
      </c>
      <c r="Z70" s="127">
        <f t="shared" si="43"/>
        <v>114.08522000000188</v>
      </c>
      <c r="AA70" s="127">
        <f t="shared" si="33"/>
        <v>312.01000000000181</v>
      </c>
      <c r="AB70" s="127">
        <f t="shared" si="34"/>
        <v>108.59522000000189</v>
      </c>
      <c r="AC70" s="91" t="str">
        <f>IF(G70&lt;&gt;"",VLOOKUP(WEEKDAY(C70,2),Служебный!K$4:L$10,2),"")</f>
        <v>пн</v>
      </c>
      <c r="AD70" s="111" t="str">
        <f t="shared" si="35"/>
        <v>13-14</v>
      </c>
      <c r="AE70" s="91" t="str">
        <f>VLOOKUP(G:G,Служебный!B:G,6,)</f>
        <v>NYSE</v>
      </c>
      <c r="AF70" s="91" t="str">
        <f>VLOOKUP(G:G,Служебный!B:G,3,FALSE)</f>
        <v>Consumer Goods</v>
      </c>
      <c r="AG70" s="91" t="str">
        <f>VLOOKUP(G:G,Служебный!B:G,4,FALSE)</f>
        <v>Food - Major Diversified</v>
      </c>
      <c r="AH70" s="112">
        <f t="shared" si="36"/>
        <v>408</v>
      </c>
      <c r="AI70" s="112">
        <f t="shared" si="44"/>
        <v>0</v>
      </c>
      <c r="AJ70" s="112" t="str">
        <f t="shared" si="37"/>
        <v>интрадей</v>
      </c>
      <c r="AK70" s="91" t="str">
        <f>IF(D70&lt;Служебный!P$3,"Раньше открытия",IF(D70&gt;Служебный!P$6,"Позже закрытия",IF(D70&lt;Служебный!P$4,Служебный!N$4,IF((D70&gt;Служебный!P$5),Служебный!N$6,Служебный!N$5))))</f>
        <v>11:00 - 14:30</v>
      </c>
      <c r="AL70" s="91">
        <f t="shared" si="27"/>
        <v>0</v>
      </c>
      <c r="AM70" s="91">
        <f t="shared" si="28"/>
        <v>-5.49</v>
      </c>
      <c r="AN70" s="91">
        <f t="shared" si="49"/>
        <v>2009</v>
      </c>
      <c r="AO70" s="91" t="str">
        <f t="shared" si="50"/>
        <v>Декабрь</v>
      </c>
      <c r="AP70" s="113">
        <f t="shared" si="51"/>
        <v>51</v>
      </c>
      <c r="AQ70" s="114">
        <f t="shared" si="38"/>
        <v>0</v>
      </c>
      <c r="AR70" s="114">
        <f t="shared" si="45"/>
        <v>20000</v>
      </c>
      <c r="AS70" s="114">
        <f t="shared" si="46"/>
        <v>0.54297609999985075</v>
      </c>
      <c r="AT70" s="114">
        <f t="shared" si="52"/>
        <v>-2.7294306153892334E-2</v>
      </c>
      <c r="AU70" s="91">
        <f t="shared" si="39"/>
        <v>0</v>
      </c>
      <c r="AV70" s="91">
        <f t="shared" si="40"/>
        <v>0</v>
      </c>
      <c r="AW70" s="91">
        <f t="shared" si="53"/>
        <v>45</v>
      </c>
      <c r="AX70" s="115">
        <f>IF(AV70=0,AX69,IF(VLOOKUP(C69,Сводный!I:L,2,FALSE)&lt;0,IF(AX69&lt;0,AX69-1,-1),IF(AX69&gt;0,AX69+1,1)))</f>
        <v>1</v>
      </c>
      <c r="AY70" s="120"/>
    </row>
    <row r="71" spans="1:51" s="25" customFormat="1" ht="11.25">
      <c r="A71" s="124"/>
      <c r="B71" s="116">
        <v>70</v>
      </c>
      <c r="C71" s="134">
        <v>40161</v>
      </c>
      <c r="D71" s="83">
        <v>0.59243055555554991</v>
      </c>
      <c r="E71" s="84">
        <f t="shared" si="29"/>
        <v>40161</v>
      </c>
      <c r="F71" s="83">
        <v>0.59701388888887996</v>
      </c>
      <c r="G71" s="85" t="s">
        <v>630</v>
      </c>
      <c r="H71" s="85" t="s">
        <v>68</v>
      </c>
      <c r="I71" s="86">
        <v>44.98</v>
      </c>
      <c r="J71" s="86">
        <v>45.02</v>
      </c>
      <c r="K71" s="85">
        <v>100</v>
      </c>
      <c r="L71" s="86">
        <v>2.4900000000000002</v>
      </c>
      <c r="M71" s="118" t="s">
        <v>11847</v>
      </c>
      <c r="N71" s="108" t="s">
        <v>11913</v>
      </c>
      <c r="O71" s="109">
        <v>0</v>
      </c>
      <c r="P71" s="110" t="s">
        <v>11995</v>
      </c>
      <c r="Q71" s="86"/>
      <c r="R71" s="86"/>
      <c r="S71" s="128">
        <f t="shared" si="47"/>
        <v>20102.105219999969</v>
      </c>
      <c r="T71" s="128">
        <f t="shared" si="48"/>
        <v>2.4900000000000002</v>
      </c>
      <c r="U71" s="126">
        <f t="shared" si="30"/>
        <v>4498</v>
      </c>
      <c r="V71" s="126">
        <f t="shared" si="31"/>
        <v>4502</v>
      </c>
      <c r="W71" s="125">
        <f t="shared" si="32"/>
        <v>-4</v>
      </c>
      <c r="X71" s="125">
        <f t="shared" si="41"/>
        <v>-6.49</v>
      </c>
      <c r="Y71" s="127">
        <f t="shared" si="42"/>
        <v>312.01000000000181</v>
      </c>
      <c r="Z71" s="127">
        <f t="shared" si="43"/>
        <v>108.59522000000189</v>
      </c>
      <c r="AA71" s="127">
        <f t="shared" si="33"/>
        <v>308.01000000000181</v>
      </c>
      <c r="AB71" s="127">
        <f t="shared" si="34"/>
        <v>102.10522000000189</v>
      </c>
      <c r="AC71" s="91" t="str">
        <f>IF(G71&lt;&gt;"",VLOOKUP(WEEKDAY(C71,2),Служебный!K$4:L$10,2),"")</f>
        <v>пн</v>
      </c>
      <c r="AD71" s="111" t="str">
        <f t="shared" si="35"/>
        <v>14-15</v>
      </c>
      <c r="AE71" s="91" t="str">
        <f>VLOOKUP(G:G,Служебный!B:G,6,)</f>
        <v>NYSE</v>
      </c>
      <c r="AF71" s="91" t="str">
        <f>VLOOKUP(G:G,Служебный!B:G,3,FALSE)</f>
        <v>Services</v>
      </c>
      <c r="AG71" s="91" t="str">
        <f>VLOOKUP(G:G,Служебный!B:G,4,FALSE)</f>
        <v>Electronics Stores</v>
      </c>
      <c r="AH71" s="112">
        <f t="shared" si="36"/>
        <v>396</v>
      </c>
      <c r="AI71" s="112">
        <f t="shared" si="44"/>
        <v>0</v>
      </c>
      <c r="AJ71" s="112" t="str">
        <f t="shared" si="37"/>
        <v>интрадей</v>
      </c>
      <c r="AK71" s="91" t="str">
        <f>IF(D71&lt;Служебный!P$3,"Раньше открытия",IF(D71&gt;Служебный!P$6,"Позже закрытия",IF(D71&lt;Служебный!P$4,Служебный!N$4,IF((D71&gt;Служебный!P$5),Служебный!N$6,Служебный!N$5))))</f>
        <v>11:00 - 14:30</v>
      </c>
      <c r="AL71" s="91">
        <f t="shared" si="27"/>
        <v>0</v>
      </c>
      <c r="AM71" s="91">
        <f t="shared" si="28"/>
        <v>-6.49</v>
      </c>
      <c r="AN71" s="91">
        <f t="shared" si="49"/>
        <v>2009</v>
      </c>
      <c r="AO71" s="91" t="str">
        <f t="shared" si="50"/>
        <v>Декабрь</v>
      </c>
      <c r="AP71" s="113">
        <f t="shared" si="51"/>
        <v>51</v>
      </c>
      <c r="AQ71" s="114">
        <f t="shared" si="38"/>
        <v>0</v>
      </c>
      <c r="AR71" s="114">
        <f t="shared" si="45"/>
        <v>20000</v>
      </c>
      <c r="AS71" s="114">
        <f t="shared" si="46"/>
        <v>0.51052609999984266</v>
      </c>
      <c r="AT71" s="114">
        <f t="shared" si="52"/>
        <v>-3.2274755789736417E-2</v>
      </c>
      <c r="AU71" s="91">
        <f t="shared" si="39"/>
        <v>0</v>
      </c>
      <c r="AV71" s="91">
        <f t="shared" si="40"/>
        <v>0</v>
      </c>
      <c r="AW71" s="91">
        <f t="shared" si="53"/>
        <v>45</v>
      </c>
      <c r="AX71" s="115">
        <f>IF(AV71=0,AX70,IF(VLOOKUP(C70,Сводный!I:L,2,FALSE)&lt;0,IF(AX70&lt;0,AX70-1,-1),IF(AX70&gt;0,AX70+1,1)))</f>
        <v>1</v>
      </c>
      <c r="AY71" s="120"/>
    </row>
    <row r="72" spans="1:51" s="25" customFormat="1" ht="11.25">
      <c r="A72" s="124"/>
      <c r="B72" s="116">
        <v>71</v>
      </c>
      <c r="C72" s="134">
        <v>40161</v>
      </c>
      <c r="D72" s="83">
        <v>0.59247685185184995</v>
      </c>
      <c r="E72" s="84">
        <f t="shared" si="29"/>
        <v>40161</v>
      </c>
      <c r="F72" s="83">
        <v>0.59701388888887996</v>
      </c>
      <c r="G72" s="85" t="s">
        <v>630</v>
      </c>
      <c r="H72" s="85" t="s">
        <v>68</v>
      </c>
      <c r="I72" s="86">
        <v>44.98</v>
      </c>
      <c r="J72" s="86">
        <v>45.02</v>
      </c>
      <c r="K72" s="85">
        <v>100</v>
      </c>
      <c r="L72" s="86">
        <v>2.4900000000000002</v>
      </c>
      <c r="M72" s="118" t="s">
        <v>11847</v>
      </c>
      <c r="N72" s="108" t="s">
        <v>11909</v>
      </c>
      <c r="O72" s="109">
        <v>-2</v>
      </c>
      <c r="P72" s="110" t="s">
        <v>11995</v>
      </c>
      <c r="Q72" s="86"/>
      <c r="R72" s="86"/>
      <c r="S72" s="128">
        <f t="shared" si="47"/>
        <v>20095.615219999967</v>
      </c>
      <c r="T72" s="128">
        <f t="shared" si="48"/>
        <v>2.4900000000000002</v>
      </c>
      <c r="U72" s="126">
        <f t="shared" si="30"/>
        <v>4498</v>
      </c>
      <c r="V72" s="126">
        <f t="shared" si="31"/>
        <v>4502</v>
      </c>
      <c r="W72" s="125">
        <f t="shared" si="32"/>
        <v>-4</v>
      </c>
      <c r="X72" s="125">
        <f t="shared" si="41"/>
        <v>-6.49</v>
      </c>
      <c r="Y72" s="127">
        <f t="shared" si="42"/>
        <v>308.01000000000181</v>
      </c>
      <c r="Z72" s="127">
        <f t="shared" si="43"/>
        <v>102.10522000000189</v>
      </c>
      <c r="AA72" s="127">
        <f t="shared" si="33"/>
        <v>304.01000000000181</v>
      </c>
      <c r="AB72" s="127">
        <f t="shared" si="34"/>
        <v>95.615220000001898</v>
      </c>
      <c r="AC72" s="91" t="str">
        <f>IF(G72&lt;&gt;"",VLOOKUP(WEEKDAY(C72,2),Служебный!K$4:L$10,2),"")</f>
        <v>пн</v>
      </c>
      <c r="AD72" s="111" t="str">
        <f t="shared" si="35"/>
        <v>14-15</v>
      </c>
      <c r="AE72" s="91" t="str">
        <f>VLOOKUP(G:G,Служебный!B:G,6,)</f>
        <v>NYSE</v>
      </c>
      <c r="AF72" s="91" t="str">
        <f>VLOOKUP(G:G,Служебный!B:G,3,FALSE)</f>
        <v>Services</v>
      </c>
      <c r="AG72" s="91" t="str">
        <f>VLOOKUP(G:G,Служебный!B:G,4,FALSE)</f>
        <v>Electronics Stores</v>
      </c>
      <c r="AH72" s="112">
        <f t="shared" si="36"/>
        <v>392</v>
      </c>
      <c r="AI72" s="112">
        <f t="shared" si="44"/>
        <v>0</v>
      </c>
      <c r="AJ72" s="112" t="str">
        <f t="shared" si="37"/>
        <v>интрадей</v>
      </c>
      <c r="AK72" s="91" t="str">
        <f>IF(D72&lt;Служебный!P$3,"Раньше открытия",IF(D72&gt;Служебный!P$6,"Позже закрытия",IF(D72&lt;Служебный!P$4,Служебный!N$4,IF((D72&gt;Служебный!P$5),Служебный!N$6,Служебный!N$5))))</f>
        <v>11:00 - 14:30</v>
      </c>
      <c r="AL72" s="91">
        <f t="shared" si="27"/>
        <v>0</v>
      </c>
      <c r="AM72" s="91">
        <f t="shared" si="28"/>
        <v>-6.49</v>
      </c>
      <c r="AN72" s="91">
        <f t="shared" si="49"/>
        <v>2009</v>
      </c>
      <c r="AO72" s="91" t="str">
        <f t="shared" si="50"/>
        <v>Декабрь</v>
      </c>
      <c r="AP72" s="113">
        <f t="shared" si="51"/>
        <v>51</v>
      </c>
      <c r="AQ72" s="114">
        <f t="shared" si="38"/>
        <v>0</v>
      </c>
      <c r="AR72" s="114">
        <f t="shared" si="45"/>
        <v>20000</v>
      </c>
      <c r="AS72" s="114">
        <f t="shared" si="46"/>
        <v>0.47807609999983469</v>
      </c>
      <c r="AT72" s="114">
        <f t="shared" si="52"/>
        <v>-3.2285175751366454E-2</v>
      </c>
      <c r="AU72" s="91">
        <f t="shared" si="39"/>
        <v>0</v>
      </c>
      <c r="AV72" s="91">
        <f t="shared" si="40"/>
        <v>0</v>
      </c>
      <c r="AW72" s="91">
        <f t="shared" si="53"/>
        <v>45</v>
      </c>
      <c r="AX72" s="115">
        <f>IF(AV72=0,AX71,IF(VLOOKUP(C71,Сводный!I:L,2,FALSE)&lt;0,IF(AX71&lt;0,AX71-1,-1),IF(AX71&gt;0,AX71+1,1)))</f>
        <v>1</v>
      </c>
      <c r="AY72" s="120"/>
    </row>
    <row r="73" spans="1:51" s="25" customFormat="1" ht="11.25">
      <c r="A73" s="124"/>
      <c r="B73" s="116">
        <v>72</v>
      </c>
      <c r="C73" s="134">
        <v>40161</v>
      </c>
      <c r="D73" s="83">
        <v>0.59252314814814</v>
      </c>
      <c r="E73" s="84">
        <f t="shared" si="29"/>
        <v>40161</v>
      </c>
      <c r="F73" s="83">
        <v>0.59701388888887996</v>
      </c>
      <c r="G73" s="85" t="s">
        <v>630</v>
      </c>
      <c r="H73" s="85" t="s">
        <v>68</v>
      </c>
      <c r="I73" s="86">
        <v>44.98</v>
      </c>
      <c r="J73" s="86">
        <v>45.02</v>
      </c>
      <c r="K73" s="85">
        <v>100</v>
      </c>
      <c r="L73" s="86">
        <v>2.4900000000000002</v>
      </c>
      <c r="M73" s="118" t="s">
        <v>11850</v>
      </c>
      <c r="N73" s="108" t="s">
        <v>11913</v>
      </c>
      <c r="O73" s="109">
        <v>-2</v>
      </c>
      <c r="P73" s="110" t="s">
        <v>11996</v>
      </c>
      <c r="Q73" s="86"/>
      <c r="R73" s="86"/>
      <c r="S73" s="128">
        <f t="shared" si="47"/>
        <v>20089.125219999965</v>
      </c>
      <c r="T73" s="128">
        <f t="shared" si="48"/>
        <v>2.4900000000000002</v>
      </c>
      <c r="U73" s="126">
        <f t="shared" si="30"/>
        <v>4498</v>
      </c>
      <c r="V73" s="126">
        <f t="shared" si="31"/>
        <v>4502</v>
      </c>
      <c r="W73" s="125">
        <f t="shared" si="32"/>
        <v>-4</v>
      </c>
      <c r="X73" s="125">
        <f t="shared" si="41"/>
        <v>-6.49</v>
      </c>
      <c r="Y73" s="127">
        <f t="shared" si="42"/>
        <v>304.01000000000181</v>
      </c>
      <c r="Z73" s="127">
        <f t="shared" si="43"/>
        <v>95.615220000001898</v>
      </c>
      <c r="AA73" s="127">
        <f t="shared" si="33"/>
        <v>300.01000000000181</v>
      </c>
      <c r="AB73" s="127">
        <f t="shared" si="34"/>
        <v>89.125220000001903</v>
      </c>
      <c r="AC73" s="91" t="str">
        <f>IF(G73&lt;&gt;"",VLOOKUP(WEEKDAY(C73,2),Служебный!K$4:L$10,2),"")</f>
        <v>пн</v>
      </c>
      <c r="AD73" s="111" t="str">
        <f t="shared" si="35"/>
        <v>14-15</v>
      </c>
      <c r="AE73" s="91" t="str">
        <f>VLOOKUP(G:G,Служебный!B:G,6,)</f>
        <v>NYSE</v>
      </c>
      <c r="AF73" s="91" t="str">
        <f>VLOOKUP(G:G,Служебный!B:G,3,FALSE)</f>
        <v>Services</v>
      </c>
      <c r="AG73" s="91" t="str">
        <f>VLOOKUP(G:G,Служебный!B:G,4,FALSE)</f>
        <v>Electronics Stores</v>
      </c>
      <c r="AH73" s="112">
        <f t="shared" si="36"/>
        <v>388</v>
      </c>
      <c r="AI73" s="112">
        <f t="shared" si="44"/>
        <v>0</v>
      </c>
      <c r="AJ73" s="112" t="str">
        <f t="shared" si="37"/>
        <v>интрадей</v>
      </c>
      <c r="AK73" s="91" t="str">
        <f>IF(D73&lt;Служебный!P$3,"Раньше открытия",IF(D73&gt;Служебный!P$6,"Позже закрытия",IF(D73&lt;Служебный!P$4,Служебный!N$4,IF((D73&gt;Служебный!P$5),Служебный!N$6,Служебный!N$5))))</f>
        <v>11:00 - 14:30</v>
      </c>
      <c r="AL73" s="91">
        <f t="shared" si="27"/>
        <v>0</v>
      </c>
      <c r="AM73" s="91">
        <f t="shared" si="28"/>
        <v>-6.49</v>
      </c>
      <c r="AN73" s="91">
        <f t="shared" si="49"/>
        <v>2009</v>
      </c>
      <c r="AO73" s="91" t="str">
        <f t="shared" si="50"/>
        <v>Декабрь</v>
      </c>
      <c r="AP73" s="113">
        <f t="shared" si="51"/>
        <v>51</v>
      </c>
      <c r="AQ73" s="114">
        <f t="shared" si="38"/>
        <v>0</v>
      </c>
      <c r="AR73" s="114">
        <f t="shared" si="45"/>
        <v>20000</v>
      </c>
      <c r="AS73" s="114">
        <f t="shared" si="46"/>
        <v>0.44562609999982672</v>
      </c>
      <c r="AT73" s="114">
        <f t="shared" si="52"/>
        <v>-3.2295602443375267E-2</v>
      </c>
      <c r="AU73" s="91">
        <f t="shared" si="39"/>
        <v>0</v>
      </c>
      <c r="AV73" s="91">
        <f t="shared" si="40"/>
        <v>0</v>
      </c>
      <c r="AW73" s="91">
        <f t="shared" si="53"/>
        <v>45</v>
      </c>
      <c r="AX73" s="115">
        <f>IF(AV73=0,AX72,IF(VLOOKUP(C72,Сводный!I:L,2,FALSE)&lt;0,IF(AX72&lt;0,AX72-1,-1),IF(AX72&gt;0,AX72+1,1)))</f>
        <v>1</v>
      </c>
      <c r="AY73" s="120"/>
    </row>
    <row r="74" spans="1:51" s="25" customFormat="1" ht="11.25">
      <c r="A74" s="124"/>
      <c r="B74" s="116">
        <v>73</v>
      </c>
      <c r="C74" s="134">
        <v>40161</v>
      </c>
      <c r="D74" s="83">
        <v>0.59855324074074001</v>
      </c>
      <c r="E74" s="84">
        <f t="shared" si="29"/>
        <v>40161</v>
      </c>
      <c r="F74" s="83">
        <v>0.61202546296296001</v>
      </c>
      <c r="G74" s="85" t="s">
        <v>2078</v>
      </c>
      <c r="H74" s="85" t="s">
        <v>68</v>
      </c>
      <c r="I74" s="86">
        <v>90.44</v>
      </c>
      <c r="J74" s="86">
        <v>90.52</v>
      </c>
      <c r="K74" s="85">
        <v>100</v>
      </c>
      <c r="L74" s="86">
        <v>2.33</v>
      </c>
      <c r="M74" s="118" t="s">
        <v>11847</v>
      </c>
      <c r="N74" s="108" t="s">
        <v>11910</v>
      </c>
      <c r="O74" s="109">
        <v>2</v>
      </c>
      <c r="P74" s="110" t="s">
        <v>11995</v>
      </c>
      <c r="Q74" s="86"/>
      <c r="R74" s="86"/>
      <c r="S74" s="128">
        <f t="shared" si="47"/>
        <v>20078.795219999964</v>
      </c>
      <c r="T74" s="128">
        <f t="shared" si="48"/>
        <v>2.33</v>
      </c>
      <c r="U74" s="126">
        <f t="shared" si="30"/>
        <v>9044</v>
      </c>
      <c r="V74" s="126">
        <f t="shared" si="31"/>
        <v>9052</v>
      </c>
      <c r="W74" s="125">
        <f t="shared" si="32"/>
        <v>-8</v>
      </c>
      <c r="X74" s="125">
        <f t="shared" si="41"/>
        <v>-10.33</v>
      </c>
      <c r="Y74" s="127">
        <f t="shared" si="42"/>
        <v>300.01000000000181</v>
      </c>
      <c r="Z74" s="127">
        <f t="shared" si="43"/>
        <v>89.125220000001903</v>
      </c>
      <c r="AA74" s="127">
        <f t="shared" si="33"/>
        <v>292.01000000000181</v>
      </c>
      <c r="AB74" s="127">
        <f t="shared" si="34"/>
        <v>78.795220000001905</v>
      </c>
      <c r="AC74" s="91" t="str">
        <f>IF(G74&lt;&gt;"",VLOOKUP(WEEKDAY(C74,2),Служебный!K$4:L$10,2),"")</f>
        <v>пн</v>
      </c>
      <c r="AD74" s="111" t="str">
        <f t="shared" si="35"/>
        <v>14-15</v>
      </c>
      <c r="AE74" s="91" t="str">
        <f>VLOOKUP(G:G,Служебный!B:G,6,)</f>
        <v>NYSE</v>
      </c>
      <c r="AF74" s="91" t="str">
        <f>VLOOKUP(G:G,Служебный!B:G,3,FALSE)</f>
        <v>Services</v>
      </c>
      <c r="AG74" s="91" t="str">
        <f>VLOOKUP(G:G,Служебный!B:G,4,FALSE)</f>
        <v>Air Delivery &amp; Freight Services</v>
      </c>
      <c r="AH74" s="112">
        <f t="shared" si="36"/>
        <v>1164</v>
      </c>
      <c r="AI74" s="112">
        <f t="shared" si="44"/>
        <v>15</v>
      </c>
      <c r="AJ74" s="112" t="str">
        <f t="shared" si="37"/>
        <v>интрадей</v>
      </c>
      <c r="AK74" s="91" t="str">
        <f>IF(D74&lt;Служебный!P$3,"Раньше открытия",IF(D74&gt;Служебный!P$6,"Позже закрытия",IF(D74&lt;Служебный!P$4,Служебный!N$4,IF((D74&gt;Служебный!P$5),Служебный!N$6,Служебный!N$5))))</f>
        <v>11:00 - 14:30</v>
      </c>
      <c r="AL74" s="91">
        <f t="shared" si="27"/>
        <v>0</v>
      </c>
      <c r="AM74" s="91">
        <f t="shared" si="28"/>
        <v>-10.33</v>
      </c>
      <c r="AN74" s="91">
        <f t="shared" si="49"/>
        <v>2009</v>
      </c>
      <c r="AO74" s="91" t="str">
        <f t="shared" si="50"/>
        <v>Декабрь</v>
      </c>
      <c r="AP74" s="113">
        <f t="shared" si="51"/>
        <v>51</v>
      </c>
      <c r="AQ74" s="114">
        <f t="shared" si="38"/>
        <v>0</v>
      </c>
      <c r="AR74" s="114">
        <f t="shared" si="45"/>
        <v>20000</v>
      </c>
      <c r="AS74" s="114">
        <f t="shared" si="46"/>
        <v>0.39397609999981797</v>
      </c>
      <c r="AT74" s="114">
        <f t="shared" si="52"/>
        <v>-5.1420855248179714E-2</v>
      </c>
      <c r="AU74" s="91">
        <f t="shared" si="39"/>
        <v>0</v>
      </c>
      <c r="AV74" s="91">
        <f t="shared" si="40"/>
        <v>0</v>
      </c>
      <c r="AW74" s="91">
        <f t="shared" si="53"/>
        <v>95</v>
      </c>
      <c r="AX74" s="115">
        <f>IF(AV74=0,AX73,IF(VLOOKUP(C73,Сводный!I:L,2,FALSE)&lt;0,IF(AX73&lt;0,AX73-1,-1),IF(AX73&gt;0,AX73+1,1)))</f>
        <v>1</v>
      </c>
      <c r="AY74" s="120"/>
    </row>
    <row r="75" spans="1:51" s="25" customFormat="1" ht="11.25">
      <c r="A75" s="124"/>
      <c r="B75" s="116">
        <v>74</v>
      </c>
      <c r="C75" s="134">
        <v>40161</v>
      </c>
      <c r="D75" s="83">
        <v>0.61018518518518006</v>
      </c>
      <c r="E75" s="84">
        <f t="shared" si="29"/>
        <v>40161</v>
      </c>
      <c r="F75" s="83">
        <v>0.61202546296296001</v>
      </c>
      <c r="G75" s="85" t="s">
        <v>2078</v>
      </c>
      <c r="H75" s="85" t="s">
        <v>68</v>
      </c>
      <c r="I75" s="86">
        <v>90.48</v>
      </c>
      <c r="J75" s="86">
        <v>90.52</v>
      </c>
      <c r="K75" s="85">
        <v>100</v>
      </c>
      <c r="L75" s="86">
        <v>2.33</v>
      </c>
      <c r="M75" s="118" t="s">
        <v>11846</v>
      </c>
      <c r="N75" s="108" t="s">
        <v>11913</v>
      </c>
      <c r="O75" s="109">
        <v>1</v>
      </c>
      <c r="P75" s="110" t="s">
        <v>11997</v>
      </c>
      <c r="Q75" s="86"/>
      <c r="R75" s="86"/>
      <c r="S75" s="128">
        <f t="shared" si="47"/>
        <v>20072.465219999962</v>
      </c>
      <c r="T75" s="128">
        <f t="shared" si="48"/>
        <v>2.33</v>
      </c>
      <c r="U75" s="126">
        <f t="shared" si="30"/>
        <v>9048</v>
      </c>
      <c r="V75" s="126">
        <f t="shared" si="31"/>
        <v>9052</v>
      </c>
      <c r="W75" s="125">
        <f t="shared" si="32"/>
        <v>-4</v>
      </c>
      <c r="X75" s="125">
        <f t="shared" si="41"/>
        <v>-6.33</v>
      </c>
      <c r="Y75" s="127">
        <f t="shared" si="42"/>
        <v>292.01000000000181</v>
      </c>
      <c r="Z75" s="127">
        <f t="shared" si="43"/>
        <v>78.795220000001905</v>
      </c>
      <c r="AA75" s="127">
        <f t="shared" si="33"/>
        <v>288.01000000000181</v>
      </c>
      <c r="AB75" s="127">
        <f t="shared" si="34"/>
        <v>72.465220000001906</v>
      </c>
      <c r="AC75" s="91" t="str">
        <f>IF(G75&lt;&gt;"",VLOOKUP(WEEKDAY(C75,2),Служебный!K$4:L$10,2),"")</f>
        <v>пн</v>
      </c>
      <c r="AD75" s="111" t="str">
        <f t="shared" si="35"/>
        <v>14-15</v>
      </c>
      <c r="AE75" s="91" t="str">
        <f>VLOOKUP(G:G,Служебный!B:G,6,)</f>
        <v>NYSE</v>
      </c>
      <c r="AF75" s="91" t="str">
        <f>VLOOKUP(G:G,Служебный!B:G,3,FALSE)</f>
        <v>Services</v>
      </c>
      <c r="AG75" s="91" t="str">
        <f>VLOOKUP(G:G,Служебный!B:G,4,FALSE)</f>
        <v>Air Delivery &amp; Freight Services</v>
      </c>
      <c r="AH75" s="112">
        <f t="shared" si="36"/>
        <v>159</v>
      </c>
      <c r="AI75" s="112">
        <f t="shared" si="44"/>
        <v>0</v>
      </c>
      <c r="AJ75" s="112" t="str">
        <f t="shared" si="37"/>
        <v>интрадей</v>
      </c>
      <c r="AK75" s="91" t="str">
        <f>IF(D75&lt;Служебный!P$3,"Раньше открытия",IF(D75&gt;Служебный!P$6,"Позже закрытия",IF(D75&lt;Служебный!P$4,Служебный!N$4,IF((D75&gt;Служебный!P$5),Служебный!N$6,Служебный!N$5))))</f>
        <v>14:30 - 16:00</v>
      </c>
      <c r="AL75" s="91">
        <f t="shared" si="27"/>
        <v>0</v>
      </c>
      <c r="AM75" s="91">
        <f t="shared" si="28"/>
        <v>-6.33</v>
      </c>
      <c r="AN75" s="91">
        <f t="shared" si="49"/>
        <v>2009</v>
      </c>
      <c r="AO75" s="91" t="str">
        <f t="shared" si="50"/>
        <v>Декабрь</v>
      </c>
      <c r="AP75" s="113">
        <f t="shared" si="51"/>
        <v>51</v>
      </c>
      <c r="AQ75" s="114">
        <f t="shared" si="38"/>
        <v>0</v>
      </c>
      <c r="AR75" s="114">
        <f t="shared" si="45"/>
        <v>20000</v>
      </c>
      <c r="AS75" s="114">
        <f t="shared" si="46"/>
        <v>0.36232609999980925</v>
      </c>
      <c r="AT75" s="114">
        <f t="shared" si="52"/>
        <v>-3.1525795898832608E-2</v>
      </c>
      <c r="AU75" s="91">
        <f t="shared" si="39"/>
        <v>0</v>
      </c>
      <c r="AV75" s="91">
        <f t="shared" si="40"/>
        <v>0</v>
      </c>
      <c r="AW75" s="91">
        <f t="shared" si="53"/>
        <v>95</v>
      </c>
      <c r="AX75" s="115">
        <f>IF(AV75=0,AX74,IF(VLOOKUP(C74,Сводный!I:L,2,FALSE)&lt;0,IF(AX74&lt;0,AX74-1,-1),IF(AX74&gt;0,AX74+1,1)))</f>
        <v>1</v>
      </c>
      <c r="AY75" s="120"/>
    </row>
    <row r="76" spans="1:51" s="25" customFormat="1" ht="11.25">
      <c r="A76" s="124"/>
      <c r="B76" s="116">
        <v>75</v>
      </c>
      <c r="C76" s="134">
        <v>40161</v>
      </c>
      <c r="D76" s="83">
        <v>0.61280092592591995</v>
      </c>
      <c r="E76" s="84">
        <f t="shared" si="29"/>
        <v>40161</v>
      </c>
      <c r="F76" s="83">
        <v>0.61416666666665998</v>
      </c>
      <c r="G76" s="85" t="s">
        <v>2078</v>
      </c>
      <c r="H76" s="85" t="s">
        <v>63</v>
      </c>
      <c r="I76" s="86">
        <v>90.49</v>
      </c>
      <c r="J76" s="86">
        <v>90.37</v>
      </c>
      <c r="K76" s="85">
        <v>100</v>
      </c>
      <c r="L76" s="86">
        <v>2.73</v>
      </c>
      <c r="M76" s="118" t="s">
        <v>11847</v>
      </c>
      <c r="N76" s="108" t="s">
        <v>11909</v>
      </c>
      <c r="O76" s="109">
        <v>0</v>
      </c>
      <c r="P76" s="110" t="s">
        <v>11995</v>
      </c>
      <c r="Q76" s="86"/>
      <c r="R76" s="86"/>
      <c r="S76" s="128">
        <f t="shared" si="47"/>
        <v>20057.735219999962</v>
      </c>
      <c r="T76" s="128">
        <f t="shared" si="48"/>
        <v>2.73</v>
      </c>
      <c r="U76" s="126">
        <f t="shared" si="30"/>
        <v>9049</v>
      </c>
      <c r="V76" s="126">
        <f t="shared" si="31"/>
        <v>9037</v>
      </c>
      <c r="W76" s="125">
        <f t="shared" si="32"/>
        <v>-12</v>
      </c>
      <c r="X76" s="125">
        <f t="shared" si="41"/>
        <v>-14.73</v>
      </c>
      <c r="Y76" s="127">
        <f t="shared" si="42"/>
        <v>288.01000000000181</v>
      </c>
      <c r="Z76" s="127">
        <f t="shared" si="43"/>
        <v>72.465220000001906</v>
      </c>
      <c r="AA76" s="127">
        <f t="shared" si="33"/>
        <v>276.01000000000181</v>
      </c>
      <c r="AB76" s="127">
        <f t="shared" si="34"/>
        <v>57.735220000001902</v>
      </c>
      <c r="AC76" s="91" t="str">
        <f>IF(G76&lt;&gt;"",VLOOKUP(WEEKDAY(C76,2),Служебный!K$4:L$10,2),"")</f>
        <v>пн</v>
      </c>
      <c r="AD76" s="111" t="str">
        <f t="shared" si="35"/>
        <v>14-15</v>
      </c>
      <c r="AE76" s="91" t="str">
        <f>VLOOKUP(G:G,Служебный!B:G,6,)</f>
        <v>NYSE</v>
      </c>
      <c r="AF76" s="91" t="str">
        <f>VLOOKUP(G:G,Служебный!B:G,3,FALSE)</f>
        <v>Services</v>
      </c>
      <c r="AG76" s="91" t="str">
        <f>VLOOKUP(G:G,Служебный!B:G,4,FALSE)</f>
        <v>Air Delivery &amp; Freight Services</v>
      </c>
      <c r="AH76" s="112">
        <f t="shared" si="36"/>
        <v>118</v>
      </c>
      <c r="AI76" s="112">
        <f t="shared" si="44"/>
        <v>0</v>
      </c>
      <c r="AJ76" s="112" t="str">
        <f t="shared" si="37"/>
        <v>интрадей</v>
      </c>
      <c r="AK76" s="91" t="str">
        <f>IF(D76&lt;Служебный!P$3,"Раньше открытия",IF(D76&gt;Служебный!P$6,"Позже закрытия",IF(D76&lt;Служебный!P$4,Служебный!N$4,IF((D76&gt;Служебный!P$5),Служебный!N$6,Служебный!N$5))))</f>
        <v>14:30 - 16:00</v>
      </c>
      <c r="AL76" s="91">
        <f t="shared" ref="AL76:AL139" si="54">IF(X76&gt;0,X76,0)</f>
        <v>0</v>
      </c>
      <c r="AM76" s="91">
        <f t="shared" ref="AM76:AM139" si="55">IF(X76&lt;0,X76,0)</f>
        <v>-14.73</v>
      </c>
      <c r="AN76" s="91">
        <f t="shared" si="49"/>
        <v>2009</v>
      </c>
      <c r="AO76" s="91" t="str">
        <f t="shared" si="50"/>
        <v>Декабрь</v>
      </c>
      <c r="AP76" s="113">
        <f t="shared" si="51"/>
        <v>51</v>
      </c>
      <c r="AQ76" s="114">
        <f t="shared" si="38"/>
        <v>0</v>
      </c>
      <c r="AR76" s="114">
        <f t="shared" si="45"/>
        <v>20000</v>
      </c>
      <c r="AS76" s="114">
        <f t="shared" si="46"/>
        <v>0.28867609999981142</v>
      </c>
      <c r="AT76" s="114">
        <f t="shared" si="52"/>
        <v>-7.3384110215434672E-2</v>
      </c>
      <c r="AU76" s="91">
        <f t="shared" si="39"/>
        <v>0</v>
      </c>
      <c r="AV76" s="91">
        <f t="shared" si="40"/>
        <v>0</v>
      </c>
      <c r="AW76" s="91">
        <f t="shared" si="53"/>
        <v>95</v>
      </c>
      <c r="AX76" s="115">
        <f>IF(AV76=0,AX75,IF(VLOOKUP(C75,Сводный!I:L,2,FALSE)&lt;0,IF(AX75&lt;0,AX75-1,-1),IF(AX75&gt;0,AX75+1,1)))</f>
        <v>1</v>
      </c>
      <c r="AY76" s="120"/>
    </row>
    <row r="77" spans="1:51" s="25" customFormat="1" ht="11.25">
      <c r="A77" s="124"/>
      <c r="B77" s="116">
        <v>76</v>
      </c>
      <c r="C77" s="134">
        <v>40161</v>
      </c>
      <c r="D77" s="83">
        <v>0.61305555555554991</v>
      </c>
      <c r="E77" s="84">
        <f t="shared" si="29"/>
        <v>40161</v>
      </c>
      <c r="F77" s="83">
        <v>0.61416666666665998</v>
      </c>
      <c r="G77" s="85" t="s">
        <v>2078</v>
      </c>
      <c r="H77" s="85" t="s">
        <v>63</v>
      </c>
      <c r="I77" s="86">
        <v>90.47</v>
      </c>
      <c r="J77" s="86">
        <v>90.38</v>
      </c>
      <c r="K77" s="85">
        <v>100</v>
      </c>
      <c r="L77" s="86">
        <v>2.4500000000000002</v>
      </c>
      <c r="M77" s="118" t="s">
        <v>11847</v>
      </c>
      <c r="N77" s="108" t="s">
        <v>11909</v>
      </c>
      <c r="O77" s="109">
        <v>0</v>
      </c>
      <c r="P77" s="110" t="s">
        <v>11995</v>
      </c>
      <c r="Q77" s="86"/>
      <c r="R77" s="86"/>
      <c r="S77" s="128">
        <f t="shared" si="47"/>
        <v>20046.285219999962</v>
      </c>
      <c r="T77" s="128">
        <f t="shared" si="48"/>
        <v>2.4500000000000002</v>
      </c>
      <c r="U77" s="126">
        <f t="shared" si="30"/>
        <v>9047</v>
      </c>
      <c r="V77" s="126">
        <f t="shared" si="31"/>
        <v>9038</v>
      </c>
      <c r="W77" s="125">
        <f t="shared" si="32"/>
        <v>-9</v>
      </c>
      <c r="X77" s="125">
        <f t="shared" si="41"/>
        <v>-11.45</v>
      </c>
      <c r="Y77" s="127">
        <f t="shared" si="42"/>
        <v>276.01000000000181</v>
      </c>
      <c r="Z77" s="127">
        <f t="shared" si="43"/>
        <v>57.735220000001902</v>
      </c>
      <c r="AA77" s="127">
        <f t="shared" si="33"/>
        <v>267.01000000000181</v>
      </c>
      <c r="AB77" s="127">
        <f t="shared" si="34"/>
        <v>46.2852200000019</v>
      </c>
      <c r="AC77" s="91" t="str">
        <f>IF(G77&lt;&gt;"",VLOOKUP(WEEKDAY(C77,2),Служебный!K$4:L$10,2),"")</f>
        <v>пн</v>
      </c>
      <c r="AD77" s="111" t="str">
        <f t="shared" si="35"/>
        <v>14-15</v>
      </c>
      <c r="AE77" s="91" t="str">
        <f>VLOOKUP(G:G,Служебный!B:G,6,)</f>
        <v>NYSE</v>
      </c>
      <c r="AF77" s="91" t="str">
        <f>VLOOKUP(G:G,Служебный!B:G,3,FALSE)</f>
        <v>Services</v>
      </c>
      <c r="AG77" s="91" t="str">
        <f>VLOOKUP(G:G,Служебный!B:G,4,FALSE)</f>
        <v>Air Delivery &amp; Freight Services</v>
      </c>
      <c r="AH77" s="112">
        <f t="shared" si="36"/>
        <v>96</v>
      </c>
      <c r="AI77" s="112">
        <f t="shared" si="44"/>
        <v>0</v>
      </c>
      <c r="AJ77" s="112" t="str">
        <f t="shared" si="37"/>
        <v>интрадей</v>
      </c>
      <c r="AK77" s="91" t="str">
        <f>IF(D77&lt;Служебный!P$3,"Раньше открытия",IF(D77&gt;Служебный!P$6,"Позже закрытия",IF(D77&lt;Служебный!P$4,Служебный!N$4,IF((D77&gt;Служебный!P$5),Служебный!N$6,Служебный!N$5))))</f>
        <v>14:30 - 16:00</v>
      </c>
      <c r="AL77" s="91">
        <f t="shared" si="54"/>
        <v>0</v>
      </c>
      <c r="AM77" s="91">
        <f t="shared" si="55"/>
        <v>-11.45</v>
      </c>
      <c r="AN77" s="91">
        <f t="shared" si="49"/>
        <v>2009</v>
      </c>
      <c r="AO77" s="91" t="str">
        <f t="shared" si="50"/>
        <v>Декабрь</v>
      </c>
      <c r="AP77" s="113">
        <f t="shared" si="51"/>
        <v>51</v>
      </c>
      <c r="AQ77" s="114">
        <f t="shared" si="38"/>
        <v>0</v>
      </c>
      <c r="AR77" s="114">
        <f t="shared" si="45"/>
        <v>20000</v>
      </c>
      <c r="AS77" s="114">
        <f t="shared" si="46"/>
        <v>0.23142609999980779</v>
      </c>
      <c r="AT77" s="114">
        <f t="shared" si="52"/>
        <v>-5.7085208646007586E-2</v>
      </c>
      <c r="AU77" s="91">
        <f t="shared" si="39"/>
        <v>0</v>
      </c>
      <c r="AV77" s="91">
        <f t="shared" si="40"/>
        <v>0</v>
      </c>
      <c r="AW77" s="91">
        <f t="shared" si="53"/>
        <v>95</v>
      </c>
      <c r="AX77" s="115">
        <f>IF(AV77=0,AX76,IF(VLOOKUP(C76,Сводный!I:L,2,FALSE)&lt;0,IF(AX76&lt;0,AX76-1,-1),IF(AX76&gt;0,AX76+1,1)))</f>
        <v>1</v>
      </c>
      <c r="AY77" s="120"/>
    </row>
    <row r="78" spans="1:51" s="25" customFormat="1" ht="11.25">
      <c r="A78" s="124"/>
      <c r="B78" s="116">
        <v>77</v>
      </c>
      <c r="C78" s="134">
        <v>40161</v>
      </c>
      <c r="D78" s="83">
        <v>0.62527777777776994</v>
      </c>
      <c r="E78" s="84">
        <f t="shared" si="29"/>
        <v>40161</v>
      </c>
      <c r="F78" s="83">
        <v>0.64749999999999996</v>
      </c>
      <c r="G78" s="85" t="s">
        <v>4028</v>
      </c>
      <c r="H78" s="85" t="s">
        <v>68</v>
      </c>
      <c r="I78" s="86">
        <v>42.23</v>
      </c>
      <c r="J78" s="86">
        <v>42.33</v>
      </c>
      <c r="K78" s="85">
        <v>100</v>
      </c>
      <c r="L78" s="86">
        <v>2.2000000000000002</v>
      </c>
      <c r="M78" s="118" t="s">
        <v>11846</v>
      </c>
      <c r="N78" s="108" t="s">
        <v>11913</v>
      </c>
      <c r="O78" s="109">
        <v>0</v>
      </c>
      <c r="P78" s="110" t="s">
        <v>11997</v>
      </c>
      <c r="Q78" s="86"/>
      <c r="R78" s="86"/>
      <c r="S78" s="128">
        <f t="shared" si="47"/>
        <v>20034.085219999961</v>
      </c>
      <c r="T78" s="128">
        <f t="shared" si="48"/>
        <v>2.2000000000000002</v>
      </c>
      <c r="U78" s="126">
        <f t="shared" si="30"/>
        <v>4223</v>
      </c>
      <c r="V78" s="126">
        <f t="shared" si="31"/>
        <v>4233</v>
      </c>
      <c r="W78" s="125">
        <f t="shared" si="32"/>
        <v>-10</v>
      </c>
      <c r="X78" s="125">
        <f t="shared" si="41"/>
        <v>-12.2</v>
      </c>
      <c r="Y78" s="127">
        <f t="shared" si="42"/>
        <v>267.01000000000181</v>
      </c>
      <c r="Z78" s="127">
        <f t="shared" si="43"/>
        <v>46.2852200000019</v>
      </c>
      <c r="AA78" s="127">
        <f t="shared" si="33"/>
        <v>257.01000000000181</v>
      </c>
      <c r="AB78" s="127">
        <f t="shared" si="34"/>
        <v>34.085220000001897</v>
      </c>
      <c r="AC78" s="91" t="str">
        <f>IF(G78&lt;&gt;"",VLOOKUP(WEEKDAY(C78,2),Служебный!K$4:L$10,2),"")</f>
        <v>пн</v>
      </c>
      <c r="AD78" s="111" t="str">
        <f t="shared" si="35"/>
        <v>15-16</v>
      </c>
      <c r="AE78" s="91" t="str">
        <f>VLOOKUP(G:G,Служебный!B:G,6,)</f>
        <v>NYSE</v>
      </c>
      <c r="AF78" s="91" t="str">
        <f>VLOOKUP(G:G,Служебный!B:G,3,FALSE)</f>
        <v>Services</v>
      </c>
      <c r="AG78" s="91" t="str">
        <f>VLOOKUP(G:G,Служебный!B:G,4,FALSE)</f>
        <v>Shipping</v>
      </c>
      <c r="AH78" s="112">
        <f t="shared" si="36"/>
        <v>1920</v>
      </c>
      <c r="AI78" s="112">
        <f t="shared" si="44"/>
        <v>30</v>
      </c>
      <c r="AJ78" s="112" t="str">
        <f t="shared" si="37"/>
        <v>интрадей</v>
      </c>
      <c r="AK78" s="91" t="str">
        <f>IF(D78&lt;Служебный!P$3,"Раньше открытия",IF(D78&gt;Служебный!P$6,"Позже закрытия",IF(D78&lt;Служебный!P$4,Служебный!N$4,IF((D78&gt;Служебный!P$5),Служебный!N$6,Служебный!N$5))))</f>
        <v>14:30 - 16:00</v>
      </c>
      <c r="AL78" s="91">
        <f t="shared" si="54"/>
        <v>0</v>
      </c>
      <c r="AM78" s="91">
        <f t="shared" si="55"/>
        <v>-12.2</v>
      </c>
      <c r="AN78" s="91">
        <f t="shared" si="49"/>
        <v>2009</v>
      </c>
      <c r="AO78" s="91" t="str">
        <f t="shared" si="50"/>
        <v>Декабрь</v>
      </c>
      <c r="AP78" s="113">
        <f t="shared" si="51"/>
        <v>51</v>
      </c>
      <c r="AQ78" s="114">
        <f t="shared" si="38"/>
        <v>0</v>
      </c>
      <c r="AR78" s="114">
        <f t="shared" si="45"/>
        <v>20000</v>
      </c>
      <c r="AS78" s="114">
        <f t="shared" si="46"/>
        <v>0.17042609999980413</v>
      </c>
      <c r="AT78" s="114">
        <f t="shared" si="52"/>
        <v>-6.0859156028713592E-2</v>
      </c>
      <c r="AU78" s="91">
        <f t="shared" si="39"/>
        <v>0</v>
      </c>
      <c r="AV78" s="91">
        <f t="shared" si="40"/>
        <v>0</v>
      </c>
      <c r="AW78" s="91">
        <f t="shared" si="53"/>
        <v>45</v>
      </c>
      <c r="AX78" s="115">
        <f>IF(AV78=0,AX77,IF(VLOOKUP(C77,Сводный!I:L,2,FALSE)&lt;0,IF(AX77&lt;0,AX77-1,-1),IF(AX77&gt;0,AX77+1,1)))</f>
        <v>1</v>
      </c>
      <c r="AY78" s="120"/>
    </row>
    <row r="79" spans="1:51" s="25" customFormat="1" ht="11.25">
      <c r="A79" s="124"/>
      <c r="B79" s="116">
        <v>78</v>
      </c>
      <c r="C79" s="134">
        <v>40161</v>
      </c>
      <c r="D79" s="83">
        <v>0.62527777777776994</v>
      </c>
      <c r="E79" s="84">
        <f t="shared" si="29"/>
        <v>40161</v>
      </c>
      <c r="F79" s="83">
        <v>0.64982638888888</v>
      </c>
      <c r="G79" s="85" t="s">
        <v>4028</v>
      </c>
      <c r="H79" s="85" t="s">
        <v>68</v>
      </c>
      <c r="I79" s="86">
        <v>42.24</v>
      </c>
      <c r="J79" s="86">
        <v>42.42</v>
      </c>
      <c r="K79" s="85">
        <v>100</v>
      </c>
      <c r="L79" s="86">
        <v>2.3199999999999998</v>
      </c>
      <c r="M79" s="118" t="s">
        <v>11846</v>
      </c>
      <c r="N79" s="108" t="s">
        <v>11913</v>
      </c>
      <c r="O79" s="109">
        <v>0</v>
      </c>
      <c r="P79" s="110" t="s">
        <v>11997</v>
      </c>
      <c r="Q79" s="86"/>
      <c r="R79" s="86"/>
      <c r="S79" s="128">
        <f t="shared" si="47"/>
        <v>20013.765219999961</v>
      </c>
      <c r="T79" s="128">
        <f t="shared" si="48"/>
        <v>2.3199999999999998</v>
      </c>
      <c r="U79" s="126">
        <f t="shared" si="30"/>
        <v>4224</v>
      </c>
      <c r="V79" s="126">
        <f t="shared" si="31"/>
        <v>4242</v>
      </c>
      <c r="W79" s="125">
        <f t="shared" si="32"/>
        <v>-18</v>
      </c>
      <c r="X79" s="125">
        <f t="shared" si="41"/>
        <v>-20.32</v>
      </c>
      <c r="Y79" s="127">
        <f t="shared" si="42"/>
        <v>257.01000000000181</v>
      </c>
      <c r="Z79" s="127">
        <f t="shared" si="43"/>
        <v>34.085220000001897</v>
      </c>
      <c r="AA79" s="127">
        <f t="shared" si="33"/>
        <v>239.01000000000181</v>
      </c>
      <c r="AB79" s="127">
        <f t="shared" si="34"/>
        <v>13.765220000001896</v>
      </c>
      <c r="AC79" s="91" t="str">
        <f>IF(G79&lt;&gt;"",VLOOKUP(WEEKDAY(C79,2),Служебный!K$4:L$10,2),"")</f>
        <v>пн</v>
      </c>
      <c r="AD79" s="111" t="str">
        <f t="shared" si="35"/>
        <v>15-16</v>
      </c>
      <c r="AE79" s="91" t="str">
        <f>VLOOKUP(G:G,Служебный!B:G,6,)</f>
        <v>NYSE</v>
      </c>
      <c r="AF79" s="91" t="str">
        <f>VLOOKUP(G:G,Служебный!B:G,3,FALSE)</f>
        <v>Services</v>
      </c>
      <c r="AG79" s="91" t="str">
        <f>VLOOKUP(G:G,Служебный!B:G,4,FALSE)</f>
        <v>Shipping</v>
      </c>
      <c r="AH79" s="112">
        <f t="shared" si="36"/>
        <v>2121</v>
      </c>
      <c r="AI79" s="112">
        <f t="shared" si="44"/>
        <v>30</v>
      </c>
      <c r="AJ79" s="112" t="str">
        <f t="shared" si="37"/>
        <v>интрадей</v>
      </c>
      <c r="AK79" s="91" t="str">
        <f>IF(D79&lt;Служебный!P$3,"Раньше открытия",IF(D79&gt;Служебный!P$6,"Позже закрытия",IF(D79&lt;Служебный!P$4,Служебный!N$4,IF((D79&gt;Служебный!P$5),Служебный!N$6,Служебный!N$5))))</f>
        <v>14:30 - 16:00</v>
      </c>
      <c r="AL79" s="91">
        <f t="shared" si="54"/>
        <v>0</v>
      </c>
      <c r="AM79" s="91">
        <f t="shared" si="55"/>
        <v>-20.32</v>
      </c>
      <c r="AN79" s="91">
        <f t="shared" si="49"/>
        <v>2009</v>
      </c>
      <c r="AO79" s="91" t="str">
        <f t="shared" si="50"/>
        <v>Декабрь</v>
      </c>
      <c r="AP79" s="113">
        <f t="shared" si="51"/>
        <v>51</v>
      </c>
      <c r="AQ79" s="114">
        <f t="shared" si="38"/>
        <v>0</v>
      </c>
      <c r="AR79" s="114">
        <f t="shared" si="45"/>
        <v>20000</v>
      </c>
      <c r="AS79" s="114">
        <f t="shared" si="46"/>
        <v>6.8826099999805587E-2</v>
      </c>
      <c r="AT79" s="114">
        <f t="shared" si="52"/>
        <v>-0.10142714167809529</v>
      </c>
      <c r="AU79" s="91">
        <f t="shared" si="39"/>
        <v>0</v>
      </c>
      <c r="AV79" s="91">
        <f t="shared" si="40"/>
        <v>0</v>
      </c>
      <c r="AW79" s="91">
        <f t="shared" si="53"/>
        <v>45</v>
      </c>
      <c r="AX79" s="115">
        <f>IF(AV79=0,AX78,IF(VLOOKUP(C78,Сводный!I:L,2,FALSE)&lt;0,IF(AX78&lt;0,AX78-1,-1),IF(AX78&gt;0,AX78+1,1)))</f>
        <v>1</v>
      </c>
      <c r="AY79" s="120"/>
    </row>
    <row r="80" spans="1:51" s="25" customFormat="1" ht="11.25">
      <c r="A80" s="124"/>
      <c r="B80" s="116">
        <v>79</v>
      </c>
      <c r="C80" s="134">
        <v>40161</v>
      </c>
      <c r="D80" s="83">
        <v>0.64564814814813998</v>
      </c>
      <c r="E80" s="84">
        <f t="shared" si="29"/>
        <v>40161</v>
      </c>
      <c r="F80" s="83">
        <v>0.64583333333333337</v>
      </c>
      <c r="G80" s="85" t="s">
        <v>4028</v>
      </c>
      <c r="H80" s="85" t="s">
        <v>68</v>
      </c>
      <c r="I80" s="86">
        <v>42.17</v>
      </c>
      <c r="J80" s="86">
        <v>42.17</v>
      </c>
      <c r="K80" s="85">
        <v>100</v>
      </c>
      <c r="L80" s="86">
        <v>2.3199999999999998</v>
      </c>
      <c r="M80" s="118" t="s">
        <v>11847</v>
      </c>
      <c r="N80" s="108" t="s">
        <v>11913</v>
      </c>
      <c r="O80" s="109">
        <v>0</v>
      </c>
      <c r="P80" s="110" t="s">
        <v>11995</v>
      </c>
      <c r="Q80" s="86"/>
      <c r="R80" s="86"/>
      <c r="S80" s="128">
        <f t="shared" si="47"/>
        <v>20011.445219999961</v>
      </c>
      <c r="T80" s="128">
        <f t="shared" si="48"/>
        <v>2.3199999999999998</v>
      </c>
      <c r="U80" s="126">
        <f t="shared" si="30"/>
        <v>4217</v>
      </c>
      <c r="V80" s="126">
        <f t="shared" si="31"/>
        <v>4217</v>
      </c>
      <c r="W80" s="125">
        <f t="shared" si="32"/>
        <v>0</v>
      </c>
      <c r="X80" s="125">
        <f t="shared" si="41"/>
        <v>-2.3199999999999998</v>
      </c>
      <c r="Y80" s="127">
        <f t="shared" si="42"/>
        <v>239.01000000000181</v>
      </c>
      <c r="Z80" s="127">
        <f t="shared" si="43"/>
        <v>13.765220000001896</v>
      </c>
      <c r="AA80" s="127">
        <f t="shared" si="33"/>
        <v>239.01000000000181</v>
      </c>
      <c r="AB80" s="127">
        <f t="shared" si="34"/>
        <v>11.445220000001896</v>
      </c>
      <c r="AC80" s="91" t="str">
        <f>IF(G80&lt;&gt;"",VLOOKUP(WEEKDAY(C80,2),Служебный!K$4:L$10,2),"")</f>
        <v>пн</v>
      </c>
      <c r="AD80" s="111" t="str">
        <f t="shared" si="35"/>
        <v>15-16</v>
      </c>
      <c r="AE80" s="91" t="str">
        <f>VLOOKUP(G:G,Служебный!B:G,6,)</f>
        <v>NYSE</v>
      </c>
      <c r="AF80" s="91" t="str">
        <f>VLOOKUP(G:G,Служебный!B:G,3,FALSE)</f>
        <v>Services</v>
      </c>
      <c r="AG80" s="91" t="str">
        <f>VLOOKUP(G:G,Служебный!B:G,4,FALSE)</f>
        <v>Shipping</v>
      </c>
      <c r="AH80" s="112">
        <f t="shared" si="36"/>
        <v>16</v>
      </c>
      <c r="AI80" s="112">
        <f t="shared" si="44"/>
        <v>0</v>
      </c>
      <c r="AJ80" s="112" t="str">
        <f t="shared" si="37"/>
        <v>интрадей</v>
      </c>
      <c r="AK80" s="91" t="str">
        <f>IF(D80&lt;Служебный!P$3,"Раньше открытия",IF(D80&gt;Служебный!P$6,"Позже закрытия",IF(D80&lt;Служебный!P$4,Служебный!N$4,IF((D80&gt;Служебный!P$5),Служебный!N$6,Служебный!N$5))))</f>
        <v>14:30 - 16:00</v>
      </c>
      <c r="AL80" s="91">
        <f t="shared" si="54"/>
        <v>0</v>
      </c>
      <c r="AM80" s="91">
        <f t="shared" si="55"/>
        <v>-2.3199999999999998</v>
      </c>
      <c r="AN80" s="91">
        <f t="shared" si="49"/>
        <v>2009</v>
      </c>
      <c r="AO80" s="91" t="str">
        <f t="shared" si="50"/>
        <v>Декабрь</v>
      </c>
      <c r="AP80" s="113">
        <f t="shared" si="51"/>
        <v>51</v>
      </c>
      <c r="AQ80" s="114">
        <f t="shared" si="38"/>
        <v>0</v>
      </c>
      <c r="AR80" s="114">
        <f t="shared" si="45"/>
        <v>20000</v>
      </c>
      <c r="AS80" s="114">
        <f t="shared" si="46"/>
        <v>5.7226099999807045E-2</v>
      </c>
      <c r="AT80" s="114">
        <f t="shared" si="52"/>
        <v>-1.1592021663576372E-2</v>
      </c>
      <c r="AU80" s="91">
        <f t="shared" si="39"/>
        <v>0</v>
      </c>
      <c r="AV80" s="91">
        <f t="shared" si="40"/>
        <v>0</v>
      </c>
      <c r="AW80" s="91">
        <f t="shared" si="53"/>
        <v>45</v>
      </c>
      <c r="AX80" s="115">
        <f>IF(AV80=0,AX79,IF(VLOOKUP(C79,Сводный!I:L,2,FALSE)&lt;0,IF(AX79&lt;0,AX79-1,-1),IF(AX79&gt;0,AX79+1,1)))</f>
        <v>1</v>
      </c>
      <c r="AY80" s="120"/>
    </row>
    <row r="81" spans="1:51" s="25" customFormat="1" ht="11.25">
      <c r="A81" s="124"/>
      <c r="B81" s="116">
        <v>80</v>
      </c>
      <c r="C81" s="134">
        <v>40161</v>
      </c>
      <c r="D81" s="83">
        <v>0.65982638888888001</v>
      </c>
      <c r="E81" s="84">
        <f t="shared" si="29"/>
        <v>40161</v>
      </c>
      <c r="F81" s="83">
        <v>0.6625694444444401</v>
      </c>
      <c r="G81" s="85" t="s">
        <v>4028</v>
      </c>
      <c r="H81" s="85" t="s">
        <v>63</v>
      </c>
      <c r="I81" s="86">
        <v>42.2</v>
      </c>
      <c r="J81" s="86">
        <v>42.07</v>
      </c>
      <c r="K81" s="85">
        <v>100</v>
      </c>
      <c r="L81" s="86">
        <v>2.48</v>
      </c>
      <c r="M81" s="118" t="s">
        <v>11847</v>
      </c>
      <c r="N81" s="108" t="s">
        <v>11909</v>
      </c>
      <c r="O81" s="109">
        <v>2</v>
      </c>
      <c r="P81" s="110" t="s">
        <v>11995</v>
      </c>
      <c r="Q81" s="86"/>
      <c r="R81" s="86"/>
      <c r="S81" s="128">
        <f t="shared" si="47"/>
        <v>19995.965219999962</v>
      </c>
      <c r="T81" s="128">
        <f t="shared" si="48"/>
        <v>2.48</v>
      </c>
      <c r="U81" s="126">
        <f t="shared" si="30"/>
        <v>4220</v>
      </c>
      <c r="V81" s="126">
        <f t="shared" si="31"/>
        <v>4207</v>
      </c>
      <c r="W81" s="125">
        <f t="shared" si="32"/>
        <v>-13</v>
      </c>
      <c r="X81" s="125">
        <f t="shared" si="41"/>
        <v>-15.48</v>
      </c>
      <c r="Y81" s="127">
        <f t="shared" si="42"/>
        <v>239.01000000000181</v>
      </c>
      <c r="Z81" s="127">
        <f t="shared" si="43"/>
        <v>11.445220000001896</v>
      </c>
      <c r="AA81" s="127">
        <f t="shared" si="33"/>
        <v>226.01000000000181</v>
      </c>
      <c r="AB81" s="127">
        <f t="shared" si="34"/>
        <v>-4.0347799999981042</v>
      </c>
      <c r="AC81" s="91" t="str">
        <f>IF(G81&lt;&gt;"",VLOOKUP(WEEKDAY(C81,2),Служебный!K$4:L$10,2),"")</f>
        <v>пн</v>
      </c>
      <c r="AD81" s="111" t="str">
        <f t="shared" si="35"/>
        <v>15-16</v>
      </c>
      <c r="AE81" s="91" t="str">
        <f>VLOOKUP(G:G,Служебный!B:G,6,)</f>
        <v>NYSE</v>
      </c>
      <c r="AF81" s="91" t="str">
        <f>VLOOKUP(G:G,Служебный!B:G,3,FALSE)</f>
        <v>Services</v>
      </c>
      <c r="AG81" s="91" t="str">
        <f>VLOOKUP(G:G,Служебный!B:G,4,FALSE)</f>
        <v>Shipping</v>
      </c>
      <c r="AH81" s="112">
        <f t="shared" si="36"/>
        <v>237</v>
      </c>
      <c r="AI81" s="112">
        <f t="shared" si="44"/>
        <v>0</v>
      </c>
      <c r="AJ81" s="112" t="str">
        <f t="shared" si="37"/>
        <v>интрадей</v>
      </c>
      <c r="AK81" s="91" t="str">
        <f>IF(D81&lt;Служебный!P$3,"Раньше открытия",IF(D81&gt;Служебный!P$6,"Позже закрытия",IF(D81&lt;Служебный!P$4,Служебный!N$4,IF((D81&gt;Служебный!P$5),Служебный!N$6,Служебный!N$5))))</f>
        <v>14:30 - 16:00</v>
      </c>
      <c r="AL81" s="91">
        <f t="shared" si="54"/>
        <v>0</v>
      </c>
      <c r="AM81" s="91">
        <f t="shared" si="55"/>
        <v>-15.48</v>
      </c>
      <c r="AN81" s="91">
        <f t="shared" si="49"/>
        <v>2009</v>
      </c>
      <c r="AO81" s="91" t="str">
        <f t="shared" si="50"/>
        <v>Декабрь</v>
      </c>
      <c r="AP81" s="113">
        <f t="shared" si="51"/>
        <v>51</v>
      </c>
      <c r="AQ81" s="114">
        <f t="shared" si="38"/>
        <v>19995.965219999962</v>
      </c>
      <c r="AR81" s="114">
        <f t="shared" si="45"/>
        <v>20000</v>
      </c>
      <c r="AS81" s="114">
        <f t="shared" si="46"/>
        <v>-2.0173900000190769E-2</v>
      </c>
      <c r="AT81" s="114">
        <f t="shared" si="52"/>
        <v>-7.7355732331258351E-2</v>
      </c>
      <c r="AU81" s="91">
        <f t="shared" si="39"/>
        <v>0</v>
      </c>
      <c r="AV81" s="91">
        <f t="shared" si="40"/>
        <v>-4.0347799999981042</v>
      </c>
      <c r="AW81" s="91">
        <f t="shared" si="53"/>
        <v>45</v>
      </c>
      <c r="AX81" s="115">
        <f>IF(AV81=0,AX80,IF(VLOOKUP(C80,Сводный!I:L,2,FALSE)&lt;0,IF(AX80&lt;0,AX80-1,-1),IF(AX80&gt;0,AX80+1,1)))</f>
        <v>-1</v>
      </c>
      <c r="AY81" s="120"/>
    </row>
    <row r="82" spans="1:51" s="25" customFormat="1" ht="11.25">
      <c r="A82" s="124"/>
      <c r="B82" s="116">
        <v>81</v>
      </c>
      <c r="C82" s="134">
        <v>40162</v>
      </c>
      <c r="D82" s="83">
        <v>0.39785879629629001</v>
      </c>
      <c r="E82" s="84">
        <f t="shared" si="29"/>
        <v>40162</v>
      </c>
      <c r="F82" s="83">
        <v>0.39812500000000001</v>
      </c>
      <c r="G82" s="85" t="s">
        <v>5818</v>
      </c>
      <c r="H82" s="85" t="s">
        <v>68</v>
      </c>
      <c r="I82" s="86">
        <v>47.99</v>
      </c>
      <c r="J82" s="86">
        <v>48.01</v>
      </c>
      <c r="K82" s="85">
        <v>200</v>
      </c>
      <c r="L82" s="86">
        <v>5.12</v>
      </c>
      <c r="M82" s="118" t="s">
        <v>11847</v>
      </c>
      <c r="N82" s="108" t="s">
        <v>11909</v>
      </c>
      <c r="O82" s="109">
        <v>0</v>
      </c>
      <c r="P82" s="110" t="s">
        <v>11995</v>
      </c>
      <c r="Q82" s="86"/>
      <c r="R82" s="86"/>
      <c r="S82" s="128">
        <f t="shared" si="47"/>
        <v>19986.845219999963</v>
      </c>
      <c r="T82" s="128">
        <f t="shared" si="48"/>
        <v>5.12</v>
      </c>
      <c r="U82" s="126">
        <f t="shared" si="30"/>
        <v>9598</v>
      </c>
      <c r="V82" s="126">
        <f t="shared" si="31"/>
        <v>9602</v>
      </c>
      <c r="W82" s="125">
        <f t="shared" si="32"/>
        <v>-4</v>
      </c>
      <c r="X82" s="125">
        <f t="shared" si="41"/>
        <v>-9.120000000000001</v>
      </c>
      <c r="Y82" s="127">
        <f t="shared" si="42"/>
        <v>226.01000000000181</v>
      </c>
      <c r="Z82" s="127">
        <f t="shared" si="43"/>
        <v>-4.0347799999981042</v>
      </c>
      <c r="AA82" s="127">
        <f t="shared" si="33"/>
        <v>222.01000000000181</v>
      </c>
      <c r="AB82" s="127">
        <f t="shared" si="34"/>
        <v>-13.154779999998105</v>
      </c>
      <c r="AC82" s="91" t="str">
        <f>IF(G82&lt;&gt;"",VLOOKUP(WEEKDAY(C82,2),Служебный!K$4:L$10,2),"")</f>
        <v>вт</v>
      </c>
      <c r="AD82" s="111" t="str">
        <f t="shared" si="35"/>
        <v>9-10</v>
      </c>
      <c r="AE82" s="91" t="e">
        <f>VLOOKUP(G:G,Служебный!B:G,6,)</f>
        <v>#N/A</v>
      </c>
      <c r="AF82" s="91" t="e">
        <f>VLOOKUP(G:G,Служебный!B:G,3,FALSE)</f>
        <v>#N/A</v>
      </c>
      <c r="AG82" s="91" t="e">
        <f>VLOOKUP(G:G,Служебный!B:G,4,FALSE)</f>
        <v>#N/A</v>
      </c>
      <c r="AH82" s="112">
        <f t="shared" si="36"/>
        <v>23</v>
      </c>
      <c r="AI82" s="112">
        <f t="shared" si="44"/>
        <v>0</v>
      </c>
      <c r="AJ82" s="112" t="str">
        <f t="shared" si="37"/>
        <v>интрадей</v>
      </c>
      <c r="AK82" s="91" t="str">
        <f>IF(D82&lt;Служебный!P$3,"Раньше открытия",IF(D82&gt;Служебный!P$6,"Позже закрытия",IF(D82&lt;Служебный!P$4,Служебный!N$4,IF((D82&gt;Служебный!P$5),Служебный!N$6,Служебный!N$5))))</f>
        <v>9:30 - 11:00</v>
      </c>
      <c r="AL82" s="91">
        <f t="shared" si="54"/>
        <v>0</v>
      </c>
      <c r="AM82" s="91">
        <f t="shared" si="55"/>
        <v>-9.120000000000001</v>
      </c>
      <c r="AN82" s="91">
        <f t="shared" si="49"/>
        <v>2009</v>
      </c>
      <c r="AO82" s="91" t="str">
        <f t="shared" si="50"/>
        <v>Декабрь</v>
      </c>
      <c r="AP82" s="113">
        <f t="shared" si="51"/>
        <v>51</v>
      </c>
      <c r="AQ82" s="114">
        <f t="shared" si="38"/>
        <v>0</v>
      </c>
      <c r="AR82" s="114">
        <f t="shared" si="45"/>
        <v>20000</v>
      </c>
      <c r="AS82" s="114">
        <f t="shared" si="46"/>
        <v>-6.5773900000185681E-2</v>
      </c>
      <c r="AT82" s="114">
        <f t="shared" si="52"/>
        <v>-4.560920115462673E-2</v>
      </c>
      <c r="AU82" s="91">
        <f t="shared" si="39"/>
        <v>-4.0347799999981042</v>
      </c>
      <c r="AV82" s="91">
        <f t="shared" si="40"/>
        <v>0</v>
      </c>
      <c r="AW82" s="91">
        <f t="shared" si="53"/>
        <v>50</v>
      </c>
      <c r="AX82" s="115">
        <f>IF(AV82=0,AX81,IF(VLOOKUP(C81,Сводный!I:L,2,FALSE)&lt;0,IF(AX81&lt;0,AX81-1,-1),IF(AX81&gt;0,AX81+1,1)))</f>
        <v>-1</v>
      </c>
      <c r="AY82" s="120"/>
    </row>
    <row r="83" spans="1:51" s="25" customFormat="1" ht="11.25">
      <c r="A83" s="124"/>
      <c r="B83" s="116">
        <v>82</v>
      </c>
      <c r="C83" s="134">
        <v>40162</v>
      </c>
      <c r="D83" s="83">
        <v>0.40635416666665997</v>
      </c>
      <c r="E83" s="84">
        <f t="shared" si="29"/>
        <v>40162</v>
      </c>
      <c r="F83" s="83">
        <v>0.42541666666665995</v>
      </c>
      <c r="G83" s="85" t="s">
        <v>2129</v>
      </c>
      <c r="H83" s="85" t="s">
        <v>63</v>
      </c>
      <c r="I83" s="86">
        <v>41.03</v>
      </c>
      <c r="J83" s="86">
        <v>41.55</v>
      </c>
      <c r="K83" s="85">
        <v>100</v>
      </c>
      <c r="L83" s="86">
        <v>2.2000000000000002</v>
      </c>
      <c r="M83" s="118" t="s">
        <v>11846</v>
      </c>
      <c r="N83" s="108" t="s">
        <v>11913</v>
      </c>
      <c r="O83" s="109">
        <v>2</v>
      </c>
      <c r="P83" s="110" t="s">
        <v>11997</v>
      </c>
      <c r="Q83" s="86"/>
      <c r="R83" s="86"/>
      <c r="S83" s="128">
        <f t="shared" si="47"/>
        <v>20036.645219999962</v>
      </c>
      <c r="T83" s="128">
        <f t="shared" si="48"/>
        <v>2.2000000000000002</v>
      </c>
      <c r="U83" s="126">
        <f t="shared" si="30"/>
        <v>4103</v>
      </c>
      <c r="V83" s="126">
        <f t="shared" si="31"/>
        <v>4155</v>
      </c>
      <c r="W83" s="125">
        <f t="shared" si="32"/>
        <v>52</v>
      </c>
      <c r="X83" s="125">
        <f t="shared" si="41"/>
        <v>49.8</v>
      </c>
      <c r="Y83" s="127">
        <f t="shared" si="42"/>
        <v>222.01000000000181</v>
      </c>
      <c r="Z83" s="127">
        <f t="shared" si="43"/>
        <v>-13.154779999998105</v>
      </c>
      <c r="AA83" s="127">
        <f t="shared" si="33"/>
        <v>274.01000000000181</v>
      </c>
      <c r="AB83" s="127">
        <f t="shared" si="34"/>
        <v>36.645220000001892</v>
      </c>
      <c r="AC83" s="91" t="str">
        <f>IF(G83&lt;&gt;"",VLOOKUP(WEEKDAY(C83,2),Служебный!K$4:L$10,2),"")</f>
        <v>вт</v>
      </c>
      <c r="AD83" s="111" t="str">
        <f t="shared" si="35"/>
        <v>9-10</v>
      </c>
      <c r="AE83" s="91" t="str">
        <f>VLOOKUP(G:G,Служебный!B:G,6,)</f>
        <v>NYSE</v>
      </c>
      <c r="AF83" s="91" t="str">
        <f>VLOOKUP(G:G,Служебный!B:G,3,FALSE)</f>
        <v>Industrial Goods</v>
      </c>
      <c r="AG83" s="91" t="str">
        <f>VLOOKUP(G:G,Служебный!B:G,4,FALSE)</f>
        <v>Heavy Construction</v>
      </c>
      <c r="AH83" s="112">
        <f t="shared" si="36"/>
        <v>1647</v>
      </c>
      <c r="AI83" s="112">
        <f t="shared" si="44"/>
        <v>15</v>
      </c>
      <c r="AJ83" s="112" t="str">
        <f t="shared" si="37"/>
        <v>интрадей</v>
      </c>
      <c r="AK83" s="91" t="str">
        <f>IF(D83&lt;Служебный!P$3,"Раньше открытия",IF(D83&gt;Служебный!P$6,"Позже закрытия",IF(D83&lt;Служебный!P$4,Служебный!N$4,IF((D83&gt;Служебный!P$5),Служебный!N$6,Служебный!N$5))))</f>
        <v>9:30 - 11:00</v>
      </c>
      <c r="AL83" s="91">
        <f t="shared" si="54"/>
        <v>49.8</v>
      </c>
      <c r="AM83" s="91">
        <f t="shared" si="55"/>
        <v>0</v>
      </c>
      <c r="AN83" s="91">
        <f t="shared" si="49"/>
        <v>2009</v>
      </c>
      <c r="AO83" s="91" t="str">
        <f t="shared" si="50"/>
        <v>Декабрь</v>
      </c>
      <c r="AP83" s="113">
        <f t="shared" si="51"/>
        <v>51</v>
      </c>
      <c r="AQ83" s="114">
        <f t="shared" si="38"/>
        <v>0</v>
      </c>
      <c r="AR83" s="114">
        <f t="shared" si="45"/>
        <v>20000</v>
      </c>
      <c r="AS83" s="114">
        <f t="shared" si="46"/>
        <v>0.18322609999981068</v>
      </c>
      <c r="AT83" s="114">
        <f t="shared" si="52"/>
        <v>0.2491638848044242</v>
      </c>
      <c r="AU83" s="91">
        <f t="shared" si="39"/>
        <v>0</v>
      </c>
      <c r="AV83" s="91">
        <f t="shared" si="40"/>
        <v>0</v>
      </c>
      <c r="AW83" s="91">
        <f t="shared" si="53"/>
        <v>45</v>
      </c>
      <c r="AX83" s="115">
        <f>IF(AV83=0,AX82,IF(VLOOKUP(C82,Сводный!I:L,2,FALSE)&lt;0,IF(AX82&lt;0,AX82-1,-1),IF(AX82&gt;0,AX82+1,1)))</f>
        <v>-1</v>
      </c>
      <c r="AY83" s="120"/>
    </row>
    <row r="84" spans="1:51" s="25" customFormat="1" ht="11.25">
      <c r="A84" s="124"/>
      <c r="B84" s="116">
        <v>83</v>
      </c>
      <c r="C84" s="134">
        <v>40162</v>
      </c>
      <c r="D84" s="83">
        <v>0.40651620370369995</v>
      </c>
      <c r="E84" s="84">
        <f t="shared" si="29"/>
        <v>40162</v>
      </c>
      <c r="F84" s="83">
        <v>0.4069444444444445</v>
      </c>
      <c r="G84" s="85" t="s">
        <v>5263</v>
      </c>
      <c r="H84" s="85" t="s">
        <v>63</v>
      </c>
      <c r="I84" s="86">
        <v>52.02</v>
      </c>
      <c r="J84" s="86">
        <v>52.02</v>
      </c>
      <c r="K84" s="85">
        <v>100</v>
      </c>
      <c r="L84" s="86">
        <v>2.35</v>
      </c>
      <c r="M84" s="118" t="s">
        <v>11847</v>
      </c>
      <c r="N84" s="108" t="s">
        <v>11909</v>
      </c>
      <c r="O84" s="109">
        <v>1</v>
      </c>
      <c r="P84" s="110" t="s">
        <v>11995</v>
      </c>
      <c r="Q84" s="86"/>
      <c r="R84" s="86"/>
      <c r="S84" s="128">
        <f t="shared" si="47"/>
        <v>20034.295219999964</v>
      </c>
      <c r="T84" s="128">
        <f t="shared" si="48"/>
        <v>2.35</v>
      </c>
      <c r="U84" s="126">
        <f t="shared" si="30"/>
        <v>5202</v>
      </c>
      <c r="V84" s="126">
        <f t="shared" si="31"/>
        <v>5202</v>
      </c>
      <c r="W84" s="125">
        <f t="shared" si="32"/>
        <v>0</v>
      </c>
      <c r="X84" s="125">
        <f t="shared" si="41"/>
        <v>-2.35</v>
      </c>
      <c r="Y84" s="127">
        <f t="shared" si="42"/>
        <v>274.01000000000181</v>
      </c>
      <c r="Z84" s="127">
        <f t="shared" si="43"/>
        <v>36.645220000001892</v>
      </c>
      <c r="AA84" s="127">
        <f t="shared" si="33"/>
        <v>274.01000000000181</v>
      </c>
      <c r="AB84" s="127">
        <f t="shared" si="34"/>
        <v>34.295220000001891</v>
      </c>
      <c r="AC84" s="91" t="str">
        <f>IF(G84&lt;&gt;"",VLOOKUP(WEEKDAY(C84,2),Служебный!K$4:L$10,2),"")</f>
        <v>вт</v>
      </c>
      <c r="AD84" s="111" t="str">
        <f t="shared" si="35"/>
        <v>9-10</v>
      </c>
      <c r="AE84" s="91" t="str">
        <f>VLOOKUP(G:G,Служебный!B:G,6,)</f>
        <v>NYSE</v>
      </c>
      <c r="AF84" s="91" t="str">
        <f>VLOOKUP(G:G,Служебный!B:G,3,FALSE)</f>
        <v>Technology</v>
      </c>
      <c r="AG84" s="91" t="str">
        <f>VLOOKUP(G:G,Служебный!B:G,4,FALSE)</f>
        <v>Semiconductor - Specialized</v>
      </c>
      <c r="AH84" s="112">
        <f t="shared" si="36"/>
        <v>37</v>
      </c>
      <c r="AI84" s="112">
        <f t="shared" si="44"/>
        <v>0</v>
      </c>
      <c r="AJ84" s="112" t="str">
        <f t="shared" si="37"/>
        <v>интрадей</v>
      </c>
      <c r="AK84" s="91" t="str">
        <f>IF(D84&lt;Служебный!P$3,"Раньше открытия",IF(D84&gt;Служебный!P$6,"Позже закрытия",IF(D84&lt;Служебный!P$4,Служебный!N$4,IF((D84&gt;Служебный!P$5),Служебный!N$6,Служебный!N$5))))</f>
        <v>9:30 - 11:00</v>
      </c>
      <c r="AL84" s="91">
        <f t="shared" si="54"/>
        <v>0</v>
      </c>
      <c r="AM84" s="91">
        <f t="shared" si="55"/>
        <v>-2.35</v>
      </c>
      <c r="AN84" s="91">
        <f t="shared" si="49"/>
        <v>2009</v>
      </c>
      <c r="AO84" s="91" t="str">
        <f t="shared" si="50"/>
        <v>Декабрь</v>
      </c>
      <c r="AP84" s="113">
        <f t="shared" si="51"/>
        <v>51</v>
      </c>
      <c r="AQ84" s="114">
        <f t="shared" si="38"/>
        <v>0</v>
      </c>
      <c r="AR84" s="114">
        <f t="shared" si="45"/>
        <v>20000</v>
      </c>
      <c r="AS84" s="114">
        <f t="shared" si="46"/>
        <v>0.17147609999981797</v>
      </c>
      <c r="AT84" s="114">
        <f t="shared" si="52"/>
        <v>-1.1728510307967359E-2</v>
      </c>
      <c r="AU84" s="91">
        <f t="shared" si="39"/>
        <v>0</v>
      </c>
      <c r="AV84" s="91">
        <f t="shared" si="40"/>
        <v>0</v>
      </c>
      <c r="AW84" s="91">
        <f t="shared" si="53"/>
        <v>55</v>
      </c>
      <c r="AX84" s="115">
        <f>IF(AV84=0,AX83,IF(VLOOKUP(C83,Сводный!I:L,2,FALSE)&lt;0,IF(AX83&lt;0,AX83-1,-1),IF(AX83&gt;0,AX83+1,1)))</f>
        <v>-1</v>
      </c>
      <c r="AY84" s="120"/>
    </row>
    <row r="85" spans="1:51" s="25" customFormat="1" ht="11.25">
      <c r="A85" s="124"/>
      <c r="B85" s="116">
        <v>84</v>
      </c>
      <c r="C85" s="134">
        <v>40162</v>
      </c>
      <c r="D85" s="83">
        <v>0.40711805555555003</v>
      </c>
      <c r="E85" s="84">
        <f t="shared" si="29"/>
        <v>40162</v>
      </c>
      <c r="F85" s="83">
        <v>0.45004629629629</v>
      </c>
      <c r="G85" s="85" t="s">
        <v>5263</v>
      </c>
      <c r="H85" s="85" t="s">
        <v>63</v>
      </c>
      <c r="I85" s="86">
        <v>51.86</v>
      </c>
      <c r="J85" s="86">
        <v>51.75</v>
      </c>
      <c r="K85" s="85">
        <v>100</v>
      </c>
      <c r="L85" s="86">
        <v>1.95</v>
      </c>
      <c r="M85" s="118" t="s">
        <v>11847</v>
      </c>
      <c r="N85" s="108" t="s">
        <v>11909</v>
      </c>
      <c r="O85" s="109">
        <v>1</v>
      </c>
      <c r="P85" s="110" t="s">
        <v>11995</v>
      </c>
      <c r="Q85" s="86"/>
      <c r="R85" s="86"/>
      <c r="S85" s="128">
        <f t="shared" si="47"/>
        <v>20021.345219999963</v>
      </c>
      <c r="T85" s="128">
        <f t="shared" si="48"/>
        <v>1.95</v>
      </c>
      <c r="U85" s="126">
        <f t="shared" si="30"/>
        <v>5186</v>
      </c>
      <c r="V85" s="126">
        <f t="shared" si="31"/>
        <v>5175</v>
      </c>
      <c r="W85" s="125">
        <f t="shared" si="32"/>
        <v>-11</v>
      </c>
      <c r="X85" s="125">
        <f t="shared" si="41"/>
        <v>-12.95</v>
      </c>
      <c r="Y85" s="127">
        <f t="shared" si="42"/>
        <v>274.01000000000181</v>
      </c>
      <c r="Z85" s="127">
        <f t="shared" si="43"/>
        <v>34.295220000001891</v>
      </c>
      <c r="AA85" s="127">
        <f t="shared" si="33"/>
        <v>263.01000000000181</v>
      </c>
      <c r="AB85" s="127">
        <f t="shared" si="34"/>
        <v>21.345220000001891</v>
      </c>
      <c r="AC85" s="91" t="str">
        <f>IF(G85&lt;&gt;"",VLOOKUP(WEEKDAY(C85,2),Служебный!K$4:L$10,2),"")</f>
        <v>вт</v>
      </c>
      <c r="AD85" s="111" t="str">
        <f t="shared" si="35"/>
        <v>9-10</v>
      </c>
      <c r="AE85" s="91" t="str">
        <f>VLOOKUP(G:G,Служебный!B:G,6,)</f>
        <v>NYSE</v>
      </c>
      <c r="AF85" s="91" t="str">
        <f>VLOOKUP(G:G,Служебный!B:G,3,FALSE)</f>
        <v>Technology</v>
      </c>
      <c r="AG85" s="91" t="str">
        <f>VLOOKUP(G:G,Служебный!B:G,4,FALSE)</f>
        <v>Semiconductor - Specialized</v>
      </c>
      <c r="AH85" s="112">
        <f t="shared" si="36"/>
        <v>3709</v>
      </c>
      <c r="AI85" s="112">
        <f t="shared" si="44"/>
        <v>60</v>
      </c>
      <c r="AJ85" s="112" t="str">
        <f t="shared" si="37"/>
        <v>интрадей</v>
      </c>
      <c r="AK85" s="91" t="str">
        <f>IF(D85&lt;Служебный!P$3,"Раньше открытия",IF(D85&gt;Служебный!P$6,"Позже закрытия",IF(D85&lt;Служебный!P$4,Служебный!N$4,IF((D85&gt;Служебный!P$5),Служебный!N$6,Служебный!N$5))))</f>
        <v>9:30 - 11:00</v>
      </c>
      <c r="AL85" s="91">
        <f t="shared" si="54"/>
        <v>0</v>
      </c>
      <c r="AM85" s="91">
        <f t="shared" si="55"/>
        <v>-12.95</v>
      </c>
      <c r="AN85" s="91">
        <f t="shared" si="49"/>
        <v>2009</v>
      </c>
      <c r="AO85" s="91" t="str">
        <f t="shared" si="50"/>
        <v>Декабрь</v>
      </c>
      <c r="AP85" s="113">
        <f t="shared" si="51"/>
        <v>51</v>
      </c>
      <c r="AQ85" s="114">
        <f t="shared" si="38"/>
        <v>0</v>
      </c>
      <c r="AR85" s="114">
        <f t="shared" si="45"/>
        <v>20000</v>
      </c>
      <c r="AS85" s="114">
        <f t="shared" si="46"/>
        <v>0.10672609999981432</v>
      </c>
      <c r="AT85" s="114">
        <f t="shared" si="52"/>
        <v>-6.4639159290579479E-2</v>
      </c>
      <c r="AU85" s="91">
        <f t="shared" si="39"/>
        <v>0</v>
      </c>
      <c r="AV85" s="91">
        <f t="shared" si="40"/>
        <v>0</v>
      </c>
      <c r="AW85" s="91">
        <f t="shared" si="53"/>
        <v>55</v>
      </c>
      <c r="AX85" s="115">
        <f>IF(AV85=0,AX84,IF(VLOOKUP(C84,Сводный!I:L,2,FALSE)&lt;0,IF(AX84&lt;0,AX84-1,-1),IF(AX84&gt;0,AX84+1,1)))</f>
        <v>-1</v>
      </c>
      <c r="AY85" s="120"/>
    </row>
    <row r="86" spans="1:51" s="25" customFormat="1" ht="11.25">
      <c r="A86" s="124"/>
      <c r="B86" s="116">
        <v>85</v>
      </c>
      <c r="C86" s="134">
        <v>40162</v>
      </c>
      <c r="D86" s="83">
        <v>0.42033564814814001</v>
      </c>
      <c r="E86" s="84">
        <f t="shared" si="29"/>
        <v>40162</v>
      </c>
      <c r="F86" s="83">
        <v>0.51664351851850998</v>
      </c>
      <c r="G86" s="85" t="s">
        <v>232</v>
      </c>
      <c r="H86" s="85" t="s">
        <v>63</v>
      </c>
      <c r="I86" s="86">
        <v>28.03</v>
      </c>
      <c r="J86" s="86">
        <v>27.99</v>
      </c>
      <c r="K86" s="85">
        <v>200</v>
      </c>
      <c r="L86" s="86">
        <v>4.8899999999999997</v>
      </c>
      <c r="M86" s="118" t="s">
        <v>11847</v>
      </c>
      <c r="N86" s="108" t="s">
        <v>11909</v>
      </c>
      <c r="O86" s="109">
        <v>1</v>
      </c>
      <c r="P86" s="110" t="s">
        <v>11995</v>
      </c>
      <c r="Q86" s="86"/>
      <c r="R86" s="86"/>
      <c r="S86" s="128">
        <f t="shared" si="47"/>
        <v>20008.455219999963</v>
      </c>
      <c r="T86" s="128">
        <f t="shared" si="48"/>
        <v>4.8899999999999997</v>
      </c>
      <c r="U86" s="126">
        <f t="shared" si="30"/>
        <v>5606</v>
      </c>
      <c r="V86" s="126">
        <f t="shared" si="31"/>
        <v>5598</v>
      </c>
      <c r="W86" s="125">
        <f t="shared" si="32"/>
        <v>-8</v>
      </c>
      <c r="X86" s="125">
        <f t="shared" si="41"/>
        <v>-12.89</v>
      </c>
      <c r="Y86" s="127">
        <f t="shared" si="42"/>
        <v>263.01000000000181</v>
      </c>
      <c r="Z86" s="127">
        <f t="shared" si="43"/>
        <v>21.345220000001891</v>
      </c>
      <c r="AA86" s="127">
        <f t="shared" si="33"/>
        <v>255.01000000000181</v>
      </c>
      <c r="AB86" s="127">
        <f t="shared" si="34"/>
        <v>8.4552200000018907</v>
      </c>
      <c r="AC86" s="91" t="str">
        <f>IF(G86&lt;&gt;"",VLOOKUP(WEEKDAY(C86,2),Служебный!K$4:L$10,2),"")</f>
        <v>вт</v>
      </c>
      <c r="AD86" s="111" t="str">
        <f t="shared" si="35"/>
        <v>10-11</v>
      </c>
      <c r="AE86" s="91" t="str">
        <f>VLOOKUP(G:G,Служебный!B:G,6,)</f>
        <v>NYSE</v>
      </c>
      <c r="AF86" s="91" t="str">
        <f>VLOOKUP(G:G,Служебный!B:G,3,FALSE)</f>
        <v>Utilities</v>
      </c>
      <c r="AG86" s="91" t="str">
        <f>VLOOKUP(G:G,Служебный!B:G,4,FALSE)</f>
        <v>Diversified Utilities</v>
      </c>
      <c r="AH86" s="112">
        <f t="shared" si="36"/>
        <v>8321</v>
      </c>
      <c r="AI86" s="112">
        <f t="shared" si="44"/>
        <v>135</v>
      </c>
      <c r="AJ86" s="112" t="str">
        <f t="shared" si="37"/>
        <v>интрадей</v>
      </c>
      <c r="AK86" s="91" t="str">
        <f>IF(D86&lt;Служебный!P$3,"Раньше открытия",IF(D86&gt;Служебный!P$6,"Позже закрытия",IF(D86&lt;Служебный!P$4,Служебный!N$4,IF((D86&gt;Служебный!P$5),Служебный!N$6,Служебный!N$5))))</f>
        <v>9:30 - 11:00</v>
      </c>
      <c r="AL86" s="91">
        <f t="shared" si="54"/>
        <v>0</v>
      </c>
      <c r="AM86" s="91">
        <f t="shared" si="55"/>
        <v>-12.89</v>
      </c>
      <c r="AN86" s="91">
        <f t="shared" si="49"/>
        <v>2009</v>
      </c>
      <c r="AO86" s="91" t="str">
        <f t="shared" si="50"/>
        <v>Декабрь</v>
      </c>
      <c r="AP86" s="113">
        <f t="shared" si="51"/>
        <v>51</v>
      </c>
      <c r="AQ86" s="114">
        <f t="shared" si="38"/>
        <v>0</v>
      </c>
      <c r="AR86" s="114">
        <f t="shared" si="45"/>
        <v>20000</v>
      </c>
      <c r="AS86" s="114">
        <f t="shared" si="46"/>
        <v>4.2276099999817233E-2</v>
      </c>
      <c r="AT86" s="114">
        <f t="shared" si="52"/>
        <v>-6.4381288361798905E-2</v>
      </c>
      <c r="AU86" s="91">
        <f t="shared" si="39"/>
        <v>0</v>
      </c>
      <c r="AV86" s="91">
        <f t="shared" si="40"/>
        <v>0</v>
      </c>
      <c r="AW86" s="91">
        <f t="shared" si="53"/>
        <v>30</v>
      </c>
      <c r="AX86" s="115">
        <f>IF(AV86=0,AX85,IF(VLOOKUP(C85,Сводный!I:L,2,FALSE)&lt;0,IF(AX85&lt;0,AX85-1,-1),IF(AX85&gt;0,AX85+1,1)))</f>
        <v>-1</v>
      </c>
      <c r="AY86" s="120"/>
    </row>
    <row r="87" spans="1:51" s="25" customFormat="1" ht="11.25">
      <c r="A87" s="124"/>
      <c r="B87" s="116">
        <v>86</v>
      </c>
      <c r="C87" s="134">
        <v>40162</v>
      </c>
      <c r="D87" s="83">
        <v>0.4333449074074</v>
      </c>
      <c r="E87" s="84">
        <f t="shared" si="29"/>
        <v>40162</v>
      </c>
      <c r="F87" s="83">
        <v>0.44828703703702999</v>
      </c>
      <c r="G87" s="85" t="s">
        <v>71</v>
      </c>
      <c r="H87" s="85" t="s">
        <v>68</v>
      </c>
      <c r="I87" s="86">
        <v>48.37</v>
      </c>
      <c r="J87" s="86">
        <v>48.19</v>
      </c>
      <c r="K87" s="85">
        <v>100</v>
      </c>
      <c r="L87" s="86">
        <v>2.2200000000000002</v>
      </c>
      <c r="M87" s="118" t="s">
        <v>11847</v>
      </c>
      <c r="N87" s="108" t="s">
        <v>11909</v>
      </c>
      <c r="O87" s="109">
        <v>2</v>
      </c>
      <c r="P87" s="110" t="s">
        <v>11995</v>
      </c>
      <c r="Q87" s="86"/>
      <c r="R87" s="86"/>
      <c r="S87" s="128">
        <f t="shared" si="47"/>
        <v>20024.235219999962</v>
      </c>
      <c r="T87" s="128">
        <f t="shared" si="48"/>
        <v>2.2200000000000002</v>
      </c>
      <c r="U87" s="126">
        <f t="shared" si="30"/>
        <v>4837</v>
      </c>
      <c r="V87" s="126">
        <f t="shared" si="31"/>
        <v>4819</v>
      </c>
      <c r="W87" s="125">
        <f t="shared" si="32"/>
        <v>18</v>
      </c>
      <c r="X87" s="125">
        <f t="shared" si="41"/>
        <v>15.78</v>
      </c>
      <c r="Y87" s="127">
        <f t="shared" si="42"/>
        <v>255.01000000000181</v>
      </c>
      <c r="Z87" s="127">
        <f t="shared" si="43"/>
        <v>8.4552200000018907</v>
      </c>
      <c r="AA87" s="127">
        <f t="shared" si="33"/>
        <v>273.01000000000181</v>
      </c>
      <c r="AB87" s="127">
        <f t="shared" si="34"/>
        <v>24.235220000001888</v>
      </c>
      <c r="AC87" s="91" t="str">
        <f>IF(G87&lt;&gt;"",VLOOKUP(WEEKDAY(C87,2),Служебный!K$4:L$10,2),"")</f>
        <v>вт</v>
      </c>
      <c r="AD87" s="111" t="str">
        <f t="shared" si="35"/>
        <v>10-11</v>
      </c>
      <c r="AE87" s="91" t="str">
        <f>VLOOKUP(G:G,Служебный!B:G,6,)</f>
        <v>NYSE</v>
      </c>
      <c r="AF87" s="91" t="str">
        <f>VLOOKUP(G:G,Служебный!B:G,3,FALSE)</f>
        <v>Consumer Goods</v>
      </c>
      <c r="AG87" s="91" t="str">
        <f>VLOOKUP(G:G,Служебный!B:G,4,FALSE)</f>
        <v>Packaging &amp; Containers</v>
      </c>
      <c r="AH87" s="112">
        <f t="shared" si="36"/>
        <v>1291</v>
      </c>
      <c r="AI87" s="112">
        <f t="shared" si="44"/>
        <v>15</v>
      </c>
      <c r="AJ87" s="112" t="str">
        <f t="shared" si="37"/>
        <v>интрадей</v>
      </c>
      <c r="AK87" s="91" t="str">
        <f>IF(D87&lt;Служебный!P$3,"Раньше открытия",IF(D87&gt;Служебный!P$6,"Позже закрытия",IF(D87&lt;Служебный!P$4,Служебный!N$4,IF((D87&gt;Служебный!P$5),Служебный!N$6,Служебный!N$5))))</f>
        <v>9:30 - 11:00</v>
      </c>
      <c r="AL87" s="91">
        <f t="shared" si="54"/>
        <v>15.78</v>
      </c>
      <c r="AM87" s="91">
        <f t="shared" si="55"/>
        <v>0</v>
      </c>
      <c r="AN87" s="91">
        <f t="shared" si="49"/>
        <v>2009</v>
      </c>
      <c r="AO87" s="91" t="str">
        <f t="shared" si="50"/>
        <v>Декабрь</v>
      </c>
      <c r="AP87" s="113">
        <f t="shared" si="51"/>
        <v>51</v>
      </c>
      <c r="AQ87" s="114">
        <f t="shared" si="38"/>
        <v>0</v>
      </c>
      <c r="AR87" s="114">
        <f t="shared" si="45"/>
        <v>20000</v>
      </c>
      <c r="AS87" s="114">
        <f t="shared" si="46"/>
        <v>0.12117609999981141</v>
      </c>
      <c r="AT87" s="114">
        <f t="shared" si="52"/>
        <v>7.8866658252684754E-2</v>
      </c>
      <c r="AU87" s="91">
        <f t="shared" si="39"/>
        <v>0</v>
      </c>
      <c r="AV87" s="91">
        <f t="shared" si="40"/>
        <v>0</v>
      </c>
      <c r="AW87" s="91">
        <f t="shared" si="53"/>
        <v>50</v>
      </c>
      <c r="AX87" s="115">
        <f>IF(AV87=0,AX86,IF(VLOOKUP(C86,Сводный!I:L,2,FALSE)&lt;0,IF(AX86&lt;0,AX86-1,-1),IF(AX86&gt;0,AX86+1,1)))</f>
        <v>-1</v>
      </c>
      <c r="AY87" s="120"/>
    </row>
    <row r="88" spans="1:51" s="25" customFormat="1" ht="11.25">
      <c r="A88" s="124"/>
      <c r="B88" s="116">
        <v>87</v>
      </c>
      <c r="C88" s="134">
        <v>40162</v>
      </c>
      <c r="D88" s="83">
        <v>0.43459490740739998</v>
      </c>
      <c r="E88" s="84">
        <f t="shared" si="29"/>
        <v>40162</v>
      </c>
      <c r="F88" s="83">
        <v>0.45230324074073996</v>
      </c>
      <c r="G88" s="85" t="s">
        <v>3002</v>
      </c>
      <c r="H88" s="85" t="s">
        <v>63</v>
      </c>
      <c r="I88" s="86">
        <v>36.549999999999997</v>
      </c>
      <c r="J88" s="86">
        <v>36.630000000000003</v>
      </c>
      <c r="K88" s="85">
        <v>100</v>
      </c>
      <c r="L88" s="86">
        <v>2.19</v>
      </c>
      <c r="M88" s="118" t="s">
        <v>11847</v>
      </c>
      <c r="N88" s="108" t="s">
        <v>11909</v>
      </c>
      <c r="O88" s="109">
        <v>2</v>
      </c>
      <c r="P88" s="110" t="s">
        <v>11995</v>
      </c>
      <c r="Q88" s="86"/>
      <c r="R88" s="86"/>
      <c r="S88" s="128">
        <f t="shared" si="47"/>
        <v>20030.045219999964</v>
      </c>
      <c r="T88" s="128">
        <f t="shared" si="48"/>
        <v>2.19</v>
      </c>
      <c r="U88" s="126">
        <f t="shared" si="30"/>
        <v>3654.9999999999995</v>
      </c>
      <c r="V88" s="126">
        <f t="shared" si="31"/>
        <v>3663.0000000000005</v>
      </c>
      <c r="W88" s="125">
        <f t="shared" si="32"/>
        <v>8.0000000000009095</v>
      </c>
      <c r="X88" s="125">
        <f t="shared" si="41"/>
        <v>5.81000000000091</v>
      </c>
      <c r="Y88" s="127">
        <f t="shared" si="42"/>
        <v>273.01000000000181</v>
      </c>
      <c r="Z88" s="127">
        <f t="shared" si="43"/>
        <v>24.235220000001888</v>
      </c>
      <c r="AA88" s="127">
        <f t="shared" si="33"/>
        <v>281.01000000000272</v>
      </c>
      <c r="AB88" s="127">
        <f t="shared" si="34"/>
        <v>30.0452200000028</v>
      </c>
      <c r="AC88" s="91" t="str">
        <f>IF(G88&lt;&gt;"",VLOOKUP(WEEKDAY(C88,2),Служебный!K$4:L$10,2),"")</f>
        <v>вт</v>
      </c>
      <c r="AD88" s="111" t="str">
        <f t="shared" si="35"/>
        <v>10-11</v>
      </c>
      <c r="AE88" s="91" t="str">
        <f>VLOOKUP(G:G,Служебный!B:G,6,)</f>
        <v>NYSE</v>
      </c>
      <c r="AF88" s="91" t="str">
        <f>VLOOKUP(G:G,Служебный!B:G,3,FALSE)</f>
        <v>Services</v>
      </c>
      <c r="AG88" s="91" t="str">
        <f>VLOOKUP(G:G,Служебный!B:G,4,FALSE)</f>
        <v>Technical Services</v>
      </c>
      <c r="AH88" s="112">
        <f t="shared" si="36"/>
        <v>1530</v>
      </c>
      <c r="AI88" s="112">
        <f t="shared" si="44"/>
        <v>15</v>
      </c>
      <c r="AJ88" s="112" t="str">
        <f t="shared" si="37"/>
        <v>интрадей</v>
      </c>
      <c r="AK88" s="91" t="str">
        <f>IF(D88&lt;Служебный!P$3,"Раньше открытия",IF(D88&gt;Служебный!P$6,"Позже закрытия",IF(D88&lt;Служебный!P$4,Служебный!N$4,IF((D88&gt;Служебный!P$5),Служебный!N$6,Служебный!N$5))))</f>
        <v>9:30 - 11:00</v>
      </c>
      <c r="AL88" s="91">
        <f t="shared" si="54"/>
        <v>5.81000000000091</v>
      </c>
      <c r="AM88" s="91">
        <f t="shared" si="55"/>
        <v>0</v>
      </c>
      <c r="AN88" s="91">
        <f t="shared" si="49"/>
        <v>2009</v>
      </c>
      <c r="AO88" s="91" t="str">
        <f t="shared" si="50"/>
        <v>Декабрь</v>
      </c>
      <c r="AP88" s="113">
        <f t="shared" si="51"/>
        <v>51</v>
      </c>
      <c r="AQ88" s="114">
        <f t="shared" si="38"/>
        <v>0</v>
      </c>
      <c r="AR88" s="114">
        <f t="shared" si="45"/>
        <v>20000</v>
      </c>
      <c r="AS88" s="114">
        <f t="shared" si="46"/>
        <v>0.15022609999981795</v>
      </c>
      <c r="AT88" s="114">
        <f t="shared" si="52"/>
        <v>2.901484094732543E-2</v>
      </c>
      <c r="AU88" s="91">
        <f t="shared" si="39"/>
        <v>0</v>
      </c>
      <c r="AV88" s="91">
        <f t="shared" si="40"/>
        <v>0</v>
      </c>
      <c r="AW88" s="91">
        <f t="shared" si="53"/>
        <v>40</v>
      </c>
      <c r="AX88" s="115">
        <f>IF(AV88=0,AX87,IF(VLOOKUP(C87,Сводный!I:L,2,FALSE)&lt;0,IF(AX87&lt;0,AX87-1,-1),IF(AX87&gt;0,AX87+1,1)))</f>
        <v>-1</v>
      </c>
      <c r="AY88" s="120"/>
    </row>
    <row r="89" spans="1:51" s="25" customFormat="1" ht="11.25">
      <c r="A89" s="124"/>
      <c r="B89" s="116">
        <v>88</v>
      </c>
      <c r="C89" s="134">
        <v>40162</v>
      </c>
      <c r="D89" s="83">
        <v>0.45445601851851003</v>
      </c>
      <c r="E89" s="84">
        <f t="shared" si="29"/>
        <v>40162</v>
      </c>
      <c r="F89" s="83">
        <v>0.50534722222222006</v>
      </c>
      <c r="G89" s="85" t="s">
        <v>460</v>
      </c>
      <c r="H89" s="85" t="s">
        <v>68</v>
      </c>
      <c r="I89" s="86">
        <v>42.48</v>
      </c>
      <c r="J89" s="86">
        <v>42.53</v>
      </c>
      <c r="K89" s="85">
        <v>100</v>
      </c>
      <c r="L89" s="86">
        <v>2.3199999999999998</v>
      </c>
      <c r="M89" s="118" t="s">
        <v>11847</v>
      </c>
      <c r="N89" s="108" t="s">
        <v>11909</v>
      </c>
      <c r="O89" s="109">
        <v>2</v>
      </c>
      <c r="P89" s="110" t="s">
        <v>11995</v>
      </c>
      <c r="Q89" s="86"/>
      <c r="R89" s="86"/>
      <c r="S89" s="128">
        <f t="shared" si="47"/>
        <v>20022.725219999964</v>
      </c>
      <c r="T89" s="128">
        <f t="shared" si="48"/>
        <v>2.3199999999999998</v>
      </c>
      <c r="U89" s="126">
        <f t="shared" si="30"/>
        <v>4248</v>
      </c>
      <c r="V89" s="126">
        <f t="shared" si="31"/>
        <v>4253</v>
      </c>
      <c r="W89" s="125">
        <f t="shared" si="32"/>
        <v>-5</v>
      </c>
      <c r="X89" s="125">
        <f t="shared" si="41"/>
        <v>-7.32</v>
      </c>
      <c r="Y89" s="127">
        <f t="shared" si="42"/>
        <v>281.01000000000272</v>
      </c>
      <c r="Z89" s="127">
        <f t="shared" si="43"/>
        <v>30.0452200000028</v>
      </c>
      <c r="AA89" s="127">
        <f t="shared" si="33"/>
        <v>276.01000000000272</v>
      </c>
      <c r="AB89" s="127">
        <f t="shared" si="34"/>
        <v>22.7252200000028</v>
      </c>
      <c r="AC89" s="91" t="str">
        <f>IF(G89&lt;&gt;"",VLOOKUP(WEEKDAY(C89,2),Служебный!K$4:L$10,2),"")</f>
        <v>вт</v>
      </c>
      <c r="AD89" s="111" t="str">
        <f t="shared" si="35"/>
        <v>10-11</v>
      </c>
      <c r="AE89" s="91" t="str">
        <f>VLOOKUP(G:G,Служебный!B:G,6,)</f>
        <v>NYSE</v>
      </c>
      <c r="AF89" s="91" t="str">
        <f>VLOOKUP(G:G,Служебный!B:G,3,FALSE)</f>
        <v>Basic Materials</v>
      </c>
      <c r="AG89" s="91" t="str">
        <f>VLOOKUP(G:G,Служебный!B:G,4,FALSE)</f>
        <v>Oil &amp; Gas Drilling &amp; Exploration</v>
      </c>
      <c r="AH89" s="112">
        <f t="shared" si="36"/>
        <v>4397</v>
      </c>
      <c r="AI89" s="112">
        <f t="shared" si="44"/>
        <v>60</v>
      </c>
      <c r="AJ89" s="112" t="str">
        <f t="shared" si="37"/>
        <v>интрадей</v>
      </c>
      <c r="AK89" s="91" t="str">
        <f>IF(D89&lt;Служебный!P$3,"Раньше открытия",IF(D89&gt;Служебный!P$6,"Позже закрытия",IF(D89&lt;Служебный!P$4,Служебный!N$4,IF((D89&gt;Служебный!P$5),Служебный!N$6,Служебный!N$5))))</f>
        <v>9:30 - 11:00</v>
      </c>
      <c r="AL89" s="91">
        <f t="shared" si="54"/>
        <v>0</v>
      </c>
      <c r="AM89" s="91">
        <f t="shared" si="55"/>
        <v>-7.32</v>
      </c>
      <c r="AN89" s="91">
        <f t="shared" si="49"/>
        <v>2009</v>
      </c>
      <c r="AO89" s="91" t="str">
        <f t="shared" si="50"/>
        <v>Декабрь</v>
      </c>
      <c r="AP89" s="113">
        <f t="shared" si="51"/>
        <v>51</v>
      </c>
      <c r="AQ89" s="114">
        <f t="shared" si="38"/>
        <v>0</v>
      </c>
      <c r="AR89" s="114">
        <f t="shared" si="45"/>
        <v>20000</v>
      </c>
      <c r="AS89" s="114">
        <f t="shared" si="46"/>
        <v>0.11362609999981942</v>
      </c>
      <c r="AT89" s="114">
        <f t="shared" si="52"/>
        <v>-3.6545099721945223E-2</v>
      </c>
      <c r="AU89" s="91">
        <f t="shared" si="39"/>
        <v>0</v>
      </c>
      <c r="AV89" s="91">
        <f t="shared" si="40"/>
        <v>0</v>
      </c>
      <c r="AW89" s="91">
        <f t="shared" si="53"/>
        <v>45</v>
      </c>
      <c r="AX89" s="115">
        <f>IF(AV89=0,AX88,IF(VLOOKUP(C88,Сводный!I:L,2,FALSE)&lt;0,IF(AX88&lt;0,AX88-1,-1),IF(AX88&gt;0,AX88+1,1)))</f>
        <v>-1</v>
      </c>
      <c r="AY89" s="120"/>
    </row>
    <row r="90" spans="1:51" s="25" customFormat="1" ht="11.25">
      <c r="A90" s="124"/>
      <c r="B90" s="116">
        <v>89</v>
      </c>
      <c r="C90" s="134">
        <v>40162</v>
      </c>
      <c r="D90" s="83">
        <v>0.56334490740739995</v>
      </c>
      <c r="E90" s="84">
        <f t="shared" si="29"/>
        <v>40162</v>
      </c>
      <c r="F90" s="83">
        <v>0.56726851851851001</v>
      </c>
      <c r="G90" s="85" t="s">
        <v>630</v>
      </c>
      <c r="H90" s="85" t="s">
        <v>63</v>
      </c>
      <c r="I90" s="86">
        <v>41.08</v>
      </c>
      <c r="J90" s="86">
        <v>41.01</v>
      </c>
      <c r="K90" s="85">
        <v>100</v>
      </c>
      <c r="L90" s="86">
        <v>2.6</v>
      </c>
      <c r="M90" s="118" t="s">
        <v>11847</v>
      </c>
      <c r="N90" s="108" t="s">
        <v>11909</v>
      </c>
      <c r="O90" s="109">
        <v>0</v>
      </c>
      <c r="P90" s="110" t="s">
        <v>11995</v>
      </c>
      <c r="Q90" s="86"/>
      <c r="R90" s="86"/>
      <c r="S90" s="128">
        <f t="shared" si="47"/>
        <v>20013.125219999965</v>
      </c>
      <c r="T90" s="128">
        <f t="shared" si="48"/>
        <v>2.6</v>
      </c>
      <c r="U90" s="126">
        <f t="shared" si="30"/>
        <v>4108</v>
      </c>
      <c r="V90" s="126">
        <f t="shared" si="31"/>
        <v>4101</v>
      </c>
      <c r="W90" s="125">
        <f t="shared" si="32"/>
        <v>-7</v>
      </c>
      <c r="X90" s="125">
        <f t="shared" si="41"/>
        <v>-9.6</v>
      </c>
      <c r="Y90" s="127">
        <f t="shared" si="42"/>
        <v>276.01000000000272</v>
      </c>
      <c r="Z90" s="127">
        <f t="shared" si="43"/>
        <v>22.7252200000028</v>
      </c>
      <c r="AA90" s="127">
        <f t="shared" si="33"/>
        <v>269.01000000000272</v>
      </c>
      <c r="AB90" s="127">
        <f t="shared" si="34"/>
        <v>13.1252200000028</v>
      </c>
      <c r="AC90" s="91" t="str">
        <f>IF(G90&lt;&gt;"",VLOOKUP(WEEKDAY(C90,2),Служебный!K$4:L$10,2),"")</f>
        <v>вт</v>
      </c>
      <c r="AD90" s="111" t="str">
        <f t="shared" si="35"/>
        <v>13-14</v>
      </c>
      <c r="AE90" s="91" t="str">
        <f>VLOOKUP(G:G,Служебный!B:G,6,)</f>
        <v>NYSE</v>
      </c>
      <c r="AF90" s="91" t="str">
        <f>VLOOKUP(G:G,Служебный!B:G,3,FALSE)</f>
        <v>Services</v>
      </c>
      <c r="AG90" s="91" t="str">
        <f>VLOOKUP(G:G,Служебный!B:G,4,FALSE)</f>
        <v>Electronics Stores</v>
      </c>
      <c r="AH90" s="112">
        <f t="shared" si="36"/>
        <v>339</v>
      </c>
      <c r="AI90" s="112">
        <f t="shared" si="44"/>
        <v>0</v>
      </c>
      <c r="AJ90" s="112" t="str">
        <f t="shared" si="37"/>
        <v>интрадей</v>
      </c>
      <c r="AK90" s="91" t="str">
        <f>IF(D90&lt;Служебный!P$3,"Раньше открытия",IF(D90&gt;Служебный!P$6,"Позже закрытия",IF(D90&lt;Служебный!P$4,Служебный!N$4,IF((D90&gt;Служебный!P$5),Служебный!N$6,Служебный!N$5))))</f>
        <v>11:00 - 14:30</v>
      </c>
      <c r="AL90" s="91">
        <f t="shared" si="54"/>
        <v>0</v>
      </c>
      <c r="AM90" s="91">
        <f t="shared" si="55"/>
        <v>-9.6</v>
      </c>
      <c r="AN90" s="91">
        <f t="shared" si="49"/>
        <v>2009</v>
      </c>
      <c r="AO90" s="91" t="str">
        <f t="shared" si="50"/>
        <v>Декабрь</v>
      </c>
      <c r="AP90" s="113">
        <f t="shared" si="51"/>
        <v>51</v>
      </c>
      <c r="AQ90" s="114">
        <f t="shared" si="38"/>
        <v>0</v>
      </c>
      <c r="AR90" s="114">
        <f t="shared" si="45"/>
        <v>20000</v>
      </c>
      <c r="AS90" s="114">
        <f t="shared" si="46"/>
        <v>6.5626099999826687E-2</v>
      </c>
      <c r="AT90" s="114">
        <f t="shared" si="52"/>
        <v>-4.7945521373930947E-2</v>
      </c>
      <c r="AU90" s="91">
        <f t="shared" si="39"/>
        <v>0</v>
      </c>
      <c r="AV90" s="91">
        <f t="shared" si="40"/>
        <v>0</v>
      </c>
      <c r="AW90" s="91">
        <f t="shared" si="53"/>
        <v>45</v>
      </c>
      <c r="AX90" s="115">
        <f>IF(AV90=0,AX89,IF(VLOOKUP(C89,Сводный!I:L,2,FALSE)&lt;0,IF(AX89&lt;0,AX89-1,-1),IF(AX89&gt;0,AX89+1,1)))</f>
        <v>-1</v>
      </c>
      <c r="AY90" s="120"/>
    </row>
    <row r="91" spans="1:51" s="25" customFormat="1" ht="11.25">
      <c r="A91" s="124"/>
      <c r="B91" s="116">
        <v>90</v>
      </c>
      <c r="C91" s="134">
        <v>40162</v>
      </c>
      <c r="D91" s="83">
        <v>0.56398148148147997</v>
      </c>
      <c r="E91" s="84">
        <f t="shared" si="29"/>
        <v>40162</v>
      </c>
      <c r="F91" s="83">
        <v>0.56752314814813998</v>
      </c>
      <c r="G91" s="85" t="s">
        <v>630</v>
      </c>
      <c r="H91" s="85" t="s">
        <v>63</v>
      </c>
      <c r="I91" s="86">
        <v>41.02</v>
      </c>
      <c r="J91" s="86">
        <v>41.06</v>
      </c>
      <c r="K91" s="85">
        <v>100</v>
      </c>
      <c r="L91" s="86">
        <v>2.2000000000000002</v>
      </c>
      <c r="M91" s="118" t="s">
        <v>11847</v>
      </c>
      <c r="N91" s="108" t="s">
        <v>11909</v>
      </c>
      <c r="O91" s="109">
        <v>0</v>
      </c>
      <c r="P91" s="110" t="s">
        <v>11995</v>
      </c>
      <c r="Q91" s="86"/>
      <c r="R91" s="86"/>
      <c r="S91" s="128">
        <f t="shared" si="47"/>
        <v>20014.925219999965</v>
      </c>
      <c r="T91" s="128">
        <f t="shared" si="48"/>
        <v>2.2000000000000002</v>
      </c>
      <c r="U91" s="126">
        <f t="shared" si="30"/>
        <v>4102</v>
      </c>
      <c r="V91" s="126">
        <f t="shared" si="31"/>
        <v>4106</v>
      </c>
      <c r="W91" s="125">
        <f t="shared" si="32"/>
        <v>4</v>
      </c>
      <c r="X91" s="125">
        <f t="shared" si="41"/>
        <v>1.7999999999999998</v>
      </c>
      <c r="Y91" s="127">
        <f t="shared" si="42"/>
        <v>269.01000000000272</v>
      </c>
      <c r="Z91" s="127">
        <f t="shared" si="43"/>
        <v>13.1252200000028</v>
      </c>
      <c r="AA91" s="127">
        <f t="shared" si="33"/>
        <v>273.01000000000272</v>
      </c>
      <c r="AB91" s="127">
        <f t="shared" si="34"/>
        <v>14.925220000002799</v>
      </c>
      <c r="AC91" s="91" t="str">
        <f>IF(G91&lt;&gt;"",VLOOKUP(WEEKDAY(C91,2),Служебный!K$4:L$10,2),"")</f>
        <v>вт</v>
      </c>
      <c r="AD91" s="111" t="str">
        <f t="shared" si="35"/>
        <v>13-14</v>
      </c>
      <c r="AE91" s="91" t="str">
        <f>VLOOKUP(G:G,Служебный!B:G,6,)</f>
        <v>NYSE</v>
      </c>
      <c r="AF91" s="91" t="str">
        <f>VLOOKUP(G:G,Служебный!B:G,3,FALSE)</f>
        <v>Services</v>
      </c>
      <c r="AG91" s="91" t="str">
        <f>VLOOKUP(G:G,Служебный!B:G,4,FALSE)</f>
        <v>Electronics Stores</v>
      </c>
      <c r="AH91" s="112">
        <f t="shared" si="36"/>
        <v>306</v>
      </c>
      <c r="AI91" s="112">
        <f t="shared" si="44"/>
        <v>0</v>
      </c>
      <c r="AJ91" s="112" t="str">
        <f t="shared" si="37"/>
        <v>интрадей</v>
      </c>
      <c r="AK91" s="91" t="str">
        <f>IF(D91&lt;Служебный!P$3,"Раньше открытия",IF(D91&gt;Служебный!P$6,"Позже закрытия",IF(D91&lt;Служебный!P$4,Служебный!N$4,IF((D91&gt;Служебный!P$5),Служебный!N$6,Служебный!N$5))))</f>
        <v>11:00 - 14:30</v>
      </c>
      <c r="AL91" s="91">
        <f t="shared" si="54"/>
        <v>1.7999999999999998</v>
      </c>
      <c r="AM91" s="91">
        <f t="shared" si="55"/>
        <v>0</v>
      </c>
      <c r="AN91" s="91">
        <f t="shared" si="49"/>
        <v>2009</v>
      </c>
      <c r="AO91" s="91" t="str">
        <f t="shared" si="50"/>
        <v>Декабрь</v>
      </c>
      <c r="AP91" s="113">
        <f t="shared" si="51"/>
        <v>51</v>
      </c>
      <c r="AQ91" s="114">
        <f t="shared" si="38"/>
        <v>0</v>
      </c>
      <c r="AR91" s="114">
        <f t="shared" si="45"/>
        <v>20000</v>
      </c>
      <c r="AS91" s="114">
        <f t="shared" si="46"/>
        <v>7.4626099999823059E-2</v>
      </c>
      <c r="AT91" s="114">
        <f t="shared" si="52"/>
        <v>8.994097524560811E-3</v>
      </c>
      <c r="AU91" s="91">
        <f t="shared" si="39"/>
        <v>0</v>
      </c>
      <c r="AV91" s="91">
        <f t="shared" si="40"/>
        <v>0</v>
      </c>
      <c r="AW91" s="91">
        <f t="shared" si="53"/>
        <v>45</v>
      </c>
      <c r="AX91" s="115">
        <f>IF(AV91=0,AX90,IF(VLOOKUP(C90,Сводный!I:L,2,FALSE)&lt;0,IF(AX90&lt;0,AX90-1,-1),IF(AX90&gt;0,AX90+1,1)))</f>
        <v>-1</v>
      </c>
      <c r="AY91" s="120"/>
    </row>
    <row r="92" spans="1:51" s="25" customFormat="1" ht="11.25">
      <c r="A92" s="124"/>
      <c r="B92" s="116">
        <v>91</v>
      </c>
      <c r="C92" s="134">
        <v>40162</v>
      </c>
      <c r="D92" s="83">
        <v>0.56812499999999999</v>
      </c>
      <c r="E92" s="84">
        <f t="shared" si="29"/>
        <v>40162</v>
      </c>
      <c r="F92" s="83">
        <v>0.57682870370369999</v>
      </c>
      <c r="G92" s="85" t="s">
        <v>630</v>
      </c>
      <c r="H92" s="85" t="s">
        <v>68</v>
      </c>
      <c r="I92" s="86">
        <v>41.1</v>
      </c>
      <c r="J92" s="86">
        <v>41.1</v>
      </c>
      <c r="K92" s="85">
        <v>100</v>
      </c>
      <c r="L92" s="86">
        <v>2.48</v>
      </c>
      <c r="M92" s="118" t="s">
        <v>11907</v>
      </c>
      <c r="N92" s="108" t="s">
        <v>11909</v>
      </c>
      <c r="O92" s="109">
        <v>-2</v>
      </c>
      <c r="P92" s="110" t="s">
        <v>11996</v>
      </c>
      <c r="Q92" s="86"/>
      <c r="R92" s="86">
        <v>10000</v>
      </c>
      <c r="S92" s="128">
        <f t="shared" si="47"/>
        <v>30012.445219999965</v>
      </c>
      <c r="T92" s="128">
        <f t="shared" si="48"/>
        <v>2.48</v>
      </c>
      <c r="U92" s="126">
        <f t="shared" si="30"/>
        <v>4110</v>
      </c>
      <c r="V92" s="126">
        <f t="shared" si="31"/>
        <v>4110</v>
      </c>
      <c r="W92" s="125">
        <f t="shared" si="32"/>
        <v>0</v>
      </c>
      <c r="X92" s="125">
        <f t="shared" si="41"/>
        <v>-2.48</v>
      </c>
      <c r="Y92" s="127">
        <f t="shared" si="42"/>
        <v>273.01000000000272</v>
      </c>
      <c r="Z92" s="127">
        <f t="shared" si="43"/>
        <v>14.925220000002799</v>
      </c>
      <c r="AA92" s="127">
        <f t="shared" si="33"/>
        <v>273.01000000000272</v>
      </c>
      <c r="AB92" s="127">
        <f t="shared" si="34"/>
        <v>12.445220000002799</v>
      </c>
      <c r="AC92" s="91" t="str">
        <f>IF(G92&lt;&gt;"",VLOOKUP(WEEKDAY(C92,2),Служебный!K$4:L$10,2),"")</f>
        <v>вт</v>
      </c>
      <c r="AD92" s="111" t="str">
        <f t="shared" si="35"/>
        <v>13-14</v>
      </c>
      <c r="AE92" s="91" t="str">
        <f>VLOOKUP(G:G,Служебный!B:G,6,)</f>
        <v>NYSE</v>
      </c>
      <c r="AF92" s="91" t="str">
        <f>VLOOKUP(G:G,Служебный!B:G,3,FALSE)</f>
        <v>Services</v>
      </c>
      <c r="AG92" s="91" t="str">
        <f>VLOOKUP(G:G,Служебный!B:G,4,FALSE)</f>
        <v>Electronics Stores</v>
      </c>
      <c r="AH92" s="112">
        <f t="shared" si="36"/>
        <v>752</v>
      </c>
      <c r="AI92" s="112">
        <f t="shared" si="44"/>
        <v>0</v>
      </c>
      <c r="AJ92" s="112" t="str">
        <f t="shared" si="37"/>
        <v>интрадей</v>
      </c>
      <c r="AK92" s="91" t="str">
        <f>IF(D92&lt;Служебный!P$3,"Раньше открытия",IF(D92&gt;Служебный!P$6,"Позже закрытия",IF(D92&lt;Служебный!P$4,Служебный!N$4,IF((D92&gt;Служебный!P$5),Служебный!N$6,Служебный!N$5))))</f>
        <v>11:00 - 14:30</v>
      </c>
      <c r="AL92" s="91">
        <f t="shared" si="54"/>
        <v>0</v>
      </c>
      <c r="AM92" s="91">
        <f t="shared" si="55"/>
        <v>-2.48</v>
      </c>
      <c r="AN92" s="91">
        <f t="shared" si="49"/>
        <v>2009</v>
      </c>
      <c r="AO92" s="91" t="str">
        <f t="shared" si="50"/>
        <v>Декабрь</v>
      </c>
      <c r="AP92" s="113">
        <f t="shared" si="51"/>
        <v>51</v>
      </c>
      <c r="AQ92" s="114">
        <f t="shared" si="38"/>
        <v>0</v>
      </c>
      <c r="AR92" s="114">
        <f t="shared" si="45"/>
        <v>30000</v>
      </c>
      <c r="AS92" s="114">
        <f t="shared" si="46"/>
        <v>4.1484066666550155E-2</v>
      </c>
      <c r="AT92" s="114">
        <f t="shared" si="52"/>
        <v>-8.262555984470869E-3</v>
      </c>
      <c r="AU92" s="91">
        <f t="shared" si="39"/>
        <v>0</v>
      </c>
      <c r="AV92" s="91">
        <f t="shared" si="40"/>
        <v>0</v>
      </c>
      <c r="AW92" s="91">
        <f t="shared" si="53"/>
        <v>45</v>
      </c>
      <c r="AX92" s="115">
        <f>IF(AV92=0,AX91,IF(VLOOKUP(C91,Сводный!I:L,2,FALSE)&lt;0,IF(AX91&lt;0,AX91-1,-1),IF(AX91&gt;0,AX91+1,1)))</f>
        <v>-1</v>
      </c>
      <c r="AY92" s="120"/>
    </row>
    <row r="93" spans="1:51" s="25" customFormat="1" ht="11.25">
      <c r="A93" s="124"/>
      <c r="B93" s="116">
        <v>92</v>
      </c>
      <c r="C93" s="134">
        <v>40162</v>
      </c>
      <c r="D93" s="83">
        <v>0.56846064814814001</v>
      </c>
      <c r="E93" s="84">
        <f t="shared" si="29"/>
        <v>40162</v>
      </c>
      <c r="F93" s="83">
        <v>0.58913194444444006</v>
      </c>
      <c r="G93" s="85" t="s">
        <v>630</v>
      </c>
      <c r="H93" s="85" t="s">
        <v>68</v>
      </c>
      <c r="I93" s="86">
        <v>41.11</v>
      </c>
      <c r="J93" s="86">
        <v>41.09</v>
      </c>
      <c r="K93" s="85">
        <v>100</v>
      </c>
      <c r="L93" s="86">
        <v>1.92</v>
      </c>
      <c r="M93" s="118" t="s">
        <v>11907</v>
      </c>
      <c r="N93" s="108" t="s">
        <v>11909</v>
      </c>
      <c r="O93" s="109">
        <v>-2</v>
      </c>
      <c r="P93" s="110" t="s">
        <v>11996</v>
      </c>
      <c r="Q93" s="86"/>
      <c r="R93" s="86"/>
      <c r="S93" s="128">
        <f t="shared" si="47"/>
        <v>30012.525219999967</v>
      </c>
      <c r="T93" s="128">
        <f t="shared" si="48"/>
        <v>1.92</v>
      </c>
      <c r="U93" s="126">
        <f t="shared" si="30"/>
        <v>4111</v>
      </c>
      <c r="V93" s="126">
        <f t="shared" si="31"/>
        <v>4109</v>
      </c>
      <c r="W93" s="125">
        <f t="shared" si="32"/>
        <v>2</v>
      </c>
      <c r="X93" s="125">
        <f t="shared" si="41"/>
        <v>8.0000000000000071E-2</v>
      </c>
      <c r="Y93" s="127">
        <f t="shared" si="42"/>
        <v>273.01000000000272</v>
      </c>
      <c r="Z93" s="127">
        <f t="shared" si="43"/>
        <v>12.445220000002799</v>
      </c>
      <c r="AA93" s="127">
        <f t="shared" si="33"/>
        <v>275.01000000000272</v>
      </c>
      <c r="AB93" s="127">
        <f t="shared" si="34"/>
        <v>12.525220000002799</v>
      </c>
      <c r="AC93" s="91" t="str">
        <f>IF(G93&lt;&gt;"",VLOOKUP(WEEKDAY(C93,2),Служебный!K$4:L$10,2),"")</f>
        <v>вт</v>
      </c>
      <c r="AD93" s="111" t="str">
        <f t="shared" si="35"/>
        <v>13-14</v>
      </c>
      <c r="AE93" s="91" t="str">
        <f>VLOOKUP(G:G,Служебный!B:G,6,)</f>
        <v>NYSE</v>
      </c>
      <c r="AF93" s="91" t="str">
        <f>VLOOKUP(G:G,Служебный!B:G,3,FALSE)</f>
        <v>Services</v>
      </c>
      <c r="AG93" s="91" t="str">
        <f>VLOOKUP(G:G,Служебный!B:G,4,FALSE)</f>
        <v>Electronics Stores</v>
      </c>
      <c r="AH93" s="112">
        <f t="shared" si="36"/>
        <v>1786</v>
      </c>
      <c r="AI93" s="112">
        <f t="shared" si="44"/>
        <v>15</v>
      </c>
      <c r="AJ93" s="112" t="str">
        <f t="shared" si="37"/>
        <v>интрадей</v>
      </c>
      <c r="AK93" s="91" t="str">
        <f>IF(D93&lt;Служебный!P$3,"Раньше открытия",IF(D93&gt;Служебный!P$6,"Позже закрытия",IF(D93&lt;Служебный!P$4,Служебный!N$4,IF((D93&gt;Служебный!P$5),Служебный!N$6,Служебный!N$5))))</f>
        <v>11:00 - 14:30</v>
      </c>
      <c r="AL93" s="91">
        <f t="shared" si="54"/>
        <v>8.0000000000000071E-2</v>
      </c>
      <c r="AM93" s="91">
        <f t="shared" si="55"/>
        <v>0</v>
      </c>
      <c r="AN93" s="91">
        <f t="shared" si="49"/>
        <v>2009</v>
      </c>
      <c r="AO93" s="91" t="str">
        <f t="shared" si="50"/>
        <v>Декабрь</v>
      </c>
      <c r="AP93" s="113">
        <f t="shared" si="51"/>
        <v>51</v>
      </c>
      <c r="AQ93" s="114">
        <f t="shared" si="38"/>
        <v>0</v>
      </c>
      <c r="AR93" s="114">
        <f t="shared" si="45"/>
        <v>30000</v>
      </c>
      <c r="AS93" s="114">
        <f t="shared" si="46"/>
        <v>4.1750733333222649E-2</v>
      </c>
      <c r="AT93" s="114">
        <f t="shared" si="52"/>
        <v>2.665560883670855E-4</v>
      </c>
      <c r="AU93" s="91">
        <f t="shared" si="39"/>
        <v>0</v>
      </c>
      <c r="AV93" s="91">
        <f t="shared" si="40"/>
        <v>0</v>
      </c>
      <c r="AW93" s="91">
        <f t="shared" si="53"/>
        <v>45</v>
      </c>
      <c r="AX93" s="115">
        <f>IF(AV93=0,AX92,IF(VLOOKUP(C92,Сводный!I:L,2,FALSE)&lt;0,IF(AX92&lt;0,AX92-1,-1),IF(AX92&gt;0,AX92+1,1)))</f>
        <v>-1</v>
      </c>
      <c r="AY93" s="120"/>
    </row>
    <row r="94" spans="1:51" s="25" customFormat="1" ht="11.25">
      <c r="A94" s="124"/>
      <c r="B94" s="116">
        <v>93</v>
      </c>
      <c r="C94" s="134">
        <v>40162</v>
      </c>
      <c r="D94" s="83">
        <v>0.58376157407407003</v>
      </c>
      <c r="E94" s="84">
        <f t="shared" si="29"/>
        <v>40162</v>
      </c>
      <c r="F94" s="83">
        <v>0.66449074074073999</v>
      </c>
      <c r="G94" s="85" t="s">
        <v>4969</v>
      </c>
      <c r="H94" s="85" t="s">
        <v>68</v>
      </c>
      <c r="I94" s="86">
        <v>27.98</v>
      </c>
      <c r="J94" s="86">
        <v>28.03</v>
      </c>
      <c r="K94" s="85">
        <v>200</v>
      </c>
      <c r="L94" s="86">
        <v>5.0199999999999996</v>
      </c>
      <c r="M94" s="118" t="s">
        <v>11907</v>
      </c>
      <c r="N94" s="108" t="s">
        <v>11909</v>
      </c>
      <c r="O94" s="109">
        <v>-2</v>
      </c>
      <c r="P94" s="110" t="s">
        <v>11996</v>
      </c>
      <c r="Q94" s="86"/>
      <c r="R94" s="86"/>
      <c r="S94" s="128">
        <f t="shared" si="47"/>
        <v>29997.505219999966</v>
      </c>
      <c r="T94" s="128">
        <f t="shared" si="48"/>
        <v>5.0199999999999996</v>
      </c>
      <c r="U94" s="126">
        <f t="shared" si="30"/>
        <v>5596</v>
      </c>
      <c r="V94" s="126">
        <f t="shared" si="31"/>
        <v>5606</v>
      </c>
      <c r="W94" s="125">
        <f t="shared" si="32"/>
        <v>-10</v>
      </c>
      <c r="X94" s="125">
        <f t="shared" si="41"/>
        <v>-15.02</v>
      </c>
      <c r="Y94" s="127">
        <f t="shared" si="42"/>
        <v>275.01000000000272</v>
      </c>
      <c r="Z94" s="127">
        <f t="shared" si="43"/>
        <v>12.525220000002799</v>
      </c>
      <c r="AA94" s="127">
        <f t="shared" si="33"/>
        <v>265.01000000000272</v>
      </c>
      <c r="AB94" s="127">
        <f t="shared" si="34"/>
        <v>-2.4947799999972009</v>
      </c>
      <c r="AC94" s="91" t="str">
        <f>IF(G94&lt;&gt;"",VLOOKUP(WEEKDAY(C94,2),Служебный!K$4:L$10,2),"")</f>
        <v>вт</v>
      </c>
      <c r="AD94" s="111" t="str">
        <f t="shared" si="35"/>
        <v>14-15</v>
      </c>
      <c r="AE94" s="91" t="str">
        <f>VLOOKUP(G:G,Служебный!B:G,6,)</f>
        <v>NYSE</v>
      </c>
      <c r="AF94" s="91" t="str">
        <f>VLOOKUP(G:G,Служебный!B:G,3,FALSE)</f>
        <v>Healthcare</v>
      </c>
      <c r="AG94" s="91" t="str">
        <f>VLOOKUP(G:G,Служебный!B:G,4,FALSE)</f>
        <v>Medical Appliances &amp; Equipment</v>
      </c>
      <c r="AH94" s="112">
        <f t="shared" si="36"/>
        <v>6975</v>
      </c>
      <c r="AI94" s="112">
        <f t="shared" si="44"/>
        <v>105</v>
      </c>
      <c r="AJ94" s="112" t="str">
        <f t="shared" si="37"/>
        <v>интрадей</v>
      </c>
      <c r="AK94" s="91" t="str">
        <f>IF(D94&lt;Служебный!P$3,"Раньше открытия",IF(D94&gt;Служебный!P$6,"Позже закрытия",IF(D94&lt;Служебный!P$4,Служебный!N$4,IF((D94&gt;Служебный!P$5),Служебный!N$6,Служебный!N$5))))</f>
        <v>11:00 - 14:30</v>
      </c>
      <c r="AL94" s="91">
        <f t="shared" si="54"/>
        <v>0</v>
      </c>
      <c r="AM94" s="91">
        <f t="shared" si="55"/>
        <v>-15.02</v>
      </c>
      <c r="AN94" s="91">
        <f t="shared" si="49"/>
        <v>2009</v>
      </c>
      <c r="AO94" s="91" t="str">
        <f t="shared" si="50"/>
        <v>Декабрь</v>
      </c>
      <c r="AP94" s="113">
        <f t="shared" si="51"/>
        <v>51</v>
      </c>
      <c r="AQ94" s="114">
        <f t="shared" si="38"/>
        <v>0</v>
      </c>
      <c r="AR94" s="114">
        <f t="shared" si="45"/>
        <v>30000</v>
      </c>
      <c r="AS94" s="114">
        <f t="shared" si="46"/>
        <v>-8.3159333334454754E-3</v>
      </c>
      <c r="AT94" s="114">
        <f t="shared" si="52"/>
        <v>-5.0045772189776613E-2</v>
      </c>
      <c r="AU94" s="91">
        <f t="shared" si="39"/>
        <v>0</v>
      </c>
      <c r="AV94" s="91">
        <f t="shared" si="40"/>
        <v>0</v>
      </c>
      <c r="AW94" s="91">
        <f t="shared" si="53"/>
        <v>30</v>
      </c>
      <c r="AX94" s="115">
        <f>IF(AV94=0,AX93,IF(VLOOKUP(C93,Сводный!I:L,2,FALSE)&lt;0,IF(AX93&lt;0,AX93-1,-1),IF(AX93&gt;0,AX93+1,1)))</f>
        <v>-1</v>
      </c>
      <c r="AY94" s="120"/>
    </row>
    <row r="95" spans="1:51" s="25" customFormat="1" ht="11.25">
      <c r="A95" s="124"/>
      <c r="B95" s="116">
        <v>94</v>
      </c>
      <c r="C95" s="134">
        <v>40162</v>
      </c>
      <c r="D95" s="83">
        <v>0.58888888888888002</v>
      </c>
      <c r="E95" s="84">
        <f t="shared" si="29"/>
        <v>40162</v>
      </c>
      <c r="F95" s="83">
        <v>0.60124999999999007</v>
      </c>
      <c r="G95" s="85" t="s">
        <v>630</v>
      </c>
      <c r="H95" s="85" t="s">
        <v>68</v>
      </c>
      <c r="I95" s="86">
        <v>41.23</v>
      </c>
      <c r="J95" s="86">
        <v>41.32</v>
      </c>
      <c r="K95" s="85">
        <v>100</v>
      </c>
      <c r="L95" s="86">
        <v>2.2000000000000002</v>
      </c>
      <c r="M95" s="118" t="s">
        <v>11907</v>
      </c>
      <c r="N95" s="108" t="s">
        <v>11909</v>
      </c>
      <c r="O95" s="109">
        <v>-2</v>
      </c>
      <c r="P95" s="110" t="s">
        <v>11996</v>
      </c>
      <c r="Q95" s="86"/>
      <c r="R95" s="86"/>
      <c r="S95" s="128">
        <f t="shared" si="47"/>
        <v>29986.305219999966</v>
      </c>
      <c r="T95" s="128">
        <f t="shared" si="48"/>
        <v>2.2000000000000002</v>
      </c>
      <c r="U95" s="126">
        <f t="shared" si="30"/>
        <v>4123</v>
      </c>
      <c r="V95" s="126">
        <f t="shared" si="31"/>
        <v>4132</v>
      </c>
      <c r="W95" s="125">
        <f t="shared" si="32"/>
        <v>-9</v>
      </c>
      <c r="X95" s="125">
        <f t="shared" si="41"/>
        <v>-11.2</v>
      </c>
      <c r="Y95" s="127">
        <f t="shared" si="42"/>
        <v>265.01000000000272</v>
      </c>
      <c r="Z95" s="127">
        <f t="shared" si="43"/>
        <v>-2.4947799999972009</v>
      </c>
      <c r="AA95" s="127">
        <f t="shared" si="33"/>
        <v>256.01000000000272</v>
      </c>
      <c r="AB95" s="127">
        <f t="shared" si="34"/>
        <v>-13.6947799999972</v>
      </c>
      <c r="AC95" s="91" t="str">
        <f>IF(G95&lt;&gt;"",VLOOKUP(WEEKDAY(C95,2),Служебный!K$4:L$10,2),"")</f>
        <v>вт</v>
      </c>
      <c r="AD95" s="111" t="str">
        <f t="shared" si="35"/>
        <v>14-15</v>
      </c>
      <c r="AE95" s="91" t="str">
        <f>VLOOKUP(G:G,Служебный!B:G,6,)</f>
        <v>NYSE</v>
      </c>
      <c r="AF95" s="91" t="str">
        <f>VLOOKUP(G:G,Служебный!B:G,3,FALSE)</f>
        <v>Services</v>
      </c>
      <c r="AG95" s="91" t="str">
        <f>VLOOKUP(G:G,Служебный!B:G,4,FALSE)</f>
        <v>Electronics Stores</v>
      </c>
      <c r="AH95" s="112">
        <f t="shared" si="36"/>
        <v>1068</v>
      </c>
      <c r="AI95" s="112">
        <f t="shared" si="44"/>
        <v>15</v>
      </c>
      <c r="AJ95" s="112" t="str">
        <f t="shared" si="37"/>
        <v>интрадей</v>
      </c>
      <c r="AK95" s="91" t="str">
        <f>IF(D95&lt;Служебный!P$3,"Раньше открытия",IF(D95&gt;Служебный!P$6,"Позже закрытия",IF(D95&lt;Служебный!P$4,Служебный!N$4,IF((D95&gt;Служебный!P$5),Служебный!N$6,Служебный!N$5))))</f>
        <v>11:00 - 14:30</v>
      </c>
      <c r="AL95" s="91">
        <f t="shared" si="54"/>
        <v>0</v>
      </c>
      <c r="AM95" s="91">
        <f t="shared" si="55"/>
        <v>-11.2</v>
      </c>
      <c r="AN95" s="91">
        <f t="shared" si="49"/>
        <v>2009</v>
      </c>
      <c r="AO95" s="91" t="str">
        <f t="shared" si="50"/>
        <v>Декабрь</v>
      </c>
      <c r="AP95" s="113">
        <f t="shared" si="51"/>
        <v>51</v>
      </c>
      <c r="AQ95" s="114">
        <f t="shared" si="38"/>
        <v>0</v>
      </c>
      <c r="AR95" s="114">
        <f t="shared" si="45"/>
        <v>30000</v>
      </c>
      <c r="AS95" s="114">
        <f t="shared" si="46"/>
        <v>-4.5649266666781235E-2</v>
      </c>
      <c r="AT95" s="114">
        <f t="shared" si="52"/>
        <v>-3.733643820664611E-2</v>
      </c>
      <c r="AU95" s="91">
        <f t="shared" si="39"/>
        <v>0</v>
      </c>
      <c r="AV95" s="91">
        <f t="shared" si="40"/>
        <v>0</v>
      </c>
      <c r="AW95" s="91">
        <f t="shared" si="53"/>
        <v>45</v>
      </c>
      <c r="AX95" s="115">
        <f>IF(AV95=0,AX94,IF(VLOOKUP(C94,Сводный!I:L,2,FALSE)&lt;0,IF(AX94&lt;0,AX94-1,-1),IF(AX94&gt;0,AX94+1,1)))</f>
        <v>-1</v>
      </c>
      <c r="AY95" s="120"/>
    </row>
    <row r="96" spans="1:51" s="25" customFormat="1" ht="11.25">
      <c r="A96" s="124"/>
      <c r="B96" s="116">
        <v>95</v>
      </c>
      <c r="C96" s="134">
        <v>40162</v>
      </c>
      <c r="D96" s="83">
        <v>0.59291666666665999</v>
      </c>
      <c r="E96" s="84">
        <f t="shared" si="29"/>
        <v>40162</v>
      </c>
      <c r="F96" s="83">
        <v>0.61184027777776995</v>
      </c>
      <c r="G96" s="85" t="s">
        <v>630</v>
      </c>
      <c r="H96" s="85" t="s">
        <v>68</v>
      </c>
      <c r="I96" s="86">
        <v>41.23</v>
      </c>
      <c r="J96" s="86">
        <v>41.54</v>
      </c>
      <c r="K96" s="85">
        <v>100</v>
      </c>
      <c r="L96" s="86">
        <v>2.3199999999999998</v>
      </c>
      <c r="M96" s="118" t="s">
        <v>11907</v>
      </c>
      <c r="N96" s="108" t="s">
        <v>11909</v>
      </c>
      <c r="O96" s="109">
        <v>-2</v>
      </c>
      <c r="P96" s="110" t="s">
        <v>11996</v>
      </c>
      <c r="Q96" s="86"/>
      <c r="R96" s="86"/>
      <c r="S96" s="128">
        <f t="shared" si="47"/>
        <v>29952.985219999966</v>
      </c>
      <c r="T96" s="128">
        <f t="shared" si="48"/>
        <v>2.3199999999999998</v>
      </c>
      <c r="U96" s="126">
        <f t="shared" si="30"/>
        <v>4123</v>
      </c>
      <c r="V96" s="126">
        <f t="shared" si="31"/>
        <v>4154</v>
      </c>
      <c r="W96" s="125">
        <f t="shared" si="32"/>
        <v>-31</v>
      </c>
      <c r="X96" s="125">
        <f t="shared" si="41"/>
        <v>-33.32</v>
      </c>
      <c r="Y96" s="127">
        <f t="shared" si="42"/>
        <v>256.01000000000272</v>
      </c>
      <c r="Z96" s="127">
        <f t="shared" si="43"/>
        <v>-13.6947799999972</v>
      </c>
      <c r="AA96" s="127">
        <f t="shared" si="33"/>
        <v>225.01000000000272</v>
      </c>
      <c r="AB96" s="127">
        <f t="shared" si="34"/>
        <v>-47.014779999997202</v>
      </c>
      <c r="AC96" s="91" t="str">
        <f>IF(G96&lt;&gt;"",VLOOKUP(WEEKDAY(C96,2),Служебный!K$4:L$10,2),"")</f>
        <v>вт</v>
      </c>
      <c r="AD96" s="111" t="str">
        <f t="shared" si="35"/>
        <v>14-15</v>
      </c>
      <c r="AE96" s="91" t="str">
        <f>VLOOKUP(G:G,Служебный!B:G,6,)</f>
        <v>NYSE</v>
      </c>
      <c r="AF96" s="91" t="str">
        <f>VLOOKUP(G:G,Служебный!B:G,3,FALSE)</f>
        <v>Services</v>
      </c>
      <c r="AG96" s="91" t="str">
        <f>VLOOKUP(G:G,Служебный!B:G,4,FALSE)</f>
        <v>Electronics Stores</v>
      </c>
      <c r="AH96" s="112">
        <f t="shared" si="36"/>
        <v>1635</v>
      </c>
      <c r="AI96" s="112">
        <f t="shared" si="44"/>
        <v>15</v>
      </c>
      <c r="AJ96" s="112" t="str">
        <f t="shared" si="37"/>
        <v>интрадей</v>
      </c>
      <c r="AK96" s="91" t="str">
        <f>IF(D96&lt;Служебный!P$3,"Раньше открытия",IF(D96&gt;Служебный!P$6,"Позже закрытия",IF(D96&lt;Служебный!P$4,Служебный!N$4,IF((D96&gt;Служебный!P$5),Служебный!N$6,Служебный!N$5))))</f>
        <v>11:00 - 14:30</v>
      </c>
      <c r="AL96" s="91">
        <f t="shared" si="54"/>
        <v>0</v>
      </c>
      <c r="AM96" s="91">
        <f t="shared" si="55"/>
        <v>-33.32</v>
      </c>
      <c r="AN96" s="91">
        <f t="shared" si="49"/>
        <v>2009</v>
      </c>
      <c r="AO96" s="91" t="str">
        <f t="shared" si="50"/>
        <v>Декабрь</v>
      </c>
      <c r="AP96" s="113">
        <f t="shared" si="51"/>
        <v>51</v>
      </c>
      <c r="AQ96" s="114">
        <f t="shared" si="38"/>
        <v>0</v>
      </c>
      <c r="AR96" s="114">
        <f t="shared" si="45"/>
        <v>30000</v>
      </c>
      <c r="AS96" s="114">
        <f t="shared" si="46"/>
        <v>-0.15671593333344694</v>
      </c>
      <c r="AT96" s="114">
        <f t="shared" si="52"/>
        <v>-0.11111739094076942</v>
      </c>
      <c r="AU96" s="91">
        <f t="shared" si="39"/>
        <v>0</v>
      </c>
      <c r="AV96" s="91">
        <f t="shared" si="40"/>
        <v>0</v>
      </c>
      <c r="AW96" s="91">
        <f t="shared" si="53"/>
        <v>45</v>
      </c>
      <c r="AX96" s="115">
        <f>IF(AV96=0,AX95,IF(VLOOKUP(C95,Сводный!I:L,2,FALSE)&lt;0,IF(AX95&lt;0,AX95-1,-1),IF(AX95&gt;0,AX95+1,1)))</f>
        <v>-1</v>
      </c>
      <c r="AY96" s="120"/>
    </row>
    <row r="97" spans="1:51" s="25" customFormat="1" ht="11.25">
      <c r="A97" s="124"/>
      <c r="B97" s="116">
        <v>96</v>
      </c>
      <c r="C97" s="134">
        <v>40162</v>
      </c>
      <c r="D97" s="83">
        <v>0.60321759259259</v>
      </c>
      <c r="E97" s="84">
        <f t="shared" si="29"/>
        <v>40162</v>
      </c>
      <c r="F97" s="83">
        <v>0.66434027777776994</v>
      </c>
      <c r="G97" s="85" t="s">
        <v>4997</v>
      </c>
      <c r="H97" s="85" t="s">
        <v>63</v>
      </c>
      <c r="I97" s="86">
        <v>21.62</v>
      </c>
      <c r="J97" s="86">
        <v>21.62</v>
      </c>
      <c r="K97" s="85">
        <v>200</v>
      </c>
      <c r="L97" s="86">
        <v>5.0999999999999996</v>
      </c>
      <c r="M97" s="118" t="s">
        <v>11907</v>
      </c>
      <c r="N97" s="108" t="s">
        <v>11909</v>
      </c>
      <c r="O97" s="109">
        <v>-2</v>
      </c>
      <c r="P97" s="110" t="s">
        <v>11996</v>
      </c>
      <c r="Q97" s="86"/>
      <c r="R97" s="86"/>
      <c r="S97" s="128">
        <f t="shared" si="47"/>
        <v>29947.885219999967</v>
      </c>
      <c r="T97" s="128">
        <f t="shared" si="48"/>
        <v>5.0999999999999996</v>
      </c>
      <c r="U97" s="126">
        <f t="shared" si="30"/>
        <v>4324</v>
      </c>
      <c r="V97" s="126">
        <f t="shared" si="31"/>
        <v>4324</v>
      </c>
      <c r="W97" s="125">
        <f t="shared" si="32"/>
        <v>0</v>
      </c>
      <c r="X97" s="125">
        <f t="shared" si="41"/>
        <v>-5.0999999999999996</v>
      </c>
      <c r="Y97" s="127">
        <f t="shared" si="42"/>
        <v>225.01000000000272</v>
      </c>
      <c r="Z97" s="127">
        <f t="shared" si="43"/>
        <v>-47.014779999997202</v>
      </c>
      <c r="AA97" s="127">
        <f t="shared" si="33"/>
        <v>225.01000000000272</v>
      </c>
      <c r="AB97" s="127">
        <f t="shared" si="34"/>
        <v>-52.114779999997204</v>
      </c>
      <c r="AC97" s="91" t="str">
        <f>IF(G97&lt;&gt;"",VLOOKUP(WEEKDAY(C97,2),Служебный!K$4:L$10,2),"")</f>
        <v>вт</v>
      </c>
      <c r="AD97" s="111" t="str">
        <f t="shared" si="35"/>
        <v>14-15</v>
      </c>
      <c r="AE97" s="91" t="str">
        <f>VLOOKUP(G:G,Служебный!B:G,6,)</f>
        <v>NYSE</v>
      </c>
      <c r="AF97" s="91" t="str">
        <f>VLOOKUP(G:G,Служебный!B:G,3,FALSE)</f>
        <v>Utilities</v>
      </c>
      <c r="AG97" s="91" t="str">
        <f>VLOOKUP(G:G,Служебный!B:G,4,FALSE)</f>
        <v>Gas Utilities</v>
      </c>
      <c r="AH97" s="112">
        <f t="shared" si="36"/>
        <v>5281</v>
      </c>
      <c r="AI97" s="112">
        <f t="shared" si="44"/>
        <v>75</v>
      </c>
      <c r="AJ97" s="112" t="str">
        <f t="shared" si="37"/>
        <v>интрадей</v>
      </c>
      <c r="AK97" s="91" t="str">
        <f>IF(D97&lt;Служебный!P$3,"Раньше открытия",IF(D97&gt;Служебный!P$6,"Позже закрытия",IF(D97&lt;Служебный!P$4,Служебный!N$4,IF((D97&gt;Служебный!P$5),Служебный!N$6,Служебный!N$5))))</f>
        <v>11:00 - 14:30</v>
      </c>
      <c r="AL97" s="91">
        <f t="shared" si="54"/>
        <v>0</v>
      </c>
      <c r="AM97" s="91">
        <f t="shared" si="55"/>
        <v>-5.0999999999999996</v>
      </c>
      <c r="AN97" s="91">
        <f t="shared" si="49"/>
        <v>2009</v>
      </c>
      <c r="AO97" s="91" t="str">
        <f t="shared" si="50"/>
        <v>Декабрь</v>
      </c>
      <c r="AP97" s="113">
        <f t="shared" si="51"/>
        <v>51</v>
      </c>
      <c r="AQ97" s="114">
        <f t="shared" si="38"/>
        <v>0</v>
      </c>
      <c r="AR97" s="114">
        <f t="shared" si="45"/>
        <v>30000</v>
      </c>
      <c r="AS97" s="114">
        <f t="shared" si="46"/>
        <v>-0.17371593333344207</v>
      </c>
      <c r="AT97" s="114">
        <f t="shared" si="52"/>
        <v>-1.7026683525998652E-2</v>
      </c>
      <c r="AU97" s="91">
        <f t="shared" si="39"/>
        <v>0</v>
      </c>
      <c r="AV97" s="91">
        <f t="shared" si="40"/>
        <v>0</v>
      </c>
      <c r="AW97" s="91">
        <f t="shared" si="53"/>
        <v>25</v>
      </c>
      <c r="AX97" s="115">
        <f>IF(AV97=0,AX96,IF(VLOOKUP(C96,Сводный!I:L,2,FALSE)&lt;0,IF(AX96&lt;0,AX96-1,-1),IF(AX96&gt;0,AX96+1,1)))</f>
        <v>-1</v>
      </c>
      <c r="AY97" s="120"/>
    </row>
    <row r="98" spans="1:51" s="25" customFormat="1" ht="11.25">
      <c r="A98" s="124"/>
      <c r="B98" s="116">
        <v>97</v>
      </c>
      <c r="C98" s="134">
        <v>40162</v>
      </c>
      <c r="D98" s="83">
        <v>0.60699074074074</v>
      </c>
      <c r="E98" s="84">
        <f t="shared" ref="E98:E161" si="56">C98</f>
        <v>40162</v>
      </c>
      <c r="F98" s="83">
        <v>0.64121527777776999</v>
      </c>
      <c r="G98" s="85" t="s">
        <v>630</v>
      </c>
      <c r="H98" s="85" t="s">
        <v>68</v>
      </c>
      <c r="I98" s="86">
        <v>41.39</v>
      </c>
      <c r="J98" s="86">
        <v>41.53</v>
      </c>
      <c r="K98" s="85">
        <v>100</v>
      </c>
      <c r="L98" s="86">
        <v>2.48</v>
      </c>
      <c r="M98" s="118" t="s">
        <v>11847</v>
      </c>
      <c r="N98" s="108" t="s">
        <v>11909</v>
      </c>
      <c r="O98" s="109">
        <v>-1</v>
      </c>
      <c r="P98" s="110" t="s">
        <v>11995</v>
      </c>
      <c r="Q98" s="86"/>
      <c r="R98" s="86"/>
      <c r="S98" s="128">
        <f t="shared" si="47"/>
        <v>29931.405219999968</v>
      </c>
      <c r="T98" s="128">
        <f t="shared" si="48"/>
        <v>2.48</v>
      </c>
      <c r="U98" s="126">
        <f t="shared" si="30"/>
        <v>4139</v>
      </c>
      <c r="V98" s="126">
        <f t="shared" si="31"/>
        <v>4153</v>
      </c>
      <c r="W98" s="125">
        <f t="shared" si="32"/>
        <v>-14</v>
      </c>
      <c r="X98" s="125">
        <f t="shared" si="41"/>
        <v>-16.48</v>
      </c>
      <c r="Y98" s="127">
        <f t="shared" si="42"/>
        <v>225.01000000000272</v>
      </c>
      <c r="Z98" s="127">
        <f t="shared" si="43"/>
        <v>-52.114779999997204</v>
      </c>
      <c r="AA98" s="127">
        <f t="shared" si="33"/>
        <v>211.01000000000272</v>
      </c>
      <c r="AB98" s="127">
        <f t="shared" si="34"/>
        <v>-68.594779999997201</v>
      </c>
      <c r="AC98" s="91" t="str">
        <f>IF(G98&lt;&gt;"",VLOOKUP(WEEKDAY(C98,2),Служебный!K$4:L$10,2),"")</f>
        <v>вт</v>
      </c>
      <c r="AD98" s="111" t="str">
        <f t="shared" si="35"/>
        <v>14-15</v>
      </c>
      <c r="AE98" s="91" t="str">
        <f>VLOOKUP(G:G,Служебный!B:G,6,)</f>
        <v>NYSE</v>
      </c>
      <c r="AF98" s="91" t="str">
        <f>VLOOKUP(G:G,Служебный!B:G,3,FALSE)</f>
        <v>Services</v>
      </c>
      <c r="AG98" s="91" t="str">
        <f>VLOOKUP(G:G,Служебный!B:G,4,FALSE)</f>
        <v>Electronics Stores</v>
      </c>
      <c r="AH98" s="112">
        <f t="shared" si="36"/>
        <v>2957</v>
      </c>
      <c r="AI98" s="112">
        <f t="shared" si="44"/>
        <v>45</v>
      </c>
      <c r="AJ98" s="112" t="str">
        <f t="shared" si="37"/>
        <v>интрадей</v>
      </c>
      <c r="AK98" s="91" t="str">
        <f>IF(D98&lt;Служебный!P$3,"Раньше открытия",IF(D98&gt;Служебный!P$6,"Позже закрытия",IF(D98&lt;Служебный!P$4,Служебный!N$4,IF((D98&gt;Служебный!P$5),Служебный!N$6,Служебный!N$5))))</f>
        <v>14:30 - 16:00</v>
      </c>
      <c r="AL98" s="91">
        <f t="shared" si="54"/>
        <v>0</v>
      </c>
      <c r="AM98" s="91">
        <f t="shared" si="55"/>
        <v>-16.48</v>
      </c>
      <c r="AN98" s="91">
        <f t="shared" si="49"/>
        <v>2009</v>
      </c>
      <c r="AO98" s="91" t="str">
        <f t="shared" si="50"/>
        <v>Декабрь</v>
      </c>
      <c r="AP98" s="113">
        <f t="shared" si="51"/>
        <v>51</v>
      </c>
      <c r="AQ98" s="114">
        <f t="shared" si="38"/>
        <v>29931.405219999968</v>
      </c>
      <c r="AR98" s="114">
        <f t="shared" si="45"/>
        <v>30000</v>
      </c>
      <c r="AS98" s="114">
        <f t="shared" si="46"/>
        <v>-0.22864926666677396</v>
      </c>
      <c r="AT98" s="114">
        <f t="shared" si="52"/>
        <v>-5.5028927348077974E-2</v>
      </c>
      <c r="AU98" s="91">
        <f t="shared" si="39"/>
        <v>0</v>
      </c>
      <c r="AV98" s="91">
        <f t="shared" si="40"/>
        <v>-68.594779999997201</v>
      </c>
      <c r="AW98" s="91">
        <f t="shared" si="53"/>
        <v>45</v>
      </c>
      <c r="AX98" s="115">
        <f>IF(AV98=0,AX97,IF(VLOOKUP(C97,Сводный!I:L,2,FALSE)&lt;0,IF(AX97&lt;0,AX97-1,-1),IF(AX97&gt;0,AX97+1,1)))</f>
        <v>-2</v>
      </c>
      <c r="AY98" s="120"/>
    </row>
    <row r="99" spans="1:51" s="25" customFormat="1" ht="11.25">
      <c r="A99" s="124"/>
      <c r="B99" s="116">
        <v>98</v>
      </c>
      <c r="C99" s="134">
        <v>40163</v>
      </c>
      <c r="D99" s="83">
        <v>0.40318287037036998</v>
      </c>
      <c r="E99" s="84">
        <f t="shared" si="56"/>
        <v>40163</v>
      </c>
      <c r="F99" s="83">
        <v>0.40493055555555002</v>
      </c>
      <c r="G99" s="85" t="s">
        <v>2527</v>
      </c>
      <c r="H99" s="85" t="s">
        <v>68</v>
      </c>
      <c r="I99" s="86">
        <v>56.93</v>
      </c>
      <c r="J99" s="86">
        <v>56.9</v>
      </c>
      <c r="K99" s="85">
        <v>100</v>
      </c>
      <c r="L99" s="86">
        <v>2.64</v>
      </c>
      <c r="M99" s="118" t="s">
        <v>11857</v>
      </c>
      <c r="N99" s="108" t="s">
        <v>11910</v>
      </c>
      <c r="O99" s="109">
        <v>1</v>
      </c>
      <c r="P99" s="110" t="s">
        <v>11996</v>
      </c>
      <c r="Q99" s="86"/>
      <c r="R99" s="86"/>
      <c r="S99" s="128">
        <f t="shared" si="47"/>
        <v>29931.765219999968</v>
      </c>
      <c r="T99" s="128">
        <f t="shared" si="48"/>
        <v>2.64</v>
      </c>
      <c r="U99" s="126">
        <f t="shared" si="30"/>
        <v>5693</v>
      </c>
      <c r="V99" s="126">
        <f t="shared" si="31"/>
        <v>5690</v>
      </c>
      <c r="W99" s="125">
        <f t="shared" si="32"/>
        <v>3</v>
      </c>
      <c r="X99" s="125">
        <f t="shared" si="41"/>
        <v>0.35999999999999988</v>
      </c>
      <c r="Y99" s="127">
        <f t="shared" si="42"/>
        <v>211.01000000000272</v>
      </c>
      <c r="Z99" s="127">
        <f t="shared" si="43"/>
        <v>-68.594779999997201</v>
      </c>
      <c r="AA99" s="127">
        <f t="shared" si="33"/>
        <v>214.01000000000272</v>
      </c>
      <c r="AB99" s="127">
        <f t="shared" si="34"/>
        <v>-68.234779999997201</v>
      </c>
      <c r="AC99" s="91" t="str">
        <f>IF(G99&lt;&gt;"",VLOOKUP(WEEKDAY(C99,2),Служебный!K$4:L$10,2),"")</f>
        <v>ср</v>
      </c>
      <c r="AD99" s="111" t="str">
        <f t="shared" si="35"/>
        <v>9-10</v>
      </c>
      <c r="AE99" s="91" t="str">
        <f>VLOOKUP(G:G,Служебный!B:G,6,)</f>
        <v>NYSE</v>
      </c>
      <c r="AF99" s="91" t="str">
        <f>VLOOKUP(G:G,Служебный!B:G,3,FALSE)</f>
        <v>Basic Materials</v>
      </c>
      <c r="AG99" s="91" t="str">
        <f>VLOOKUP(G:G,Служебный!B:G,4,FALSE)</f>
        <v>Oil &amp; Gas Refining &amp; Marketing</v>
      </c>
      <c r="AH99" s="112">
        <f t="shared" si="36"/>
        <v>151</v>
      </c>
      <c r="AI99" s="112">
        <f t="shared" si="44"/>
        <v>0</v>
      </c>
      <c r="AJ99" s="112" t="str">
        <f t="shared" si="37"/>
        <v>интрадей</v>
      </c>
      <c r="AK99" s="91" t="str">
        <f>IF(D99&lt;Служебный!P$3,"Раньше открытия",IF(D99&gt;Служебный!P$6,"Позже закрытия",IF(D99&lt;Служебный!P$4,Служебный!N$4,IF((D99&gt;Служебный!P$5),Служебный!N$6,Служебный!N$5))))</f>
        <v>9:30 - 11:00</v>
      </c>
      <c r="AL99" s="91">
        <f t="shared" si="54"/>
        <v>0.35999999999999988</v>
      </c>
      <c r="AM99" s="91">
        <f t="shared" si="55"/>
        <v>0</v>
      </c>
      <c r="AN99" s="91">
        <f t="shared" si="49"/>
        <v>2009</v>
      </c>
      <c r="AO99" s="91" t="str">
        <f t="shared" si="50"/>
        <v>Декабрь</v>
      </c>
      <c r="AP99" s="113">
        <f t="shared" si="51"/>
        <v>51</v>
      </c>
      <c r="AQ99" s="114">
        <f t="shared" si="38"/>
        <v>0</v>
      </c>
      <c r="AR99" s="114">
        <f t="shared" si="45"/>
        <v>30000</v>
      </c>
      <c r="AS99" s="114">
        <f t="shared" si="46"/>
        <v>-0.22744926666677201</v>
      </c>
      <c r="AT99" s="114">
        <f t="shared" si="52"/>
        <v>1.202750079237952E-3</v>
      </c>
      <c r="AU99" s="91">
        <f t="shared" si="39"/>
        <v>-68.594779999997201</v>
      </c>
      <c r="AV99" s="91">
        <f t="shared" si="40"/>
        <v>0</v>
      </c>
      <c r="AW99" s="91">
        <f t="shared" si="53"/>
        <v>60</v>
      </c>
      <c r="AX99" s="115">
        <f>IF(AV99=0,AX98,IF(VLOOKUP(C98,Сводный!I:L,2,FALSE)&lt;0,IF(AX98&lt;0,AX98-1,-1),IF(AX98&gt;0,AX98+1,1)))</f>
        <v>-2</v>
      </c>
      <c r="AY99" s="120"/>
    </row>
    <row r="100" spans="1:51" s="25" customFormat="1" ht="11.25">
      <c r="A100" s="124"/>
      <c r="B100" s="116">
        <v>99</v>
      </c>
      <c r="C100" s="134">
        <v>40163</v>
      </c>
      <c r="D100" s="83">
        <v>0.40321759259258999</v>
      </c>
      <c r="E100" s="84">
        <f t="shared" si="56"/>
        <v>40163</v>
      </c>
      <c r="F100" s="83">
        <v>0.41675925925925</v>
      </c>
      <c r="G100" s="85" t="s">
        <v>2527</v>
      </c>
      <c r="H100" s="85" t="s">
        <v>68</v>
      </c>
      <c r="I100" s="86">
        <v>56.95</v>
      </c>
      <c r="J100" s="86">
        <v>57.19</v>
      </c>
      <c r="K100" s="85">
        <v>100</v>
      </c>
      <c r="L100" s="86">
        <v>2.36</v>
      </c>
      <c r="M100" s="118" t="s">
        <v>11846</v>
      </c>
      <c r="N100" s="108" t="s">
        <v>11912</v>
      </c>
      <c r="O100" s="109">
        <v>-2</v>
      </c>
      <c r="P100" s="110" t="s">
        <v>11997</v>
      </c>
      <c r="Q100" s="86"/>
      <c r="R100" s="86"/>
      <c r="S100" s="128">
        <f t="shared" si="47"/>
        <v>29905.405219999968</v>
      </c>
      <c r="T100" s="128">
        <f t="shared" si="48"/>
        <v>2.36</v>
      </c>
      <c r="U100" s="126">
        <f t="shared" si="30"/>
        <v>5695</v>
      </c>
      <c r="V100" s="126">
        <f t="shared" si="31"/>
        <v>5719</v>
      </c>
      <c r="W100" s="125">
        <f t="shared" si="32"/>
        <v>-24</v>
      </c>
      <c r="X100" s="125">
        <f t="shared" si="41"/>
        <v>-26.36</v>
      </c>
      <c r="Y100" s="127">
        <f t="shared" si="42"/>
        <v>214.01000000000272</v>
      </c>
      <c r="Z100" s="127">
        <f t="shared" si="43"/>
        <v>-68.234779999997201</v>
      </c>
      <c r="AA100" s="127">
        <f t="shared" si="33"/>
        <v>190.01000000000272</v>
      </c>
      <c r="AB100" s="127">
        <f t="shared" si="34"/>
        <v>-94.594779999997201</v>
      </c>
      <c r="AC100" s="91" t="str">
        <f>IF(G100&lt;&gt;"",VLOOKUP(WEEKDAY(C100,2),Служебный!K$4:L$10,2),"")</f>
        <v>ср</v>
      </c>
      <c r="AD100" s="111" t="str">
        <f t="shared" si="35"/>
        <v>9-10</v>
      </c>
      <c r="AE100" s="91" t="str">
        <f>VLOOKUP(G:G,Служебный!B:G,6,)</f>
        <v>NYSE</v>
      </c>
      <c r="AF100" s="91" t="str">
        <f>VLOOKUP(G:G,Служебный!B:G,3,FALSE)</f>
        <v>Basic Materials</v>
      </c>
      <c r="AG100" s="91" t="str">
        <f>VLOOKUP(G:G,Служебный!B:G,4,FALSE)</f>
        <v>Oil &amp; Gas Refining &amp; Marketing</v>
      </c>
      <c r="AH100" s="112">
        <f t="shared" si="36"/>
        <v>1170</v>
      </c>
      <c r="AI100" s="112">
        <f t="shared" si="44"/>
        <v>15</v>
      </c>
      <c r="AJ100" s="112" t="str">
        <f t="shared" si="37"/>
        <v>интрадей</v>
      </c>
      <c r="AK100" s="91" t="str">
        <f>IF(D100&lt;Служебный!P$3,"Раньше открытия",IF(D100&gt;Служебный!P$6,"Позже закрытия",IF(D100&lt;Служебный!P$4,Служебный!N$4,IF((D100&gt;Служебный!P$5),Служебный!N$6,Служебный!N$5))))</f>
        <v>9:30 - 11:00</v>
      </c>
      <c r="AL100" s="91">
        <f t="shared" si="54"/>
        <v>0</v>
      </c>
      <c r="AM100" s="91">
        <f t="shared" si="55"/>
        <v>-26.36</v>
      </c>
      <c r="AN100" s="91">
        <f t="shared" si="49"/>
        <v>2009</v>
      </c>
      <c r="AO100" s="91" t="str">
        <f t="shared" si="50"/>
        <v>Декабрь</v>
      </c>
      <c r="AP100" s="113">
        <f t="shared" si="51"/>
        <v>51</v>
      </c>
      <c r="AQ100" s="114">
        <f t="shared" si="38"/>
        <v>0</v>
      </c>
      <c r="AR100" s="114">
        <f t="shared" si="45"/>
        <v>30000</v>
      </c>
      <c r="AS100" s="114">
        <f t="shared" si="46"/>
        <v>-0.3153159333334406</v>
      </c>
      <c r="AT100" s="114">
        <f t="shared" si="52"/>
        <v>-8.8066974354012423E-2</v>
      </c>
      <c r="AU100" s="91">
        <f t="shared" si="39"/>
        <v>0</v>
      </c>
      <c r="AV100" s="91">
        <f t="shared" si="40"/>
        <v>0</v>
      </c>
      <c r="AW100" s="91">
        <f t="shared" si="53"/>
        <v>60</v>
      </c>
      <c r="AX100" s="115">
        <f>IF(AV100=0,AX99,IF(VLOOKUP(C99,Сводный!I:L,2,FALSE)&lt;0,IF(AX99&lt;0,AX99-1,-1),IF(AX99&gt;0,AX99+1,1)))</f>
        <v>-2</v>
      </c>
      <c r="AY100" s="120"/>
    </row>
    <row r="101" spans="1:51" s="25" customFormat="1" ht="11.25">
      <c r="A101" s="124"/>
      <c r="B101" s="116">
        <v>100</v>
      </c>
      <c r="C101" s="134">
        <v>40163</v>
      </c>
      <c r="D101" s="83">
        <v>0.40391203703702999</v>
      </c>
      <c r="E101" s="84">
        <f t="shared" si="56"/>
        <v>40163</v>
      </c>
      <c r="F101" s="83">
        <v>0.40416666666666662</v>
      </c>
      <c r="G101" s="85" t="s">
        <v>2527</v>
      </c>
      <c r="H101" s="85" t="s">
        <v>68</v>
      </c>
      <c r="I101" s="86">
        <v>56.99</v>
      </c>
      <c r="J101" s="86">
        <v>56.99</v>
      </c>
      <c r="K101" s="85">
        <v>100</v>
      </c>
      <c r="L101" s="86">
        <v>2.36</v>
      </c>
      <c r="M101" s="118" t="s">
        <v>11907</v>
      </c>
      <c r="N101" s="108" t="s">
        <v>11909</v>
      </c>
      <c r="O101" s="109">
        <v>-2</v>
      </c>
      <c r="P101" s="110" t="s">
        <v>11996</v>
      </c>
      <c r="Q101" s="86"/>
      <c r="R101" s="86"/>
      <c r="S101" s="128">
        <f t="shared" si="47"/>
        <v>29903.045219999967</v>
      </c>
      <c r="T101" s="128">
        <f t="shared" si="48"/>
        <v>2.36</v>
      </c>
      <c r="U101" s="126">
        <f t="shared" si="30"/>
        <v>5699</v>
      </c>
      <c r="V101" s="126">
        <f t="shared" si="31"/>
        <v>5699</v>
      </c>
      <c r="W101" s="125">
        <f t="shared" si="32"/>
        <v>0</v>
      </c>
      <c r="X101" s="125">
        <f t="shared" si="41"/>
        <v>-2.36</v>
      </c>
      <c r="Y101" s="127">
        <f t="shared" si="42"/>
        <v>190.01000000000272</v>
      </c>
      <c r="Z101" s="127">
        <f t="shared" si="43"/>
        <v>-94.594779999997201</v>
      </c>
      <c r="AA101" s="127">
        <f t="shared" si="33"/>
        <v>190.01000000000272</v>
      </c>
      <c r="AB101" s="127">
        <f t="shared" si="34"/>
        <v>-96.9547799999972</v>
      </c>
      <c r="AC101" s="91" t="str">
        <f>IF(G101&lt;&gt;"",VLOOKUP(WEEKDAY(C101,2),Служебный!K$4:L$10,2),"")</f>
        <v>ср</v>
      </c>
      <c r="AD101" s="111" t="str">
        <f t="shared" si="35"/>
        <v>9-10</v>
      </c>
      <c r="AE101" s="91" t="str">
        <f>VLOOKUP(G:G,Служебный!B:G,6,)</f>
        <v>NYSE</v>
      </c>
      <c r="AF101" s="91" t="str">
        <f>VLOOKUP(G:G,Служебный!B:G,3,FALSE)</f>
        <v>Basic Materials</v>
      </c>
      <c r="AG101" s="91" t="str">
        <f>VLOOKUP(G:G,Служебный!B:G,4,FALSE)</f>
        <v>Oil &amp; Gas Refining &amp; Marketing</v>
      </c>
      <c r="AH101" s="112">
        <f t="shared" si="36"/>
        <v>22</v>
      </c>
      <c r="AI101" s="112">
        <f t="shared" si="44"/>
        <v>0</v>
      </c>
      <c r="AJ101" s="112" t="str">
        <f t="shared" si="37"/>
        <v>интрадей</v>
      </c>
      <c r="AK101" s="91" t="str">
        <f>IF(D101&lt;Служебный!P$3,"Раньше открытия",IF(D101&gt;Служебный!P$6,"Позже закрытия",IF(D101&lt;Служебный!P$4,Служебный!N$4,IF((D101&gt;Служебный!P$5),Служебный!N$6,Служебный!N$5))))</f>
        <v>9:30 - 11:00</v>
      </c>
      <c r="AL101" s="91">
        <f t="shared" si="54"/>
        <v>0</v>
      </c>
      <c r="AM101" s="91">
        <f t="shared" si="55"/>
        <v>-2.36</v>
      </c>
      <c r="AN101" s="91">
        <f t="shared" si="49"/>
        <v>2009</v>
      </c>
      <c r="AO101" s="91" t="str">
        <f t="shared" si="50"/>
        <v>Декабрь</v>
      </c>
      <c r="AP101" s="113">
        <f t="shared" si="51"/>
        <v>51</v>
      </c>
      <c r="AQ101" s="114">
        <f t="shared" si="38"/>
        <v>0</v>
      </c>
      <c r="AR101" s="114">
        <f t="shared" si="45"/>
        <v>30000</v>
      </c>
      <c r="AS101" s="114">
        <f t="shared" si="46"/>
        <v>-0.32318260000010923</v>
      </c>
      <c r="AT101" s="114">
        <f t="shared" si="52"/>
        <v>-7.8915499811461325E-3</v>
      </c>
      <c r="AU101" s="91">
        <f t="shared" si="39"/>
        <v>0</v>
      </c>
      <c r="AV101" s="91">
        <f t="shared" si="40"/>
        <v>0</v>
      </c>
      <c r="AW101" s="91">
        <f t="shared" si="53"/>
        <v>60</v>
      </c>
      <c r="AX101" s="115">
        <f>IF(AV101=0,AX100,IF(VLOOKUP(C100,Сводный!I:L,2,FALSE)&lt;0,IF(AX100&lt;0,AX100-1,-1),IF(AX100&gt;0,AX100+1,1)))</f>
        <v>-2</v>
      </c>
      <c r="AY101" s="120"/>
    </row>
    <row r="102" spans="1:51" s="25" customFormat="1" ht="11.25">
      <c r="A102" s="124"/>
      <c r="B102" s="116">
        <v>101</v>
      </c>
      <c r="C102" s="134">
        <v>40163</v>
      </c>
      <c r="D102" s="83">
        <v>0.40619212962961998</v>
      </c>
      <c r="E102" s="84">
        <f t="shared" si="56"/>
        <v>40163</v>
      </c>
      <c r="F102" s="83">
        <v>0.40625</v>
      </c>
      <c r="G102" s="85" t="s">
        <v>2527</v>
      </c>
      <c r="H102" s="85" t="s">
        <v>68</v>
      </c>
      <c r="I102" s="86">
        <v>56.99</v>
      </c>
      <c r="J102" s="86">
        <v>56.99</v>
      </c>
      <c r="K102" s="85">
        <v>100</v>
      </c>
      <c r="L102" s="86">
        <v>2.66</v>
      </c>
      <c r="M102" s="118" t="s">
        <v>11847</v>
      </c>
      <c r="N102" s="108" t="s">
        <v>11909</v>
      </c>
      <c r="O102" s="109">
        <v>1</v>
      </c>
      <c r="P102" s="110" t="s">
        <v>11995</v>
      </c>
      <c r="Q102" s="86"/>
      <c r="R102" s="86"/>
      <c r="S102" s="128">
        <f t="shared" si="47"/>
        <v>29900.385219999967</v>
      </c>
      <c r="T102" s="128">
        <f t="shared" si="48"/>
        <v>2.66</v>
      </c>
      <c r="U102" s="126">
        <f t="shared" si="30"/>
        <v>5699</v>
      </c>
      <c r="V102" s="126">
        <f t="shared" si="31"/>
        <v>5699</v>
      </c>
      <c r="W102" s="125">
        <f t="shared" si="32"/>
        <v>0</v>
      </c>
      <c r="X102" s="125">
        <f t="shared" si="41"/>
        <v>-2.66</v>
      </c>
      <c r="Y102" s="127">
        <f t="shared" si="42"/>
        <v>190.01000000000272</v>
      </c>
      <c r="Z102" s="127">
        <f t="shared" si="43"/>
        <v>-96.9547799999972</v>
      </c>
      <c r="AA102" s="127">
        <f t="shared" si="33"/>
        <v>190.01000000000272</v>
      </c>
      <c r="AB102" s="127">
        <f t="shared" si="34"/>
        <v>-99.614779999997197</v>
      </c>
      <c r="AC102" s="91" t="str">
        <f>IF(G102&lt;&gt;"",VLOOKUP(WEEKDAY(C102,2),Служебный!K$4:L$10,2),"")</f>
        <v>ср</v>
      </c>
      <c r="AD102" s="111" t="str">
        <f t="shared" si="35"/>
        <v>9-10</v>
      </c>
      <c r="AE102" s="91" t="str">
        <f>VLOOKUP(G:G,Служебный!B:G,6,)</f>
        <v>NYSE</v>
      </c>
      <c r="AF102" s="91" t="str">
        <f>VLOOKUP(G:G,Служебный!B:G,3,FALSE)</f>
        <v>Basic Materials</v>
      </c>
      <c r="AG102" s="91" t="str">
        <f>VLOOKUP(G:G,Служебный!B:G,4,FALSE)</f>
        <v>Oil &amp; Gas Refining &amp; Marketing</v>
      </c>
      <c r="AH102" s="112">
        <f t="shared" si="36"/>
        <v>5</v>
      </c>
      <c r="AI102" s="112">
        <f t="shared" si="44"/>
        <v>0</v>
      </c>
      <c r="AJ102" s="112" t="str">
        <f t="shared" si="37"/>
        <v>интрадей</v>
      </c>
      <c r="AK102" s="91" t="str">
        <f>IF(D102&lt;Служебный!P$3,"Раньше открытия",IF(D102&gt;Служебный!P$6,"Позже закрытия",IF(D102&lt;Служебный!P$4,Служебный!N$4,IF((D102&gt;Служебный!P$5),Служебный!N$6,Служебный!N$5))))</f>
        <v>9:30 - 11:00</v>
      </c>
      <c r="AL102" s="91">
        <f t="shared" si="54"/>
        <v>0</v>
      </c>
      <c r="AM102" s="91">
        <f t="shared" si="55"/>
        <v>-2.66</v>
      </c>
      <c r="AN102" s="91">
        <f t="shared" si="49"/>
        <v>2009</v>
      </c>
      <c r="AO102" s="91" t="str">
        <f t="shared" si="50"/>
        <v>Декабрь</v>
      </c>
      <c r="AP102" s="113">
        <f t="shared" si="51"/>
        <v>51</v>
      </c>
      <c r="AQ102" s="114">
        <f t="shared" si="38"/>
        <v>29900.385219999967</v>
      </c>
      <c r="AR102" s="114">
        <f t="shared" si="45"/>
        <v>30000</v>
      </c>
      <c r="AS102" s="114">
        <f t="shared" si="46"/>
        <v>-0.33204926666677542</v>
      </c>
      <c r="AT102" s="114">
        <f t="shared" si="52"/>
        <v>-8.8954151004686788E-3</v>
      </c>
      <c r="AU102" s="91">
        <f t="shared" si="39"/>
        <v>0</v>
      </c>
      <c r="AV102" s="91">
        <f t="shared" si="40"/>
        <v>-99.614779999997197</v>
      </c>
      <c r="AW102" s="91">
        <f t="shared" si="53"/>
        <v>60</v>
      </c>
      <c r="AX102" s="115">
        <f>IF(AV102=0,AX101,IF(VLOOKUP(C101,Сводный!I:L,2,FALSE)&lt;0,IF(AX101&lt;0,AX101-1,-1),IF(AX101&gt;0,AX101+1,1)))</f>
        <v>-3</v>
      </c>
      <c r="AY102" s="120"/>
    </row>
    <row r="103" spans="1:51" s="25" customFormat="1" ht="11.25">
      <c r="A103" s="124"/>
      <c r="B103" s="116">
        <v>102</v>
      </c>
      <c r="C103" s="134">
        <v>40168</v>
      </c>
      <c r="D103" s="83">
        <v>0.54372685185184999</v>
      </c>
      <c r="E103" s="84">
        <f t="shared" si="56"/>
        <v>40168</v>
      </c>
      <c r="F103" s="83">
        <v>0.54814814814814006</v>
      </c>
      <c r="G103" s="85" t="s">
        <v>5417</v>
      </c>
      <c r="H103" s="85" t="s">
        <v>68</v>
      </c>
      <c r="I103" s="86">
        <v>31.96</v>
      </c>
      <c r="J103" s="86">
        <v>32.06</v>
      </c>
      <c r="K103" s="85">
        <v>100</v>
      </c>
      <c r="L103" s="86">
        <v>2.58</v>
      </c>
      <c r="M103" s="118" t="s">
        <v>11857</v>
      </c>
      <c r="N103" s="108" t="s">
        <v>11913</v>
      </c>
      <c r="O103" s="109">
        <v>2</v>
      </c>
      <c r="P103" s="110" t="s">
        <v>11996</v>
      </c>
      <c r="Q103" s="86"/>
      <c r="R103" s="86"/>
      <c r="S103" s="128">
        <f t="shared" si="47"/>
        <v>29887.805219999966</v>
      </c>
      <c r="T103" s="128">
        <f t="shared" si="48"/>
        <v>2.58</v>
      </c>
      <c r="U103" s="126">
        <f t="shared" si="30"/>
        <v>3196</v>
      </c>
      <c r="V103" s="126">
        <f t="shared" si="31"/>
        <v>3206</v>
      </c>
      <c r="W103" s="125">
        <f t="shared" si="32"/>
        <v>-10</v>
      </c>
      <c r="X103" s="125">
        <f t="shared" si="41"/>
        <v>-12.58</v>
      </c>
      <c r="Y103" s="127">
        <f t="shared" si="42"/>
        <v>190.01000000000272</v>
      </c>
      <c r="Z103" s="127">
        <f t="shared" si="43"/>
        <v>-99.614779999997197</v>
      </c>
      <c r="AA103" s="127">
        <f t="shared" si="33"/>
        <v>180.01000000000272</v>
      </c>
      <c r="AB103" s="127">
        <f t="shared" si="34"/>
        <v>-112.19477999999719</v>
      </c>
      <c r="AC103" s="91" t="str">
        <f>IF(G103&lt;&gt;"",VLOOKUP(WEEKDAY(C103,2),Служебный!K$4:L$10,2),"")</f>
        <v>пн</v>
      </c>
      <c r="AD103" s="111" t="str">
        <f t="shared" si="35"/>
        <v>13-14</v>
      </c>
      <c r="AE103" s="91" t="str">
        <f>VLOOKUP(G:G,Служебный!B:G,6,)</f>
        <v>NYSE</v>
      </c>
      <c r="AF103" s="91" t="str">
        <f>VLOOKUP(G:G,Служебный!B:G,3,FALSE)</f>
        <v>Healthcare</v>
      </c>
      <c r="AG103" s="91" t="str">
        <f>VLOOKUP(G:G,Служебный!B:G,4,FALSE)</f>
        <v>Health Care Plans</v>
      </c>
      <c r="AH103" s="112">
        <f t="shared" si="36"/>
        <v>382</v>
      </c>
      <c r="AI103" s="112">
        <f t="shared" si="44"/>
        <v>0</v>
      </c>
      <c r="AJ103" s="112" t="str">
        <f t="shared" si="37"/>
        <v>интрадей</v>
      </c>
      <c r="AK103" s="91" t="str">
        <f>IF(D103&lt;Служебный!P$3,"Раньше открытия",IF(D103&gt;Служебный!P$6,"Позже закрытия",IF(D103&lt;Служебный!P$4,Служебный!N$4,IF((D103&gt;Служебный!P$5),Служебный!N$6,Служебный!N$5))))</f>
        <v>11:00 - 14:30</v>
      </c>
      <c r="AL103" s="91">
        <f t="shared" si="54"/>
        <v>0</v>
      </c>
      <c r="AM103" s="91">
        <f t="shared" si="55"/>
        <v>-12.58</v>
      </c>
      <c r="AN103" s="91">
        <f t="shared" si="49"/>
        <v>2009</v>
      </c>
      <c r="AO103" s="91" t="str">
        <f t="shared" si="50"/>
        <v>Декабрь</v>
      </c>
      <c r="AP103" s="113">
        <f t="shared" si="51"/>
        <v>52</v>
      </c>
      <c r="AQ103" s="114">
        <f t="shared" si="38"/>
        <v>0</v>
      </c>
      <c r="AR103" s="114">
        <f t="shared" si="45"/>
        <v>30000</v>
      </c>
      <c r="AS103" s="114">
        <f t="shared" si="46"/>
        <v>-0.37398260000011457</v>
      </c>
      <c r="AT103" s="114">
        <f t="shared" si="52"/>
        <v>-4.2073036542643445E-2</v>
      </c>
      <c r="AU103" s="91">
        <f t="shared" si="39"/>
        <v>-99.614779999997197</v>
      </c>
      <c r="AV103" s="91">
        <f t="shared" si="40"/>
        <v>0</v>
      </c>
      <c r="AW103" s="91">
        <f t="shared" si="53"/>
        <v>35</v>
      </c>
      <c r="AX103" s="115">
        <f>IF(AV103=0,AX102,IF(VLOOKUP(C102,Сводный!I:L,2,FALSE)&lt;0,IF(AX102&lt;0,AX102-1,-1),IF(AX102&gt;0,AX102+1,1)))</f>
        <v>-3</v>
      </c>
      <c r="AY103" s="120"/>
    </row>
    <row r="104" spans="1:51" s="25" customFormat="1" ht="11.25">
      <c r="A104" s="124"/>
      <c r="B104" s="116">
        <v>103</v>
      </c>
      <c r="C104" s="134">
        <v>40168</v>
      </c>
      <c r="D104" s="83">
        <v>0.55122685185184994</v>
      </c>
      <c r="E104" s="84">
        <f t="shared" si="56"/>
        <v>40168</v>
      </c>
      <c r="F104" s="83">
        <v>0.57537037037036998</v>
      </c>
      <c r="G104" s="85" t="s">
        <v>4515</v>
      </c>
      <c r="H104" s="85" t="s">
        <v>68</v>
      </c>
      <c r="I104" s="86">
        <v>25.46</v>
      </c>
      <c r="J104" s="86">
        <v>25.51</v>
      </c>
      <c r="K104" s="85">
        <v>100</v>
      </c>
      <c r="L104" s="86">
        <v>2.56</v>
      </c>
      <c r="M104" s="118" t="s">
        <v>11857</v>
      </c>
      <c r="N104" s="108" t="s">
        <v>11913</v>
      </c>
      <c r="O104" s="109">
        <v>2</v>
      </c>
      <c r="P104" s="110" t="s">
        <v>11996</v>
      </c>
      <c r="Q104" s="86"/>
      <c r="R104" s="86"/>
      <c r="S104" s="128">
        <f t="shared" si="47"/>
        <v>29880.245219999964</v>
      </c>
      <c r="T104" s="128">
        <f t="shared" si="48"/>
        <v>2.56</v>
      </c>
      <c r="U104" s="126">
        <f t="shared" si="30"/>
        <v>2546</v>
      </c>
      <c r="V104" s="126">
        <f t="shared" si="31"/>
        <v>2551</v>
      </c>
      <c r="W104" s="125">
        <f t="shared" si="32"/>
        <v>-5</v>
      </c>
      <c r="X104" s="125">
        <f t="shared" si="41"/>
        <v>-7.5600000000000005</v>
      </c>
      <c r="Y104" s="127">
        <f t="shared" si="42"/>
        <v>180.01000000000272</v>
      </c>
      <c r="Z104" s="127">
        <f t="shared" si="43"/>
        <v>-112.19477999999719</v>
      </c>
      <c r="AA104" s="127">
        <f t="shared" si="33"/>
        <v>175.01000000000272</v>
      </c>
      <c r="AB104" s="127">
        <f t="shared" si="34"/>
        <v>-119.7547799999972</v>
      </c>
      <c r="AC104" s="91" t="str">
        <f>IF(G104&lt;&gt;"",VLOOKUP(WEEKDAY(C104,2),Служебный!K$4:L$10,2),"")</f>
        <v>пн</v>
      </c>
      <c r="AD104" s="111" t="str">
        <f t="shared" si="35"/>
        <v>13-14</v>
      </c>
      <c r="AE104" s="91" t="str">
        <f>VLOOKUP(G:G,Служебный!B:G,6,)</f>
        <v>NYSE</v>
      </c>
      <c r="AF104" s="91" t="str">
        <f>VLOOKUP(G:G,Служебный!B:G,3,FALSE)</f>
        <v>Services</v>
      </c>
      <c r="AG104" s="91" t="str">
        <f>VLOOKUP(G:G,Служебный!B:G,4,FALSE)</f>
        <v>General Entertainment</v>
      </c>
      <c r="AH104" s="112">
        <f t="shared" si="36"/>
        <v>2086</v>
      </c>
      <c r="AI104" s="112">
        <f t="shared" si="44"/>
        <v>30</v>
      </c>
      <c r="AJ104" s="112" t="str">
        <f t="shared" si="37"/>
        <v>интрадей</v>
      </c>
      <c r="AK104" s="91" t="str">
        <f>IF(D104&lt;Служебный!P$3,"Раньше открытия",IF(D104&gt;Служебный!P$6,"Позже закрытия",IF(D104&lt;Служебный!P$4,Служебный!N$4,IF((D104&gt;Служебный!P$5),Служебный!N$6,Служебный!N$5))))</f>
        <v>11:00 - 14:30</v>
      </c>
      <c r="AL104" s="91">
        <f t="shared" si="54"/>
        <v>0</v>
      </c>
      <c r="AM104" s="91">
        <f t="shared" si="55"/>
        <v>-7.5600000000000005</v>
      </c>
      <c r="AN104" s="91">
        <f t="shared" si="49"/>
        <v>2009</v>
      </c>
      <c r="AO104" s="91" t="str">
        <f t="shared" si="50"/>
        <v>Декабрь</v>
      </c>
      <c r="AP104" s="113">
        <f t="shared" si="51"/>
        <v>52</v>
      </c>
      <c r="AQ104" s="114">
        <f t="shared" si="38"/>
        <v>0</v>
      </c>
      <c r="AR104" s="114">
        <f t="shared" si="45"/>
        <v>30000</v>
      </c>
      <c r="AS104" s="114">
        <f t="shared" si="46"/>
        <v>-0.39918260000011896</v>
      </c>
      <c r="AT104" s="114">
        <f t="shared" si="52"/>
        <v>-2.5294597392994247E-2</v>
      </c>
      <c r="AU104" s="91">
        <f t="shared" si="39"/>
        <v>0</v>
      </c>
      <c r="AV104" s="91">
        <f t="shared" si="40"/>
        <v>0</v>
      </c>
      <c r="AW104" s="91">
        <f t="shared" si="53"/>
        <v>30</v>
      </c>
      <c r="AX104" s="115">
        <f>IF(AV104=0,AX103,IF(VLOOKUP(C103,Сводный!I:L,2,FALSE)&lt;0,IF(AX103&lt;0,AX103-1,-1),IF(AX103&gt;0,AX103+1,1)))</f>
        <v>-3</v>
      </c>
      <c r="AY104" s="120"/>
    </row>
    <row r="105" spans="1:51" s="25" customFormat="1" ht="11.25">
      <c r="A105" s="124"/>
      <c r="B105" s="116">
        <v>104</v>
      </c>
      <c r="C105" s="134">
        <v>40168</v>
      </c>
      <c r="D105" s="83">
        <v>0.55656249999999996</v>
      </c>
      <c r="E105" s="84">
        <f t="shared" si="56"/>
        <v>40168</v>
      </c>
      <c r="F105" s="83">
        <v>0.66640046296295996</v>
      </c>
      <c r="G105" s="85" t="s">
        <v>2593</v>
      </c>
      <c r="H105" s="85" t="s">
        <v>63</v>
      </c>
      <c r="I105" s="86">
        <v>25.03</v>
      </c>
      <c r="J105" s="86">
        <v>25.05</v>
      </c>
      <c r="K105" s="85">
        <v>100</v>
      </c>
      <c r="L105" s="86">
        <v>2.44</v>
      </c>
      <c r="M105" s="118" t="s">
        <v>11847</v>
      </c>
      <c r="N105" s="108" t="s">
        <v>11913</v>
      </c>
      <c r="O105" s="109">
        <v>0</v>
      </c>
      <c r="P105" s="110" t="s">
        <v>11995</v>
      </c>
      <c r="Q105" s="86"/>
      <c r="R105" s="86"/>
      <c r="S105" s="128">
        <f t="shared" si="47"/>
        <v>29879.805219999966</v>
      </c>
      <c r="T105" s="128">
        <f t="shared" si="48"/>
        <v>2.44</v>
      </c>
      <c r="U105" s="126">
        <f t="shared" si="30"/>
        <v>2503</v>
      </c>
      <c r="V105" s="126">
        <f t="shared" si="31"/>
        <v>2505</v>
      </c>
      <c r="W105" s="125">
        <f t="shared" si="32"/>
        <v>2</v>
      </c>
      <c r="X105" s="125">
        <f t="shared" si="41"/>
        <v>-0.43999999999999995</v>
      </c>
      <c r="Y105" s="127">
        <f t="shared" si="42"/>
        <v>175.01000000000272</v>
      </c>
      <c r="Z105" s="127">
        <f t="shared" si="43"/>
        <v>-119.7547799999972</v>
      </c>
      <c r="AA105" s="127">
        <f t="shared" si="33"/>
        <v>177.01000000000272</v>
      </c>
      <c r="AB105" s="127">
        <f t="shared" si="34"/>
        <v>-120.19477999999719</v>
      </c>
      <c r="AC105" s="91" t="str">
        <f>IF(G105&lt;&gt;"",VLOOKUP(WEEKDAY(C105,2),Служебный!K$4:L$10,2),"")</f>
        <v>пн</v>
      </c>
      <c r="AD105" s="111" t="str">
        <f t="shared" si="35"/>
        <v>13-14</v>
      </c>
      <c r="AE105" s="91" t="str">
        <f>VLOOKUP(G:G,Служебный!B:G,6,)</f>
        <v>NYSE</v>
      </c>
      <c r="AF105" s="91" t="str">
        <f>VLOOKUP(G:G,Служебный!B:G,3,FALSE)</f>
        <v>Basic Materials</v>
      </c>
      <c r="AG105" s="91" t="str">
        <f>VLOOKUP(G:G,Служебный!B:G,4,FALSE)</f>
        <v>Oil &amp; Gas Refining &amp; Marketing</v>
      </c>
      <c r="AH105" s="112">
        <f t="shared" si="36"/>
        <v>9490</v>
      </c>
      <c r="AI105" s="112">
        <f t="shared" si="44"/>
        <v>150</v>
      </c>
      <c r="AJ105" s="112" t="str">
        <f t="shared" si="37"/>
        <v>интрадей</v>
      </c>
      <c r="AK105" s="91" t="str">
        <f>IF(D105&lt;Служебный!P$3,"Раньше открытия",IF(D105&gt;Служебный!P$6,"Позже закрытия",IF(D105&lt;Служебный!P$4,Служебный!N$4,IF((D105&gt;Служебный!P$5),Служебный!N$6,Служебный!N$5))))</f>
        <v>11:00 - 14:30</v>
      </c>
      <c r="AL105" s="91">
        <f t="shared" si="54"/>
        <v>0</v>
      </c>
      <c r="AM105" s="91">
        <f t="shared" si="55"/>
        <v>-0.43999999999999995</v>
      </c>
      <c r="AN105" s="91">
        <f t="shared" si="49"/>
        <v>2009</v>
      </c>
      <c r="AO105" s="91" t="str">
        <f t="shared" si="50"/>
        <v>Декабрь</v>
      </c>
      <c r="AP105" s="113">
        <f t="shared" si="51"/>
        <v>52</v>
      </c>
      <c r="AQ105" s="114">
        <f t="shared" si="38"/>
        <v>0</v>
      </c>
      <c r="AR105" s="114">
        <f t="shared" si="45"/>
        <v>30000</v>
      </c>
      <c r="AS105" s="114">
        <f t="shared" si="46"/>
        <v>-0.40064926666678125</v>
      </c>
      <c r="AT105" s="114">
        <f t="shared" si="52"/>
        <v>-1.4725448093183048E-3</v>
      </c>
      <c r="AU105" s="91">
        <f t="shared" si="39"/>
        <v>0</v>
      </c>
      <c r="AV105" s="91">
        <f t="shared" si="40"/>
        <v>0</v>
      </c>
      <c r="AW105" s="91">
        <f t="shared" si="53"/>
        <v>30</v>
      </c>
      <c r="AX105" s="115">
        <f>IF(AV105=0,AX104,IF(VLOOKUP(C104,Сводный!I:L,2,FALSE)&lt;0,IF(AX104&lt;0,AX104-1,-1),IF(AX104&gt;0,AX104+1,1)))</f>
        <v>-3</v>
      </c>
      <c r="AY105" s="120"/>
    </row>
    <row r="106" spans="1:51" s="25" customFormat="1" ht="11.25">
      <c r="A106" s="124"/>
      <c r="B106" s="116">
        <v>105</v>
      </c>
      <c r="C106" s="134">
        <v>40168</v>
      </c>
      <c r="D106" s="83">
        <v>0.56321759259258997</v>
      </c>
      <c r="E106" s="84">
        <f t="shared" si="56"/>
        <v>40168</v>
      </c>
      <c r="F106" s="83">
        <v>0.56716435185184999</v>
      </c>
      <c r="G106" s="85" t="s">
        <v>173</v>
      </c>
      <c r="H106" s="85" t="s">
        <v>68</v>
      </c>
      <c r="I106" s="86">
        <v>38.479999999999997</v>
      </c>
      <c r="J106" s="86">
        <v>38.51</v>
      </c>
      <c r="K106" s="85">
        <v>100</v>
      </c>
      <c r="L106" s="86">
        <v>2.31</v>
      </c>
      <c r="M106" s="118" t="s">
        <v>11847</v>
      </c>
      <c r="N106" s="108" t="s">
        <v>11909</v>
      </c>
      <c r="O106" s="109">
        <v>-1</v>
      </c>
      <c r="P106" s="110" t="s">
        <v>11995</v>
      </c>
      <c r="Q106" s="86"/>
      <c r="R106" s="86"/>
      <c r="S106" s="128">
        <f t="shared" si="47"/>
        <v>29874.495219999964</v>
      </c>
      <c r="T106" s="128">
        <f t="shared" si="48"/>
        <v>2.31</v>
      </c>
      <c r="U106" s="126">
        <f t="shared" si="30"/>
        <v>3847.9999999999995</v>
      </c>
      <c r="V106" s="126">
        <f t="shared" si="31"/>
        <v>3851</v>
      </c>
      <c r="W106" s="125">
        <f t="shared" si="32"/>
        <v>-3.0000000000004547</v>
      </c>
      <c r="X106" s="125">
        <f t="shared" si="41"/>
        <v>-5.3100000000004552</v>
      </c>
      <c r="Y106" s="127">
        <f t="shared" si="42"/>
        <v>177.01000000000272</v>
      </c>
      <c r="Z106" s="127">
        <f t="shared" si="43"/>
        <v>-120.19477999999719</v>
      </c>
      <c r="AA106" s="127">
        <f t="shared" si="33"/>
        <v>174.01000000000226</v>
      </c>
      <c r="AB106" s="127">
        <f t="shared" si="34"/>
        <v>-125.50477999999765</v>
      </c>
      <c r="AC106" s="91" t="str">
        <f>IF(G106&lt;&gt;"",VLOOKUP(WEEKDAY(C106,2),Служебный!K$4:L$10,2),"")</f>
        <v>пн</v>
      </c>
      <c r="AD106" s="111" t="str">
        <f t="shared" si="35"/>
        <v>13-14</v>
      </c>
      <c r="AE106" s="91" t="str">
        <f>VLOOKUP(G:G,Служебный!B:G,6,)</f>
        <v>NYSE</v>
      </c>
      <c r="AF106" s="91" t="str">
        <f>VLOOKUP(G:G,Служебный!B:G,3,FALSE)</f>
        <v>Basic Materials</v>
      </c>
      <c r="AG106" s="91" t="str">
        <f>VLOOKUP(G:G,Служебный!B:G,4,FALSE)</f>
        <v>Gold</v>
      </c>
      <c r="AH106" s="112">
        <f t="shared" si="36"/>
        <v>341</v>
      </c>
      <c r="AI106" s="112">
        <f t="shared" si="44"/>
        <v>0</v>
      </c>
      <c r="AJ106" s="112" t="str">
        <f t="shared" si="37"/>
        <v>интрадей</v>
      </c>
      <c r="AK106" s="91" t="str">
        <f>IF(D106&lt;Служебный!P$3,"Раньше открытия",IF(D106&gt;Служебный!P$6,"Позже закрытия",IF(D106&lt;Служебный!P$4,Служебный!N$4,IF((D106&gt;Служебный!P$5),Служебный!N$6,Служебный!N$5))))</f>
        <v>11:00 - 14:30</v>
      </c>
      <c r="AL106" s="91">
        <f t="shared" si="54"/>
        <v>0</v>
      </c>
      <c r="AM106" s="91">
        <f t="shared" si="55"/>
        <v>-5.3100000000004552</v>
      </c>
      <c r="AN106" s="91">
        <f t="shared" si="49"/>
        <v>2009</v>
      </c>
      <c r="AO106" s="91" t="str">
        <f t="shared" si="50"/>
        <v>Декабрь</v>
      </c>
      <c r="AP106" s="113">
        <f t="shared" si="51"/>
        <v>52</v>
      </c>
      <c r="AQ106" s="114">
        <f t="shared" si="38"/>
        <v>0</v>
      </c>
      <c r="AR106" s="114">
        <f t="shared" si="45"/>
        <v>30000</v>
      </c>
      <c r="AS106" s="114">
        <f t="shared" si="46"/>
        <v>-0.41834926666678562</v>
      </c>
      <c r="AT106" s="114">
        <f t="shared" si="52"/>
        <v>-1.7771200183216308E-2</v>
      </c>
      <c r="AU106" s="91">
        <f t="shared" si="39"/>
        <v>0</v>
      </c>
      <c r="AV106" s="91">
        <f t="shared" si="40"/>
        <v>0</v>
      </c>
      <c r="AW106" s="91">
        <f t="shared" si="53"/>
        <v>40</v>
      </c>
      <c r="AX106" s="115">
        <f>IF(AV106=0,AX105,IF(VLOOKUP(C105,Сводный!I:L,2,FALSE)&lt;0,IF(AX105&lt;0,AX105-1,-1),IF(AX105&gt;0,AX105+1,1)))</f>
        <v>-3</v>
      </c>
      <c r="AY106" s="120"/>
    </row>
    <row r="107" spans="1:51" s="25" customFormat="1" ht="11.25">
      <c r="A107" s="124"/>
      <c r="B107" s="116">
        <v>106</v>
      </c>
      <c r="C107" s="134">
        <v>40168</v>
      </c>
      <c r="D107" s="83">
        <v>0.58689814814814001</v>
      </c>
      <c r="E107" s="84">
        <f t="shared" si="56"/>
        <v>40168</v>
      </c>
      <c r="F107" s="83">
        <v>0.58822916666665992</v>
      </c>
      <c r="G107" s="85" t="s">
        <v>3368</v>
      </c>
      <c r="H107" s="85" t="s">
        <v>68</v>
      </c>
      <c r="I107" s="86">
        <v>71.98</v>
      </c>
      <c r="J107" s="86">
        <v>72.03</v>
      </c>
      <c r="K107" s="85">
        <v>100</v>
      </c>
      <c r="L107" s="86">
        <v>2.4</v>
      </c>
      <c r="M107" s="118" t="s">
        <v>11847</v>
      </c>
      <c r="N107" s="108" t="s">
        <v>11913</v>
      </c>
      <c r="O107" s="109">
        <v>-1</v>
      </c>
      <c r="P107" s="110" t="s">
        <v>11995</v>
      </c>
      <c r="Q107" s="86"/>
      <c r="R107" s="86"/>
      <c r="S107" s="128">
        <f t="shared" si="47"/>
        <v>29867.095219999963</v>
      </c>
      <c r="T107" s="128">
        <f t="shared" si="48"/>
        <v>2.4</v>
      </c>
      <c r="U107" s="126">
        <f t="shared" si="30"/>
        <v>7198</v>
      </c>
      <c r="V107" s="126">
        <f t="shared" si="31"/>
        <v>7203</v>
      </c>
      <c r="W107" s="125">
        <f t="shared" si="32"/>
        <v>-5</v>
      </c>
      <c r="X107" s="125">
        <f t="shared" si="41"/>
        <v>-7.4</v>
      </c>
      <c r="Y107" s="127">
        <f t="shared" si="42"/>
        <v>174.01000000000226</v>
      </c>
      <c r="Z107" s="127">
        <f t="shared" si="43"/>
        <v>-125.50477999999765</v>
      </c>
      <c r="AA107" s="127">
        <f t="shared" si="33"/>
        <v>169.01000000000226</v>
      </c>
      <c r="AB107" s="127">
        <f t="shared" si="34"/>
        <v>-132.90477999999766</v>
      </c>
      <c r="AC107" s="91" t="str">
        <f>IF(G107&lt;&gt;"",VLOOKUP(WEEKDAY(C107,2),Служебный!K$4:L$10,2),"")</f>
        <v>пн</v>
      </c>
      <c r="AD107" s="111" t="str">
        <f t="shared" si="35"/>
        <v>14-15</v>
      </c>
      <c r="AE107" s="91" t="str">
        <f>VLOOKUP(G:G,Служебный!B:G,6,)</f>
        <v>NYSE</v>
      </c>
      <c r="AF107" s="91" t="str">
        <f>VLOOKUP(G:G,Служебный!B:G,3,FALSE)</f>
        <v>Basic Materials</v>
      </c>
      <c r="AG107" s="91" t="str">
        <f>VLOOKUP(G:G,Служебный!B:G,4,FALSE)</f>
        <v>Specialty Chemicals</v>
      </c>
      <c r="AH107" s="112">
        <f t="shared" si="36"/>
        <v>115</v>
      </c>
      <c r="AI107" s="112">
        <f t="shared" si="44"/>
        <v>0</v>
      </c>
      <c r="AJ107" s="112" t="str">
        <f t="shared" si="37"/>
        <v>интрадей</v>
      </c>
      <c r="AK107" s="91" t="str">
        <f>IF(D107&lt;Служебный!P$3,"Раньше открытия",IF(D107&gt;Служебный!P$6,"Позже закрытия",IF(D107&lt;Служебный!P$4,Служебный!N$4,IF((D107&gt;Служебный!P$5),Служебный!N$6,Служебный!N$5))))</f>
        <v>11:00 - 14:30</v>
      </c>
      <c r="AL107" s="91">
        <f t="shared" si="54"/>
        <v>0</v>
      </c>
      <c r="AM107" s="91">
        <f t="shared" si="55"/>
        <v>-7.4</v>
      </c>
      <c r="AN107" s="91">
        <f t="shared" si="49"/>
        <v>2009</v>
      </c>
      <c r="AO107" s="91" t="str">
        <f t="shared" si="50"/>
        <v>Декабрь</v>
      </c>
      <c r="AP107" s="113">
        <f t="shared" si="51"/>
        <v>52</v>
      </c>
      <c r="AQ107" s="114">
        <f t="shared" si="38"/>
        <v>0</v>
      </c>
      <c r="AR107" s="114">
        <f t="shared" si="45"/>
        <v>30000</v>
      </c>
      <c r="AS107" s="114">
        <f t="shared" si="46"/>
        <v>-0.44301593333345712</v>
      </c>
      <c r="AT107" s="114">
        <f t="shared" si="52"/>
        <v>-2.4770293005812547E-2</v>
      </c>
      <c r="AU107" s="91">
        <f t="shared" si="39"/>
        <v>0</v>
      </c>
      <c r="AV107" s="91">
        <f t="shared" si="40"/>
        <v>0</v>
      </c>
      <c r="AW107" s="91">
        <f t="shared" si="53"/>
        <v>75</v>
      </c>
      <c r="AX107" s="115">
        <f>IF(AV107=0,AX106,IF(VLOOKUP(C106,Сводный!I:L,2,FALSE)&lt;0,IF(AX106&lt;0,AX106-1,-1),IF(AX106&gt;0,AX106+1,1)))</f>
        <v>-3</v>
      </c>
      <c r="AY107" s="120"/>
    </row>
    <row r="108" spans="1:51" s="25" customFormat="1" ht="11.25">
      <c r="A108" s="124"/>
      <c r="B108" s="116">
        <v>107</v>
      </c>
      <c r="C108" s="134">
        <v>40168</v>
      </c>
      <c r="D108" s="83">
        <v>0.59462962962961996</v>
      </c>
      <c r="E108" s="84">
        <f t="shared" si="56"/>
        <v>40168</v>
      </c>
      <c r="F108" s="83">
        <v>0.59584490740739993</v>
      </c>
      <c r="G108" s="85" t="s">
        <v>346</v>
      </c>
      <c r="H108" s="85" t="s">
        <v>63</v>
      </c>
      <c r="I108" s="86">
        <v>21.44</v>
      </c>
      <c r="J108" s="86">
        <v>21.35</v>
      </c>
      <c r="K108" s="85">
        <v>100</v>
      </c>
      <c r="L108" s="86">
        <v>2.4300000000000002</v>
      </c>
      <c r="M108" s="118" t="s">
        <v>11907</v>
      </c>
      <c r="N108" s="108" t="s">
        <v>11909</v>
      </c>
      <c r="O108" s="109">
        <v>-2</v>
      </c>
      <c r="P108" s="110" t="s">
        <v>11996</v>
      </c>
      <c r="Q108" s="86"/>
      <c r="R108" s="86"/>
      <c r="S108" s="128">
        <f t="shared" si="47"/>
        <v>29855.665219999963</v>
      </c>
      <c r="T108" s="128">
        <f t="shared" si="48"/>
        <v>2.4300000000000002</v>
      </c>
      <c r="U108" s="126">
        <f t="shared" si="30"/>
        <v>2144</v>
      </c>
      <c r="V108" s="126">
        <f t="shared" si="31"/>
        <v>2135</v>
      </c>
      <c r="W108" s="125">
        <f t="shared" si="32"/>
        <v>-9</v>
      </c>
      <c r="X108" s="125">
        <f t="shared" si="41"/>
        <v>-11.43</v>
      </c>
      <c r="Y108" s="127">
        <f t="shared" si="42"/>
        <v>169.01000000000226</v>
      </c>
      <c r="Z108" s="127">
        <f t="shared" si="43"/>
        <v>-132.90477999999766</v>
      </c>
      <c r="AA108" s="127">
        <f t="shared" si="33"/>
        <v>160.01000000000226</v>
      </c>
      <c r="AB108" s="127">
        <f t="shared" si="34"/>
        <v>-144.33477999999766</v>
      </c>
      <c r="AC108" s="91" t="str">
        <f>IF(G108&lt;&gt;"",VLOOKUP(WEEKDAY(C108,2),Служебный!K$4:L$10,2),"")</f>
        <v>пн</v>
      </c>
      <c r="AD108" s="111" t="str">
        <f t="shared" si="35"/>
        <v>14-15</v>
      </c>
      <c r="AE108" s="91" t="str">
        <f>VLOOKUP(G:G,Служебный!B:G,6,)</f>
        <v>NYSE</v>
      </c>
      <c r="AF108" s="91" t="str">
        <f>VLOOKUP(G:G,Служебный!B:G,3,FALSE)</f>
        <v>Basic Materials</v>
      </c>
      <c r="AG108" s="91" t="str">
        <f>VLOOKUP(G:G,Служебный!B:G,4,FALSE)</f>
        <v>Steel &amp; Iron</v>
      </c>
      <c r="AH108" s="112">
        <f t="shared" si="36"/>
        <v>105</v>
      </c>
      <c r="AI108" s="112">
        <f t="shared" si="44"/>
        <v>0</v>
      </c>
      <c r="AJ108" s="112" t="str">
        <f t="shared" si="37"/>
        <v>интрадей</v>
      </c>
      <c r="AK108" s="91" t="str">
        <f>IF(D108&lt;Служебный!P$3,"Раньше открытия",IF(D108&gt;Служебный!P$6,"Позже закрытия",IF(D108&lt;Служебный!P$4,Служебный!N$4,IF((D108&gt;Служебный!P$5),Служебный!N$6,Служебный!N$5))))</f>
        <v>11:00 - 14:30</v>
      </c>
      <c r="AL108" s="91">
        <f t="shared" si="54"/>
        <v>0</v>
      </c>
      <c r="AM108" s="91">
        <f t="shared" si="55"/>
        <v>-11.43</v>
      </c>
      <c r="AN108" s="91">
        <f t="shared" si="49"/>
        <v>2009</v>
      </c>
      <c r="AO108" s="91" t="str">
        <f t="shared" si="50"/>
        <v>Декабрь</v>
      </c>
      <c r="AP108" s="113">
        <f t="shared" si="51"/>
        <v>52</v>
      </c>
      <c r="AQ108" s="114">
        <f t="shared" si="38"/>
        <v>0</v>
      </c>
      <c r="AR108" s="114">
        <f t="shared" si="45"/>
        <v>30000</v>
      </c>
      <c r="AS108" s="114">
        <f t="shared" si="46"/>
        <v>-0.48111593333345809</v>
      </c>
      <c r="AT108" s="114">
        <f t="shared" si="52"/>
        <v>-3.8269540160525542E-2</v>
      </c>
      <c r="AU108" s="91">
        <f t="shared" si="39"/>
        <v>0</v>
      </c>
      <c r="AV108" s="91">
        <f t="shared" si="40"/>
        <v>0</v>
      </c>
      <c r="AW108" s="91">
        <f t="shared" si="53"/>
        <v>25</v>
      </c>
      <c r="AX108" s="115">
        <f>IF(AV108=0,AX107,IF(VLOOKUP(C107,Сводный!I:L,2,FALSE)&lt;0,IF(AX107&lt;0,AX107-1,-1),IF(AX107&gt;0,AX107+1,1)))</f>
        <v>-3</v>
      </c>
      <c r="AY108" s="120"/>
    </row>
    <row r="109" spans="1:51" s="25" customFormat="1" ht="11.25">
      <c r="A109" s="124"/>
      <c r="B109" s="116">
        <v>108</v>
      </c>
      <c r="C109" s="134">
        <v>40168</v>
      </c>
      <c r="D109" s="83">
        <v>0.60292824074073992</v>
      </c>
      <c r="E109" s="84">
        <f t="shared" si="56"/>
        <v>40168</v>
      </c>
      <c r="F109" s="83">
        <v>0.6101967592592501</v>
      </c>
      <c r="G109" s="85" t="s">
        <v>559</v>
      </c>
      <c r="H109" s="85" t="s">
        <v>63</v>
      </c>
      <c r="I109" s="86">
        <v>8.11</v>
      </c>
      <c r="J109" s="86">
        <v>8.0399999999999991</v>
      </c>
      <c r="K109" s="85">
        <v>100</v>
      </c>
      <c r="L109" s="86">
        <v>2.12</v>
      </c>
      <c r="M109" s="118" t="s">
        <v>11907</v>
      </c>
      <c r="N109" s="108" t="s">
        <v>11913</v>
      </c>
      <c r="O109" s="109">
        <v>-2</v>
      </c>
      <c r="P109" s="110" t="s">
        <v>11996</v>
      </c>
      <c r="Q109" s="86"/>
      <c r="R109" s="86"/>
      <c r="S109" s="128">
        <f t="shared" si="47"/>
        <v>29846.545219999964</v>
      </c>
      <c r="T109" s="128">
        <f t="shared" si="48"/>
        <v>2.12</v>
      </c>
      <c r="U109" s="126">
        <f t="shared" si="30"/>
        <v>811</v>
      </c>
      <c r="V109" s="126">
        <f t="shared" si="31"/>
        <v>803.99999999999989</v>
      </c>
      <c r="W109" s="125">
        <f t="shared" si="32"/>
        <v>-7.0000000000001137</v>
      </c>
      <c r="X109" s="125">
        <f t="shared" si="41"/>
        <v>-9.1200000000001147</v>
      </c>
      <c r="Y109" s="127">
        <f t="shared" si="42"/>
        <v>160.01000000000226</v>
      </c>
      <c r="Z109" s="127">
        <f t="shared" si="43"/>
        <v>-144.33477999999766</v>
      </c>
      <c r="AA109" s="127">
        <f t="shared" si="33"/>
        <v>153.01000000000215</v>
      </c>
      <c r="AB109" s="127">
        <f t="shared" si="34"/>
        <v>-153.45477999999778</v>
      </c>
      <c r="AC109" s="91" t="str">
        <f>IF(G109&lt;&gt;"",VLOOKUP(WEEKDAY(C109,2),Служебный!K$4:L$10,2),"")</f>
        <v>пн</v>
      </c>
      <c r="AD109" s="111" t="str">
        <f t="shared" si="35"/>
        <v>14-15</v>
      </c>
      <c r="AE109" s="91" t="str">
        <f>VLOOKUP(G:G,Служебный!B:G,6,)</f>
        <v>NYSE</v>
      </c>
      <c r="AF109" s="91" t="str">
        <f>VLOOKUP(G:G,Служебный!B:G,3,FALSE)</f>
        <v>Consumer Goods</v>
      </c>
      <c r="AG109" s="91" t="str">
        <f>VLOOKUP(G:G,Служебный!B:G,4,FALSE)</f>
        <v>Auto Parts</v>
      </c>
      <c r="AH109" s="112">
        <f t="shared" si="36"/>
        <v>628</v>
      </c>
      <c r="AI109" s="112">
        <f t="shared" si="44"/>
        <v>0</v>
      </c>
      <c r="AJ109" s="112" t="str">
        <f t="shared" si="37"/>
        <v>интрадей</v>
      </c>
      <c r="AK109" s="91" t="str">
        <f>IF(D109&lt;Служебный!P$3,"Раньше открытия",IF(D109&gt;Служебный!P$6,"Позже закрытия",IF(D109&lt;Служебный!P$4,Служебный!N$4,IF((D109&gt;Служебный!P$5),Служебный!N$6,Служебный!N$5))))</f>
        <v>11:00 - 14:30</v>
      </c>
      <c r="AL109" s="91">
        <f t="shared" si="54"/>
        <v>0</v>
      </c>
      <c r="AM109" s="91">
        <f t="shared" si="55"/>
        <v>-9.1200000000001147</v>
      </c>
      <c r="AN109" s="91">
        <f t="shared" si="49"/>
        <v>2009</v>
      </c>
      <c r="AO109" s="91" t="str">
        <f t="shared" si="50"/>
        <v>Декабрь</v>
      </c>
      <c r="AP109" s="113">
        <f t="shared" si="51"/>
        <v>52</v>
      </c>
      <c r="AQ109" s="114">
        <f t="shared" si="38"/>
        <v>0</v>
      </c>
      <c r="AR109" s="114">
        <f t="shared" si="45"/>
        <v>30000</v>
      </c>
      <c r="AS109" s="114">
        <f t="shared" si="46"/>
        <v>-0.51151593333345469</v>
      </c>
      <c r="AT109" s="114">
        <f t="shared" si="52"/>
        <v>-3.0546966322122341E-2</v>
      </c>
      <c r="AU109" s="91">
        <f t="shared" si="39"/>
        <v>0</v>
      </c>
      <c r="AV109" s="91">
        <f t="shared" si="40"/>
        <v>0</v>
      </c>
      <c r="AW109" s="91">
        <f t="shared" si="53"/>
        <v>10</v>
      </c>
      <c r="AX109" s="115">
        <f>IF(AV109=0,AX108,IF(VLOOKUP(C108,Сводный!I:L,2,FALSE)&lt;0,IF(AX108&lt;0,AX108-1,-1),IF(AX108&gt;0,AX108+1,1)))</f>
        <v>-3</v>
      </c>
      <c r="AY109" s="120"/>
    </row>
    <row r="110" spans="1:51" s="25" customFormat="1" ht="11.25">
      <c r="A110" s="124"/>
      <c r="B110" s="116">
        <v>109</v>
      </c>
      <c r="C110" s="134">
        <v>40168</v>
      </c>
      <c r="D110" s="83">
        <v>0.60439814814814008</v>
      </c>
      <c r="E110" s="84">
        <f t="shared" si="56"/>
        <v>40168</v>
      </c>
      <c r="F110" s="83">
        <v>0.62445601851850996</v>
      </c>
      <c r="G110" s="85" t="s">
        <v>559</v>
      </c>
      <c r="H110" s="85" t="s">
        <v>63</v>
      </c>
      <c r="I110" s="86">
        <v>8.1</v>
      </c>
      <c r="J110" s="86">
        <v>7.97</v>
      </c>
      <c r="K110" s="85">
        <v>100</v>
      </c>
      <c r="L110" s="86">
        <v>2.12</v>
      </c>
      <c r="M110" s="118" t="s">
        <v>11846</v>
      </c>
      <c r="N110" s="108" t="s">
        <v>11909</v>
      </c>
      <c r="O110" s="109">
        <v>1</v>
      </c>
      <c r="P110" s="110" t="s">
        <v>11997</v>
      </c>
      <c r="Q110" s="86"/>
      <c r="R110" s="86"/>
      <c r="S110" s="128">
        <f t="shared" si="47"/>
        <v>29831.425219999965</v>
      </c>
      <c r="T110" s="128">
        <f t="shared" si="48"/>
        <v>2.12</v>
      </c>
      <c r="U110" s="126">
        <f t="shared" si="30"/>
        <v>810</v>
      </c>
      <c r="V110" s="126">
        <f t="shared" si="31"/>
        <v>797</v>
      </c>
      <c r="W110" s="125">
        <f t="shared" si="32"/>
        <v>-13</v>
      </c>
      <c r="X110" s="125">
        <f t="shared" si="41"/>
        <v>-15.120000000000001</v>
      </c>
      <c r="Y110" s="127">
        <f t="shared" si="42"/>
        <v>153.01000000000215</v>
      </c>
      <c r="Z110" s="127">
        <f t="shared" si="43"/>
        <v>-153.45477999999778</v>
      </c>
      <c r="AA110" s="127">
        <f t="shared" si="33"/>
        <v>140.01000000000215</v>
      </c>
      <c r="AB110" s="127">
        <f t="shared" si="34"/>
        <v>-168.57477999999779</v>
      </c>
      <c r="AC110" s="91" t="str">
        <f>IF(G110&lt;&gt;"",VLOOKUP(WEEKDAY(C110,2),Служебный!K$4:L$10,2),"")</f>
        <v>пн</v>
      </c>
      <c r="AD110" s="111" t="str">
        <f t="shared" si="35"/>
        <v>14-15</v>
      </c>
      <c r="AE110" s="91" t="str">
        <f>VLOOKUP(G:G,Служебный!B:G,6,)</f>
        <v>NYSE</v>
      </c>
      <c r="AF110" s="91" t="str">
        <f>VLOOKUP(G:G,Служебный!B:G,3,FALSE)</f>
        <v>Consumer Goods</v>
      </c>
      <c r="AG110" s="91" t="str">
        <f>VLOOKUP(G:G,Служебный!B:G,4,FALSE)</f>
        <v>Auto Parts</v>
      </c>
      <c r="AH110" s="112">
        <f t="shared" si="36"/>
        <v>1733</v>
      </c>
      <c r="AI110" s="112">
        <f t="shared" si="44"/>
        <v>15</v>
      </c>
      <c r="AJ110" s="112" t="str">
        <f t="shared" si="37"/>
        <v>интрадей</v>
      </c>
      <c r="AK110" s="91" t="str">
        <f>IF(D110&lt;Служебный!P$3,"Раньше открытия",IF(D110&gt;Служебный!P$6,"Позже закрытия",IF(D110&lt;Служебный!P$4,Служебный!N$4,IF((D110&gt;Служебный!P$5),Служебный!N$6,Служебный!N$5))))</f>
        <v>14:30 - 16:00</v>
      </c>
      <c r="AL110" s="91">
        <f t="shared" si="54"/>
        <v>0</v>
      </c>
      <c r="AM110" s="91">
        <f t="shared" si="55"/>
        <v>-15.120000000000001</v>
      </c>
      <c r="AN110" s="91">
        <f t="shared" si="49"/>
        <v>2009</v>
      </c>
      <c r="AO110" s="91" t="str">
        <f t="shared" si="50"/>
        <v>Декабрь</v>
      </c>
      <c r="AP110" s="113">
        <f t="shared" si="51"/>
        <v>52</v>
      </c>
      <c r="AQ110" s="114">
        <f t="shared" si="38"/>
        <v>29831.425219999965</v>
      </c>
      <c r="AR110" s="114">
        <f t="shared" si="45"/>
        <v>30000</v>
      </c>
      <c r="AS110" s="114">
        <f t="shared" si="46"/>
        <v>-0.56191593333345125</v>
      </c>
      <c r="AT110" s="114">
        <f t="shared" si="52"/>
        <v>-5.0659129519175214E-2</v>
      </c>
      <c r="AU110" s="91">
        <f t="shared" si="39"/>
        <v>0</v>
      </c>
      <c r="AV110" s="91">
        <f t="shared" si="40"/>
        <v>-168.57477999999779</v>
      </c>
      <c r="AW110" s="91">
        <f t="shared" si="53"/>
        <v>10</v>
      </c>
      <c r="AX110" s="115">
        <f>IF(AV110=0,AX109,IF(VLOOKUP(C109,Сводный!I:L,2,FALSE)&lt;0,IF(AX109&lt;0,AX109-1,-1),IF(AX109&gt;0,AX109+1,1)))</f>
        <v>-4</v>
      </c>
      <c r="AY110" s="120"/>
    </row>
    <row r="111" spans="1:51" s="25" customFormat="1" ht="11.25">
      <c r="A111" s="124"/>
      <c r="B111" s="116">
        <v>110</v>
      </c>
      <c r="C111" s="134">
        <v>40169</v>
      </c>
      <c r="D111" s="83">
        <v>0.41009259259259001</v>
      </c>
      <c r="E111" s="84">
        <f t="shared" si="56"/>
        <v>40169</v>
      </c>
      <c r="F111" s="83">
        <v>0.53611111111111109</v>
      </c>
      <c r="G111" s="85" t="s">
        <v>4777</v>
      </c>
      <c r="H111" s="85" t="s">
        <v>68</v>
      </c>
      <c r="I111" s="86">
        <v>39.979999999999997</v>
      </c>
      <c r="J111" s="86">
        <v>39.93</v>
      </c>
      <c r="K111" s="85">
        <v>100</v>
      </c>
      <c r="L111" s="86">
        <v>2.3199999999999998</v>
      </c>
      <c r="M111" s="118" t="s">
        <v>11907</v>
      </c>
      <c r="N111" s="108" t="s">
        <v>11909</v>
      </c>
      <c r="O111" s="109">
        <v>-2</v>
      </c>
      <c r="P111" s="110" t="s">
        <v>11996</v>
      </c>
      <c r="Q111" s="86"/>
      <c r="R111" s="86"/>
      <c r="S111" s="128">
        <f t="shared" si="47"/>
        <v>29834.105219999965</v>
      </c>
      <c r="T111" s="128">
        <f t="shared" si="48"/>
        <v>2.3199999999999998</v>
      </c>
      <c r="U111" s="126">
        <f t="shared" si="30"/>
        <v>3997.9999999999995</v>
      </c>
      <c r="V111" s="126">
        <f t="shared" si="31"/>
        <v>3993</v>
      </c>
      <c r="W111" s="125">
        <f t="shared" si="32"/>
        <v>4.9999999999995453</v>
      </c>
      <c r="X111" s="125">
        <f t="shared" si="41"/>
        <v>2.6799999999995454</v>
      </c>
      <c r="Y111" s="127">
        <f t="shared" si="42"/>
        <v>140.01000000000215</v>
      </c>
      <c r="Z111" s="127">
        <f t="shared" si="43"/>
        <v>-168.57477999999779</v>
      </c>
      <c r="AA111" s="127">
        <f t="shared" si="33"/>
        <v>145.0100000000017</v>
      </c>
      <c r="AB111" s="127">
        <f t="shared" si="34"/>
        <v>-165.89477999999824</v>
      </c>
      <c r="AC111" s="91" t="str">
        <f>IF(G111&lt;&gt;"",VLOOKUP(WEEKDAY(C111,2),Служебный!K$4:L$10,2),"")</f>
        <v>вт</v>
      </c>
      <c r="AD111" s="111" t="str">
        <f t="shared" si="35"/>
        <v>9-10</v>
      </c>
      <c r="AE111" s="91" t="str">
        <f>VLOOKUP(G:G,Служебный!B:G,6,)</f>
        <v>NYSE</v>
      </c>
      <c r="AF111" s="91" t="str">
        <f>VLOOKUP(G:G,Служебный!B:G,3,FALSE)</f>
        <v>Financial</v>
      </c>
      <c r="AG111" s="91" t="str">
        <f>VLOOKUP(G:G,Служебный!B:G,4,FALSE)</f>
        <v>Accident &amp; Health Insurance</v>
      </c>
      <c r="AH111" s="112">
        <f t="shared" si="36"/>
        <v>10888</v>
      </c>
      <c r="AI111" s="112">
        <f t="shared" si="44"/>
        <v>180</v>
      </c>
      <c r="AJ111" s="112" t="str">
        <f t="shared" si="37"/>
        <v>интрадей</v>
      </c>
      <c r="AK111" s="91" t="str">
        <f>IF(D111&lt;Служебный!P$3,"Раньше открытия",IF(D111&gt;Служебный!P$6,"Позже закрытия",IF(D111&lt;Служебный!P$4,Служебный!N$4,IF((D111&gt;Служебный!P$5),Служебный!N$6,Служебный!N$5))))</f>
        <v>9:30 - 11:00</v>
      </c>
      <c r="AL111" s="91">
        <f t="shared" si="54"/>
        <v>2.6799999999995454</v>
      </c>
      <c r="AM111" s="91">
        <f t="shared" si="55"/>
        <v>0</v>
      </c>
      <c r="AN111" s="91">
        <f t="shared" si="49"/>
        <v>2009</v>
      </c>
      <c r="AO111" s="91" t="str">
        <f t="shared" si="50"/>
        <v>Декабрь</v>
      </c>
      <c r="AP111" s="113">
        <f t="shared" si="51"/>
        <v>52</v>
      </c>
      <c r="AQ111" s="114">
        <f t="shared" si="38"/>
        <v>0</v>
      </c>
      <c r="AR111" s="114">
        <f t="shared" si="45"/>
        <v>30000</v>
      </c>
      <c r="AS111" s="114">
        <f t="shared" si="46"/>
        <v>-0.55298260000011701</v>
      </c>
      <c r="AT111" s="114">
        <f t="shared" si="52"/>
        <v>8.9838148202303503E-3</v>
      </c>
      <c r="AU111" s="91">
        <f t="shared" si="39"/>
        <v>-168.57477999999779</v>
      </c>
      <c r="AV111" s="91">
        <f t="shared" si="40"/>
        <v>0</v>
      </c>
      <c r="AW111" s="91">
        <f t="shared" si="53"/>
        <v>40</v>
      </c>
      <c r="AX111" s="115">
        <f>IF(AV111=0,AX110,IF(VLOOKUP(C110,Сводный!I:L,2,FALSE)&lt;0,IF(AX110&lt;0,AX110-1,-1),IF(AX110&gt;0,AX110+1,1)))</f>
        <v>-4</v>
      </c>
      <c r="AY111" s="120"/>
    </row>
    <row r="112" spans="1:51" s="25" customFormat="1" ht="11.25">
      <c r="A112" s="124"/>
      <c r="B112" s="116">
        <v>111</v>
      </c>
      <c r="C112" s="134">
        <v>40169</v>
      </c>
      <c r="D112" s="83">
        <v>0.41011574074073998</v>
      </c>
      <c r="E112" s="84">
        <f t="shared" si="56"/>
        <v>40169</v>
      </c>
      <c r="F112" s="83">
        <v>0.53611111111111109</v>
      </c>
      <c r="G112" s="85" t="s">
        <v>4777</v>
      </c>
      <c r="H112" s="85" t="s">
        <v>68</v>
      </c>
      <c r="I112" s="86">
        <v>39.99</v>
      </c>
      <c r="J112" s="86">
        <v>39.93</v>
      </c>
      <c r="K112" s="85">
        <v>100</v>
      </c>
      <c r="L112" s="86">
        <v>2.2000000000000002</v>
      </c>
      <c r="M112" s="118" t="s">
        <v>11907</v>
      </c>
      <c r="N112" s="108" t="s">
        <v>11909</v>
      </c>
      <c r="O112" s="109">
        <v>-2</v>
      </c>
      <c r="P112" s="110" t="s">
        <v>11996</v>
      </c>
      <c r="Q112" s="86"/>
      <c r="R112" s="86"/>
      <c r="S112" s="128">
        <f t="shared" si="47"/>
        <v>29837.905219999964</v>
      </c>
      <c r="T112" s="128">
        <f t="shared" si="48"/>
        <v>2.2000000000000002</v>
      </c>
      <c r="U112" s="126">
        <f t="shared" si="30"/>
        <v>3999</v>
      </c>
      <c r="V112" s="126">
        <f t="shared" si="31"/>
        <v>3993</v>
      </c>
      <c r="W112" s="125">
        <f t="shared" si="32"/>
        <v>6</v>
      </c>
      <c r="X112" s="125">
        <f t="shared" si="41"/>
        <v>3.8</v>
      </c>
      <c r="Y112" s="127">
        <f t="shared" si="42"/>
        <v>145.0100000000017</v>
      </c>
      <c r="Z112" s="127">
        <f t="shared" si="43"/>
        <v>-165.89477999999824</v>
      </c>
      <c r="AA112" s="127">
        <f t="shared" si="33"/>
        <v>151.0100000000017</v>
      </c>
      <c r="AB112" s="127">
        <f t="shared" si="34"/>
        <v>-162.09477999999822</v>
      </c>
      <c r="AC112" s="91" t="str">
        <f>IF(G112&lt;&gt;"",VLOOKUP(WEEKDAY(C112,2),Служебный!K$4:L$10,2),"")</f>
        <v>вт</v>
      </c>
      <c r="AD112" s="111" t="str">
        <f t="shared" si="35"/>
        <v>9-10</v>
      </c>
      <c r="AE112" s="91" t="str">
        <f>VLOOKUP(G:G,Служебный!B:G,6,)</f>
        <v>NYSE</v>
      </c>
      <c r="AF112" s="91" t="str">
        <f>VLOOKUP(G:G,Служебный!B:G,3,FALSE)</f>
        <v>Financial</v>
      </c>
      <c r="AG112" s="91" t="str">
        <f>VLOOKUP(G:G,Служебный!B:G,4,FALSE)</f>
        <v>Accident &amp; Health Insurance</v>
      </c>
      <c r="AH112" s="112">
        <f t="shared" si="36"/>
        <v>10886</v>
      </c>
      <c r="AI112" s="112">
        <f t="shared" si="44"/>
        <v>180</v>
      </c>
      <c r="AJ112" s="112" t="str">
        <f t="shared" si="37"/>
        <v>интрадей</v>
      </c>
      <c r="AK112" s="91" t="str">
        <f>IF(D112&lt;Служебный!P$3,"Раньше открытия",IF(D112&gt;Служебный!P$6,"Позже закрытия",IF(D112&lt;Служебный!P$4,Служебный!N$4,IF((D112&gt;Служебный!P$5),Служебный!N$6,Служебный!N$5))))</f>
        <v>9:30 - 11:00</v>
      </c>
      <c r="AL112" s="91">
        <f t="shared" si="54"/>
        <v>3.8</v>
      </c>
      <c r="AM112" s="91">
        <f t="shared" si="55"/>
        <v>0</v>
      </c>
      <c r="AN112" s="91">
        <f t="shared" si="49"/>
        <v>2009</v>
      </c>
      <c r="AO112" s="91" t="str">
        <f t="shared" si="50"/>
        <v>Декабрь</v>
      </c>
      <c r="AP112" s="113">
        <f t="shared" si="51"/>
        <v>52</v>
      </c>
      <c r="AQ112" s="114">
        <f t="shared" si="38"/>
        <v>0</v>
      </c>
      <c r="AR112" s="114">
        <f t="shared" si="45"/>
        <v>30000</v>
      </c>
      <c r="AS112" s="114">
        <f t="shared" si="46"/>
        <v>-0.54031593333345274</v>
      </c>
      <c r="AT112" s="114">
        <f t="shared" si="52"/>
        <v>1.2737100616819761E-2</v>
      </c>
      <c r="AU112" s="91">
        <f t="shared" si="39"/>
        <v>0</v>
      </c>
      <c r="AV112" s="91">
        <f t="shared" si="40"/>
        <v>0</v>
      </c>
      <c r="AW112" s="91">
        <f t="shared" si="53"/>
        <v>40</v>
      </c>
      <c r="AX112" s="115">
        <f>IF(AV112=0,AX111,IF(VLOOKUP(C111,Сводный!I:L,2,FALSE)&lt;0,IF(AX111&lt;0,AX111-1,-1),IF(AX111&gt;0,AX111+1,1)))</f>
        <v>-4</v>
      </c>
      <c r="AY112" s="120"/>
    </row>
    <row r="113" spans="1:51" s="25" customFormat="1" ht="11.25">
      <c r="A113" s="124"/>
      <c r="B113" s="116">
        <v>112</v>
      </c>
      <c r="C113" s="134">
        <v>40169</v>
      </c>
      <c r="D113" s="83">
        <v>0.41390046296296001</v>
      </c>
      <c r="E113" s="84">
        <f t="shared" si="56"/>
        <v>40169</v>
      </c>
      <c r="F113" s="83">
        <v>0.41672453703703</v>
      </c>
      <c r="G113" s="85" t="s">
        <v>5711</v>
      </c>
      <c r="H113" s="85" t="s">
        <v>68</v>
      </c>
      <c r="I113" s="86">
        <v>38.99</v>
      </c>
      <c r="J113" s="86">
        <v>39.119999999999997</v>
      </c>
      <c r="K113" s="85">
        <v>100</v>
      </c>
      <c r="L113" s="86">
        <v>2.6</v>
      </c>
      <c r="M113" s="118" t="s">
        <v>11846</v>
      </c>
      <c r="N113" s="108" t="s">
        <v>11909</v>
      </c>
      <c r="O113" s="109">
        <v>1</v>
      </c>
      <c r="P113" s="110" t="s">
        <v>11997</v>
      </c>
      <c r="Q113" s="86"/>
      <c r="R113" s="86"/>
      <c r="S113" s="128">
        <f t="shared" si="47"/>
        <v>29822.305219999966</v>
      </c>
      <c r="T113" s="128">
        <f t="shared" si="48"/>
        <v>2.6</v>
      </c>
      <c r="U113" s="126">
        <f t="shared" si="30"/>
        <v>3899</v>
      </c>
      <c r="V113" s="126">
        <f t="shared" si="31"/>
        <v>3911.9999999999995</v>
      </c>
      <c r="W113" s="125">
        <f t="shared" si="32"/>
        <v>-12.999999999999545</v>
      </c>
      <c r="X113" s="125">
        <f t="shared" si="41"/>
        <v>-15.599999999999545</v>
      </c>
      <c r="Y113" s="127">
        <f t="shared" si="42"/>
        <v>151.0100000000017</v>
      </c>
      <c r="Z113" s="127">
        <f t="shared" si="43"/>
        <v>-162.09477999999822</v>
      </c>
      <c r="AA113" s="127">
        <f t="shared" si="33"/>
        <v>138.01000000000215</v>
      </c>
      <c r="AB113" s="127">
        <f t="shared" si="34"/>
        <v>-177.69477999999776</v>
      </c>
      <c r="AC113" s="91" t="str">
        <f>IF(G113&lt;&gt;"",VLOOKUP(WEEKDAY(C113,2),Служебный!K$4:L$10,2),"")</f>
        <v>вт</v>
      </c>
      <c r="AD113" s="111" t="str">
        <f t="shared" si="35"/>
        <v>9-10</v>
      </c>
      <c r="AE113" s="91" t="str">
        <f>VLOOKUP(G:G,Служебный!B:G,6,)</f>
        <v>NYSE</v>
      </c>
      <c r="AF113" s="91" t="str">
        <f>VLOOKUP(G:G,Служебный!B:G,3,FALSE)</f>
        <v>Healthcare</v>
      </c>
      <c r="AG113" s="91" t="str">
        <f>VLOOKUP(G:G,Служебный!B:G,4,FALSE)</f>
        <v>Drugs - Generic</v>
      </c>
      <c r="AH113" s="112">
        <f t="shared" si="36"/>
        <v>244</v>
      </c>
      <c r="AI113" s="112">
        <f t="shared" si="44"/>
        <v>0</v>
      </c>
      <c r="AJ113" s="112" t="str">
        <f t="shared" si="37"/>
        <v>интрадей</v>
      </c>
      <c r="AK113" s="91" t="str">
        <f>IF(D113&lt;Служебный!P$3,"Раньше открытия",IF(D113&gt;Служебный!P$6,"Позже закрытия",IF(D113&lt;Служебный!P$4,Служебный!N$4,IF((D113&gt;Служебный!P$5),Служебный!N$6,Служебный!N$5))))</f>
        <v>9:30 - 11:00</v>
      </c>
      <c r="AL113" s="91">
        <f t="shared" si="54"/>
        <v>0</v>
      </c>
      <c r="AM113" s="91">
        <f t="shared" si="55"/>
        <v>-15.599999999999545</v>
      </c>
      <c r="AN113" s="91">
        <f t="shared" si="49"/>
        <v>2009</v>
      </c>
      <c r="AO113" s="91" t="str">
        <f t="shared" si="50"/>
        <v>Декабрь</v>
      </c>
      <c r="AP113" s="113">
        <f t="shared" si="51"/>
        <v>52</v>
      </c>
      <c r="AQ113" s="114">
        <f t="shared" si="38"/>
        <v>0</v>
      </c>
      <c r="AR113" s="114">
        <f t="shared" si="45"/>
        <v>30000</v>
      </c>
      <c r="AS113" s="114">
        <f t="shared" si="46"/>
        <v>-0.5923159333334479</v>
      </c>
      <c r="AT113" s="114">
        <f t="shared" si="52"/>
        <v>-5.2282490627197468E-2</v>
      </c>
      <c r="AU113" s="91">
        <f t="shared" si="39"/>
        <v>0</v>
      </c>
      <c r="AV113" s="91">
        <f t="shared" si="40"/>
        <v>0</v>
      </c>
      <c r="AW113" s="91">
        <f t="shared" si="53"/>
        <v>40</v>
      </c>
      <c r="AX113" s="115">
        <f>IF(AV113=0,AX112,IF(VLOOKUP(C112,Сводный!I:L,2,FALSE)&lt;0,IF(AX112&lt;0,AX112-1,-1),IF(AX112&gt;0,AX112+1,1)))</f>
        <v>-4</v>
      </c>
      <c r="AY113" s="120"/>
    </row>
    <row r="114" spans="1:51" s="25" customFormat="1" ht="11.25">
      <c r="A114" s="124"/>
      <c r="B114" s="116">
        <v>113</v>
      </c>
      <c r="C114" s="134">
        <v>40169</v>
      </c>
      <c r="D114" s="83">
        <v>0.41723379629628998</v>
      </c>
      <c r="E114" s="84">
        <f t="shared" si="56"/>
        <v>40169</v>
      </c>
      <c r="F114" s="83">
        <v>0.41773148148147998</v>
      </c>
      <c r="G114" s="85" t="s">
        <v>5648</v>
      </c>
      <c r="H114" s="85" t="s">
        <v>63</v>
      </c>
      <c r="I114" s="86">
        <v>27.01</v>
      </c>
      <c r="J114" s="86">
        <v>27.04</v>
      </c>
      <c r="K114" s="85">
        <v>100</v>
      </c>
      <c r="L114" s="86">
        <v>2.44</v>
      </c>
      <c r="M114" s="118" t="s">
        <v>11907</v>
      </c>
      <c r="N114" s="108" t="s">
        <v>11909</v>
      </c>
      <c r="O114" s="109">
        <v>-2</v>
      </c>
      <c r="P114" s="110" t="s">
        <v>11996</v>
      </c>
      <c r="Q114" s="86"/>
      <c r="R114" s="86"/>
      <c r="S114" s="128">
        <f t="shared" si="47"/>
        <v>29822.865219999967</v>
      </c>
      <c r="T114" s="128">
        <f t="shared" si="48"/>
        <v>2.44</v>
      </c>
      <c r="U114" s="126">
        <f t="shared" si="30"/>
        <v>2701</v>
      </c>
      <c r="V114" s="126">
        <f t="shared" si="31"/>
        <v>2704</v>
      </c>
      <c r="W114" s="125">
        <f t="shared" si="32"/>
        <v>3</v>
      </c>
      <c r="X114" s="125">
        <f t="shared" si="41"/>
        <v>0.56000000000000005</v>
      </c>
      <c r="Y114" s="127">
        <f t="shared" si="42"/>
        <v>138.01000000000215</v>
      </c>
      <c r="Z114" s="127">
        <f t="shared" si="43"/>
        <v>-177.69477999999776</v>
      </c>
      <c r="AA114" s="127">
        <f t="shared" si="33"/>
        <v>141.01000000000215</v>
      </c>
      <c r="AB114" s="127">
        <f t="shared" si="34"/>
        <v>-177.13477999999776</v>
      </c>
      <c r="AC114" s="91" t="str">
        <f>IF(G114&lt;&gt;"",VLOOKUP(WEEKDAY(C114,2),Служебный!K$4:L$10,2),"")</f>
        <v>вт</v>
      </c>
      <c r="AD114" s="111" t="str">
        <f t="shared" si="35"/>
        <v>10-11</v>
      </c>
      <c r="AE114" s="91" t="str">
        <f>VLOOKUP(G:G,Служебный!B:G,6,)</f>
        <v>NYSE</v>
      </c>
      <c r="AF114" s="91" t="str">
        <f>VLOOKUP(G:G,Служебный!B:G,3,FALSE)</f>
        <v>Financial</v>
      </c>
      <c r="AG114" s="91" t="str">
        <f>VLOOKUP(G:G,Служебный!B:G,4,FALSE)</f>
        <v>Money Center Banks</v>
      </c>
      <c r="AH114" s="112">
        <f t="shared" si="36"/>
        <v>43</v>
      </c>
      <c r="AI114" s="112">
        <f t="shared" si="44"/>
        <v>0</v>
      </c>
      <c r="AJ114" s="112" t="str">
        <f t="shared" si="37"/>
        <v>интрадей</v>
      </c>
      <c r="AK114" s="91" t="str">
        <f>IF(D114&lt;Служебный!P$3,"Раньше открытия",IF(D114&gt;Служебный!P$6,"Позже закрытия",IF(D114&lt;Служебный!P$4,Служебный!N$4,IF((D114&gt;Служебный!P$5),Служебный!N$6,Служебный!N$5))))</f>
        <v>9:30 - 11:00</v>
      </c>
      <c r="AL114" s="91">
        <f t="shared" si="54"/>
        <v>0.56000000000000005</v>
      </c>
      <c r="AM114" s="91">
        <f t="shared" si="55"/>
        <v>0</v>
      </c>
      <c r="AN114" s="91">
        <f t="shared" si="49"/>
        <v>2009</v>
      </c>
      <c r="AO114" s="91" t="str">
        <f t="shared" si="50"/>
        <v>Декабрь</v>
      </c>
      <c r="AP114" s="113">
        <f t="shared" si="51"/>
        <v>52</v>
      </c>
      <c r="AQ114" s="114">
        <f t="shared" si="38"/>
        <v>0</v>
      </c>
      <c r="AR114" s="114">
        <f t="shared" si="45"/>
        <v>30000</v>
      </c>
      <c r="AS114" s="114">
        <f t="shared" si="46"/>
        <v>-0.59044926666677688</v>
      </c>
      <c r="AT114" s="114">
        <f t="shared" si="52"/>
        <v>1.8777891107685145E-3</v>
      </c>
      <c r="AU114" s="91">
        <f t="shared" si="39"/>
        <v>0</v>
      </c>
      <c r="AV114" s="91">
        <f t="shared" si="40"/>
        <v>0</v>
      </c>
      <c r="AW114" s="91">
        <f t="shared" si="53"/>
        <v>30</v>
      </c>
      <c r="AX114" s="115">
        <f>IF(AV114=0,AX113,IF(VLOOKUP(C113,Сводный!I:L,2,FALSE)&lt;0,IF(AX113&lt;0,AX113-1,-1),IF(AX113&gt;0,AX113+1,1)))</f>
        <v>-4</v>
      </c>
      <c r="AY114" s="120"/>
    </row>
    <row r="115" spans="1:51" s="25" customFormat="1" ht="11.25">
      <c r="A115" s="124"/>
      <c r="B115" s="116">
        <v>114</v>
      </c>
      <c r="C115" s="134">
        <v>40169</v>
      </c>
      <c r="D115" s="83">
        <v>0.43337962962961996</v>
      </c>
      <c r="E115" s="84">
        <f t="shared" si="56"/>
        <v>40169</v>
      </c>
      <c r="F115" s="83">
        <v>0.51936342592592</v>
      </c>
      <c r="G115" s="85" t="s">
        <v>1256</v>
      </c>
      <c r="H115" s="85" t="s">
        <v>68</v>
      </c>
      <c r="I115" s="86">
        <v>12.49</v>
      </c>
      <c r="J115" s="86">
        <v>12.53</v>
      </c>
      <c r="K115" s="85">
        <v>100</v>
      </c>
      <c r="L115" s="86">
        <v>2.13</v>
      </c>
      <c r="M115" s="118" t="s">
        <v>11847</v>
      </c>
      <c r="N115" s="108" t="s">
        <v>11913</v>
      </c>
      <c r="O115" s="109">
        <v>0</v>
      </c>
      <c r="P115" s="110" t="s">
        <v>11995</v>
      </c>
      <c r="Q115" s="86"/>
      <c r="R115" s="86"/>
      <c r="S115" s="128">
        <f t="shared" si="47"/>
        <v>29816.735219999966</v>
      </c>
      <c r="T115" s="128">
        <f t="shared" si="48"/>
        <v>2.13</v>
      </c>
      <c r="U115" s="126">
        <f t="shared" si="30"/>
        <v>1249</v>
      </c>
      <c r="V115" s="126">
        <f t="shared" si="31"/>
        <v>1253</v>
      </c>
      <c r="W115" s="125">
        <f t="shared" si="32"/>
        <v>-4</v>
      </c>
      <c r="X115" s="125">
        <f t="shared" si="41"/>
        <v>-6.13</v>
      </c>
      <c r="Y115" s="127">
        <f t="shared" si="42"/>
        <v>141.01000000000215</v>
      </c>
      <c r="Z115" s="127">
        <f t="shared" si="43"/>
        <v>-177.13477999999776</v>
      </c>
      <c r="AA115" s="127">
        <f t="shared" si="33"/>
        <v>137.01000000000215</v>
      </c>
      <c r="AB115" s="127">
        <f t="shared" si="34"/>
        <v>-183.26477999999776</v>
      </c>
      <c r="AC115" s="91" t="str">
        <f>IF(G115&lt;&gt;"",VLOOKUP(WEEKDAY(C115,2),Служебный!K$4:L$10,2),"")</f>
        <v>вт</v>
      </c>
      <c r="AD115" s="111" t="str">
        <f t="shared" si="35"/>
        <v>10-11</v>
      </c>
      <c r="AE115" s="91" t="str">
        <f>VLOOKUP(G:G,Служебный!B:G,6,)</f>
        <v>NYSE</v>
      </c>
      <c r="AF115" s="91" t="str">
        <f>VLOOKUP(G:G,Служебный!B:G,3,FALSE)</f>
        <v>Basic Materials</v>
      </c>
      <c r="AG115" s="91" t="str">
        <f>VLOOKUP(G:G,Служебный!B:G,4,FALSE)</f>
        <v>Oil &amp; Gas Equipment &amp; Services</v>
      </c>
      <c r="AH115" s="112">
        <f t="shared" si="36"/>
        <v>7429</v>
      </c>
      <c r="AI115" s="112">
        <f t="shared" si="44"/>
        <v>120</v>
      </c>
      <c r="AJ115" s="112" t="str">
        <f t="shared" si="37"/>
        <v>интрадей</v>
      </c>
      <c r="AK115" s="91" t="str">
        <f>IF(D115&lt;Служебный!P$3,"Раньше открытия",IF(D115&gt;Служебный!P$6,"Позже закрытия",IF(D115&lt;Служебный!P$4,Служебный!N$4,IF((D115&gt;Служебный!P$5),Служебный!N$6,Служебный!N$5))))</f>
        <v>9:30 - 11:00</v>
      </c>
      <c r="AL115" s="91">
        <f t="shared" si="54"/>
        <v>0</v>
      </c>
      <c r="AM115" s="91">
        <f t="shared" si="55"/>
        <v>-6.13</v>
      </c>
      <c r="AN115" s="91">
        <f t="shared" si="49"/>
        <v>2009</v>
      </c>
      <c r="AO115" s="91" t="str">
        <f t="shared" si="50"/>
        <v>Декабрь</v>
      </c>
      <c r="AP115" s="113">
        <f t="shared" si="51"/>
        <v>52</v>
      </c>
      <c r="AQ115" s="114">
        <f t="shared" si="38"/>
        <v>0</v>
      </c>
      <c r="AR115" s="114">
        <f t="shared" si="45"/>
        <v>30000</v>
      </c>
      <c r="AS115" s="114">
        <f t="shared" si="46"/>
        <v>-0.61088260000011363</v>
      </c>
      <c r="AT115" s="114">
        <f t="shared" si="52"/>
        <v>-2.055469839930097E-2</v>
      </c>
      <c r="AU115" s="91">
        <f t="shared" si="39"/>
        <v>0</v>
      </c>
      <c r="AV115" s="91">
        <f t="shared" si="40"/>
        <v>0</v>
      </c>
      <c r="AW115" s="91">
        <f t="shared" si="53"/>
        <v>15</v>
      </c>
      <c r="AX115" s="115">
        <f>IF(AV115=0,AX114,IF(VLOOKUP(C114,Сводный!I:L,2,FALSE)&lt;0,IF(AX114&lt;0,AX114-1,-1),IF(AX114&gt;0,AX114+1,1)))</f>
        <v>-4</v>
      </c>
      <c r="AY115" s="120"/>
    </row>
    <row r="116" spans="1:51" s="25" customFormat="1" ht="11.25">
      <c r="A116" s="124"/>
      <c r="B116" s="116">
        <v>115</v>
      </c>
      <c r="C116" s="134">
        <v>40169</v>
      </c>
      <c r="D116" s="83">
        <v>0.43537037037036996</v>
      </c>
      <c r="E116" s="84">
        <f t="shared" si="56"/>
        <v>40169</v>
      </c>
      <c r="F116" s="83">
        <v>0.51936342592592</v>
      </c>
      <c r="G116" s="85" t="s">
        <v>1256</v>
      </c>
      <c r="H116" s="85" t="s">
        <v>68</v>
      </c>
      <c r="I116" s="86">
        <v>12.49</v>
      </c>
      <c r="J116" s="86">
        <v>12.54</v>
      </c>
      <c r="K116" s="85">
        <v>100</v>
      </c>
      <c r="L116" s="86">
        <v>2.13</v>
      </c>
      <c r="M116" s="118" t="s">
        <v>11907</v>
      </c>
      <c r="N116" s="108" t="s">
        <v>11909</v>
      </c>
      <c r="O116" s="109">
        <v>-2</v>
      </c>
      <c r="P116" s="110" t="s">
        <v>11996</v>
      </c>
      <c r="Q116" s="86"/>
      <c r="R116" s="86"/>
      <c r="S116" s="128">
        <f t="shared" si="47"/>
        <v>29809.605219999965</v>
      </c>
      <c r="T116" s="128">
        <f t="shared" si="48"/>
        <v>2.13</v>
      </c>
      <c r="U116" s="126">
        <f t="shared" si="30"/>
        <v>1249</v>
      </c>
      <c r="V116" s="126">
        <f t="shared" si="31"/>
        <v>1254</v>
      </c>
      <c r="W116" s="125">
        <f t="shared" si="32"/>
        <v>-5</v>
      </c>
      <c r="X116" s="125">
        <f t="shared" si="41"/>
        <v>-7.13</v>
      </c>
      <c r="Y116" s="127">
        <f t="shared" si="42"/>
        <v>137.01000000000215</v>
      </c>
      <c r="Z116" s="127">
        <f t="shared" si="43"/>
        <v>-183.26477999999776</v>
      </c>
      <c r="AA116" s="127">
        <f t="shared" si="33"/>
        <v>132.01000000000215</v>
      </c>
      <c r="AB116" s="127">
        <f t="shared" si="34"/>
        <v>-190.39477999999775</v>
      </c>
      <c r="AC116" s="91" t="str">
        <f>IF(G116&lt;&gt;"",VLOOKUP(WEEKDAY(C116,2),Служебный!K$4:L$10,2),"")</f>
        <v>вт</v>
      </c>
      <c r="AD116" s="111" t="str">
        <f t="shared" si="35"/>
        <v>10-11</v>
      </c>
      <c r="AE116" s="91" t="str">
        <f>VLOOKUP(G:G,Служебный!B:G,6,)</f>
        <v>NYSE</v>
      </c>
      <c r="AF116" s="91" t="str">
        <f>VLOOKUP(G:G,Служебный!B:G,3,FALSE)</f>
        <v>Basic Materials</v>
      </c>
      <c r="AG116" s="91" t="str">
        <f>VLOOKUP(G:G,Служебный!B:G,4,FALSE)</f>
        <v>Oil &amp; Gas Equipment &amp; Services</v>
      </c>
      <c r="AH116" s="112">
        <f t="shared" si="36"/>
        <v>7257</v>
      </c>
      <c r="AI116" s="112">
        <f t="shared" si="44"/>
        <v>120</v>
      </c>
      <c r="AJ116" s="112" t="str">
        <f t="shared" si="37"/>
        <v>интрадей</v>
      </c>
      <c r="AK116" s="91" t="str">
        <f>IF(D116&lt;Служебный!P$3,"Раньше открытия",IF(D116&gt;Служебный!P$6,"Позже закрытия",IF(D116&lt;Служебный!P$4,Служебный!N$4,IF((D116&gt;Служебный!P$5),Служебный!N$6,Служебный!N$5))))</f>
        <v>9:30 - 11:00</v>
      </c>
      <c r="AL116" s="91">
        <f t="shared" si="54"/>
        <v>0</v>
      </c>
      <c r="AM116" s="91">
        <f t="shared" si="55"/>
        <v>-7.13</v>
      </c>
      <c r="AN116" s="91">
        <f t="shared" si="49"/>
        <v>2009</v>
      </c>
      <c r="AO116" s="91" t="str">
        <f t="shared" si="50"/>
        <v>Декабрь</v>
      </c>
      <c r="AP116" s="113">
        <f t="shared" si="51"/>
        <v>52</v>
      </c>
      <c r="AQ116" s="114">
        <f t="shared" si="38"/>
        <v>0</v>
      </c>
      <c r="AR116" s="114">
        <f t="shared" si="45"/>
        <v>30000</v>
      </c>
      <c r="AS116" s="114">
        <f t="shared" si="46"/>
        <v>-0.63464926666678367</v>
      </c>
      <c r="AT116" s="114">
        <f t="shared" si="52"/>
        <v>-2.3912745467915875E-2</v>
      </c>
      <c r="AU116" s="91">
        <f t="shared" si="39"/>
        <v>0</v>
      </c>
      <c r="AV116" s="91">
        <f t="shared" si="40"/>
        <v>0</v>
      </c>
      <c r="AW116" s="91">
        <f t="shared" si="53"/>
        <v>15</v>
      </c>
      <c r="AX116" s="115">
        <f>IF(AV116=0,AX115,IF(VLOOKUP(C115,Сводный!I:L,2,FALSE)&lt;0,IF(AX115&lt;0,AX115-1,-1),IF(AX115&gt;0,AX115+1,1)))</f>
        <v>-4</v>
      </c>
      <c r="AY116" s="120"/>
    </row>
    <row r="117" spans="1:51" s="25" customFormat="1" ht="11.25">
      <c r="A117" s="124"/>
      <c r="B117" s="116">
        <v>116</v>
      </c>
      <c r="C117" s="134">
        <v>40169</v>
      </c>
      <c r="D117" s="83">
        <v>0.43537037037036996</v>
      </c>
      <c r="E117" s="84">
        <f t="shared" si="56"/>
        <v>40169</v>
      </c>
      <c r="F117" s="83">
        <v>0.51936342592592</v>
      </c>
      <c r="G117" s="85" t="s">
        <v>1256</v>
      </c>
      <c r="H117" s="85" t="s">
        <v>68</v>
      </c>
      <c r="I117" s="86">
        <v>12.49</v>
      </c>
      <c r="J117" s="86">
        <v>12.54</v>
      </c>
      <c r="K117" s="85">
        <v>100</v>
      </c>
      <c r="L117" s="86">
        <v>2.13</v>
      </c>
      <c r="M117" s="118" t="s">
        <v>11907</v>
      </c>
      <c r="N117" s="108" t="s">
        <v>11912</v>
      </c>
      <c r="O117" s="109">
        <v>-2</v>
      </c>
      <c r="P117" s="110" t="s">
        <v>11996</v>
      </c>
      <c r="Q117" s="86"/>
      <c r="R117" s="86"/>
      <c r="S117" s="128">
        <f t="shared" si="47"/>
        <v>29802.475219999964</v>
      </c>
      <c r="T117" s="128">
        <f t="shared" si="48"/>
        <v>2.13</v>
      </c>
      <c r="U117" s="126">
        <f t="shared" si="30"/>
        <v>1249</v>
      </c>
      <c r="V117" s="126">
        <f t="shared" si="31"/>
        <v>1254</v>
      </c>
      <c r="W117" s="125">
        <f t="shared" si="32"/>
        <v>-5</v>
      </c>
      <c r="X117" s="125">
        <f t="shared" si="41"/>
        <v>-7.13</v>
      </c>
      <c r="Y117" s="127">
        <f t="shared" si="42"/>
        <v>132.01000000000215</v>
      </c>
      <c r="Z117" s="127">
        <f t="shared" si="43"/>
        <v>-190.39477999999775</v>
      </c>
      <c r="AA117" s="127">
        <f t="shared" si="33"/>
        <v>127.01000000000215</v>
      </c>
      <c r="AB117" s="127">
        <f t="shared" si="34"/>
        <v>-197.52477999999775</v>
      </c>
      <c r="AC117" s="91" t="str">
        <f>IF(G117&lt;&gt;"",VLOOKUP(WEEKDAY(C117,2),Служебный!K$4:L$10,2),"")</f>
        <v>вт</v>
      </c>
      <c r="AD117" s="111" t="str">
        <f t="shared" si="35"/>
        <v>10-11</v>
      </c>
      <c r="AE117" s="91" t="str">
        <f>VLOOKUP(G:G,Служебный!B:G,6,)</f>
        <v>NYSE</v>
      </c>
      <c r="AF117" s="91" t="str">
        <f>VLOOKUP(G:G,Служебный!B:G,3,FALSE)</f>
        <v>Basic Materials</v>
      </c>
      <c r="AG117" s="91" t="str">
        <f>VLOOKUP(G:G,Служебный!B:G,4,FALSE)</f>
        <v>Oil &amp; Gas Equipment &amp; Services</v>
      </c>
      <c r="AH117" s="112">
        <f t="shared" si="36"/>
        <v>7257</v>
      </c>
      <c r="AI117" s="112">
        <f t="shared" si="44"/>
        <v>120</v>
      </c>
      <c r="AJ117" s="112" t="str">
        <f t="shared" si="37"/>
        <v>интрадей</v>
      </c>
      <c r="AK117" s="91" t="str">
        <f>IF(D117&lt;Служебный!P$3,"Раньше открытия",IF(D117&gt;Служебный!P$6,"Позже закрытия",IF(D117&lt;Служебный!P$4,Служебный!N$4,IF((D117&gt;Служебный!P$5),Служебный!N$6,Служебный!N$5))))</f>
        <v>9:30 - 11:00</v>
      </c>
      <c r="AL117" s="91">
        <f t="shared" si="54"/>
        <v>0</v>
      </c>
      <c r="AM117" s="91">
        <f t="shared" si="55"/>
        <v>-7.13</v>
      </c>
      <c r="AN117" s="91">
        <f t="shared" si="49"/>
        <v>2009</v>
      </c>
      <c r="AO117" s="91" t="str">
        <f t="shared" si="50"/>
        <v>Декабрь</v>
      </c>
      <c r="AP117" s="113">
        <f t="shared" si="51"/>
        <v>52</v>
      </c>
      <c r="AQ117" s="114">
        <f t="shared" si="38"/>
        <v>0</v>
      </c>
      <c r="AR117" s="114">
        <f t="shared" si="45"/>
        <v>30000</v>
      </c>
      <c r="AS117" s="114">
        <f t="shared" si="46"/>
        <v>-0.65841593333345372</v>
      </c>
      <c r="AT117" s="114">
        <f t="shared" si="52"/>
        <v>-2.3918465029578232E-2</v>
      </c>
      <c r="AU117" s="91">
        <f t="shared" si="39"/>
        <v>0</v>
      </c>
      <c r="AV117" s="91">
        <f t="shared" si="40"/>
        <v>0</v>
      </c>
      <c r="AW117" s="91">
        <f t="shared" si="53"/>
        <v>15</v>
      </c>
      <c r="AX117" s="115">
        <f>IF(AV117=0,AX116,IF(VLOOKUP(C116,Сводный!I:L,2,FALSE)&lt;0,IF(AX116&lt;0,AX116-1,-1),IF(AX116&gt;0,AX116+1,1)))</f>
        <v>-4</v>
      </c>
      <c r="AY117" s="120"/>
    </row>
    <row r="118" spans="1:51" s="25" customFormat="1" ht="11.25">
      <c r="A118" s="124"/>
      <c r="B118" s="116">
        <v>117</v>
      </c>
      <c r="C118" s="134">
        <v>40169</v>
      </c>
      <c r="D118" s="83">
        <v>0.44416666666665999</v>
      </c>
      <c r="E118" s="84">
        <f t="shared" si="56"/>
        <v>40169</v>
      </c>
      <c r="F118" s="83">
        <v>0.45930555555555003</v>
      </c>
      <c r="G118" s="85" t="s">
        <v>5379</v>
      </c>
      <c r="H118" s="85" t="s">
        <v>63</v>
      </c>
      <c r="I118" s="86">
        <v>16.25</v>
      </c>
      <c r="J118" s="86">
        <v>16.23</v>
      </c>
      <c r="K118" s="85">
        <v>100</v>
      </c>
      <c r="L118" s="86">
        <v>2.54</v>
      </c>
      <c r="M118" s="118" t="s">
        <v>11907</v>
      </c>
      <c r="N118" s="108" t="s">
        <v>11912</v>
      </c>
      <c r="O118" s="109">
        <v>-2</v>
      </c>
      <c r="P118" s="110" t="s">
        <v>11996</v>
      </c>
      <c r="Q118" s="86"/>
      <c r="R118" s="86"/>
      <c r="S118" s="128">
        <f t="shared" si="47"/>
        <v>29797.935219999963</v>
      </c>
      <c r="T118" s="128">
        <f t="shared" si="48"/>
        <v>2.54</v>
      </c>
      <c r="U118" s="126">
        <f t="shared" si="30"/>
        <v>1625</v>
      </c>
      <c r="V118" s="126">
        <f t="shared" si="31"/>
        <v>1623</v>
      </c>
      <c r="W118" s="125">
        <f t="shared" si="32"/>
        <v>-2</v>
      </c>
      <c r="X118" s="125">
        <f t="shared" si="41"/>
        <v>-4.54</v>
      </c>
      <c r="Y118" s="127">
        <f t="shared" si="42"/>
        <v>127.01000000000215</v>
      </c>
      <c r="Z118" s="127">
        <f t="shared" si="43"/>
        <v>-197.52477999999775</v>
      </c>
      <c r="AA118" s="127">
        <f t="shared" si="33"/>
        <v>125.01000000000215</v>
      </c>
      <c r="AB118" s="127">
        <f t="shared" si="34"/>
        <v>-202.06477999999774</v>
      </c>
      <c r="AC118" s="91" t="str">
        <f>IF(G118&lt;&gt;"",VLOOKUP(WEEKDAY(C118,2),Служебный!K$4:L$10,2),"")</f>
        <v>вт</v>
      </c>
      <c r="AD118" s="111" t="str">
        <f t="shared" si="35"/>
        <v>10-11</v>
      </c>
      <c r="AE118" s="91" t="str">
        <f>VLOOKUP(G:G,Служебный!B:G,6,)</f>
        <v>NYSE</v>
      </c>
      <c r="AF118" s="91" t="str">
        <f>VLOOKUP(G:G,Служебный!B:G,3,FALSE)</f>
        <v>Financial</v>
      </c>
      <c r="AG118" s="91" t="str">
        <f>VLOOKUP(G:G,Служебный!B:G,4,FALSE)</f>
        <v>REIT - Residential</v>
      </c>
      <c r="AH118" s="112">
        <f t="shared" si="36"/>
        <v>1308</v>
      </c>
      <c r="AI118" s="112">
        <f t="shared" si="44"/>
        <v>15</v>
      </c>
      <c r="AJ118" s="112" t="str">
        <f t="shared" si="37"/>
        <v>интрадей</v>
      </c>
      <c r="AK118" s="91" t="str">
        <f>IF(D118&lt;Служебный!P$3,"Раньше открытия",IF(D118&gt;Служебный!P$6,"Позже закрытия",IF(D118&lt;Служебный!P$4,Служебный!N$4,IF((D118&gt;Служебный!P$5),Служебный!N$6,Служебный!N$5))))</f>
        <v>9:30 - 11:00</v>
      </c>
      <c r="AL118" s="91">
        <f t="shared" si="54"/>
        <v>0</v>
      </c>
      <c r="AM118" s="91">
        <f t="shared" si="55"/>
        <v>-4.54</v>
      </c>
      <c r="AN118" s="91">
        <f t="shared" si="49"/>
        <v>2009</v>
      </c>
      <c r="AO118" s="91" t="str">
        <f t="shared" si="50"/>
        <v>Декабрь</v>
      </c>
      <c r="AP118" s="113">
        <f t="shared" si="51"/>
        <v>52</v>
      </c>
      <c r="AQ118" s="114">
        <f t="shared" si="38"/>
        <v>0</v>
      </c>
      <c r="AR118" s="114">
        <f t="shared" si="45"/>
        <v>30000</v>
      </c>
      <c r="AS118" s="114">
        <f t="shared" si="46"/>
        <v>-0.67354926666678994</v>
      </c>
      <c r="AT118" s="114">
        <f t="shared" si="52"/>
        <v>-1.5233634006863134E-2</v>
      </c>
      <c r="AU118" s="91">
        <f t="shared" si="39"/>
        <v>0</v>
      </c>
      <c r="AV118" s="91">
        <f t="shared" si="40"/>
        <v>0</v>
      </c>
      <c r="AW118" s="91">
        <f t="shared" si="53"/>
        <v>20</v>
      </c>
      <c r="AX118" s="115">
        <f>IF(AV118=0,AX117,IF(VLOOKUP(C117,Сводный!I:L,2,FALSE)&lt;0,IF(AX117&lt;0,AX117-1,-1),IF(AX117&gt;0,AX117+1,1)))</f>
        <v>-4</v>
      </c>
      <c r="AY118" s="120"/>
    </row>
    <row r="119" spans="1:51" s="25" customFormat="1" ht="11.25">
      <c r="A119" s="124"/>
      <c r="B119" s="116">
        <v>118</v>
      </c>
      <c r="C119" s="134">
        <v>40169</v>
      </c>
      <c r="D119" s="83">
        <v>0.44503472222222001</v>
      </c>
      <c r="E119" s="84">
        <f t="shared" si="56"/>
        <v>40169</v>
      </c>
      <c r="F119" s="83">
        <v>0.49368055555555002</v>
      </c>
      <c r="G119" s="85" t="s">
        <v>5648</v>
      </c>
      <c r="H119" s="85" t="s">
        <v>68</v>
      </c>
      <c r="I119" s="86">
        <v>26.85</v>
      </c>
      <c r="J119" s="86">
        <v>26.86</v>
      </c>
      <c r="K119" s="85">
        <v>100</v>
      </c>
      <c r="L119" s="86">
        <v>2.44</v>
      </c>
      <c r="M119" s="118" t="s">
        <v>11857</v>
      </c>
      <c r="N119" s="108" t="s">
        <v>11909</v>
      </c>
      <c r="O119" s="109">
        <v>1</v>
      </c>
      <c r="P119" s="110" t="s">
        <v>11996</v>
      </c>
      <c r="Q119" s="86"/>
      <c r="R119" s="86"/>
      <c r="S119" s="128">
        <f t="shared" si="47"/>
        <v>29794.495219999964</v>
      </c>
      <c r="T119" s="128">
        <f t="shared" si="48"/>
        <v>2.44</v>
      </c>
      <c r="U119" s="126">
        <f t="shared" si="30"/>
        <v>2685</v>
      </c>
      <c r="V119" s="126">
        <f t="shared" si="31"/>
        <v>2686</v>
      </c>
      <c r="W119" s="125">
        <f t="shared" si="32"/>
        <v>-1</v>
      </c>
      <c r="X119" s="125">
        <f t="shared" si="41"/>
        <v>-3.44</v>
      </c>
      <c r="Y119" s="127">
        <f t="shared" si="42"/>
        <v>125.01000000000215</v>
      </c>
      <c r="Z119" s="127">
        <f t="shared" si="43"/>
        <v>-202.06477999999774</v>
      </c>
      <c r="AA119" s="127">
        <f t="shared" si="33"/>
        <v>124.01000000000215</v>
      </c>
      <c r="AB119" s="127">
        <f t="shared" si="34"/>
        <v>-205.50477999999774</v>
      </c>
      <c r="AC119" s="91" t="str">
        <f>IF(G119&lt;&gt;"",VLOOKUP(WEEKDAY(C119,2),Служебный!K$4:L$10,2),"")</f>
        <v>вт</v>
      </c>
      <c r="AD119" s="111" t="str">
        <f t="shared" si="35"/>
        <v>10-11</v>
      </c>
      <c r="AE119" s="91" t="str">
        <f>VLOOKUP(G:G,Служебный!B:G,6,)</f>
        <v>NYSE</v>
      </c>
      <c r="AF119" s="91" t="str">
        <f>VLOOKUP(G:G,Служебный!B:G,3,FALSE)</f>
        <v>Financial</v>
      </c>
      <c r="AG119" s="91" t="str">
        <f>VLOOKUP(G:G,Служебный!B:G,4,FALSE)</f>
        <v>Money Center Banks</v>
      </c>
      <c r="AH119" s="112">
        <f t="shared" si="36"/>
        <v>4203</v>
      </c>
      <c r="AI119" s="112">
        <f t="shared" si="44"/>
        <v>60</v>
      </c>
      <c r="AJ119" s="112" t="str">
        <f t="shared" si="37"/>
        <v>интрадей</v>
      </c>
      <c r="AK119" s="91" t="str">
        <f>IF(D119&lt;Служебный!P$3,"Раньше открытия",IF(D119&gt;Служебный!P$6,"Позже закрытия",IF(D119&lt;Служебный!P$4,Служебный!N$4,IF((D119&gt;Служебный!P$5),Служебный!N$6,Служебный!N$5))))</f>
        <v>9:30 - 11:00</v>
      </c>
      <c r="AL119" s="91">
        <f t="shared" si="54"/>
        <v>0</v>
      </c>
      <c r="AM119" s="91">
        <f t="shared" si="55"/>
        <v>-3.44</v>
      </c>
      <c r="AN119" s="91">
        <f t="shared" si="49"/>
        <v>2009</v>
      </c>
      <c r="AO119" s="91" t="str">
        <f t="shared" si="50"/>
        <v>Декабрь</v>
      </c>
      <c r="AP119" s="113">
        <f t="shared" si="51"/>
        <v>52</v>
      </c>
      <c r="AQ119" s="114">
        <f t="shared" si="38"/>
        <v>0</v>
      </c>
      <c r="AR119" s="114">
        <f t="shared" si="45"/>
        <v>30000</v>
      </c>
      <c r="AS119" s="114">
        <f t="shared" si="46"/>
        <v>-0.68501593333345223</v>
      </c>
      <c r="AT119" s="114">
        <f t="shared" si="52"/>
        <v>-1.1544424050193283E-2</v>
      </c>
      <c r="AU119" s="91">
        <f t="shared" si="39"/>
        <v>0</v>
      </c>
      <c r="AV119" s="91">
        <f t="shared" si="40"/>
        <v>0</v>
      </c>
      <c r="AW119" s="91">
        <f t="shared" si="53"/>
        <v>30</v>
      </c>
      <c r="AX119" s="115">
        <f>IF(AV119=0,AX118,IF(VLOOKUP(C118,Сводный!I:L,2,FALSE)&lt;0,IF(AX118&lt;0,AX118-1,-1),IF(AX118&gt;0,AX118+1,1)))</f>
        <v>-4</v>
      </c>
      <c r="AY119" s="120"/>
    </row>
    <row r="120" spans="1:51" s="25" customFormat="1" ht="11.25">
      <c r="A120" s="124"/>
      <c r="B120" s="116">
        <v>119</v>
      </c>
      <c r="C120" s="134">
        <v>40169</v>
      </c>
      <c r="D120" s="83">
        <v>0.44712962962962</v>
      </c>
      <c r="E120" s="84">
        <f t="shared" si="56"/>
        <v>40169</v>
      </c>
      <c r="F120" s="83">
        <v>0.48403935185184999</v>
      </c>
      <c r="G120" s="85" t="s">
        <v>5674</v>
      </c>
      <c r="H120" s="85" t="s">
        <v>68</v>
      </c>
      <c r="I120" s="86">
        <v>21.85</v>
      </c>
      <c r="J120" s="86">
        <v>21.91</v>
      </c>
      <c r="K120" s="85">
        <v>100</v>
      </c>
      <c r="L120" s="86">
        <v>2.5499999999999998</v>
      </c>
      <c r="M120" s="118" t="s">
        <v>11950</v>
      </c>
      <c r="N120" s="108" t="s">
        <v>11909</v>
      </c>
      <c r="O120" s="109">
        <v>2</v>
      </c>
      <c r="P120" s="110" t="s">
        <v>11996</v>
      </c>
      <c r="Q120" s="86"/>
      <c r="R120" s="86"/>
      <c r="S120" s="128">
        <f t="shared" si="47"/>
        <v>29785.945219999965</v>
      </c>
      <c r="T120" s="128">
        <f t="shared" si="48"/>
        <v>2.5499999999999998</v>
      </c>
      <c r="U120" s="126">
        <f t="shared" si="30"/>
        <v>2185</v>
      </c>
      <c r="V120" s="126">
        <f t="shared" si="31"/>
        <v>2191</v>
      </c>
      <c r="W120" s="125">
        <f t="shared" si="32"/>
        <v>-6</v>
      </c>
      <c r="X120" s="125">
        <f t="shared" si="41"/>
        <v>-8.5500000000000007</v>
      </c>
      <c r="Y120" s="127">
        <f t="shared" si="42"/>
        <v>124.01000000000215</v>
      </c>
      <c r="Z120" s="127">
        <f t="shared" si="43"/>
        <v>-205.50477999999774</v>
      </c>
      <c r="AA120" s="127">
        <f t="shared" si="33"/>
        <v>118.01000000000215</v>
      </c>
      <c r="AB120" s="127">
        <f t="shared" si="34"/>
        <v>-214.05477999999775</v>
      </c>
      <c r="AC120" s="91" t="str">
        <f>IF(G120&lt;&gt;"",VLOOKUP(WEEKDAY(C120,2),Служебный!K$4:L$10,2),"")</f>
        <v>вт</v>
      </c>
      <c r="AD120" s="111" t="str">
        <f t="shared" si="35"/>
        <v>10-11</v>
      </c>
      <c r="AE120" s="91" t="str">
        <f>VLOOKUP(G:G,Служебный!B:G,6,)</f>
        <v>NYSE</v>
      </c>
      <c r="AF120" s="91" t="str">
        <f>VLOOKUP(G:G,Служебный!B:G,3,FALSE)</f>
        <v>Technology</v>
      </c>
      <c r="AG120" s="91" t="str">
        <f>VLOOKUP(G:G,Служебный!B:G,4,FALSE)</f>
        <v>Information Technology Services</v>
      </c>
      <c r="AH120" s="112">
        <f t="shared" si="36"/>
        <v>3189</v>
      </c>
      <c r="AI120" s="112">
        <f t="shared" si="44"/>
        <v>45</v>
      </c>
      <c r="AJ120" s="112" t="str">
        <f t="shared" si="37"/>
        <v>интрадей</v>
      </c>
      <c r="AK120" s="91" t="str">
        <f>IF(D120&lt;Служебный!P$3,"Раньше открытия",IF(D120&gt;Служебный!P$6,"Позже закрытия",IF(D120&lt;Служебный!P$4,Служебный!N$4,IF((D120&gt;Служебный!P$5),Служебный!N$6,Служебный!N$5))))</f>
        <v>9:30 - 11:00</v>
      </c>
      <c r="AL120" s="91">
        <f t="shared" si="54"/>
        <v>0</v>
      </c>
      <c r="AM120" s="91">
        <f t="shared" si="55"/>
        <v>-8.5500000000000007</v>
      </c>
      <c r="AN120" s="91">
        <f t="shared" si="49"/>
        <v>2009</v>
      </c>
      <c r="AO120" s="91" t="str">
        <f t="shared" si="50"/>
        <v>Декабрь</v>
      </c>
      <c r="AP120" s="113">
        <f t="shared" si="51"/>
        <v>52</v>
      </c>
      <c r="AQ120" s="114">
        <f t="shared" si="38"/>
        <v>0</v>
      </c>
      <c r="AR120" s="114">
        <f t="shared" si="45"/>
        <v>30000</v>
      </c>
      <c r="AS120" s="114">
        <f t="shared" si="46"/>
        <v>-0.71351593333344987</v>
      </c>
      <c r="AT120" s="114">
        <f t="shared" si="52"/>
        <v>-2.869657611873205E-2</v>
      </c>
      <c r="AU120" s="91">
        <f t="shared" si="39"/>
        <v>0</v>
      </c>
      <c r="AV120" s="91">
        <f t="shared" si="40"/>
        <v>0</v>
      </c>
      <c r="AW120" s="91">
        <f t="shared" si="53"/>
        <v>25</v>
      </c>
      <c r="AX120" s="115">
        <f>IF(AV120=0,AX119,IF(VLOOKUP(C119,Сводный!I:L,2,FALSE)&lt;0,IF(AX119&lt;0,AX119-1,-1),IF(AX119&gt;0,AX119+1,1)))</f>
        <v>-4</v>
      </c>
      <c r="AY120" s="120"/>
    </row>
    <row r="121" spans="1:51" s="25" customFormat="1" ht="11.25">
      <c r="A121" s="124"/>
      <c r="B121" s="116">
        <v>120</v>
      </c>
      <c r="C121" s="134">
        <v>40169</v>
      </c>
      <c r="D121" s="83">
        <v>0.46237268518518004</v>
      </c>
      <c r="E121" s="84">
        <f t="shared" si="56"/>
        <v>40169</v>
      </c>
      <c r="F121" s="83">
        <v>0.55320601851851003</v>
      </c>
      <c r="G121" s="85" t="s">
        <v>2449</v>
      </c>
      <c r="H121" s="85" t="s">
        <v>68</v>
      </c>
      <c r="I121" s="86">
        <v>14.99</v>
      </c>
      <c r="J121" s="86">
        <v>15.07</v>
      </c>
      <c r="K121" s="85">
        <v>100</v>
      </c>
      <c r="L121" s="86">
        <v>2.5299999999999998</v>
      </c>
      <c r="M121" s="118" t="s">
        <v>11847</v>
      </c>
      <c r="N121" s="108" t="s">
        <v>11909</v>
      </c>
      <c r="O121" s="109">
        <v>2</v>
      </c>
      <c r="P121" s="110" t="s">
        <v>11995</v>
      </c>
      <c r="Q121" s="86"/>
      <c r="R121" s="86"/>
      <c r="S121" s="128">
        <f t="shared" si="47"/>
        <v>29775.415219999966</v>
      </c>
      <c r="T121" s="128">
        <f t="shared" si="48"/>
        <v>2.5299999999999998</v>
      </c>
      <c r="U121" s="126">
        <f t="shared" si="30"/>
        <v>1499</v>
      </c>
      <c r="V121" s="126">
        <f t="shared" si="31"/>
        <v>1507</v>
      </c>
      <c r="W121" s="125">
        <f t="shared" si="32"/>
        <v>-8</v>
      </c>
      <c r="X121" s="125">
        <f t="shared" si="41"/>
        <v>-10.53</v>
      </c>
      <c r="Y121" s="127">
        <f t="shared" si="42"/>
        <v>118.01000000000215</v>
      </c>
      <c r="Z121" s="127">
        <f t="shared" si="43"/>
        <v>-214.05477999999775</v>
      </c>
      <c r="AA121" s="127">
        <f t="shared" si="33"/>
        <v>110.01000000000215</v>
      </c>
      <c r="AB121" s="127">
        <f t="shared" si="34"/>
        <v>-224.58477999999775</v>
      </c>
      <c r="AC121" s="91" t="str">
        <f>IF(G121&lt;&gt;"",VLOOKUP(WEEKDAY(C121,2),Служебный!K$4:L$10,2),"")</f>
        <v>вт</v>
      </c>
      <c r="AD121" s="111" t="str">
        <f t="shared" si="35"/>
        <v>11-12</v>
      </c>
      <c r="AE121" s="91" t="str">
        <f>VLOOKUP(G:G,Служебный!B:G,6,)</f>
        <v>NYSE</v>
      </c>
      <c r="AF121" s="91" t="str">
        <f>VLOOKUP(G:G,Служебный!B:G,3,FALSE)</f>
        <v>Industrial Goods</v>
      </c>
      <c r="AG121" s="91" t="str">
        <f>VLOOKUP(G:G,Служебный!B:G,4,FALSE)</f>
        <v>Industrial Electrical Equipment</v>
      </c>
      <c r="AH121" s="112">
        <f t="shared" si="36"/>
        <v>7848</v>
      </c>
      <c r="AI121" s="112">
        <f t="shared" si="44"/>
        <v>120</v>
      </c>
      <c r="AJ121" s="112" t="str">
        <f t="shared" si="37"/>
        <v>интрадей</v>
      </c>
      <c r="AK121" s="91" t="str">
        <f>IF(D121&lt;Служебный!P$3,"Раньше открытия",IF(D121&gt;Служебный!P$6,"Позже закрытия",IF(D121&lt;Служебный!P$4,Служебный!N$4,IF((D121&gt;Служебный!P$5),Служебный!N$6,Служебный!N$5))))</f>
        <v>11:00 - 14:30</v>
      </c>
      <c r="AL121" s="91">
        <f t="shared" si="54"/>
        <v>0</v>
      </c>
      <c r="AM121" s="91">
        <f t="shared" si="55"/>
        <v>-10.53</v>
      </c>
      <c r="AN121" s="91">
        <f t="shared" si="49"/>
        <v>2009</v>
      </c>
      <c r="AO121" s="91" t="str">
        <f t="shared" si="50"/>
        <v>Декабрь</v>
      </c>
      <c r="AP121" s="113">
        <f t="shared" si="51"/>
        <v>52</v>
      </c>
      <c r="AQ121" s="114">
        <f t="shared" si="38"/>
        <v>0</v>
      </c>
      <c r="AR121" s="114">
        <f t="shared" si="45"/>
        <v>30000</v>
      </c>
      <c r="AS121" s="114">
        <f t="shared" si="46"/>
        <v>-0.748615933333446</v>
      </c>
      <c r="AT121" s="114">
        <f t="shared" si="52"/>
        <v>-3.5352243892963313E-2</v>
      </c>
      <c r="AU121" s="91">
        <f t="shared" si="39"/>
        <v>0</v>
      </c>
      <c r="AV121" s="91">
        <f t="shared" si="40"/>
        <v>0</v>
      </c>
      <c r="AW121" s="91">
        <f t="shared" si="53"/>
        <v>15</v>
      </c>
      <c r="AX121" s="115">
        <f>IF(AV121=0,AX120,IF(VLOOKUP(C120,Сводный!I:L,2,FALSE)&lt;0,IF(AX120&lt;0,AX120-1,-1),IF(AX120&gt;0,AX120+1,1)))</f>
        <v>-4</v>
      </c>
      <c r="AY121" s="120"/>
    </row>
    <row r="122" spans="1:51" s="25" customFormat="1" ht="11.25">
      <c r="A122" s="124"/>
      <c r="B122" s="116">
        <v>121</v>
      </c>
      <c r="C122" s="134">
        <v>40169</v>
      </c>
      <c r="D122" s="83">
        <v>0.46261574074073997</v>
      </c>
      <c r="E122" s="84">
        <f t="shared" si="56"/>
        <v>40169</v>
      </c>
      <c r="F122" s="83">
        <v>0.55320601851851003</v>
      </c>
      <c r="G122" s="85" t="s">
        <v>2449</v>
      </c>
      <c r="H122" s="85" t="s">
        <v>68</v>
      </c>
      <c r="I122" s="86">
        <v>14.99</v>
      </c>
      <c r="J122" s="86">
        <v>15.06</v>
      </c>
      <c r="K122" s="85">
        <v>100</v>
      </c>
      <c r="L122" s="86">
        <v>2.5299999999999998</v>
      </c>
      <c r="M122" s="118" t="s">
        <v>11851</v>
      </c>
      <c r="N122" s="108" t="s">
        <v>11909</v>
      </c>
      <c r="O122" s="109">
        <v>0</v>
      </c>
      <c r="P122" s="110" t="s">
        <v>11996</v>
      </c>
      <c r="Q122" s="86"/>
      <c r="R122" s="86"/>
      <c r="S122" s="128">
        <f t="shared" si="47"/>
        <v>29765.885219999967</v>
      </c>
      <c r="T122" s="128">
        <f t="shared" si="48"/>
        <v>2.5299999999999998</v>
      </c>
      <c r="U122" s="126">
        <f t="shared" si="30"/>
        <v>1499</v>
      </c>
      <c r="V122" s="126">
        <f t="shared" si="31"/>
        <v>1506</v>
      </c>
      <c r="W122" s="125">
        <f t="shared" si="32"/>
        <v>-7</v>
      </c>
      <c r="X122" s="125">
        <f t="shared" si="41"/>
        <v>-9.5299999999999994</v>
      </c>
      <c r="Y122" s="127">
        <f t="shared" si="42"/>
        <v>110.01000000000215</v>
      </c>
      <c r="Z122" s="127">
        <f t="shared" si="43"/>
        <v>-224.58477999999775</v>
      </c>
      <c r="AA122" s="127">
        <f t="shared" si="33"/>
        <v>103.01000000000215</v>
      </c>
      <c r="AB122" s="127">
        <f t="shared" si="34"/>
        <v>-234.11477999999775</v>
      </c>
      <c r="AC122" s="91" t="str">
        <f>IF(G122&lt;&gt;"",VLOOKUP(WEEKDAY(C122,2),Служебный!K$4:L$10,2),"")</f>
        <v>вт</v>
      </c>
      <c r="AD122" s="111" t="str">
        <f t="shared" si="35"/>
        <v>11-12</v>
      </c>
      <c r="AE122" s="91" t="str">
        <f>VLOOKUP(G:G,Служебный!B:G,6,)</f>
        <v>NYSE</v>
      </c>
      <c r="AF122" s="91" t="str">
        <f>VLOOKUP(G:G,Служебный!B:G,3,FALSE)</f>
        <v>Industrial Goods</v>
      </c>
      <c r="AG122" s="91" t="str">
        <f>VLOOKUP(G:G,Служебный!B:G,4,FALSE)</f>
        <v>Industrial Electrical Equipment</v>
      </c>
      <c r="AH122" s="112">
        <f t="shared" si="36"/>
        <v>7827</v>
      </c>
      <c r="AI122" s="112">
        <f t="shared" si="44"/>
        <v>120</v>
      </c>
      <c r="AJ122" s="112" t="str">
        <f t="shared" si="37"/>
        <v>интрадей</v>
      </c>
      <c r="AK122" s="91" t="str">
        <f>IF(D122&lt;Служебный!P$3,"Раньше открытия",IF(D122&gt;Служебный!P$6,"Позже закрытия",IF(D122&lt;Служебный!P$4,Служебный!N$4,IF((D122&gt;Служебный!P$5),Служебный!N$6,Служебный!N$5))))</f>
        <v>11:00 - 14:30</v>
      </c>
      <c r="AL122" s="91">
        <f t="shared" si="54"/>
        <v>0</v>
      </c>
      <c r="AM122" s="91">
        <f t="shared" si="55"/>
        <v>-9.5299999999999994</v>
      </c>
      <c r="AN122" s="91">
        <f t="shared" si="49"/>
        <v>2009</v>
      </c>
      <c r="AO122" s="91" t="str">
        <f t="shared" si="50"/>
        <v>Декабрь</v>
      </c>
      <c r="AP122" s="113">
        <f t="shared" si="51"/>
        <v>52</v>
      </c>
      <c r="AQ122" s="114">
        <f t="shared" si="38"/>
        <v>0</v>
      </c>
      <c r="AR122" s="114">
        <f t="shared" si="45"/>
        <v>30000</v>
      </c>
      <c r="AS122" s="114">
        <f t="shared" si="46"/>
        <v>-0.78038260000010873</v>
      </c>
      <c r="AT122" s="114">
        <f t="shared" si="52"/>
        <v>-3.200627070885511E-2</v>
      </c>
      <c r="AU122" s="91">
        <f t="shared" si="39"/>
        <v>0</v>
      </c>
      <c r="AV122" s="91">
        <f t="shared" si="40"/>
        <v>0</v>
      </c>
      <c r="AW122" s="91">
        <f t="shared" si="53"/>
        <v>15</v>
      </c>
      <c r="AX122" s="115">
        <f>IF(AV122=0,AX121,IF(VLOOKUP(C121,Сводный!I:L,2,FALSE)&lt;0,IF(AX121&lt;0,AX121-1,-1),IF(AX121&gt;0,AX121+1,1)))</f>
        <v>-4</v>
      </c>
      <c r="AY122" s="120"/>
    </row>
    <row r="123" spans="1:51" s="25" customFormat="1" ht="11.25">
      <c r="A123" s="124"/>
      <c r="B123" s="116">
        <v>122</v>
      </c>
      <c r="C123" s="134">
        <v>40169</v>
      </c>
      <c r="D123" s="83">
        <v>0.54853009259259</v>
      </c>
      <c r="E123" s="84">
        <f t="shared" si="56"/>
        <v>40169</v>
      </c>
      <c r="F123" s="83">
        <v>0.58783564814814004</v>
      </c>
      <c r="G123" s="85" t="s">
        <v>4437</v>
      </c>
      <c r="H123" s="85" t="s">
        <v>63</v>
      </c>
      <c r="I123" s="86">
        <v>47.52</v>
      </c>
      <c r="J123" s="86">
        <v>47.81</v>
      </c>
      <c r="K123" s="85">
        <v>100</v>
      </c>
      <c r="L123" s="86">
        <v>2.5</v>
      </c>
      <c r="M123" s="118" t="s">
        <v>11851</v>
      </c>
      <c r="N123" s="108" t="s">
        <v>11909</v>
      </c>
      <c r="O123" s="109">
        <v>-1</v>
      </c>
      <c r="P123" s="110" t="s">
        <v>11996</v>
      </c>
      <c r="Q123" s="86"/>
      <c r="R123" s="86"/>
      <c r="S123" s="128">
        <f t="shared" si="47"/>
        <v>29792.385219999967</v>
      </c>
      <c r="T123" s="128">
        <f t="shared" si="48"/>
        <v>2.5</v>
      </c>
      <c r="U123" s="126">
        <f t="shared" si="30"/>
        <v>4752</v>
      </c>
      <c r="V123" s="126">
        <f t="shared" si="31"/>
        <v>4781</v>
      </c>
      <c r="W123" s="125">
        <f t="shared" si="32"/>
        <v>29</v>
      </c>
      <c r="X123" s="125">
        <f t="shared" si="41"/>
        <v>26.5</v>
      </c>
      <c r="Y123" s="127">
        <f t="shared" si="42"/>
        <v>103.01000000000215</v>
      </c>
      <c r="Z123" s="127">
        <f t="shared" si="43"/>
        <v>-234.11477999999775</v>
      </c>
      <c r="AA123" s="127">
        <f t="shared" si="33"/>
        <v>132.01000000000215</v>
      </c>
      <c r="AB123" s="127">
        <f t="shared" si="34"/>
        <v>-207.61477999999775</v>
      </c>
      <c r="AC123" s="91" t="str">
        <f>IF(G123&lt;&gt;"",VLOOKUP(WEEKDAY(C123,2),Служебный!K$4:L$10,2),"")</f>
        <v>вт</v>
      </c>
      <c r="AD123" s="111" t="str">
        <f t="shared" si="35"/>
        <v>13-14</v>
      </c>
      <c r="AE123" s="91" t="str">
        <f>VLOOKUP(G:G,Служебный!B:G,6,)</f>
        <v>NYSE</v>
      </c>
      <c r="AF123" s="91" t="str">
        <f>VLOOKUP(G:G,Служебный!B:G,3,FALSE)</f>
        <v>Basic Materials</v>
      </c>
      <c r="AG123" s="91" t="str">
        <f>VLOOKUP(G:G,Служебный!B:G,4,FALSE)</f>
        <v>Independent Oil &amp; Gas</v>
      </c>
      <c r="AH123" s="112">
        <f t="shared" si="36"/>
        <v>3396</v>
      </c>
      <c r="AI123" s="112">
        <f t="shared" si="44"/>
        <v>45</v>
      </c>
      <c r="AJ123" s="112" t="str">
        <f t="shared" si="37"/>
        <v>интрадей</v>
      </c>
      <c r="AK123" s="91" t="str">
        <f>IF(D123&lt;Служебный!P$3,"Раньше открытия",IF(D123&gt;Служебный!P$6,"Позже закрытия",IF(D123&lt;Служебный!P$4,Служебный!N$4,IF((D123&gt;Служебный!P$5),Служебный!N$6,Служебный!N$5))))</f>
        <v>11:00 - 14:30</v>
      </c>
      <c r="AL123" s="91">
        <f t="shared" si="54"/>
        <v>26.5</v>
      </c>
      <c r="AM123" s="91">
        <f t="shared" si="55"/>
        <v>0</v>
      </c>
      <c r="AN123" s="91">
        <f t="shared" si="49"/>
        <v>2009</v>
      </c>
      <c r="AO123" s="91" t="str">
        <f t="shared" si="50"/>
        <v>Декабрь</v>
      </c>
      <c r="AP123" s="113">
        <f t="shared" si="51"/>
        <v>52</v>
      </c>
      <c r="AQ123" s="114">
        <f t="shared" si="38"/>
        <v>0</v>
      </c>
      <c r="AR123" s="114">
        <f t="shared" si="45"/>
        <v>30000</v>
      </c>
      <c r="AS123" s="114">
        <f t="shared" si="46"/>
        <v>-0.69204926666677546</v>
      </c>
      <c r="AT123" s="114">
        <f t="shared" si="52"/>
        <v>8.9028093080848178E-2</v>
      </c>
      <c r="AU123" s="91">
        <f t="shared" si="39"/>
        <v>0</v>
      </c>
      <c r="AV123" s="91">
        <f t="shared" si="40"/>
        <v>0</v>
      </c>
      <c r="AW123" s="91">
        <f t="shared" si="53"/>
        <v>50</v>
      </c>
      <c r="AX123" s="115">
        <f>IF(AV123=0,AX122,IF(VLOOKUP(C122,Сводный!I:L,2,FALSE)&lt;0,IF(AX122&lt;0,AX122-1,-1),IF(AX122&gt;0,AX122+1,1)))</f>
        <v>-4</v>
      </c>
      <c r="AY123" s="120"/>
    </row>
    <row r="124" spans="1:51" s="25" customFormat="1" ht="11.25">
      <c r="A124" s="124"/>
      <c r="B124" s="116">
        <v>123</v>
      </c>
      <c r="C124" s="134">
        <v>40169</v>
      </c>
      <c r="D124" s="83">
        <v>0.55320601851851003</v>
      </c>
      <c r="E124" s="84">
        <f t="shared" si="56"/>
        <v>40169</v>
      </c>
      <c r="F124" s="83">
        <v>0.57494212962961999</v>
      </c>
      <c r="G124" s="85" t="s">
        <v>2449</v>
      </c>
      <c r="H124" s="85" t="s">
        <v>63</v>
      </c>
      <c r="I124" s="86">
        <v>15.06</v>
      </c>
      <c r="J124" s="86">
        <v>14.97</v>
      </c>
      <c r="K124" s="85">
        <v>100</v>
      </c>
      <c r="L124" s="86">
        <v>2.5299999999999998</v>
      </c>
      <c r="M124" s="118" t="s">
        <v>11847</v>
      </c>
      <c r="N124" s="108" t="s">
        <v>11909</v>
      </c>
      <c r="O124" s="109">
        <v>-1</v>
      </c>
      <c r="P124" s="110" t="s">
        <v>11995</v>
      </c>
      <c r="Q124" s="86"/>
      <c r="R124" s="86"/>
      <c r="S124" s="128">
        <f t="shared" si="47"/>
        <v>29780.855219999969</v>
      </c>
      <c r="T124" s="128">
        <f t="shared" si="48"/>
        <v>2.5299999999999998</v>
      </c>
      <c r="U124" s="126">
        <f t="shared" si="30"/>
        <v>1506</v>
      </c>
      <c r="V124" s="126">
        <f t="shared" si="31"/>
        <v>1497</v>
      </c>
      <c r="W124" s="125">
        <f t="shared" si="32"/>
        <v>-9</v>
      </c>
      <c r="X124" s="125">
        <f t="shared" si="41"/>
        <v>-11.53</v>
      </c>
      <c r="Y124" s="127">
        <f t="shared" si="42"/>
        <v>132.01000000000215</v>
      </c>
      <c r="Z124" s="127">
        <f t="shared" si="43"/>
        <v>-207.61477999999775</v>
      </c>
      <c r="AA124" s="127">
        <f t="shared" si="33"/>
        <v>123.01000000000215</v>
      </c>
      <c r="AB124" s="127">
        <f t="shared" si="34"/>
        <v>-219.14477999999775</v>
      </c>
      <c r="AC124" s="91" t="str">
        <f>IF(G124&lt;&gt;"",VLOOKUP(WEEKDAY(C124,2),Служебный!K$4:L$10,2),"")</f>
        <v>вт</v>
      </c>
      <c r="AD124" s="111" t="str">
        <f t="shared" si="35"/>
        <v>13-14</v>
      </c>
      <c r="AE124" s="91" t="str">
        <f>VLOOKUP(G:G,Служебный!B:G,6,)</f>
        <v>NYSE</v>
      </c>
      <c r="AF124" s="91" t="str">
        <f>VLOOKUP(G:G,Служебный!B:G,3,FALSE)</f>
        <v>Industrial Goods</v>
      </c>
      <c r="AG124" s="91" t="str">
        <f>VLOOKUP(G:G,Служебный!B:G,4,FALSE)</f>
        <v>Industrial Electrical Equipment</v>
      </c>
      <c r="AH124" s="112">
        <f t="shared" si="36"/>
        <v>1878</v>
      </c>
      <c r="AI124" s="112">
        <f t="shared" si="44"/>
        <v>30</v>
      </c>
      <c r="AJ124" s="112" t="str">
        <f t="shared" si="37"/>
        <v>интрадей</v>
      </c>
      <c r="AK124" s="91" t="str">
        <f>IF(D124&lt;Служебный!P$3,"Раньше открытия",IF(D124&gt;Служебный!P$6,"Позже закрытия",IF(D124&lt;Служебный!P$4,Служебный!N$4,IF((D124&gt;Служебный!P$5),Служебный!N$6,Служебный!N$5))))</f>
        <v>11:00 - 14:30</v>
      </c>
      <c r="AL124" s="91">
        <f t="shared" si="54"/>
        <v>0</v>
      </c>
      <c r="AM124" s="91">
        <f t="shared" si="55"/>
        <v>-11.53</v>
      </c>
      <c r="AN124" s="91">
        <f t="shared" si="49"/>
        <v>2009</v>
      </c>
      <c r="AO124" s="91" t="str">
        <f t="shared" si="50"/>
        <v>Декабрь</v>
      </c>
      <c r="AP124" s="113">
        <f t="shared" si="51"/>
        <v>52</v>
      </c>
      <c r="AQ124" s="114">
        <f t="shared" si="38"/>
        <v>0</v>
      </c>
      <c r="AR124" s="114">
        <f t="shared" si="45"/>
        <v>30000</v>
      </c>
      <c r="AS124" s="114">
        <f t="shared" si="46"/>
        <v>-0.7304826000001049</v>
      </c>
      <c r="AT124" s="114">
        <f t="shared" si="52"/>
        <v>-3.8701164458153609E-2</v>
      </c>
      <c r="AU124" s="91">
        <f t="shared" si="39"/>
        <v>0</v>
      </c>
      <c r="AV124" s="91">
        <f t="shared" si="40"/>
        <v>0</v>
      </c>
      <c r="AW124" s="91">
        <f t="shared" si="53"/>
        <v>20</v>
      </c>
      <c r="AX124" s="115">
        <f>IF(AV124=0,AX123,IF(VLOOKUP(C123,Сводный!I:L,2,FALSE)&lt;0,IF(AX123&lt;0,AX123-1,-1),IF(AX123&gt;0,AX123+1,1)))</f>
        <v>-4</v>
      </c>
      <c r="AY124" s="120"/>
    </row>
    <row r="125" spans="1:51" s="25" customFormat="1" ht="11.25">
      <c r="A125" s="124"/>
      <c r="B125" s="116">
        <v>124</v>
      </c>
      <c r="C125" s="134">
        <v>40169</v>
      </c>
      <c r="D125" s="83">
        <v>0.55320601851851003</v>
      </c>
      <c r="E125" s="84">
        <f t="shared" si="56"/>
        <v>40169</v>
      </c>
      <c r="F125" s="83">
        <v>0.57494212962961999</v>
      </c>
      <c r="G125" s="85" t="s">
        <v>2449</v>
      </c>
      <c r="H125" s="85" t="s">
        <v>63</v>
      </c>
      <c r="I125" s="86">
        <v>15.06</v>
      </c>
      <c r="J125" s="86">
        <v>14.97</v>
      </c>
      <c r="K125" s="85">
        <v>100</v>
      </c>
      <c r="L125" s="86">
        <v>2.5299999999999998</v>
      </c>
      <c r="M125" s="118" t="s">
        <v>11846</v>
      </c>
      <c r="N125" s="108" t="s">
        <v>11909</v>
      </c>
      <c r="O125" s="109">
        <v>-2</v>
      </c>
      <c r="P125" s="110" t="s">
        <v>11997</v>
      </c>
      <c r="Q125" s="86"/>
      <c r="R125" s="86"/>
      <c r="S125" s="128">
        <f t="shared" si="47"/>
        <v>29769.32521999997</v>
      </c>
      <c r="T125" s="128">
        <f t="shared" si="48"/>
        <v>2.5299999999999998</v>
      </c>
      <c r="U125" s="126">
        <f t="shared" si="30"/>
        <v>1506</v>
      </c>
      <c r="V125" s="126">
        <f t="shared" si="31"/>
        <v>1497</v>
      </c>
      <c r="W125" s="125">
        <f t="shared" si="32"/>
        <v>-9</v>
      </c>
      <c r="X125" s="125">
        <f t="shared" si="41"/>
        <v>-11.53</v>
      </c>
      <c r="Y125" s="127">
        <f t="shared" si="42"/>
        <v>123.01000000000215</v>
      </c>
      <c r="Z125" s="127">
        <f t="shared" si="43"/>
        <v>-219.14477999999775</v>
      </c>
      <c r="AA125" s="127">
        <f t="shared" si="33"/>
        <v>114.01000000000215</v>
      </c>
      <c r="AB125" s="127">
        <f t="shared" si="34"/>
        <v>-230.67477999999775</v>
      </c>
      <c r="AC125" s="91" t="str">
        <f>IF(G125&lt;&gt;"",VLOOKUP(WEEKDAY(C125,2),Служебный!K$4:L$10,2),"")</f>
        <v>вт</v>
      </c>
      <c r="AD125" s="111" t="str">
        <f t="shared" si="35"/>
        <v>13-14</v>
      </c>
      <c r="AE125" s="91" t="str">
        <f>VLOOKUP(G:G,Служебный!B:G,6,)</f>
        <v>NYSE</v>
      </c>
      <c r="AF125" s="91" t="str">
        <f>VLOOKUP(G:G,Служебный!B:G,3,FALSE)</f>
        <v>Industrial Goods</v>
      </c>
      <c r="AG125" s="91" t="str">
        <f>VLOOKUP(G:G,Служебный!B:G,4,FALSE)</f>
        <v>Industrial Electrical Equipment</v>
      </c>
      <c r="AH125" s="112">
        <f t="shared" si="36"/>
        <v>1878</v>
      </c>
      <c r="AI125" s="112">
        <f t="shared" si="44"/>
        <v>30</v>
      </c>
      <c r="AJ125" s="112" t="str">
        <f t="shared" si="37"/>
        <v>интрадей</v>
      </c>
      <c r="AK125" s="91" t="str">
        <f>IF(D125&lt;Служебный!P$3,"Раньше открытия",IF(D125&gt;Служебный!P$6,"Позже закрытия",IF(D125&lt;Служебный!P$4,Служебный!N$4,IF((D125&gt;Служебный!P$5),Служебный!N$6,Служебный!N$5))))</f>
        <v>11:00 - 14:30</v>
      </c>
      <c r="AL125" s="91">
        <f t="shared" si="54"/>
        <v>0</v>
      </c>
      <c r="AM125" s="91">
        <f t="shared" si="55"/>
        <v>-11.53</v>
      </c>
      <c r="AN125" s="91">
        <f t="shared" si="49"/>
        <v>2009</v>
      </c>
      <c r="AO125" s="91" t="str">
        <f t="shared" si="50"/>
        <v>Декабрь</v>
      </c>
      <c r="AP125" s="113">
        <f t="shared" si="51"/>
        <v>52</v>
      </c>
      <c r="AQ125" s="114">
        <f t="shared" si="38"/>
        <v>0</v>
      </c>
      <c r="AR125" s="114">
        <f t="shared" si="45"/>
        <v>30000</v>
      </c>
      <c r="AS125" s="114">
        <f t="shared" si="46"/>
        <v>-0.76891593333343433</v>
      </c>
      <c r="AT125" s="114">
        <f t="shared" si="52"/>
        <v>-3.8716148058285507E-2</v>
      </c>
      <c r="AU125" s="91">
        <f t="shared" si="39"/>
        <v>0</v>
      </c>
      <c r="AV125" s="91">
        <f t="shared" si="40"/>
        <v>0</v>
      </c>
      <c r="AW125" s="91">
        <f t="shared" si="53"/>
        <v>20</v>
      </c>
      <c r="AX125" s="115">
        <f>IF(AV125=0,AX124,IF(VLOOKUP(C124,Сводный!I:L,2,FALSE)&lt;0,IF(AX124&lt;0,AX124-1,-1),IF(AX124&gt;0,AX124+1,1)))</f>
        <v>-4</v>
      </c>
      <c r="AY125" s="120"/>
    </row>
    <row r="126" spans="1:51" s="25" customFormat="1" ht="11.25">
      <c r="A126" s="124"/>
      <c r="B126" s="116">
        <v>125</v>
      </c>
      <c r="C126" s="134">
        <v>40169</v>
      </c>
      <c r="D126" s="83">
        <v>0.58074074074074</v>
      </c>
      <c r="E126" s="84">
        <f t="shared" si="56"/>
        <v>40169</v>
      </c>
      <c r="F126" s="83">
        <v>0.59152777777776999</v>
      </c>
      <c r="G126" s="85" t="s">
        <v>5540</v>
      </c>
      <c r="H126" s="85" t="s">
        <v>63</v>
      </c>
      <c r="I126" s="86">
        <v>52.99</v>
      </c>
      <c r="J126" s="86">
        <v>52.84</v>
      </c>
      <c r="K126" s="85">
        <v>100</v>
      </c>
      <c r="L126" s="86">
        <v>2.23</v>
      </c>
      <c r="M126" s="118" t="s">
        <v>11847</v>
      </c>
      <c r="N126" s="108" t="s">
        <v>11909</v>
      </c>
      <c r="O126" s="109">
        <v>-2</v>
      </c>
      <c r="P126" s="110" t="s">
        <v>11995</v>
      </c>
      <c r="Q126" s="86"/>
      <c r="R126" s="86"/>
      <c r="S126" s="128">
        <f t="shared" si="47"/>
        <v>29752.09521999997</v>
      </c>
      <c r="T126" s="128">
        <f t="shared" si="48"/>
        <v>2.23</v>
      </c>
      <c r="U126" s="126">
        <f t="shared" si="30"/>
        <v>5299</v>
      </c>
      <c r="V126" s="126">
        <f t="shared" si="31"/>
        <v>5284</v>
      </c>
      <c r="W126" s="125">
        <f t="shared" si="32"/>
        <v>-15</v>
      </c>
      <c r="X126" s="125">
        <f t="shared" si="41"/>
        <v>-17.23</v>
      </c>
      <c r="Y126" s="127">
        <f t="shared" si="42"/>
        <v>114.01000000000215</v>
      </c>
      <c r="Z126" s="127">
        <f t="shared" si="43"/>
        <v>-230.67477999999775</v>
      </c>
      <c r="AA126" s="127">
        <f t="shared" si="33"/>
        <v>99.010000000002151</v>
      </c>
      <c r="AB126" s="127">
        <f t="shared" si="34"/>
        <v>-247.90477999999774</v>
      </c>
      <c r="AC126" s="91" t="str">
        <f>IF(G126&lt;&gt;"",VLOOKUP(WEEKDAY(C126,2),Служебный!K$4:L$10,2),"")</f>
        <v>вт</v>
      </c>
      <c r="AD126" s="111" t="str">
        <f t="shared" si="35"/>
        <v>13-14</v>
      </c>
      <c r="AE126" s="91" t="str">
        <f>VLOOKUP(G:G,Служебный!B:G,6,)</f>
        <v>NYSE</v>
      </c>
      <c r="AF126" s="91" t="str">
        <f>VLOOKUP(G:G,Служебный!B:G,3,FALSE)</f>
        <v>Industrial Goods</v>
      </c>
      <c r="AG126" s="91" t="str">
        <f>VLOOKUP(G:G,Служебный!B:G,4,FALSE)</f>
        <v>General Building Materials</v>
      </c>
      <c r="AH126" s="112">
        <f t="shared" si="36"/>
        <v>932</v>
      </c>
      <c r="AI126" s="112">
        <f t="shared" si="44"/>
        <v>15</v>
      </c>
      <c r="AJ126" s="112" t="str">
        <f t="shared" si="37"/>
        <v>интрадей</v>
      </c>
      <c r="AK126" s="91" t="str">
        <f>IF(D126&lt;Служебный!P$3,"Раньше открытия",IF(D126&gt;Служебный!P$6,"Позже закрытия",IF(D126&lt;Служебный!P$4,Служебный!N$4,IF((D126&gt;Служебный!P$5),Служебный!N$6,Служебный!N$5))))</f>
        <v>11:00 - 14:30</v>
      </c>
      <c r="AL126" s="91">
        <f t="shared" si="54"/>
        <v>0</v>
      </c>
      <c r="AM126" s="91">
        <f t="shared" si="55"/>
        <v>-17.23</v>
      </c>
      <c r="AN126" s="91">
        <f t="shared" si="49"/>
        <v>2009</v>
      </c>
      <c r="AO126" s="91" t="str">
        <f t="shared" si="50"/>
        <v>Декабрь</v>
      </c>
      <c r="AP126" s="113">
        <f t="shared" si="51"/>
        <v>52</v>
      </c>
      <c r="AQ126" s="114">
        <f t="shared" si="38"/>
        <v>0</v>
      </c>
      <c r="AR126" s="114">
        <f t="shared" si="45"/>
        <v>30000</v>
      </c>
      <c r="AS126" s="114">
        <f t="shared" si="46"/>
        <v>-0.82634926666676622</v>
      </c>
      <c r="AT126" s="114">
        <f t="shared" si="52"/>
        <v>-5.7878369337118554E-2</v>
      </c>
      <c r="AU126" s="91">
        <f t="shared" si="39"/>
        <v>0</v>
      </c>
      <c r="AV126" s="91">
        <f t="shared" si="40"/>
        <v>0</v>
      </c>
      <c r="AW126" s="91">
        <f t="shared" si="53"/>
        <v>55</v>
      </c>
      <c r="AX126" s="115">
        <f>IF(AV126=0,AX125,IF(VLOOKUP(C125,Сводный!I:L,2,FALSE)&lt;0,IF(AX125&lt;0,AX125-1,-1),IF(AX125&gt;0,AX125+1,1)))</f>
        <v>-4</v>
      </c>
      <c r="AY126" s="120"/>
    </row>
    <row r="127" spans="1:51" s="25" customFormat="1" ht="11.25">
      <c r="A127" s="124"/>
      <c r="B127" s="116">
        <v>126</v>
      </c>
      <c r="C127" s="134">
        <v>40169</v>
      </c>
      <c r="D127" s="83">
        <v>0.58991898148147992</v>
      </c>
      <c r="E127" s="84">
        <f t="shared" si="56"/>
        <v>40169</v>
      </c>
      <c r="F127" s="83">
        <v>0.59806712962961994</v>
      </c>
      <c r="G127" s="85" t="s">
        <v>4437</v>
      </c>
      <c r="H127" s="85" t="s">
        <v>63</v>
      </c>
      <c r="I127" s="86">
        <v>47.85</v>
      </c>
      <c r="J127" s="86">
        <v>47.79</v>
      </c>
      <c r="K127" s="85">
        <v>100</v>
      </c>
      <c r="L127" s="86">
        <v>2.62</v>
      </c>
      <c r="M127" s="118" t="s">
        <v>11847</v>
      </c>
      <c r="N127" s="108" t="s">
        <v>11913</v>
      </c>
      <c r="O127" s="109">
        <v>1</v>
      </c>
      <c r="P127" s="110" t="s">
        <v>11995</v>
      </c>
      <c r="Q127" s="86"/>
      <c r="R127" s="86"/>
      <c r="S127" s="128">
        <f t="shared" si="47"/>
        <v>29743.475219999971</v>
      </c>
      <c r="T127" s="128">
        <f t="shared" si="48"/>
        <v>2.62</v>
      </c>
      <c r="U127" s="126">
        <f t="shared" si="30"/>
        <v>4785</v>
      </c>
      <c r="V127" s="126">
        <f t="shared" si="31"/>
        <v>4779</v>
      </c>
      <c r="W127" s="125">
        <f t="shared" si="32"/>
        <v>-6</v>
      </c>
      <c r="X127" s="125">
        <f t="shared" si="41"/>
        <v>-8.620000000000001</v>
      </c>
      <c r="Y127" s="127">
        <f t="shared" si="42"/>
        <v>99.010000000002151</v>
      </c>
      <c r="Z127" s="127">
        <f t="shared" si="43"/>
        <v>-247.90477999999774</v>
      </c>
      <c r="AA127" s="127">
        <f t="shared" si="33"/>
        <v>93.010000000002151</v>
      </c>
      <c r="AB127" s="127">
        <f t="shared" si="34"/>
        <v>-256.52477999999775</v>
      </c>
      <c r="AC127" s="91" t="str">
        <f>IF(G127&lt;&gt;"",VLOOKUP(WEEKDAY(C127,2),Служебный!K$4:L$10,2),"")</f>
        <v>вт</v>
      </c>
      <c r="AD127" s="111" t="str">
        <f t="shared" si="35"/>
        <v>14-15</v>
      </c>
      <c r="AE127" s="91" t="str">
        <f>VLOOKUP(G:G,Служебный!B:G,6,)</f>
        <v>NYSE</v>
      </c>
      <c r="AF127" s="91" t="str">
        <f>VLOOKUP(G:G,Служебный!B:G,3,FALSE)</f>
        <v>Basic Materials</v>
      </c>
      <c r="AG127" s="91" t="str">
        <f>VLOOKUP(G:G,Служебный!B:G,4,FALSE)</f>
        <v>Independent Oil &amp; Gas</v>
      </c>
      <c r="AH127" s="112">
        <f t="shared" si="36"/>
        <v>704</v>
      </c>
      <c r="AI127" s="112">
        <f t="shared" si="44"/>
        <v>0</v>
      </c>
      <c r="AJ127" s="112" t="str">
        <f t="shared" si="37"/>
        <v>интрадей</v>
      </c>
      <c r="AK127" s="91" t="str">
        <f>IF(D127&lt;Служебный!P$3,"Раньше открытия",IF(D127&gt;Служебный!P$6,"Позже закрытия",IF(D127&lt;Служебный!P$4,Служебный!N$4,IF((D127&gt;Служебный!P$5),Служебный!N$6,Служебный!N$5))))</f>
        <v>11:00 - 14:30</v>
      </c>
      <c r="AL127" s="91">
        <f t="shared" si="54"/>
        <v>0</v>
      </c>
      <c r="AM127" s="91">
        <f t="shared" si="55"/>
        <v>-8.620000000000001</v>
      </c>
      <c r="AN127" s="91">
        <f t="shared" si="49"/>
        <v>2009</v>
      </c>
      <c r="AO127" s="91" t="str">
        <f t="shared" si="50"/>
        <v>Декабрь</v>
      </c>
      <c r="AP127" s="113">
        <f t="shared" si="51"/>
        <v>52</v>
      </c>
      <c r="AQ127" s="114">
        <f t="shared" si="38"/>
        <v>0</v>
      </c>
      <c r="AR127" s="114">
        <f t="shared" si="45"/>
        <v>30000</v>
      </c>
      <c r="AS127" s="114">
        <f t="shared" si="46"/>
        <v>-0.85508260000009617</v>
      </c>
      <c r="AT127" s="114">
        <f t="shared" si="52"/>
        <v>-2.8972749435826086E-2</v>
      </c>
      <c r="AU127" s="91">
        <f t="shared" si="39"/>
        <v>0</v>
      </c>
      <c r="AV127" s="91">
        <f t="shared" si="40"/>
        <v>0</v>
      </c>
      <c r="AW127" s="91">
        <f t="shared" si="53"/>
        <v>50</v>
      </c>
      <c r="AX127" s="115">
        <f>IF(AV127=0,AX126,IF(VLOOKUP(C126,Сводный!I:L,2,FALSE)&lt;0,IF(AX126&lt;0,AX126-1,-1),IF(AX126&gt;0,AX126+1,1)))</f>
        <v>-4</v>
      </c>
      <c r="AY127" s="120"/>
    </row>
    <row r="128" spans="1:51" s="25" customFormat="1" ht="11.25">
      <c r="A128" s="124"/>
      <c r="B128" s="116">
        <v>127</v>
      </c>
      <c r="C128" s="134">
        <v>40169</v>
      </c>
      <c r="D128" s="83">
        <v>0.59010416666665999</v>
      </c>
      <c r="E128" s="84">
        <f t="shared" si="56"/>
        <v>40169</v>
      </c>
      <c r="F128" s="83">
        <v>0.59806712962961994</v>
      </c>
      <c r="G128" s="85" t="s">
        <v>4437</v>
      </c>
      <c r="H128" s="85" t="s">
        <v>63</v>
      </c>
      <c r="I128" s="86">
        <v>47.86</v>
      </c>
      <c r="J128" s="86">
        <v>47.79</v>
      </c>
      <c r="K128" s="85">
        <v>100</v>
      </c>
      <c r="L128" s="86">
        <v>2.34</v>
      </c>
      <c r="M128" s="118" t="s">
        <v>11847</v>
      </c>
      <c r="N128" s="108" t="s">
        <v>11913</v>
      </c>
      <c r="O128" s="109">
        <v>-2</v>
      </c>
      <c r="P128" s="110" t="s">
        <v>11995</v>
      </c>
      <c r="Q128" s="86"/>
      <c r="R128" s="86"/>
      <c r="S128" s="128">
        <f t="shared" si="47"/>
        <v>29734.135219999971</v>
      </c>
      <c r="T128" s="128">
        <f t="shared" si="48"/>
        <v>2.34</v>
      </c>
      <c r="U128" s="126">
        <f t="shared" si="30"/>
        <v>4786</v>
      </c>
      <c r="V128" s="126">
        <f t="shared" si="31"/>
        <v>4779</v>
      </c>
      <c r="W128" s="125">
        <f t="shared" si="32"/>
        <v>-7</v>
      </c>
      <c r="X128" s="125">
        <f t="shared" si="41"/>
        <v>-9.34</v>
      </c>
      <c r="Y128" s="127">
        <f t="shared" si="42"/>
        <v>93.010000000002151</v>
      </c>
      <c r="Z128" s="127">
        <f t="shared" si="43"/>
        <v>-256.52477999999775</v>
      </c>
      <c r="AA128" s="127">
        <f t="shared" si="33"/>
        <v>86.010000000002151</v>
      </c>
      <c r="AB128" s="127">
        <f t="shared" si="34"/>
        <v>-265.86477999999772</v>
      </c>
      <c r="AC128" s="91" t="str">
        <f>IF(G128&lt;&gt;"",VLOOKUP(WEEKDAY(C128,2),Служебный!K$4:L$10,2),"")</f>
        <v>вт</v>
      </c>
      <c r="AD128" s="111" t="str">
        <f t="shared" si="35"/>
        <v>14-15</v>
      </c>
      <c r="AE128" s="91" t="str">
        <f>VLOOKUP(G:G,Служебный!B:G,6,)</f>
        <v>NYSE</v>
      </c>
      <c r="AF128" s="91" t="str">
        <f>VLOOKUP(G:G,Служебный!B:G,3,FALSE)</f>
        <v>Basic Materials</v>
      </c>
      <c r="AG128" s="91" t="str">
        <f>VLOOKUP(G:G,Служебный!B:G,4,FALSE)</f>
        <v>Independent Oil &amp; Gas</v>
      </c>
      <c r="AH128" s="112">
        <f t="shared" si="36"/>
        <v>688</v>
      </c>
      <c r="AI128" s="112">
        <f t="shared" si="44"/>
        <v>0</v>
      </c>
      <c r="AJ128" s="112" t="str">
        <f t="shared" si="37"/>
        <v>интрадей</v>
      </c>
      <c r="AK128" s="91" t="str">
        <f>IF(D128&lt;Служебный!P$3,"Раньше открытия",IF(D128&gt;Служебный!P$6,"Позже закрытия",IF(D128&lt;Служебный!P$4,Служебный!N$4,IF((D128&gt;Служебный!P$5),Служебный!N$6,Служебный!N$5))))</f>
        <v>11:00 - 14:30</v>
      </c>
      <c r="AL128" s="91">
        <f t="shared" si="54"/>
        <v>0</v>
      </c>
      <c r="AM128" s="91">
        <f t="shared" si="55"/>
        <v>-9.34</v>
      </c>
      <c r="AN128" s="91">
        <f t="shared" si="49"/>
        <v>2009</v>
      </c>
      <c r="AO128" s="91" t="str">
        <f t="shared" si="50"/>
        <v>Декабрь</v>
      </c>
      <c r="AP128" s="113">
        <f t="shared" si="51"/>
        <v>52</v>
      </c>
      <c r="AQ128" s="114">
        <f t="shared" si="38"/>
        <v>0</v>
      </c>
      <c r="AR128" s="114">
        <f t="shared" si="45"/>
        <v>30000</v>
      </c>
      <c r="AS128" s="114">
        <f t="shared" si="46"/>
        <v>-0.88621593333342996</v>
      </c>
      <c r="AT128" s="114">
        <f t="shared" si="52"/>
        <v>-3.1401845046404614E-2</v>
      </c>
      <c r="AU128" s="91">
        <f t="shared" si="39"/>
        <v>0</v>
      </c>
      <c r="AV128" s="91">
        <f t="shared" si="40"/>
        <v>0</v>
      </c>
      <c r="AW128" s="91">
        <f t="shared" si="53"/>
        <v>50</v>
      </c>
      <c r="AX128" s="115">
        <f>IF(AV128=0,AX127,IF(VLOOKUP(C127,Сводный!I:L,2,FALSE)&lt;0,IF(AX127&lt;0,AX127-1,-1),IF(AX127&gt;0,AX127+1,1)))</f>
        <v>-4</v>
      </c>
      <c r="AY128" s="120"/>
    </row>
    <row r="129" spans="1:51" s="25" customFormat="1" ht="11.25">
      <c r="A129" s="124"/>
      <c r="B129" s="116">
        <v>128</v>
      </c>
      <c r="C129" s="134">
        <v>40169</v>
      </c>
      <c r="D129" s="83">
        <v>0.59013888888888</v>
      </c>
      <c r="E129" s="84">
        <f t="shared" si="56"/>
        <v>40169</v>
      </c>
      <c r="F129" s="83">
        <v>0.59940972222222</v>
      </c>
      <c r="G129" s="85" t="s">
        <v>4437</v>
      </c>
      <c r="H129" s="85" t="s">
        <v>63</v>
      </c>
      <c r="I129" s="86">
        <v>47.85</v>
      </c>
      <c r="J129" s="86">
        <v>47.72</v>
      </c>
      <c r="K129" s="85">
        <v>100</v>
      </c>
      <c r="L129" s="86">
        <v>2.34</v>
      </c>
      <c r="M129" s="118" t="s">
        <v>11847</v>
      </c>
      <c r="N129" s="108" t="s">
        <v>11909</v>
      </c>
      <c r="O129" s="109">
        <v>-2</v>
      </c>
      <c r="P129" s="110" t="s">
        <v>11995</v>
      </c>
      <c r="Q129" s="86"/>
      <c r="R129" s="86"/>
      <c r="S129" s="128">
        <f t="shared" si="47"/>
        <v>29718.795219999971</v>
      </c>
      <c r="T129" s="128">
        <f t="shared" si="48"/>
        <v>2.34</v>
      </c>
      <c r="U129" s="126">
        <f t="shared" si="30"/>
        <v>4785</v>
      </c>
      <c r="V129" s="126">
        <f t="shared" si="31"/>
        <v>4772</v>
      </c>
      <c r="W129" s="125">
        <f t="shared" si="32"/>
        <v>-13</v>
      </c>
      <c r="X129" s="125">
        <f t="shared" si="41"/>
        <v>-15.34</v>
      </c>
      <c r="Y129" s="127">
        <f t="shared" si="42"/>
        <v>86.010000000002151</v>
      </c>
      <c r="Z129" s="127">
        <f t="shared" si="43"/>
        <v>-265.86477999999772</v>
      </c>
      <c r="AA129" s="127">
        <f t="shared" si="33"/>
        <v>73.010000000002151</v>
      </c>
      <c r="AB129" s="127">
        <f t="shared" si="34"/>
        <v>-281.2047799999977</v>
      </c>
      <c r="AC129" s="91" t="str">
        <f>IF(G129&lt;&gt;"",VLOOKUP(WEEKDAY(C129,2),Служебный!K$4:L$10,2),"")</f>
        <v>вт</v>
      </c>
      <c r="AD129" s="111" t="str">
        <f t="shared" si="35"/>
        <v>14-15</v>
      </c>
      <c r="AE129" s="91" t="str">
        <f>VLOOKUP(G:G,Служебный!B:G,6,)</f>
        <v>NYSE</v>
      </c>
      <c r="AF129" s="91" t="str">
        <f>VLOOKUP(G:G,Служебный!B:G,3,FALSE)</f>
        <v>Basic Materials</v>
      </c>
      <c r="AG129" s="91" t="str">
        <f>VLOOKUP(G:G,Служебный!B:G,4,FALSE)</f>
        <v>Independent Oil &amp; Gas</v>
      </c>
      <c r="AH129" s="112">
        <f t="shared" si="36"/>
        <v>801</v>
      </c>
      <c r="AI129" s="112">
        <f t="shared" si="44"/>
        <v>0</v>
      </c>
      <c r="AJ129" s="112" t="str">
        <f t="shared" si="37"/>
        <v>интрадей</v>
      </c>
      <c r="AK129" s="91" t="str">
        <f>IF(D129&lt;Служебный!P$3,"Раньше открытия",IF(D129&gt;Служебный!P$6,"Позже закрытия",IF(D129&lt;Служебный!P$4,Служебный!N$4,IF((D129&gt;Служебный!P$5),Служебный!N$6,Служебный!N$5))))</f>
        <v>11:00 - 14:30</v>
      </c>
      <c r="AL129" s="91">
        <f t="shared" si="54"/>
        <v>0</v>
      </c>
      <c r="AM129" s="91">
        <f t="shared" si="55"/>
        <v>-15.34</v>
      </c>
      <c r="AN129" s="91">
        <f t="shared" si="49"/>
        <v>2009</v>
      </c>
      <c r="AO129" s="91" t="str">
        <f t="shared" si="50"/>
        <v>Декабрь</v>
      </c>
      <c r="AP129" s="113">
        <f t="shared" si="51"/>
        <v>52</v>
      </c>
      <c r="AQ129" s="114">
        <f t="shared" si="38"/>
        <v>29718.795219999971</v>
      </c>
      <c r="AR129" s="114">
        <f t="shared" si="45"/>
        <v>30000</v>
      </c>
      <c r="AS129" s="114">
        <f t="shared" si="46"/>
        <v>-0.93734926666676377</v>
      </c>
      <c r="AT129" s="114">
        <f t="shared" si="52"/>
        <v>-5.1590536891357286E-2</v>
      </c>
      <c r="AU129" s="91">
        <f t="shared" si="39"/>
        <v>0</v>
      </c>
      <c r="AV129" s="91">
        <f t="shared" si="40"/>
        <v>-281.2047799999977</v>
      </c>
      <c r="AW129" s="91">
        <f t="shared" si="53"/>
        <v>50</v>
      </c>
      <c r="AX129" s="115">
        <f>IF(AV129=0,AX128,IF(VLOOKUP(C128,Сводный!I:L,2,FALSE)&lt;0,IF(AX128&lt;0,AX128-1,-1),IF(AX128&gt;0,AX128+1,1)))</f>
        <v>-5</v>
      </c>
      <c r="AY129" s="120"/>
    </row>
    <row r="130" spans="1:51" s="25" customFormat="1" ht="11.25">
      <c r="A130" s="124"/>
      <c r="B130" s="116">
        <v>129</v>
      </c>
      <c r="C130" s="134">
        <v>40170</v>
      </c>
      <c r="D130" s="83">
        <v>0.40585648148148001</v>
      </c>
      <c r="E130" s="84">
        <f t="shared" si="56"/>
        <v>40170</v>
      </c>
      <c r="F130" s="83">
        <v>0.40616898148148001</v>
      </c>
      <c r="G130" s="85" t="s">
        <v>2059</v>
      </c>
      <c r="H130" s="85" t="s">
        <v>68</v>
      </c>
      <c r="I130" s="86">
        <v>79.84</v>
      </c>
      <c r="J130" s="86">
        <v>79.8</v>
      </c>
      <c r="K130" s="85">
        <v>100</v>
      </c>
      <c r="L130" s="86">
        <v>2.7</v>
      </c>
      <c r="M130" s="118" t="s">
        <v>11850</v>
      </c>
      <c r="N130" s="108" t="s">
        <v>11913</v>
      </c>
      <c r="O130" s="109">
        <v>1</v>
      </c>
      <c r="P130" s="110" t="s">
        <v>11996</v>
      </c>
      <c r="Q130" s="86"/>
      <c r="R130" s="86"/>
      <c r="S130" s="128">
        <f t="shared" si="47"/>
        <v>29720.09521999997</v>
      </c>
      <c r="T130" s="128">
        <f t="shared" si="48"/>
        <v>2.7</v>
      </c>
      <c r="U130" s="126">
        <f t="shared" ref="U130:U193" si="57">I130*ABS(K130)</f>
        <v>7984</v>
      </c>
      <c r="V130" s="126">
        <f t="shared" ref="V130:V193" si="58">J130*ABS(K130)</f>
        <v>7980</v>
      </c>
      <c r="W130" s="125">
        <f t="shared" ref="W130:W193" si="59">IF(H130="s",U130-V130,V130-U130)</f>
        <v>4</v>
      </c>
      <c r="X130" s="125">
        <f t="shared" si="41"/>
        <v>1.2999999999999998</v>
      </c>
      <c r="Y130" s="127">
        <f t="shared" si="42"/>
        <v>73.010000000002151</v>
      </c>
      <c r="Z130" s="127">
        <f t="shared" si="43"/>
        <v>-281.2047799999977</v>
      </c>
      <c r="AA130" s="127">
        <f t="shared" ref="AA130:AA193" si="60">Y130+W130</f>
        <v>77.010000000002151</v>
      </c>
      <c r="AB130" s="127">
        <f t="shared" ref="AB130:AB193" si="61">Z130+X130</f>
        <v>-279.90477999999769</v>
      </c>
      <c r="AC130" s="91" t="str">
        <f>IF(G130&lt;&gt;"",VLOOKUP(WEEKDAY(C130,2),Служебный!K$4:L$10,2),"")</f>
        <v>ср</v>
      </c>
      <c r="AD130" s="111" t="str">
        <f t="shared" ref="AD130:AD193" si="62">IF(G130 &lt;&gt; "",TEXT((HOUR(D130)),0)&amp;"-"&amp;TEXT(HOUR(D130)+1,0),"")</f>
        <v>9-10</v>
      </c>
      <c r="AE130" s="91" t="str">
        <f>VLOOKUP(G:G,Служебный!B:G,6,)</f>
        <v>NYSE</v>
      </c>
      <c r="AF130" s="91" t="str">
        <f>VLOOKUP(G:G,Служебный!B:G,3,FALSE)</f>
        <v>Basic Materials</v>
      </c>
      <c r="AG130" s="91" t="str">
        <f>VLOOKUP(G:G,Служебный!B:G,4,FALSE)</f>
        <v>Copper</v>
      </c>
      <c r="AH130" s="112">
        <f t="shared" ref="AH130:AH193" si="63">ROUND(((E130+F130)-(C130+D130))*86400,0)</f>
        <v>27</v>
      </c>
      <c r="AI130" s="112">
        <f t="shared" si="44"/>
        <v>0</v>
      </c>
      <c r="AJ130" s="112" t="str">
        <f t="shared" ref="AJ130:AJ193" si="64">IFERROR(IF(FLOOR((AH130/86400),1)=0,"интрадей",(FLOOR((AH130/86400),1))-(FLOOR((AH130/86400),1))-NETWORKDAYS(E130,C130)),IF(FLOOR((AH130/86400),1)=0,"интрадей",(FLOOR((AH130/86400),1))))</f>
        <v>интрадей</v>
      </c>
      <c r="AK130" s="91" t="str">
        <f>IF(D130&lt;Служебный!P$3,"Раньше открытия",IF(D130&gt;Служебный!P$6,"Позже закрытия",IF(D130&lt;Служебный!P$4,Служебный!N$4,IF((D130&gt;Служебный!P$5),Служебный!N$6,Служебный!N$5))))</f>
        <v>9:30 - 11:00</v>
      </c>
      <c r="AL130" s="91">
        <f t="shared" si="54"/>
        <v>1.2999999999999998</v>
      </c>
      <c r="AM130" s="91">
        <f t="shared" si="55"/>
        <v>0</v>
      </c>
      <c r="AN130" s="91">
        <f t="shared" si="49"/>
        <v>2009</v>
      </c>
      <c r="AO130" s="91" t="str">
        <f t="shared" si="50"/>
        <v>Декабрь</v>
      </c>
      <c r="AP130" s="113">
        <f t="shared" si="51"/>
        <v>52</v>
      </c>
      <c r="AQ130" s="114">
        <f t="shared" ref="AQ130:AQ193" si="65">IF(AV130&lt;&gt;0,S130,0)</f>
        <v>0</v>
      </c>
      <c r="AR130" s="114">
        <f t="shared" si="45"/>
        <v>30000</v>
      </c>
      <c r="AS130" s="114">
        <f t="shared" si="46"/>
        <v>-0.93301593333343291</v>
      </c>
      <c r="AT130" s="114">
        <f t="shared" si="52"/>
        <v>4.3743361410707744E-3</v>
      </c>
      <c r="AU130" s="91">
        <f t="shared" ref="AU130:AU193" si="66">IF(C130&lt;&gt;C129,Z130,0)</f>
        <v>-281.2047799999977</v>
      </c>
      <c r="AV130" s="91">
        <f t="shared" ref="AV130:AV193" si="67">IF(C130&lt;&gt;C131,AB130,0)</f>
        <v>0</v>
      </c>
      <c r="AW130" s="91">
        <f t="shared" si="53"/>
        <v>80</v>
      </c>
      <c r="AX130" s="115">
        <f>IF(AV130=0,AX129,IF(VLOOKUP(C129,Сводный!I:L,2,FALSE)&lt;0,IF(AX129&lt;0,AX129-1,-1),IF(AX129&gt;0,AX129+1,1)))</f>
        <v>-5</v>
      </c>
      <c r="AY130" s="120"/>
    </row>
    <row r="131" spans="1:51" s="25" customFormat="1" ht="11.25">
      <c r="A131" s="124"/>
      <c r="B131" s="116">
        <v>130</v>
      </c>
      <c r="C131" s="134">
        <v>40170</v>
      </c>
      <c r="D131" s="83">
        <v>0.40601851851851001</v>
      </c>
      <c r="E131" s="84">
        <f t="shared" si="56"/>
        <v>40170</v>
      </c>
      <c r="F131" s="83">
        <v>0.40665509259259003</v>
      </c>
      <c r="G131" s="85" t="s">
        <v>2059</v>
      </c>
      <c r="H131" s="85" t="s">
        <v>68</v>
      </c>
      <c r="I131" s="86">
        <v>79.86</v>
      </c>
      <c r="J131" s="86">
        <v>79.8</v>
      </c>
      <c r="K131" s="85">
        <v>100</v>
      </c>
      <c r="L131" s="86">
        <v>2.42</v>
      </c>
      <c r="M131" s="118" t="s">
        <v>11850</v>
      </c>
      <c r="N131" s="108" t="s">
        <v>11909</v>
      </c>
      <c r="O131" s="109">
        <v>-2</v>
      </c>
      <c r="P131" s="110" t="s">
        <v>11996</v>
      </c>
      <c r="Q131" s="86"/>
      <c r="R131" s="86"/>
      <c r="S131" s="128">
        <f t="shared" si="47"/>
        <v>29723.675219999972</v>
      </c>
      <c r="T131" s="128">
        <f t="shared" si="48"/>
        <v>2.42</v>
      </c>
      <c r="U131" s="126">
        <f t="shared" si="57"/>
        <v>7986</v>
      </c>
      <c r="V131" s="126">
        <f t="shared" si="58"/>
        <v>7980</v>
      </c>
      <c r="W131" s="125">
        <f t="shared" si="59"/>
        <v>6</v>
      </c>
      <c r="X131" s="125">
        <f t="shared" ref="X131:X194" si="68">W131-T131</f>
        <v>3.58</v>
      </c>
      <c r="Y131" s="127">
        <f t="shared" ref="Y131:Y194" si="69">Y130+W130</f>
        <v>77.010000000002151</v>
      </c>
      <c r="Z131" s="127">
        <f t="shared" ref="Z131:Z194" si="70">Z130+X130</f>
        <v>-279.90477999999769</v>
      </c>
      <c r="AA131" s="127">
        <f t="shared" si="60"/>
        <v>83.010000000002151</v>
      </c>
      <c r="AB131" s="127">
        <f t="shared" si="61"/>
        <v>-276.3247799999977</v>
      </c>
      <c r="AC131" s="91" t="str">
        <f>IF(G131&lt;&gt;"",VLOOKUP(WEEKDAY(C131,2),Служебный!K$4:L$10,2),"")</f>
        <v>ср</v>
      </c>
      <c r="AD131" s="111" t="str">
        <f t="shared" si="62"/>
        <v>9-10</v>
      </c>
      <c r="AE131" s="91" t="str">
        <f>VLOOKUP(G:G,Служебный!B:G,6,)</f>
        <v>NYSE</v>
      </c>
      <c r="AF131" s="91" t="str">
        <f>VLOOKUP(G:G,Служебный!B:G,3,FALSE)</f>
        <v>Basic Materials</v>
      </c>
      <c r="AG131" s="91" t="str">
        <f>VLOOKUP(G:G,Служебный!B:G,4,FALSE)</f>
        <v>Copper</v>
      </c>
      <c r="AH131" s="112">
        <f t="shared" si="63"/>
        <v>55</v>
      </c>
      <c r="AI131" s="112">
        <f t="shared" ref="AI131:AI194" si="71">IF(FLOOR((AH131/60),15)&gt;400,"Среднесрок",FLOOR((AH131/60),15))</f>
        <v>0</v>
      </c>
      <c r="AJ131" s="112" t="str">
        <f t="shared" si="64"/>
        <v>интрадей</v>
      </c>
      <c r="AK131" s="91" t="str">
        <f>IF(D131&lt;Служебный!P$3,"Раньше открытия",IF(D131&gt;Служебный!P$6,"Позже закрытия",IF(D131&lt;Служебный!P$4,Служебный!N$4,IF((D131&gt;Служебный!P$5),Служебный!N$6,Служебный!N$5))))</f>
        <v>9:30 - 11:00</v>
      </c>
      <c r="AL131" s="91">
        <f t="shared" si="54"/>
        <v>3.58</v>
      </c>
      <c r="AM131" s="91">
        <f t="shared" si="55"/>
        <v>0</v>
      </c>
      <c r="AN131" s="91">
        <f t="shared" si="49"/>
        <v>2009</v>
      </c>
      <c r="AO131" s="91" t="str">
        <f t="shared" si="50"/>
        <v>Декабрь</v>
      </c>
      <c r="AP131" s="113">
        <f t="shared" si="51"/>
        <v>52</v>
      </c>
      <c r="AQ131" s="114">
        <f t="shared" si="65"/>
        <v>0</v>
      </c>
      <c r="AR131" s="114">
        <f t="shared" ref="AR131:AR194" si="72">AR130+R131</f>
        <v>30000</v>
      </c>
      <c r="AS131" s="114">
        <f t="shared" ref="AS131:AS194" si="73">IFERROR(100*(S131-AR131)/AR131,"Заполните депозит")</f>
        <v>-0.92108260000009368</v>
      </c>
      <c r="AT131" s="114">
        <f t="shared" si="52"/>
        <v>1.2045721837366812E-2</v>
      </c>
      <c r="AU131" s="91">
        <f t="shared" si="66"/>
        <v>0</v>
      </c>
      <c r="AV131" s="91">
        <f t="shared" si="67"/>
        <v>0</v>
      </c>
      <c r="AW131" s="91">
        <f t="shared" si="53"/>
        <v>80</v>
      </c>
      <c r="AX131" s="115">
        <f>IF(AV131=0,AX130,IF(VLOOKUP(C130,Сводный!I:L,2,FALSE)&lt;0,IF(AX130&lt;0,AX130-1,-1),IF(AX130&gt;0,AX130+1,1)))</f>
        <v>-5</v>
      </c>
      <c r="AY131" s="120"/>
    </row>
    <row r="132" spans="1:51" s="25" customFormat="1" ht="11.25">
      <c r="A132" s="124"/>
      <c r="B132" s="116">
        <v>131</v>
      </c>
      <c r="C132" s="134">
        <v>40170</v>
      </c>
      <c r="D132" s="83">
        <v>0.40964120370369994</v>
      </c>
      <c r="E132" s="84">
        <f t="shared" si="56"/>
        <v>40170</v>
      </c>
      <c r="F132" s="83">
        <v>0.43136574074073997</v>
      </c>
      <c r="G132" s="85" t="s">
        <v>1158</v>
      </c>
      <c r="H132" s="85" t="s">
        <v>68</v>
      </c>
      <c r="I132" s="86">
        <v>42.99</v>
      </c>
      <c r="J132" s="86">
        <v>43.04</v>
      </c>
      <c r="K132" s="85">
        <v>100</v>
      </c>
      <c r="L132" s="86">
        <v>2.21</v>
      </c>
      <c r="M132" s="118" t="s">
        <v>11847</v>
      </c>
      <c r="N132" s="108" t="s">
        <v>11909</v>
      </c>
      <c r="O132" s="109">
        <v>0</v>
      </c>
      <c r="P132" s="110" t="s">
        <v>11995</v>
      </c>
      <c r="Q132" s="86"/>
      <c r="R132" s="86"/>
      <c r="S132" s="128">
        <f t="shared" ref="S132:S195" si="74">S131+R132+X132</f>
        <v>29716.465219999973</v>
      </c>
      <c r="T132" s="128">
        <f t="shared" ref="T132:T195" si="75">L132</f>
        <v>2.21</v>
      </c>
      <c r="U132" s="126">
        <f t="shared" si="57"/>
        <v>4299</v>
      </c>
      <c r="V132" s="126">
        <f t="shared" si="58"/>
        <v>4304</v>
      </c>
      <c r="W132" s="125">
        <f t="shared" si="59"/>
        <v>-5</v>
      </c>
      <c r="X132" s="125">
        <f t="shared" si="68"/>
        <v>-7.21</v>
      </c>
      <c r="Y132" s="127">
        <f t="shared" si="69"/>
        <v>83.010000000002151</v>
      </c>
      <c r="Z132" s="127">
        <f t="shared" si="70"/>
        <v>-276.3247799999977</v>
      </c>
      <c r="AA132" s="127">
        <f t="shared" si="60"/>
        <v>78.010000000002151</v>
      </c>
      <c r="AB132" s="127">
        <f t="shared" si="61"/>
        <v>-283.53477999999768</v>
      </c>
      <c r="AC132" s="91" t="str">
        <f>IF(G132&lt;&gt;"",VLOOKUP(WEEKDAY(C132,2),Служебный!K$4:L$10,2),"")</f>
        <v>ср</v>
      </c>
      <c r="AD132" s="111" t="str">
        <f t="shared" si="62"/>
        <v>9-10</v>
      </c>
      <c r="AE132" s="91" t="str">
        <f>VLOOKUP(G:G,Служебный!B:G,6,)</f>
        <v>NYSE</v>
      </c>
      <c r="AF132" s="91" t="str">
        <f>VLOOKUP(G:G,Служебный!B:G,3,FALSE)</f>
        <v>Basic Materials</v>
      </c>
      <c r="AG132" s="91" t="str">
        <f>VLOOKUP(G:G,Служебный!B:G,4,FALSE)</f>
        <v>Oil &amp; Gas Drilling &amp; Exploration</v>
      </c>
      <c r="AH132" s="112">
        <f t="shared" si="63"/>
        <v>1877</v>
      </c>
      <c r="AI132" s="112">
        <f t="shared" si="71"/>
        <v>30</v>
      </c>
      <c r="AJ132" s="112" t="str">
        <f t="shared" si="64"/>
        <v>интрадей</v>
      </c>
      <c r="AK132" s="91" t="str">
        <f>IF(D132&lt;Служебный!P$3,"Раньше открытия",IF(D132&gt;Служебный!P$6,"Позже закрытия",IF(D132&lt;Служебный!P$4,Служебный!N$4,IF((D132&gt;Служебный!P$5),Служебный!N$6,Служебный!N$5))))</f>
        <v>9:30 - 11:00</v>
      </c>
      <c r="AL132" s="91">
        <f t="shared" si="54"/>
        <v>0</v>
      </c>
      <c r="AM132" s="91">
        <f t="shared" si="55"/>
        <v>-7.21</v>
      </c>
      <c r="AN132" s="91">
        <f t="shared" ref="AN132:AN195" si="76">IF(G132&lt;&gt;"",YEAR(C132),"")</f>
        <v>2009</v>
      </c>
      <c r="AO132" s="91" t="str">
        <f t="shared" ref="AO132:AO195" si="77">IF(G132&lt;&gt;"",(IF(TEXT(C132,"MMMM") = "MMMM",TEXT(C132,"ММММ"),TEXT(C132,"MMMM"))),"")</f>
        <v>Декабрь</v>
      </c>
      <c r="AP132" s="113">
        <f t="shared" ref="AP132:AP195" si="78">IF(G132&lt;&gt;"",CEILING((C132-DATE(YEAR(C132),1,1)+WEEKDAY(DATE(YEAR(C132),1,1),2))/7,1),"")</f>
        <v>52</v>
      </c>
      <c r="AQ132" s="114">
        <f t="shared" si="65"/>
        <v>0</v>
      </c>
      <c r="AR132" s="114">
        <f t="shared" si="72"/>
        <v>30000</v>
      </c>
      <c r="AS132" s="114">
        <f t="shared" si="73"/>
        <v>-0.94511593333342414</v>
      </c>
      <c r="AT132" s="114">
        <f t="shared" ref="AT132:AT195" si="79">IFERROR(100*(S132-S131-R132)/(S131+R132),"Заполните депозит")</f>
        <v>-2.4256758111620671E-2</v>
      </c>
      <c r="AU132" s="91">
        <f t="shared" si="66"/>
        <v>0</v>
      </c>
      <c r="AV132" s="91">
        <f t="shared" si="67"/>
        <v>0</v>
      </c>
      <c r="AW132" s="91">
        <f t="shared" ref="AW132:AW195" si="80">CEILING(I132,5)</f>
        <v>45</v>
      </c>
      <c r="AX132" s="115">
        <f>IF(AV132=0,AX131,IF(VLOOKUP(C131,Сводный!I:L,2,FALSE)&lt;0,IF(AX131&lt;0,AX131-1,-1),IF(AX131&gt;0,AX131+1,1)))</f>
        <v>-5</v>
      </c>
      <c r="AY132" s="120"/>
    </row>
    <row r="133" spans="1:51" s="25" customFormat="1" ht="11.25">
      <c r="A133" s="124"/>
      <c r="B133" s="116">
        <v>132</v>
      </c>
      <c r="C133" s="134">
        <v>40170</v>
      </c>
      <c r="D133" s="83">
        <v>0.40967592592592</v>
      </c>
      <c r="E133" s="84">
        <f t="shared" si="56"/>
        <v>40170</v>
      </c>
      <c r="F133" s="83">
        <v>0.43136574074073997</v>
      </c>
      <c r="G133" s="85" t="s">
        <v>1158</v>
      </c>
      <c r="H133" s="85" t="s">
        <v>68</v>
      </c>
      <c r="I133" s="86">
        <v>42.99</v>
      </c>
      <c r="J133" s="86">
        <v>43.05</v>
      </c>
      <c r="K133" s="85">
        <v>100</v>
      </c>
      <c r="L133" s="86">
        <v>2.4900000000000002</v>
      </c>
      <c r="M133" s="118" t="s">
        <v>11846</v>
      </c>
      <c r="N133" s="108" t="s">
        <v>11909</v>
      </c>
      <c r="O133" s="109">
        <v>-2</v>
      </c>
      <c r="P133" s="110" t="s">
        <v>11997</v>
      </c>
      <c r="Q133" s="86"/>
      <c r="R133" s="86"/>
      <c r="S133" s="128">
        <f t="shared" si="74"/>
        <v>29707.975219999971</v>
      </c>
      <c r="T133" s="128">
        <f t="shared" si="75"/>
        <v>2.4900000000000002</v>
      </c>
      <c r="U133" s="126">
        <f t="shared" si="57"/>
        <v>4299</v>
      </c>
      <c r="V133" s="126">
        <f t="shared" si="58"/>
        <v>4305</v>
      </c>
      <c r="W133" s="125">
        <f t="shared" si="59"/>
        <v>-6</v>
      </c>
      <c r="X133" s="125">
        <f t="shared" si="68"/>
        <v>-8.49</v>
      </c>
      <c r="Y133" s="127">
        <f t="shared" si="69"/>
        <v>78.010000000002151</v>
      </c>
      <c r="Z133" s="127">
        <f t="shared" si="70"/>
        <v>-283.53477999999768</v>
      </c>
      <c r="AA133" s="127">
        <f t="shared" si="60"/>
        <v>72.010000000002151</v>
      </c>
      <c r="AB133" s="127">
        <f t="shared" si="61"/>
        <v>-292.02477999999769</v>
      </c>
      <c r="AC133" s="91" t="str">
        <f>IF(G133&lt;&gt;"",VLOOKUP(WEEKDAY(C133,2),Служебный!K$4:L$10,2),"")</f>
        <v>ср</v>
      </c>
      <c r="AD133" s="111" t="str">
        <f t="shared" si="62"/>
        <v>9-10</v>
      </c>
      <c r="AE133" s="91" t="str">
        <f>VLOOKUP(G:G,Служебный!B:G,6,)</f>
        <v>NYSE</v>
      </c>
      <c r="AF133" s="91" t="str">
        <f>VLOOKUP(G:G,Служебный!B:G,3,FALSE)</f>
        <v>Basic Materials</v>
      </c>
      <c r="AG133" s="91" t="str">
        <f>VLOOKUP(G:G,Служебный!B:G,4,FALSE)</f>
        <v>Oil &amp; Gas Drilling &amp; Exploration</v>
      </c>
      <c r="AH133" s="112">
        <f t="shared" si="63"/>
        <v>1874</v>
      </c>
      <c r="AI133" s="112">
        <f t="shared" si="71"/>
        <v>30</v>
      </c>
      <c r="AJ133" s="112" t="str">
        <f t="shared" si="64"/>
        <v>интрадей</v>
      </c>
      <c r="AK133" s="91" t="str">
        <f>IF(D133&lt;Служебный!P$3,"Раньше открытия",IF(D133&gt;Служебный!P$6,"Позже закрытия",IF(D133&lt;Служебный!P$4,Служебный!N$4,IF((D133&gt;Служебный!P$5),Служебный!N$6,Служебный!N$5))))</f>
        <v>9:30 - 11:00</v>
      </c>
      <c r="AL133" s="91">
        <f t="shared" si="54"/>
        <v>0</v>
      </c>
      <c r="AM133" s="91">
        <f t="shared" si="55"/>
        <v>-8.49</v>
      </c>
      <c r="AN133" s="91">
        <f t="shared" si="76"/>
        <v>2009</v>
      </c>
      <c r="AO133" s="91" t="str">
        <f t="shared" si="77"/>
        <v>Декабрь</v>
      </c>
      <c r="AP133" s="113">
        <f t="shared" si="78"/>
        <v>52</v>
      </c>
      <c r="AQ133" s="114">
        <f t="shared" si="65"/>
        <v>0</v>
      </c>
      <c r="AR133" s="114">
        <f t="shared" si="72"/>
        <v>30000</v>
      </c>
      <c r="AS133" s="114">
        <f t="shared" si="73"/>
        <v>-0.97341593333342946</v>
      </c>
      <c r="AT133" s="114">
        <f t="shared" si="79"/>
        <v>-2.8570019809380304E-2</v>
      </c>
      <c r="AU133" s="91">
        <f t="shared" si="66"/>
        <v>0</v>
      </c>
      <c r="AV133" s="91">
        <f t="shared" si="67"/>
        <v>0</v>
      </c>
      <c r="AW133" s="91">
        <f t="shared" si="80"/>
        <v>45</v>
      </c>
      <c r="AX133" s="115">
        <f>IF(AV133=0,AX132,IF(VLOOKUP(C132,Сводный!I:L,2,FALSE)&lt;0,IF(AX132&lt;0,AX132-1,-1),IF(AX132&gt;0,AX132+1,1)))</f>
        <v>-5</v>
      </c>
      <c r="AY133" s="120"/>
    </row>
    <row r="134" spans="1:51" s="25" customFormat="1" ht="11.25">
      <c r="A134" s="124"/>
      <c r="B134" s="116">
        <v>133</v>
      </c>
      <c r="C134" s="134">
        <v>40170</v>
      </c>
      <c r="D134" s="83">
        <v>0.41010416666665994</v>
      </c>
      <c r="E134" s="84">
        <f t="shared" si="56"/>
        <v>40170</v>
      </c>
      <c r="F134" s="83">
        <v>0.41193287037036996</v>
      </c>
      <c r="G134" s="85" t="s">
        <v>2059</v>
      </c>
      <c r="H134" s="85" t="s">
        <v>68</v>
      </c>
      <c r="I134" s="86">
        <v>79.94</v>
      </c>
      <c r="J134" s="86">
        <v>79.89</v>
      </c>
      <c r="K134" s="85">
        <v>200</v>
      </c>
      <c r="L134" s="86">
        <v>4.84</v>
      </c>
      <c r="M134" s="118" t="s">
        <v>11857</v>
      </c>
      <c r="N134" s="108" t="s">
        <v>11909</v>
      </c>
      <c r="O134" s="109">
        <v>-2</v>
      </c>
      <c r="P134" s="110" t="s">
        <v>11996</v>
      </c>
      <c r="Q134" s="86"/>
      <c r="R134" s="86"/>
      <c r="S134" s="128">
        <f t="shared" si="74"/>
        <v>29713.135219999971</v>
      </c>
      <c r="T134" s="128">
        <f t="shared" si="75"/>
        <v>4.84</v>
      </c>
      <c r="U134" s="126">
        <f t="shared" si="57"/>
        <v>15988</v>
      </c>
      <c r="V134" s="126">
        <f t="shared" si="58"/>
        <v>15978</v>
      </c>
      <c r="W134" s="125">
        <f t="shared" si="59"/>
        <v>10</v>
      </c>
      <c r="X134" s="125">
        <f t="shared" si="68"/>
        <v>5.16</v>
      </c>
      <c r="Y134" s="127">
        <f t="shared" si="69"/>
        <v>72.010000000002151</v>
      </c>
      <c r="Z134" s="127">
        <f t="shared" si="70"/>
        <v>-292.02477999999769</v>
      </c>
      <c r="AA134" s="127">
        <f t="shared" si="60"/>
        <v>82.010000000002151</v>
      </c>
      <c r="AB134" s="127">
        <f t="shared" si="61"/>
        <v>-286.86477999999767</v>
      </c>
      <c r="AC134" s="91" t="str">
        <f>IF(G134&lt;&gt;"",VLOOKUP(WEEKDAY(C134,2),Служебный!K$4:L$10,2),"")</f>
        <v>ср</v>
      </c>
      <c r="AD134" s="111" t="str">
        <f t="shared" si="62"/>
        <v>9-10</v>
      </c>
      <c r="AE134" s="91" t="str">
        <f>VLOOKUP(G:G,Служебный!B:G,6,)</f>
        <v>NYSE</v>
      </c>
      <c r="AF134" s="91" t="str">
        <f>VLOOKUP(G:G,Служебный!B:G,3,FALSE)</f>
        <v>Basic Materials</v>
      </c>
      <c r="AG134" s="91" t="str">
        <f>VLOOKUP(G:G,Служебный!B:G,4,FALSE)</f>
        <v>Copper</v>
      </c>
      <c r="AH134" s="112">
        <f t="shared" si="63"/>
        <v>158</v>
      </c>
      <c r="AI134" s="112">
        <f t="shared" si="71"/>
        <v>0</v>
      </c>
      <c r="AJ134" s="112" t="str">
        <f t="shared" si="64"/>
        <v>интрадей</v>
      </c>
      <c r="AK134" s="91" t="str">
        <f>IF(D134&lt;Служебный!P$3,"Раньше открытия",IF(D134&gt;Служебный!P$6,"Позже закрытия",IF(D134&lt;Служебный!P$4,Служебный!N$4,IF((D134&gt;Служебный!P$5),Служебный!N$6,Служебный!N$5))))</f>
        <v>9:30 - 11:00</v>
      </c>
      <c r="AL134" s="91">
        <f t="shared" si="54"/>
        <v>5.16</v>
      </c>
      <c r="AM134" s="91">
        <f t="shared" si="55"/>
        <v>0</v>
      </c>
      <c r="AN134" s="91">
        <f t="shared" si="76"/>
        <v>2009</v>
      </c>
      <c r="AO134" s="91" t="str">
        <f t="shared" si="77"/>
        <v>Декабрь</v>
      </c>
      <c r="AP134" s="113">
        <f t="shared" si="78"/>
        <v>52</v>
      </c>
      <c r="AQ134" s="114">
        <f t="shared" si="65"/>
        <v>0</v>
      </c>
      <c r="AR134" s="114">
        <f t="shared" si="72"/>
        <v>30000</v>
      </c>
      <c r="AS134" s="114">
        <f t="shared" si="73"/>
        <v>-0.95621593333342991</v>
      </c>
      <c r="AT134" s="114">
        <f t="shared" si="79"/>
        <v>1.7369073327239228E-2</v>
      </c>
      <c r="AU134" s="91">
        <f t="shared" si="66"/>
        <v>0</v>
      </c>
      <c r="AV134" s="91">
        <f t="shared" si="67"/>
        <v>0</v>
      </c>
      <c r="AW134" s="91">
        <f t="shared" si="80"/>
        <v>80</v>
      </c>
      <c r="AX134" s="115">
        <f>IF(AV134=0,AX133,IF(VLOOKUP(C133,Сводный!I:L,2,FALSE)&lt;0,IF(AX133&lt;0,AX133-1,-1),IF(AX133&gt;0,AX133+1,1)))</f>
        <v>-5</v>
      </c>
      <c r="AY134" s="120"/>
    </row>
    <row r="135" spans="1:51" s="25" customFormat="1" ht="11.25">
      <c r="A135" s="124"/>
      <c r="B135" s="116">
        <v>134</v>
      </c>
      <c r="C135" s="134">
        <v>40170</v>
      </c>
      <c r="D135" s="83">
        <v>0.42758101851850999</v>
      </c>
      <c r="E135" s="84">
        <f t="shared" si="56"/>
        <v>40170</v>
      </c>
      <c r="F135" s="83">
        <v>0.43136574074073997</v>
      </c>
      <c r="G135" s="85" t="s">
        <v>1158</v>
      </c>
      <c r="H135" s="85" t="s">
        <v>68</v>
      </c>
      <c r="I135" s="86">
        <v>42.99</v>
      </c>
      <c r="J135" s="86">
        <v>43.05</v>
      </c>
      <c r="K135" s="85">
        <v>100</v>
      </c>
      <c r="L135" s="86">
        <v>2.21</v>
      </c>
      <c r="M135" s="118" t="s">
        <v>11852</v>
      </c>
      <c r="N135" s="108" t="s">
        <v>11909</v>
      </c>
      <c r="O135" s="109">
        <v>-2</v>
      </c>
      <c r="P135" s="110" t="s">
        <v>11996</v>
      </c>
      <c r="Q135" s="86"/>
      <c r="R135" s="86"/>
      <c r="S135" s="128">
        <f t="shared" si="74"/>
        <v>29704.925219999972</v>
      </c>
      <c r="T135" s="128">
        <f t="shared" si="75"/>
        <v>2.21</v>
      </c>
      <c r="U135" s="126">
        <f t="shared" si="57"/>
        <v>4299</v>
      </c>
      <c r="V135" s="126">
        <f t="shared" si="58"/>
        <v>4305</v>
      </c>
      <c r="W135" s="125">
        <f t="shared" si="59"/>
        <v>-6</v>
      </c>
      <c r="X135" s="125">
        <f t="shared" si="68"/>
        <v>-8.2100000000000009</v>
      </c>
      <c r="Y135" s="127">
        <f t="shared" si="69"/>
        <v>82.010000000002151</v>
      </c>
      <c r="Z135" s="127">
        <f t="shared" si="70"/>
        <v>-286.86477999999767</v>
      </c>
      <c r="AA135" s="127">
        <f t="shared" si="60"/>
        <v>76.010000000002151</v>
      </c>
      <c r="AB135" s="127">
        <f t="shared" si="61"/>
        <v>-295.07477999999765</v>
      </c>
      <c r="AC135" s="91" t="str">
        <f>IF(G135&lt;&gt;"",VLOOKUP(WEEKDAY(C135,2),Служебный!K$4:L$10,2),"")</f>
        <v>ср</v>
      </c>
      <c r="AD135" s="111" t="str">
        <f t="shared" si="62"/>
        <v>10-11</v>
      </c>
      <c r="AE135" s="91" t="str">
        <f>VLOOKUP(G:G,Служебный!B:G,6,)</f>
        <v>NYSE</v>
      </c>
      <c r="AF135" s="91" t="str">
        <f>VLOOKUP(G:G,Служебный!B:G,3,FALSE)</f>
        <v>Basic Materials</v>
      </c>
      <c r="AG135" s="91" t="str">
        <f>VLOOKUP(G:G,Служебный!B:G,4,FALSE)</f>
        <v>Oil &amp; Gas Drilling &amp; Exploration</v>
      </c>
      <c r="AH135" s="112">
        <f t="shared" si="63"/>
        <v>327</v>
      </c>
      <c r="AI135" s="112">
        <f t="shared" si="71"/>
        <v>0</v>
      </c>
      <c r="AJ135" s="112" t="str">
        <f t="shared" si="64"/>
        <v>интрадей</v>
      </c>
      <c r="AK135" s="91" t="str">
        <f>IF(D135&lt;Служебный!P$3,"Раньше открытия",IF(D135&gt;Служебный!P$6,"Позже закрытия",IF(D135&lt;Служебный!P$4,Служебный!N$4,IF((D135&gt;Служебный!P$5),Служебный!N$6,Служебный!N$5))))</f>
        <v>9:30 - 11:00</v>
      </c>
      <c r="AL135" s="91">
        <f t="shared" si="54"/>
        <v>0</v>
      </c>
      <c r="AM135" s="91">
        <f t="shared" si="55"/>
        <v>-8.2100000000000009</v>
      </c>
      <c r="AN135" s="91">
        <f t="shared" si="76"/>
        <v>2009</v>
      </c>
      <c r="AO135" s="91" t="str">
        <f t="shared" si="77"/>
        <v>Декабрь</v>
      </c>
      <c r="AP135" s="113">
        <f t="shared" si="78"/>
        <v>52</v>
      </c>
      <c r="AQ135" s="114">
        <f t="shared" si="65"/>
        <v>0</v>
      </c>
      <c r="AR135" s="114">
        <f t="shared" si="72"/>
        <v>30000</v>
      </c>
      <c r="AS135" s="114">
        <f t="shared" si="73"/>
        <v>-0.98358260000009368</v>
      </c>
      <c r="AT135" s="114">
        <f t="shared" si="79"/>
        <v>-2.7630877520030128E-2</v>
      </c>
      <c r="AU135" s="91">
        <f t="shared" si="66"/>
        <v>0</v>
      </c>
      <c r="AV135" s="91">
        <f t="shared" si="67"/>
        <v>0</v>
      </c>
      <c r="AW135" s="91">
        <f t="shared" si="80"/>
        <v>45</v>
      </c>
      <c r="AX135" s="115">
        <f>IF(AV135=0,AX134,IF(VLOOKUP(C134,Сводный!I:L,2,FALSE)&lt;0,IF(AX134&lt;0,AX134-1,-1),IF(AX134&gt;0,AX134+1,1)))</f>
        <v>-5</v>
      </c>
      <c r="AY135" s="120"/>
    </row>
    <row r="136" spans="1:51" s="25" customFormat="1" ht="11.25">
      <c r="A136" s="124"/>
      <c r="B136" s="116">
        <v>135</v>
      </c>
      <c r="C136" s="134">
        <v>40170</v>
      </c>
      <c r="D136" s="83">
        <v>0.42758101851850999</v>
      </c>
      <c r="E136" s="84">
        <f t="shared" si="56"/>
        <v>40170</v>
      </c>
      <c r="F136" s="83">
        <v>0.43136574074073997</v>
      </c>
      <c r="G136" s="85" t="s">
        <v>1158</v>
      </c>
      <c r="H136" s="85" t="s">
        <v>68</v>
      </c>
      <c r="I136" s="86">
        <v>42.99</v>
      </c>
      <c r="J136" s="86">
        <v>43.05</v>
      </c>
      <c r="K136" s="85">
        <v>100</v>
      </c>
      <c r="L136" s="86">
        <v>2.21</v>
      </c>
      <c r="M136" s="118" t="s">
        <v>11850</v>
      </c>
      <c r="N136" s="108" t="s">
        <v>11909</v>
      </c>
      <c r="O136" s="109">
        <v>1</v>
      </c>
      <c r="P136" s="110" t="s">
        <v>11996</v>
      </c>
      <c r="Q136" s="86"/>
      <c r="R136" s="86"/>
      <c r="S136" s="128">
        <f t="shared" si="74"/>
        <v>29696.715219999973</v>
      </c>
      <c r="T136" s="128">
        <f t="shared" si="75"/>
        <v>2.21</v>
      </c>
      <c r="U136" s="126">
        <f t="shared" si="57"/>
        <v>4299</v>
      </c>
      <c r="V136" s="126">
        <f t="shared" si="58"/>
        <v>4305</v>
      </c>
      <c r="W136" s="125">
        <f t="shared" si="59"/>
        <v>-6</v>
      </c>
      <c r="X136" s="125">
        <f t="shared" si="68"/>
        <v>-8.2100000000000009</v>
      </c>
      <c r="Y136" s="127">
        <f t="shared" si="69"/>
        <v>76.010000000002151</v>
      </c>
      <c r="Z136" s="127">
        <f t="shared" si="70"/>
        <v>-295.07477999999765</v>
      </c>
      <c r="AA136" s="127">
        <f t="shared" si="60"/>
        <v>70.010000000002151</v>
      </c>
      <c r="AB136" s="127">
        <f t="shared" si="61"/>
        <v>-303.28477999999762</v>
      </c>
      <c r="AC136" s="91" t="str">
        <f>IF(G136&lt;&gt;"",VLOOKUP(WEEKDAY(C136,2),Служебный!K$4:L$10,2),"")</f>
        <v>ср</v>
      </c>
      <c r="AD136" s="111" t="str">
        <f t="shared" si="62"/>
        <v>10-11</v>
      </c>
      <c r="AE136" s="91" t="str">
        <f>VLOOKUP(G:G,Служебный!B:G,6,)</f>
        <v>NYSE</v>
      </c>
      <c r="AF136" s="91" t="str">
        <f>VLOOKUP(G:G,Служебный!B:G,3,FALSE)</f>
        <v>Basic Materials</v>
      </c>
      <c r="AG136" s="91" t="str">
        <f>VLOOKUP(G:G,Служебный!B:G,4,FALSE)</f>
        <v>Oil &amp; Gas Drilling &amp; Exploration</v>
      </c>
      <c r="AH136" s="112">
        <f t="shared" si="63"/>
        <v>327</v>
      </c>
      <c r="AI136" s="112">
        <f t="shared" si="71"/>
        <v>0</v>
      </c>
      <c r="AJ136" s="112" t="str">
        <f t="shared" si="64"/>
        <v>интрадей</v>
      </c>
      <c r="AK136" s="91" t="str">
        <f>IF(D136&lt;Служебный!P$3,"Раньше открытия",IF(D136&gt;Служебный!P$6,"Позже закрытия",IF(D136&lt;Служебный!P$4,Служебный!N$4,IF((D136&gt;Служебный!P$5),Служебный!N$6,Служебный!N$5))))</f>
        <v>9:30 - 11:00</v>
      </c>
      <c r="AL136" s="91">
        <f t="shared" si="54"/>
        <v>0</v>
      </c>
      <c r="AM136" s="91">
        <f t="shared" si="55"/>
        <v>-8.2100000000000009</v>
      </c>
      <c r="AN136" s="91">
        <f t="shared" si="76"/>
        <v>2009</v>
      </c>
      <c r="AO136" s="91" t="str">
        <f t="shared" si="77"/>
        <v>Декабрь</v>
      </c>
      <c r="AP136" s="113">
        <f t="shared" si="78"/>
        <v>52</v>
      </c>
      <c r="AQ136" s="114">
        <f t="shared" si="65"/>
        <v>0</v>
      </c>
      <c r="AR136" s="114">
        <f t="shared" si="72"/>
        <v>30000</v>
      </c>
      <c r="AS136" s="114">
        <f t="shared" si="73"/>
        <v>-1.0109492666667574</v>
      </c>
      <c r="AT136" s="114">
        <f t="shared" si="79"/>
        <v>-2.7638514284060313E-2</v>
      </c>
      <c r="AU136" s="91">
        <f t="shared" si="66"/>
        <v>0</v>
      </c>
      <c r="AV136" s="91">
        <f t="shared" si="67"/>
        <v>0</v>
      </c>
      <c r="AW136" s="91">
        <f t="shared" si="80"/>
        <v>45</v>
      </c>
      <c r="AX136" s="115">
        <f>IF(AV136=0,AX135,IF(VLOOKUP(C135,Сводный!I:L,2,FALSE)&lt;0,IF(AX135&lt;0,AX135-1,-1),IF(AX135&gt;0,AX135+1,1)))</f>
        <v>-5</v>
      </c>
      <c r="AY136" s="120"/>
    </row>
    <row r="137" spans="1:51" s="25" customFormat="1" ht="11.25">
      <c r="A137" s="124"/>
      <c r="B137" s="116">
        <v>136</v>
      </c>
      <c r="C137" s="134">
        <v>40170</v>
      </c>
      <c r="D137" s="83">
        <v>0.59559027777776996</v>
      </c>
      <c r="E137" s="84">
        <f t="shared" si="56"/>
        <v>40170</v>
      </c>
      <c r="F137" s="83">
        <v>0.64857638888888003</v>
      </c>
      <c r="G137" s="85" t="s">
        <v>5707</v>
      </c>
      <c r="H137" s="85" t="s">
        <v>63</v>
      </c>
      <c r="I137" s="86">
        <v>13.09</v>
      </c>
      <c r="J137" s="86">
        <v>13.06</v>
      </c>
      <c r="K137" s="85">
        <v>100</v>
      </c>
      <c r="L137" s="86">
        <v>2.5299999999999998</v>
      </c>
      <c r="M137" s="118" t="s">
        <v>11847</v>
      </c>
      <c r="N137" s="108" t="s">
        <v>11909</v>
      </c>
      <c r="O137" s="109">
        <v>2</v>
      </c>
      <c r="P137" s="110" t="s">
        <v>11995</v>
      </c>
      <c r="Q137" s="86"/>
      <c r="R137" s="86"/>
      <c r="S137" s="128">
        <f t="shared" si="74"/>
        <v>29691.185219999974</v>
      </c>
      <c r="T137" s="128">
        <f t="shared" si="75"/>
        <v>2.5299999999999998</v>
      </c>
      <c r="U137" s="126">
        <f t="shared" si="57"/>
        <v>1309</v>
      </c>
      <c r="V137" s="126">
        <f t="shared" si="58"/>
        <v>1306</v>
      </c>
      <c r="W137" s="125">
        <f t="shared" si="59"/>
        <v>-3</v>
      </c>
      <c r="X137" s="125">
        <f t="shared" si="68"/>
        <v>-5.5299999999999994</v>
      </c>
      <c r="Y137" s="127">
        <f t="shared" si="69"/>
        <v>70.010000000002151</v>
      </c>
      <c r="Z137" s="127">
        <f t="shared" si="70"/>
        <v>-303.28477999999762</v>
      </c>
      <c r="AA137" s="127">
        <f t="shared" si="60"/>
        <v>67.010000000002151</v>
      </c>
      <c r="AB137" s="127">
        <f t="shared" si="61"/>
        <v>-308.8147799999976</v>
      </c>
      <c r="AC137" s="91" t="str">
        <f>IF(G137&lt;&gt;"",VLOOKUP(WEEKDAY(C137,2),Служебный!K$4:L$10,2),"")</f>
        <v>ср</v>
      </c>
      <c r="AD137" s="111" t="str">
        <f t="shared" si="62"/>
        <v>14-15</v>
      </c>
      <c r="AE137" s="91" t="str">
        <f>VLOOKUP(G:G,Служебный!B:G,6,)</f>
        <v>NYSE</v>
      </c>
      <c r="AF137" s="91" t="str">
        <f>VLOOKUP(G:G,Служебный!B:G,3,FALSE)</f>
        <v>Basic Materials</v>
      </c>
      <c r="AG137" s="91" t="str">
        <f>VLOOKUP(G:G,Служебный!B:G,4,FALSE)</f>
        <v>Steel &amp; Iron</v>
      </c>
      <c r="AH137" s="112">
        <f t="shared" si="63"/>
        <v>4578</v>
      </c>
      <c r="AI137" s="112">
        <f t="shared" si="71"/>
        <v>75</v>
      </c>
      <c r="AJ137" s="112" t="str">
        <f t="shared" si="64"/>
        <v>интрадей</v>
      </c>
      <c r="AK137" s="91" t="str">
        <f>IF(D137&lt;Служебный!P$3,"Раньше открытия",IF(D137&gt;Служебный!P$6,"Позже закрытия",IF(D137&lt;Служебный!P$4,Служебный!N$4,IF((D137&gt;Служебный!P$5),Служебный!N$6,Служебный!N$5))))</f>
        <v>11:00 - 14:30</v>
      </c>
      <c r="AL137" s="91">
        <f t="shared" si="54"/>
        <v>0</v>
      </c>
      <c r="AM137" s="91">
        <f t="shared" si="55"/>
        <v>-5.5299999999999994</v>
      </c>
      <c r="AN137" s="91">
        <f t="shared" si="76"/>
        <v>2009</v>
      </c>
      <c r="AO137" s="91" t="str">
        <f t="shared" si="77"/>
        <v>Декабрь</v>
      </c>
      <c r="AP137" s="113">
        <f t="shared" si="78"/>
        <v>52</v>
      </c>
      <c r="AQ137" s="114">
        <f t="shared" si="65"/>
        <v>0</v>
      </c>
      <c r="AR137" s="114">
        <f t="shared" si="72"/>
        <v>30000</v>
      </c>
      <c r="AS137" s="114">
        <f t="shared" si="73"/>
        <v>-1.029382600000087</v>
      </c>
      <c r="AT137" s="114">
        <f t="shared" si="79"/>
        <v>-1.8621588142093651E-2</v>
      </c>
      <c r="AU137" s="91">
        <f t="shared" si="66"/>
        <v>0</v>
      </c>
      <c r="AV137" s="91">
        <f t="shared" si="67"/>
        <v>0</v>
      </c>
      <c r="AW137" s="91">
        <f t="shared" si="80"/>
        <v>15</v>
      </c>
      <c r="AX137" s="115">
        <f>IF(AV137=0,AX136,IF(VLOOKUP(C136,Сводный!I:L,2,FALSE)&lt;0,IF(AX136&lt;0,AX136-1,-1),IF(AX136&gt;0,AX136+1,1)))</f>
        <v>-5</v>
      </c>
      <c r="AY137" s="120"/>
    </row>
    <row r="138" spans="1:51" s="25" customFormat="1" ht="11.25">
      <c r="A138" s="124"/>
      <c r="B138" s="116">
        <v>137</v>
      </c>
      <c r="C138" s="134">
        <v>40170</v>
      </c>
      <c r="D138" s="83">
        <v>0.60067129629629001</v>
      </c>
      <c r="E138" s="84">
        <f t="shared" si="56"/>
        <v>40170</v>
      </c>
      <c r="F138" s="83">
        <v>0.60206018518518001</v>
      </c>
      <c r="G138" s="85" t="s">
        <v>5549</v>
      </c>
      <c r="H138" s="85" t="s">
        <v>63</v>
      </c>
      <c r="I138" s="86">
        <v>71.510000000000005</v>
      </c>
      <c r="J138" s="86">
        <v>71.459999999999994</v>
      </c>
      <c r="K138" s="85">
        <v>100</v>
      </c>
      <c r="L138" s="86">
        <v>2.2799999999999998</v>
      </c>
      <c r="M138" s="118" t="s">
        <v>11846</v>
      </c>
      <c r="N138" s="108" t="s">
        <v>11909</v>
      </c>
      <c r="O138" s="109">
        <v>2</v>
      </c>
      <c r="P138" s="110" t="s">
        <v>11997</v>
      </c>
      <c r="Q138" s="86"/>
      <c r="R138" s="86"/>
      <c r="S138" s="128">
        <f t="shared" si="74"/>
        <v>29683.905219999971</v>
      </c>
      <c r="T138" s="128">
        <f t="shared" si="75"/>
        <v>2.2799999999999998</v>
      </c>
      <c r="U138" s="126">
        <f t="shared" si="57"/>
        <v>7151.0000000000009</v>
      </c>
      <c r="V138" s="126">
        <f t="shared" si="58"/>
        <v>7145.9999999999991</v>
      </c>
      <c r="W138" s="125">
        <f t="shared" si="59"/>
        <v>-5.000000000001819</v>
      </c>
      <c r="X138" s="125">
        <f t="shared" si="68"/>
        <v>-7.2800000000018183</v>
      </c>
      <c r="Y138" s="127">
        <f t="shared" si="69"/>
        <v>67.010000000002151</v>
      </c>
      <c r="Z138" s="127">
        <f t="shared" si="70"/>
        <v>-308.8147799999976</v>
      </c>
      <c r="AA138" s="127">
        <f t="shared" si="60"/>
        <v>62.010000000000332</v>
      </c>
      <c r="AB138" s="127">
        <f t="shared" si="61"/>
        <v>-316.09477999999939</v>
      </c>
      <c r="AC138" s="91" t="str">
        <f>IF(G138&lt;&gt;"",VLOOKUP(WEEKDAY(C138,2),Служебный!K$4:L$10,2),"")</f>
        <v>ср</v>
      </c>
      <c r="AD138" s="111" t="str">
        <f t="shared" si="62"/>
        <v>14-15</v>
      </c>
      <c r="AE138" s="91" t="str">
        <f>VLOOKUP(G:G,Служебный!B:G,6,)</f>
        <v>NYSE</v>
      </c>
      <c r="AF138" s="91" t="str">
        <f>VLOOKUP(G:G,Служебный!B:G,3,FALSE)</f>
        <v>Financial</v>
      </c>
      <c r="AG138" s="91" t="str">
        <f>VLOOKUP(G:G,Служебный!B:G,4,FALSE)</f>
        <v>Property Management</v>
      </c>
      <c r="AH138" s="112">
        <f t="shared" si="63"/>
        <v>120</v>
      </c>
      <c r="AI138" s="112">
        <f t="shared" si="71"/>
        <v>0</v>
      </c>
      <c r="AJ138" s="112" t="str">
        <f t="shared" si="64"/>
        <v>интрадей</v>
      </c>
      <c r="AK138" s="91" t="str">
        <f>IF(D138&lt;Служебный!P$3,"Раньше открытия",IF(D138&gt;Служебный!P$6,"Позже закрытия",IF(D138&lt;Служебный!P$4,Служебный!N$4,IF((D138&gt;Служебный!P$5),Служебный!N$6,Служебный!N$5))))</f>
        <v>11:00 - 14:30</v>
      </c>
      <c r="AL138" s="91">
        <f t="shared" si="54"/>
        <v>0</v>
      </c>
      <c r="AM138" s="91">
        <f t="shared" si="55"/>
        <v>-7.2800000000018183</v>
      </c>
      <c r="AN138" s="91">
        <f t="shared" si="76"/>
        <v>2009</v>
      </c>
      <c r="AO138" s="91" t="str">
        <f t="shared" si="77"/>
        <v>Декабрь</v>
      </c>
      <c r="AP138" s="113">
        <f t="shared" si="78"/>
        <v>52</v>
      </c>
      <c r="AQ138" s="114">
        <f t="shared" si="65"/>
        <v>0</v>
      </c>
      <c r="AR138" s="114">
        <f t="shared" si="72"/>
        <v>30000</v>
      </c>
      <c r="AS138" s="114">
        <f t="shared" si="73"/>
        <v>-1.0536492666667618</v>
      </c>
      <c r="AT138" s="114">
        <f t="shared" si="79"/>
        <v>-2.4519061620681508E-2</v>
      </c>
      <c r="AU138" s="91">
        <f t="shared" si="66"/>
        <v>0</v>
      </c>
      <c r="AV138" s="91">
        <f t="shared" si="67"/>
        <v>0</v>
      </c>
      <c r="AW138" s="91">
        <f t="shared" si="80"/>
        <v>75</v>
      </c>
      <c r="AX138" s="115">
        <f>IF(AV138=0,AX137,IF(VLOOKUP(C137,Сводный!I:L,2,FALSE)&lt;0,IF(AX137&lt;0,AX137-1,-1),IF(AX137&gt;0,AX137+1,1)))</f>
        <v>-5</v>
      </c>
      <c r="AY138" s="120"/>
    </row>
    <row r="139" spans="1:51" s="25" customFormat="1" ht="11.25">
      <c r="A139" s="124"/>
      <c r="B139" s="116">
        <v>138</v>
      </c>
      <c r="C139" s="134">
        <v>40170</v>
      </c>
      <c r="D139" s="83">
        <v>0.6063310185185099</v>
      </c>
      <c r="E139" s="84">
        <f t="shared" si="56"/>
        <v>40170</v>
      </c>
      <c r="F139" s="83">
        <v>0.66083333333333005</v>
      </c>
      <c r="G139" s="85" t="s">
        <v>1279</v>
      </c>
      <c r="H139" s="85" t="s">
        <v>68</v>
      </c>
      <c r="I139" s="86">
        <v>27.92</v>
      </c>
      <c r="J139" s="86">
        <v>27.67</v>
      </c>
      <c r="K139" s="85">
        <v>100</v>
      </c>
      <c r="L139" s="86">
        <v>2.69</v>
      </c>
      <c r="M139" s="118" t="s">
        <v>11850</v>
      </c>
      <c r="N139" s="108" t="s">
        <v>11910</v>
      </c>
      <c r="O139" s="109">
        <v>0</v>
      </c>
      <c r="P139" s="110" t="s">
        <v>11996</v>
      </c>
      <c r="Q139" s="86"/>
      <c r="R139" s="86"/>
      <c r="S139" s="128">
        <f t="shared" si="74"/>
        <v>29706.215219999973</v>
      </c>
      <c r="T139" s="128">
        <f t="shared" si="75"/>
        <v>2.69</v>
      </c>
      <c r="U139" s="126">
        <f t="shared" si="57"/>
        <v>2792</v>
      </c>
      <c r="V139" s="126">
        <f t="shared" si="58"/>
        <v>2767</v>
      </c>
      <c r="W139" s="125">
        <f t="shared" si="59"/>
        <v>25</v>
      </c>
      <c r="X139" s="125">
        <f t="shared" si="68"/>
        <v>22.31</v>
      </c>
      <c r="Y139" s="127">
        <f t="shared" si="69"/>
        <v>62.010000000000332</v>
      </c>
      <c r="Z139" s="127">
        <f t="shared" si="70"/>
        <v>-316.09477999999939</v>
      </c>
      <c r="AA139" s="127">
        <f t="shared" si="60"/>
        <v>87.010000000000332</v>
      </c>
      <c r="AB139" s="127">
        <f t="shared" si="61"/>
        <v>-293.78477999999939</v>
      </c>
      <c r="AC139" s="91" t="str">
        <f>IF(G139&lt;&gt;"",VLOOKUP(WEEKDAY(C139,2),Служебный!K$4:L$10,2),"")</f>
        <v>ср</v>
      </c>
      <c r="AD139" s="111" t="str">
        <f t="shared" si="62"/>
        <v>14-15</v>
      </c>
      <c r="AE139" s="91" t="str">
        <f>VLOOKUP(G:G,Служебный!B:G,6,)</f>
        <v>NYSE</v>
      </c>
      <c r="AF139" s="91" t="str">
        <f>VLOOKUP(G:G,Служебный!B:G,3,FALSE)</f>
        <v>Basic Materials</v>
      </c>
      <c r="AG139" s="91" t="str">
        <f>VLOOKUP(G:G,Служебный!B:G,4,FALSE)</f>
        <v>Steel &amp; Iron</v>
      </c>
      <c r="AH139" s="112">
        <f t="shared" si="63"/>
        <v>4709</v>
      </c>
      <c r="AI139" s="112">
        <f t="shared" si="71"/>
        <v>75</v>
      </c>
      <c r="AJ139" s="112" t="str">
        <f t="shared" si="64"/>
        <v>интрадей</v>
      </c>
      <c r="AK139" s="91" t="str">
        <f>IF(D139&lt;Служебный!P$3,"Раньше открытия",IF(D139&gt;Служебный!P$6,"Позже закрытия",IF(D139&lt;Служебный!P$4,Служебный!N$4,IF((D139&gt;Служебный!P$5),Служебный!N$6,Служебный!N$5))))</f>
        <v>14:30 - 16:00</v>
      </c>
      <c r="AL139" s="91">
        <f t="shared" si="54"/>
        <v>22.31</v>
      </c>
      <c r="AM139" s="91">
        <f t="shared" si="55"/>
        <v>0</v>
      </c>
      <c r="AN139" s="91">
        <f t="shared" si="76"/>
        <v>2009</v>
      </c>
      <c r="AO139" s="91" t="str">
        <f t="shared" si="77"/>
        <v>Декабрь</v>
      </c>
      <c r="AP139" s="113">
        <f t="shared" si="78"/>
        <v>52</v>
      </c>
      <c r="AQ139" s="114">
        <f t="shared" si="65"/>
        <v>0</v>
      </c>
      <c r="AR139" s="114">
        <f t="shared" si="72"/>
        <v>30000</v>
      </c>
      <c r="AS139" s="114">
        <f t="shared" si="73"/>
        <v>-0.97928260000009082</v>
      </c>
      <c r="AT139" s="114">
        <f t="shared" si="79"/>
        <v>7.5158574435043049E-2</v>
      </c>
      <c r="AU139" s="91">
        <f t="shared" si="66"/>
        <v>0</v>
      </c>
      <c r="AV139" s="91">
        <f t="shared" si="67"/>
        <v>0</v>
      </c>
      <c r="AW139" s="91">
        <f t="shared" si="80"/>
        <v>30</v>
      </c>
      <c r="AX139" s="115">
        <f>IF(AV139=0,AX138,IF(VLOOKUP(C138,Сводный!I:L,2,FALSE)&lt;0,IF(AX138&lt;0,AX138-1,-1),IF(AX138&gt;0,AX138+1,1)))</f>
        <v>-5</v>
      </c>
      <c r="AY139" s="120"/>
    </row>
    <row r="140" spans="1:51" s="25" customFormat="1" ht="11.25">
      <c r="A140" s="124"/>
      <c r="B140" s="116">
        <v>139</v>
      </c>
      <c r="C140" s="134">
        <v>40170</v>
      </c>
      <c r="D140" s="83">
        <v>0.60673611111111003</v>
      </c>
      <c r="E140" s="84">
        <f t="shared" si="56"/>
        <v>40170</v>
      </c>
      <c r="F140" s="83">
        <v>0.66086805555554995</v>
      </c>
      <c r="G140" s="85" t="s">
        <v>724</v>
      </c>
      <c r="H140" s="85" t="s">
        <v>68</v>
      </c>
      <c r="I140" s="86">
        <v>75.48</v>
      </c>
      <c r="J140" s="86">
        <v>75.28</v>
      </c>
      <c r="K140" s="85">
        <v>100</v>
      </c>
      <c r="L140" s="86">
        <v>2.29</v>
      </c>
      <c r="M140" s="118" t="s">
        <v>11851</v>
      </c>
      <c r="N140" s="108" t="s">
        <v>11909</v>
      </c>
      <c r="O140" s="109">
        <v>-1</v>
      </c>
      <c r="P140" s="110" t="s">
        <v>11996</v>
      </c>
      <c r="Q140" s="86"/>
      <c r="R140" s="86"/>
      <c r="S140" s="128">
        <f t="shared" si="74"/>
        <v>29723.925219999972</v>
      </c>
      <c r="T140" s="128">
        <f t="shared" si="75"/>
        <v>2.29</v>
      </c>
      <c r="U140" s="126">
        <f t="shared" si="57"/>
        <v>7548</v>
      </c>
      <c r="V140" s="126">
        <f t="shared" si="58"/>
        <v>7528</v>
      </c>
      <c r="W140" s="125">
        <f t="shared" si="59"/>
        <v>20</v>
      </c>
      <c r="X140" s="125">
        <f t="shared" si="68"/>
        <v>17.71</v>
      </c>
      <c r="Y140" s="127">
        <f t="shared" si="69"/>
        <v>87.010000000000332</v>
      </c>
      <c r="Z140" s="127">
        <f t="shared" si="70"/>
        <v>-293.78477999999939</v>
      </c>
      <c r="AA140" s="127">
        <f t="shared" si="60"/>
        <v>107.01000000000033</v>
      </c>
      <c r="AB140" s="127">
        <f t="shared" si="61"/>
        <v>-276.07477999999941</v>
      </c>
      <c r="AC140" s="91" t="str">
        <f>IF(G140&lt;&gt;"",VLOOKUP(WEEKDAY(C140,2),Служебный!K$4:L$10,2),"")</f>
        <v>ср</v>
      </c>
      <c r="AD140" s="111" t="str">
        <f t="shared" si="62"/>
        <v>14-15</v>
      </c>
      <c r="AE140" s="91" t="str">
        <f>VLOOKUP(G:G,Служебный!B:G,6,)</f>
        <v>NYSE</v>
      </c>
      <c r="AF140" s="91" t="str">
        <f>VLOOKUP(G:G,Служебный!B:G,3,FALSE)</f>
        <v>Basic Materials</v>
      </c>
      <c r="AG140" s="91" t="str">
        <f>VLOOKUP(G:G,Служебный!B:G,4,FALSE)</f>
        <v>Industrial Metals &amp; Minerals</v>
      </c>
      <c r="AH140" s="112">
        <f t="shared" si="63"/>
        <v>4677</v>
      </c>
      <c r="AI140" s="112">
        <f t="shared" si="71"/>
        <v>75</v>
      </c>
      <c r="AJ140" s="112" t="str">
        <f t="shared" si="64"/>
        <v>интрадей</v>
      </c>
      <c r="AK140" s="91" t="str">
        <f>IF(D140&lt;Служебный!P$3,"Раньше открытия",IF(D140&gt;Служебный!P$6,"Позже закрытия",IF(D140&lt;Служебный!P$4,Служебный!N$4,IF((D140&gt;Служебный!P$5),Служебный!N$6,Служебный!N$5))))</f>
        <v>14:30 - 16:00</v>
      </c>
      <c r="AL140" s="91">
        <f t="shared" ref="AL140:AL203" si="81">IF(X140&gt;0,X140,0)</f>
        <v>17.71</v>
      </c>
      <c r="AM140" s="91">
        <f t="shared" ref="AM140:AM203" si="82">IF(X140&lt;0,X140,0)</f>
        <v>0</v>
      </c>
      <c r="AN140" s="91">
        <f t="shared" si="76"/>
        <v>2009</v>
      </c>
      <c r="AO140" s="91" t="str">
        <f t="shared" si="77"/>
        <v>Декабрь</v>
      </c>
      <c r="AP140" s="113">
        <f t="shared" si="78"/>
        <v>52</v>
      </c>
      <c r="AQ140" s="114">
        <f t="shared" si="65"/>
        <v>0</v>
      </c>
      <c r="AR140" s="114">
        <f t="shared" si="72"/>
        <v>30000</v>
      </c>
      <c r="AS140" s="114">
        <f t="shared" si="73"/>
        <v>-0.92024926666676032</v>
      </c>
      <c r="AT140" s="114">
        <f t="shared" si="79"/>
        <v>5.9617153746586042E-2</v>
      </c>
      <c r="AU140" s="91">
        <f t="shared" si="66"/>
        <v>0</v>
      </c>
      <c r="AV140" s="91">
        <f t="shared" si="67"/>
        <v>0</v>
      </c>
      <c r="AW140" s="91">
        <f t="shared" si="80"/>
        <v>80</v>
      </c>
      <c r="AX140" s="115">
        <f>IF(AV140=0,AX139,IF(VLOOKUP(C139,Сводный!I:L,2,FALSE)&lt;0,IF(AX139&lt;0,AX139-1,-1),IF(AX139&gt;0,AX139+1,1)))</f>
        <v>-5</v>
      </c>
      <c r="AY140" s="120"/>
    </row>
    <row r="141" spans="1:51" s="25" customFormat="1" ht="11.25">
      <c r="A141" s="124"/>
      <c r="B141" s="116">
        <v>140</v>
      </c>
      <c r="C141" s="134">
        <v>40170</v>
      </c>
      <c r="D141" s="83">
        <v>0.62387731481481001</v>
      </c>
      <c r="E141" s="84">
        <f t="shared" si="56"/>
        <v>40170</v>
      </c>
      <c r="F141" s="83">
        <v>0.62511574074073994</v>
      </c>
      <c r="G141" s="85" t="s">
        <v>1629</v>
      </c>
      <c r="H141" s="85" t="s">
        <v>68</v>
      </c>
      <c r="I141" s="86">
        <v>27.05</v>
      </c>
      <c r="J141" s="86">
        <v>27.01</v>
      </c>
      <c r="K141" s="85">
        <v>100</v>
      </c>
      <c r="L141" s="86">
        <v>2.2799999999999998</v>
      </c>
      <c r="M141" s="118" t="s">
        <v>11847</v>
      </c>
      <c r="N141" s="108" t="s">
        <v>11909</v>
      </c>
      <c r="O141" s="109">
        <v>-1</v>
      </c>
      <c r="P141" s="110" t="s">
        <v>11995</v>
      </c>
      <c r="Q141" s="86"/>
      <c r="R141" s="86"/>
      <c r="S141" s="128">
        <f t="shared" si="74"/>
        <v>29725.645219999973</v>
      </c>
      <c r="T141" s="128">
        <f t="shared" si="75"/>
        <v>2.2799999999999998</v>
      </c>
      <c r="U141" s="126">
        <f t="shared" si="57"/>
        <v>2705</v>
      </c>
      <c r="V141" s="126">
        <f t="shared" si="58"/>
        <v>2701</v>
      </c>
      <c r="W141" s="125">
        <f t="shared" si="59"/>
        <v>4</v>
      </c>
      <c r="X141" s="125">
        <f t="shared" si="68"/>
        <v>1.7200000000000002</v>
      </c>
      <c r="Y141" s="127">
        <f t="shared" si="69"/>
        <v>107.01000000000033</v>
      </c>
      <c r="Z141" s="127">
        <f t="shared" si="70"/>
        <v>-276.07477999999941</v>
      </c>
      <c r="AA141" s="127">
        <f t="shared" si="60"/>
        <v>111.01000000000033</v>
      </c>
      <c r="AB141" s="127">
        <f t="shared" si="61"/>
        <v>-274.35477999999938</v>
      </c>
      <c r="AC141" s="91" t="str">
        <f>IF(G141&lt;&gt;"",VLOOKUP(WEEKDAY(C141,2),Служебный!K$4:L$10,2),"")</f>
        <v>ср</v>
      </c>
      <c r="AD141" s="111" t="str">
        <f t="shared" si="62"/>
        <v>14-15</v>
      </c>
      <c r="AE141" s="91" t="str">
        <f>VLOOKUP(G:G,Служебный!B:G,6,)</f>
        <v>NYSE</v>
      </c>
      <c r="AF141" s="91" t="str">
        <f>VLOOKUP(G:G,Служебный!B:G,3,FALSE)</f>
        <v>Services</v>
      </c>
      <c r="AG141" s="91" t="str">
        <f>VLOOKUP(G:G,Служебный!B:G,4,FALSE)</f>
        <v>Apparel Stores</v>
      </c>
      <c r="AH141" s="112">
        <f t="shared" si="63"/>
        <v>107</v>
      </c>
      <c r="AI141" s="112">
        <f t="shared" si="71"/>
        <v>0</v>
      </c>
      <c r="AJ141" s="112" t="str">
        <f t="shared" si="64"/>
        <v>интрадей</v>
      </c>
      <c r="AK141" s="91" t="str">
        <f>IF(D141&lt;Служебный!P$3,"Раньше открытия",IF(D141&gt;Служебный!P$6,"Позже закрытия",IF(D141&lt;Служебный!P$4,Служебный!N$4,IF((D141&gt;Служебный!P$5),Служебный!N$6,Служебный!N$5))))</f>
        <v>14:30 - 16:00</v>
      </c>
      <c r="AL141" s="91">
        <f t="shared" si="81"/>
        <v>1.7200000000000002</v>
      </c>
      <c r="AM141" s="91">
        <f t="shared" si="82"/>
        <v>0</v>
      </c>
      <c r="AN141" s="91">
        <f t="shared" si="76"/>
        <v>2009</v>
      </c>
      <c r="AO141" s="91" t="str">
        <f t="shared" si="77"/>
        <v>Декабрь</v>
      </c>
      <c r="AP141" s="113">
        <f t="shared" si="78"/>
        <v>52</v>
      </c>
      <c r="AQ141" s="114">
        <f t="shared" si="65"/>
        <v>0</v>
      </c>
      <c r="AR141" s="114">
        <f t="shared" si="72"/>
        <v>30000</v>
      </c>
      <c r="AS141" s="114">
        <f t="shared" si="73"/>
        <v>-0.91451593333342318</v>
      </c>
      <c r="AT141" s="114">
        <f t="shared" si="79"/>
        <v>5.7865843332288057E-3</v>
      </c>
      <c r="AU141" s="91">
        <f t="shared" si="66"/>
        <v>0</v>
      </c>
      <c r="AV141" s="91">
        <f t="shared" si="67"/>
        <v>0</v>
      </c>
      <c r="AW141" s="91">
        <f t="shared" si="80"/>
        <v>30</v>
      </c>
      <c r="AX141" s="115">
        <f>IF(AV141=0,AX140,IF(VLOOKUP(C140,Сводный!I:L,2,FALSE)&lt;0,IF(AX140&lt;0,AX140-1,-1),IF(AX140&gt;0,AX140+1,1)))</f>
        <v>-5</v>
      </c>
      <c r="AY141" s="120"/>
    </row>
    <row r="142" spans="1:51" s="25" customFormat="1" ht="11.25">
      <c r="A142" s="124"/>
      <c r="B142" s="116">
        <v>141</v>
      </c>
      <c r="C142" s="134">
        <v>40170</v>
      </c>
      <c r="D142" s="83">
        <v>0.62395833333333006</v>
      </c>
      <c r="E142" s="84">
        <f t="shared" si="56"/>
        <v>40170</v>
      </c>
      <c r="F142" s="83">
        <v>0.62543981481481004</v>
      </c>
      <c r="G142" s="85" t="s">
        <v>1629</v>
      </c>
      <c r="H142" s="85" t="s">
        <v>68</v>
      </c>
      <c r="I142" s="86">
        <v>27.07</v>
      </c>
      <c r="J142" s="86">
        <v>26.97</v>
      </c>
      <c r="K142" s="85">
        <v>100</v>
      </c>
      <c r="L142" s="86">
        <v>2.2799999999999998</v>
      </c>
      <c r="M142" s="118" t="s">
        <v>11846</v>
      </c>
      <c r="N142" s="108" t="s">
        <v>11909</v>
      </c>
      <c r="O142" s="109">
        <v>-2</v>
      </c>
      <c r="P142" s="110" t="s">
        <v>11997</v>
      </c>
      <c r="Q142" s="86"/>
      <c r="R142" s="86"/>
      <c r="S142" s="128">
        <f t="shared" si="74"/>
        <v>29733.365219999974</v>
      </c>
      <c r="T142" s="128">
        <f t="shared" si="75"/>
        <v>2.2799999999999998</v>
      </c>
      <c r="U142" s="126">
        <f t="shared" si="57"/>
        <v>2707</v>
      </c>
      <c r="V142" s="126">
        <f t="shared" si="58"/>
        <v>2697</v>
      </c>
      <c r="W142" s="125">
        <f t="shared" si="59"/>
        <v>10</v>
      </c>
      <c r="X142" s="125">
        <f t="shared" si="68"/>
        <v>7.7200000000000006</v>
      </c>
      <c r="Y142" s="127">
        <f t="shared" si="69"/>
        <v>111.01000000000033</v>
      </c>
      <c r="Z142" s="127">
        <f t="shared" si="70"/>
        <v>-274.35477999999938</v>
      </c>
      <c r="AA142" s="127">
        <f t="shared" si="60"/>
        <v>121.01000000000033</v>
      </c>
      <c r="AB142" s="127">
        <f t="shared" si="61"/>
        <v>-266.63477999999935</v>
      </c>
      <c r="AC142" s="91" t="str">
        <f>IF(G142&lt;&gt;"",VLOOKUP(WEEKDAY(C142,2),Служебный!K$4:L$10,2),"")</f>
        <v>ср</v>
      </c>
      <c r="AD142" s="111" t="str">
        <f t="shared" si="62"/>
        <v>14-15</v>
      </c>
      <c r="AE142" s="91" t="str">
        <f>VLOOKUP(G:G,Служебный!B:G,6,)</f>
        <v>NYSE</v>
      </c>
      <c r="AF142" s="91" t="str">
        <f>VLOOKUP(G:G,Служебный!B:G,3,FALSE)</f>
        <v>Services</v>
      </c>
      <c r="AG142" s="91" t="str">
        <f>VLOOKUP(G:G,Служебный!B:G,4,FALSE)</f>
        <v>Apparel Stores</v>
      </c>
      <c r="AH142" s="112">
        <f t="shared" si="63"/>
        <v>128</v>
      </c>
      <c r="AI142" s="112">
        <f t="shared" si="71"/>
        <v>0</v>
      </c>
      <c r="AJ142" s="112" t="str">
        <f t="shared" si="64"/>
        <v>интрадей</v>
      </c>
      <c r="AK142" s="91" t="str">
        <f>IF(D142&lt;Служебный!P$3,"Раньше открытия",IF(D142&gt;Служебный!P$6,"Позже закрытия",IF(D142&lt;Служебный!P$4,Служебный!N$4,IF((D142&gt;Служебный!P$5),Служебный!N$6,Служебный!N$5))))</f>
        <v>14:30 - 16:00</v>
      </c>
      <c r="AL142" s="91">
        <f t="shared" si="81"/>
        <v>7.7200000000000006</v>
      </c>
      <c r="AM142" s="91">
        <f t="shared" si="82"/>
        <v>0</v>
      </c>
      <c r="AN142" s="91">
        <f t="shared" si="76"/>
        <v>2009</v>
      </c>
      <c r="AO142" s="91" t="str">
        <f t="shared" si="77"/>
        <v>Декабрь</v>
      </c>
      <c r="AP142" s="113">
        <f t="shared" si="78"/>
        <v>52</v>
      </c>
      <c r="AQ142" s="114">
        <f t="shared" si="65"/>
        <v>29733.365219999974</v>
      </c>
      <c r="AR142" s="114">
        <f t="shared" si="72"/>
        <v>30000</v>
      </c>
      <c r="AS142" s="114">
        <f t="shared" si="73"/>
        <v>-0.88878260000008591</v>
      </c>
      <c r="AT142" s="114">
        <f t="shared" si="79"/>
        <v>2.597084081057054E-2</v>
      </c>
      <c r="AU142" s="91">
        <f t="shared" si="66"/>
        <v>0</v>
      </c>
      <c r="AV142" s="91">
        <f t="shared" si="67"/>
        <v>-266.63477999999935</v>
      </c>
      <c r="AW142" s="91">
        <f t="shared" si="80"/>
        <v>30</v>
      </c>
      <c r="AX142" s="115">
        <f>IF(AV142=0,AX141,IF(VLOOKUP(C141,Сводный!I:L,2,FALSE)&lt;0,IF(AX141&lt;0,AX141-1,-1),IF(AX141&gt;0,AX141+1,1)))</f>
        <v>1</v>
      </c>
      <c r="AY142" s="120"/>
    </row>
    <row r="143" spans="1:51" s="25" customFormat="1" ht="11.25">
      <c r="A143" s="124"/>
      <c r="B143" s="116">
        <v>142</v>
      </c>
      <c r="C143" s="134">
        <v>40171</v>
      </c>
      <c r="D143" s="83">
        <v>0.39993055555555002</v>
      </c>
      <c r="E143" s="84">
        <f t="shared" si="56"/>
        <v>40171</v>
      </c>
      <c r="F143" s="83">
        <v>0.41857638888887999</v>
      </c>
      <c r="G143" s="85" t="s">
        <v>903</v>
      </c>
      <c r="H143" s="85" t="s">
        <v>68</v>
      </c>
      <c r="I143" s="86">
        <v>47.95</v>
      </c>
      <c r="J143" s="86">
        <v>47.9</v>
      </c>
      <c r="K143" s="85">
        <v>100</v>
      </c>
      <c r="L143" s="86">
        <v>2.2200000000000002</v>
      </c>
      <c r="M143" s="118" t="s">
        <v>11851</v>
      </c>
      <c r="N143" s="108" t="s">
        <v>11909</v>
      </c>
      <c r="O143" s="109">
        <v>-2</v>
      </c>
      <c r="P143" s="110" t="s">
        <v>11996</v>
      </c>
      <c r="Q143" s="86"/>
      <c r="R143" s="86"/>
      <c r="S143" s="128">
        <f t="shared" si="74"/>
        <v>29736.145219999973</v>
      </c>
      <c r="T143" s="128">
        <f t="shared" si="75"/>
        <v>2.2200000000000002</v>
      </c>
      <c r="U143" s="126">
        <f t="shared" si="57"/>
        <v>4795</v>
      </c>
      <c r="V143" s="126">
        <f t="shared" si="58"/>
        <v>4790</v>
      </c>
      <c r="W143" s="125">
        <f t="shared" si="59"/>
        <v>5</v>
      </c>
      <c r="X143" s="125">
        <f t="shared" si="68"/>
        <v>2.78</v>
      </c>
      <c r="Y143" s="127">
        <f t="shared" si="69"/>
        <v>121.01000000000033</v>
      </c>
      <c r="Z143" s="127">
        <f t="shared" si="70"/>
        <v>-266.63477999999935</v>
      </c>
      <c r="AA143" s="127">
        <f t="shared" si="60"/>
        <v>126.01000000000033</v>
      </c>
      <c r="AB143" s="127">
        <f t="shared" si="61"/>
        <v>-263.85477999999938</v>
      </c>
      <c r="AC143" s="91" t="str">
        <f>IF(G143&lt;&gt;"",VLOOKUP(WEEKDAY(C143,2),Служебный!K$4:L$10,2),"")</f>
        <v>чт</v>
      </c>
      <c r="AD143" s="111" t="str">
        <f t="shared" si="62"/>
        <v>9-10</v>
      </c>
      <c r="AE143" s="91" t="str">
        <f>VLOOKUP(G:G,Служебный!B:G,6,)</f>
        <v>NYSE</v>
      </c>
      <c r="AF143" s="91" t="str">
        <f>VLOOKUP(G:G,Служебный!B:G,3,FALSE)</f>
        <v>Basic Materials</v>
      </c>
      <c r="AG143" s="91" t="str">
        <f>VLOOKUP(G:G,Служебный!B:G,4,FALSE)</f>
        <v>Industrial Metals &amp; Minerals</v>
      </c>
      <c r="AH143" s="112">
        <f t="shared" si="63"/>
        <v>1611</v>
      </c>
      <c r="AI143" s="112">
        <f t="shared" si="71"/>
        <v>15</v>
      </c>
      <c r="AJ143" s="112" t="str">
        <f t="shared" si="64"/>
        <v>интрадей</v>
      </c>
      <c r="AK143" s="91" t="str">
        <f>IF(D143&lt;Служебный!P$3,"Раньше открытия",IF(D143&gt;Служебный!P$6,"Позже закрытия",IF(D143&lt;Служебный!P$4,Служебный!N$4,IF((D143&gt;Служебный!P$5),Служебный!N$6,Служебный!N$5))))</f>
        <v>9:30 - 11:00</v>
      </c>
      <c r="AL143" s="91">
        <f t="shared" si="81"/>
        <v>2.78</v>
      </c>
      <c r="AM143" s="91">
        <f t="shared" si="82"/>
        <v>0</v>
      </c>
      <c r="AN143" s="91">
        <f t="shared" si="76"/>
        <v>2009</v>
      </c>
      <c r="AO143" s="91" t="str">
        <f t="shared" si="77"/>
        <v>Декабрь</v>
      </c>
      <c r="AP143" s="113">
        <f t="shared" si="78"/>
        <v>52</v>
      </c>
      <c r="AQ143" s="114">
        <f t="shared" si="65"/>
        <v>0</v>
      </c>
      <c r="AR143" s="114">
        <f t="shared" si="72"/>
        <v>30000</v>
      </c>
      <c r="AS143" s="114">
        <f t="shared" si="73"/>
        <v>-0.87951593333342315</v>
      </c>
      <c r="AT143" s="114">
        <f t="shared" si="79"/>
        <v>9.3497657578594066E-3</v>
      </c>
      <c r="AU143" s="91">
        <f t="shared" si="66"/>
        <v>-266.63477999999935</v>
      </c>
      <c r="AV143" s="91">
        <f t="shared" si="67"/>
        <v>0</v>
      </c>
      <c r="AW143" s="91">
        <f t="shared" si="80"/>
        <v>50</v>
      </c>
      <c r="AX143" s="115">
        <f>IF(AV143=0,AX142,IF(VLOOKUP(C142,Сводный!I:L,2,FALSE)&lt;0,IF(AX142&lt;0,AX142-1,-1),IF(AX142&gt;0,AX142+1,1)))</f>
        <v>1</v>
      </c>
      <c r="AY143" s="120"/>
    </row>
    <row r="144" spans="1:51" s="25" customFormat="1" ht="11.25">
      <c r="A144" s="124"/>
      <c r="B144" s="116">
        <v>143</v>
      </c>
      <c r="C144" s="134">
        <v>40171</v>
      </c>
      <c r="D144" s="83">
        <v>0.40223379629628997</v>
      </c>
      <c r="E144" s="84">
        <f t="shared" si="56"/>
        <v>40171</v>
      </c>
      <c r="F144" s="83">
        <v>0.40317129629629</v>
      </c>
      <c r="G144" s="85" t="s">
        <v>1315</v>
      </c>
      <c r="H144" s="85" t="s">
        <v>68</v>
      </c>
      <c r="I144" s="86">
        <v>50.49</v>
      </c>
      <c r="J144" s="86">
        <v>50.53</v>
      </c>
      <c r="K144" s="85">
        <v>100</v>
      </c>
      <c r="L144" s="86">
        <v>2.2200000000000002</v>
      </c>
      <c r="M144" s="118" t="s">
        <v>11847</v>
      </c>
      <c r="N144" s="108" t="s">
        <v>11909</v>
      </c>
      <c r="O144" s="109">
        <v>1</v>
      </c>
      <c r="P144" s="110" t="s">
        <v>11995</v>
      </c>
      <c r="Q144" s="86"/>
      <c r="R144" s="86"/>
      <c r="S144" s="128">
        <f t="shared" si="74"/>
        <v>29729.925219999972</v>
      </c>
      <c r="T144" s="128">
        <f t="shared" si="75"/>
        <v>2.2200000000000002</v>
      </c>
      <c r="U144" s="126">
        <f t="shared" si="57"/>
        <v>5049</v>
      </c>
      <c r="V144" s="126">
        <f t="shared" si="58"/>
        <v>5053</v>
      </c>
      <c r="W144" s="125">
        <f t="shared" si="59"/>
        <v>-4</v>
      </c>
      <c r="X144" s="125">
        <f t="shared" si="68"/>
        <v>-6.2200000000000006</v>
      </c>
      <c r="Y144" s="127">
        <f t="shared" si="69"/>
        <v>126.01000000000033</v>
      </c>
      <c r="Z144" s="127">
        <f t="shared" si="70"/>
        <v>-263.85477999999938</v>
      </c>
      <c r="AA144" s="127">
        <f t="shared" si="60"/>
        <v>122.01000000000033</v>
      </c>
      <c r="AB144" s="127">
        <f t="shared" si="61"/>
        <v>-270.07477999999941</v>
      </c>
      <c r="AC144" s="91" t="str">
        <f>IF(G144&lt;&gt;"",VLOOKUP(WEEKDAY(C144,2),Служебный!K$4:L$10,2),"")</f>
        <v>чт</v>
      </c>
      <c r="AD144" s="111" t="str">
        <f t="shared" si="62"/>
        <v>9-10</v>
      </c>
      <c r="AE144" s="91" t="str">
        <f>VLOOKUP(G:G,Служебный!B:G,6,)</f>
        <v>NYSE</v>
      </c>
      <c r="AF144" s="91" t="str">
        <f>VLOOKUP(G:G,Служебный!B:G,3,FALSE)</f>
        <v>Services</v>
      </c>
      <c r="AG144" s="91" t="str">
        <f>VLOOKUP(G:G,Служебный!B:G,4,FALSE)</f>
        <v>Railroads</v>
      </c>
      <c r="AH144" s="112">
        <f t="shared" si="63"/>
        <v>81</v>
      </c>
      <c r="AI144" s="112">
        <f t="shared" si="71"/>
        <v>0</v>
      </c>
      <c r="AJ144" s="112" t="str">
        <f t="shared" si="64"/>
        <v>интрадей</v>
      </c>
      <c r="AK144" s="91" t="str">
        <f>IF(D144&lt;Служебный!P$3,"Раньше открытия",IF(D144&gt;Служебный!P$6,"Позже закрытия",IF(D144&lt;Служебный!P$4,Служебный!N$4,IF((D144&gt;Служебный!P$5),Служебный!N$6,Служебный!N$5))))</f>
        <v>9:30 - 11:00</v>
      </c>
      <c r="AL144" s="91">
        <f t="shared" si="81"/>
        <v>0</v>
      </c>
      <c r="AM144" s="91">
        <f t="shared" si="82"/>
        <v>-6.2200000000000006</v>
      </c>
      <c r="AN144" s="91">
        <f t="shared" si="76"/>
        <v>2009</v>
      </c>
      <c r="AO144" s="91" t="str">
        <f t="shared" si="77"/>
        <v>Декабрь</v>
      </c>
      <c r="AP144" s="113">
        <f t="shared" si="78"/>
        <v>52</v>
      </c>
      <c r="AQ144" s="114">
        <f t="shared" si="65"/>
        <v>0</v>
      </c>
      <c r="AR144" s="114">
        <f t="shared" si="72"/>
        <v>30000</v>
      </c>
      <c r="AS144" s="114">
        <f t="shared" si="73"/>
        <v>-0.90024926666676042</v>
      </c>
      <c r="AT144" s="114">
        <f t="shared" si="79"/>
        <v>-2.091730435798958E-2</v>
      </c>
      <c r="AU144" s="91">
        <f t="shared" si="66"/>
        <v>0</v>
      </c>
      <c r="AV144" s="91">
        <f t="shared" si="67"/>
        <v>0</v>
      </c>
      <c r="AW144" s="91">
        <f t="shared" si="80"/>
        <v>55</v>
      </c>
      <c r="AX144" s="115">
        <f>IF(AV144=0,AX143,IF(VLOOKUP(C143,Сводный!I:L,2,FALSE)&lt;0,IF(AX143&lt;0,AX143-1,-1),IF(AX143&gt;0,AX143+1,1)))</f>
        <v>1</v>
      </c>
      <c r="AY144" s="120"/>
    </row>
    <row r="145" spans="1:51" s="25" customFormat="1" ht="11.25">
      <c r="A145" s="124"/>
      <c r="B145" s="116">
        <v>144</v>
      </c>
      <c r="C145" s="134">
        <v>40171</v>
      </c>
      <c r="D145" s="83">
        <v>0.40317129629629</v>
      </c>
      <c r="E145" s="84">
        <f t="shared" si="56"/>
        <v>40171</v>
      </c>
      <c r="F145" s="83">
        <v>0.40446759259259002</v>
      </c>
      <c r="G145" s="85" t="s">
        <v>1315</v>
      </c>
      <c r="H145" s="85" t="s">
        <v>63</v>
      </c>
      <c r="I145" s="86">
        <v>50.55</v>
      </c>
      <c r="J145" s="86">
        <v>50.45</v>
      </c>
      <c r="K145" s="85">
        <v>100</v>
      </c>
      <c r="L145" s="86">
        <v>2.5</v>
      </c>
      <c r="M145" s="118" t="s">
        <v>11846</v>
      </c>
      <c r="N145" s="108" t="s">
        <v>11909</v>
      </c>
      <c r="O145" s="109">
        <v>-2</v>
      </c>
      <c r="P145" s="110" t="s">
        <v>11997</v>
      </c>
      <c r="Q145" s="86"/>
      <c r="R145" s="86"/>
      <c r="S145" s="128">
        <f t="shared" si="74"/>
        <v>29717.425219999972</v>
      </c>
      <c r="T145" s="128">
        <f t="shared" si="75"/>
        <v>2.5</v>
      </c>
      <c r="U145" s="126">
        <f t="shared" si="57"/>
        <v>5055</v>
      </c>
      <c r="V145" s="126">
        <f t="shared" si="58"/>
        <v>5045</v>
      </c>
      <c r="W145" s="125">
        <f t="shared" si="59"/>
        <v>-10</v>
      </c>
      <c r="X145" s="125">
        <f t="shared" si="68"/>
        <v>-12.5</v>
      </c>
      <c r="Y145" s="127">
        <f t="shared" si="69"/>
        <v>122.01000000000033</v>
      </c>
      <c r="Z145" s="127">
        <f t="shared" si="70"/>
        <v>-270.07477999999941</v>
      </c>
      <c r="AA145" s="127">
        <f t="shared" si="60"/>
        <v>112.01000000000033</v>
      </c>
      <c r="AB145" s="127">
        <f t="shared" si="61"/>
        <v>-282.57477999999941</v>
      </c>
      <c r="AC145" s="91" t="str">
        <f>IF(G145&lt;&gt;"",VLOOKUP(WEEKDAY(C145,2),Служебный!K$4:L$10,2),"")</f>
        <v>чт</v>
      </c>
      <c r="AD145" s="111" t="str">
        <f t="shared" si="62"/>
        <v>9-10</v>
      </c>
      <c r="AE145" s="91" t="str">
        <f>VLOOKUP(G:G,Служебный!B:G,6,)</f>
        <v>NYSE</v>
      </c>
      <c r="AF145" s="91" t="str">
        <f>VLOOKUP(G:G,Служебный!B:G,3,FALSE)</f>
        <v>Services</v>
      </c>
      <c r="AG145" s="91" t="str">
        <f>VLOOKUP(G:G,Служебный!B:G,4,FALSE)</f>
        <v>Railroads</v>
      </c>
      <c r="AH145" s="112">
        <f t="shared" si="63"/>
        <v>112</v>
      </c>
      <c r="AI145" s="112">
        <f t="shared" si="71"/>
        <v>0</v>
      </c>
      <c r="AJ145" s="112" t="str">
        <f t="shared" si="64"/>
        <v>интрадей</v>
      </c>
      <c r="AK145" s="91" t="str">
        <f>IF(D145&lt;Служебный!P$3,"Раньше открытия",IF(D145&gt;Служебный!P$6,"Позже закрытия",IF(D145&lt;Служебный!P$4,Служебный!N$4,IF((D145&gt;Служебный!P$5),Служебный!N$6,Служебный!N$5))))</f>
        <v>9:30 - 11:00</v>
      </c>
      <c r="AL145" s="91">
        <f t="shared" si="81"/>
        <v>0</v>
      </c>
      <c r="AM145" s="91">
        <f t="shared" si="82"/>
        <v>-12.5</v>
      </c>
      <c r="AN145" s="91">
        <f t="shared" si="76"/>
        <v>2009</v>
      </c>
      <c r="AO145" s="91" t="str">
        <f t="shared" si="77"/>
        <v>Декабрь</v>
      </c>
      <c r="AP145" s="113">
        <f t="shared" si="78"/>
        <v>52</v>
      </c>
      <c r="AQ145" s="114">
        <f t="shared" si="65"/>
        <v>0</v>
      </c>
      <c r="AR145" s="114">
        <f t="shared" si="72"/>
        <v>30000</v>
      </c>
      <c r="AS145" s="114">
        <f t="shared" si="73"/>
        <v>-0.94191593333342705</v>
      </c>
      <c r="AT145" s="114">
        <f t="shared" si="79"/>
        <v>-4.2045178073946102E-2</v>
      </c>
      <c r="AU145" s="91">
        <f t="shared" si="66"/>
        <v>0</v>
      </c>
      <c r="AV145" s="91">
        <f t="shared" si="67"/>
        <v>0</v>
      </c>
      <c r="AW145" s="91">
        <f t="shared" si="80"/>
        <v>55</v>
      </c>
      <c r="AX145" s="115">
        <f>IF(AV145=0,AX144,IF(VLOOKUP(C144,Сводный!I:L,2,FALSE)&lt;0,IF(AX144&lt;0,AX144-1,-1),IF(AX144&gt;0,AX144+1,1)))</f>
        <v>1</v>
      </c>
      <c r="AY145" s="120"/>
    </row>
    <row r="146" spans="1:51" s="25" customFormat="1" ht="11.25">
      <c r="A146" s="124"/>
      <c r="B146" s="116">
        <v>145</v>
      </c>
      <c r="C146" s="134">
        <v>40171</v>
      </c>
      <c r="D146" s="83">
        <v>0.40687499999999999</v>
      </c>
      <c r="E146" s="84">
        <f t="shared" si="56"/>
        <v>40171</v>
      </c>
      <c r="F146" s="83">
        <v>0.41857638888887999</v>
      </c>
      <c r="G146" s="85" t="s">
        <v>903</v>
      </c>
      <c r="H146" s="85" t="s">
        <v>68</v>
      </c>
      <c r="I146" s="86">
        <v>47.97</v>
      </c>
      <c r="J146" s="86">
        <v>47.9</v>
      </c>
      <c r="K146" s="85">
        <v>200</v>
      </c>
      <c r="L146" s="86">
        <v>4.4400000000000004</v>
      </c>
      <c r="M146" s="118" t="s">
        <v>11907</v>
      </c>
      <c r="N146" s="108" t="s">
        <v>11913</v>
      </c>
      <c r="O146" s="109">
        <v>-2</v>
      </c>
      <c r="P146" s="110" t="s">
        <v>11996</v>
      </c>
      <c r="Q146" s="86"/>
      <c r="R146" s="86"/>
      <c r="S146" s="128">
        <f t="shared" si="74"/>
        <v>29726.985219999973</v>
      </c>
      <c r="T146" s="128">
        <f t="shared" si="75"/>
        <v>4.4400000000000004</v>
      </c>
      <c r="U146" s="126">
        <f t="shared" si="57"/>
        <v>9594</v>
      </c>
      <c r="V146" s="126">
        <f t="shared" si="58"/>
        <v>9580</v>
      </c>
      <c r="W146" s="125">
        <f t="shared" si="59"/>
        <v>14</v>
      </c>
      <c r="X146" s="125">
        <f t="shared" si="68"/>
        <v>9.5599999999999987</v>
      </c>
      <c r="Y146" s="127">
        <f t="shared" si="69"/>
        <v>112.01000000000033</v>
      </c>
      <c r="Z146" s="127">
        <f t="shared" si="70"/>
        <v>-282.57477999999941</v>
      </c>
      <c r="AA146" s="127">
        <f t="shared" si="60"/>
        <v>126.01000000000033</v>
      </c>
      <c r="AB146" s="127">
        <f t="shared" si="61"/>
        <v>-273.0147799999994</v>
      </c>
      <c r="AC146" s="91" t="str">
        <f>IF(G146&lt;&gt;"",VLOOKUP(WEEKDAY(C146,2),Служебный!K$4:L$10,2),"")</f>
        <v>чт</v>
      </c>
      <c r="AD146" s="111" t="str">
        <f t="shared" si="62"/>
        <v>9-10</v>
      </c>
      <c r="AE146" s="91" t="str">
        <f>VLOOKUP(G:G,Служебный!B:G,6,)</f>
        <v>NYSE</v>
      </c>
      <c r="AF146" s="91" t="str">
        <f>VLOOKUP(G:G,Служебный!B:G,3,FALSE)</f>
        <v>Basic Materials</v>
      </c>
      <c r="AG146" s="91" t="str">
        <f>VLOOKUP(G:G,Служебный!B:G,4,FALSE)</f>
        <v>Industrial Metals &amp; Minerals</v>
      </c>
      <c r="AH146" s="112">
        <f t="shared" si="63"/>
        <v>1011</v>
      </c>
      <c r="AI146" s="112">
        <f t="shared" si="71"/>
        <v>15</v>
      </c>
      <c r="AJ146" s="112" t="str">
        <f t="shared" si="64"/>
        <v>интрадей</v>
      </c>
      <c r="AK146" s="91" t="str">
        <f>IF(D146&lt;Служебный!P$3,"Раньше открытия",IF(D146&gt;Служебный!P$6,"Позже закрытия",IF(D146&lt;Служебный!P$4,Служебный!N$4,IF((D146&gt;Служебный!P$5),Служебный!N$6,Служебный!N$5))))</f>
        <v>9:30 - 11:00</v>
      </c>
      <c r="AL146" s="91">
        <f t="shared" si="81"/>
        <v>9.5599999999999987</v>
      </c>
      <c r="AM146" s="91">
        <f t="shared" si="82"/>
        <v>0</v>
      </c>
      <c r="AN146" s="91">
        <f t="shared" si="76"/>
        <v>2009</v>
      </c>
      <c r="AO146" s="91" t="str">
        <f t="shared" si="77"/>
        <v>Декабрь</v>
      </c>
      <c r="AP146" s="113">
        <f t="shared" si="78"/>
        <v>52</v>
      </c>
      <c r="AQ146" s="114">
        <f t="shared" si="65"/>
        <v>0</v>
      </c>
      <c r="AR146" s="114">
        <f t="shared" si="72"/>
        <v>30000</v>
      </c>
      <c r="AS146" s="114">
        <f t="shared" si="73"/>
        <v>-0.91004926666675601</v>
      </c>
      <c r="AT146" s="114">
        <f t="shared" si="79"/>
        <v>3.2169677989354821E-2</v>
      </c>
      <c r="AU146" s="91">
        <f t="shared" si="66"/>
        <v>0</v>
      </c>
      <c r="AV146" s="91">
        <f t="shared" si="67"/>
        <v>0</v>
      </c>
      <c r="AW146" s="91">
        <f t="shared" si="80"/>
        <v>50</v>
      </c>
      <c r="AX146" s="115">
        <f>IF(AV146=0,AX145,IF(VLOOKUP(C145,Сводный!I:L,2,FALSE)&lt;0,IF(AX145&lt;0,AX145-1,-1),IF(AX145&gt;0,AX145+1,1)))</f>
        <v>1</v>
      </c>
      <c r="AY146" s="120"/>
    </row>
    <row r="147" spans="1:51" s="25" customFormat="1" ht="11.25">
      <c r="A147" s="124"/>
      <c r="B147" s="116">
        <v>146</v>
      </c>
      <c r="C147" s="134">
        <v>40171</v>
      </c>
      <c r="D147" s="83">
        <v>0.42560185185185001</v>
      </c>
      <c r="E147" s="84">
        <f t="shared" si="56"/>
        <v>40171</v>
      </c>
      <c r="F147" s="83">
        <v>0.42842592592591999</v>
      </c>
      <c r="G147" s="85" t="s">
        <v>903</v>
      </c>
      <c r="H147" s="85" t="s">
        <v>63</v>
      </c>
      <c r="I147" s="86">
        <v>47.52</v>
      </c>
      <c r="J147" s="86">
        <v>47.7</v>
      </c>
      <c r="K147" s="85">
        <v>300</v>
      </c>
      <c r="L147" s="86">
        <v>5.82</v>
      </c>
      <c r="M147" s="118" t="s">
        <v>11907</v>
      </c>
      <c r="N147" s="108" t="s">
        <v>11913</v>
      </c>
      <c r="O147" s="109">
        <v>1</v>
      </c>
      <c r="P147" s="110" t="s">
        <v>11996</v>
      </c>
      <c r="Q147" s="86"/>
      <c r="R147" s="86"/>
      <c r="S147" s="128">
        <f t="shared" si="74"/>
        <v>29775.16521999997</v>
      </c>
      <c r="T147" s="128">
        <f t="shared" si="75"/>
        <v>5.82</v>
      </c>
      <c r="U147" s="126">
        <f t="shared" si="57"/>
        <v>14256.000000000002</v>
      </c>
      <c r="V147" s="126">
        <f t="shared" si="58"/>
        <v>14310</v>
      </c>
      <c r="W147" s="125">
        <f t="shared" si="59"/>
        <v>53.999999999998181</v>
      </c>
      <c r="X147" s="125">
        <f t="shared" si="68"/>
        <v>48.179999999998181</v>
      </c>
      <c r="Y147" s="127">
        <f t="shared" si="69"/>
        <v>126.01000000000033</v>
      </c>
      <c r="Z147" s="127">
        <f t="shared" si="70"/>
        <v>-273.0147799999994</v>
      </c>
      <c r="AA147" s="127">
        <f t="shared" si="60"/>
        <v>180.00999999999851</v>
      </c>
      <c r="AB147" s="127">
        <f t="shared" si="61"/>
        <v>-224.83478000000122</v>
      </c>
      <c r="AC147" s="91" t="str">
        <f>IF(G147&lt;&gt;"",VLOOKUP(WEEKDAY(C147,2),Служебный!K$4:L$10,2),"")</f>
        <v>чт</v>
      </c>
      <c r="AD147" s="111" t="str">
        <f t="shared" si="62"/>
        <v>10-11</v>
      </c>
      <c r="AE147" s="91" t="str">
        <f>VLOOKUP(G:G,Служебный!B:G,6,)</f>
        <v>NYSE</v>
      </c>
      <c r="AF147" s="91" t="str">
        <f>VLOOKUP(G:G,Служебный!B:G,3,FALSE)</f>
        <v>Basic Materials</v>
      </c>
      <c r="AG147" s="91" t="str">
        <f>VLOOKUP(G:G,Служебный!B:G,4,FALSE)</f>
        <v>Industrial Metals &amp; Minerals</v>
      </c>
      <c r="AH147" s="112">
        <f t="shared" si="63"/>
        <v>244</v>
      </c>
      <c r="AI147" s="112">
        <f t="shared" si="71"/>
        <v>0</v>
      </c>
      <c r="AJ147" s="112" t="str">
        <f t="shared" si="64"/>
        <v>интрадей</v>
      </c>
      <c r="AK147" s="91" t="str">
        <f>IF(D147&lt;Служебный!P$3,"Раньше открытия",IF(D147&gt;Служебный!P$6,"Позже закрытия",IF(D147&lt;Служебный!P$4,Служебный!N$4,IF((D147&gt;Служебный!P$5),Служебный!N$6,Служебный!N$5))))</f>
        <v>9:30 - 11:00</v>
      </c>
      <c r="AL147" s="91">
        <f t="shared" si="81"/>
        <v>48.179999999998181</v>
      </c>
      <c r="AM147" s="91">
        <f t="shared" si="82"/>
        <v>0</v>
      </c>
      <c r="AN147" s="91">
        <f t="shared" si="76"/>
        <v>2009</v>
      </c>
      <c r="AO147" s="91" t="str">
        <f t="shared" si="77"/>
        <v>Декабрь</v>
      </c>
      <c r="AP147" s="113">
        <f t="shared" si="78"/>
        <v>52</v>
      </c>
      <c r="AQ147" s="114">
        <f t="shared" si="65"/>
        <v>29775.16521999997</v>
      </c>
      <c r="AR147" s="114">
        <f t="shared" si="72"/>
        <v>30000</v>
      </c>
      <c r="AS147" s="114">
        <f t="shared" si="73"/>
        <v>-0.74944926666676714</v>
      </c>
      <c r="AT147" s="114">
        <f t="shared" si="79"/>
        <v>0.16207496200314891</v>
      </c>
      <c r="AU147" s="91">
        <f t="shared" si="66"/>
        <v>0</v>
      </c>
      <c r="AV147" s="91">
        <f t="shared" si="67"/>
        <v>-224.83478000000122</v>
      </c>
      <c r="AW147" s="91">
        <f t="shared" si="80"/>
        <v>50</v>
      </c>
      <c r="AX147" s="115">
        <f>IF(AV147=0,AX146,IF(VLOOKUP(C146,Сводный!I:L,2,FALSE)&lt;0,IF(AX146&lt;0,AX146-1,-1),IF(AX146&gt;0,AX146+1,1)))</f>
        <v>2</v>
      </c>
      <c r="AY147" s="120"/>
    </row>
    <row r="148" spans="1:51" s="25" customFormat="1" ht="11.25">
      <c r="A148" s="124"/>
      <c r="B148" s="116">
        <v>147</v>
      </c>
      <c r="C148" s="134">
        <v>40175</v>
      </c>
      <c r="D148" s="83">
        <v>0.40749999999999997</v>
      </c>
      <c r="E148" s="84">
        <f t="shared" si="56"/>
        <v>40175</v>
      </c>
      <c r="F148" s="83">
        <v>0.41535879629628997</v>
      </c>
      <c r="G148" s="85" t="s">
        <v>3377</v>
      </c>
      <c r="H148" s="85" t="s">
        <v>63</v>
      </c>
      <c r="I148" s="86">
        <v>37.799999999999997</v>
      </c>
      <c r="J148" s="86">
        <v>37.92</v>
      </c>
      <c r="K148" s="85">
        <v>100</v>
      </c>
      <c r="L148" s="86">
        <v>2.59</v>
      </c>
      <c r="M148" s="118" t="s">
        <v>11847</v>
      </c>
      <c r="N148" s="108" t="s">
        <v>11909</v>
      </c>
      <c r="O148" s="109">
        <v>-2</v>
      </c>
      <c r="P148" s="110" t="s">
        <v>11995</v>
      </c>
      <c r="Q148" s="86"/>
      <c r="R148" s="86"/>
      <c r="S148" s="128">
        <f t="shared" si="74"/>
        <v>29784.57521999997</v>
      </c>
      <c r="T148" s="128">
        <f t="shared" si="75"/>
        <v>2.59</v>
      </c>
      <c r="U148" s="126">
        <f t="shared" si="57"/>
        <v>3779.9999999999995</v>
      </c>
      <c r="V148" s="126">
        <f t="shared" si="58"/>
        <v>3792</v>
      </c>
      <c r="W148" s="125">
        <f t="shared" si="59"/>
        <v>12.000000000000455</v>
      </c>
      <c r="X148" s="125">
        <f t="shared" si="68"/>
        <v>9.4100000000004549</v>
      </c>
      <c r="Y148" s="127">
        <f t="shared" si="69"/>
        <v>180.00999999999851</v>
      </c>
      <c r="Z148" s="127">
        <f t="shared" si="70"/>
        <v>-224.83478000000122</v>
      </c>
      <c r="AA148" s="127">
        <f t="shared" si="60"/>
        <v>192.00999999999897</v>
      </c>
      <c r="AB148" s="127">
        <f t="shared" si="61"/>
        <v>-215.42478000000077</v>
      </c>
      <c r="AC148" s="91" t="str">
        <f>IF(G148&lt;&gt;"",VLOOKUP(WEEKDAY(C148,2),Служебный!K$4:L$10,2),"")</f>
        <v>пн</v>
      </c>
      <c r="AD148" s="111" t="str">
        <f t="shared" si="62"/>
        <v>9-10</v>
      </c>
      <c r="AE148" s="91" t="str">
        <f>VLOOKUP(G:G,Служебный!B:G,6,)</f>
        <v>NYSE</v>
      </c>
      <c r="AF148" s="91" t="str">
        <f>VLOOKUP(G:G,Служебный!B:G,3,FALSE)</f>
        <v>Financial</v>
      </c>
      <c r="AG148" s="91" t="str">
        <f>VLOOKUP(G:G,Служебный!B:G,4,FALSE)</f>
        <v>REIT - Retail</v>
      </c>
      <c r="AH148" s="112">
        <f t="shared" si="63"/>
        <v>679</v>
      </c>
      <c r="AI148" s="112">
        <f t="shared" si="71"/>
        <v>0</v>
      </c>
      <c r="AJ148" s="112" t="str">
        <f t="shared" si="64"/>
        <v>интрадей</v>
      </c>
      <c r="AK148" s="91" t="str">
        <f>IF(D148&lt;Служебный!P$3,"Раньше открытия",IF(D148&gt;Служебный!P$6,"Позже закрытия",IF(D148&lt;Служебный!P$4,Служебный!N$4,IF((D148&gt;Служебный!P$5),Служебный!N$6,Служебный!N$5))))</f>
        <v>9:30 - 11:00</v>
      </c>
      <c r="AL148" s="91">
        <f t="shared" si="81"/>
        <v>9.4100000000004549</v>
      </c>
      <c r="AM148" s="91">
        <f t="shared" si="82"/>
        <v>0</v>
      </c>
      <c r="AN148" s="91">
        <f t="shared" si="76"/>
        <v>2009</v>
      </c>
      <c r="AO148" s="91" t="str">
        <f t="shared" si="77"/>
        <v>Декабрь</v>
      </c>
      <c r="AP148" s="113">
        <f t="shared" si="78"/>
        <v>53</v>
      </c>
      <c r="AQ148" s="114">
        <f t="shared" si="65"/>
        <v>0</v>
      </c>
      <c r="AR148" s="114">
        <f t="shared" si="72"/>
        <v>30000</v>
      </c>
      <c r="AS148" s="114">
        <f t="shared" si="73"/>
        <v>-0.71808260000010093</v>
      </c>
      <c r="AT148" s="114">
        <f t="shared" si="79"/>
        <v>3.1603519008113382E-2</v>
      </c>
      <c r="AU148" s="91">
        <f t="shared" si="66"/>
        <v>-224.83478000000122</v>
      </c>
      <c r="AV148" s="91">
        <f t="shared" si="67"/>
        <v>0</v>
      </c>
      <c r="AW148" s="91">
        <f t="shared" si="80"/>
        <v>40</v>
      </c>
      <c r="AX148" s="115">
        <f>IF(AV148=0,AX147,IF(VLOOKUP(C147,Сводный!I:L,2,FALSE)&lt;0,IF(AX147&lt;0,AX147-1,-1),IF(AX147&gt;0,AX147+1,1)))</f>
        <v>2</v>
      </c>
      <c r="AY148" s="120"/>
    </row>
    <row r="149" spans="1:51" s="25" customFormat="1" ht="11.25">
      <c r="A149" s="124"/>
      <c r="B149" s="116">
        <v>148</v>
      </c>
      <c r="C149" s="134">
        <v>40175</v>
      </c>
      <c r="D149" s="83">
        <v>0.41152777777777</v>
      </c>
      <c r="E149" s="84">
        <f t="shared" si="56"/>
        <v>40175</v>
      </c>
      <c r="F149" s="83">
        <v>0.42457175925925</v>
      </c>
      <c r="G149" s="85" t="s">
        <v>1229</v>
      </c>
      <c r="H149" s="85" t="s">
        <v>68</v>
      </c>
      <c r="I149" s="86">
        <v>48.98</v>
      </c>
      <c r="J149" s="86">
        <v>49.02</v>
      </c>
      <c r="K149" s="85">
        <v>100</v>
      </c>
      <c r="L149" s="86">
        <v>2.2200000000000002</v>
      </c>
      <c r="M149" s="118" t="s">
        <v>11847</v>
      </c>
      <c r="N149" s="108" t="s">
        <v>11909</v>
      </c>
      <c r="O149" s="109">
        <v>0</v>
      </c>
      <c r="P149" s="110" t="s">
        <v>11995</v>
      </c>
      <c r="Q149" s="86"/>
      <c r="R149" s="86"/>
      <c r="S149" s="128">
        <f t="shared" si="74"/>
        <v>29778.355219999969</v>
      </c>
      <c r="T149" s="128">
        <f t="shared" si="75"/>
        <v>2.2200000000000002</v>
      </c>
      <c r="U149" s="126">
        <f t="shared" si="57"/>
        <v>4898</v>
      </c>
      <c r="V149" s="126">
        <f t="shared" si="58"/>
        <v>4902</v>
      </c>
      <c r="W149" s="125">
        <f t="shared" si="59"/>
        <v>-4</v>
      </c>
      <c r="X149" s="125">
        <f t="shared" si="68"/>
        <v>-6.2200000000000006</v>
      </c>
      <c r="Y149" s="127">
        <f t="shared" si="69"/>
        <v>192.00999999999897</v>
      </c>
      <c r="Z149" s="127">
        <f t="shared" si="70"/>
        <v>-215.42478000000077</v>
      </c>
      <c r="AA149" s="127">
        <f t="shared" si="60"/>
        <v>188.00999999999897</v>
      </c>
      <c r="AB149" s="127">
        <f t="shared" si="61"/>
        <v>-221.64478000000076</v>
      </c>
      <c r="AC149" s="91" t="str">
        <f>IF(G149&lt;&gt;"",VLOOKUP(WEEKDAY(C149,2),Служебный!K$4:L$10,2),"")</f>
        <v>пн</v>
      </c>
      <c r="AD149" s="111" t="str">
        <f t="shared" si="62"/>
        <v>9-10</v>
      </c>
      <c r="AE149" s="91" t="str">
        <f>VLOOKUP(G:G,Служебный!B:G,6,)</f>
        <v>NYSE</v>
      </c>
      <c r="AF149" s="91" t="str">
        <f>VLOOKUP(G:G,Служебный!B:G,3,FALSE)</f>
        <v>Healthcare</v>
      </c>
      <c r="AG149" s="91" t="str">
        <f>VLOOKUP(G:G,Служебный!B:G,4,FALSE)</f>
        <v>Medical Instruments &amp; Supplies</v>
      </c>
      <c r="AH149" s="112">
        <f t="shared" si="63"/>
        <v>1127</v>
      </c>
      <c r="AI149" s="112">
        <f t="shared" si="71"/>
        <v>15</v>
      </c>
      <c r="AJ149" s="112" t="str">
        <f t="shared" si="64"/>
        <v>интрадей</v>
      </c>
      <c r="AK149" s="91" t="str">
        <f>IF(D149&lt;Служебный!P$3,"Раньше открытия",IF(D149&gt;Служебный!P$6,"Позже закрытия",IF(D149&lt;Служебный!P$4,Служебный!N$4,IF((D149&gt;Служебный!P$5),Служебный!N$6,Служебный!N$5))))</f>
        <v>9:30 - 11:00</v>
      </c>
      <c r="AL149" s="91">
        <f t="shared" si="81"/>
        <v>0</v>
      </c>
      <c r="AM149" s="91">
        <f t="shared" si="82"/>
        <v>-6.2200000000000006</v>
      </c>
      <c r="AN149" s="91">
        <f t="shared" si="76"/>
        <v>2009</v>
      </c>
      <c r="AO149" s="91" t="str">
        <f t="shared" si="77"/>
        <v>Декабрь</v>
      </c>
      <c r="AP149" s="113">
        <f t="shared" si="78"/>
        <v>53</v>
      </c>
      <c r="AQ149" s="114">
        <f t="shared" si="65"/>
        <v>0</v>
      </c>
      <c r="AR149" s="114">
        <f t="shared" si="72"/>
        <v>30000</v>
      </c>
      <c r="AS149" s="114">
        <f t="shared" si="73"/>
        <v>-0.7388159333334382</v>
      </c>
      <c r="AT149" s="114">
        <f t="shared" si="79"/>
        <v>-2.0883292623977097E-2</v>
      </c>
      <c r="AU149" s="91">
        <f t="shared" si="66"/>
        <v>0</v>
      </c>
      <c r="AV149" s="91">
        <f t="shared" si="67"/>
        <v>0</v>
      </c>
      <c r="AW149" s="91">
        <f t="shared" si="80"/>
        <v>50</v>
      </c>
      <c r="AX149" s="115">
        <f>IF(AV149=0,AX148,IF(VLOOKUP(C148,Сводный!I:L,2,FALSE)&lt;0,IF(AX148&lt;0,AX148-1,-1),IF(AX148&gt;0,AX148+1,1)))</f>
        <v>2</v>
      </c>
      <c r="AY149" s="120"/>
    </row>
    <row r="150" spans="1:51" s="25" customFormat="1" ht="11.25">
      <c r="A150" s="124"/>
      <c r="B150" s="116">
        <v>149</v>
      </c>
      <c r="C150" s="134">
        <v>40175</v>
      </c>
      <c r="D150" s="83">
        <v>0.41152777777777</v>
      </c>
      <c r="E150" s="84">
        <f t="shared" si="56"/>
        <v>40175</v>
      </c>
      <c r="F150" s="83">
        <v>0.42457175925925</v>
      </c>
      <c r="G150" s="85" t="s">
        <v>1229</v>
      </c>
      <c r="H150" s="85" t="s">
        <v>68</v>
      </c>
      <c r="I150" s="86">
        <v>48.98</v>
      </c>
      <c r="J150" s="86">
        <v>49.02</v>
      </c>
      <c r="K150" s="85">
        <v>100</v>
      </c>
      <c r="L150" s="86">
        <v>2.2200000000000002</v>
      </c>
      <c r="M150" s="118" t="s">
        <v>11907</v>
      </c>
      <c r="N150" s="108" t="s">
        <v>11910</v>
      </c>
      <c r="O150" s="109">
        <v>-2</v>
      </c>
      <c r="P150" s="110" t="s">
        <v>11996</v>
      </c>
      <c r="Q150" s="86"/>
      <c r="R150" s="86"/>
      <c r="S150" s="128">
        <f t="shared" si="74"/>
        <v>29772.135219999967</v>
      </c>
      <c r="T150" s="128">
        <f t="shared" si="75"/>
        <v>2.2200000000000002</v>
      </c>
      <c r="U150" s="126">
        <f t="shared" si="57"/>
        <v>4898</v>
      </c>
      <c r="V150" s="126">
        <f t="shared" si="58"/>
        <v>4902</v>
      </c>
      <c r="W150" s="125">
        <f t="shared" si="59"/>
        <v>-4</v>
      </c>
      <c r="X150" s="125">
        <f t="shared" si="68"/>
        <v>-6.2200000000000006</v>
      </c>
      <c r="Y150" s="127">
        <f t="shared" si="69"/>
        <v>188.00999999999897</v>
      </c>
      <c r="Z150" s="127">
        <f t="shared" si="70"/>
        <v>-221.64478000000076</v>
      </c>
      <c r="AA150" s="127">
        <f t="shared" si="60"/>
        <v>184.00999999999897</v>
      </c>
      <c r="AB150" s="127">
        <f t="shared" si="61"/>
        <v>-227.86478000000076</v>
      </c>
      <c r="AC150" s="91" t="str">
        <f>IF(G150&lt;&gt;"",VLOOKUP(WEEKDAY(C150,2),Служебный!K$4:L$10,2),"")</f>
        <v>пн</v>
      </c>
      <c r="AD150" s="111" t="str">
        <f t="shared" si="62"/>
        <v>9-10</v>
      </c>
      <c r="AE150" s="91" t="str">
        <f>VLOOKUP(G:G,Служебный!B:G,6,)</f>
        <v>NYSE</v>
      </c>
      <c r="AF150" s="91" t="str">
        <f>VLOOKUP(G:G,Служебный!B:G,3,FALSE)</f>
        <v>Healthcare</v>
      </c>
      <c r="AG150" s="91" t="str">
        <f>VLOOKUP(G:G,Служебный!B:G,4,FALSE)</f>
        <v>Medical Instruments &amp; Supplies</v>
      </c>
      <c r="AH150" s="112">
        <f t="shared" si="63"/>
        <v>1127</v>
      </c>
      <c r="AI150" s="112">
        <f t="shared" si="71"/>
        <v>15</v>
      </c>
      <c r="AJ150" s="112" t="str">
        <f t="shared" si="64"/>
        <v>интрадей</v>
      </c>
      <c r="AK150" s="91" t="str">
        <f>IF(D150&lt;Служебный!P$3,"Раньше открытия",IF(D150&gt;Служебный!P$6,"Позже закрытия",IF(D150&lt;Служебный!P$4,Служебный!N$4,IF((D150&gt;Служебный!P$5),Служебный!N$6,Служебный!N$5))))</f>
        <v>9:30 - 11:00</v>
      </c>
      <c r="AL150" s="91">
        <f t="shared" si="81"/>
        <v>0</v>
      </c>
      <c r="AM150" s="91">
        <f t="shared" si="82"/>
        <v>-6.2200000000000006</v>
      </c>
      <c r="AN150" s="91">
        <f t="shared" si="76"/>
        <v>2009</v>
      </c>
      <c r="AO150" s="91" t="str">
        <f t="shared" si="77"/>
        <v>Декабрь</v>
      </c>
      <c r="AP150" s="113">
        <f t="shared" si="78"/>
        <v>53</v>
      </c>
      <c r="AQ150" s="114">
        <f t="shared" si="65"/>
        <v>0</v>
      </c>
      <c r="AR150" s="114">
        <f t="shared" si="72"/>
        <v>30000</v>
      </c>
      <c r="AS150" s="114">
        <f t="shared" si="73"/>
        <v>-0.75954926666677547</v>
      </c>
      <c r="AT150" s="114">
        <f t="shared" si="79"/>
        <v>-2.0887654654020784E-2</v>
      </c>
      <c r="AU150" s="91">
        <f t="shared" si="66"/>
        <v>0</v>
      </c>
      <c r="AV150" s="91">
        <f t="shared" si="67"/>
        <v>0</v>
      </c>
      <c r="AW150" s="91">
        <f t="shared" si="80"/>
        <v>50</v>
      </c>
      <c r="AX150" s="115">
        <f>IF(AV150=0,AX149,IF(VLOOKUP(C149,Сводный!I:L,2,FALSE)&lt;0,IF(AX149&lt;0,AX149-1,-1),IF(AX149&gt;0,AX149+1,1)))</f>
        <v>2</v>
      </c>
      <c r="AY150" s="120"/>
    </row>
    <row r="151" spans="1:51" s="25" customFormat="1" ht="11.25">
      <c r="A151" s="124"/>
      <c r="B151" s="116">
        <v>150</v>
      </c>
      <c r="C151" s="134">
        <v>40175</v>
      </c>
      <c r="D151" s="83">
        <v>0.42493055555555004</v>
      </c>
      <c r="E151" s="84">
        <f t="shared" si="56"/>
        <v>40175</v>
      </c>
      <c r="F151" s="83">
        <v>0.42620370370369998</v>
      </c>
      <c r="G151" s="85" t="s">
        <v>1209</v>
      </c>
      <c r="H151" s="85" t="s">
        <v>63</v>
      </c>
      <c r="I151" s="86">
        <v>71.010000000000005</v>
      </c>
      <c r="J151" s="86">
        <v>70.84</v>
      </c>
      <c r="K151" s="85">
        <v>100</v>
      </c>
      <c r="L151" s="86">
        <v>2.4</v>
      </c>
      <c r="M151" s="118" t="s">
        <v>11847</v>
      </c>
      <c r="N151" s="108" t="s">
        <v>11909</v>
      </c>
      <c r="O151" s="109">
        <v>-2</v>
      </c>
      <c r="P151" s="110" t="s">
        <v>11995</v>
      </c>
      <c r="Q151" s="86"/>
      <c r="R151" s="86"/>
      <c r="S151" s="128">
        <f t="shared" si="74"/>
        <v>29752.735219999966</v>
      </c>
      <c r="T151" s="128">
        <f t="shared" si="75"/>
        <v>2.4</v>
      </c>
      <c r="U151" s="126">
        <f t="shared" si="57"/>
        <v>7101.0000000000009</v>
      </c>
      <c r="V151" s="126">
        <f t="shared" si="58"/>
        <v>7084</v>
      </c>
      <c r="W151" s="125">
        <f t="shared" si="59"/>
        <v>-17.000000000000909</v>
      </c>
      <c r="X151" s="125">
        <f t="shared" si="68"/>
        <v>-19.400000000000908</v>
      </c>
      <c r="Y151" s="127">
        <f t="shared" si="69"/>
        <v>184.00999999999897</v>
      </c>
      <c r="Z151" s="127">
        <f t="shared" si="70"/>
        <v>-227.86478000000076</v>
      </c>
      <c r="AA151" s="127">
        <f t="shared" si="60"/>
        <v>167.00999999999806</v>
      </c>
      <c r="AB151" s="127">
        <f t="shared" si="61"/>
        <v>-247.26478000000168</v>
      </c>
      <c r="AC151" s="91" t="str">
        <f>IF(G151&lt;&gt;"",VLOOKUP(WEEKDAY(C151,2),Служебный!K$4:L$10,2),"")</f>
        <v>пн</v>
      </c>
      <c r="AD151" s="111" t="str">
        <f t="shared" si="62"/>
        <v>10-11</v>
      </c>
      <c r="AE151" s="91" t="str">
        <f>VLOOKUP(G:G,Служебный!B:G,6,)</f>
        <v>NYSE</v>
      </c>
      <c r="AF151" s="91" t="str">
        <f>VLOOKUP(G:G,Служебный!B:G,3,FALSE)</f>
        <v>Basic Materials</v>
      </c>
      <c r="AG151" s="91" t="str">
        <f>VLOOKUP(G:G,Служебный!B:G,4,FALSE)</f>
        <v>Independent Oil &amp; Gas</v>
      </c>
      <c r="AH151" s="112">
        <f t="shared" si="63"/>
        <v>110</v>
      </c>
      <c r="AI151" s="112">
        <f t="shared" si="71"/>
        <v>0</v>
      </c>
      <c r="AJ151" s="112" t="str">
        <f t="shared" si="64"/>
        <v>интрадей</v>
      </c>
      <c r="AK151" s="91" t="str">
        <f>IF(D151&lt;Служебный!P$3,"Раньше открытия",IF(D151&gt;Служебный!P$6,"Позже закрытия",IF(D151&lt;Служебный!P$4,Служебный!N$4,IF((D151&gt;Служебный!P$5),Служебный!N$6,Служебный!N$5))))</f>
        <v>9:30 - 11:00</v>
      </c>
      <c r="AL151" s="91">
        <f t="shared" si="81"/>
        <v>0</v>
      </c>
      <c r="AM151" s="91">
        <f t="shared" si="82"/>
        <v>-19.400000000000908</v>
      </c>
      <c r="AN151" s="91">
        <f t="shared" si="76"/>
        <v>2009</v>
      </c>
      <c r="AO151" s="91" t="str">
        <f t="shared" si="77"/>
        <v>Декабрь</v>
      </c>
      <c r="AP151" s="113">
        <f t="shared" si="78"/>
        <v>53</v>
      </c>
      <c r="AQ151" s="114">
        <f t="shared" si="65"/>
        <v>0</v>
      </c>
      <c r="AR151" s="114">
        <f t="shared" si="72"/>
        <v>30000</v>
      </c>
      <c r="AS151" s="114">
        <f t="shared" si="73"/>
        <v>-0.82421593333344689</v>
      </c>
      <c r="AT151" s="114">
        <f t="shared" si="79"/>
        <v>-6.5161601130204319E-2</v>
      </c>
      <c r="AU151" s="91">
        <f t="shared" si="66"/>
        <v>0</v>
      </c>
      <c r="AV151" s="91">
        <f t="shared" si="67"/>
        <v>0</v>
      </c>
      <c r="AW151" s="91">
        <f t="shared" si="80"/>
        <v>75</v>
      </c>
      <c r="AX151" s="115">
        <f>IF(AV151=0,AX150,IF(VLOOKUP(C150,Сводный!I:L,2,FALSE)&lt;0,IF(AX150&lt;0,AX150-1,-1),IF(AX150&gt;0,AX150+1,1)))</f>
        <v>2</v>
      </c>
      <c r="AY151" s="120"/>
    </row>
    <row r="152" spans="1:51" s="25" customFormat="1" ht="11.25">
      <c r="A152" s="124"/>
      <c r="B152" s="116">
        <v>151</v>
      </c>
      <c r="C152" s="134">
        <v>40175</v>
      </c>
      <c r="D152" s="83">
        <v>0.42784722222222005</v>
      </c>
      <c r="E152" s="84">
        <f t="shared" si="56"/>
        <v>40175</v>
      </c>
      <c r="F152" s="83">
        <v>0.43496527777777</v>
      </c>
      <c r="G152" s="85" t="s">
        <v>3377</v>
      </c>
      <c r="H152" s="85" t="s">
        <v>63</v>
      </c>
      <c r="I152" s="86">
        <v>38.04</v>
      </c>
      <c r="J152" s="86">
        <v>37.950000000000003</v>
      </c>
      <c r="K152" s="85">
        <v>100</v>
      </c>
      <c r="L152" s="86">
        <v>2.4700000000000002</v>
      </c>
      <c r="M152" s="118" t="s">
        <v>11847</v>
      </c>
      <c r="N152" s="108" t="s">
        <v>11909</v>
      </c>
      <c r="O152" s="109">
        <v>-2</v>
      </c>
      <c r="P152" s="110" t="s">
        <v>11995</v>
      </c>
      <c r="Q152" s="86"/>
      <c r="R152" s="86"/>
      <c r="S152" s="128">
        <f t="shared" si="74"/>
        <v>29741.265219999965</v>
      </c>
      <c r="T152" s="128">
        <f t="shared" si="75"/>
        <v>2.4700000000000002</v>
      </c>
      <c r="U152" s="126">
        <f t="shared" si="57"/>
        <v>3804</v>
      </c>
      <c r="V152" s="126">
        <f t="shared" si="58"/>
        <v>3795.0000000000005</v>
      </c>
      <c r="W152" s="125">
        <f t="shared" si="59"/>
        <v>-8.9999999999995453</v>
      </c>
      <c r="X152" s="125">
        <f t="shared" si="68"/>
        <v>-11.469999999999546</v>
      </c>
      <c r="Y152" s="127">
        <f t="shared" si="69"/>
        <v>167.00999999999806</v>
      </c>
      <c r="Z152" s="127">
        <f t="shared" si="70"/>
        <v>-247.26478000000168</v>
      </c>
      <c r="AA152" s="127">
        <f t="shared" si="60"/>
        <v>158.00999999999851</v>
      </c>
      <c r="AB152" s="127">
        <f t="shared" si="61"/>
        <v>-258.73478000000125</v>
      </c>
      <c r="AC152" s="91" t="str">
        <f>IF(G152&lt;&gt;"",VLOOKUP(WEEKDAY(C152,2),Служебный!K$4:L$10,2),"")</f>
        <v>пн</v>
      </c>
      <c r="AD152" s="111" t="str">
        <f t="shared" si="62"/>
        <v>10-11</v>
      </c>
      <c r="AE152" s="91" t="str">
        <f>VLOOKUP(G:G,Служебный!B:G,6,)</f>
        <v>NYSE</v>
      </c>
      <c r="AF152" s="91" t="str">
        <f>VLOOKUP(G:G,Служебный!B:G,3,FALSE)</f>
        <v>Financial</v>
      </c>
      <c r="AG152" s="91" t="str">
        <f>VLOOKUP(G:G,Служебный!B:G,4,FALSE)</f>
        <v>REIT - Retail</v>
      </c>
      <c r="AH152" s="112">
        <f t="shared" si="63"/>
        <v>615</v>
      </c>
      <c r="AI152" s="112">
        <f t="shared" si="71"/>
        <v>0</v>
      </c>
      <c r="AJ152" s="112" t="str">
        <f t="shared" si="64"/>
        <v>интрадей</v>
      </c>
      <c r="AK152" s="91" t="str">
        <f>IF(D152&lt;Служебный!P$3,"Раньше открытия",IF(D152&gt;Служебный!P$6,"Позже закрытия",IF(D152&lt;Служебный!P$4,Служебный!N$4,IF((D152&gt;Служебный!P$5),Служебный!N$6,Служебный!N$5))))</f>
        <v>9:30 - 11:00</v>
      </c>
      <c r="AL152" s="91">
        <f t="shared" si="81"/>
        <v>0</v>
      </c>
      <c r="AM152" s="91">
        <f t="shared" si="82"/>
        <v>-11.469999999999546</v>
      </c>
      <c r="AN152" s="91">
        <f t="shared" si="76"/>
        <v>2009</v>
      </c>
      <c r="AO152" s="91" t="str">
        <f t="shared" si="77"/>
        <v>Декабрь</v>
      </c>
      <c r="AP152" s="113">
        <f t="shared" si="78"/>
        <v>53</v>
      </c>
      <c r="AQ152" s="114">
        <f t="shared" si="65"/>
        <v>0</v>
      </c>
      <c r="AR152" s="114">
        <f t="shared" si="72"/>
        <v>30000</v>
      </c>
      <c r="AS152" s="114">
        <f t="shared" si="73"/>
        <v>-0.86244926666678412</v>
      </c>
      <c r="AT152" s="114">
        <f t="shared" si="79"/>
        <v>-3.855107745620296E-2</v>
      </c>
      <c r="AU152" s="91">
        <f t="shared" si="66"/>
        <v>0</v>
      </c>
      <c r="AV152" s="91">
        <f t="shared" si="67"/>
        <v>0</v>
      </c>
      <c r="AW152" s="91">
        <f t="shared" si="80"/>
        <v>40</v>
      </c>
      <c r="AX152" s="115">
        <f>IF(AV152=0,AX151,IF(VLOOKUP(C151,Сводный!I:L,2,FALSE)&lt;0,IF(AX151&lt;0,AX151-1,-1),IF(AX151&gt;0,AX151+1,1)))</f>
        <v>2</v>
      </c>
      <c r="AY152" s="120"/>
    </row>
    <row r="153" spans="1:51" s="25" customFormat="1" ht="11.25">
      <c r="A153" s="124"/>
      <c r="B153" s="116">
        <v>152</v>
      </c>
      <c r="C153" s="134">
        <v>40175</v>
      </c>
      <c r="D153" s="83">
        <v>0.42784722222222005</v>
      </c>
      <c r="E153" s="84">
        <f t="shared" si="56"/>
        <v>40175</v>
      </c>
      <c r="F153" s="83">
        <v>0.43496527777777</v>
      </c>
      <c r="G153" s="85" t="s">
        <v>3377</v>
      </c>
      <c r="H153" s="85" t="s">
        <v>63</v>
      </c>
      <c r="I153" s="86">
        <v>38.04</v>
      </c>
      <c r="J153" s="86">
        <v>37.950000000000003</v>
      </c>
      <c r="K153" s="85">
        <v>100</v>
      </c>
      <c r="L153" s="86">
        <v>2.4700000000000002</v>
      </c>
      <c r="M153" s="118" t="s">
        <v>11857</v>
      </c>
      <c r="N153" s="108" t="s">
        <v>11909</v>
      </c>
      <c r="O153" s="109">
        <v>1</v>
      </c>
      <c r="P153" s="110" t="s">
        <v>11996</v>
      </c>
      <c r="Q153" s="86"/>
      <c r="R153" s="86"/>
      <c r="S153" s="128">
        <f t="shared" si="74"/>
        <v>29729.795219999964</v>
      </c>
      <c r="T153" s="128">
        <f t="shared" si="75"/>
        <v>2.4700000000000002</v>
      </c>
      <c r="U153" s="126">
        <f t="shared" si="57"/>
        <v>3804</v>
      </c>
      <c r="V153" s="126">
        <f t="shared" si="58"/>
        <v>3795.0000000000005</v>
      </c>
      <c r="W153" s="125">
        <f t="shared" si="59"/>
        <v>-8.9999999999995453</v>
      </c>
      <c r="X153" s="125">
        <f t="shared" si="68"/>
        <v>-11.469999999999546</v>
      </c>
      <c r="Y153" s="127">
        <f t="shared" si="69"/>
        <v>158.00999999999851</v>
      </c>
      <c r="Z153" s="127">
        <f t="shared" si="70"/>
        <v>-258.73478000000125</v>
      </c>
      <c r="AA153" s="127">
        <f t="shared" si="60"/>
        <v>149.00999999999897</v>
      </c>
      <c r="AB153" s="127">
        <f t="shared" si="61"/>
        <v>-270.20478000000082</v>
      </c>
      <c r="AC153" s="91" t="str">
        <f>IF(G153&lt;&gt;"",VLOOKUP(WEEKDAY(C153,2),Служебный!K$4:L$10,2),"")</f>
        <v>пн</v>
      </c>
      <c r="AD153" s="111" t="str">
        <f t="shared" si="62"/>
        <v>10-11</v>
      </c>
      <c r="AE153" s="91" t="str">
        <f>VLOOKUP(G:G,Служебный!B:G,6,)</f>
        <v>NYSE</v>
      </c>
      <c r="AF153" s="91" t="str">
        <f>VLOOKUP(G:G,Служебный!B:G,3,FALSE)</f>
        <v>Financial</v>
      </c>
      <c r="AG153" s="91" t="str">
        <f>VLOOKUP(G:G,Служебный!B:G,4,FALSE)</f>
        <v>REIT - Retail</v>
      </c>
      <c r="AH153" s="112">
        <f t="shared" si="63"/>
        <v>615</v>
      </c>
      <c r="AI153" s="112">
        <f t="shared" si="71"/>
        <v>0</v>
      </c>
      <c r="AJ153" s="112" t="str">
        <f t="shared" si="64"/>
        <v>интрадей</v>
      </c>
      <c r="AK153" s="91" t="str">
        <f>IF(D153&lt;Служебный!P$3,"Раньше открытия",IF(D153&gt;Служебный!P$6,"Позже закрытия",IF(D153&lt;Служебный!P$4,Служебный!N$4,IF((D153&gt;Служебный!P$5),Служебный!N$6,Служебный!N$5))))</f>
        <v>9:30 - 11:00</v>
      </c>
      <c r="AL153" s="91">
        <f t="shared" si="81"/>
        <v>0</v>
      </c>
      <c r="AM153" s="91">
        <f t="shared" si="82"/>
        <v>-11.469999999999546</v>
      </c>
      <c r="AN153" s="91">
        <f t="shared" si="76"/>
        <v>2009</v>
      </c>
      <c r="AO153" s="91" t="str">
        <f t="shared" si="77"/>
        <v>Декабрь</v>
      </c>
      <c r="AP153" s="113">
        <f t="shared" si="78"/>
        <v>53</v>
      </c>
      <c r="AQ153" s="114">
        <f t="shared" si="65"/>
        <v>0</v>
      </c>
      <c r="AR153" s="114">
        <f t="shared" si="72"/>
        <v>30000</v>
      </c>
      <c r="AS153" s="114">
        <f t="shared" si="73"/>
        <v>-0.90068260000012135</v>
      </c>
      <c r="AT153" s="114">
        <f t="shared" si="79"/>
        <v>-3.8565945043548412E-2</v>
      </c>
      <c r="AU153" s="91">
        <f t="shared" si="66"/>
        <v>0</v>
      </c>
      <c r="AV153" s="91">
        <f t="shared" si="67"/>
        <v>0</v>
      </c>
      <c r="AW153" s="91">
        <f t="shared" si="80"/>
        <v>40</v>
      </c>
      <c r="AX153" s="115">
        <f>IF(AV153=0,AX152,IF(VLOOKUP(C152,Сводный!I:L,2,FALSE)&lt;0,IF(AX152&lt;0,AX152-1,-1),IF(AX152&gt;0,AX152+1,1)))</f>
        <v>2</v>
      </c>
      <c r="AY153" s="120"/>
    </row>
    <row r="154" spans="1:51" s="25" customFormat="1" ht="11.25">
      <c r="A154" s="124"/>
      <c r="B154" s="116">
        <v>153</v>
      </c>
      <c r="C154" s="134">
        <v>40175</v>
      </c>
      <c r="D154" s="83">
        <v>0.43456018518518003</v>
      </c>
      <c r="E154" s="84">
        <f t="shared" si="56"/>
        <v>40175</v>
      </c>
      <c r="F154" s="83">
        <v>0.43496527777777</v>
      </c>
      <c r="G154" s="85" t="s">
        <v>3377</v>
      </c>
      <c r="H154" s="85" t="s">
        <v>63</v>
      </c>
      <c r="I154" s="86">
        <v>38.01</v>
      </c>
      <c r="J154" s="86">
        <v>37.94</v>
      </c>
      <c r="K154" s="85">
        <v>100</v>
      </c>
      <c r="L154" s="86">
        <v>2.19</v>
      </c>
      <c r="M154" s="118" t="s">
        <v>11847</v>
      </c>
      <c r="N154" s="108" t="s">
        <v>11909</v>
      </c>
      <c r="O154" s="109">
        <v>2</v>
      </c>
      <c r="P154" s="110" t="s">
        <v>11995</v>
      </c>
      <c r="Q154" s="86"/>
      <c r="R154" s="86"/>
      <c r="S154" s="128">
        <f t="shared" si="74"/>
        <v>29720.605219999965</v>
      </c>
      <c r="T154" s="128">
        <f t="shared" si="75"/>
        <v>2.19</v>
      </c>
      <c r="U154" s="126">
        <f t="shared" si="57"/>
        <v>3801</v>
      </c>
      <c r="V154" s="126">
        <f t="shared" si="58"/>
        <v>3794</v>
      </c>
      <c r="W154" s="125">
        <f t="shared" si="59"/>
        <v>-7</v>
      </c>
      <c r="X154" s="125">
        <f t="shared" si="68"/>
        <v>-9.19</v>
      </c>
      <c r="Y154" s="127">
        <f t="shared" si="69"/>
        <v>149.00999999999897</v>
      </c>
      <c r="Z154" s="127">
        <f t="shared" si="70"/>
        <v>-270.20478000000082</v>
      </c>
      <c r="AA154" s="127">
        <f t="shared" si="60"/>
        <v>142.00999999999897</v>
      </c>
      <c r="AB154" s="127">
        <f t="shared" si="61"/>
        <v>-279.39478000000082</v>
      </c>
      <c r="AC154" s="91" t="str">
        <f>IF(G154&lt;&gt;"",VLOOKUP(WEEKDAY(C154,2),Служебный!K$4:L$10,2),"")</f>
        <v>пн</v>
      </c>
      <c r="AD154" s="111" t="str">
        <f t="shared" si="62"/>
        <v>10-11</v>
      </c>
      <c r="AE154" s="91" t="str">
        <f>VLOOKUP(G:G,Служебный!B:G,6,)</f>
        <v>NYSE</v>
      </c>
      <c r="AF154" s="91" t="str">
        <f>VLOOKUP(G:G,Служебный!B:G,3,FALSE)</f>
        <v>Financial</v>
      </c>
      <c r="AG154" s="91" t="str">
        <f>VLOOKUP(G:G,Служебный!B:G,4,FALSE)</f>
        <v>REIT - Retail</v>
      </c>
      <c r="AH154" s="112">
        <f t="shared" si="63"/>
        <v>35</v>
      </c>
      <c r="AI154" s="112">
        <f t="shared" si="71"/>
        <v>0</v>
      </c>
      <c r="AJ154" s="112" t="str">
        <f t="shared" si="64"/>
        <v>интрадей</v>
      </c>
      <c r="AK154" s="91" t="str">
        <f>IF(D154&lt;Служебный!P$3,"Раньше открытия",IF(D154&gt;Служебный!P$6,"Позже закрытия",IF(D154&lt;Служебный!P$4,Служебный!N$4,IF((D154&gt;Служебный!P$5),Служебный!N$6,Служебный!N$5))))</f>
        <v>9:30 - 11:00</v>
      </c>
      <c r="AL154" s="91">
        <f t="shared" si="81"/>
        <v>0</v>
      </c>
      <c r="AM154" s="91">
        <f t="shared" si="82"/>
        <v>-9.19</v>
      </c>
      <c r="AN154" s="91">
        <f t="shared" si="76"/>
        <v>2009</v>
      </c>
      <c r="AO154" s="91" t="str">
        <f t="shared" si="77"/>
        <v>Декабрь</v>
      </c>
      <c r="AP154" s="113">
        <f t="shared" si="78"/>
        <v>53</v>
      </c>
      <c r="AQ154" s="114">
        <f t="shared" si="65"/>
        <v>0</v>
      </c>
      <c r="AR154" s="114">
        <f t="shared" si="72"/>
        <v>30000</v>
      </c>
      <c r="AS154" s="114">
        <f t="shared" si="73"/>
        <v>-0.93131593333345031</v>
      </c>
      <c r="AT154" s="114">
        <f t="shared" si="79"/>
        <v>-3.0911750087724624E-2</v>
      </c>
      <c r="AU154" s="91">
        <f t="shared" si="66"/>
        <v>0</v>
      </c>
      <c r="AV154" s="91">
        <f t="shared" si="67"/>
        <v>0</v>
      </c>
      <c r="AW154" s="91">
        <f t="shared" si="80"/>
        <v>40</v>
      </c>
      <c r="AX154" s="115">
        <f>IF(AV154=0,AX153,IF(VLOOKUP(C153,Сводный!I:L,2,FALSE)&lt;0,IF(AX153&lt;0,AX153-1,-1),IF(AX153&gt;0,AX153+1,1)))</f>
        <v>2</v>
      </c>
      <c r="AY154" s="120"/>
    </row>
    <row r="155" spans="1:51" s="25" customFormat="1" ht="11.25">
      <c r="A155" s="124"/>
      <c r="B155" s="116">
        <v>154</v>
      </c>
      <c r="C155" s="134">
        <v>40175</v>
      </c>
      <c r="D155" s="83">
        <v>0.43460648148148001</v>
      </c>
      <c r="E155" s="84">
        <f t="shared" si="56"/>
        <v>40175</v>
      </c>
      <c r="F155" s="83">
        <v>0.43496527777777</v>
      </c>
      <c r="G155" s="85" t="s">
        <v>3377</v>
      </c>
      <c r="H155" s="85" t="s">
        <v>63</v>
      </c>
      <c r="I155" s="86">
        <v>38.01</v>
      </c>
      <c r="J155" s="86">
        <v>37.94</v>
      </c>
      <c r="K155" s="85">
        <v>100</v>
      </c>
      <c r="L155" s="86">
        <v>2.19</v>
      </c>
      <c r="M155" s="118" t="s">
        <v>11847</v>
      </c>
      <c r="N155" s="108" t="s">
        <v>11910</v>
      </c>
      <c r="O155" s="109">
        <v>2</v>
      </c>
      <c r="P155" s="110" t="s">
        <v>11995</v>
      </c>
      <c r="Q155" s="86"/>
      <c r="R155" s="86"/>
      <c r="S155" s="128">
        <f t="shared" si="74"/>
        <v>29711.415219999966</v>
      </c>
      <c r="T155" s="128">
        <f t="shared" si="75"/>
        <v>2.19</v>
      </c>
      <c r="U155" s="126">
        <f t="shared" si="57"/>
        <v>3801</v>
      </c>
      <c r="V155" s="126">
        <f t="shared" si="58"/>
        <v>3794</v>
      </c>
      <c r="W155" s="125">
        <f t="shared" si="59"/>
        <v>-7</v>
      </c>
      <c r="X155" s="125">
        <f t="shared" si="68"/>
        <v>-9.19</v>
      </c>
      <c r="Y155" s="127">
        <f t="shared" si="69"/>
        <v>142.00999999999897</v>
      </c>
      <c r="Z155" s="127">
        <f t="shared" si="70"/>
        <v>-279.39478000000082</v>
      </c>
      <c r="AA155" s="127">
        <f t="shared" si="60"/>
        <v>135.00999999999897</v>
      </c>
      <c r="AB155" s="127">
        <f t="shared" si="61"/>
        <v>-288.58478000000082</v>
      </c>
      <c r="AC155" s="91" t="str">
        <f>IF(G155&lt;&gt;"",VLOOKUP(WEEKDAY(C155,2),Служебный!K$4:L$10,2),"")</f>
        <v>пн</v>
      </c>
      <c r="AD155" s="111" t="str">
        <f t="shared" si="62"/>
        <v>10-11</v>
      </c>
      <c r="AE155" s="91" t="str">
        <f>VLOOKUP(G:G,Служебный!B:G,6,)</f>
        <v>NYSE</v>
      </c>
      <c r="AF155" s="91" t="str">
        <f>VLOOKUP(G:G,Служебный!B:G,3,FALSE)</f>
        <v>Financial</v>
      </c>
      <c r="AG155" s="91" t="str">
        <f>VLOOKUP(G:G,Служебный!B:G,4,FALSE)</f>
        <v>REIT - Retail</v>
      </c>
      <c r="AH155" s="112">
        <f t="shared" si="63"/>
        <v>31</v>
      </c>
      <c r="AI155" s="112">
        <f t="shared" si="71"/>
        <v>0</v>
      </c>
      <c r="AJ155" s="112" t="str">
        <f t="shared" si="64"/>
        <v>интрадей</v>
      </c>
      <c r="AK155" s="91" t="str">
        <f>IF(D155&lt;Служебный!P$3,"Раньше открытия",IF(D155&gt;Служебный!P$6,"Позже закрытия",IF(D155&lt;Служебный!P$4,Служебный!N$4,IF((D155&gt;Служебный!P$5),Служебный!N$6,Служебный!N$5))))</f>
        <v>9:30 - 11:00</v>
      </c>
      <c r="AL155" s="91">
        <f t="shared" si="81"/>
        <v>0</v>
      </c>
      <c r="AM155" s="91">
        <f t="shared" si="82"/>
        <v>-9.19</v>
      </c>
      <c r="AN155" s="91">
        <f t="shared" si="76"/>
        <v>2009</v>
      </c>
      <c r="AO155" s="91" t="str">
        <f t="shared" si="77"/>
        <v>Декабрь</v>
      </c>
      <c r="AP155" s="113">
        <f t="shared" si="78"/>
        <v>53</v>
      </c>
      <c r="AQ155" s="114">
        <f t="shared" si="65"/>
        <v>0</v>
      </c>
      <c r="AR155" s="114">
        <f t="shared" si="72"/>
        <v>30000</v>
      </c>
      <c r="AS155" s="114">
        <f t="shared" si="73"/>
        <v>-0.96194926666677927</v>
      </c>
      <c r="AT155" s="114">
        <f t="shared" si="79"/>
        <v>-3.0921308405302727E-2</v>
      </c>
      <c r="AU155" s="91">
        <f t="shared" si="66"/>
        <v>0</v>
      </c>
      <c r="AV155" s="91">
        <f t="shared" si="67"/>
        <v>0</v>
      </c>
      <c r="AW155" s="91">
        <f t="shared" si="80"/>
        <v>40</v>
      </c>
      <c r="AX155" s="115">
        <f>IF(AV155=0,AX154,IF(VLOOKUP(C154,Сводный!I:L,2,FALSE)&lt;0,IF(AX154&lt;0,AX154-1,-1),IF(AX154&gt;0,AX154+1,1)))</f>
        <v>2</v>
      </c>
      <c r="AY155" s="120"/>
    </row>
    <row r="156" spans="1:51" s="25" customFormat="1" ht="11.25">
      <c r="A156" s="124"/>
      <c r="B156" s="116">
        <v>155</v>
      </c>
      <c r="C156" s="134">
        <v>40175</v>
      </c>
      <c r="D156" s="83">
        <v>0.53563657407407006</v>
      </c>
      <c r="E156" s="84">
        <f t="shared" si="56"/>
        <v>40175</v>
      </c>
      <c r="F156" s="83">
        <v>0.54540509259259007</v>
      </c>
      <c r="G156" s="85" t="s">
        <v>434</v>
      </c>
      <c r="H156" s="85" t="s">
        <v>68</v>
      </c>
      <c r="I156" s="86">
        <v>104.98</v>
      </c>
      <c r="J156" s="86">
        <v>105.23</v>
      </c>
      <c r="K156" s="85">
        <v>100</v>
      </c>
      <c r="L156" s="86">
        <v>2.88</v>
      </c>
      <c r="M156" s="118" t="s">
        <v>11847</v>
      </c>
      <c r="N156" s="108" t="s">
        <v>11910</v>
      </c>
      <c r="O156" s="109">
        <v>0</v>
      </c>
      <c r="P156" s="110" t="s">
        <v>11995</v>
      </c>
      <c r="Q156" s="86"/>
      <c r="R156" s="86"/>
      <c r="S156" s="128">
        <f t="shared" si="74"/>
        <v>29683.535219999965</v>
      </c>
      <c r="T156" s="128">
        <f t="shared" si="75"/>
        <v>2.88</v>
      </c>
      <c r="U156" s="126">
        <f t="shared" si="57"/>
        <v>10498</v>
      </c>
      <c r="V156" s="126">
        <f t="shared" si="58"/>
        <v>10523</v>
      </c>
      <c r="W156" s="125">
        <f t="shared" si="59"/>
        <v>-25</v>
      </c>
      <c r="X156" s="125">
        <f t="shared" si="68"/>
        <v>-27.88</v>
      </c>
      <c r="Y156" s="127">
        <f t="shared" si="69"/>
        <v>135.00999999999897</v>
      </c>
      <c r="Z156" s="127">
        <f t="shared" si="70"/>
        <v>-288.58478000000082</v>
      </c>
      <c r="AA156" s="127">
        <f t="shared" si="60"/>
        <v>110.00999999999897</v>
      </c>
      <c r="AB156" s="127">
        <f t="shared" si="61"/>
        <v>-316.46478000000081</v>
      </c>
      <c r="AC156" s="91" t="str">
        <f>IF(G156&lt;&gt;"",VLOOKUP(WEEKDAY(C156,2),Служебный!K$4:L$10,2),"")</f>
        <v>пн</v>
      </c>
      <c r="AD156" s="111" t="str">
        <f t="shared" si="62"/>
        <v>12-13</v>
      </c>
      <c r="AE156" s="91" t="str">
        <f>VLOOKUP(G:G,Служебный!B:G,6,)</f>
        <v>NYSE</v>
      </c>
      <c r="AF156" s="91" t="str">
        <f>VLOOKUP(G:G,Служебный!B:G,3,FALSE)</f>
        <v>Basic Materials</v>
      </c>
      <c r="AG156" s="91" t="str">
        <f>VLOOKUP(G:G,Служебный!B:G,4,FALSE)</f>
        <v>Independent Oil &amp; Gas</v>
      </c>
      <c r="AH156" s="112">
        <f t="shared" si="63"/>
        <v>844</v>
      </c>
      <c r="AI156" s="112">
        <f t="shared" si="71"/>
        <v>0</v>
      </c>
      <c r="AJ156" s="112" t="str">
        <f t="shared" si="64"/>
        <v>интрадей</v>
      </c>
      <c r="AK156" s="91" t="str">
        <f>IF(D156&lt;Служебный!P$3,"Раньше открытия",IF(D156&gt;Служебный!P$6,"Позже закрытия",IF(D156&lt;Служебный!P$4,Служебный!N$4,IF((D156&gt;Служебный!P$5),Служебный!N$6,Служебный!N$5))))</f>
        <v>11:00 - 14:30</v>
      </c>
      <c r="AL156" s="91">
        <f t="shared" si="81"/>
        <v>0</v>
      </c>
      <c r="AM156" s="91">
        <f t="shared" si="82"/>
        <v>-27.88</v>
      </c>
      <c r="AN156" s="91">
        <f t="shared" si="76"/>
        <v>2009</v>
      </c>
      <c r="AO156" s="91" t="str">
        <f t="shared" si="77"/>
        <v>Декабрь</v>
      </c>
      <c r="AP156" s="113">
        <f t="shared" si="78"/>
        <v>53</v>
      </c>
      <c r="AQ156" s="114">
        <f t="shared" si="65"/>
        <v>29683.535219999965</v>
      </c>
      <c r="AR156" s="114">
        <f t="shared" si="72"/>
        <v>30000</v>
      </c>
      <c r="AS156" s="114">
        <f t="shared" si="73"/>
        <v>-1.0548826000001161</v>
      </c>
      <c r="AT156" s="114">
        <f t="shared" si="79"/>
        <v>-9.383598793110956E-2</v>
      </c>
      <c r="AU156" s="91">
        <f t="shared" si="66"/>
        <v>0</v>
      </c>
      <c r="AV156" s="91">
        <f t="shared" si="67"/>
        <v>-316.46478000000081</v>
      </c>
      <c r="AW156" s="91">
        <f t="shared" si="80"/>
        <v>105</v>
      </c>
      <c r="AX156" s="115">
        <f>IF(AV156=0,AX155,IF(VLOOKUP(C155,Сводный!I:L,2,FALSE)&lt;0,IF(AX155&lt;0,AX155-1,-1),IF(AX155&gt;0,AX155+1,1)))</f>
        <v>-1</v>
      </c>
      <c r="AY156" s="120"/>
    </row>
    <row r="157" spans="1:51" s="25" customFormat="1" ht="11.25">
      <c r="A157" s="124"/>
      <c r="B157" s="116">
        <v>156</v>
      </c>
      <c r="C157" s="134">
        <v>40176</v>
      </c>
      <c r="D157" s="83">
        <v>0.40421296296296</v>
      </c>
      <c r="E157" s="84">
        <f t="shared" si="56"/>
        <v>40176</v>
      </c>
      <c r="F157" s="83">
        <v>0.40585648148148001</v>
      </c>
      <c r="G157" s="85" t="s">
        <v>3619</v>
      </c>
      <c r="H157" s="85" t="s">
        <v>68</v>
      </c>
      <c r="I157" s="86">
        <v>46.48</v>
      </c>
      <c r="J157" s="86">
        <v>46.52</v>
      </c>
      <c r="K157" s="85">
        <v>100</v>
      </c>
      <c r="L157" s="86">
        <v>2.33</v>
      </c>
      <c r="M157" s="118" t="s">
        <v>11907</v>
      </c>
      <c r="N157" s="108" t="s">
        <v>11913</v>
      </c>
      <c r="O157" s="109">
        <v>-1</v>
      </c>
      <c r="P157" s="110" t="s">
        <v>11996</v>
      </c>
      <c r="Q157" s="86"/>
      <c r="R157" s="86"/>
      <c r="S157" s="128">
        <f t="shared" si="74"/>
        <v>29677.205219999963</v>
      </c>
      <c r="T157" s="128">
        <f t="shared" si="75"/>
        <v>2.33</v>
      </c>
      <c r="U157" s="126">
        <f t="shared" si="57"/>
        <v>4648</v>
      </c>
      <c r="V157" s="126">
        <f t="shared" si="58"/>
        <v>4652</v>
      </c>
      <c r="W157" s="125">
        <f t="shared" si="59"/>
        <v>-4</v>
      </c>
      <c r="X157" s="125">
        <f t="shared" si="68"/>
        <v>-6.33</v>
      </c>
      <c r="Y157" s="127">
        <f t="shared" si="69"/>
        <v>110.00999999999897</v>
      </c>
      <c r="Z157" s="127">
        <f t="shared" si="70"/>
        <v>-316.46478000000081</v>
      </c>
      <c r="AA157" s="127">
        <f t="shared" si="60"/>
        <v>106.00999999999897</v>
      </c>
      <c r="AB157" s="127">
        <f t="shared" si="61"/>
        <v>-322.7947800000008</v>
      </c>
      <c r="AC157" s="91" t="str">
        <f>IF(G157&lt;&gt;"",VLOOKUP(WEEKDAY(C157,2),Служебный!K$4:L$10,2),"")</f>
        <v>вт</v>
      </c>
      <c r="AD157" s="111" t="str">
        <f t="shared" si="62"/>
        <v>9-10</v>
      </c>
      <c r="AE157" s="91" t="str">
        <f>VLOOKUP(G:G,Служебный!B:G,6,)</f>
        <v>NYSE</v>
      </c>
      <c r="AF157" s="91" t="str">
        <f>VLOOKUP(G:G,Служебный!B:G,3,FALSE)</f>
        <v>Basic Materials</v>
      </c>
      <c r="AG157" s="91" t="str">
        <f>VLOOKUP(G:G,Служебный!B:G,4,FALSE)</f>
        <v>Steel &amp; Iron</v>
      </c>
      <c r="AH157" s="112">
        <f t="shared" si="63"/>
        <v>142</v>
      </c>
      <c r="AI157" s="112">
        <f t="shared" si="71"/>
        <v>0</v>
      </c>
      <c r="AJ157" s="112" t="str">
        <f t="shared" si="64"/>
        <v>интрадей</v>
      </c>
      <c r="AK157" s="91" t="str">
        <f>IF(D157&lt;Служебный!P$3,"Раньше открытия",IF(D157&gt;Служебный!P$6,"Позже закрытия",IF(D157&lt;Служебный!P$4,Служебный!N$4,IF((D157&gt;Служебный!P$5),Служебный!N$6,Служебный!N$5))))</f>
        <v>9:30 - 11:00</v>
      </c>
      <c r="AL157" s="91">
        <f t="shared" si="81"/>
        <v>0</v>
      </c>
      <c r="AM157" s="91">
        <f t="shared" si="82"/>
        <v>-6.33</v>
      </c>
      <c r="AN157" s="91">
        <f t="shared" si="76"/>
        <v>2009</v>
      </c>
      <c r="AO157" s="91" t="str">
        <f t="shared" si="77"/>
        <v>Декабрь</v>
      </c>
      <c r="AP157" s="113">
        <f t="shared" si="78"/>
        <v>53</v>
      </c>
      <c r="AQ157" s="114">
        <f t="shared" si="65"/>
        <v>0</v>
      </c>
      <c r="AR157" s="114">
        <f t="shared" si="72"/>
        <v>30000</v>
      </c>
      <c r="AS157" s="114">
        <f t="shared" si="73"/>
        <v>-1.0759826000001218</v>
      </c>
      <c r="AT157" s="114">
        <f t="shared" si="79"/>
        <v>-2.1324953220992232E-2</v>
      </c>
      <c r="AU157" s="91">
        <f t="shared" si="66"/>
        <v>-316.46478000000081</v>
      </c>
      <c r="AV157" s="91">
        <f t="shared" si="67"/>
        <v>0</v>
      </c>
      <c r="AW157" s="91">
        <f t="shared" si="80"/>
        <v>50</v>
      </c>
      <c r="AX157" s="115">
        <f>IF(AV157=0,AX156,IF(VLOOKUP(C156,Сводный!I:L,2,FALSE)&lt;0,IF(AX156&lt;0,AX156-1,-1),IF(AX156&gt;0,AX156+1,1)))</f>
        <v>-1</v>
      </c>
      <c r="AY157" s="120"/>
    </row>
    <row r="158" spans="1:51" s="25" customFormat="1" ht="11.25">
      <c r="A158" s="124"/>
      <c r="B158" s="116">
        <v>157</v>
      </c>
      <c r="C158" s="134">
        <v>40176</v>
      </c>
      <c r="D158" s="83">
        <v>0.40518518518518004</v>
      </c>
      <c r="E158" s="84">
        <f t="shared" si="56"/>
        <v>40176</v>
      </c>
      <c r="F158" s="83">
        <v>0.40659722222222006</v>
      </c>
      <c r="G158" s="85" t="s">
        <v>4859</v>
      </c>
      <c r="H158" s="85" t="s">
        <v>68</v>
      </c>
      <c r="I158" s="86">
        <v>52.81</v>
      </c>
      <c r="J158" s="86">
        <v>52.95</v>
      </c>
      <c r="K158" s="85">
        <v>100</v>
      </c>
      <c r="L158" s="86">
        <v>2.23</v>
      </c>
      <c r="M158" s="118" t="s">
        <v>11907</v>
      </c>
      <c r="N158" s="108" t="s">
        <v>11913</v>
      </c>
      <c r="O158" s="109">
        <v>-1</v>
      </c>
      <c r="P158" s="110" t="s">
        <v>11996</v>
      </c>
      <c r="Q158" s="86"/>
      <c r="R158" s="86"/>
      <c r="S158" s="128">
        <f t="shared" si="74"/>
        <v>29660.975219999964</v>
      </c>
      <c r="T158" s="128">
        <f t="shared" si="75"/>
        <v>2.23</v>
      </c>
      <c r="U158" s="126">
        <f t="shared" si="57"/>
        <v>5281</v>
      </c>
      <c r="V158" s="126">
        <f t="shared" si="58"/>
        <v>5295</v>
      </c>
      <c r="W158" s="125">
        <f t="shared" si="59"/>
        <v>-14</v>
      </c>
      <c r="X158" s="125">
        <f t="shared" si="68"/>
        <v>-16.23</v>
      </c>
      <c r="Y158" s="127">
        <f t="shared" si="69"/>
        <v>106.00999999999897</v>
      </c>
      <c r="Z158" s="127">
        <f t="shared" si="70"/>
        <v>-322.7947800000008</v>
      </c>
      <c r="AA158" s="127">
        <f t="shared" si="60"/>
        <v>92.009999999998968</v>
      </c>
      <c r="AB158" s="127">
        <f t="shared" si="61"/>
        <v>-339.02478000000082</v>
      </c>
      <c r="AC158" s="91" t="str">
        <f>IF(G158&lt;&gt;"",VLOOKUP(WEEKDAY(C158,2),Служебный!K$4:L$10,2),"")</f>
        <v>вт</v>
      </c>
      <c r="AD158" s="111" t="str">
        <f t="shared" si="62"/>
        <v>9-10</v>
      </c>
      <c r="AE158" s="91" t="str">
        <f>VLOOKUP(G:G,Служебный!B:G,6,)</f>
        <v>NYSE</v>
      </c>
      <c r="AF158" s="91" t="str">
        <f>VLOOKUP(G:G,Служебный!B:G,3,FALSE)</f>
        <v>Financial</v>
      </c>
      <c r="AG158" s="91" t="str">
        <f>VLOOKUP(G:G,Служебный!B:G,4,FALSE)</f>
        <v>REIT - Retail</v>
      </c>
      <c r="AH158" s="112">
        <f t="shared" si="63"/>
        <v>122</v>
      </c>
      <c r="AI158" s="112">
        <f t="shared" si="71"/>
        <v>0</v>
      </c>
      <c r="AJ158" s="112" t="str">
        <f t="shared" si="64"/>
        <v>интрадей</v>
      </c>
      <c r="AK158" s="91" t="str">
        <f>IF(D158&lt;Служебный!P$3,"Раньше открытия",IF(D158&gt;Служебный!P$6,"Позже закрытия",IF(D158&lt;Служебный!P$4,Служебный!N$4,IF((D158&gt;Служебный!P$5),Служебный!N$6,Служебный!N$5))))</f>
        <v>9:30 - 11:00</v>
      </c>
      <c r="AL158" s="91">
        <f t="shared" si="81"/>
        <v>0</v>
      </c>
      <c r="AM158" s="91">
        <f t="shared" si="82"/>
        <v>-16.23</v>
      </c>
      <c r="AN158" s="91">
        <f t="shared" si="76"/>
        <v>2009</v>
      </c>
      <c r="AO158" s="91" t="str">
        <f t="shared" si="77"/>
        <v>Декабрь</v>
      </c>
      <c r="AP158" s="113">
        <f t="shared" si="78"/>
        <v>53</v>
      </c>
      <c r="AQ158" s="114">
        <f t="shared" si="65"/>
        <v>0</v>
      </c>
      <c r="AR158" s="114">
        <f t="shared" si="72"/>
        <v>30000</v>
      </c>
      <c r="AS158" s="114">
        <f t="shared" si="73"/>
        <v>-1.1300826000001203</v>
      </c>
      <c r="AT158" s="114">
        <f t="shared" si="79"/>
        <v>-5.4688438077928898E-2</v>
      </c>
      <c r="AU158" s="91">
        <f t="shared" si="66"/>
        <v>0</v>
      </c>
      <c r="AV158" s="91">
        <f t="shared" si="67"/>
        <v>0</v>
      </c>
      <c r="AW158" s="91">
        <f t="shared" si="80"/>
        <v>55</v>
      </c>
      <c r="AX158" s="115">
        <f>IF(AV158=0,AX157,IF(VLOOKUP(C157,Сводный!I:L,2,FALSE)&lt;0,IF(AX157&lt;0,AX157-1,-1),IF(AX157&gt;0,AX157+1,1)))</f>
        <v>-1</v>
      </c>
      <c r="AY158" s="120"/>
    </row>
    <row r="159" spans="1:51" s="25" customFormat="1" ht="11.25">
      <c r="A159" s="124"/>
      <c r="B159" s="116">
        <v>158</v>
      </c>
      <c r="C159" s="134">
        <v>40176</v>
      </c>
      <c r="D159" s="83">
        <v>0.40519675925924997</v>
      </c>
      <c r="E159" s="84">
        <f t="shared" si="56"/>
        <v>40176</v>
      </c>
      <c r="F159" s="83">
        <v>0.40659722222222006</v>
      </c>
      <c r="G159" s="85" t="s">
        <v>4859</v>
      </c>
      <c r="H159" s="85" t="s">
        <v>68</v>
      </c>
      <c r="I159" s="86">
        <v>52.82</v>
      </c>
      <c r="J159" s="86">
        <v>52.96</v>
      </c>
      <c r="K159" s="85">
        <v>100</v>
      </c>
      <c r="L159" s="86">
        <v>2.23</v>
      </c>
      <c r="M159" s="118" t="s">
        <v>11847</v>
      </c>
      <c r="N159" s="108" t="s">
        <v>11913</v>
      </c>
      <c r="O159" s="109">
        <v>-2</v>
      </c>
      <c r="P159" s="110" t="s">
        <v>11995</v>
      </c>
      <c r="Q159" s="86"/>
      <c r="R159" s="86"/>
      <c r="S159" s="128">
        <f t="shared" si="74"/>
        <v>29644.745219999964</v>
      </c>
      <c r="T159" s="128">
        <f t="shared" si="75"/>
        <v>2.23</v>
      </c>
      <c r="U159" s="126">
        <f t="shared" si="57"/>
        <v>5282</v>
      </c>
      <c r="V159" s="126">
        <f t="shared" si="58"/>
        <v>5296</v>
      </c>
      <c r="W159" s="125">
        <f t="shared" si="59"/>
        <v>-14</v>
      </c>
      <c r="X159" s="125">
        <f t="shared" si="68"/>
        <v>-16.23</v>
      </c>
      <c r="Y159" s="127">
        <f t="shared" si="69"/>
        <v>92.009999999998968</v>
      </c>
      <c r="Z159" s="127">
        <f t="shared" si="70"/>
        <v>-339.02478000000082</v>
      </c>
      <c r="AA159" s="127">
        <f t="shared" si="60"/>
        <v>78.009999999998968</v>
      </c>
      <c r="AB159" s="127">
        <f t="shared" si="61"/>
        <v>-355.25478000000084</v>
      </c>
      <c r="AC159" s="91" t="str">
        <f>IF(G159&lt;&gt;"",VLOOKUP(WEEKDAY(C159,2),Служебный!K$4:L$10,2),"")</f>
        <v>вт</v>
      </c>
      <c r="AD159" s="111" t="str">
        <f t="shared" si="62"/>
        <v>9-10</v>
      </c>
      <c r="AE159" s="91" t="str">
        <f>VLOOKUP(G:G,Служебный!B:G,6,)</f>
        <v>NYSE</v>
      </c>
      <c r="AF159" s="91" t="str">
        <f>VLOOKUP(G:G,Служебный!B:G,3,FALSE)</f>
        <v>Financial</v>
      </c>
      <c r="AG159" s="91" t="str">
        <f>VLOOKUP(G:G,Служебный!B:G,4,FALSE)</f>
        <v>REIT - Retail</v>
      </c>
      <c r="AH159" s="112">
        <f t="shared" si="63"/>
        <v>121</v>
      </c>
      <c r="AI159" s="112">
        <f t="shared" si="71"/>
        <v>0</v>
      </c>
      <c r="AJ159" s="112" t="str">
        <f t="shared" si="64"/>
        <v>интрадей</v>
      </c>
      <c r="AK159" s="91" t="str">
        <f>IF(D159&lt;Служебный!P$3,"Раньше открытия",IF(D159&gt;Служебный!P$6,"Позже закрытия",IF(D159&lt;Служебный!P$4,Служебный!N$4,IF((D159&gt;Служебный!P$5),Служебный!N$6,Служебный!N$5))))</f>
        <v>9:30 - 11:00</v>
      </c>
      <c r="AL159" s="91">
        <f t="shared" si="81"/>
        <v>0</v>
      </c>
      <c r="AM159" s="91">
        <f t="shared" si="82"/>
        <v>-16.23</v>
      </c>
      <c r="AN159" s="91">
        <f t="shared" si="76"/>
        <v>2009</v>
      </c>
      <c r="AO159" s="91" t="str">
        <f t="shared" si="77"/>
        <v>Декабрь</v>
      </c>
      <c r="AP159" s="113">
        <f t="shared" si="78"/>
        <v>53</v>
      </c>
      <c r="AQ159" s="114">
        <f t="shared" si="65"/>
        <v>0</v>
      </c>
      <c r="AR159" s="114">
        <f t="shared" si="72"/>
        <v>30000</v>
      </c>
      <c r="AS159" s="114">
        <f t="shared" si="73"/>
        <v>-1.184182600000119</v>
      </c>
      <c r="AT159" s="114">
        <f t="shared" si="79"/>
        <v>-5.4718362695829068E-2</v>
      </c>
      <c r="AU159" s="91">
        <f t="shared" si="66"/>
        <v>0</v>
      </c>
      <c r="AV159" s="91">
        <f t="shared" si="67"/>
        <v>0</v>
      </c>
      <c r="AW159" s="91">
        <f t="shared" si="80"/>
        <v>55</v>
      </c>
      <c r="AX159" s="115">
        <f>IF(AV159=0,AX158,IF(VLOOKUP(C158,Сводный!I:L,2,FALSE)&lt;0,IF(AX158&lt;0,AX158-1,-1),IF(AX158&gt;0,AX158+1,1)))</f>
        <v>-1</v>
      </c>
      <c r="AY159" s="120"/>
    </row>
    <row r="160" spans="1:51" s="25" customFormat="1" ht="11.25">
      <c r="A160" s="124"/>
      <c r="B160" s="116">
        <v>159</v>
      </c>
      <c r="C160" s="134">
        <v>40176</v>
      </c>
      <c r="D160" s="83">
        <v>0.41453703703703004</v>
      </c>
      <c r="E160" s="84">
        <f t="shared" si="56"/>
        <v>40176</v>
      </c>
      <c r="F160" s="83">
        <v>0.45916666666665995</v>
      </c>
      <c r="G160" s="85" t="s">
        <v>3377</v>
      </c>
      <c r="H160" s="85" t="s">
        <v>68</v>
      </c>
      <c r="I160" s="86">
        <v>37.479999999999997</v>
      </c>
      <c r="J160" s="86">
        <v>36.89</v>
      </c>
      <c r="K160" s="85">
        <v>100</v>
      </c>
      <c r="L160" s="86">
        <v>2.19</v>
      </c>
      <c r="M160" s="118" t="s">
        <v>11847</v>
      </c>
      <c r="N160" s="108" t="s">
        <v>11909</v>
      </c>
      <c r="O160" s="109">
        <v>-2</v>
      </c>
      <c r="P160" s="110" t="s">
        <v>11995</v>
      </c>
      <c r="Q160" s="86"/>
      <c r="R160" s="86"/>
      <c r="S160" s="128">
        <f t="shared" si="74"/>
        <v>29701.555219999966</v>
      </c>
      <c r="T160" s="128">
        <f t="shared" si="75"/>
        <v>2.19</v>
      </c>
      <c r="U160" s="126">
        <f t="shared" si="57"/>
        <v>3747.9999999999995</v>
      </c>
      <c r="V160" s="126">
        <f t="shared" si="58"/>
        <v>3689</v>
      </c>
      <c r="W160" s="125">
        <f t="shared" si="59"/>
        <v>58.999999999999545</v>
      </c>
      <c r="X160" s="125">
        <f t="shared" si="68"/>
        <v>56.809999999999548</v>
      </c>
      <c r="Y160" s="127">
        <f t="shared" si="69"/>
        <v>78.009999999998968</v>
      </c>
      <c r="Z160" s="127">
        <f t="shared" si="70"/>
        <v>-355.25478000000084</v>
      </c>
      <c r="AA160" s="127">
        <f t="shared" si="60"/>
        <v>137.00999999999851</v>
      </c>
      <c r="AB160" s="127">
        <f t="shared" si="61"/>
        <v>-298.44478000000129</v>
      </c>
      <c r="AC160" s="91" t="str">
        <f>IF(G160&lt;&gt;"",VLOOKUP(WEEKDAY(C160,2),Служебный!K$4:L$10,2),"")</f>
        <v>вт</v>
      </c>
      <c r="AD160" s="111" t="str">
        <f t="shared" si="62"/>
        <v>9-10</v>
      </c>
      <c r="AE160" s="91" t="str">
        <f>VLOOKUP(G:G,Служебный!B:G,6,)</f>
        <v>NYSE</v>
      </c>
      <c r="AF160" s="91" t="str">
        <f>VLOOKUP(G:G,Служебный!B:G,3,FALSE)</f>
        <v>Financial</v>
      </c>
      <c r="AG160" s="91" t="str">
        <f>VLOOKUP(G:G,Служебный!B:G,4,FALSE)</f>
        <v>REIT - Retail</v>
      </c>
      <c r="AH160" s="112">
        <f t="shared" si="63"/>
        <v>3856</v>
      </c>
      <c r="AI160" s="112">
        <f t="shared" si="71"/>
        <v>60</v>
      </c>
      <c r="AJ160" s="112" t="str">
        <f t="shared" si="64"/>
        <v>интрадей</v>
      </c>
      <c r="AK160" s="91" t="str">
        <f>IF(D160&lt;Служебный!P$3,"Раньше открытия",IF(D160&gt;Служебный!P$6,"Позже закрытия",IF(D160&lt;Служебный!P$4,Служебный!N$4,IF((D160&gt;Служебный!P$5),Служебный!N$6,Служебный!N$5))))</f>
        <v>9:30 - 11:00</v>
      </c>
      <c r="AL160" s="91">
        <f t="shared" si="81"/>
        <v>56.809999999999548</v>
      </c>
      <c r="AM160" s="91">
        <f t="shared" si="82"/>
        <v>0</v>
      </c>
      <c r="AN160" s="91">
        <f t="shared" si="76"/>
        <v>2009</v>
      </c>
      <c r="AO160" s="91" t="str">
        <f t="shared" si="77"/>
        <v>Декабрь</v>
      </c>
      <c r="AP160" s="113">
        <f t="shared" si="78"/>
        <v>53</v>
      </c>
      <c r="AQ160" s="114">
        <f t="shared" si="65"/>
        <v>0</v>
      </c>
      <c r="AR160" s="114">
        <f t="shared" si="72"/>
        <v>30000</v>
      </c>
      <c r="AS160" s="114">
        <f t="shared" si="73"/>
        <v>-0.99481593333344787</v>
      </c>
      <c r="AT160" s="114">
        <f t="shared" si="79"/>
        <v>0.1916359866762295</v>
      </c>
      <c r="AU160" s="91">
        <f t="shared" si="66"/>
        <v>0</v>
      </c>
      <c r="AV160" s="91">
        <f t="shared" si="67"/>
        <v>0</v>
      </c>
      <c r="AW160" s="91">
        <f t="shared" si="80"/>
        <v>40</v>
      </c>
      <c r="AX160" s="115">
        <f>IF(AV160=0,AX159,IF(VLOOKUP(C159,Сводный!I:L,2,FALSE)&lt;0,IF(AX159&lt;0,AX159-1,-1),IF(AX159&gt;0,AX159+1,1)))</f>
        <v>-1</v>
      </c>
      <c r="AY160" s="120"/>
    </row>
    <row r="161" spans="1:51" s="25" customFormat="1" ht="11.25">
      <c r="A161" s="124"/>
      <c r="B161" s="116">
        <v>160</v>
      </c>
      <c r="C161" s="134">
        <v>40176</v>
      </c>
      <c r="D161" s="83">
        <v>0.41527777777776997</v>
      </c>
      <c r="E161" s="84">
        <f t="shared" si="56"/>
        <v>40176</v>
      </c>
      <c r="F161" s="83">
        <v>0.51221064814813999</v>
      </c>
      <c r="G161" s="85" t="s">
        <v>3377</v>
      </c>
      <c r="H161" s="85" t="s">
        <v>68</v>
      </c>
      <c r="I161" s="86">
        <v>37.479999999999997</v>
      </c>
      <c r="J161" s="86">
        <v>36.67</v>
      </c>
      <c r="K161" s="85">
        <v>100</v>
      </c>
      <c r="L161" s="86">
        <v>2.31</v>
      </c>
      <c r="M161" s="118" t="s">
        <v>11846</v>
      </c>
      <c r="N161" s="108" t="s">
        <v>11909</v>
      </c>
      <c r="O161" s="109">
        <v>1</v>
      </c>
      <c r="P161" s="110" t="s">
        <v>11997</v>
      </c>
      <c r="Q161" s="86"/>
      <c r="R161" s="86"/>
      <c r="S161" s="128">
        <f t="shared" si="74"/>
        <v>29780.245219999964</v>
      </c>
      <c r="T161" s="128">
        <f t="shared" si="75"/>
        <v>2.31</v>
      </c>
      <c r="U161" s="126">
        <f t="shared" si="57"/>
        <v>3747.9999999999995</v>
      </c>
      <c r="V161" s="126">
        <f t="shared" si="58"/>
        <v>3667</v>
      </c>
      <c r="W161" s="125">
        <f t="shared" si="59"/>
        <v>80.999999999999545</v>
      </c>
      <c r="X161" s="125">
        <f t="shared" si="68"/>
        <v>78.689999999999543</v>
      </c>
      <c r="Y161" s="127">
        <f t="shared" si="69"/>
        <v>137.00999999999851</v>
      </c>
      <c r="Z161" s="127">
        <f t="shared" si="70"/>
        <v>-298.44478000000129</v>
      </c>
      <c r="AA161" s="127">
        <f t="shared" si="60"/>
        <v>218.00999999999806</v>
      </c>
      <c r="AB161" s="127">
        <f t="shared" si="61"/>
        <v>-219.75478000000174</v>
      </c>
      <c r="AC161" s="91" t="str">
        <f>IF(G161&lt;&gt;"",VLOOKUP(WEEKDAY(C161,2),Служебный!K$4:L$10,2),"")</f>
        <v>вт</v>
      </c>
      <c r="AD161" s="111" t="str">
        <f t="shared" si="62"/>
        <v>9-10</v>
      </c>
      <c r="AE161" s="91" t="str">
        <f>VLOOKUP(G:G,Служебный!B:G,6,)</f>
        <v>NYSE</v>
      </c>
      <c r="AF161" s="91" t="str">
        <f>VLOOKUP(G:G,Служебный!B:G,3,FALSE)</f>
        <v>Financial</v>
      </c>
      <c r="AG161" s="91" t="str">
        <f>VLOOKUP(G:G,Служебный!B:G,4,FALSE)</f>
        <v>REIT - Retail</v>
      </c>
      <c r="AH161" s="112">
        <f t="shared" si="63"/>
        <v>8375</v>
      </c>
      <c r="AI161" s="112">
        <f t="shared" si="71"/>
        <v>135</v>
      </c>
      <c r="AJ161" s="112" t="str">
        <f t="shared" si="64"/>
        <v>интрадей</v>
      </c>
      <c r="AK161" s="91" t="str">
        <f>IF(D161&lt;Служебный!P$3,"Раньше открытия",IF(D161&gt;Служебный!P$6,"Позже закрытия",IF(D161&lt;Служебный!P$4,Служебный!N$4,IF((D161&gt;Служебный!P$5),Служебный!N$6,Служебный!N$5))))</f>
        <v>9:30 - 11:00</v>
      </c>
      <c r="AL161" s="91">
        <f t="shared" si="81"/>
        <v>78.689999999999543</v>
      </c>
      <c r="AM161" s="91">
        <f t="shared" si="82"/>
        <v>0</v>
      </c>
      <c r="AN161" s="91">
        <f t="shared" si="76"/>
        <v>2009</v>
      </c>
      <c r="AO161" s="91" t="str">
        <f t="shared" si="77"/>
        <v>Декабрь</v>
      </c>
      <c r="AP161" s="113">
        <f t="shared" si="78"/>
        <v>53</v>
      </c>
      <c r="AQ161" s="114">
        <f t="shared" si="65"/>
        <v>0</v>
      </c>
      <c r="AR161" s="114">
        <f t="shared" si="72"/>
        <v>30000</v>
      </c>
      <c r="AS161" s="114">
        <f t="shared" si="73"/>
        <v>-0.73251593333345222</v>
      </c>
      <c r="AT161" s="114">
        <f t="shared" si="79"/>
        <v>0.26493562177852442</v>
      </c>
      <c r="AU161" s="91">
        <f t="shared" si="66"/>
        <v>0</v>
      </c>
      <c r="AV161" s="91">
        <f t="shared" si="67"/>
        <v>0</v>
      </c>
      <c r="AW161" s="91">
        <f t="shared" si="80"/>
        <v>40</v>
      </c>
      <c r="AX161" s="115">
        <f>IF(AV161=0,AX160,IF(VLOOKUP(C160,Сводный!I:L,2,FALSE)&lt;0,IF(AX160&lt;0,AX160-1,-1),IF(AX160&gt;0,AX160+1,1)))</f>
        <v>-1</v>
      </c>
      <c r="AY161" s="120"/>
    </row>
    <row r="162" spans="1:51" s="25" customFormat="1" ht="11.25">
      <c r="A162" s="124"/>
      <c r="B162" s="116">
        <v>161</v>
      </c>
      <c r="C162" s="134">
        <v>40176</v>
      </c>
      <c r="D162" s="83">
        <v>0.41616898148148002</v>
      </c>
      <c r="E162" s="84">
        <f t="shared" ref="E162:E225" si="83">C162</f>
        <v>40176</v>
      </c>
      <c r="F162" s="83">
        <v>0.42189814814814003</v>
      </c>
      <c r="G162" s="85" t="s">
        <v>3687</v>
      </c>
      <c r="H162" s="85" t="s">
        <v>68</v>
      </c>
      <c r="I162" s="86">
        <v>28.97</v>
      </c>
      <c r="J162" s="86">
        <v>29.02</v>
      </c>
      <c r="K162" s="85">
        <v>100</v>
      </c>
      <c r="L162" s="86">
        <v>2.4500000000000002</v>
      </c>
      <c r="M162" s="118" t="s">
        <v>11847</v>
      </c>
      <c r="N162" s="108" t="s">
        <v>11913</v>
      </c>
      <c r="O162" s="109">
        <v>-2</v>
      </c>
      <c r="P162" s="110" t="s">
        <v>11995</v>
      </c>
      <c r="Q162" s="86"/>
      <c r="R162" s="86"/>
      <c r="S162" s="128">
        <f t="shared" si="74"/>
        <v>29772.795219999964</v>
      </c>
      <c r="T162" s="128">
        <f t="shared" si="75"/>
        <v>2.4500000000000002</v>
      </c>
      <c r="U162" s="126">
        <f t="shared" si="57"/>
        <v>2897</v>
      </c>
      <c r="V162" s="126">
        <f t="shared" si="58"/>
        <v>2902</v>
      </c>
      <c r="W162" s="125">
        <f t="shared" si="59"/>
        <v>-5</v>
      </c>
      <c r="X162" s="125">
        <f t="shared" si="68"/>
        <v>-7.45</v>
      </c>
      <c r="Y162" s="127">
        <f t="shared" si="69"/>
        <v>218.00999999999806</v>
      </c>
      <c r="Z162" s="127">
        <f t="shared" si="70"/>
        <v>-219.75478000000174</v>
      </c>
      <c r="AA162" s="127">
        <f t="shared" si="60"/>
        <v>213.00999999999806</v>
      </c>
      <c r="AB162" s="127">
        <f t="shared" si="61"/>
        <v>-227.20478000000173</v>
      </c>
      <c r="AC162" s="91" t="str">
        <f>IF(G162&lt;&gt;"",VLOOKUP(WEEKDAY(C162,2),Служебный!K$4:L$10,2),"")</f>
        <v>вт</v>
      </c>
      <c r="AD162" s="111" t="str">
        <f t="shared" si="62"/>
        <v>9-10</v>
      </c>
      <c r="AE162" s="91" t="str">
        <f>VLOOKUP(G:G,Служебный!B:G,6,)</f>
        <v>NYSE</v>
      </c>
      <c r="AF162" s="91" t="str">
        <f>VLOOKUP(G:G,Служебный!B:G,3,FALSE)</f>
        <v>Consumer Goods</v>
      </c>
      <c r="AG162" s="91" t="str">
        <f>VLOOKUP(G:G,Служебный!B:G,4,FALSE)</f>
        <v>Packaging &amp; Containers</v>
      </c>
      <c r="AH162" s="112">
        <f t="shared" si="63"/>
        <v>495</v>
      </c>
      <c r="AI162" s="112">
        <f t="shared" si="71"/>
        <v>0</v>
      </c>
      <c r="AJ162" s="112" t="str">
        <f t="shared" si="64"/>
        <v>интрадей</v>
      </c>
      <c r="AK162" s="91" t="str">
        <f>IF(D162&lt;Служебный!P$3,"Раньше открытия",IF(D162&gt;Служебный!P$6,"Позже закрытия",IF(D162&lt;Служебный!P$4,Служебный!N$4,IF((D162&gt;Служебный!P$5),Служебный!N$6,Служебный!N$5))))</f>
        <v>9:30 - 11:00</v>
      </c>
      <c r="AL162" s="91">
        <f t="shared" si="81"/>
        <v>0</v>
      </c>
      <c r="AM162" s="91">
        <f t="shared" si="82"/>
        <v>-7.45</v>
      </c>
      <c r="AN162" s="91">
        <f t="shared" si="76"/>
        <v>2009</v>
      </c>
      <c r="AO162" s="91" t="str">
        <f t="shared" si="77"/>
        <v>Декабрь</v>
      </c>
      <c r="AP162" s="113">
        <f t="shared" si="78"/>
        <v>53</v>
      </c>
      <c r="AQ162" s="114">
        <f t="shared" si="65"/>
        <v>0</v>
      </c>
      <c r="AR162" s="114">
        <f t="shared" si="72"/>
        <v>30000</v>
      </c>
      <c r="AS162" s="114">
        <f t="shared" si="73"/>
        <v>-0.75734926666678803</v>
      </c>
      <c r="AT162" s="114">
        <f t="shared" si="79"/>
        <v>-2.5016583795614347E-2</v>
      </c>
      <c r="AU162" s="91">
        <f t="shared" si="66"/>
        <v>0</v>
      </c>
      <c r="AV162" s="91">
        <f t="shared" si="67"/>
        <v>0</v>
      </c>
      <c r="AW162" s="91">
        <f t="shared" si="80"/>
        <v>30</v>
      </c>
      <c r="AX162" s="115">
        <f>IF(AV162=0,AX161,IF(VLOOKUP(C161,Сводный!I:L,2,FALSE)&lt;0,IF(AX161&lt;0,AX161-1,-1),IF(AX161&gt;0,AX161+1,1)))</f>
        <v>-1</v>
      </c>
      <c r="AY162" s="120"/>
    </row>
    <row r="163" spans="1:51" s="25" customFormat="1" ht="11.25">
      <c r="A163" s="124"/>
      <c r="B163" s="116">
        <v>162</v>
      </c>
      <c r="C163" s="134">
        <v>40176</v>
      </c>
      <c r="D163" s="83">
        <v>0.41966435185184997</v>
      </c>
      <c r="E163" s="84">
        <f t="shared" si="83"/>
        <v>40176</v>
      </c>
      <c r="F163" s="83">
        <v>0.42189814814814003</v>
      </c>
      <c r="G163" s="85" t="s">
        <v>3687</v>
      </c>
      <c r="H163" s="85" t="s">
        <v>68</v>
      </c>
      <c r="I163" s="86">
        <v>28.99</v>
      </c>
      <c r="J163" s="86">
        <v>29.02</v>
      </c>
      <c r="K163" s="85">
        <v>100</v>
      </c>
      <c r="L163" s="86">
        <v>2.29</v>
      </c>
      <c r="M163" s="118" t="s">
        <v>11847</v>
      </c>
      <c r="N163" s="108" t="s">
        <v>11910</v>
      </c>
      <c r="O163" s="109">
        <v>-2</v>
      </c>
      <c r="P163" s="110" t="s">
        <v>11995</v>
      </c>
      <c r="Q163" s="86"/>
      <c r="R163" s="86"/>
      <c r="S163" s="128">
        <f t="shared" si="74"/>
        <v>29767.505219999963</v>
      </c>
      <c r="T163" s="128">
        <f t="shared" si="75"/>
        <v>2.29</v>
      </c>
      <c r="U163" s="126">
        <f t="shared" si="57"/>
        <v>2899</v>
      </c>
      <c r="V163" s="126">
        <f t="shared" si="58"/>
        <v>2902</v>
      </c>
      <c r="W163" s="125">
        <f t="shared" si="59"/>
        <v>-3</v>
      </c>
      <c r="X163" s="125">
        <f t="shared" si="68"/>
        <v>-5.29</v>
      </c>
      <c r="Y163" s="127">
        <f t="shared" si="69"/>
        <v>213.00999999999806</v>
      </c>
      <c r="Z163" s="127">
        <f t="shared" si="70"/>
        <v>-227.20478000000173</v>
      </c>
      <c r="AA163" s="127">
        <f t="shared" si="60"/>
        <v>210.00999999999806</v>
      </c>
      <c r="AB163" s="127">
        <f t="shared" si="61"/>
        <v>-232.49478000000173</v>
      </c>
      <c r="AC163" s="91" t="str">
        <f>IF(G163&lt;&gt;"",VLOOKUP(WEEKDAY(C163,2),Служебный!K$4:L$10,2),"")</f>
        <v>вт</v>
      </c>
      <c r="AD163" s="111" t="str">
        <f t="shared" si="62"/>
        <v>10-11</v>
      </c>
      <c r="AE163" s="91" t="str">
        <f>VLOOKUP(G:G,Служебный!B:G,6,)</f>
        <v>NYSE</v>
      </c>
      <c r="AF163" s="91" t="str">
        <f>VLOOKUP(G:G,Служебный!B:G,3,FALSE)</f>
        <v>Consumer Goods</v>
      </c>
      <c r="AG163" s="91" t="str">
        <f>VLOOKUP(G:G,Служебный!B:G,4,FALSE)</f>
        <v>Packaging &amp; Containers</v>
      </c>
      <c r="AH163" s="112">
        <f t="shared" si="63"/>
        <v>193</v>
      </c>
      <c r="AI163" s="112">
        <f t="shared" si="71"/>
        <v>0</v>
      </c>
      <c r="AJ163" s="112" t="str">
        <f t="shared" si="64"/>
        <v>интрадей</v>
      </c>
      <c r="AK163" s="91" t="str">
        <f>IF(D163&lt;Служебный!P$3,"Раньше открытия",IF(D163&gt;Служебный!P$6,"Позже закрытия",IF(D163&lt;Служебный!P$4,Служебный!N$4,IF((D163&gt;Служебный!P$5),Служебный!N$6,Служебный!N$5))))</f>
        <v>9:30 - 11:00</v>
      </c>
      <c r="AL163" s="91">
        <f t="shared" si="81"/>
        <v>0</v>
      </c>
      <c r="AM163" s="91">
        <f t="shared" si="82"/>
        <v>-5.29</v>
      </c>
      <c r="AN163" s="91">
        <f t="shared" si="76"/>
        <v>2009</v>
      </c>
      <c r="AO163" s="91" t="str">
        <f t="shared" si="77"/>
        <v>Декабрь</v>
      </c>
      <c r="AP163" s="113">
        <f t="shared" si="78"/>
        <v>53</v>
      </c>
      <c r="AQ163" s="114">
        <f t="shared" si="65"/>
        <v>0</v>
      </c>
      <c r="AR163" s="114">
        <f t="shared" si="72"/>
        <v>30000</v>
      </c>
      <c r="AS163" s="114">
        <f t="shared" si="73"/>
        <v>-0.77498260000012431</v>
      </c>
      <c r="AT163" s="114">
        <f t="shared" si="79"/>
        <v>-1.7767898381430103E-2</v>
      </c>
      <c r="AU163" s="91">
        <f t="shared" si="66"/>
        <v>0</v>
      </c>
      <c r="AV163" s="91">
        <f t="shared" si="67"/>
        <v>0</v>
      </c>
      <c r="AW163" s="91">
        <f t="shared" si="80"/>
        <v>30</v>
      </c>
      <c r="AX163" s="115">
        <f>IF(AV163=0,AX162,IF(VLOOKUP(C162,Сводный!I:L,2,FALSE)&lt;0,IF(AX162&lt;0,AX162-1,-1),IF(AX162&gt;0,AX162+1,1)))</f>
        <v>-1</v>
      </c>
      <c r="AY163" s="120"/>
    </row>
    <row r="164" spans="1:51" s="25" customFormat="1" ht="11.25">
      <c r="A164" s="124"/>
      <c r="B164" s="116">
        <v>163</v>
      </c>
      <c r="C164" s="134">
        <v>40176</v>
      </c>
      <c r="D164" s="83">
        <v>0.41968749999999999</v>
      </c>
      <c r="E164" s="84">
        <f t="shared" si="83"/>
        <v>40176</v>
      </c>
      <c r="F164" s="83">
        <v>0.42325231481480996</v>
      </c>
      <c r="G164" s="85" t="s">
        <v>3687</v>
      </c>
      <c r="H164" s="85" t="s">
        <v>68</v>
      </c>
      <c r="I164" s="86">
        <v>28.99</v>
      </c>
      <c r="J164" s="86">
        <v>29.08</v>
      </c>
      <c r="K164" s="85">
        <v>100</v>
      </c>
      <c r="L164" s="86">
        <v>2.29</v>
      </c>
      <c r="M164" s="118" t="s">
        <v>11847</v>
      </c>
      <c r="N164" s="108" t="s">
        <v>11913</v>
      </c>
      <c r="O164" s="109">
        <v>1</v>
      </c>
      <c r="P164" s="110" t="s">
        <v>11995</v>
      </c>
      <c r="Q164" s="86"/>
      <c r="R164" s="86"/>
      <c r="S164" s="128">
        <f t="shared" si="74"/>
        <v>29756.215219999962</v>
      </c>
      <c r="T164" s="128">
        <f t="shared" si="75"/>
        <v>2.29</v>
      </c>
      <c r="U164" s="126">
        <f t="shared" si="57"/>
        <v>2899</v>
      </c>
      <c r="V164" s="126">
        <f t="shared" si="58"/>
        <v>2908</v>
      </c>
      <c r="W164" s="125">
        <f t="shared" si="59"/>
        <v>-9</v>
      </c>
      <c r="X164" s="125">
        <f t="shared" si="68"/>
        <v>-11.29</v>
      </c>
      <c r="Y164" s="127">
        <f t="shared" si="69"/>
        <v>210.00999999999806</v>
      </c>
      <c r="Z164" s="127">
        <f t="shared" si="70"/>
        <v>-232.49478000000173</v>
      </c>
      <c r="AA164" s="127">
        <f t="shared" si="60"/>
        <v>201.00999999999806</v>
      </c>
      <c r="AB164" s="127">
        <f t="shared" si="61"/>
        <v>-243.78478000000172</v>
      </c>
      <c r="AC164" s="91" t="str">
        <f>IF(G164&lt;&gt;"",VLOOKUP(WEEKDAY(C164,2),Служебный!K$4:L$10,2),"")</f>
        <v>вт</v>
      </c>
      <c r="AD164" s="111" t="str">
        <f t="shared" si="62"/>
        <v>10-11</v>
      </c>
      <c r="AE164" s="91" t="str">
        <f>VLOOKUP(G:G,Служебный!B:G,6,)</f>
        <v>NYSE</v>
      </c>
      <c r="AF164" s="91" t="str">
        <f>VLOOKUP(G:G,Служебный!B:G,3,FALSE)</f>
        <v>Consumer Goods</v>
      </c>
      <c r="AG164" s="91" t="str">
        <f>VLOOKUP(G:G,Служебный!B:G,4,FALSE)</f>
        <v>Packaging &amp; Containers</v>
      </c>
      <c r="AH164" s="112">
        <f t="shared" si="63"/>
        <v>308</v>
      </c>
      <c r="AI164" s="112">
        <f t="shared" si="71"/>
        <v>0</v>
      </c>
      <c r="AJ164" s="112" t="str">
        <f t="shared" si="64"/>
        <v>интрадей</v>
      </c>
      <c r="AK164" s="91" t="str">
        <f>IF(D164&lt;Служебный!P$3,"Раньше открытия",IF(D164&gt;Служебный!P$6,"Позже закрытия",IF(D164&lt;Служебный!P$4,Служебный!N$4,IF((D164&gt;Служебный!P$5),Служебный!N$6,Служебный!N$5))))</f>
        <v>9:30 - 11:00</v>
      </c>
      <c r="AL164" s="91">
        <f t="shared" si="81"/>
        <v>0</v>
      </c>
      <c r="AM164" s="91">
        <f t="shared" si="82"/>
        <v>-11.29</v>
      </c>
      <c r="AN164" s="91">
        <f t="shared" si="76"/>
        <v>2009</v>
      </c>
      <c r="AO164" s="91" t="str">
        <f t="shared" si="77"/>
        <v>Декабрь</v>
      </c>
      <c r="AP164" s="113">
        <f t="shared" si="78"/>
        <v>53</v>
      </c>
      <c r="AQ164" s="114">
        <f t="shared" si="65"/>
        <v>0</v>
      </c>
      <c r="AR164" s="114">
        <f t="shared" si="72"/>
        <v>30000</v>
      </c>
      <c r="AS164" s="114">
        <f t="shared" si="73"/>
        <v>-0.81261593333346049</v>
      </c>
      <c r="AT164" s="114">
        <f t="shared" si="79"/>
        <v>-3.7927263022416252E-2</v>
      </c>
      <c r="AU164" s="91">
        <f t="shared" si="66"/>
        <v>0</v>
      </c>
      <c r="AV164" s="91">
        <f t="shared" si="67"/>
        <v>0</v>
      </c>
      <c r="AW164" s="91">
        <f t="shared" si="80"/>
        <v>30</v>
      </c>
      <c r="AX164" s="115">
        <f>IF(AV164=0,AX163,IF(VLOOKUP(C163,Сводный!I:L,2,FALSE)&lt;0,IF(AX163&lt;0,AX163-1,-1),IF(AX163&gt;0,AX163+1,1)))</f>
        <v>-1</v>
      </c>
      <c r="AY164" s="120"/>
    </row>
    <row r="165" spans="1:51" s="25" customFormat="1" ht="11.25">
      <c r="A165" s="124"/>
      <c r="B165" s="116">
        <v>164</v>
      </c>
      <c r="C165" s="134">
        <v>40176</v>
      </c>
      <c r="D165" s="83">
        <v>0.42986111111111003</v>
      </c>
      <c r="E165" s="84">
        <f t="shared" si="83"/>
        <v>40176</v>
      </c>
      <c r="F165" s="83">
        <v>0.43589120370369999</v>
      </c>
      <c r="G165" s="85" t="s">
        <v>2718</v>
      </c>
      <c r="H165" s="85" t="s">
        <v>68</v>
      </c>
      <c r="I165" s="86">
        <v>113.14</v>
      </c>
      <c r="J165" s="86">
        <v>113.43</v>
      </c>
      <c r="K165" s="85">
        <v>100</v>
      </c>
      <c r="L165" s="86">
        <v>2.5099999999999998</v>
      </c>
      <c r="M165" s="118" t="s">
        <v>11847</v>
      </c>
      <c r="N165" s="108" t="s">
        <v>11909</v>
      </c>
      <c r="O165" s="109">
        <v>-2</v>
      </c>
      <c r="P165" s="110" t="s">
        <v>11995</v>
      </c>
      <c r="Q165" s="86"/>
      <c r="R165" s="86"/>
      <c r="S165" s="128">
        <f t="shared" si="74"/>
        <v>29724.705219999963</v>
      </c>
      <c r="T165" s="128">
        <f t="shared" si="75"/>
        <v>2.5099999999999998</v>
      </c>
      <c r="U165" s="126">
        <f t="shared" si="57"/>
        <v>11314</v>
      </c>
      <c r="V165" s="126">
        <f t="shared" si="58"/>
        <v>11343</v>
      </c>
      <c r="W165" s="125">
        <f t="shared" si="59"/>
        <v>-29</v>
      </c>
      <c r="X165" s="125">
        <f t="shared" si="68"/>
        <v>-31.509999999999998</v>
      </c>
      <c r="Y165" s="127">
        <f t="shared" si="69"/>
        <v>201.00999999999806</v>
      </c>
      <c r="Z165" s="127">
        <f t="shared" si="70"/>
        <v>-243.78478000000172</v>
      </c>
      <c r="AA165" s="127">
        <f t="shared" si="60"/>
        <v>172.00999999999806</v>
      </c>
      <c r="AB165" s="127">
        <f t="shared" si="61"/>
        <v>-275.29478000000171</v>
      </c>
      <c r="AC165" s="91" t="str">
        <f>IF(G165&lt;&gt;"",VLOOKUP(WEEKDAY(C165,2),Служебный!K$4:L$10,2),"")</f>
        <v>вт</v>
      </c>
      <c r="AD165" s="111" t="str">
        <f t="shared" si="62"/>
        <v>10-11</v>
      </c>
      <c r="AE165" s="91" t="str">
        <f>VLOOKUP(G:G,Служебный!B:G,6,)</f>
        <v>NYSE</v>
      </c>
      <c r="AF165" s="91" t="str">
        <f>VLOOKUP(G:G,Служебный!B:G,3,FALSE)</f>
        <v>Financial</v>
      </c>
      <c r="AG165" s="91" t="str">
        <f>VLOOKUP(G:G,Служебный!B:G,4,FALSE)</f>
        <v>Diversified Investments</v>
      </c>
      <c r="AH165" s="112">
        <f t="shared" si="63"/>
        <v>521</v>
      </c>
      <c r="AI165" s="112">
        <f t="shared" si="71"/>
        <v>0</v>
      </c>
      <c r="AJ165" s="112" t="str">
        <f t="shared" si="64"/>
        <v>интрадей</v>
      </c>
      <c r="AK165" s="91" t="str">
        <f>IF(D165&lt;Служебный!P$3,"Раньше открытия",IF(D165&gt;Служебный!P$6,"Позже закрытия",IF(D165&lt;Служебный!P$4,Служебный!N$4,IF((D165&gt;Служебный!P$5),Служебный!N$6,Служебный!N$5))))</f>
        <v>9:30 - 11:00</v>
      </c>
      <c r="AL165" s="91">
        <f t="shared" si="81"/>
        <v>0</v>
      </c>
      <c r="AM165" s="91">
        <f t="shared" si="82"/>
        <v>-31.509999999999998</v>
      </c>
      <c r="AN165" s="91">
        <f t="shared" si="76"/>
        <v>2009</v>
      </c>
      <c r="AO165" s="91" t="str">
        <f t="shared" si="77"/>
        <v>Декабрь</v>
      </c>
      <c r="AP165" s="113">
        <f t="shared" si="78"/>
        <v>53</v>
      </c>
      <c r="AQ165" s="114">
        <f t="shared" si="65"/>
        <v>0</v>
      </c>
      <c r="AR165" s="114">
        <f t="shared" si="72"/>
        <v>30000</v>
      </c>
      <c r="AS165" s="114">
        <f t="shared" si="73"/>
        <v>-0.91764926666678848</v>
      </c>
      <c r="AT165" s="114">
        <f t="shared" si="79"/>
        <v>-0.10589384357866746</v>
      </c>
      <c r="AU165" s="91">
        <f t="shared" si="66"/>
        <v>0</v>
      </c>
      <c r="AV165" s="91">
        <f t="shared" si="67"/>
        <v>0</v>
      </c>
      <c r="AW165" s="91">
        <f t="shared" si="80"/>
        <v>115</v>
      </c>
      <c r="AX165" s="115">
        <f>IF(AV165=0,AX164,IF(VLOOKUP(C164,Сводный!I:L,2,FALSE)&lt;0,IF(AX164&lt;0,AX164-1,-1),IF(AX164&gt;0,AX164+1,1)))</f>
        <v>-1</v>
      </c>
      <c r="AY165" s="120"/>
    </row>
    <row r="166" spans="1:51" s="25" customFormat="1" ht="11.25">
      <c r="A166" s="124"/>
      <c r="B166" s="116">
        <v>165</v>
      </c>
      <c r="C166" s="134">
        <v>40176</v>
      </c>
      <c r="D166" s="83">
        <v>0.51096064814814002</v>
      </c>
      <c r="E166" s="84">
        <f t="shared" si="83"/>
        <v>40176</v>
      </c>
      <c r="F166" s="83">
        <v>0.51275462962961993</v>
      </c>
      <c r="G166" s="85" t="s">
        <v>3377</v>
      </c>
      <c r="H166" s="85" t="s">
        <v>68</v>
      </c>
      <c r="I166" s="86">
        <v>36.700000000000003</v>
      </c>
      <c r="J166" s="86">
        <v>36.67</v>
      </c>
      <c r="K166" s="85">
        <v>100</v>
      </c>
      <c r="L166" s="86">
        <v>2.59</v>
      </c>
      <c r="M166" s="118" t="s">
        <v>11907</v>
      </c>
      <c r="N166" s="108" t="s">
        <v>11909</v>
      </c>
      <c r="O166" s="109">
        <v>0</v>
      </c>
      <c r="P166" s="110" t="s">
        <v>11996</v>
      </c>
      <c r="Q166" s="86"/>
      <c r="R166" s="86"/>
      <c r="S166" s="128">
        <f t="shared" si="74"/>
        <v>29725.115219999963</v>
      </c>
      <c r="T166" s="128">
        <f t="shared" si="75"/>
        <v>2.59</v>
      </c>
      <c r="U166" s="126">
        <f t="shared" si="57"/>
        <v>3670.0000000000005</v>
      </c>
      <c r="V166" s="126">
        <f t="shared" si="58"/>
        <v>3667</v>
      </c>
      <c r="W166" s="125">
        <f t="shared" si="59"/>
        <v>3.0000000000004547</v>
      </c>
      <c r="X166" s="125">
        <f t="shared" si="68"/>
        <v>0.41000000000045489</v>
      </c>
      <c r="Y166" s="127">
        <f t="shared" si="69"/>
        <v>172.00999999999806</v>
      </c>
      <c r="Z166" s="127">
        <f t="shared" si="70"/>
        <v>-275.29478000000171</v>
      </c>
      <c r="AA166" s="127">
        <f t="shared" si="60"/>
        <v>175.00999999999851</v>
      </c>
      <c r="AB166" s="127">
        <f t="shared" si="61"/>
        <v>-274.88478000000123</v>
      </c>
      <c r="AC166" s="91" t="str">
        <f>IF(G166&lt;&gt;"",VLOOKUP(WEEKDAY(C166,2),Служебный!K$4:L$10,2),"")</f>
        <v>вт</v>
      </c>
      <c r="AD166" s="111" t="str">
        <f t="shared" si="62"/>
        <v>12-13</v>
      </c>
      <c r="AE166" s="91" t="str">
        <f>VLOOKUP(G:G,Служебный!B:G,6,)</f>
        <v>NYSE</v>
      </c>
      <c r="AF166" s="91" t="str">
        <f>VLOOKUP(G:G,Служебный!B:G,3,FALSE)</f>
        <v>Financial</v>
      </c>
      <c r="AG166" s="91" t="str">
        <f>VLOOKUP(G:G,Служебный!B:G,4,FALSE)</f>
        <v>REIT - Retail</v>
      </c>
      <c r="AH166" s="112">
        <f t="shared" si="63"/>
        <v>155</v>
      </c>
      <c r="AI166" s="112">
        <f t="shared" si="71"/>
        <v>0</v>
      </c>
      <c r="AJ166" s="112" t="str">
        <f t="shared" si="64"/>
        <v>интрадей</v>
      </c>
      <c r="AK166" s="91" t="str">
        <f>IF(D166&lt;Служебный!P$3,"Раньше открытия",IF(D166&gt;Служебный!P$6,"Позже закрытия",IF(D166&lt;Служебный!P$4,Служебный!N$4,IF((D166&gt;Служебный!P$5),Служебный!N$6,Служебный!N$5))))</f>
        <v>11:00 - 14:30</v>
      </c>
      <c r="AL166" s="91">
        <f t="shared" si="81"/>
        <v>0.41000000000045489</v>
      </c>
      <c r="AM166" s="91">
        <f t="shared" si="82"/>
        <v>0</v>
      </c>
      <c r="AN166" s="91">
        <f t="shared" si="76"/>
        <v>2009</v>
      </c>
      <c r="AO166" s="91" t="str">
        <f t="shared" si="77"/>
        <v>Декабрь</v>
      </c>
      <c r="AP166" s="113">
        <f t="shared" si="78"/>
        <v>53</v>
      </c>
      <c r="AQ166" s="114">
        <f t="shared" si="65"/>
        <v>29725.115219999963</v>
      </c>
      <c r="AR166" s="114">
        <f t="shared" si="72"/>
        <v>30000</v>
      </c>
      <c r="AS166" s="114">
        <f t="shared" si="73"/>
        <v>-0.91628260000012229</v>
      </c>
      <c r="AT166" s="114">
        <f t="shared" si="79"/>
        <v>1.3793240234523509E-3</v>
      </c>
      <c r="AU166" s="91">
        <f t="shared" si="66"/>
        <v>0</v>
      </c>
      <c r="AV166" s="91">
        <f t="shared" si="67"/>
        <v>-274.88478000000123</v>
      </c>
      <c r="AW166" s="91">
        <f t="shared" si="80"/>
        <v>40</v>
      </c>
      <c r="AX166" s="115">
        <f>IF(AV166=0,AX165,IF(VLOOKUP(C165,Сводный!I:L,2,FALSE)&lt;0,IF(AX165&lt;0,AX165-1,-1),IF(AX165&gt;0,AX165+1,1)))</f>
        <v>1</v>
      </c>
      <c r="AY166" s="120"/>
    </row>
    <row r="167" spans="1:51" s="25" customFormat="1" ht="11.25">
      <c r="A167" s="124"/>
      <c r="B167" s="116">
        <v>166</v>
      </c>
      <c r="C167" s="134">
        <v>40182</v>
      </c>
      <c r="D167" s="83">
        <v>0.39844907407407004</v>
      </c>
      <c r="E167" s="84">
        <f t="shared" si="83"/>
        <v>40182</v>
      </c>
      <c r="F167" s="83">
        <v>0.40039351851851002</v>
      </c>
      <c r="G167" s="85" t="s">
        <v>4847</v>
      </c>
      <c r="H167" s="85" t="s">
        <v>63</v>
      </c>
      <c r="I167" s="86">
        <v>29.42</v>
      </c>
      <c r="J167" s="86">
        <v>29.35</v>
      </c>
      <c r="K167" s="85">
        <v>100</v>
      </c>
      <c r="L167" s="86">
        <v>2.29</v>
      </c>
      <c r="M167" s="118" t="s">
        <v>11847</v>
      </c>
      <c r="N167" s="108" t="s">
        <v>11912</v>
      </c>
      <c r="O167" s="109">
        <v>-2</v>
      </c>
      <c r="P167" s="110" t="s">
        <v>11995</v>
      </c>
      <c r="Q167" s="86"/>
      <c r="R167" s="86"/>
      <c r="S167" s="128">
        <f t="shared" si="74"/>
        <v>29715.825219999962</v>
      </c>
      <c r="T167" s="128">
        <f t="shared" si="75"/>
        <v>2.29</v>
      </c>
      <c r="U167" s="126">
        <f t="shared" si="57"/>
        <v>2942</v>
      </c>
      <c r="V167" s="126">
        <f t="shared" si="58"/>
        <v>2935</v>
      </c>
      <c r="W167" s="125">
        <f t="shared" si="59"/>
        <v>-7</v>
      </c>
      <c r="X167" s="125">
        <f t="shared" si="68"/>
        <v>-9.2899999999999991</v>
      </c>
      <c r="Y167" s="127">
        <f t="shared" si="69"/>
        <v>175.00999999999851</v>
      </c>
      <c r="Z167" s="127">
        <f t="shared" si="70"/>
        <v>-274.88478000000123</v>
      </c>
      <c r="AA167" s="127">
        <f t="shared" si="60"/>
        <v>168.00999999999851</v>
      </c>
      <c r="AB167" s="127">
        <f t="shared" si="61"/>
        <v>-284.17478000000125</v>
      </c>
      <c r="AC167" s="91" t="str">
        <f>IF(G167&lt;&gt;"",VLOOKUP(WEEKDAY(C167,2),Служебный!K$4:L$10,2),"")</f>
        <v>пн</v>
      </c>
      <c r="AD167" s="111" t="str">
        <f t="shared" si="62"/>
        <v>9-10</v>
      </c>
      <c r="AE167" s="91" t="str">
        <f>VLOOKUP(G:G,Служебный!B:G,6,)</f>
        <v>NYSE</v>
      </c>
      <c r="AF167" s="91" t="str">
        <f>VLOOKUP(G:G,Служебный!B:G,3,FALSE)</f>
        <v>Consumer Goods</v>
      </c>
      <c r="AG167" s="91" t="str">
        <f>VLOOKUP(G:G,Служебный!B:G,4,FALSE)</f>
        <v>Textile - Apparel Footwear &amp; Accessories</v>
      </c>
      <c r="AH167" s="112">
        <f t="shared" si="63"/>
        <v>168</v>
      </c>
      <c r="AI167" s="112">
        <f t="shared" si="71"/>
        <v>0</v>
      </c>
      <c r="AJ167" s="112" t="str">
        <f t="shared" si="64"/>
        <v>интрадей</v>
      </c>
      <c r="AK167" s="91" t="str">
        <f>IF(D167&lt;Служебный!P$3,"Раньше открытия",IF(D167&gt;Служебный!P$6,"Позже закрытия",IF(D167&lt;Служебный!P$4,Служебный!N$4,IF((D167&gt;Служебный!P$5),Служебный!N$6,Служебный!N$5))))</f>
        <v>9:30 - 11:00</v>
      </c>
      <c r="AL167" s="91">
        <f t="shared" si="81"/>
        <v>0</v>
      </c>
      <c r="AM167" s="91">
        <f t="shared" si="82"/>
        <v>-9.2899999999999991</v>
      </c>
      <c r="AN167" s="91">
        <f t="shared" si="76"/>
        <v>2010</v>
      </c>
      <c r="AO167" s="91" t="str">
        <f t="shared" si="77"/>
        <v>Январь</v>
      </c>
      <c r="AP167" s="113">
        <f t="shared" si="78"/>
        <v>2</v>
      </c>
      <c r="AQ167" s="114">
        <f t="shared" si="65"/>
        <v>0</v>
      </c>
      <c r="AR167" s="114">
        <f t="shared" si="72"/>
        <v>30000</v>
      </c>
      <c r="AS167" s="114">
        <f t="shared" si="73"/>
        <v>-0.94724926666679188</v>
      </c>
      <c r="AT167" s="114">
        <f t="shared" si="79"/>
        <v>-3.125303276789413E-2</v>
      </c>
      <c r="AU167" s="91">
        <f t="shared" si="66"/>
        <v>-274.88478000000123</v>
      </c>
      <c r="AV167" s="91">
        <f t="shared" si="67"/>
        <v>0</v>
      </c>
      <c r="AW167" s="91">
        <f t="shared" si="80"/>
        <v>30</v>
      </c>
      <c r="AX167" s="115">
        <f>IF(AV167=0,AX166,IF(VLOOKUP(C166,Сводный!I:L,2,FALSE)&lt;0,IF(AX166&lt;0,AX166-1,-1),IF(AX166&gt;0,AX166+1,1)))</f>
        <v>1</v>
      </c>
      <c r="AY167" s="120"/>
    </row>
    <row r="168" spans="1:51" s="25" customFormat="1" ht="11.25">
      <c r="A168" s="124"/>
      <c r="B168" s="116">
        <v>167</v>
      </c>
      <c r="C168" s="134">
        <v>40182</v>
      </c>
      <c r="D168" s="83">
        <v>0.40171296296296</v>
      </c>
      <c r="E168" s="84">
        <f t="shared" si="83"/>
        <v>40182</v>
      </c>
      <c r="F168" s="83">
        <v>0.40398148148148</v>
      </c>
      <c r="G168" s="85" t="s">
        <v>346</v>
      </c>
      <c r="H168" s="85" t="s">
        <v>68</v>
      </c>
      <c r="I168" s="86">
        <v>22.03</v>
      </c>
      <c r="J168" s="86">
        <v>22.11</v>
      </c>
      <c r="K168" s="85">
        <v>100</v>
      </c>
      <c r="L168" s="86">
        <v>2.27</v>
      </c>
      <c r="M168" s="118" t="s">
        <v>11847</v>
      </c>
      <c r="N168" s="108" t="s">
        <v>11909</v>
      </c>
      <c r="O168" s="109">
        <v>-2</v>
      </c>
      <c r="P168" s="110" t="s">
        <v>11995</v>
      </c>
      <c r="Q168" s="86"/>
      <c r="R168" s="86"/>
      <c r="S168" s="128">
        <f t="shared" si="74"/>
        <v>29705.555219999962</v>
      </c>
      <c r="T168" s="128">
        <f t="shared" si="75"/>
        <v>2.27</v>
      </c>
      <c r="U168" s="126">
        <f t="shared" si="57"/>
        <v>2203</v>
      </c>
      <c r="V168" s="126">
        <f t="shared" si="58"/>
        <v>2211</v>
      </c>
      <c r="W168" s="125">
        <f t="shared" si="59"/>
        <v>-8</v>
      </c>
      <c r="X168" s="125">
        <f t="shared" si="68"/>
        <v>-10.27</v>
      </c>
      <c r="Y168" s="127">
        <f t="shared" si="69"/>
        <v>168.00999999999851</v>
      </c>
      <c r="Z168" s="127">
        <f t="shared" si="70"/>
        <v>-284.17478000000125</v>
      </c>
      <c r="AA168" s="127">
        <f t="shared" si="60"/>
        <v>160.00999999999851</v>
      </c>
      <c r="AB168" s="127">
        <f t="shared" si="61"/>
        <v>-294.44478000000123</v>
      </c>
      <c r="AC168" s="91" t="str">
        <f>IF(G168&lt;&gt;"",VLOOKUP(WEEKDAY(C168,2),Служебный!K$4:L$10,2),"")</f>
        <v>пн</v>
      </c>
      <c r="AD168" s="111" t="str">
        <f t="shared" si="62"/>
        <v>9-10</v>
      </c>
      <c r="AE168" s="91" t="str">
        <f>VLOOKUP(G:G,Служебный!B:G,6,)</f>
        <v>NYSE</v>
      </c>
      <c r="AF168" s="91" t="str">
        <f>VLOOKUP(G:G,Служебный!B:G,3,FALSE)</f>
        <v>Basic Materials</v>
      </c>
      <c r="AG168" s="91" t="str">
        <f>VLOOKUP(G:G,Служебный!B:G,4,FALSE)</f>
        <v>Steel &amp; Iron</v>
      </c>
      <c r="AH168" s="112">
        <f t="shared" si="63"/>
        <v>196</v>
      </c>
      <c r="AI168" s="112">
        <f t="shared" si="71"/>
        <v>0</v>
      </c>
      <c r="AJ168" s="112" t="str">
        <f t="shared" si="64"/>
        <v>интрадей</v>
      </c>
      <c r="AK168" s="91" t="str">
        <f>IF(D168&lt;Служебный!P$3,"Раньше открытия",IF(D168&gt;Служебный!P$6,"Позже закрытия",IF(D168&lt;Служебный!P$4,Служебный!N$4,IF((D168&gt;Служебный!P$5),Служебный!N$6,Служебный!N$5))))</f>
        <v>9:30 - 11:00</v>
      </c>
      <c r="AL168" s="91">
        <f t="shared" si="81"/>
        <v>0</v>
      </c>
      <c r="AM168" s="91">
        <f t="shared" si="82"/>
        <v>-10.27</v>
      </c>
      <c r="AN168" s="91">
        <f t="shared" si="76"/>
        <v>2010</v>
      </c>
      <c r="AO168" s="91" t="str">
        <f t="shared" si="77"/>
        <v>Январь</v>
      </c>
      <c r="AP168" s="113">
        <f t="shared" si="78"/>
        <v>2</v>
      </c>
      <c r="AQ168" s="114">
        <f t="shared" si="65"/>
        <v>0</v>
      </c>
      <c r="AR168" s="114">
        <f t="shared" si="72"/>
        <v>30000</v>
      </c>
      <c r="AS168" s="114">
        <f t="shared" si="73"/>
        <v>-0.98148260000012666</v>
      </c>
      <c r="AT168" s="114">
        <f t="shared" si="79"/>
        <v>-3.4560709399678077E-2</v>
      </c>
      <c r="AU168" s="91">
        <f t="shared" si="66"/>
        <v>0</v>
      </c>
      <c r="AV168" s="91">
        <f t="shared" si="67"/>
        <v>0</v>
      </c>
      <c r="AW168" s="91">
        <f t="shared" si="80"/>
        <v>25</v>
      </c>
      <c r="AX168" s="115">
        <f>IF(AV168=0,AX167,IF(VLOOKUP(C167,Сводный!I:L,2,FALSE)&lt;0,IF(AX167&lt;0,AX167-1,-1),IF(AX167&gt;0,AX167+1,1)))</f>
        <v>1</v>
      </c>
      <c r="AY168" s="120"/>
    </row>
    <row r="169" spans="1:51" s="25" customFormat="1" ht="11.25">
      <c r="A169" s="124"/>
      <c r="B169" s="116">
        <v>168</v>
      </c>
      <c r="C169" s="134">
        <v>40182</v>
      </c>
      <c r="D169" s="83">
        <v>0.40931712962961997</v>
      </c>
      <c r="E169" s="84">
        <f t="shared" si="83"/>
        <v>40182</v>
      </c>
      <c r="F169" s="83">
        <v>0.41125</v>
      </c>
      <c r="G169" s="85" t="s">
        <v>737</v>
      </c>
      <c r="H169" s="85" t="s">
        <v>63</v>
      </c>
      <c r="I169" s="86">
        <v>29.03</v>
      </c>
      <c r="J169" s="86">
        <v>28.96</v>
      </c>
      <c r="K169" s="85">
        <v>100</v>
      </c>
      <c r="L169" s="86">
        <v>2.17</v>
      </c>
      <c r="M169" s="118" t="s">
        <v>11857</v>
      </c>
      <c r="N169" s="108" t="s">
        <v>11909</v>
      </c>
      <c r="O169" s="109">
        <v>-2</v>
      </c>
      <c r="P169" s="110" t="s">
        <v>11996</v>
      </c>
      <c r="Q169" s="86"/>
      <c r="R169" s="86"/>
      <c r="S169" s="128">
        <f t="shared" si="74"/>
        <v>29696.385219999964</v>
      </c>
      <c r="T169" s="128">
        <f t="shared" si="75"/>
        <v>2.17</v>
      </c>
      <c r="U169" s="126">
        <f t="shared" si="57"/>
        <v>2903</v>
      </c>
      <c r="V169" s="126">
        <f t="shared" si="58"/>
        <v>2896</v>
      </c>
      <c r="W169" s="125">
        <f t="shared" si="59"/>
        <v>-7</v>
      </c>
      <c r="X169" s="125">
        <f t="shared" si="68"/>
        <v>-9.17</v>
      </c>
      <c r="Y169" s="127">
        <f t="shared" si="69"/>
        <v>160.00999999999851</v>
      </c>
      <c r="Z169" s="127">
        <f t="shared" si="70"/>
        <v>-294.44478000000123</v>
      </c>
      <c r="AA169" s="127">
        <f t="shared" si="60"/>
        <v>153.00999999999851</v>
      </c>
      <c r="AB169" s="127">
        <f t="shared" si="61"/>
        <v>-303.61478000000125</v>
      </c>
      <c r="AC169" s="91" t="str">
        <f>IF(G169&lt;&gt;"",VLOOKUP(WEEKDAY(C169,2),Служебный!K$4:L$10,2),"")</f>
        <v>пн</v>
      </c>
      <c r="AD169" s="111" t="str">
        <f t="shared" si="62"/>
        <v>9-10</v>
      </c>
      <c r="AE169" s="91" t="str">
        <f>VLOOKUP(G:G,Служебный!B:G,6,)</f>
        <v>NYSE</v>
      </c>
      <c r="AF169" s="91" t="str">
        <f>VLOOKUP(G:G,Служебный!B:G,3,FALSE)</f>
        <v>Services</v>
      </c>
      <c r="AG169" s="91" t="str">
        <f>VLOOKUP(G:G,Служебный!B:G,4,FALSE)</f>
        <v>Discount, Variety Stores</v>
      </c>
      <c r="AH169" s="112">
        <f t="shared" si="63"/>
        <v>167</v>
      </c>
      <c r="AI169" s="112">
        <f t="shared" si="71"/>
        <v>0</v>
      </c>
      <c r="AJ169" s="112" t="str">
        <f t="shared" si="64"/>
        <v>интрадей</v>
      </c>
      <c r="AK169" s="91" t="str">
        <f>IF(D169&lt;Служебный!P$3,"Раньше открытия",IF(D169&gt;Служебный!P$6,"Позже закрытия",IF(D169&lt;Служебный!P$4,Служебный!N$4,IF((D169&gt;Служебный!P$5),Служебный!N$6,Служебный!N$5))))</f>
        <v>9:30 - 11:00</v>
      </c>
      <c r="AL169" s="91">
        <f t="shared" si="81"/>
        <v>0</v>
      </c>
      <c r="AM169" s="91">
        <f t="shared" si="82"/>
        <v>-9.17</v>
      </c>
      <c r="AN169" s="91">
        <f t="shared" si="76"/>
        <v>2010</v>
      </c>
      <c r="AO169" s="91" t="str">
        <f t="shared" si="77"/>
        <v>Январь</v>
      </c>
      <c r="AP169" s="113">
        <f t="shared" si="78"/>
        <v>2</v>
      </c>
      <c r="AQ169" s="114">
        <f t="shared" si="65"/>
        <v>0</v>
      </c>
      <c r="AR169" s="114">
        <f t="shared" si="72"/>
        <v>30000</v>
      </c>
      <c r="AS169" s="114">
        <f t="shared" si="73"/>
        <v>-1.0120492666667875</v>
      </c>
      <c r="AT169" s="114">
        <f t="shared" si="79"/>
        <v>-3.0869646879464269E-2</v>
      </c>
      <c r="AU169" s="91">
        <f t="shared" si="66"/>
        <v>0</v>
      </c>
      <c r="AV169" s="91">
        <f t="shared" si="67"/>
        <v>0</v>
      </c>
      <c r="AW169" s="91">
        <f t="shared" si="80"/>
        <v>30</v>
      </c>
      <c r="AX169" s="115">
        <f>IF(AV169=0,AX168,IF(VLOOKUP(C168,Сводный!I:L,2,FALSE)&lt;0,IF(AX168&lt;0,AX168-1,-1),IF(AX168&gt;0,AX168+1,1)))</f>
        <v>1</v>
      </c>
      <c r="AY169" s="120"/>
    </row>
    <row r="170" spans="1:51" s="25" customFormat="1" ht="11.25">
      <c r="A170" s="124"/>
      <c r="B170" s="116">
        <v>169</v>
      </c>
      <c r="C170" s="134">
        <v>40182</v>
      </c>
      <c r="D170" s="83">
        <v>0.40954861111111002</v>
      </c>
      <c r="E170" s="84">
        <f t="shared" si="83"/>
        <v>40182</v>
      </c>
      <c r="F170" s="83">
        <v>0.41125</v>
      </c>
      <c r="G170" s="85" t="s">
        <v>737</v>
      </c>
      <c r="H170" s="85" t="s">
        <v>63</v>
      </c>
      <c r="I170" s="86">
        <v>29</v>
      </c>
      <c r="J170" s="86">
        <v>28.96</v>
      </c>
      <c r="K170" s="85">
        <v>100</v>
      </c>
      <c r="L170" s="86">
        <v>2.29</v>
      </c>
      <c r="M170" s="118" t="s">
        <v>11847</v>
      </c>
      <c r="N170" s="108" t="s">
        <v>11909</v>
      </c>
      <c r="O170" s="109">
        <v>1</v>
      </c>
      <c r="P170" s="110" t="s">
        <v>11995</v>
      </c>
      <c r="Q170" s="86"/>
      <c r="R170" s="86"/>
      <c r="S170" s="128">
        <f t="shared" si="74"/>
        <v>29690.095219999963</v>
      </c>
      <c r="T170" s="128">
        <f t="shared" si="75"/>
        <v>2.29</v>
      </c>
      <c r="U170" s="126">
        <f t="shared" si="57"/>
        <v>2900</v>
      </c>
      <c r="V170" s="126">
        <f t="shared" si="58"/>
        <v>2896</v>
      </c>
      <c r="W170" s="125">
        <f t="shared" si="59"/>
        <v>-4</v>
      </c>
      <c r="X170" s="125">
        <f t="shared" si="68"/>
        <v>-6.29</v>
      </c>
      <c r="Y170" s="127">
        <f t="shared" si="69"/>
        <v>153.00999999999851</v>
      </c>
      <c r="Z170" s="127">
        <f t="shared" si="70"/>
        <v>-303.61478000000125</v>
      </c>
      <c r="AA170" s="127">
        <f t="shared" si="60"/>
        <v>149.00999999999851</v>
      </c>
      <c r="AB170" s="127">
        <f t="shared" si="61"/>
        <v>-309.90478000000127</v>
      </c>
      <c r="AC170" s="91" t="str">
        <f>IF(G170&lt;&gt;"",VLOOKUP(WEEKDAY(C170,2),Служебный!K$4:L$10,2),"")</f>
        <v>пн</v>
      </c>
      <c r="AD170" s="111" t="str">
        <f t="shared" si="62"/>
        <v>9-10</v>
      </c>
      <c r="AE170" s="91" t="str">
        <f>VLOOKUP(G:G,Служебный!B:G,6,)</f>
        <v>NYSE</v>
      </c>
      <c r="AF170" s="91" t="str">
        <f>VLOOKUP(G:G,Служебный!B:G,3,FALSE)</f>
        <v>Services</v>
      </c>
      <c r="AG170" s="91" t="str">
        <f>VLOOKUP(G:G,Служебный!B:G,4,FALSE)</f>
        <v>Discount, Variety Stores</v>
      </c>
      <c r="AH170" s="112">
        <f t="shared" si="63"/>
        <v>147</v>
      </c>
      <c r="AI170" s="112">
        <f t="shared" si="71"/>
        <v>0</v>
      </c>
      <c r="AJ170" s="112" t="str">
        <f t="shared" si="64"/>
        <v>интрадей</v>
      </c>
      <c r="AK170" s="91" t="str">
        <f>IF(D170&lt;Служебный!P$3,"Раньше открытия",IF(D170&gt;Служебный!P$6,"Позже закрытия",IF(D170&lt;Служебный!P$4,Служебный!N$4,IF((D170&gt;Служебный!P$5),Служебный!N$6,Служебный!N$5))))</f>
        <v>9:30 - 11:00</v>
      </c>
      <c r="AL170" s="91">
        <f t="shared" si="81"/>
        <v>0</v>
      </c>
      <c r="AM170" s="91">
        <f t="shared" si="82"/>
        <v>-6.29</v>
      </c>
      <c r="AN170" s="91">
        <f t="shared" si="76"/>
        <v>2010</v>
      </c>
      <c r="AO170" s="91" t="str">
        <f t="shared" si="77"/>
        <v>Январь</v>
      </c>
      <c r="AP170" s="113">
        <f t="shared" si="78"/>
        <v>2</v>
      </c>
      <c r="AQ170" s="114">
        <f t="shared" si="65"/>
        <v>0</v>
      </c>
      <c r="AR170" s="114">
        <f t="shared" si="72"/>
        <v>30000</v>
      </c>
      <c r="AS170" s="114">
        <f t="shared" si="73"/>
        <v>-1.0330159333334572</v>
      </c>
      <c r="AT170" s="114">
        <f t="shared" si="79"/>
        <v>-2.1181029116515752E-2</v>
      </c>
      <c r="AU170" s="91">
        <f t="shared" si="66"/>
        <v>0</v>
      </c>
      <c r="AV170" s="91">
        <f t="shared" si="67"/>
        <v>0</v>
      </c>
      <c r="AW170" s="91">
        <f t="shared" si="80"/>
        <v>30</v>
      </c>
      <c r="AX170" s="115">
        <f>IF(AV170=0,AX169,IF(VLOOKUP(C169,Сводный!I:L,2,FALSE)&lt;0,IF(AX169&lt;0,AX169-1,-1),IF(AX169&gt;0,AX169+1,1)))</f>
        <v>1</v>
      </c>
      <c r="AY170" s="120"/>
    </row>
    <row r="171" spans="1:51" s="25" customFormat="1" ht="11.25">
      <c r="A171" s="124"/>
      <c r="B171" s="116">
        <v>170</v>
      </c>
      <c r="C171" s="134">
        <v>40182</v>
      </c>
      <c r="D171" s="83">
        <v>0.41236111111111001</v>
      </c>
      <c r="E171" s="84">
        <f t="shared" si="83"/>
        <v>40182</v>
      </c>
      <c r="F171" s="83">
        <v>0.42928240740739998</v>
      </c>
      <c r="G171" s="85" t="s">
        <v>346</v>
      </c>
      <c r="H171" s="85" t="s">
        <v>63</v>
      </c>
      <c r="I171" s="86">
        <v>22.36</v>
      </c>
      <c r="J171" s="86">
        <v>22.48</v>
      </c>
      <c r="K171" s="85">
        <v>100</v>
      </c>
      <c r="L171" s="86">
        <v>2.5499999999999998</v>
      </c>
      <c r="M171" s="118" t="s">
        <v>11847</v>
      </c>
      <c r="N171" s="108" t="s">
        <v>11909</v>
      </c>
      <c r="O171" s="109">
        <v>2</v>
      </c>
      <c r="P171" s="110" t="s">
        <v>11995</v>
      </c>
      <c r="Q171" s="86"/>
      <c r="R171" s="86"/>
      <c r="S171" s="128">
        <f t="shared" si="74"/>
        <v>29699.545219999964</v>
      </c>
      <c r="T171" s="128">
        <f t="shared" si="75"/>
        <v>2.5499999999999998</v>
      </c>
      <c r="U171" s="126">
        <f t="shared" si="57"/>
        <v>2236</v>
      </c>
      <c r="V171" s="126">
        <f t="shared" si="58"/>
        <v>2248</v>
      </c>
      <c r="W171" s="125">
        <f t="shared" si="59"/>
        <v>12</v>
      </c>
      <c r="X171" s="125">
        <f t="shared" si="68"/>
        <v>9.4499999999999993</v>
      </c>
      <c r="Y171" s="127">
        <f t="shared" si="69"/>
        <v>149.00999999999851</v>
      </c>
      <c r="Z171" s="127">
        <f t="shared" si="70"/>
        <v>-309.90478000000127</v>
      </c>
      <c r="AA171" s="127">
        <f t="shared" si="60"/>
        <v>161.00999999999851</v>
      </c>
      <c r="AB171" s="127">
        <f t="shared" si="61"/>
        <v>-300.45478000000128</v>
      </c>
      <c r="AC171" s="91" t="str">
        <f>IF(G171&lt;&gt;"",VLOOKUP(WEEKDAY(C171,2),Служебный!K$4:L$10,2),"")</f>
        <v>пн</v>
      </c>
      <c r="AD171" s="111" t="str">
        <f t="shared" si="62"/>
        <v>9-10</v>
      </c>
      <c r="AE171" s="91" t="str">
        <f>VLOOKUP(G:G,Служебный!B:G,6,)</f>
        <v>NYSE</v>
      </c>
      <c r="AF171" s="91" t="str">
        <f>VLOOKUP(G:G,Служебный!B:G,3,FALSE)</f>
        <v>Basic Materials</v>
      </c>
      <c r="AG171" s="91" t="str">
        <f>VLOOKUP(G:G,Служебный!B:G,4,FALSE)</f>
        <v>Steel &amp; Iron</v>
      </c>
      <c r="AH171" s="112">
        <f t="shared" si="63"/>
        <v>1462</v>
      </c>
      <c r="AI171" s="112">
        <f t="shared" si="71"/>
        <v>15</v>
      </c>
      <c r="AJ171" s="112" t="str">
        <f t="shared" si="64"/>
        <v>интрадей</v>
      </c>
      <c r="AK171" s="91" t="str">
        <f>IF(D171&lt;Служебный!P$3,"Раньше открытия",IF(D171&gt;Служебный!P$6,"Позже закрытия",IF(D171&lt;Служебный!P$4,Служебный!N$4,IF((D171&gt;Служебный!P$5),Служебный!N$6,Служебный!N$5))))</f>
        <v>9:30 - 11:00</v>
      </c>
      <c r="AL171" s="91">
        <f t="shared" si="81"/>
        <v>9.4499999999999993</v>
      </c>
      <c r="AM171" s="91">
        <f t="shared" si="82"/>
        <v>0</v>
      </c>
      <c r="AN171" s="91">
        <f t="shared" si="76"/>
        <v>2010</v>
      </c>
      <c r="AO171" s="91" t="str">
        <f t="shared" si="77"/>
        <v>Январь</v>
      </c>
      <c r="AP171" s="113">
        <f t="shared" si="78"/>
        <v>2</v>
      </c>
      <c r="AQ171" s="114">
        <f t="shared" si="65"/>
        <v>0</v>
      </c>
      <c r="AR171" s="114">
        <f t="shared" si="72"/>
        <v>30000</v>
      </c>
      <c r="AS171" s="114">
        <f t="shared" si="73"/>
        <v>-1.0015159333334547</v>
      </c>
      <c r="AT171" s="114">
        <f t="shared" si="79"/>
        <v>3.1828796539645252E-2</v>
      </c>
      <c r="AU171" s="91">
        <f t="shared" si="66"/>
        <v>0</v>
      </c>
      <c r="AV171" s="91">
        <f t="shared" si="67"/>
        <v>0</v>
      </c>
      <c r="AW171" s="91">
        <f t="shared" si="80"/>
        <v>25</v>
      </c>
      <c r="AX171" s="115">
        <f>IF(AV171=0,AX170,IF(VLOOKUP(C170,Сводный!I:L,2,FALSE)&lt;0,IF(AX170&lt;0,AX170-1,-1),IF(AX170&gt;0,AX170+1,1)))</f>
        <v>1</v>
      </c>
      <c r="AY171" s="120"/>
    </row>
    <row r="172" spans="1:51" s="25" customFormat="1" ht="11.25">
      <c r="A172" s="124"/>
      <c r="B172" s="116">
        <v>171</v>
      </c>
      <c r="C172" s="134">
        <v>40182</v>
      </c>
      <c r="D172" s="83">
        <v>0.41792824074073998</v>
      </c>
      <c r="E172" s="84">
        <f t="shared" si="83"/>
        <v>40182</v>
      </c>
      <c r="F172" s="83">
        <v>0.43268518518518001</v>
      </c>
      <c r="G172" s="85" t="s">
        <v>2181</v>
      </c>
      <c r="H172" s="85" t="s">
        <v>68</v>
      </c>
      <c r="I172" s="86">
        <v>67.599999999999994</v>
      </c>
      <c r="J172" s="86">
        <v>67.06</v>
      </c>
      <c r="K172" s="85">
        <v>100</v>
      </c>
      <c r="L172" s="86">
        <v>2.39</v>
      </c>
      <c r="M172" s="118" t="s">
        <v>11847</v>
      </c>
      <c r="N172" s="108" t="s">
        <v>11909</v>
      </c>
      <c r="O172" s="109">
        <v>2</v>
      </c>
      <c r="P172" s="110" t="s">
        <v>11995</v>
      </c>
      <c r="Q172" s="86"/>
      <c r="R172" s="86"/>
      <c r="S172" s="128">
        <f t="shared" si="74"/>
        <v>29751.155219999964</v>
      </c>
      <c r="T172" s="128">
        <f t="shared" si="75"/>
        <v>2.39</v>
      </c>
      <c r="U172" s="126">
        <f t="shared" si="57"/>
        <v>6759.9999999999991</v>
      </c>
      <c r="V172" s="126">
        <f t="shared" si="58"/>
        <v>6706</v>
      </c>
      <c r="W172" s="125">
        <f t="shared" si="59"/>
        <v>53.999999999999091</v>
      </c>
      <c r="X172" s="125">
        <f t="shared" si="68"/>
        <v>51.60999999999909</v>
      </c>
      <c r="Y172" s="127">
        <f t="shared" si="69"/>
        <v>161.00999999999851</v>
      </c>
      <c r="Z172" s="127">
        <f t="shared" si="70"/>
        <v>-300.45478000000128</v>
      </c>
      <c r="AA172" s="127">
        <f t="shared" si="60"/>
        <v>215.0099999999976</v>
      </c>
      <c r="AB172" s="127">
        <f t="shared" si="61"/>
        <v>-248.84478000000217</v>
      </c>
      <c r="AC172" s="91" t="str">
        <f>IF(G172&lt;&gt;"",VLOOKUP(WEEKDAY(C172,2),Служебный!K$4:L$10,2),"")</f>
        <v>пн</v>
      </c>
      <c r="AD172" s="111" t="str">
        <f t="shared" si="62"/>
        <v>10-11</v>
      </c>
      <c r="AE172" s="91" t="str">
        <f>VLOOKUP(G:G,Служебный!B:G,6,)</f>
        <v>NYSE</v>
      </c>
      <c r="AF172" s="91" t="str">
        <f>VLOOKUP(G:G,Служебный!B:G,3,FALSE)</f>
        <v>Financial</v>
      </c>
      <c r="AG172" s="91" t="str">
        <f>VLOOKUP(G:G,Служебный!B:G,4,FALSE)</f>
        <v>REIT - Retail</v>
      </c>
      <c r="AH172" s="112">
        <f t="shared" si="63"/>
        <v>1275</v>
      </c>
      <c r="AI172" s="112">
        <f t="shared" si="71"/>
        <v>15</v>
      </c>
      <c r="AJ172" s="112" t="str">
        <f t="shared" si="64"/>
        <v>интрадей</v>
      </c>
      <c r="AK172" s="91" t="str">
        <f>IF(D172&lt;Служебный!P$3,"Раньше открытия",IF(D172&gt;Служебный!P$6,"Позже закрытия",IF(D172&lt;Служебный!P$4,Служебный!N$4,IF((D172&gt;Служебный!P$5),Служебный!N$6,Служебный!N$5))))</f>
        <v>9:30 - 11:00</v>
      </c>
      <c r="AL172" s="91">
        <f t="shared" si="81"/>
        <v>51.60999999999909</v>
      </c>
      <c r="AM172" s="91">
        <f t="shared" si="82"/>
        <v>0</v>
      </c>
      <c r="AN172" s="91">
        <f t="shared" si="76"/>
        <v>2010</v>
      </c>
      <c r="AO172" s="91" t="str">
        <f t="shared" si="77"/>
        <v>Январь</v>
      </c>
      <c r="AP172" s="113">
        <f t="shared" si="78"/>
        <v>2</v>
      </c>
      <c r="AQ172" s="114">
        <f t="shared" si="65"/>
        <v>0</v>
      </c>
      <c r="AR172" s="114">
        <f t="shared" si="72"/>
        <v>30000</v>
      </c>
      <c r="AS172" s="114">
        <f t="shared" si="73"/>
        <v>-0.82948260000011942</v>
      </c>
      <c r="AT172" s="114">
        <f t="shared" si="79"/>
        <v>0.17377370467358505</v>
      </c>
      <c r="AU172" s="91">
        <f t="shared" si="66"/>
        <v>0</v>
      </c>
      <c r="AV172" s="91">
        <f t="shared" si="67"/>
        <v>0</v>
      </c>
      <c r="AW172" s="91">
        <f t="shared" si="80"/>
        <v>70</v>
      </c>
      <c r="AX172" s="115">
        <f>IF(AV172=0,AX171,IF(VLOOKUP(C171,Сводный!I:L,2,FALSE)&lt;0,IF(AX171&lt;0,AX171-1,-1),IF(AX171&gt;0,AX171+1,1)))</f>
        <v>1</v>
      </c>
      <c r="AY172" s="120"/>
    </row>
    <row r="173" spans="1:51" s="25" customFormat="1" ht="11.25">
      <c r="A173" s="124"/>
      <c r="B173" s="116">
        <v>172</v>
      </c>
      <c r="C173" s="134">
        <v>40182</v>
      </c>
      <c r="D173" s="83">
        <v>0.41913194444444002</v>
      </c>
      <c r="E173" s="84">
        <f t="shared" si="83"/>
        <v>40182</v>
      </c>
      <c r="F173" s="83">
        <v>0.42871527777776997</v>
      </c>
      <c r="G173" s="85" t="s">
        <v>5755</v>
      </c>
      <c r="H173" s="85" t="s">
        <v>63</v>
      </c>
      <c r="I173" s="86">
        <v>44.12</v>
      </c>
      <c r="J173" s="86">
        <v>43.96</v>
      </c>
      <c r="K173" s="85">
        <v>100</v>
      </c>
      <c r="L173" s="86">
        <v>2.33</v>
      </c>
      <c r="M173" s="118" t="s">
        <v>11907</v>
      </c>
      <c r="N173" s="108" t="s">
        <v>11909</v>
      </c>
      <c r="O173" s="109">
        <v>0</v>
      </c>
      <c r="P173" s="110" t="s">
        <v>11996</v>
      </c>
      <c r="Q173" s="86"/>
      <c r="R173" s="86"/>
      <c r="S173" s="128">
        <f t="shared" si="74"/>
        <v>29732.825219999962</v>
      </c>
      <c r="T173" s="128">
        <f t="shared" si="75"/>
        <v>2.33</v>
      </c>
      <c r="U173" s="126">
        <f t="shared" si="57"/>
        <v>4412</v>
      </c>
      <c r="V173" s="126">
        <f t="shared" si="58"/>
        <v>4396</v>
      </c>
      <c r="W173" s="125">
        <f t="shared" si="59"/>
        <v>-16</v>
      </c>
      <c r="X173" s="125">
        <f t="shared" si="68"/>
        <v>-18.329999999999998</v>
      </c>
      <c r="Y173" s="127">
        <f t="shared" si="69"/>
        <v>215.0099999999976</v>
      </c>
      <c r="Z173" s="127">
        <f t="shared" si="70"/>
        <v>-248.84478000000217</v>
      </c>
      <c r="AA173" s="127">
        <f t="shared" si="60"/>
        <v>199.0099999999976</v>
      </c>
      <c r="AB173" s="127">
        <f t="shared" si="61"/>
        <v>-267.17478000000216</v>
      </c>
      <c r="AC173" s="91" t="str">
        <f>IF(G173&lt;&gt;"",VLOOKUP(WEEKDAY(C173,2),Служебный!K$4:L$10,2),"")</f>
        <v>пн</v>
      </c>
      <c r="AD173" s="111" t="str">
        <f t="shared" si="62"/>
        <v>10-11</v>
      </c>
      <c r="AE173" s="91" t="str">
        <f>VLOOKUP(G:G,Служебный!B:G,6,)</f>
        <v>NYSE</v>
      </c>
      <c r="AF173" s="91" t="str">
        <f>VLOOKUP(G:G,Служебный!B:G,3,FALSE)</f>
        <v>Financial</v>
      </c>
      <c r="AG173" s="91" t="str">
        <f>VLOOKUP(G:G,Служебный!B:G,4,FALSE)</f>
        <v>REIT - Industrial</v>
      </c>
      <c r="AH173" s="112">
        <f t="shared" si="63"/>
        <v>828</v>
      </c>
      <c r="AI173" s="112">
        <f t="shared" si="71"/>
        <v>0</v>
      </c>
      <c r="AJ173" s="112" t="str">
        <f t="shared" si="64"/>
        <v>интрадей</v>
      </c>
      <c r="AK173" s="91" t="str">
        <f>IF(D173&lt;Служебный!P$3,"Раньше открытия",IF(D173&gt;Служебный!P$6,"Позже закрытия",IF(D173&lt;Служебный!P$4,Служебный!N$4,IF((D173&gt;Служебный!P$5),Служебный!N$6,Служебный!N$5))))</f>
        <v>9:30 - 11:00</v>
      </c>
      <c r="AL173" s="91">
        <f t="shared" si="81"/>
        <v>0</v>
      </c>
      <c r="AM173" s="91">
        <f t="shared" si="82"/>
        <v>-18.329999999999998</v>
      </c>
      <c r="AN173" s="91">
        <f t="shared" si="76"/>
        <v>2010</v>
      </c>
      <c r="AO173" s="91" t="str">
        <f t="shared" si="77"/>
        <v>Январь</v>
      </c>
      <c r="AP173" s="113">
        <f t="shared" si="78"/>
        <v>2</v>
      </c>
      <c r="AQ173" s="114">
        <f t="shared" si="65"/>
        <v>0</v>
      </c>
      <c r="AR173" s="114">
        <f t="shared" si="72"/>
        <v>30000</v>
      </c>
      <c r="AS173" s="114">
        <f t="shared" si="73"/>
        <v>-0.89058260000012524</v>
      </c>
      <c r="AT173" s="114">
        <f t="shared" si="79"/>
        <v>-6.1611052964019218E-2</v>
      </c>
      <c r="AU173" s="91">
        <f t="shared" si="66"/>
        <v>0</v>
      </c>
      <c r="AV173" s="91">
        <f t="shared" si="67"/>
        <v>0</v>
      </c>
      <c r="AW173" s="91">
        <f t="shared" si="80"/>
        <v>45</v>
      </c>
      <c r="AX173" s="115">
        <f>IF(AV173=0,AX172,IF(VLOOKUP(C172,Сводный!I:L,2,FALSE)&lt;0,IF(AX172&lt;0,AX172-1,-1),IF(AX172&gt;0,AX172+1,1)))</f>
        <v>1</v>
      </c>
      <c r="AY173" s="120"/>
    </row>
    <row r="174" spans="1:51" s="25" customFormat="1" ht="11.25">
      <c r="A174" s="124"/>
      <c r="B174" s="116">
        <v>173</v>
      </c>
      <c r="C174" s="134">
        <v>40182</v>
      </c>
      <c r="D174" s="83">
        <v>0.44026620370369995</v>
      </c>
      <c r="E174" s="84">
        <f t="shared" si="83"/>
        <v>40182</v>
      </c>
      <c r="F174" s="83">
        <v>0.44243055555555</v>
      </c>
      <c r="G174" s="85" t="s">
        <v>4796</v>
      </c>
      <c r="H174" s="85" t="s">
        <v>68</v>
      </c>
      <c r="I174" s="86">
        <v>18.989999999999998</v>
      </c>
      <c r="J174" s="86">
        <v>18.84</v>
      </c>
      <c r="K174" s="85">
        <v>100</v>
      </c>
      <c r="L174" s="86">
        <v>2.54</v>
      </c>
      <c r="M174" s="118" t="s">
        <v>11907</v>
      </c>
      <c r="N174" s="108" t="s">
        <v>11909</v>
      </c>
      <c r="O174" s="109">
        <v>-1</v>
      </c>
      <c r="P174" s="110" t="s">
        <v>11996</v>
      </c>
      <c r="Q174" s="86"/>
      <c r="R174" s="86"/>
      <c r="S174" s="128">
        <f t="shared" si="74"/>
        <v>29745.285219999962</v>
      </c>
      <c r="T174" s="128">
        <f t="shared" si="75"/>
        <v>2.54</v>
      </c>
      <c r="U174" s="126">
        <f t="shared" si="57"/>
        <v>1898.9999999999998</v>
      </c>
      <c r="V174" s="126">
        <f t="shared" si="58"/>
        <v>1884</v>
      </c>
      <c r="W174" s="125">
        <f t="shared" si="59"/>
        <v>14.999999999999773</v>
      </c>
      <c r="X174" s="125">
        <f t="shared" si="68"/>
        <v>12.459999999999773</v>
      </c>
      <c r="Y174" s="127">
        <f t="shared" si="69"/>
        <v>199.0099999999976</v>
      </c>
      <c r="Z174" s="127">
        <f t="shared" si="70"/>
        <v>-267.17478000000216</v>
      </c>
      <c r="AA174" s="127">
        <f t="shared" si="60"/>
        <v>214.00999999999738</v>
      </c>
      <c r="AB174" s="127">
        <f t="shared" si="61"/>
        <v>-254.71478000000238</v>
      </c>
      <c r="AC174" s="91" t="str">
        <f>IF(G174&lt;&gt;"",VLOOKUP(WEEKDAY(C174,2),Служебный!K$4:L$10,2),"")</f>
        <v>пн</v>
      </c>
      <c r="AD174" s="111" t="str">
        <f t="shared" si="62"/>
        <v>10-11</v>
      </c>
      <c r="AE174" s="91" t="str">
        <f>VLOOKUP(G:G,Служебный!B:G,6,)</f>
        <v>NYSE</v>
      </c>
      <c r="AF174" s="91" t="str">
        <f>VLOOKUP(G:G,Служебный!B:G,3,FALSE)</f>
        <v>Basic Materials</v>
      </c>
      <c r="AG174" s="91" t="str">
        <f>VLOOKUP(G:G,Служебный!B:G,4,FALSE)</f>
        <v>Independent Oil &amp; Gas</v>
      </c>
      <c r="AH174" s="112">
        <f t="shared" si="63"/>
        <v>187</v>
      </c>
      <c r="AI174" s="112">
        <f t="shared" si="71"/>
        <v>0</v>
      </c>
      <c r="AJ174" s="112" t="str">
        <f t="shared" si="64"/>
        <v>интрадей</v>
      </c>
      <c r="AK174" s="91" t="str">
        <f>IF(D174&lt;Служебный!P$3,"Раньше открытия",IF(D174&gt;Служебный!P$6,"Позже закрытия",IF(D174&lt;Служебный!P$4,Служебный!N$4,IF((D174&gt;Служебный!P$5),Служебный!N$6,Служебный!N$5))))</f>
        <v>9:30 - 11:00</v>
      </c>
      <c r="AL174" s="91">
        <f t="shared" si="81"/>
        <v>12.459999999999773</v>
      </c>
      <c r="AM174" s="91">
        <f t="shared" si="82"/>
        <v>0</v>
      </c>
      <c r="AN174" s="91">
        <f t="shared" si="76"/>
        <v>2010</v>
      </c>
      <c r="AO174" s="91" t="str">
        <f t="shared" si="77"/>
        <v>Январь</v>
      </c>
      <c r="AP174" s="113">
        <f t="shared" si="78"/>
        <v>2</v>
      </c>
      <c r="AQ174" s="114">
        <f t="shared" si="65"/>
        <v>0</v>
      </c>
      <c r="AR174" s="114">
        <f t="shared" si="72"/>
        <v>30000</v>
      </c>
      <c r="AS174" s="114">
        <f t="shared" si="73"/>
        <v>-0.84904926666679481</v>
      </c>
      <c r="AT174" s="114">
        <f t="shared" si="79"/>
        <v>4.1906545737933551E-2</v>
      </c>
      <c r="AU174" s="91">
        <f t="shared" si="66"/>
        <v>0</v>
      </c>
      <c r="AV174" s="91">
        <f t="shared" si="67"/>
        <v>0</v>
      </c>
      <c r="AW174" s="91">
        <f t="shared" si="80"/>
        <v>20</v>
      </c>
      <c r="AX174" s="115">
        <f>IF(AV174=0,AX173,IF(VLOOKUP(C173,Сводный!I:L,2,FALSE)&lt;0,IF(AX173&lt;0,AX173-1,-1),IF(AX173&gt;0,AX173+1,1)))</f>
        <v>1</v>
      </c>
      <c r="AY174" s="120"/>
    </row>
    <row r="175" spans="1:51" s="25" customFormat="1" ht="11.25">
      <c r="A175" s="124"/>
      <c r="B175" s="116">
        <v>174</v>
      </c>
      <c r="C175" s="134">
        <v>40182</v>
      </c>
      <c r="D175" s="83">
        <v>0.44028935185184997</v>
      </c>
      <c r="E175" s="84">
        <f t="shared" si="83"/>
        <v>40182</v>
      </c>
      <c r="F175" s="83">
        <v>0.44243055555555</v>
      </c>
      <c r="G175" s="85" t="s">
        <v>4796</v>
      </c>
      <c r="H175" s="85" t="s">
        <v>68</v>
      </c>
      <c r="I175" s="86">
        <v>18.98</v>
      </c>
      <c r="J175" s="86">
        <v>18.84</v>
      </c>
      <c r="K175" s="85">
        <v>100</v>
      </c>
      <c r="L175" s="86">
        <v>2.54</v>
      </c>
      <c r="M175" s="118" t="s">
        <v>11950</v>
      </c>
      <c r="N175" s="108" t="s">
        <v>11909</v>
      </c>
      <c r="O175" s="109">
        <v>-1</v>
      </c>
      <c r="P175" s="110" t="s">
        <v>11996</v>
      </c>
      <c r="Q175" s="86"/>
      <c r="R175" s="86"/>
      <c r="S175" s="128">
        <f t="shared" si="74"/>
        <v>29756.745219999961</v>
      </c>
      <c r="T175" s="128">
        <f t="shared" si="75"/>
        <v>2.54</v>
      </c>
      <c r="U175" s="126">
        <f t="shared" si="57"/>
        <v>1898</v>
      </c>
      <c r="V175" s="126">
        <f t="shared" si="58"/>
        <v>1884</v>
      </c>
      <c r="W175" s="125">
        <f t="shared" si="59"/>
        <v>14</v>
      </c>
      <c r="X175" s="125">
        <f t="shared" si="68"/>
        <v>11.46</v>
      </c>
      <c r="Y175" s="127">
        <f t="shared" si="69"/>
        <v>214.00999999999738</v>
      </c>
      <c r="Z175" s="127">
        <f t="shared" si="70"/>
        <v>-254.71478000000238</v>
      </c>
      <c r="AA175" s="127">
        <f t="shared" si="60"/>
        <v>228.00999999999738</v>
      </c>
      <c r="AB175" s="127">
        <f t="shared" si="61"/>
        <v>-243.25478000000237</v>
      </c>
      <c r="AC175" s="91" t="str">
        <f>IF(G175&lt;&gt;"",VLOOKUP(WEEKDAY(C175,2),Служебный!K$4:L$10,2),"")</f>
        <v>пн</v>
      </c>
      <c r="AD175" s="111" t="str">
        <f t="shared" si="62"/>
        <v>10-11</v>
      </c>
      <c r="AE175" s="91" t="str">
        <f>VLOOKUP(G:G,Служебный!B:G,6,)</f>
        <v>NYSE</v>
      </c>
      <c r="AF175" s="91" t="str">
        <f>VLOOKUP(G:G,Служебный!B:G,3,FALSE)</f>
        <v>Basic Materials</v>
      </c>
      <c r="AG175" s="91" t="str">
        <f>VLOOKUP(G:G,Служебный!B:G,4,FALSE)</f>
        <v>Independent Oil &amp; Gas</v>
      </c>
      <c r="AH175" s="112">
        <f t="shared" si="63"/>
        <v>185</v>
      </c>
      <c r="AI175" s="112">
        <f t="shared" si="71"/>
        <v>0</v>
      </c>
      <c r="AJ175" s="112" t="str">
        <f t="shared" si="64"/>
        <v>интрадей</v>
      </c>
      <c r="AK175" s="91" t="str">
        <f>IF(D175&lt;Служебный!P$3,"Раньше открытия",IF(D175&gt;Служебный!P$6,"Позже закрытия",IF(D175&lt;Служебный!P$4,Служебный!N$4,IF((D175&gt;Служебный!P$5),Служебный!N$6,Служебный!N$5))))</f>
        <v>9:30 - 11:00</v>
      </c>
      <c r="AL175" s="91">
        <f t="shared" si="81"/>
        <v>11.46</v>
      </c>
      <c r="AM175" s="91">
        <f t="shared" si="82"/>
        <v>0</v>
      </c>
      <c r="AN175" s="91">
        <f t="shared" si="76"/>
        <v>2010</v>
      </c>
      <c r="AO175" s="91" t="str">
        <f t="shared" si="77"/>
        <v>Январь</v>
      </c>
      <c r="AP175" s="113">
        <f t="shared" si="78"/>
        <v>2</v>
      </c>
      <c r="AQ175" s="114">
        <f t="shared" si="65"/>
        <v>0</v>
      </c>
      <c r="AR175" s="114">
        <f t="shared" si="72"/>
        <v>30000</v>
      </c>
      <c r="AS175" s="114">
        <f t="shared" si="73"/>
        <v>-0.81084926666679769</v>
      </c>
      <c r="AT175" s="114">
        <f t="shared" si="79"/>
        <v>3.8527114180413768E-2</v>
      </c>
      <c r="AU175" s="91">
        <f t="shared" si="66"/>
        <v>0</v>
      </c>
      <c r="AV175" s="91">
        <f t="shared" si="67"/>
        <v>0</v>
      </c>
      <c r="AW175" s="91">
        <f t="shared" si="80"/>
        <v>20</v>
      </c>
      <c r="AX175" s="115">
        <f>IF(AV175=0,AX174,IF(VLOOKUP(C174,Сводный!I:L,2,FALSE)&lt;0,IF(AX174&lt;0,AX174-1,-1),IF(AX174&gt;0,AX174+1,1)))</f>
        <v>1</v>
      </c>
      <c r="AY175" s="120"/>
    </row>
    <row r="176" spans="1:51" s="25" customFormat="1" ht="11.25">
      <c r="A176" s="124"/>
      <c r="B176" s="116">
        <v>175</v>
      </c>
      <c r="C176" s="134">
        <v>40182</v>
      </c>
      <c r="D176" s="83">
        <v>0.46866898148148001</v>
      </c>
      <c r="E176" s="84">
        <f t="shared" si="83"/>
        <v>40182</v>
      </c>
      <c r="F176" s="83">
        <v>0.52491898148147997</v>
      </c>
      <c r="G176" s="85" t="s">
        <v>2557</v>
      </c>
      <c r="H176" s="85" t="s">
        <v>68</v>
      </c>
      <c r="I176" s="86">
        <v>32.9</v>
      </c>
      <c r="J176" s="86">
        <v>32.57</v>
      </c>
      <c r="K176" s="85">
        <v>100</v>
      </c>
      <c r="L176" s="86">
        <v>2.7</v>
      </c>
      <c r="M176" s="118" t="s">
        <v>11847</v>
      </c>
      <c r="N176" s="108" t="s">
        <v>11910</v>
      </c>
      <c r="O176" s="109">
        <v>-2</v>
      </c>
      <c r="P176" s="110" t="s">
        <v>11995</v>
      </c>
      <c r="Q176" s="86"/>
      <c r="R176" s="86"/>
      <c r="S176" s="128">
        <f t="shared" si="74"/>
        <v>29787.04521999996</v>
      </c>
      <c r="T176" s="128">
        <f t="shared" si="75"/>
        <v>2.7</v>
      </c>
      <c r="U176" s="126">
        <f t="shared" si="57"/>
        <v>3290</v>
      </c>
      <c r="V176" s="126">
        <f t="shared" si="58"/>
        <v>3257</v>
      </c>
      <c r="W176" s="125">
        <f t="shared" si="59"/>
        <v>33</v>
      </c>
      <c r="X176" s="125">
        <f t="shared" si="68"/>
        <v>30.3</v>
      </c>
      <c r="Y176" s="127">
        <f t="shared" si="69"/>
        <v>228.00999999999738</v>
      </c>
      <c r="Z176" s="127">
        <f t="shared" si="70"/>
        <v>-243.25478000000237</v>
      </c>
      <c r="AA176" s="127">
        <f t="shared" si="60"/>
        <v>261.00999999999738</v>
      </c>
      <c r="AB176" s="127">
        <f t="shared" si="61"/>
        <v>-212.95478000000236</v>
      </c>
      <c r="AC176" s="91" t="str">
        <f>IF(G176&lt;&gt;"",VLOOKUP(WEEKDAY(C176,2),Служебный!K$4:L$10,2),"")</f>
        <v>пн</v>
      </c>
      <c r="AD176" s="111" t="str">
        <f t="shared" si="62"/>
        <v>11-12</v>
      </c>
      <c r="AE176" s="91" t="str">
        <f>VLOOKUP(G:G,Служебный!B:G,6,)</f>
        <v>NYSE</v>
      </c>
      <c r="AF176" s="91" t="str">
        <f>VLOOKUP(G:G,Служебный!B:G,3,FALSE)</f>
        <v>Financial</v>
      </c>
      <c r="AG176" s="91" t="str">
        <f>VLOOKUP(G:G,Служебный!B:G,4,FALSE)</f>
        <v>REIT - Retail</v>
      </c>
      <c r="AH176" s="112">
        <f t="shared" si="63"/>
        <v>4860</v>
      </c>
      <c r="AI176" s="112">
        <f t="shared" si="71"/>
        <v>75</v>
      </c>
      <c r="AJ176" s="112" t="str">
        <f t="shared" si="64"/>
        <v>интрадей</v>
      </c>
      <c r="AK176" s="91" t="str">
        <f>IF(D176&lt;Служебный!P$3,"Раньше открытия",IF(D176&gt;Служебный!P$6,"Позже закрытия",IF(D176&lt;Служебный!P$4,Служебный!N$4,IF((D176&gt;Служебный!P$5),Служебный!N$6,Служебный!N$5))))</f>
        <v>11:00 - 14:30</v>
      </c>
      <c r="AL176" s="91">
        <f t="shared" si="81"/>
        <v>30.3</v>
      </c>
      <c r="AM176" s="91">
        <f t="shared" si="82"/>
        <v>0</v>
      </c>
      <c r="AN176" s="91">
        <f t="shared" si="76"/>
        <v>2010</v>
      </c>
      <c r="AO176" s="91" t="str">
        <f t="shared" si="77"/>
        <v>Январь</v>
      </c>
      <c r="AP176" s="113">
        <f t="shared" si="78"/>
        <v>2</v>
      </c>
      <c r="AQ176" s="114">
        <f t="shared" si="65"/>
        <v>0</v>
      </c>
      <c r="AR176" s="114">
        <f t="shared" si="72"/>
        <v>30000</v>
      </c>
      <c r="AS176" s="114">
        <f t="shared" si="73"/>
        <v>-0.70984926666680015</v>
      </c>
      <c r="AT176" s="114">
        <f t="shared" si="79"/>
        <v>0.10182565255703498</v>
      </c>
      <c r="AU176" s="91">
        <f t="shared" si="66"/>
        <v>0</v>
      </c>
      <c r="AV176" s="91">
        <f t="shared" si="67"/>
        <v>0</v>
      </c>
      <c r="AW176" s="91">
        <f t="shared" si="80"/>
        <v>35</v>
      </c>
      <c r="AX176" s="115">
        <f>IF(AV176=0,AX175,IF(VLOOKUP(C175,Сводный!I:L,2,FALSE)&lt;0,IF(AX175&lt;0,AX175-1,-1),IF(AX175&gt;0,AX175+1,1)))</f>
        <v>1</v>
      </c>
      <c r="AY176" s="120"/>
    </row>
    <row r="177" spans="1:51" s="25" customFormat="1" ht="11.25">
      <c r="A177" s="124"/>
      <c r="B177" s="116">
        <v>176</v>
      </c>
      <c r="C177" s="134">
        <v>40182</v>
      </c>
      <c r="D177" s="83">
        <v>0.47236111111111001</v>
      </c>
      <c r="E177" s="84">
        <f t="shared" si="83"/>
        <v>40182</v>
      </c>
      <c r="F177" s="83">
        <v>0.47964120370369995</v>
      </c>
      <c r="G177" s="85" t="s">
        <v>1399</v>
      </c>
      <c r="H177" s="85" t="s">
        <v>68</v>
      </c>
      <c r="I177" s="86">
        <v>10.99</v>
      </c>
      <c r="J177" s="86">
        <v>11.03</v>
      </c>
      <c r="K177" s="85">
        <v>100</v>
      </c>
      <c r="L177" s="86">
        <v>2.4</v>
      </c>
      <c r="M177" s="118" t="s">
        <v>11851</v>
      </c>
      <c r="N177" s="108" t="s">
        <v>11910</v>
      </c>
      <c r="O177" s="109">
        <v>-2</v>
      </c>
      <c r="P177" s="110" t="s">
        <v>11996</v>
      </c>
      <c r="Q177" s="86"/>
      <c r="R177" s="86"/>
      <c r="S177" s="128">
        <f t="shared" si="74"/>
        <v>29780.645219999958</v>
      </c>
      <c r="T177" s="128">
        <f t="shared" si="75"/>
        <v>2.4</v>
      </c>
      <c r="U177" s="126">
        <f t="shared" si="57"/>
        <v>1099</v>
      </c>
      <c r="V177" s="126">
        <f t="shared" si="58"/>
        <v>1103</v>
      </c>
      <c r="W177" s="125">
        <f t="shared" si="59"/>
        <v>-4</v>
      </c>
      <c r="X177" s="125">
        <f t="shared" si="68"/>
        <v>-6.4</v>
      </c>
      <c r="Y177" s="127">
        <f t="shared" si="69"/>
        <v>261.00999999999738</v>
      </c>
      <c r="Z177" s="127">
        <f t="shared" si="70"/>
        <v>-212.95478000000236</v>
      </c>
      <c r="AA177" s="127">
        <f t="shared" si="60"/>
        <v>257.00999999999738</v>
      </c>
      <c r="AB177" s="127">
        <f t="shared" si="61"/>
        <v>-219.35478000000236</v>
      </c>
      <c r="AC177" s="91" t="str">
        <f>IF(G177&lt;&gt;"",VLOOKUP(WEEKDAY(C177,2),Служебный!K$4:L$10,2),"")</f>
        <v>пн</v>
      </c>
      <c r="AD177" s="111" t="str">
        <f t="shared" si="62"/>
        <v>11-12</v>
      </c>
      <c r="AE177" s="91" t="str">
        <f>VLOOKUP(G:G,Служебный!B:G,6,)</f>
        <v>NYSE</v>
      </c>
      <c r="AF177" s="91" t="str">
        <f>VLOOKUP(G:G,Служебный!B:G,3,FALSE)</f>
        <v>Services</v>
      </c>
      <c r="AG177" s="91" t="str">
        <f>VLOOKUP(G:G,Служебный!B:G,4,FALSE)</f>
        <v>Major Airlines</v>
      </c>
      <c r="AH177" s="112">
        <f t="shared" si="63"/>
        <v>629</v>
      </c>
      <c r="AI177" s="112">
        <f t="shared" si="71"/>
        <v>0</v>
      </c>
      <c r="AJ177" s="112" t="str">
        <f t="shared" si="64"/>
        <v>интрадей</v>
      </c>
      <c r="AK177" s="91" t="str">
        <f>IF(D177&lt;Служебный!P$3,"Раньше открытия",IF(D177&gt;Служебный!P$6,"Позже закрытия",IF(D177&lt;Служебный!P$4,Служебный!N$4,IF((D177&gt;Служебный!P$5),Служебный!N$6,Служебный!N$5))))</f>
        <v>11:00 - 14:30</v>
      </c>
      <c r="AL177" s="91">
        <f t="shared" si="81"/>
        <v>0</v>
      </c>
      <c r="AM177" s="91">
        <f t="shared" si="82"/>
        <v>-6.4</v>
      </c>
      <c r="AN177" s="91">
        <f t="shared" si="76"/>
        <v>2010</v>
      </c>
      <c r="AO177" s="91" t="str">
        <f t="shared" si="77"/>
        <v>Январь</v>
      </c>
      <c r="AP177" s="113">
        <f t="shared" si="78"/>
        <v>2</v>
      </c>
      <c r="AQ177" s="114">
        <f t="shared" si="65"/>
        <v>0</v>
      </c>
      <c r="AR177" s="114">
        <f t="shared" si="72"/>
        <v>30000</v>
      </c>
      <c r="AS177" s="114">
        <f t="shared" si="73"/>
        <v>-0.73118260000013835</v>
      </c>
      <c r="AT177" s="114">
        <f t="shared" si="79"/>
        <v>-2.148585048544625E-2</v>
      </c>
      <c r="AU177" s="91">
        <f t="shared" si="66"/>
        <v>0</v>
      </c>
      <c r="AV177" s="91">
        <f t="shared" si="67"/>
        <v>0</v>
      </c>
      <c r="AW177" s="91">
        <f t="shared" si="80"/>
        <v>15</v>
      </c>
      <c r="AX177" s="115">
        <f>IF(AV177=0,AX176,IF(VLOOKUP(C176,Сводный!I:L,2,FALSE)&lt;0,IF(AX176&lt;0,AX176-1,-1),IF(AX176&gt;0,AX176+1,1)))</f>
        <v>1</v>
      </c>
      <c r="AY177" s="120"/>
    </row>
    <row r="178" spans="1:51" s="25" customFormat="1" ht="11.25">
      <c r="A178" s="124"/>
      <c r="B178" s="116">
        <v>177</v>
      </c>
      <c r="C178" s="134">
        <v>40182</v>
      </c>
      <c r="D178" s="83">
        <v>0.51534722222222007</v>
      </c>
      <c r="E178" s="84">
        <f t="shared" si="83"/>
        <v>40182</v>
      </c>
      <c r="F178" s="83">
        <v>0.52030092592592003</v>
      </c>
      <c r="G178" s="85" t="s">
        <v>3636</v>
      </c>
      <c r="H178" s="85" t="s">
        <v>63</v>
      </c>
      <c r="I178" s="86">
        <v>37.01</v>
      </c>
      <c r="J178" s="86">
        <v>36.950000000000003</v>
      </c>
      <c r="K178" s="85">
        <v>100</v>
      </c>
      <c r="L178" s="86">
        <v>2.19</v>
      </c>
      <c r="M178" s="118" t="s">
        <v>11851</v>
      </c>
      <c r="N178" s="108" t="s">
        <v>11909</v>
      </c>
      <c r="O178" s="109">
        <v>1</v>
      </c>
      <c r="P178" s="110" t="s">
        <v>11996</v>
      </c>
      <c r="Q178" s="86"/>
      <c r="R178" s="86"/>
      <c r="S178" s="128">
        <f t="shared" si="74"/>
        <v>29772.45521999996</v>
      </c>
      <c r="T178" s="128">
        <f t="shared" si="75"/>
        <v>2.19</v>
      </c>
      <c r="U178" s="126">
        <f t="shared" si="57"/>
        <v>3701</v>
      </c>
      <c r="V178" s="126">
        <f t="shared" si="58"/>
        <v>3695.0000000000005</v>
      </c>
      <c r="W178" s="125">
        <f t="shared" si="59"/>
        <v>-5.9999999999995453</v>
      </c>
      <c r="X178" s="125">
        <f t="shared" si="68"/>
        <v>-8.1899999999995448</v>
      </c>
      <c r="Y178" s="127">
        <f t="shared" si="69"/>
        <v>257.00999999999738</v>
      </c>
      <c r="Z178" s="127">
        <f t="shared" si="70"/>
        <v>-219.35478000000236</v>
      </c>
      <c r="AA178" s="127">
        <f t="shared" si="60"/>
        <v>251.00999999999783</v>
      </c>
      <c r="AB178" s="127">
        <f t="shared" si="61"/>
        <v>-227.54478000000191</v>
      </c>
      <c r="AC178" s="91" t="str">
        <f>IF(G178&lt;&gt;"",VLOOKUP(WEEKDAY(C178,2),Служебный!K$4:L$10,2),"")</f>
        <v>пн</v>
      </c>
      <c r="AD178" s="111" t="str">
        <f t="shared" si="62"/>
        <v>12-13</v>
      </c>
      <c r="AE178" s="91" t="str">
        <f>VLOOKUP(G:G,Служебный!B:G,6,)</f>
        <v>NYSE</v>
      </c>
      <c r="AF178" s="91" t="str">
        <f>VLOOKUP(G:G,Служебный!B:G,3,FALSE)</f>
        <v>Services</v>
      </c>
      <c r="AG178" s="91" t="str">
        <f>VLOOKUP(G:G,Служебный!B:G,4,FALSE)</f>
        <v>Resorts &amp; Casinos</v>
      </c>
      <c r="AH178" s="112">
        <f t="shared" si="63"/>
        <v>428</v>
      </c>
      <c r="AI178" s="112">
        <f t="shared" si="71"/>
        <v>0</v>
      </c>
      <c r="AJ178" s="112" t="str">
        <f t="shared" si="64"/>
        <v>интрадей</v>
      </c>
      <c r="AK178" s="91" t="str">
        <f>IF(D178&lt;Служебный!P$3,"Раньше открытия",IF(D178&gt;Служебный!P$6,"Позже закрытия",IF(D178&lt;Служебный!P$4,Служебный!N$4,IF((D178&gt;Служебный!P$5),Служебный!N$6,Служебный!N$5))))</f>
        <v>11:00 - 14:30</v>
      </c>
      <c r="AL178" s="91">
        <f t="shared" si="81"/>
        <v>0</v>
      </c>
      <c r="AM178" s="91">
        <f t="shared" si="82"/>
        <v>-8.1899999999995448</v>
      </c>
      <c r="AN178" s="91">
        <f t="shared" si="76"/>
        <v>2010</v>
      </c>
      <c r="AO178" s="91" t="str">
        <f t="shared" si="77"/>
        <v>Январь</v>
      </c>
      <c r="AP178" s="113">
        <f t="shared" si="78"/>
        <v>2</v>
      </c>
      <c r="AQ178" s="114">
        <f t="shared" si="65"/>
        <v>0</v>
      </c>
      <c r="AR178" s="114">
        <f t="shared" si="72"/>
        <v>30000</v>
      </c>
      <c r="AS178" s="114">
        <f t="shared" si="73"/>
        <v>-0.75848260000013401</v>
      </c>
      <c r="AT178" s="114">
        <f t="shared" si="79"/>
        <v>-2.7501083134688045E-2</v>
      </c>
      <c r="AU178" s="91">
        <f t="shared" si="66"/>
        <v>0</v>
      </c>
      <c r="AV178" s="91">
        <f t="shared" si="67"/>
        <v>0</v>
      </c>
      <c r="AW178" s="91">
        <f t="shared" si="80"/>
        <v>40</v>
      </c>
      <c r="AX178" s="115">
        <f>IF(AV178=0,AX177,IF(VLOOKUP(C177,Сводный!I:L,2,FALSE)&lt;0,IF(AX177&lt;0,AX177-1,-1),IF(AX177&gt;0,AX177+1,1)))</f>
        <v>1</v>
      </c>
      <c r="AY178" s="120"/>
    </row>
    <row r="179" spans="1:51" s="25" customFormat="1" ht="11.25">
      <c r="A179" s="124"/>
      <c r="B179" s="116">
        <v>178</v>
      </c>
      <c r="C179" s="134">
        <v>40182</v>
      </c>
      <c r="D179" s="83">
        <v>0.51655092592592</v>
      </c>
      <c r="E179" s="84">
        <f t="shared" si="83"/>
        <v>40182</v>
      </c>
      <c r="F179" s="83">
        <v>0.54001157407406997</v>
      </c>
      <c r="G179" s="85" t="s">
        <v>378</v>
      </c>
      <c r="H179" s="85" t="s">
        <v>68</v>
      </c>
      <c r="I179" s="86">
        <v>22.13</v>
      </c>
      <c r="J179" s="86">
        <v>22.04</v>
      </c>
      <c r="K179" s="85">
        <v>100</v>
      </c>
      <c r="L179" s="86">
        <v>1.87</v>
      </c>
      <c r="M179" s="118" t="s">
        <v>11847</v>
      </c>
      <c r="N179" s="108" t="s">
        <v>11909</v>
      </c>
      <c r="O179" s="109">
        <v>-2</v>
      </c>
      <c r="P179" s="110" t="s">
        <v>11995</v>
      </c>
      <c r="Q179" s="86"/>
      <c r="R179" s="86"/>
      <c r="S179" s="128">
        <f t="shared" si="74"/>
        <v>29779.585219999961</v>
      </c>
      <c r="T179" s="128">
        <f t="shared" si="75"/>
        <v>1.87</v>
      </c>
      <c r="U179" s="126">
        <f t="shared" si="57"/>
        <v>2213</v>
      </c>
      <c r="V179" s="126">
        <f t="shared" si="58"/>
        <v>2204</v>
      </c>
      <c r="W179" s="125">
        <f t="shared" si="59"/>
        <v>9</v>
      </c>
      <c r="X179" s="125">
        <f t="shared" si="68"/>
        <v>7.13</v>
      </c>
      <c r="Y179" s="127">
        <f t="shared" si="69"/>
        <v>251.00999999999783</v>
      </c>
      <c r="Z179" s="127">
        <f t="shared" si="70"/>
        <v>-227.54478000000191</v>
      </c>
      <c r="AA179" s="127">
        <f t="shared" si="60"/>
        <v>260.00999999999783</v>
      </c>
      <c r="AB179" s="127">
        <f t="shared" si="61"/>
        <v>-220.41478000000191</v>
      </c>
      <c r="AC179" s="91" t="str">
        <f>IF(G179&lt;&gt;"",VLOOKUP(WEEKDAY(C179,2),Служебный!K$4:L$10,2),"")</f>
        <v>пн</v>
      </c>
      <c r="AD179" s="111" t="str">
        <f t="shared" si="62"/>
        <v>12-13</v>
      </c>
      <c r="AE179" s="91" t="str">
        <f>VLOOKUP(G:G,Служебный!B:G,6,)</f>
        <v>NYSE</v>
      </c>
      <c r="AF179" s="91" t="str">
        <f>VLOOKUP(G:G,Служебный!B:G,3,FALSE)</f>
        <v>Services</v>
      </c>
      <c r="AG179" s="91" t="str">
        <f>VLOOKUP(G:G,Служебный!B:G,4,FALSE)</f>
        <v>Business Services</v>
      </c>
      <c r="AH179" s="112">
        <f t="shared" si="63"/>
        <v>2027</v>
      </c>
      <c r="AI179" s="112">
        <f t="shared" si="71"/>
        <v>30</v>
      </c>
      <c r="AJ179" s="112" t="str">
        <f t="shared" si="64"/>
        <v>интрадей</v>
      </c>
      <c r="AK179" s="91" t="str">
        <f>IF(D179&lt;Служебный!P$3,"Раньше открытия",IF(D179&gt;Служебный!P$6,"Позже закрытия",IF(D179&lt;Служебный!P$4,Служебный!N$4,IF((D179&gt;Служебный!P$5),Служебный!N$6,Служебный!N$5))))</f>
        <v>11:00 - 14:30</v>
      </c>
      <c r="AL179" s="91">
        <f t="shared" si="81"/>
        <v>7.13</v>
      </c>
      <c r="AM179" s="91">
        <f t="shared" si="82"/>
        <v>0</v>
      </c>
      <c r="AN179" s="91">
        <f t="shared" si="76"/>
        <v>2010</v>
      </c>
      <c r="AO179" s="91" t="str">
        <f t="shared" si="77"/>
        <v>Январь</v>
      </c>
      <c r="AP179" s="113">
        <f t="shared" si="78"/>
        <v>2</v>
      </c>
      <c r="AQ179" s="114">
        <f t="shared" si="65"/>
        <v>0</v>
      </c>
      <c r="AR179" s="114">
        <f t="shared" si="72"/>
        <v>30000</v>
      </c>
      <c r="AS179" s="114">
        <f t="shared" si="73"/>
        <v>-0.73471593333346386</v>
      </c>
      <c r="AT179" s="114">
        <f t="shared" si="79"/>
        <v>2.3948310434308308E-2</v>
      </c>
      <c r="AU179" s="91">
        <f t="shared" si="66"/>
        <v>0</v>
      </c>
      <c r="AV179" s="91">
        <f t="shared" si="67"/>
        <v>0</v>
      </c>
      <c r="AW179" s="91">
        <f t="shared" si="80"/>
        <v>25</v>
      </c>
      <c r="AX179" s="115">
        <f>IF(AV179=0,AX178,IF(VLOOKUP(C178,Сводный!I:L,2,FALSE)&lt;0,IF(AX178&lt;0,AX178-1,-1),IF(AX178&gt;0,AX178+1,1)))</f>
        <v>1</v>
      </c>
      <c r="AY179" s="120"/>
    </row>
    <row r="180" spans="1:51" s="25" customFormat="1" ht="11.25">
      <c r="A180" s="124"/>
      <c r="B180" s="116">
        <v>179</v>
      </c>
      <c r="C180" s="134">
        <v>40182</v>
      </c>
      <c r="D180" s="83">
        <v>0.51700231481480996</v>
      </c>
      <c r="E180" s="84">
        <f t="shared" si="83"/>
        <v>40182</v>
      </c>
      <c r="F180" s="83">
        <v>0.54001157407406997</v>
      </c>
      <c r="G180" s="85" t="s">
        <v>378</v>
      </c>
      <c r="H180" s="85" t="s">
        <v>68</v>
      </c>
      <c r="I180" s="86">
        <v>22.13</v>
      </c>
      <c r="J180" s="86">
        <v>22.04</v>
      </c>
      <c r="K180" s="85">
        <v>100</v>
      </c>
      <c r="L180" s="86">
        <v>1.87</v>
      </c>
      <c r="M180" s="118" t="s">
        <v>11846</v>
      </c>
      <c r="N180" s="108" t="s">
        <v>11909</v>
      </c>
      <c r="O180" s="109">
        <v>-2</v>
      </c>
      <c r="P180" s="110" t="s">
        <v>11997</v>
      </c>
      <c r="Q180" s="86"/>
      <c r="R180" s="86"/>
      <c r="S180" s="128">
        <f t="shared" si="74"/>
        <v>29786.715219999962</v>
      </c>
      <c r="T180" s="128">
        <f t="shared" si="75"/>
        <v>1.87</v>
      </c>
      <c r="U180" s="126">
        <f t="shared" si="57"/>
        <v>2213</v>
      </c>
      <c r="V180" s="126">
        <f t="shared" si="58"/>
        <v>2204</v>
      </c>
      <c r="W180" s="125">
        <f t="shared" si="59"/>
        <v>9</v>
      </c>
      <c r="X180" s="125">
        <f t="shared" si="68"/>
        <v>7.13</v>
      </c>
      <c r="Y180" s="127">
        <f t="shared" si="69"/>
        <v>260.00999999999783</v>
      </c>
      <c r="Z180" s="127">
        <f t="shared" si="70"/>
        <v>-220.41478000000191</v>
      </c>
      <c r="AA180" s="127">
        <f t="shared" si="60"/>
        <v>269.00999999999783</v>
      </c>
      <c r="AB180" s="127">
        <f t="shared" si="61"/>
        <v>-213.28478000000192</v>
      </c>
      <c r="AC180" s="91" t="str">
        <f>IF(G180&lt;&gt;"",VLOOKUP(WEEKDAY(C180,2),Служебный!K$4:L$10,2),"")</f>
        <v>пн</v>
      </c>
      <c r="AD180" s="111" t="str">
        <f t="shared" si="62"/>
        <v>12-13</v>
      </c>
      <c r="AE180" s="91" t="str">
        <f>VLOOKUP(G:G,Служебный!B:G,6,)</f>
        <v>NYSE</v>
      </c>
      <c r="AF180" s="91" t="str">
        <f>VLOOKUP(G:G,Служебный!B:G,3,FALSE)</f>
        <v>Services</v>
      </c>
      <c r="AG180" s="91" t="str">
        <f>VLOOKUP(G:G,Служебный!B:G,4,FALSE)</f>
        <v>Business Services</v>
      </c>
      <c r="AH180" s="112">
        <f t="shared" si="63"/>
        <v>1988</v>
      </c>
      <c r="AI180" s="112">
        <f t="shared" si="71"/>
        <v>30</v>
      </c>
      <c r="AJ180" s="112" t="str">
        <f t="shared" si="64"/>
        <v>интрадей</v>
      </c>
      <c r="AK180" s="91" t="str">
        <f>IF(D180&lt;Служебный!P$3,"Раньше открытия",IF(D180&gt;Служебный!P$6,"Позже закрытия",IF(D180&lt;Служебный!P$4,Служебный!N$4,IF((D180&gt;Служебный!P$5),Служебный!N$6,Служебный!N$5))))</f>
        <v>11:00 - 14:30</v>
      </c>
      <c r="AL180" s="91">
        <f t="shared" si="81"/>
        <v>7.13</v>
      </c>
      <c r="AM180" s="91">
        <f t="shared" si="82"/>
        <v>0</v>
      </c>
      <c r="AN180" s="91">
        <f t="shared" si="76"/>
        <v>2010</v>
      </c>
      <c r="AO180" s="91" t="str">
        <f t="shared" si="77"/>
        <v>Январь</v>
      </c>
      <c r="AP180" s="113">
        <f t="shared" si="78"/>
        <v>2</v>
      </c>
      <c r="AQ180" s="114">
        <f t="shared" si="65"/>
        <v>0</v>
      </c>
      <c r="AR180" s="114">
        <f t="shared" si="72"/>
        <v>30000</v>
      </c>
      <c r="AS180" s="114">
        <f t="shared" si="73"/>
        <v>-0.71094926666679381</v>
      </c>
      <c r="AT180" s="114">
        <f t="shared" si="79"/>
        <v>2.3942576591740147E-2</v>
      </c>
      <c r="AU180" s="91">
        <f t="shared" si="66"/>
        <v>0</v>
      </c>
      <c r="AV180" s="91">
        <f t="shared" si="67"/>
        <v>0</v>
      </c>
      <c r="AW180" s="91">
        <f t="shared" si="80"/>
        <v>25</v>
      </c>
      <c r="AX180" s="115">
        <f>IF(AV180=0,AX179,IF(VLOOKUP(C179,Сводный!I:L,2,FALSE)&lt;0,IF(AX179&lt;0,AX179-1,-1),IF(AX179&gt;0,AX179+1,1)))</f>
        <v>1</v>
      </c>
      <c r="AY180" s="120"/>
    </row>
    <row r="181" spans="1:51" s="25" customFormat="1" ht="11.25">
      <c r="A181" s="124"/>
      <c r="B181" s="116">
        <v>180</v>
      </c>
      <c r="C181" s="134">
        <v>40182</v>
      </c>
      <c r="D181" s="83">
        <v>0.52438657407406997</v>
      </c>
      <c r="E181" s="84">
        <f t="shared" si="83"/>
        <v>40182</v>
      </c>
      <c r="F181" s="83">
        <v>0.61524305555554992</v>
      </c>
      <c r="G181" s="85" t="s">
        <v>86</v>
      </c>
      <c r="H181" s="85" t="s">
        <v>68</v>
      </c>
      <c r="I181" s="86">
        <v>12.98</v>
      </c>
      <c r="J181" s="86">
        <v>13.02</v>
      </c>
      <c r="K181" s="85">
        <v>100</v>
      </c>
      <c r="L181" s="86">
        <v>2.5299999999999998</v>
      </c>
      <c r="M181" s="118" t="s">
        <v>11847</v>
      </c>
      <c r="N181" s="108" t="s">
        <v>11909</v>
      </c>
      <c r="O181" s="109">
        <v>1</v>
      </c>
      <c r="P181" s="110" t="s">
        <v>11995</v>
      </c>
      <c r="Q181" s="86"/>
      <c r="R181" s="86"/>
      <c r="S181" s="128">
        <f t="shared" si="74"/>
        <v>29780.185219999963</v>
      </c>
      <c r="T181" s="128">
        <f t="shared" si="75"/>
        <v>2.5299999999999998</v>
      </c>
      <c r="U181" s="126">
        <f t="shared" si="57"/>
        <v>1298</v>
      </c>
      <c r="V181" s="126">
        <f t="shared" si="58"/>
        <v>1302</v>
      </c>
      <c r="W181" s="125">
        <f t="shared" si="59"/>
        <v>-4</v>
      </c>
      <c r="X181" s="125">
        <f t="shared" si="68"/>
        <v>-6.5299999999999994</v>
      </c>
      <c r="Y181" s="127">
        <f t="shared" si="69"/>
        <v>269.00999999999783</v>
      </c>
      <c r="Z181" s="127">
        <f t="shared" si="70"/>
        <v>-213.28478000000192</v>
      </c>
      <c r="AA181" s="127">
        <f t="shared" si="60"/>
        <v>265.00999999999783</v>
      </c>
      <c r="AB181" s="127">
        <f t="shared" si="61"/>
        <v>-219.81478000000192</v>
      </c>
      <c r="AC181" s="91" t="str">
        <f>IF(G181&lt;&gt;"",VLOOKUP(WEEKDAY(C181,2),Служебный!K$4:L$10,2),"")</f>
        <v>пн</v>
      </c>
      <c r="AD181" s="111" t="str">
        <f t="shared" si="62"/>
        <v>12-13</v>
      </c>
      <c r="AE181" s="91" t="str">
        <f>VLOOKUP(G:G,Служебный!B:G,6,)</f>
        <v>NYSE</v>
      </c>
      <c r="AF181" s="91" t="str">
        <f>VLOOKUP(G:G,Служебный!B:G,3,FALSE)</f>
        <v>Services</v>
      </c>
      <c r="AG181" s="91" t="str">
        <f>VLOOKUP(G:G,Служебный!B:G,4,FALSE)</f>
        <v>Apparel Stores</v>
      </c>
      <c r="AH181" s="112">
        <f t="shared" si="63"/>
        <v>7850</v>
      </c>
      <c r="AI181" s="112">
        <f t="shared" si="71"/>
        <v>120</v>
      </c>
      <c r="AJ181" s="112" t="str">
        <f t="shared" si="64"/>
        <v>интрадей</v>
      </c>
      <c r="AK181" s="91" t="str">
        <f>IF(D181&lt;Служебный!P$3,"Раньше открытия",IF(D181&gt;Служебный!P$6,"Позже закрытия",IF(D181&lt;Служебный!P$4,Служебный!N$4,IF((D181&gt;Служебный!P$5),Служебный!N$6,Служебный!N$5))))</f>
        <v>11:00 - 14:30</v>
      </c>
      <c r="AL181" s="91">
        <f t="shared" si="81"/>
        <v>0</v>
      </c>
      <c r="AM181" s="91">
        <f t="shared" si="82"/>
        <v>-6.5299999999999994</v>
      </c>
      <c r="AN181" s="91">
        <f t="shared" si="76"/>
        <v>2010</v>
      </c>
      <c r="AO181" s="91" t="str">
        <f t="shared" si="77"/>
        <v>Январь</v>
      </c>
      <c r="AP181" s="113">
        <f t="shared" si="78"/>
        <v>2</v>
      </c>
      <c r="AQ181" s="114">
        <f t="shared" si="65"/>
        <v>0</v>
      </c>
      <c r="AR181" s="114">
        <f t="shared" si="72"/>
        <v>30000</v>
      </c>
      <c r="AS181" s="114">
        <f t="shared" si="73"/>
        <v>-0.73271593333345664</v>
      </c>
      <c r="AT181" s="114">
        <f t="shared" si="79"/>
        <v>-2.1922524695218288E-2</v>
      </c>
      <c r="AU181" s="91">
        <f t="shared" si="66"/>
        <v>0</v>
      </c>
      <c r="AV181" s="91">
        <f t="shared" si="67"/>
        <v>0</v>
      </c>
      <c r="AW181" s="91">
        <f t="shared" si="80"/>
        <v>15</v>
      </c>
      <c r="AX181" s="115">
        <f>IF(AV181=0,AX180,IF(VLOOKUP(C180,Сводный!I:L,2,FALSE)&lt;0,IF(AX180&lt;0,AX180-1,-1),IF(AX180&gt;0,AX180+1,1)))</f>
        <v>1</v>
      </c>
      <c r="AY181" s="120"/>
    </row>
    <row r="182" spans="1:51" s="25" customFormat="1" ht="11.25">
      <c r="A182" s="124"/>
      <c r="B182" s="116">
        <v>181</v>
      </c>
      <c r="C182" s="134">
        <v>40182</v>
      </c>
      <c r="D182" s="83">
        <v>0.53120370370369996</v>
      </c>
      <c r="E182" s="84">
        <f t="shared" si="83"/>
        <v>40182</v>
      </c>
      <c r="F182" s="83">
        <v>0.55174768518518003</v>
      </c>
      <c r="G182" s="85" t="s">
        <v>4644</v>
      </c>
      <c r="H182" s="85" t="s">
        <v>63</v>
      </c>
      <c r="I182" s="86">
        <v>26.06</v>
      </c>
      <c r="J182" s="86">
        <v>25.99</v>
      </c>
      <c r="K182" s="85">
        <v>100</v>
      </c>
      <c r="L182" s="86">
        <v>2.44</v>
      </c>
      <c r="M182" s="118" t="s">
        <v>11847</v>
      </c>
      <c r="N182" s="108" t="s">
        <v>11913</v>
      </c>
      <c r="O182" s="109">
        <v>-2</v>
      </c>
      <c r="P182" s="110" t="s">
        <v>11995</v>
      </c>
      <c r="Q182" s="86"/>
      <c r="R182" s="86"/>
      <c r="S182" s="128">
        <f t="shared" si="74"/>
        <v>29770.745219999964</v>
      </c>
      <c r="T182" s="128">
        <f t="shared" si="75"/>
        <v>2.44</v>
      </c>
      <c r="U182" s="126">
        <f t="shared" si="57"/>
        <v>2606</v>
      </c>
      <c r="V182" s="126">
        <f t="shared" si="58"/>
        <v>2599</v>
      </c>
      <c r="W182" s="125">
        <f t="shared" si="59"/>
        <v>-7</v>
      </c>
      <c r="X182" s="125">
        <f t="shared" si="68"/>
        <v>-9.44</v>
      </c>
      <c r="Y182" s="127">
        <f t="shared" si="69"/>
        <v>265.00999999999783</v>
      </c>
      <c r="Z182" s="127">
        <f t="shared" si="70"/>
        <v>-219.81478000000192</v>
      </c>
      <c r="AA182" s="127">
        <f t="shared" si="60"/>
        <v>258.00999999999783</v>
      </c>
      <c r="AB182" s="127">
        <f t="shared" si="61"/>
        <v>-229.25478000000192</v>
      </c>
      <c r="AC182" s="91" t="str">
        <f>IF(G182&lt;&gt;"",VLOOKUP(WEEKDAY(C182,2),Служебный!K$4:L$10,2),"")</f>
        <v>пн</v>
      </c>
      <c r="AD182" s="111" t="str">
        <f t="shared" si="62"/>
        <v>12-13</v>
      </c>
      <c r="AE182" s="91" t="str">
        <f>VLOOKUP(G:G,Служебный!B:G,6,)</f>
        <v>NYSE</v>
      </c>
      <c r="AF182" s="91" t="str">
        <f>VLOOKUP(G:G,Служебный!B:G,3,FALSE)</f>
        <v>Basic Materials</v>
      </c>
      <c r="AG182" s="91" t="str">
        <f>VLOOKUP(G:G,Служебный!B:G,4,FALSE)</f>
        <v>Industrial Metals &amp; Minerals</v>
      </c>
      <c r="AH182" s="112">
        <f t="shared" si="63"/>
        <v>1775</v>
      </c>
      <c r="AI182" s="112">
        <f t="shared" si="71"/>
        <v>15</v>
      </c>
      <c r="AJ182" s="112" t="str">
        <f t="shared" si="64"/>
        <v>интрадей</v>
      </c>
      <c r="AK182" s="91" t="str">
        <f>IF(D182&lt;Служебный!P$3,"Раньше открытия",IF(D182&gt;Служебный!P$6,"Позже закрытия",IF(D182&lt;Служебный!P$4,Служебный!N$4,IF((D182&gt;Служебный!P$5),Служебный!N$6,Служебный!N$5))))</f>
        <v>11:00 - 14:30</v>
      </c>
      <c r="AL182" s="91">
        <f t="shared" si="81"/>
        <v>0</v>
      </c>
      <c r="AM182" s="91">
        <f t="shared" si="82"/>
        <v>-9.44</v>
      </c>
      <c r="AN182" s="91">
        <f t="shared" si="76"/>
        <v>2010</v>
      </c>
      <c r="AO182" s="91" t="str">
        <f t="shared" si="77"/>
        <v>Январь</v>
      </c>
      <c r="AP182" s="113">
        <f t="shared" si="78"/>
        <v>2</v>
      </c>
      <c r="AQ182" s="114">
        <f t="shared" si="65"/>
        <v>0</v>
      </c>
      <c r="AR182" s="114">
        <f t="shared" si="72"/>
        <v>30000</v>
      </c>
      <c r="AS182" s="114">
        <f t="shared" si="73"/>
        <v>-0.76418260000011895</v>
      </c>
      <c r="AT182" s="114">
        <f t="shared" si="79"/>
        <v>-3.169892977582596E-2</v>
      </c>
      <c r="AU182" s="91">
        <f t="shared" si="66"/>
        <v>0</v>
      </c>
      <c r="AV182" s="91">
        <f t="shared" si="67"/>
        <v>0</v>
      </c>
      <c r="AW182" s="91">
        <f t="shared" si="80"/>
        <v>30</v>
      </c>
      <c r="AX182" s="115">
        <f>IF(AV182=0,AX181,IF(VLOOKUP(C181,Сводный!I:L,2,FALSE)&lt;0,IF(AX181&lt;0,AX181-1,-1),IF(AX181&gt;0,AX181+1,1)))</f>
        <v>1</v>
      </c>
      <c r="AY182" s="120"/>
    </row>
    <row r="183" spans="1:51" s="25" customFormat="1" ht="11.25">
      <c r="A183" s="124"/>
      <c r="B183" s="116">
        <v>182</v>
      </c>
      <c r="C183" s="134">
        <v>40182</v>
      </c>
      <c r="D183" s="83">
        <v>0.53556712962961994</v>
      </c>
      <c r="E183" s="84">
        <f t="shared" si="83"/>
        <v>40182</v>
      </c>
      <c r="F183" s="83">
        <v>0.57783564814814004</v>
      </c>
      <c r="G183" s="85" t="s">
        <v>2664</v>
      </c>
      <c r="H183" s="85" t="s">
        <v>63</v>
      </c>
      <c r="I183" s="86">
        <v>45.23</v>
      </c>
      <c r="J183" s="86">
        <v>45.32</v>
      </c>
      <c r="K183" s="85">
        <v>100</v>
      </c>
      <c r="L183" s="86">
        <v>2.21</v>
      </c>
      <c r="M183" s="118" t="s">
        <v>11847</v>
      </c>
      <c r="N183" s="108" t="s">
        <v>11909</v>
      </c>
      <c r="O183" s="109">
        <v>0</v>
      </c>
      <c r="P183" s="110" t="s">
        <v>11995</v>
      </c>
      <c r="Q183" s="86"/>
      <c r="R183" s="86"/>
      <c r="S183" s="128">
        <f t="shared" si="74"/>
        <v>29777.535219999965</v>
      </c>
      <c r="T183" s="128">
        <f t="shared" si="75"/>
        <v>2.21</v>
      </c>
      <c r="U183" s="126">
        <f t="shared" si="57"/>
        <v>4523</v>
      </c>
      <c r="V183" s="126">
        <f t="shared" si="58"/>
        <v>4532</v>
      </c>
      <c r="W183" s="125">
        <f t="shared" si="59"/>
        <v>9</v>
      </c>
      <c r="X183" s="125">
        <f t="shared" si="68"/>
        <v>6.79</v>
      </c>
      <c r="Y183" s="127">
        <f t="shared" si="69"/>
        <v>258.00999999999783</v>
      </c>
      <c r="Z183" s="127">
        <f t="shared" si="70"/>
        <v>-229.25478000000192</v>
      </c>
      <c r="AA183" s="127">
        <f t="shared" si="60"/>
        <v>267.00999999999783</v>
      </c>
      <c r="AB183" s="127">
        <f t="shared" si="61"/>
        <v>-222.46478000000192</v>
      </c>
      <c r="AC183" s="91" t="str">
        <f>IF(G183&lt;&gt;"",VLOOKUP(WEEKDAY(C183,2),Служебный!K$4:L$10,2),"")</f>
        <v>пн</v>
      </c>
      <c r="AD183" s="111" t="str">
        <f t="shared" si="62"/>
        <v>12-13</v>
      </c>
      <c r="AE183" s="91" t="str">
        <f>VLOOKUP(G:G,Служебный!B:G,6,)</f>
        <v>NYSE</v>
      </c>
      <c r="AF183" s="91" t="str">
        <f>VLOOKUP(G:G,Служебный!B:G,3,FALSE)</f>
        <v>Healthcare</v>
      </c>
      <c r="AG183" s="91" t="str">
        <f>VLOOKUP(G:G,Служебный!B:G,4,FALSE)</f>
        <v>Health Care Plans</v>
      </c>
      <c r="AH183" s="112">
        <f t="shared" si="63"/>
        <v>3652</v>
      </c>
      <c r="AI183" s="112">
        <f t="shared" si="71"/>
        <v>60</v>
      </c>
      <c r="AJ183" s="112" t="str">
        <f t="shared" si="64"/>
        <v>интрадей</v>
      </c>
      <c r="AK183" s="91" t="str">
        <f>IF(D183&lt;Служебный!P$3,"Раньше открытия",IF(D183&gt;Служебный!P$6,"Позже закрытия",IF(D183&lt;Служебный!P$4,Служебный!N$4,IF((D183&gt;Служебный!P$5),Служебный!N$6,Служебный!N$5))))</f>
        <v>11:00 - 14:30</v>
      </c>
      <c r="AL183" s="91">
        <f t="shared" si="81"/>
        <v>6.79</v>
      </c>
      <c r="AM183" s="91">
        <f t="shared" si="82"/>
        <v>0</v>
      </c>
      <c r="AN183" s="91">
        <f t="shared" si="76"/>
        <v>2010</v>
      </c>
      <c r="AO183" s="91" t="str">
        <f t="shared" si="77"/>
        <v>Январь</v>
      </c>
      <c r="AP183" s="113">
        <f t="shared" si="78"/>
        <v>2</v>
      </c>
      <c r="AQ183" s="114">
        <f t="shared" si="65"/>
        <v>0</v>
      </c>
      <c r="AR183" s="114">
        <f t="shared" si="72"/>
        <v>30000</v>
      </c>
      <c r="AS183" s="114">
        <f t="shared" si="73"/>
        <v>-0.74154926666678267</v>
      </c>
      <c r="AT183" s="114">
        <f t="shared" si="79"/>
        <v>2.2807625236869637E-2</v>
      </c>
      <c r="AU183" s="91">
        <f t="shared" si="66"/>
        <v>0</v>
      </c>
      <c r="AV183" s="91">
        <f t="shared" si="67"/>
        <v>0</v>
      </c>
      <c r="AW183" s="91">
        <f t="shared" si="80"/>
        <v>50</v>
      </c>
      <c r="AX183" s="115">
        <f>IF(AV183=0,AX182,IF(VLOOKUP(C182,Сводный!I:L,2,FALSE)&lt;0,IF(AX182&lt;0,AX182-1,-1),IF(AX182&gt;0,AX182+1,1)))</f>
        <v>1</v>
      </c>
      <c r="AY183" s="120"/>
    </row>
    <row r="184" spans="1:51" s="25" customFormat="1" ht="11.25">
      <c r="A184" s="124"/>
      <c r="B184" s="116">
        <v>183</v>
      </c>
      <c r="C184" s="134">
        <v>40182</v>
      </c>
      <c r="D184" s="83">
        <v>0.55604166666665999</v>
      </c>
      <c r="E184" s="84">
        <f t="shared" si="83"/>
        <v>40182</v>
      </c>
      <c r="F184" s="83">
        <v>0.57634259259259002</v>
      </c>
      <c r="G184" s="85" t="s">
        <v>3504</v>
      </c>
      <c r="H184" s="85" t="s">
        <v>63</v>
      </c>
      <c r="I184" s="86">
        <v>65.02</v>
      </c>
      <c r="J184" s="86">
        <v>64.95</v>
      </c>
      <c r="K184" s="85">
        <v>100</v>
      </c>
      <c r="L184" s="86">
        <v>2.2599999999999998</v>
      </c>
      <c r="M184" s="118" t="s">
        <v>11847</v>
      </c>
      <c r="N184" s="108" t="s">
        <v>11915</v>
      </c>
      <c r="O184" s="109">
        <v>-2</v>
      </c>
      <c r="P184" s="110" t="s">
        <v>11995</v>
      </c>
      <c r="Q184" s="86"/>
      <c r="R184" s="86"/>
      <c r="S184" s="128">
        <f t="shared" si="74"/>
        <v>29768.275219999967</v>
      </c>
      <c r="T184" s="128">
        <f t="shared" si="75"/>
        <v>2.2599999999999998</v>
      </c>
      <c r="U184" s="126">
        <f t="shared" si="57"/>
        <v>6502</v>
      </c>
      <c r="V184" s="126">
        <f t="shared" si="58"/>
        <v>6495</v>
      </c>
      <c r="W184" s="125">
        <f t="shared" si="59"/>
        <v>-7</v>
      </c>
      <c r="X184" s="125">
        <f t="shared" si="68"/>
        <v>-9.26</v>
      </c>
      <c r="Y184" s="127">
        <f t="shared" si="69"/>
        <v>267.00999999999783</v>
      </c>
      <c r="Z184" s="127">
        <f t="shared" si="70"/>
        <v>-222.46478000000192</v>
      </c>
      <c r="AA184" s="127">
        <f t="shared" si="60"/>
        <v>260.00999999999783</v>
      </c>
      <c r="AB184" s="127">
        <f t="shared" si="61"/>
        <v>-231.72478000000191</v>
      </c>
      <c r="AC184" s="91" t="str">
        <f>IF(G184&lt;&gt;"",VLOOKUP(WEEKDAY(C184,2),Служебный!K$4:L$10,2),"")</f>
        <v>пн</v>
      </c>
      <c r="AD184" s="111" t="str">
        <f t="shared" si="62"/>
        <v>13-14</v>
      </c>
      <c r="AE184" s="91" t="str">
        <f>VLOOKUP(G:G,Служебный!B:G,6,)</f>
        <v>NYSE</v>
      </c>
      <c r="AF184" s="91" t="str">
        <f>VLOOKUP(G:G,Служебный!B:G,3,FALSE)</f>
        <v>Services</v>
      </c>
      <c r="AG184" s="91" t="str">
        <f>VLOOKUP(G:G,Служебный!B:G,4,FALSE)</f>
        <v>Drugs Wholesale</v>
      </c>
      <c r="AH184" s="112">
        <f t="shared" si="63"/>
        <v>1754</v>
      </c>
      <c r="AI184" s="112">
        <f t="shared" si="71"/>
        <v>15</v>
      </c>
      <c r="AJ184" s="112" t="str">
        <f t="shared" si="64"/>
        <v>интрадей</v>
      </c>
      <c r="AK184" s="91" t="str">
        <f>IF(D184&lt;Служебный!P$3,"Раньше открытия",IF(D184&gt;Служебный!P$6,"Позже закрытия",IF(D184&lt;Служебный!P$4,Служебный!N$4,IF((D184&gt;Служебный!P$5),Служебный!N$6,Служебный!N$5))))</f>
        <v>11:00 - 14:30</v>
      </c>
      <c r="AL184" s="91">
        <f t="shared" si="81"/>
        <v>0</v>
      </c>
      <c r="AM184" s="91">
        <f t="shared" si="82"/>
        <v>-9.26</v>
      </c>
      <c r="AN184" s="91">
        <f t="shared" si="76"/>
        <v>2010</v>
      </c>
      <c r="AO184" s="91" t="str">
        <f t="shared" si="77"/>
        <v>Январь</v>
      </c>
      <c r="AP184" s="113">
        <f t="shared" si="78"/>
        <v>2</v>
      </c>
      <c r="AQ184" s="114">
        <f t="shared" si="65"/>
        <v>0</v>
      </c>
      <c r="AR184" s="114">
        <f t="shared" si="72"/>
        <v>30000</v>
      </c>
      <c r="AS184" s="114">
        <f t="shared" si="73"/>
        <v>-0.77241593333344405</v>
      </c>
      <c r="AT184" s="114">
        <f t="shared" si="79"/>
        <v>-3.109726823118307E-2</v>
      </c>
      <c r="AU184" s="91">
        <f t="shared" si="66"/>
        <v>0</v>
      </c>
      <c r="AV184" s="91">
        <f t="shared" si="67"/>
        <v>0</v>
      </c>
      <c r="AW184" s="91">
        <f t="shared" si="80"/>
        <v>70</v>
      </c>
      <c r="AX184" s="115">
        <f>IF(AV184=0,AX183,IF(VLOOKUP(C183,Сводный!I:L,2,FALSE)&lt;0,IF(AX183&lt;0,AX183-1,-1),IF(AX183&gt;0,AX183+1,1)))</f>
        <v>1</v>
      </c>
      <c r="AY184" s="120"/>
    </row>
    <row r="185" spans="1:51" s="25" customFormat="1" ht="11.25">
      <c r="A185" s="124"/>
      <c r="B185" s="116">
        <v>184</v>
      </c>
      <c r="C185" s="134">
        <v>40182</v>
      </c>
      <c r="D185" s="83">
        <v>0.56597222222221999</v>
      </c>
      <c r="E185" s="84">
        <f t="shared" si="83"/>
        <v>40182</v>
      </c>
      <c r="F185" s="83">
        <v>0.56709490740739998</v>
      </c>
      <c r="G185" s="85" t="s">
        <v>2405</v>
      </c>
      <c r="H185" s="85" t="s">
        <v>63</v>
      </c>
      <c r="I185" s="86">
        <v>53</v>
      </c>
      <c r="J185" s="86">
        <v>52.88</v>
      </c>
      <c r="K185" s="85">
        <v>100</v>
      </c>
      <c r="L185" s="86">
        <v>2.5099999999999998</v>
      </c>
      <c r="M185" s="118" t="s">
        <v>11850</v>
      </c>
      <c r="N185" s="108" t="s">
        <v>11909</v>
      </c>
      <c r="O185" s="109">
        <v>-2</v>
      </c>
      <c r="P185" s="110" t="s">
        <v>11996</v>
      </c>
      <c r="Q185" s="86"/>
      <c r="R185" s="86"/>
      <c r="S185" s="128">
        <f t="shared" si="74"/>
        <v>29753.765219999968</v>
      </c>
      <c r="T185" s="128">
        <f t="shared" si="75"/>
        <v>2.5099999999999998</v>
      </c>
      <c r="U185" s="126">
        <f t="shared" si="57"/>
        <v>5300</v>
      </c>
      <c r="V185" s="126">
        <f t="shared" si="58"/>
        <v>5288</v>
      </c>
      <c r="W185" s="125">
        <f t="shared" si="59"/>
        <v>-12</v>
      </c>
      <c r="X185" s="125">
        <f t="shared" si="68"/>
        <v>-14.51</v>
      </c>
      <c r="Y185" s="127">
        <f t="shared" si="69"/>
        <v>260.00999999999783</v>
      </c>
      <c r="Z185" s="127">
        <f t="shared" si="70"/>
        <v>-231.72478000000191</v>
      </c>
      <c r="AA185" s="127">
        <f t="shared" si="60"/>
        <v>248.00999999999783</v>
      </c>
      <c r="AB185" s="127">
        <f t="shared" si="61"/>
        <v>-246.2347800000019</v>
      </c>
      <c r="AC185" s="91" t="str">
        <f>IF(G185&lt;&gt;"",VLOOKUP(WEEKDAY(C185,2),Служебный!K$4:L$10,2),"")</f>
        <v>пн</v>
      </c>
      <c r="AD185" s="111" t="str">
        <f t="shared" si="62"/>
        <v>13-14</v>
      </c>
      <c r="AE185" s="91" t="str">
        <f>VLOOKUP(G:G,Служебный!B:G,6,)</f>
        <v>NYSE</v>
      </c>
      <c r="AF185" s="91" t="str">
        <f>VLOOKUP(G:G,Служебный!B:G,3,FALSE)</f>
        <v>Services</v>
      </c>
      <c r="AG185" s="91" t="str">
        <f>VLOOKUP(G:G,Служебный!B:G,4,FALSE)</f>
        <v>Business Services</v>
      </c>
      <c r="AH185" s="112">
        <f t="shared" si="63"/>
        <v>97</v>
      </c>
      <c r="AI185" s="112">
        <f t="shared" si="71"/>
        <v>0</v>
      </c>
      <c r="AJ185" s="112" t="str">
        <f t="shared" si="64"/>
        <v>интрадей</v>
      </c>
      <c r="AK185" s="91" t="str">
        <f>IF(D185&lt;Служебный!P$3,"Раньше открытия",IF(D185&gt;Служебный!P$6,"Позже закрытия",IF(D185&lt;Служебный!P$4,Служебный!N$4,IF((D185&gt;Служебный!P$5),Служебный!N$6,Служебный!N$5))))</f>
        <v>11:00 - 14:30</v>
      </c>
      <c r="AL185" s="91">
        <f t="shared" si="81"/>
        <v>0</v>
      </c>
      <c r="AM185" s="91">
        <f t="shared" si="82"/>
        <v>-14.51</v>
      </c>
      <c r="AN185" s="91">
        <f t="shared" si="76"/>
        <v>2010</v>
      </c>
      <c r="AO185" s="91" t="str">
        <f t="shared" si="77"/>
        <v>Январь</v>
      </c>
      <c r="AP185" s="113">
        <f t="shared" si="78"/>
        <v>2</v>
      </c>
      <c r="AQ185" s="114">
        <f t="shared" si="65"/>
        <v>0</v>
      </c>
      <c r="AR185" s="114">
        <f t="shared" si="72"/>
        <v>30000</v>
      </c>
      <c r="AS185" s="114">
        <f t="shared" si="73"/>
        <v>-0.82078260000010539</v>
      </c>
      <c r="AT185" s="114">
        <f t="shared" si="79"/>
        <v>-4.8743166652294931E-2</v>
      </c>
      <c r="AU185" s="91">
        <f t="shared" si="66"/>
        <v>0</v>
      </c>
      <c r="AV185" s="91">
        <f t="shared" si="67"/>
        <v>0</v>
      </c>
      <c r="AW185" s="91">
        <f t="shared" si="80"/>
        <v>55</v>
      </c>
      <c r="AX185" s="115">
        <f>IF(AV185=0,AX184,IF(VLOOKUP(C184,Сводный!I:L,2,FALSE)&lt;0,IF(AX184&lt;0,AX184-1,-1),IF(AX184&gt;0,AX184+1,1)))</f>
        <v>1</v>
      </c>
      <c r="AY185" s="120"/>
    </row>
    <row r="186" spans="1:51" s="25" customFormat="1" ht="11.25">
      <c r="A186" s="124"/>
      <c r="B186" s="116">
        <v>185</v>
      </c>
      <c r="C186" s="134">
        <v>40182</v>
      </c>
      <c r="D186" s="83">
        <v>0.57046296296295995</v>
      </c>
      <c r="E186" s="84">
        <f t="shared" si="83"/>
        <v>40182</v>
      </c>
      <c r="F186" s="83">
        <v>0.62452546296295997</v>
      </c>
      <c r="G186" s="85" t="s">
        <v>128</v>
      </c>
      <c r="H186" s="85" t="s">
        <v>68</v>
      </c>
      <c r="I186" s="86">
        <v>27.7</v>
      </c>
      <c r="J186" s="86">
        <v>27.64</v>
      </c>
      <c r="K186" s="85">
        <v>100</v>
      </c>
      <c r="L186" s="86">
        <v>2.57</v>
      </c>
      <c r="M186" s="118" t="s">
        <v>11850</v>
      </c>
      <c r="N186" s="108" t="s">
        <v>11909</v>
      </c>
      <c r="O186" s="109">
        <v>-2</v>
      </c>
      <c r="P186" s="110" t="s">
        <v>11996</v>
      </c>
      <c r="Q186" s="86"/>
      <c r="R186" s="86"/>
      <c r="S186" s="128">
        <f t="shared" si="74"/>
        <v>29757.195219999969</v>
      </c>
      <c r="T186" s="128">
        <f t="shared" si="75"/>
        <v>2.57</v>
      </c>
      <c r="U186" s="126">
        <f t="shared" si="57"/>
        <v>2770</v>
      </c>
      <c r="V186" s="126">
        <f t="shared" si="58"/>
        <v>2764</v>
      </c>
      <c r="W186" s="125">
        <f t="shared" si="59"/>
        <v>6</v>
      </c>
      <c r="X186" s="125">
        <f t="shared" si="68"/>
        <v>3.43</v>
      </c>
      <c r="Y186" s="127">
        <f t="shared" si="69"/>
        <v>248.00999999999783</v>
      </c>
      <c r="Z186" s="127">
        <f t="shared" si="70"/>
        <v>-246.2347800000019</v>
      </c>
      <c r="AA186" s="127">
        <f t="shared" si="60"/>
        <v>254.00999999999783</v>
      </c>
      <c r="AB186" s="127">
        <f t="shared" si="61"/>
        <v>-242.8047800000019</v>
      </c>
      <c r="AC186" s="91" t="str">
        <f>IF(G186&lt;&gt;"",VLOOKUP(WEEKDAY(C186,2),Служебный!K$4:L$10,2),"")</f>
        <v>пн</v>
      </c>
      <c r="AD186" s="111" t="str">
        <f t="shared" si="62"/>
        <v>13-14</v>
      </c>
      <c r="AE186" s="91" t="str">
        <f>VLOOKUP(G:G,Служебный!B:G,6,)</f>
        <v>NYSE</v>
      </c>
      <c r="AF186" s="91" t="str">
        <f>VLOOKUP(G:G,Служебный!B:G,3,FALSE)</f>
        <v>Services</v>
      </c>
      <c r="AG186" s="91" t="str">
        <f>VLOOKUP(G:G,Служебный!B:G,4,FALSE)</f>
        <v>Specialty Retail, Other</v>
      </c>
      <c r="AH186" s="112">
        <f t="shared" si="63"/>
        <v>4671</v>
      </c>
      <c r="AI186" s="112">
        <f t="shared" si="71"/>
        <v>75</v>
      </c>
      <c r="AJ186" s="112" t="str">
        <f t="shared" si="64"/>
        <v>интрадей</v>
      </c>
      <c r="AK186" s="91" t="str">
        <f>IF(D186&lt;Служебный!P$3,"Раньше открытия",IF(D186&gt;Служебный!P$6,"Позже закрытия",IF(D186&lt;Служебный!P$4,Служебный!N$4,IF((D186&gt;Служебный!P$5),Служебный!N$6,Служебный!N$5))))</f>
        <v>11:00 - 14:30</v>
      </c>
      <c r="AL186" s="91">
        <f t="shared" si="81"/>
        <v>3.43</v>
      </c>
      <c r="AM186" s="91">
        <f t="shared" si="82"/>
        <v>0</v>
      </c>
      <c r="AN186" s="91">
        <f t="shared" si="76"/>
        <v>2010</v>
      </c>
      <c r="AO186" s="91" t="str">
        <f t="shared" si="77"/>
        <v>Январь</v>
      </c>
      <c r="AP186" s="113">
        <f t="shared" si="78"/>
        <v>2</v>
      </c>
      <c r="AQ186" s="114">
        <f t="shared" si="65"/>
        <v>0</v>
      </c>
      <c r="AR186" s="114">
        <f t="shared" si="72"/>
        <v>30000</v>
      </c>
      <c r="AS186" s="114">
        <f t="shared" si="73"/>
        <v>-0.80934926666677109</v>
      </c>
      <c r="AT186" s="114">
        <f t="shared" si="79"/>
        <v>1.152795276375544E-2</v>
      </c>
      <c r="AU186" s="91">
        <f t="shared" si="66"/>
        <v>0</v>
      </c>
      <c r="AV186" s="91">
        <f t="shared" si="67"/>
        <v>0</v>
      </c>
      <c r="AW186" s="91">
        <f t="shared" si="80"/>
        <v>30</v>
      </c>
      <c r="AX186" s="115">
        <f>IF(AV186=0,AX185,IF(VLOOKUP(C185,Сводный!I:L,2,FALSE)&lt;0,IF(AX185&lt;0,AX185-1,-1),IF(AX185&gt;0,AX185+1,1)))</f>
        <v>1</v>
      </c>
      <c r="AY186" s="120"/>
    </row>
    <row r="187" spans="1:51" s="25" customFormat="1" ht="11.25">
      <c r="A187" s="124"/>
      <c r="B187" s="116">
        <v>186</v>
      </c>
      <c r="C187" s="134">
        <v>40182</v>
      </c>
      <c r="D187" s="83">
        <v>0.58281249999999996</v>
      </c>
      <c r="E187" s="84">
        <f t="shared" si="83"/>
        <v>40182</v>
      </c>
      <c r="F187" s="83">
        <v>0.59293981481480995</v>
      </c>
      <c r="G187" s="85" t="s">
        <v>3188</v>
      </c>
      <c r="H187" s="85" t="s">
        <v>63</v>
      </c>
      <c r="I187" s="86">
        <v>24</v>
      </c>
      <c r="J187" s="86">
        <v>23.99</v>
      </c>
      <c r="K187" s="85">
        <v>100</v>
      </c>
      <c r="L187" s="86">
        <v>2.16</v>
      </c>
      <c r="M187" s="118" t="s">
        <v>11847</v>
      </c>
      <c r="N187" s="108" t="s">
        <v>11913</v>
      </c>
      <c r="O187" s="109">
        <v>1</v>
      </c>
      <c r="P187" s="110" t="s">
        <v>11995</v>
      </c>
      <c r="Q187" s="86"/>
      <c r="R187" s="86"/>
      <c r="S187" s="128">
        <f t="shared" si="74"/>
        <v>29754.035219999969</v>
      </c>
      <c r="T187" s="128">
        <f t="shared" si="75"/>
        <v>2.16</v>
      </c>
      <c r="U187" s="126">
        <f t="shared" si="57"/>
        <v>2400</v>
      </c>
      <c r="V187" s="126">
        <f t="shared" si="58"/>
        <v>2399</v>
      </c>
      <c r="W187" s="125">
        <f t="shared" si="59"/>
        <v>-1</v>
      </c>
      <c r="X187" s="125">
        <f t="shared" si="68"/>
        <v>-3.16</v>
      </c>
      <c r="Y187" s="127">
        <f t="shared" si="69"/>
        <v>254.00999999999783</v>
      </c>
      <c r="Z187" s="127">
        <f t="shared" si="70"/>
        <v>-242.8047800000019</v>
      </c>
      <c r="AA187" s="127">
        <f t="shared" si="60"/>
        <v>253.00999999999783</v>
      </c>
      <c r="AB187" s="127">
        <f t="shared" si="61"/>
        <v>-245.96478000000189</v>
      </c>
      <c r="AC187" s="91" t="str">
        <f>IF(G187&lt;&gt;"",VLOOKUP(WEEKDAY(C187,2),Служебный!K$4:L$10,2),"")</f>
        <v>пн</v>
      </c>
      <c r="AD187" s="111" t="str">
        <f t="shared" si="62"/>
        <v>13-14</v>
      </c>
      <c r="AE187" s="91" t="str">
        <f>VLOOKUP(G:G,Служебный!B:G,6,)</f>
        <v>NYSE</v>
      </c>
      <c r="AF187" s="91" t="str">
        <f>VLOOKUP(G:G,Служебный!B:G,3,FALSE)</f>
        <v>Services</v>
      </c>
      <c r="AG187" s="91" t="str">
        <f>VLOOKUP(G:G,Служебный!B:G,4,FALSE)</f>
        <v>Auto Dealerships</v>
      </c>
      <c r="AH187" s="112">
        <f t="shared" si="63"/>
        <v>875</v>
      </c>
      <c r="AI187" s="112">
        <f t="shared" si="71"/>
        <v>0</v>
      </c>
      <c r="AJ187" s="112" t="str">
        <f t="shared" si="64"/>
        <v>интрадей</v>
      </c>
      <c r="AK187" s="91" t="str">
        <f>IF(D187&lt;Служебный!P$3,"Раньше открытия",IF(D187&gt;Служебный!P$6,"Позже закрытия",IF(D187&lt;Служебный!P$4,Служебный!N$4,IF((D187&gt;Служебный!P$5),Служебный!N$6,Служебный!N$5))))</f>
        <v>11:00 - 14:30</v>
      </c>
      <c r="AL187" s="91">
        <f t="shared" si="81"/>
        <v>0</v>
      </c>
      <c r="AM187" s="91">
        <f t="shared" si="82"/>
        <v>-3.16</v>
      </c>
      <c r="AN187" s="91">
        <f t="shared" si="76"/>
        <v>2010</v>
      </c>
      <c r="AO187" s="91" t="str">
        <f t="shared" si="77"/>
        <v>Январь</v>
      </c>
      <c r="AP187" s="113">
        <f t="shared" si="78"/>
        <v>2</v>
      </c>
      <c r="AQ187" s="114">
        <f t="shared" si="65"/>
        <v>0</v>
      </c>
      <c r="AR187" s="114">
        <f t="shared" si="72"/>
        <v>30000</v>
      </c>
      <c r="AS187" s="114">
        <f t="shared" si="73"/>
        <v>-0.81988260000010393</v>
      </c>
      <c r="AT187" s="114">
        <f t="shared" si="79"/>
        <v>-1.0619280401386761E-2</v>
      </c>
      <c r="AU187" s="91">
        <f t="shared" si="66"/>
        <v>0</v>
      </c>
      <c r="AV187" s="91">
        <f t="shared" si="67"/>
        <v>0</v>
      </c>
      <c r="AW187" s="91">
        <f t="shared" si="80"/>
        <v>25</v>
      </c>
      <c r="AX187" s="115">
        <f>IF(AV187=0,AX186,IF(VLOOKUP(C186,Сводный!I:L,2,FALSE)&lt;0,IF(AX186&lt;0,AX186-1,-1),IF(AX186&gt;0,AX186+1,1)))</f>
        <v>1</v>
      </c>
      <c r="AY187" s="120"/>
    </row>
    <row r="188" spans="1:51" s="25" customFormat="1" ht="11.25">
      <c r="A188" s="124"/>
      <c r="B188" s="116">
        <v>187</v>
      </c>
      <c r="C188" s="134">
        <v>40182</v>
      </c>
      <c r="D188" s="83">
        <v>0.58296296296296002</v>
      </c>
      <c r="E188" s="84">
        <f t="shared" si="83"/>
        <v>40182</v>
      </c>
      <c r="F188" s="83">
        <v>0.59293981481480995</v>
      </c>
      <c r="G188" s="85" t="s">
        <v>3188</v>
      </c>
      <c r="H188" s="85" t="s">
        <v>63</v>
      </c>
      <c r="I188" s="86">
        <v>24</v>
      </c>
      <c r="J188" s="86">
        <v>23.99</v>
      </c>
      <c r="K188" s="85">
        <v>100</v>
      </c>
      <c r="L188" s="86">
        <v>2.2799999999999998</v>
      </c>
      <c r="M188" s="118" t="s">
        <v>11846</v>
      </c>
      <c r="N188" s="108" t="s">
        <v>11910</v>
      </c>
      <c r="O188" s="109">
        <v>2</v>
      </c>
      <c r="P188" s="110" t="s">
        <v>11997</v>
      </c>
      <c r="Q188" s="86"/>
      <c r="R188" s="86"/>
      <c r="S188" s="128">
        <f t="shared" si="74"/>
        <v>29750.75521999997</v>
      </c>
      <c r="T188" s="128">
        <f t="shared" si="75"/>
        <v>2.2799999999999998</v>
      </c>
      <c r="U188" s="126">
        <f t="shared" si="57"/>
        <v>2400</v>
      </c>
      <c r="V188" s="126">
        <f t="shared" si="58"/>
        <v>2399</v>
      </c>
      <c r="W188" s="125">
        <f t="shared" si="59"/>
        <v>-1</v>
      </c>
      <c r="X188" s="125">
        <f t="shared" si="68"/>
        <v>-3.28</v>
      </c>
      <c r="Y188" s="127">
        <f t="shared" si="69"/>
        <v>253.00999999999783</v>
      </c>
      <c r="Z188" s="127">
        <f t="shared" si="70"/>
        <v>-245.96478000000189</v>
      </c>
      <c r="AA188" s="127">
        <f t="shared" si="60"/>
        <v>252.00999999999783</v>
      </c>
      <c r="AB188" s="127">
        <f t="shared" si="61"/>
        <v>-249.2447800000019</v>
      </c>
      <c r="AC188" s="91" t="str">
        <f>IF(G188&lt;&gt;"",VLOOKUP(WEEKDAY(C188,2),Служебный!K$4:L$10,2),"")</f>
        <v>пн</v>
      </c>
      <c r="AD188" s="111" t="str">
        <f t="shared" si="62"/>
        <v>13-14</v>
      </c>
      <c r="AE188" s="91" t="str">
        <f>VLOOKUP(G:G,Служебный!B:G,6,)</f>
        <v>NYSE</v>
      </c>
      <c r="AF188" s="91" t="str">
        <f>VLOOKUP(G:G,Служебный!B:G,3,FALSE)</f>
        <v>Services</v>
      </c>
      <c r="AG188" s="91" t="str">
        <f>VLOOKUP(G:G,Служебный!B:G,4,FALSE)</f>
        <v>Auto Dealerships</v>
      </c>
      <c r="AH188" s="112">
        <f t="shared" si="63"/>
        <v>862</v>
      </c>
      <c r="AI188" s="112">
        <f t="shared" si="71"/>
        <v>0</v>
      </c>
      <c r="AJ188" s="112" t="str">
        <f t="shared" si="64"/>
        <v>интрадей</v>
      </c>
      <c r="AK188" s="91" t="str">
        <f>IF(D188&lt;Служебный!P$3,"Раньше открытия",IF(D188&gt;Служебный!P$6,"Позже закрытия",IF(D188&lt;Служебный!P$4,Служебный!N$4,IF((D188&gt;Служебный!P$5),Служебный!N$6,Служебный!N$5))))</f>
        <v>11:00 - 14:30</v>
      </c>
      <c r="AL188" s="91">
        <f t="shared" si="81"/>
        <v>0</v>
      </c>
      <c r="AM188" s="91">
        <f t="shared" si="82"/>
        <v>-3.28</v>
      </c>
      <c r="AN188" s="91">
        <f t="shared" si="76"/>
        <v>2010</v>
      </c>
      <c r="AO188" s="91" t="str">
        <f t="shared" si="77"/>
        <v>Январь</v>
      </c>
      <c r="AP188" s="113">
        <f t="shared" si="78"/>
        <v>2</v>
      </c>
      <c r="AQ188" s="114">
        <f t="shared" si="65"/>
        <v>0</v>
      </c>
      <c r="AR188" s="114">
        <f t="shared" si="72"/>
        <v>30000</v>
      </c>
      <c r="AS188" s="114">
        <f t="shared" si="73"/>
        <v>-0.8308159333334334</v>
      </c>
      <c r="AT188" s="114">
        <f t="shared" si="79"/>
        <v>-1.1023714853285165E-2</v>
      </c>
      <c r="AU188" s="91">
        <f t="shared" si="66"/>
        <v>0</v>
      </c>
      <c r="AV188" s="91">
        <f t="shared" si="67"/>
        <v>0</v>
      </c>
      <c r="AW188" s="91">
        <f t="shared" si="80"/>
        <v>25</v>
      </c>
      <c r="AX188" s="115">
        <f>IF(AV188=0,AX187,IF(VLOOKUP(C187,Сводный!I:L,2,FALSE)&lt;0,IF(AX187&lt;0,AX187-1,-1),IF(AX187&gt;0,AX187+1,1)))</f>
        <v>1</v>
      </c>
      <c r="AY188" s="120"/>
    </row>
    <row r="189" spans="1:51" s="25" customFormat="1" ht="11.25">
      <c r="A189" s="124"/>
      <c r="B189" s="116">
        <v>188</v>
      </c>
      <c r="C189" s="134">
        <v>40182</v>
      </c>
      <c r="D189" s="83">
        <v>0.6039814814814799</v>
      </c>
      <c r="E189" s="84">
        <f t="shared" si="83"/>
        <v>40182</v>
      </c>
      <c r="F189" s="83">
        <v>0.61476851851851</v>
      </c>
      <c r="G189" s="85" t="s">
        <v>2405</v>
      </c>
      <c r="H189" s="85" t="s">
        <v>63</v>
      </c>
      <c r="I189" s="86">
        <v>52.67</v>
      </c>
      <c r="J189" s="86">
        <v>52.56</v>
      </c>
      <c r="K189" s="85">
        <v>100</v>
      </c>
      <c r="L189" s="86">
        <v>2.75</v>
      </c>
      <c r="M189" s="118" t="s">
        <v>11857</v>
      </c>
      <c r="N189" s="108" t="s">
        <v>11909</v>
      </c>
      <c r="O189" s="109">
        <v>2</v>
      </c>
      <c r="P189" s="110" t="s">
        <v>11996</v>
      </c>
      <c r="Q189" s="86"/>
      <c r="R189" s="86"/>
      <c r="S189" s="128">
        <f t="shared" si="74"/>
        <v>29737.00521999997</v>
      </c>
      <c r="T189" s="128">
        <f t="shared" si="75"/>
        <v>2.75</v>
      </c>
      <c r="U189" s="126">
        <f t="shared" si="57"/>
        <v>5267</v>
      </c>
      <c r="V189" s="126">
        <f t="shared" si="58"/>
        <v>5256</v>
      </c>
      <c r="W189" s="125">
        <f t="shared" si="59"/>
        <v>-11</v>
      </c>
      <c r="X189" s="125">
        <f t="shared" si="68"/>
        <v>-13.75</v>
      </c>
      <c r="Y189" s="127">
        <f t="shared" si="69"/>
        <v>252.00999999999783</v>
      </c>
      <c r="Z189" s="127">
        <f t="shared" si="70"/>
        <v>-249.2447800000019</v>
      </c>
      <c r="AA189" s="127">
        <f t="shared" si="60"/>
        <v>241.00999999999783</v>
      </c>
      <c r="AB189" s="127">
        <f t="shared" si="61"/>
        <v>-262.99478000000192</v>
      </c>
      <c r="AC189" s="91" t="str">
        <f>IF(G189&lt;&gt;"",VLOOKUP(WEEKDAY(C189,2),Служебный!K$4:L$10,2),"")</f>
        <v>пн</v>
      </c>
      <c r="AD189" s="111" t="str">
        <f t="shared" si="62"/>
        <v>14-15</v>
      </c>
      <c r="AE189" s="91" t="str">
        <f>VLOOKUP(G:G,Служебный!B:G,6,)</f>
        <v>NYSE</v>
      </c>
      <c r="AF189" s="91" t="str">
        <f>VLOOKUP(G:G,Служебный!B:G,3,FALSE)</f>
        <v>Services</v>
      </c>
      <c r="AG189" s="91" t="str">
        <f>VLOOKUP(G:G,Служебный!B:G,4,FALSE)</f>
        <v>Business Services</v>
      </c>
      <c r="AH189" s="112">
        <f t="shared" si="63"/>
        <v>932</v>
      </c>
      <c r="AI189" s="112">
        <f t="shared" si="71"/>
        <v>15</v>
      </c>
      <c r="AJ189" s="112" t="str">
        <f t="shared" si="64"/>
        <v>интрадей</v>
      </c>
      <c r="AK189" s="91" t="str">
        <f>IF(D189&lt;Служебный!P$3,"Раньше открытия",IF(D189&gt;Служебный!P$6,"Позже закрытия",IF(D189&lt;Служебный!P$4,Служебный!N$4,IF((D189&gt;Служебный!P$5),Служебный!N$6,Служебный!N$5))))</f>
        <v>11:00 - 14:30</v>
      </c>
      <c r="AL189" s="91">
        <f t="shared" si="81"/>
        <v>0</v>
      </c>
      <c r="AM189" s="91">
        <f t="shared" si="82"/>
        <v>-13.75</v>
      </c>
      <c r="AN189" s="91">
        <f t="shared" si="76"/>
        <v>2010</v>
      </c>
      <c r="AO189" s="91" t="str">
        <f t="shared" si="77"/>
        <v>Январь</v>
      </c>
      <c r="AP189" s="113">
        <f t="shared" si="78"/>
        <v>2</v>
      </c>
      <c r="AQ189" s="114">
        <f t="shared" si="65"/>
        <v>0</v>
      </c>
      <c r="AR189" s="114">
        <f t="shared" si="72"/>
        <v>30000</v>
      </c>
      <c r="AS189" s="114">
        <f t="shared" si="73"/>
        <v>-0.87664926666676668</v>
      </c>
      <c r="AT189" s="114">
        <f t="shared" si="79"/>
        <v>-4.6217314143193751E-2</v>
      </c>
      <c r="AU189" s="91">
        <f t="shared" si="66"/>
        <v>0</v>
      </c>
      <c r="AV189" s="91">
        <f t="shared" si="67"/>
        <v>0</v>
      </c>
      <c r="AW189" s="91">
        <f t="shared" si="80"/>
        <v>55</v>
      </c>
      <c r="AX189" s="115">
        <f>IF(AV189=0,AX188,IF(VLOOKUP(C188,Сводный!I:L,2,FALSE)&lt;0,IF(AX188&lt;0,AX188-1,-1),IF(AX188&gt;0,AX188+1,1)))</f>
        <v>1</v>
      </c>
      <c r="AY189" s="120"/>
    </row>
    <row r="190" spans="1:51" s="25" customFormat="1" ht="11.25">
      <c r="A190" s="124"/>
      <c r="B190" s="116">
        <v>189</v>
      </c>
      <c r="C190" s="134">
        <v>40182</v>
      </c>
      <c r="D190" s="83">
        <v>0.61493055555554998</v>
      </c>
      <c r="E190" s="84">
        <f t="shared" si="83"/>
        <v>40182</v>
      </c>
      <c r="F190" s="83">
        <v>0.62458333333333005</v>
      </c>
      <c r="G190" s="85" t="s">
        <v>128</v>
      </c>
      <c r="H190" s="85" t="s">
        <v>68</v>
      </c>
      <c r="I190" s="86">
        <v>27.66</v>
      </c>
      <c r="J190" s="86">
        <v>27.64</v>
      </c>
      <c r="K190" s="85">
        <v>100</v>
      </c>
      <c r="L190" s="86">
        <v>7.5999999999999998E-2</v>
      </c>
      <c r="M190" s="118" t="s">
        <v>11852</v>
      </c>
      <c r="N190" s="108" t="s">
        <v>11913</v>
      </c>
      <c r="O190" s="109">
        <v>0</v>
      </c>
      <c r="P190" s="110" t="s">
        <v>11996</v>
      </c>
      <c r="Q190" s="86"/>
      <c r="R190" s="86"/>
      <c r="S190" s="128">
        <f t="shared" si="74"/>
        <v>29738.929219999969</v>
      </c>
      <c r="T190" s="128">
        <f t="shared" si="75"/>
        <v>7.5999999999999998E-2</v>
      </c>
      <c r="U190" s="126">
        <f t="shared" si="57"/>
        <v>2766</v>
      </c>
      <c r="V190" s="126">
        <f t="shared" si="58"/>
        <v>2764</v>
      </c>
      <c r="W190" s="125">
        <f t="shared" si="59"/>
        <v>2</v>
      </c>
      <c r="X190" s="125">
        <f t="shared" si="68"/>
        <v>1.9239999999999999</v>
      </c>
      <c r="Y190" s="127">
        <f t="shared" si="69"/>
        <v>241.00999999999783</v>
      </c>
      <c r="Z190" s="127">
        <f t="shared" si="70"/>
        <v>-262.99478000000192</v>
      </c>
      <c r="AA190" s="127">
        <f t="shared" si="60"/>
        <v>243.00999999999783</v>
      </c>
      <c r="AB190" s="127">
        <f t="shared" si="61"/>
        <v>-261.07078000000195</v>
      </c>
      <c r="AC190" s="91" t="str">
        <f>IF(G190&lt;&gt;"",VLOOKUP(WEEKDAY(C190,2),Служебный!K$4:L$10,2),"")</f>
        <v>пн</v>
      </c>
      <c r="AD190" s="111" t="str">
        <f t="shared" si="62"/>
        <v>14-15</v>
      </c>
      <c r="AE190" s="91" t="str">
        <f>VLOOKUP(G:G,Служебный!B:G,6,)</f>
        <v>NYSE</v>
      </c>
      <c r="AF190" s="91" t="str">
        <f>VLOOKUP(G:G,Служебный!B:G,3,FALSE)</f>
        <v>Services</v>
      </c>
      <c r="AG190" s="91" t="str">
        <f>VLOOKUP(G:G,Служебный!B:G,4,FALSE)</f>
        <v>Specialty Retail, Other</v>
      </c>
      <c r="AH190" s="112">
        <f t="shared" si="63"/>
        <v>834</v>
      </c>
      <c r="AI190" s="112">
        <f t="shared" si="71"/>
        <v>0</v>
      </c>
      <c r="AJ190" s="112" t="str">
        <f t="shared" si="64"/>
        <v>интрадей</v>
      </c>
      <c r="AK190" s="91" t="str">
        <f>IF(D190&lt;Служебный!P$3,"Раньше открытия",IF(D190&gt;Служебный!P$6,"Позже закрытия",IF(D190&lt;Служебный!P$4,Служебный!N$4,IF((D190&gt;Служебный!P$5),Служебный!N$6,Служебный!N$5))))</f>
        <v>14:30 - 16:00</v>
      </c>
      <c r="AL190" s="91">
        <f t="shared" si="81"/>
        <v>1.9239999999999999</v>
      </c>
      <c r="AM190" s="91">
        <f t="shared" si="82"/>
        <v>0</v>
      </c>
      <c r="AN190" s="91">
        <f t="shared" si="76"/>
        <v>2010</v>
      </c>
      <c r="AO190" s="91" t="str">
        <f t="shared" si="77"/>
        <v>Январь</v>
      </c>
      <c r="AP190" s="113">
        <f t="shared" si="78"/>
        <v>2</v>
      </c>
      <c r="AQ190" s="114">
        <f t="shared" si="65"/>
        <v>0</v>
      </c>
      <c r="AR190" s="114">
        <f t="shared" si="72"/>
        <v>30000</v>
      </c>
      <c r="AS190" s="114">
        <f t="shared" si="73"/>
        <v>-0.87023593333343641</v>
      </c>
      <c r="AT190" s="114">
        <f t="shared" si="79"/>
        <v>6.4700530055563903E-3</v>
      </c>
      <c r="AU190" s="91">
        <f t="shared" si="66"/>
        <v>0</v>
      </c>
      <c r="AV190" s="91">
        <f t="shared" si="67"/>
        <v>0</v>
      </c>
      <c r="AW190" s="91">
        <f t="shared" si="80"/>
        <v>30</v>
      </c>
      <c r="AX190" s="115">
        <f>IF(AV190=0,AX189,IF(VLOOKUP(C189,Сводный!I:L,2,FALSE)&lt;0,IF(AX189&lt;0,AX189-1,-1),IF(AX189&gt;0,AX189+1,1)))</f>
        <v>1</v>
      </c>
      <c r="AY190" s="120"/>
    </row>
    <row r="191" spans="1:51" s="25" customFormat="1" ht="11.25">
      <c r="A191" s="124"/>
      <c r="B191" s="116">
        <v>190</v>
      </c>
      <c r="C191" s="134">
        <v>40182</v>
      </c>
      <c r="D191" s="83">
        <v>0.61493055555554998</v>
      </c>
      <c r="E191" s="84">
        <f t="shared" si="83"/>
        <v>40182</v>
      </c>
      <c r="F191" s="83">
        <v>0.62458333333333005</v>
      </c>
      <c r="G191" s="85" t="s">
        <v>128</v>
      </c>
      <c r="H191" s="85" t="s">
        <v>68</v>
      </c>
      <c r="I191" s="86">
        <v>27.65</v>
      </c>
      <c r="J191" s="86">
        <v>27.64</v>
      </c>
      <c r="K191" s="85">
        <v>100</v>
      </c>
      <c r="L191" s="86">
        <v>0.97799999999999998</v>
      </c>
      <c r="M191" s="118" t="s">
        <v>11850</v>
      </c>
      <c r="N191" s="108" t="s">
        <v>11913</v>
      </c>
      <c r="O191" s="109">
        <v>-1</v>
      </c>
      <c r="P191" s="110" t="s">
        <v>11996</v>
      </c>
      <c r="Q191" s="86"/>
      <c r="R191" s="86"/>
      <c r="S191" s="128">
        <f t="shared" si="74"/>
        <v>29738.95121999997</v>
      </c>
      <c r="T191" s="128">
        <f t="shared" si="75"/>
        <v>0.97799999999999998</v>
      </c>
      <c r="U191" s="126">
        <f t="shared" si="57"/>
        <v>2765</v>
      </c>
      <c r="V191" s="126">
        <f t="shared" si="58"/>
        <v>2764</v>
      </c>
      <c r="W191" s="125">
        <f t="shared" si="59"/>
        <v>1</v>
      </c>
      <c r="X191" s="125">
        <f t="shared" si="68"/>
        <v>2.200000000000002E-2</v>
      </c>
      <c r="Y191" s="127">
        <f t="shared" si="69"/>
        <v>243.00999999999783</v>
      </c>
      <c r="Z191" s="127">
        <f t="shared" si="70"/>
        <v>-261.07078000000195</v>
      </c>
      <c r="AA191" s="127">
        <f t="shared" si="60"/>
        <v>244.00999999999783</v>
      </c>
      <c r="AB191" s="127">
        <f t="shared" si="61"/>
        <v>-261.04878000000195</v>
      </c>
      <c r="AC191" s="91" t="str">
        <f>IF(G191&lt;&gt;"",VLOOKUP(WEEKDAY(C191,2),Служебный!K$4:L$10,2),"")</f>
        <v>пн</v>
      </c>
      <c r="AD191" s="111" t="str">
        <f t="shared" si="62"/>
        <v>14-15</v>
      </c>
      <c r="AE191" s="91" t="str">
        <f>VLOOKUP(G:G,Служебный!B:G,6,)</f>
        <v>NYSE</v>
      </c>
      <c r="AF191" s="91" t="str">
        <f>VLOOKUP(G:G,Служебный!B:G,3,FALSE)</f>
        <v>Services</v>
      </c>
      <c r="AG191" s="91" t="str">
        <f>VLOOKUP(G:G,Служебный!B:G,4,FALSE)</f>
        <v>Specialty Retail, Other</v>
      </c>
      <c r="AH191" s="112">
        <f t="shared" si="63"/>
        <v>834</v>
      </c>
      <c r="AI191" s="112">
        <f t="shared" si="71"/>
        <v>0</v>
      </c>
      <c r="AJ191" s="112" t="str">
        <f t="shared" si="64"/>
        <v>интрадей</v>
      </c>
      <c r="AK191" s="91" t="str">
        <f>IF(D191&lt;Служебный!P$3,"Раньше открытия",IF(D191&gt;Служебный!P$6,"Позже закрытия",IF(D191&lt;Служебный!P$4,Служебный!N$4,IF((D191&gt;Служебный!P$5),Служебный!N$6,Служебный!N$5))))</f>
        <v>14:30 - 16:00</v>
      </c>
      <c r="AL191" s="91">
        <f t="shared" si="81"/>
        <v>2.200000000000002E-2</v>
      </c>
      <c r="AM191" s="91">
        <f t="shared" si="82"/>
        <v>0</v>
      </c>
      <c r="AN191" s="91">
        <f t="shared" si="76"/>
        <v>2010</v>
      </c>
      <c r="AO191" s="91" t="str">
        <f t="shared" si="77"/>
        <v>Январь</v>
      </c>
      <c r="AP191" s="113">
        <f t="shared" si="78"/>
        <v>2</v>
      </c>
      <c r="AQ191" s="114">
        <f t="shared" si="65"/>
        <v>0</v>
      </c>
      <c r="AR191" s="114">
        <f t="shared" si="72"/>
        <v>30000</v>
      </c>
      <c r="AS191" s="114">
        <f t="shared" si="73"/>
        <v>-0.87016260000010026</v>
      </c>
      <c r="AT191" s="114">
        <f t="shared" si="79"/>
        <v>7.3977108718657598E-5</v>
      </c>
      <c r="AU191" s="91">
        <f t="shared" si="66"/>
        <v>0</v>
      </c>
      <c r="AV191" s="91">
        <f t="shared" si="67"/>
        <v>0</v>
      </c>
      <c r="AW191" s="91">
        <f t="shared" si="80"/>
        <v>30</v>
      </c>
      <c r="AX191" s="115">
        <f>IF(AV191=0,AX190,IF(VLOOKUP(C190,Сводный!I:L,2,FALSE)&lt;0,IF(AX190&lt;0,AX190-1,-1),IF(AX190&gt;0,AX190+1,1)))</f>
        <v>1</v>
      </c>
      <c r="AY191" s="120"/>
    </row>
    <row r="192" spans="1:51" s="25" customFormat="1" ht="11.25">
      <c r="A192" s="124"/>
      <c r="B192" s="116">
        <v>191</v>
      </c>
      <c r="C192" s="134">
        <v>40182</v>
      </c>
      <c r="D192" s="83">
        <v>0.61493055555554998</v>
      </c>
      <c r="E192" s="84">
        <f t="shared" si="83"/>
        <v>40182</v>
      </c>
      <c r="F192" s="83">
        <v>0.62458333333333005</v>
      </c>
      <c r="G192" s="85" t="s">
        <v>128</v>
      </c>
      <c r="H192" s="85" t="s">
        <v>68</v>
      </c>
      <c r="I192" s="86">
        <v>27.65</v>
      </c>
      <c r="J192" s="86">
        <v>27.64</v>
      </c>
      <c r="K192" s="85">
        <v>100</v>
      </c>
      <c r="L192" s="86">
        <v>1.6759999999999999</v>
      </c>
      <c r="M192" s="118" t="s">
        <v>11847</v>
      </c>
      <c r="N192" s="108" t="s">
        <v>11913</v>
      </c>
      <c r="O192" s="109">
        <v>-1</v>
      </c>
      <c r="P192" s="110" t="s">
        <v>11995</v>
      </c>
      <c r="Q192" s="86"/>
      <c r="R192" s="86"/>
      <c r="S192" s="128">
        <f t="shared" si="74"/>
        <v>29738.27521999997</v>
      </c>
      <c r="T192" s="128">
        <f t="shared" si="75"/>
        <v>1.6759999999999999</v>
      </c>
      <c r="U192" s="126">
        <f t="shared" si="57"/>
        <v>2765</v>
      </c>
      <c r="V192" s="126">
        <f t="shared" si="58"/>
        <v>2764</v>
      </c>
      <c r="W192" s="125">
        <f t="shared" si="59"/>
        <v>1</v>
      </c>
      <c r="X192" s="125">
        <f t="shared" si="68"/>
        <v>-0.67599999999999993</v>
      </c>
      <c r="Y192" s="127">
        <f t="shared" si="69"/>
        <v>244.00999999999783</v>
      </c>
      <c r="Z192" s="127">
        <f t="shared" si="70"/>
        <v>-261.04878000000195</v>
      </c>
      <c r="AA192" s="127">
        <f t="shared" si="60"/>
        <v>245.00999999999783</v>
      </c>
      <c r="AB192" s="127">
        <f t="shared" si="61"/>
        <v>-261.72478000000194</v>
      </c>
      <c r="AC192" s="91" t="str">
        <f>IF(G192&lt;&gt;"",VLOOKUP(WEEKDAY(C192,2),Служебный!K$4:L$10,2),"")</f>
        <v>пн</v>
      </c>
      <c r="AD192" s="111" t="str">
        <f t="shared" si="62"/>
        <v>14-15</v>
      </c>
      <c r="AE192" s="91" t="str">
        <f>VLOOKUP(G:G,Служебный!B:G,6,)</f>
        <v>NYSE</v>
      </c>
      <c r="AF192" s="91" t="str">
        <f>VLOOKUP(G:G,Служебный!B:G,3,FALSE)</f>
        <v>Services</v>
      </c>
      <c r="AG192" s="91" t="str">
        <f>VLOOKUP(G:G,Служебный!B:G,4,FALSE)</f>
        <v>Specialty Retail, Other</v>
      </c>
      <c r="AH192" s="112">
        <f t="shared" si="63"/>
        <v>834</v>
      </c>
      <c r="AI192" s="112">
        <f t="shared" si="71"/>
        <v>0</v>
      </c>
      <c r="AJ192" s="112" t="str">
        <f t="shared" si="64"/>
        <v>интрадей</v>
      </c>
      <c r="AK192" s="91" t="str">
        <f>IF(D192&lt;Служебный!P$3,"Раньше открытия",IF(D192&gt;Служебный!P$6,"Позже закрытия",IF(D192&lt;Служебный!P$4,Служебный!N$4,IF((D192&gt;Служебный!P$5),Служебный!N$6,Служебный!N$5))))</f>
        <v>14:30 - 16:00</v>
      </c>
      <c r="AL192" s="91">
        <f t="shared" si="81"/>
        <v>0</v>
      </c>
      <c r="AM192" s="91">
        <f t="shared" si="82"/>
        <v>-0.67599999999999993</v>
      </c>
      <c r="AN192" s="91">
        <f t="shared" si="76"/>
        <v>2010</v>
      </c>
      <c r="AO192" s="91" t="str">
        <f t="shared" si="77"/>
        <v>Январь</v>
      </c>
      <c r="AP192" s="113">
        <f t="shared" si="78"/>
        <v>2</v>
      </c>
      <c r="AQ192" s="114">
        <f t="shared" si="65"/>
        <v>0</v>
      </c>
      <c r="AR192" s="114">
        <f t="shared" si="72"/>
        <v>30000</v>
      </c>
      <c r="AS192" s="114">
        <f t="shared" si="73"/>
        <v>-0.87241593333343193</v>
      </c>
      <c r="AT192" s="114">
        <f t="shared" si="79"/>
        <v>-2.2731131135009706E-3</v>
      </c>
      <c r="AU192" s="91">
        <f t="shared" si="66"/>
        <v>0</v>
      </c>
      <c r="AV192" s="91">
        <f t="shared" si="67"/>
        <v>0</v>
      </c>
      <c r="AW192" s="91">
        <f t="shared" si="80"/>
        <v>30</v>
      </c>
      <c r="AX192" s="115">
        <f>IF(AV192=0,AX191,IF(VLOOKUP(C191,Сводный!I:L,2,FALSE)&lt;0,IF(AX191&lt;0,AX191-1,-1),IF(AX191&gt;0,AX191+1,1)))</f>
        <v>1</v>
      </c>
      <c r="AY192" s="120"/>
    </row>
    <row r="193" spans="1:51" s="25" customFormat="1" ht="11.25">
      <c r="A193" s="124"/>
      <c r="B193" s="116">
        <v>192</v>
      </c>
      <c r="C193" s="134">
        <v>40182</v>
      </c>
      <c r="D193" s="83">
        <v>0.62377314814814</v>
      </c>
      <c r="E193" s="84">
        <f t="shared" si="83"/>
        <v>40182</v>
      </c>
      <c r="F193" s="83">
        <v>0.64457175925925003</v>
      </c>
      <c r="G193" s="85" t="s">
        <v>2300</v>
      </c>
      <c r="H193" s="85" t="s">
        <v>68</v>
      </c>
      <c r="I193" s="86">
        <v>15.33</v>
      </c>
      <c r="J193" s="86">
        <v>15.33</v>
      </c>
      <c r="K193" s="85">
        <v>100</v>
      </c>
      <c r="L193" s="86">
        <v>0.88900000000000001</v>
      </c>
      <c r="M193" s="118" t="s">
        <v>11846</v>
      </c>
      <c r="N193" s="108" t="s">
        <v>11909</v>
      </c>
      <c r="O193" s="109">
        <v>-2</v>
      </c>
      <c r="P193" s="110" t="s">
        <v>11997</v>
      </c>
      <c r="Q193" s="86"/>
      <c r="R193" s="86"/>
      <c r="S193" s="128">
        <f t="shared" si="74"/>
        <v>29737.386219999971</v>
      </c>
      <c r="T193" s="128">
        <f t="shared" si="75"/>
        <v>0.88900000000000001</v>
      </c>
      <c r="U193" s="126">
        <f t="shared" si="57"/>
        <v>1533</v>
      </c>
      <c r="V193" s="126">
        <f t="shared" si="58"/>
        <v>1533</v>
      </c>
      <c r="W193" s="125">
        <f t="shared" si="59"/>
        <v>0</v>
      </c>
      <c r="X193" s="125">
        <f t="shared" si="68"/>
        <v>-0.88900000000000001</v>
      </c>
      <c r="Y193" s="127">
        <f t="shared" si="69"/>
        <v>245.00999999999783</v>
      </c>
      <c r="Z193" s="127">
        <f t="shared" si="70"/>
        <v>-261.72478000000194</v>
      </c>
      <c r="AA193" s="127">
        <f t="shared" si="60"/>
        <v>245.00999999999783</v>
      </c>
      <c r="AB193" s="127">
        <f t="shared" si="61"/>
        <v>-262.61378000000195</v>
      </c>
      <c r="AC193" s="91" t="str">
        <f>IF(G193&lt;&gt;"",VLOOKUP(WEEKDAY(C193,2),Служебный!K$4:L$10,2),"")</f>
        <v>пн</v>
      </c>
      <c r="AD193" s="111" t="str">
        <f t="shared" si="62"/>
        <v>14-15</v>
      </c>
      <c r="AE193" s="91" t="str">
        <f>VLOOKUP(G:G,Служебный!B:G,6,)</f>
        <v>NYSE</v>
      </c>
      <c r="AF193" s="91" t="str">
        <f>VLOOKUP(G:G,Служебный!B:G,3,FALSE)</f>
        <v>Services</v>
      </c>
      <c r="AG193" s="91" t="str">
        <f>VLOOKUP(G:G,Служебный!B:G,4,FALSE)</f>
        <v>Publishing - Newspapers</v>
      </c>
      <c r="AH193" s="112">
        <f t="shared" si="63"/>
        <v>1797</v>
      </c>
      <c r="AI193" s="112">
        <f t="shared" si="71"/>
        <v>15</v>
      </c>
      <c r="AJ193" s="112" t="str">
        <f t="shared" si="64"/>
        <v>интрадей</v>
      </c>
      <c r="AK193" s="91" t="str">
        <f>IF(D193&lt;Служебный!P$3,"Раньше открытия",IF(D193&gt;Служебный!P$6,"Позже закрытия",IF(D193&lt;Служебный!P$4,Служебный!N$4,IF((D193&gt;Служебный!P$5),Служебный!N$6,Служебный!N$5))))</f>
        <v>14:30 - 16:00</v>
      </c>
      <c r="AL193" s="91">
        <f t="shared" si="81"/>
        <v>0</v>
      </c>
      <c r="AM193" s="91">
        <f t="shared" si="82"/>
        <v>-0.88900000000000001</v>
      </c>
      <c r="AN193" s="91">
        <f t="shared" si="76"/>
        <v>2010</v>
      </c>
      <c r="AO193" s="91" t="str">
        <f t="shared" si="77"/>
        <v>Январь</v>
      </c>
      <c r="AP193" s="113">
        <f t="shared" si="78"/>
        <v>2</v>
      </c>
      <c r="AQ193" s="114">
        <f t="shared" si="65"/>
        <v>0</v>
      </c>
      <c r="AR193" s="114">
        <f t="shared" si="72"/>
        <v>30000</v>
      </c>
      <c r="AS193" s="114">
        <f t="shared" si="73"/>
        <v>-0.87537926666676258</v>
      </c>
      <c r="AT193" s="114">
        <f t="shared" si="79"/>
        <v>-2.9894134526044481E-3</v>
      </c>
      <c r="AU193" s="91">
        <f t="shared" si="66"/>
        <v>0</v>
      </c>
      <c r="AV193" s="91">
        <f t="shared" si="67"/>
        <v>0</v>
      </c>
      <c r="AW193" s="91">
        <f t="shared" si="80"/>
        <v>20</v>
      </c>
      <c r="AX193" s="115">
        <f>IF(AV193=0,AX192,IF(VLOOKUP(C192,Сводный!I:L,2,FALSE)&lt;0,IF(AX192&lt;0,AX192-1,-1),IF(AX192&gt;0,AX192+1,1)))</f>
        <v>1</v>
      </c>
      <c r="AY193" s="120"/>
    </row>
    <row r="194" spans="1:51" s="25" customFormat="1" ht="11.25">
      <c r="A194" s="124"/>
      <c r="B194" s="116">
        <v>193</v>
      </c>
      <c r="C194" s="134">
        <v>40182</v>
      </c>
      <c r="D194" s="83">
        <v>0.62377314814814</v>
      </c>
      <c r="E194" s="84">
        <f t="shared" si="83"/>
        <v>40182</v>
      </c>
      <c r="F194" s="83">
        <v>0.64457175925925003</v>
      </c>
      <c r="G194" s="85" t="s">
        <v>2300</v>
      </c>
      <c r="H194" s="85" t="s">
        <v>68</v>
      </c>
      <c r="I194" s="86">
        <v>15.33</v>
      </c>
      <c r="J194" s="86">
        <v>15.33</v>
      </c>
      <c r="K194" s="85">
        <v>100</v>
      </c>
      <c r="L194" s="86">
        <v>1.7809999999999999</v>
      </c>
      <c r="M194" s="118" t="s">
        <v>11850</v>
      </c>
      <c r="N194" s="108" t="s">
        <v>11909</v>
      </c>
      <c r="O194" s="109">
        <v>-2</v>
      </c>
      <c r="P194" s="110" t="s">
        <v>11996</v>
      </c>
      <c r="Q194" s="86"/>
      <c r="R194" s="86"/>
      <c r="S194" s="128">
        <f t="shared" si="74"/>
        <v>29735.605219999972</v>
      </c>
      <c r="T194" s="128">
        <f t="shared" si="75"/>
        <v>1.7809999999999999</v>
      </c>
      <c r="U194" s="126">
        <f t="shared" ref="U194:U257" si="84">I194*ABS(K194)</f>
        <v>1533</v>
      </c>
      <c r="V194" s="126">
        <f t="shared" ref="V194:V257" si="85">J194*ABS(K194)</f>
        <v>1533</v>
      </c>
      <c r="W194" s="125">
        <f t="shared" ref="W194:W257" si="86">IF(H194="s",U194-V194,V194-U194)</f>
        <v>0</v>
      </c>
      <c r="X194" s="125">
        <f t="shared" si="68"/>
        <v>-1.7809999999999999</v>
      </c>
      <c r="Y194" s="127">
        <f t="shared" si="69"/>
        <v>245.00999999999783</v>
      </c>
      <c r="Z194" s="127">
        <f t="shared" si="70"/>
        <v>-262.61378000000195</v>
      </c>
      <c r="AA194" s="127">
        <f t="shared" ref="AA194:AA253" si="87">Y194+W194</f>
        <v>245.00999999999783</v>
      </c>
      <c r="AB194" s="127">
        <f t="shared" ref="AB194:AB253" si="88">Z194+X194</f>
        <v>-264.39478000000196</v>
      </c>
      <c r="AC194" s="91" t="str">
        <f>IF(G194&lt;&gt;"",VLOOKUP(WEEKDAY(C194,2),Служебный!K$4:L$10,2),"")</f>
        <v>пн</v>
      </c>
      <c r="AD194" s="111" t="str">
        <f t="shared" ref="AD194:AD257" si="89">IF(G194 &lt;&gt; "",TEXT((HOUR(D194)),0)&amp;"-"&amp;TEXT(HOUR(D194)+1,0),"")</f>
        <v>14-15</v>
      </c>
      <c r="AE194" s="91" t="str">
        <f>VLOOKUP(G:G,Служебный!B:G,6,)</f>
        <v>NYSE</v>
      </c>
      <c r="AF194" s="91" t="str">
        <f>VLOOKUP(G:G,Служебный!B:G,3,FALSE)</f>
        <v>Services</v>
      </c>
      <c r="AG194" s="91" t="str">
        <f>VLOOKUP(G:G,Служебный!B:G,4,FALSE)</f>
        <v>Publishing - Newspapers</v>
      </c>
      <c r="AH194" s="112">
        <f t="shared" ref="AH194:AH257" si="90">ROUND(((E194+F194)-(C194+D194))*86400,0)</f>
        <v>1797</v>
      </c>
      <c r="AI194" s="112">
        <f t="shared" si="71"/>
        <v>15</v>
      </c>
      <c r="AJ194" s="112" t="str">
        <f t="shared" ref="AJ194:AJ257" si="91">IFERROR(IF(FLOOR((AH194/86400),1)=0,"интрадей",(FLOOR((AH194/86400),1))-(FLOOR((AH194/86400),1))-NETWORKDAYS(E194,C194)),IF(FLOOR((AH194/86400),1)=0,"интрадей",(FLOOR((AH194/86400),1))))</f>
        <v>интрадей</v>
      </c>
      <c r="AK194" s="91" t="str">
        <f>IF(D194&lt;Служебный!P$3,"Раньше открытия",IF(D194&gt;Служебный!P$6,"Позже закрытия",IF(D194&lt;Служебный!P$4,Служебный!N$4,IF((D194&gt;Служебный!P$5),Служебный!N$6,Служебный!N$5))))</f>
        <v>14:30 - 16:00</v>
      </c>
      <c r="AL194" s="91">
        <f t="shared" si="81"/>
        <v>0</v>
      </c>
      <c r="AM194" s="91">
        <f t="shared" si="82"/>
        <v>-1.7809999999999999</v>
      </c>
      <c r="AN194" s="91">
        <f t="shared" si="76"/>
        <v>2010</v>
      </c>
      <c r="AO194" s="91" t="str">
        <f t="shared" si="77"/>
        <v>Январь</v>
      </c>
      <c r="AP194" s="113">
        <f t="shared" si="78"/>
        <v>2</v>
      </c>
      <c r="AQ194" s="114">
        <f t="shared" ref="AQ194:AQ257" si="92">IF(AV194&lt;&gt;0,S194,0)</f>
        <v>0</v>
      </c>
      <c r="AR194" s="114">
        <f t="shared" si="72"/>
        <v>30000</v>
      </c>
      <c r="AS194" s="114">
        <f t="shared" si="73"/>
        <v>-0.88131593333342606</v>
      </c>
      <c r="AT194" s="114">
        <f t="shared" si="79"/>
        <v>-5.9890939533926574E-3</v>
      </c>
      <c r="AU194" s="91">
        <f t="shared" ref="AU194:AU257" si="93">IF(C194&lt;&gt;C193,Z194,0)</f>
        <v>0</v>
      </c>
      <c r="AV194" s="91">
        <f t="shared" ref="AV194:AV257" si="94">IF(C194&lt;&gt;C195,AB194,0)</f>
        <v>0</v>
      </c>
      <c r="AW194" s="91">
        <f t="shared" si="80"/>
        <v>20</v>
      </c>
      <c r="AX194" s="115">
        <f>IF(AV194=0,AX193,IF(VLOOKUP(C193,Сводный!I:L,2,FALSE)&lt;0,IF(AX193&lt;0,AX193-1,-1),IF(AX193&gt;0,AX193+1,1)))</f>
        <v>1</v>
      </c>
      <c r="AY194" s="120"/>
    </row>
    <row r="195" spans="1:51" s="25" customFormat="1" ht="11.25">
      <c r="A195" s="124"/>
      <c r="B195" s="116">
        <v>194</v>
      </c>
      <c r="C195" s="134">
        <v>40182</v>
      </c>
      <c r="D195" s="83">
        <v>0.62378472222222003</v>
      </c>
      <c r="E195" s="84">
        <f t="shared" si="83"/>
        <v>40182</v>
      </c>
      <c r="F195" s="83">
        <v>0.64491898148147997</v>
      </c>
      <c r="G195" s="85" t="s">
        <v>2300</v>
      </c>
      <c r="H195" s="85" t="s">
        <v>68</v>
      </c>
      <c r="I195" s="86">
        <v>15.33</v>
      </c>
      <c r="J195" s="86">
        <v>15.32</v>
      </c>
      <c r="K195" s="85">
        <v>100</v>
      </c>
      <c r="L195" s="86">
        <v>0.88900000000000001</v>
      </c>
      <c r="M195" s="118" t="s">
        <v>11851</v>
      </c>
      <c r="N195" s="108" t="s">
        <v>11913</v>
      </c>
      <c r="O195" s="109">
        <v>1</v>
      </c>
      <c r="P195" s="110" t="s">
        <v>11996</v>
      </c>
      <c r="Q195" s="86"/>
      <c r="R195" s="86"/>
      <c r="S195" s="128">
        <f t="shared" si="74"/>
        <v>29735.716219999973</v>
      </c>
      <c r="T195" s="128">
        <f t="shared" si="75"/>
        <v>0.88900000000000001</v>
      </c>
      <c r="U195" s="126">
        <f t="shared" si="84"/>
        <v>1533</v>
      </c>
      <c r="V195" s="126">
        <f t="shared" si="85"/>
        <v>1532</v>
      </c>
      <c r="W195" s="125">
        <f t="shared" si="86"/>
        <v>1</v>
      </c>
      <c r="X195" s="125">
        <f t="shared" ref="X195:X258" si="95">W195-T195</f>
        <v>0.11099999999999999</v>
      </c>
      <c r="Y195" s="127">
        <f t="shared" ref="Y195:Y255" si="96">Y194+W194</f>
        <v>245.00999999999783</v>
      </c>
      <c r="Z195" s="127">
        <f t="shared" ref="Z195:Z255" si="97">Z194+X194</f>
        <v>-264.39478000000196</v>
      </c>
      <c r="AA195" s="127">
        <f t="shared" si="87"/>
        <v>246.00999999999783</v>
      </c>
      <c r="AB195" s="127">
        <f t="shared" si="88"/>
        <v>-264.28378000000197</v>
      </c>
      <c r="AC195" s="91" t="str">
        <f>IF(G195&lt;&gt;"",VLOOKUP(WEEKDAY(C195,2),Служебный!K$4:L$10,2),"")</f>
        <v>пн</v>
      </c>
      <c r="AD195" s="111" t="str">
        <f t="shared" si="89"/>
        <v>14-15</v>
      </c>
      <c r="AE195" s="91" t="str">
        <f>VLOOKUP(G:G,Служебный!B:G,6,)</f>
        <v>NYSE</v>
      </c>
      <c r="AF195" s="91" t="str">
        <f>VLOOKUP(G:G,Служебный!B:G,3,FALSE)</f>
        <v>Services</v>
      </c>
      <c r="AG195" s="91" t="str">
        <f>VLOOKUP(G:G,Служебный!B:G,4,FALSE)</f>
        <v>Publishing - Newspapers</v>
      </c>
      <c r="AH195" s="112">
        <f t="shared" si="90"/>
        <v>1826</v>
      </c>
      <c r="AI195" s="112">
        <f t="shared" ref="AI195:AI258" si="98">IF(FLOOR((AH195/60),15)&gt;400,"Среднесрок",FLOOR((AH195/60),15))</f>
        <v>30</v>
      </c>
      <c r="AJ195" s="112" t="str">
        <f t="shared" si="91"/>
        <v>интрадей</v>
      </c>
      <c r="AK195" s="91" t="str">
        <f>IF(D195&lt;Служебный!P$3,"Раньше открытия",IF(D195&gt;Служебный!P$6,"Позже закрытия",IF(D195&lt;Служебный!P$4,Служебный!N$4,IF((D195&gt;Служебный!P$5),Служебный!N$6,Служебный!N$5))))</f>
        <v>14:30 - 16:00</v>
      </c>
      <c r="AL195" s="91">
        <f t="shared" si="81"/>
        <v>0.11099999999999999</v>
      </c>
      <c r="AM195" s="91">
        <f t="shared" si="82"/>
        <v>0</v>
      </c>
      <c r="AN195" s="91">
        <f t="shared" si="76"/>
        <v>2010</v>
      </c>
      <c r="AO195" s="91" t="str">
        <f t="shared" si="77"/>
        <v>Январь</v>
      </c>
      <c r="AP195" s="113">
        <f t="shared" si="78"/>
        <v>2</v>
      </c>
      <c r="AQ195" s="114">
        <f t="shared" si="92"/>
        <v>0</v>
      </c>
      <c r="AR195" s="114">
        <f t="shared" ref="AR195:AR258" si="99">AR194+R195</f>
        <v>30000</v>
      </c>
      <c r="AS195" s="114">
        <f t="shared" ref="AS195:AS258" si="100">IFERROR(100*(S195-AR195)/AR195,"Заполните депозит")</f>
        <v>-0.88094593333342341</v>
      </c>
      <c r="AT195" s="114">
        <f t="shared" si="79"/>
        <v>3.7328986304313702E-4</v>
      </c>
      <c r="AU195" s="91">
        <f t="shared" si="93"/>
        <v>0</v>
      </c>
      <c r="AV195" s="91">
        <f t="shared" si="94"/>
        <v>0</v>
      </c>
      <c r="AW195" s="91">
        <f t="shared" si="80"/>
        <v>20</v>
      </c>
      <c r="AX195" s="115">
        <f>IF(AV195=0,AX194,IF(VLOOKUP(C194,Сводный!I:L,2,FALSE)&lt;0,IF(AX194&lt;0,AX194-1,-1),IF(AX194&gt;0,AX194+1,1)))</f>
        <v>1</v>
      </c>
      <c r="AY195" s="120"/>
    </row>
    <row r="196" spans="1:51" s="25" customFormat="1" ht="11.25">
      <c r="A196" s="124"/>
      <c r="B196" s="116">
        <v>195</v>
      </c>
      <c r="C196" s="134">
        <v>40182</v>
      </c>
      <c r="D196" s="83">
        <v>0.62378472222222003</v>
      </c>
      <c r="E196" s="84">
        <f t="shared" si="83"/>
        <v>40182</v>
      </c>
      <c r="F196" s="83">
        <v>0.64491898148147997</v>
      </c>
      <c r="G196" s="85" t="s">
        <v>2300</v>
      </c>
      <c r="H196" s="85" t="s">
        <v>68</v>
      </c>
      <c r="I196" s="86">
        <v>15.33</v>
      </c>
      <c r="J196" s="86">
        <v>15.32</v>
      </c>
      <c r="K196" s="85">
        <v>100</v>
      </c>
      <c r="L196" s="86">
        <v>1.7809999999999999</v>
      </c>
      <c r="M196" s="118" t="s">
        <v>11847</v>
      </c>
      <c r="N196" s="108" t="s">
        <v>11913</v>
      </c>
      <c r="O196" s="109">
        <v>-2</v>
      </c>
      <c r="P196" s="110" t="s">
        <v>11995</v>
      </c>
      <c r="Q196" s="86"/>
      <c r="R196" s="86"/>
      <c r="S196" s="128">
        <f t="shared" ref="S196:S259" si="101">S195+R196+X196</f>
        <v>29734.935219999974</v>
      </c>
      <c r="T196" s="128">
        <f t="shared" ref="T196:T259" si="102">L196</f>
        <v>1.7809999999999999</v>
      </c>
      <c r="U196" s="126">
        <f t="shared" si="84"/>
        <v>1533</v>
      </c>
      <c r="V196" s="126">
        <f t="shared" si="85"/>
        <v>1532</v>
      </c>
      <c r="W196" s="125">
        <f t="shared" si="86"/>
        <v>1</v>
      </c>
      <c r="X196" s="125">
        <f t="shared" si="95"/>
        <v>-0.78099999999999992</v>
      </c>
      <c r="Y196" s="127">
        <f t="shared" si="96"/>
        <v>246.00999999999783</v>
      </c>
      <c r="Z196" s="127">
        <f t="shared" si="97"/>
        <v>-264.28378000000197</v>
      </c>
      <c r="AA196" s="127">
        <f t="shared" si="87"/>
        <v>247.00999999999783</v>
      </c>
      <c r="AB196" s="127">
        <f t="shared" si="88"/>
        <v>-265.06478000000197</v>
      </c>
      <c r="AC196" s="91" t="str">
        <f>IF(G196&lt;&gt;"",VLOOKUP(WEEKDAY(C196,2),Служебный!K$4:L$10,2),"")</f>
        <v>пн</v>
      </c>
      <c r="AD196" s="111" t="str">
        <f t="shared" si="89"/>
        <v>14-15</v>
      </c>
      <c r="AE196" s="91" t="str">
        <f>VLOOKUP(G:G,Служебный!B:G,6,)</f>
        <v>NYSE</v>
      </c>
      <c r="AF196" s="91" t="str">
        <f>VLOOKUP(G:G,Служебный!B:G,3,FALSE)</f>
        <v>Services</v>
      </c>
      <c r="AG196" s="91" t="str">
        <f>VLOOKUP(G:G,Служебный!B:G,4,FALSE)</f>
        <v>Publishing - Newspapers</v>
      </c>
      <c r="AH196" s="112">
        <f t="shared" si="90"/>
        <v>1826</v>
      </c>
      <c r="AI196" s="112">
        <f t="shared" si="98"/>
        <v>30</v>
      </c>
      <c r="AJ196" s="112" t="str">
        <f t="shared" si="91"/>
        <v>интрадей</v>
      </c>
      <c r="AK196" s="91" t="str">
        <f>IF(D196&lt;Служебный!P$3,"Раньше открытия",IF(D196&gt;Служебный!P$6,"Позже закрытия",IF(D196&lt;Служебный!P$4,Служебный!N$4,IF((D196&gt;Служебный!P$5),Служебный!N$6,Служебный!N$5))))</f>
        <v>14:30 - 16:00</v>
      </c>
      <c r="AL196" s="91">
        <f t="shared" si="81"/>
        <v>0</v>
      </c>
      <c r="AM196" s="91">
        <f t="shared" si="82"/>
        <v>-0.78099999999999992</v>
      </c>
      <c r="AN196" s="91">
        <f t="shared" ref="AN196:AN259" si="103">IF(G196&lt;&gt;"",YEAR(C196),"")</f>
        <v>2010</v>
      </c>
      <c r="AO196" s="91" t="str">
        <f t="shared" ref="AO196:AO259" si="104">IF(G196&lt;&gt;"",(IF(TEXT(C196,"MMMM") = "MMMM",TEXT(C196,"ММММ"),TEXT(C196,"MMMM"))),"")</f>
        <v>Январь</v>
      </c>
      <c r="AP196" s="113">
        <f t="shared" ref="AP196:AP259" si="105">IF(G196&lt;&gt;"",CEILING((C196-DATE(YEAR(C196),1,1)+WEEKDAY(DATE(YEAR(C196),1,1),2))/7,1),"")</f>
        <v>2</v>
      </c>
      <c r="AQ196" s="114">
        <f t="shared" si="92"/>
        <v>0</v>
      </c>
      <c r="AR196" s="114">
        <f t="shared" si="99"/>
        <v>30000</v>
      </c>
      <c r="AS196" s="114">
        <f t="shared" si="100"/>
        <v>-0.8835492666667536</v>
      </c>
      <c r="AT196" s="114">
        <f t="shared" ref="AT196:AT259" si="106">IFERROR(100*(S196-S195-R196)/(S195+R196),"Заполните депозит")</f>
        <v>-2.6264711238861839E-3</v>
      </c>
      <c r="AU196" s="91">
        <f t="shared" si="93"/>
        <v>0</v>
      </c>
      <c r="AV196" s="91">
        <f t="shared" si="94"/>
        <v>0</v>
      </c>
      <c r="AW196" s="91">
        <f t="shared" ref="AW196:AW259" si="107">CEILING(I196,5)</f>
        <v>20</v>
      </c>
      <c r="AX196" s="115">
        <f>IF(AV196=0,AX195,IF(VLOOKUP(C195,Сводный!I:L,2,FALSE)&lt;0,IF(AX195&lt;0,AX195-1,-1),IF(AX195&gt;0,AX195+1,1)))</f>
        <v>1</v>
      </c>
      <c r="AY196" s="120"/>
    </row>
    <row r="197" spans="1:51" s="25" customFormat="1" ht="11.25">
      <c r="A197" s="124"/>
      <c r="B197" s="116">
        <v>196</v>
      </c>
      <c r="C197" s="134">
        <v>40182</v>
      </c>
      <c r="D197" s="83">
        <v>0.62663194444444004</v>
      </c>
      <c r="E197" s="84">
        <f t="shared" si="83"/>
        <v>40182</v>
      </c>
      <c r="F197" s="83">
        <v>0.65115740740739991</v>
      </c>
      <c r="G197" s="85" t="s">
        <v>5308</v>
      </c>
      <c r="H197" s="85" t="s">
        <v>63</v>
      </c>
      <c r="I197" s="86">
        <v>37.01</v>
      </c>
      <c r="J197" s="86">
        <v>37.08</v>
      </c>
      <c r="K197" s="85">
        <v>100</v>
      </c>
      <c r="L197" s="86">
        <v>1.91</v>
      </c>
      <c r="M197" s="118" t="s">
        <v>11846</v>
      </c>
      <c r="N197" s="108" t="s">
        <v>11909</v>
      </c>
      <c r="O197" s="109">
        <v>-2</v>
      </c>
      <c r="P197" s="110" t="s">
        <v>11997</v>
      </c>
      <c r="Q197" s="86"/>
      <c r="R197" s="86"/>
      <c r="S197" s="128">
        <f t="shared" si="101"/>
        <v>29740.025219999974</v>
      </c>
      <c r="T197" s="128">
        <f t="shared" si="102"/>
        <v>1.91</v>
      </c>
      <c r="U197" s="126">
        <f t="shared" si="84"/>
        <v>3701</v>
      </c>
      <c r="V197" s="126">
        <f t="shared" si="85"/>
        <v>3708</v>
      </c>
      <c r="W197" s="125">
        <f t="shared" si="86"/>
        <v>7</v>
      </c>
      <c r="X197" s="125">
        <f t="shared" si="95"/>
        <v>5.09</v>
      </c>
      <c r="Y197" s="127">
        <f t="shared" si="96"/>
        <v>247.00999999999783</v>
      </c>
      <c r="Z197" s="127">
        <f t="shared" si="97"/>
        <v>-265.06478000000197</v>
      </c>
      <c r="AA197" s="127">
        <f t="shared" si="87"/>
        <v>254.00999999999783</v>
      </c>
      <c r="AB197" s="127">
        <f t="shared" si="88"/>
        <v>-259.974780000002</v>
      </c>
      <c r="AC197" s="91" t="str">
        <f>IF(G197&lt;&gt;"",VLOOKUP(WEEKDAY(C197,2),Служебный!K$4:L$10,2),"")</f>
        <v>пн</v>
      </c>
      <c r="AD197" s="111" t="str">
        <f t="shared" si="89"/>
        <v>15-16</v>
      </c>
      <c r="AE197" s="91" t="str">
        <f>VLOOKUP(G:G,Служебный!B:G,6,)</f>
        <v>NYSE</v>
      </c>
      <c r="AF197" s="91" t="str">
        <f>VLOOKUP(G:G,Служебный!B:G,3,FALSE)</f>
        <v>Basic Materials</v>
      </c>
      <c r="AG197" s="91" t="str">
        <f>VLOOKUP(G:G,Служебный!B:G,4,FALSE)</f>
        <v>Steel &amp; Iron</v>
      </c>
      <c r="AH197" s="112">
        <f t="shared" si="90"/>
        <v>2119</v>
      </c>
      <c r="AI197" s="112">
        <f t="shared" si="98"/>
        <v>30</v>
      </c>
      <c r="AJ197" s="112" t="str">
        <f t="shared" si="91"/>
        <v>интрадей</v>
      </c>
      <c r="AK197" s="91" t="str">
        <f>IF(D197&lt;Служебный!P$3,"Раньше открытия",IF(D197&gt;Служебный!P$6,"Позже закрытия",IF(D197&lt;Служебный!P$4,Служебный!N$4,IF((D197&gt;Служебный!P$5),Служебный!N$6,Служебный!N$5))))</f>
        <v>14:30 - 16:00</v>
      </c>
      <c r="AL197" s="91">
        <f t="shared" si="81"/>
        <v>5.09</v>
      </c>
      <c r="AM197" s="91">
        <f t="shared" si="82"/>
        <v>0</v>
      </c>
      <c r="AN197" s="91">
        <f t="shared" si="103"/>
        <v>2010</v>
      </c>
      <c r="AO197" s="91" t="str">
        <f t="shared" si="104"/>
        <v>Январь</v>
      </c>
      <c r="AP197" s="113">
        <f t="shared" si="105"/>
        <v>2</v>
      </c>
      <c r="AQ197" s="114">
        <f t="shared" si="92"/>
        <v>0</v>
      </c>
      <c r="AR197" s="114">
        <f t="shared" si="99"/>
        <v>30000</v>
      </c>
      <c r="AS197" s="114">
        <f t="shared" si="100"/>
        <v>-0.86658260000008647</v>
      </c>
      <c r="AT197" s="114">
        <f t="shared" si="106"/>
        <v>1.7117911851297955E-2</v>
      </c>
      <c r="AU197" s="91">
        <f t="shared" si="93"/>
        <v>0</v>
      </c>
      <c r="AV197" s="91">
        <f t="shared" si="94"/>
        <v>0</v>
      </c>
      <c r="AW197" s="91">
        <f t="shared" si="107"/>
        <v>40</v>
      </c>
      <c r="AX197" s="115">
        <f>IF(AV197=0,AX196,IF(VLOOKUP(C196,Сводный!I:L,2,FALSE)&lt;0,IF(AX196&lt;0,AX196-1,-1),IF(AX196&gt;0,AX196+1,1)))</f>
        <v>1</v>
      </c>
      <c r="AY197" s="120"/>
    </row>
    <row r="198" spans="1:51" s="25" customFormat="1" ht="11.25">
      <c r="A198" s="124"/>
      <c r="B198" s="116">
        <v>197</v>
      </c>
      <c r="C198" s="134">
        <v>40182</v>
      </c>
      <c r="D198" s="83">
        <v>0.62663194444444004</v>
      </c>
      <c r="E198" s="84">
        <f t="shared" si="83"/>
        <v>40182</v>
      </c>
      <c r="F198" s="83">
        <v>0.65194444444444011</v>
      </c>
      <c r="G198" s="85" t="s">
        <v>5308</v>
      </c>
      <c r="H198" s="85" t="s">
        <v>63</v>
      </c>
      <c r="I198" s="86">
        <v>37.01</v>
      </c>
      <c r="J198" s="86">
        <v>37.08</v>
      </c>
      <c r="K198" s="85">
        <v>100</v>
      </c>
      <c r="L198" s="86">
        <v>1.91</v>
      </c>
      <c r="M198" s="118" t="s">
        <v>11851</v>
      </c>
      <c r="N198" s="108" t="s">
        <v>11909</v>
      </c>
      <c r="O198" s="109">
        <v>1</v>
      </c>
      <c r="P198" s="110" t="s">
        <v>11996</v>
      </c>
      <c r="Q198" s="86"/>
      <c r="R198" s="86"/>
      <c r="S198" s="128">
        <f t="shared" si="101"/>
        <v>29745.115219999974</v>
      </c>
      <c r="T198" s="128">
        <f t="shared" si="102"/>
        <v>1.91</v>
      </c>
      <c r="U198" s="126">
        <f t="shared" si="84"/>
        <v>3701</v>
      </c>
      <c r="V198" s="126">
        <f t="shared" si="85"/>
        <v>3708</v>
      </c>
      <c r="W198" s="125">
        <f t="shared" si="86"/>
        <v>7</v>
      </c>
      <c r="X198" s="125">
        <f t="shared" si="95"/>
        <v>5.09</v>
      </c>
      <c r="Y198" s="127">
        <f t="shared" si="96"/>
        <v>254.00999999999783</v>
      </c>
      <c r="Z198" s="127">
        <f t="shared" si="97"/>
        <v>-259.974780000002</v>
      </c>
      <c r="AA198" s="127">
        <f t="shared" si="87"/>
        <v>261.00999999999783</v>
      </c>
      <c r="AB198" s="127">
        <f t="shared" si="88"/>
        <v>-254.884780000002</v>
      </c>
      <c r="AC198" s="91" t="str">
        <f>IF(G198&lt;&gt;"",VLOOKUP(WEEKDAY(C198,2),Служебный!K$4:L$10,2),"")</f>
        <v>пн</v>
      </c>
      <c r="AD198" s="111" t="str">
        <f t="shared" si="89"/>
        <v>15-16</v>
      </c>
      <c r="AE198" s="91" t="str">
        <f>VLOOKUP(G:G,Служебный!B:G,6,)</f>
        <v>NYSE</v>
      </c>
      <c r="AF198" s="91" t="str">
        <f>VLOOKUP(G:G,Служебный!B:G,3,FALSE)</f>
        <v>Basic Materials</v>
      </c>
      <c r="AG198" s="91" t="str">
        <f>VLOOKUP(G:G,Служебный!B:G,4,FALSE)</f>
        <v>Steel &amp; Iron</v>
      </c>
      <c r="AH198" s="112">
        <f t="shared" si="90"/>
        <v>2187</v>
      </c>
      <c r="AI198" s="112">
        <f t="shared" si="98"/>
        <v>30</v>
      </c>
      <c r="AJ198" s="112" t="str">
        <f t="shared" si="91"/>
        <v>интрадей</v>
      </c>
      <c r="AK198" s="91" t="str">
        <f>IF(D198&lt;Служебный!P$3,"Раньше открытия",IF(D198&gt;Служебный!P$6,"Позже закрытия",IF(D198&lt;Служебный!P$4,Служебный!N$4,IF((D198&gt;Служебный!P$5),Служебный!N$6,Служебный!N$5))))</f>
        <v>14:30 - 16:00</v>
      </c>
      <c r="AL198" s="91">
        <f t="shared" si="81"/>
        <v>5.09</v>
      </c>
      <c r="AM198" s="91">
        <f t="shared" si="82"/>
        <v>0</v>
      </c>
      <c r="AN198" s="91">
        <f t="shared" si="103"/>
        <v>2010</v>
      </c>
      <c r="AO198" s="91" t="str">
        <f t="shared" si="104"/>
        <v>Январь</v>
      </c>
      <c r="AP198" s="113">
        <f t="shared" si="105"/>
        <v>2</v>
      </c>
      <c r="AQ198" s="114">
        <f t="shared" si="92"/>
        <v>0</v>
      </c>
      <c r="AR198" s="114">
        <f t="shared" si="99"/>
        <v>30000</v>
      </c>
      <c r="AS198" s="114">
        <f t="shared" si="100"/>
        <v>-0.84961593333341934</v>
      </c>
      <c r="AT198" s="114">
        <f t="shared" si="106"/>
        <v>1.7114982123744647E-2</v>
      </c>
      <c r="AU198" s="91">
        <f t="shared" si="93"/>
        <v>0</v>
      </c>
      <c r="AV198" s="91">
        <f t="shared" si="94"/>
        <v>0</v>
      </c>
      <c r="AW198" s="91">
        <f t="shared" si="107"/>
        <v>40</v>
      </c>
      <c r="AX198" s="115">
        <f>IF(AV198=0,AX197,IF(VLOOKUP(C197,Сводный!I:L,2,FALSE)&lt;0,IF(AX197&lt;0,AX197-1,-1),IF(AX197&gt;0,AX197+1,1)))</f>
        <v>1</v>
      </c>
      <c r="AY198" s="120"/>
    </row>
    <row r="199" spans="1:51" s="25" customFormat="1" ht="11.25">
      <c r="A199" s="124"/>
      <c r="B199" s="116">
        <v>198</v>
      </c>
      <c r="C199" s="134">
        <v>40182</v>
      </c>
      <c r="D199" s="83">
        <v>0.64416666666666</v>
      </c>
      <c r="E199" s="84">
        <f t="shared" si="83"/>
        <v>40182</v>
      </c>
      <c r="F199" s="83">
        <v>0.65093749999999995</v>
      </c>
      <c r="G199" s="85" t="s">
        <v>3841</v>
      </c>
      <c r="H199" s="85" t="s">
        <v>63</v>
      </c>
      <c r="I199" s="86">
        <v>46.06</v>
      </c>
      <c r="J199" s="86">
        <v>45.98</v>
      </c>
      <c r="K199" s="85">
        <v>100</v>
      </c>
      <c r="L199" s="86">
        <v>4.2999999999999997E-2</v>
      </c>
      <c r="M199" s="118" t="s">
        <v>11847</v>
      </c>
      <c r="N199" s="108" t="s">
        <v>11913</v>
      </c>
      <c r="O199" s="109">
        <v>-2</v>
      </c>
      <c r="P199" s="110" t="s">
        <v>11995</v>
      </c>
      <c r="Q199" s="86"/>
      <c r="R199" s="86"/>
      <c r="S199" s="128">
        <f t="shared" si="101"/>
        <v>29737.072219999973</v>
      </c>
      <c r="T199" s="128">
        <f t="shared" si="102"/>
        <v>4.2999999999999997E-2</v>
      </c>
      <c r="U199" s="126">
        <f t="shared" si="84"/>
        <v>4606</v>
      </c>
      <c r="V199" s="126">
        <f t="shared" si="85"/>
        <v>4598</v>
      </c>
      <c r="W199" s="125">
        <f t="shared" si="86"/>
        <v>-8</v>
      </c>
      <c r="X199" s="125">
        <f t="shared" si="95"/>
        <v>-8.0429999999999993</v>
      </c>
      <c r="Y199" s="127">
        <f t="shared" si="96"/>
        <v>261.00999999999783</v>
      </c>
      <c r="Z199" s="127">
        <f t="shared" si="97"/>
        <v>-254.884780000002</v>
      </c>
      <c r="AA199" s="127">
        <f t="shared" si="87"/>
        <v>253.00999999999783</v>
      </c>
      <c r="AB199" s="127">
        <f t="shared" si="88"/>
        <v>-262.92778000000197</v>
      </c>
      <c r="AC199" s="91" t="str">
        <f>IF(G199&lt;&gt;"",VLOOKUP(WEEKDAY(C199,2),Служебный!K$4:L$10,2),"")</f>
        <v>пн</v>
      </c>
      <c r="AD199" s="111" t="str">
        <f t="shared" si="89"/>
        <v>15-16</v>
      </c>
      <c r="AE199" s="91" t="str">
        <f>VLOOKUP(G:G,Служебный!B:G,6,)</f>
        <v>NYSE</v>
      </c>
      <c r="AF199" s="91" t="str">
        <f>VLOOKUP(G:G,Служебный!B:G,3,FALSE)</f>
        <v>Basic Materials</v>
      </c>
      <c r="AG199" s="91" t="str">
        <f>VLOOKUP(G:G,Служебный!B:G,4,FALSE)</f>
        <v>Oil &amp; Gas Equipment &amp; Services</v>
      </c>
      <c r="AH199" s="112">
        <f t="shared" si="90"/>
        <v>585</v>
      </c>
      <c r="AI199" s="112">
        <f t="shared" si="98"/>
        <v>0</v>
      </c>
      <c r="AJ199" s="112" t="str">
        <f t="shared" si="91"/>
        <v>интрадей</v>
      </c>
      <c r="AK199" s="91" t="str">
        <f>IF(D199&lt;Служебный!P$3,"Раньше открытия",IF(D199&gt;Служебный!P$6,"Позже закрытия",IF(D199&lt;Служебный!P$4,Служебный!N$4,IF((D199&gt;Служебный!P$5),Служебный!N$6,Служебный!N$5))))</f>
        <v>14:30 - 16:00</v>
      </c>
      <c r="AL199" s="91">
        <f t="shared" si="81"/>
        <v>0</v>
      </c>
      <c r="AM199" s="91">
        <f t="shared" si="82"/>
        <v>-8.0429999999999993</v>
      </c>
      <c r="AN199" s="91">
        <f t="shared" si="103"/>
        <v>2010</v>
      </c>
      <c r="AO199" s="91" t="str">
        <f t="shared" si="104"/>
        <v>Январь</v>
      </c>
      <c r="AP199" s="113">
        <f t="shared" si="105"/>
        <v>2</v>
      </c>
      <c r="AQ199" s="114">
        <f t="shared" si="92"/>
        <v>0</v>
      </c>
      <c r="AR199" s="114">
        <f t="shared" si="99"/>
        <v>30000</v>
      </c>
      <c r="AS199" s="114">
        <f t="shared" si="100"/>
        <v>-0.87642593333342422</v>
      </c>
      <c r="AT199" s="114">
        <f t="shared" si="106"/>
        <v>-2.7039733887443625E-2</v>
      </c>
      <c r="AU199" s="91">
        <f t="shared" si="93"/>
        <v>0</v>
      </c>
      <c r="AV199" s="91">
        <f t="shared" si="94"/>
        <v>0</v>
      </c>
      <c r="AW199" s="91">
        <f t="shared" si="107"/>
        <v>50</v>
      </c>
      <c r="AX199" s="115">
        <f>IF(AV199=0,AX198,IF(VLOOKUP(C198,Сводный!I:L,2,FALSE)&lt;0,IF(AX198&lt;0,AX198-1,-1),IF(AX198&gt;0,AX198+1,1)))</f>
        <v>1</v>
      </c>
      <c r="AY199" s="120"/>
    </row>
    <row r="200" spans="1:51" s="25" customFormat="1" ht="11.25">
      <c r="A200" s="124"/>
      <c r="B200" s="116">
        <v>199</v>
      </c>
      <c r="C200" s="134">
        <v>40182</v>
      </c>
      <c r="D200" s="83">
        <v>0.64416666666666</v>
      </c>
      <c r="E200" s="84">
        <f t="shared" si="83"/>
        <v>40182</v>
      </c>
      <c r="F200" s="83">
        <v>0.65093749999999995</v>
      </c>
      <c r="G200" s="85" t="s">
        <v>3841</v>
      </c>
      <c r="H200" s="85" t="s">
        <v>63</v>
      </c>
      <c r="I200" s="86">
        <v>46.06</v>
      </c>
      <c r="J200" s="86">
        <v>45.98</v>
      </c>
      <c r="K200" s="85">
        <v>100</v>
      </c>
      <c r="L200" s="86">
        <v>2.7069999999999999</v>
      </c>
      <c r="M200" s="118" t="s">
        <v>11846</v>
      </c>
      <c r="N200" s="108" t="s">
        <v>11909</v>
      </c>
      <c r="O200" s="109">
        <v>0</v>
      </c>
      <c r="P200" s="110" t="s">
        <v>11997</v>
      </c>
      <c r="Q200" s="86"/>
      <c r="R200" s="86"/>
      <c r="S200" s="128">
        <f t="shared" si="101"/>
        <v>29726.365219999974</v>
      </c>
      <c r="T200" s="128">
        <f t="shared" si="102"/>
        <v>2.7069999999999999</v>
      </c>
      <c r="U200" s="126">
        <f t="shared" si="84"/>
        <v>4606</v>
      </c>
      <c r="V200" s="126">
        <f t="shared" si="85"/>
        <v>4598</v>
      </c>
      <c r="W200" s="125">
        <f t="shared" si="86"/>
        <v>-8</v>
      </c>
      <c r="X200" s="125">
        <f t="shared" si="95"/>
        <v>-10.707000000000001</v>
      </c>
      <c r="Y200" s="127">
        <f t="shared" si="96"/>
        <v>253.00999999999783</v>
      </c>
      <c r="Z200" s="127">
        <f t="shared" si="97"/>
        <v>-262.92778000000197</v>
      </c>
      <c r="AA200" s="127">
        <f t="shared" si="87"/>
        <v>245.00999999999783</v>
      </c>
      <c r="AB200" s="127">
        <f t="shared" si="88"/>
        <v>-273.63478000000197</v>
      </c>
      <c r="AC200" s="91" t="str">
        <f>IF(G200&lt;&gt;"",VLOOKUP(WEEKDAY(C200,2),Служебный!K$4:L$10,2),"")</f>
        <v>пн</v>
      </c>
      <c r="AD200" s="111" t="str">
        <f t="shared" si="89"/>
        <v>15-16</v>
      </c>
      <c r="AE200" s="91" t="str">
        <f>VLOOKUP(G:G,Служебный!B:G,6,)</f>
        <v>NYSE</v>
      </c>
      <c r="AF200" s="91" t="str">
        <f>VLOOKUP(G:G,Служебный!B:G,3,FALSE)</f>
        <v>Basic Materials</v>
      </c>
      <c r="AG200" s="91" t="str">
        <f>VLOOKUP(G:G,Служебный!B:G,4,FALSE)</f>
        <v>Oil &amp; Gas Equipment &amp; Services</v>
      </c>
      <c r="AH200" s="112">
        <f t="shared" si="90"/>
        <v>585</v>
      </c>
      <c r="AI200" s="112">
        <f t="shared" si="98"/>
        <v>0</v>
      </c>
      <c r="AJ200" s="112" t="str">
        <f t="shared" si="91"/>
        <v>интрадей</v>
      </c>
      <c r="AK200" s="91" t="str">
        <f>IF(D200&lt;Служебный!P$3,"Раньше открытия",IF(D200&gt;Служебный!P$6,"Позже закрытия",IF(D200&lt;Служебный!P$4,Служебный!N$4,IF((D200&gt;Служебный!P$5),Служебный!N$6,Служебный!N$5))))</f>
        <v>14:30 - 16:00</v>
      </c>
      <c r="AL200" s="91">
        <f t="shared" si="81"/>
        <v>0</v>
      </c>
      <c r="AM200" s="91">
        <f t="shared" si="82"/>
        <v>-10.707000000000001</v>
      </c>
      <c r="AN200" s="91">
        <f t="shared" si="103"/>
        <v>2010</v>
      </c>
      <c r="AO200" s="91" t="str">
        <f t="shared" si="104"/>
        <v>Январь</v>
      </c>
      <c r="AP200" s="113">
        <f t="shared" si="105"/>
        <v>2</v>
      </c>
      <c r="AQ200" s="114">
        <f t="shared" si="92"/>
        <v>29726.365219999974</v>
      </c>
      <c r="AR200" s="114">
        <f t="shared" si="99"/>
        <v>30000</v>
      </c>
      <c r="AS200" s="114">
        <f t="shared" si="100"/>
        <v>-0.91211593333341934</v>
      </c>
      <c r="AT200" s="114">
        <f t="shared" si="106"/>
        <v>-3.600556208353764E-2</v>
      </c>
      <c r="AU200" s="91">
        <f t="shared" si="93"/>
        <v>0</v>
      </c>
      <c r="AV200" s="91">
        <f t="shared" si="94"/>
        <v>-273.63478000000197</v>
      </c>
      <c r="AW200" s="91">
        <f t="shared" si="107"/>
        <v>50</v>
      </c>
      <c r="AX200" s="115">
        <f>IF(AV200=0,AX199,IF(VLOOKUP(C199,Сводный!I:L,2,FALSE)&lt;0,IF(AX199&lt;0,AX199-1,-1),IF(AX199&gt;0,AX199+1,1)))</f>
        <v>2</v>
      </c>
      <c r="AY200" s="120"/>
    </row>
    <row r="201" spans="1:51" s="25" customFormat="1" ht="11.25">
      <c r="A201" s="124"/>
      <c r="B201" s="116">
        <v>200</v>
      </c>
      <c r="C201" s="134">
        <v>40183</v>
      </c>
      <c r="D201" s="83">
        <v>0.40037037037036999</v>
      </c>
      <c r="E201" s="84">
        <f t="shared" si="83"/>
        <v>40183</v>
      </c>
      <c r="F201" s="83">
        <v>0.40675925925924999</v>
      </c>
      <c r="G201" s="85" t="s">
        <v>975</v>
      </c>
      <c r="H201" s="85" t="s">
        <v>63</v>
      </c>
      <c r="I201" s="86">
        <v>19.43</v>
      </c>
      <c r="J201" s="86">
        <v>19.97</v>
      </c>
      <c r="K201" s="85">
        <v>100</v>
      </c>
      <c r="L201" s="86">
        <v>2.4300000000000002</v>
      </c>
      <c r="M201" s="118" t="s">
        <v>11907</v>
      </c>
      <c r="N201" s="108" t="s">
        <v>11909</v>
      </c>
      <c r="O201" s="109">
        <v>-2</v>
      </c>
      <c r="P201" s="110" t="s">
        <v>11996</v>
      </c>
      <c r="Q201" s="86"/>
      <c r="R201" s="86"/>
      <c r="S201" s="128">
        <f t="shared" si="101"/>
        <v>29777.935219999974</v>
      </c>
      <c r="T201" s="128">
        <f t="shared" si="102"/>
        <v>2.4300000000000002</v>
      </c>
      <c r="U201" s="126">
        <f t="shared" si="84"/>
        <v>1943</v>
      </c>
      <c r="V201" s="126">
        <f t="shared" si="85"/>
        <v>1997</v>
      </c>
      <c r="W201" s="125">
        <f t="shared" si="86"/>
        <v>54</v>
      </c>
      <c r="X201" s="125">
        <f t="shared" si="95"/>
        <v>51.57</v>
      </c>
      <c r="Y201" s="127">
        <f t="shared" si="96"/>
        <v>245.00999999999783</v>
      </c>
      <c r="Z201" s="127">
        <f t="shared" si="97"/>
        <v>-273.63478000000197</v>
      </c>
      <c r="AA201" s="127">
        <f t="shared" si="87"/>
        <v>299.00999999999783</v>
      </c>
      <c r="AB201" s="127">
        <f t="shared" si="88"/>
        <v>-222.06478000000197</v>
      </c>
      <c r="AC201" s="91" t="str">
        <f>IF(G201&lt;&gt;"",VLOOKUP(WEEKDAY(C201,2),Служебный!K$4:L$10,2),"")</f>
        <v>вт</v>
      </c>
      <c r="AD201" s="111" t="str">
        <f t="shared" si="89"/>
        <v>9-10</v>
      </c>
      <c r="AE201" s="91" t="e">
        <f>VLOOKUP(G:G,Служебный!B:G,6,)</f>
        <v>#N/A</v>
      </c>
      <c r="AF201" s="91" t="e">
        <f>VLOOKUP(G:G,Служебный!B:G,3,FALSE)</f>
        <v>#N/A</v>
      </c>
      <c r="AG201" s="91" t="e">
        <f>VLOOKUP(G:G,Служебный!B:G,4,FALSE)</f>
        <v>#N/A</v>
      </c>
      <c r="AH201" s="112">
        <f t="shared" si="90"/>
        <v>552</v>
      </c>
      <c r="AI201" s="112">
        <f t="shared" si="98"/>
        <v>0</v>
      </c>
      <c r="AJ201" s="112" t="str">
        <f t="shared" si="91"/>
        <v>интрадей</v>
      </c>
      <c r="AK201" s="91" t="str">
        <f>IF(D201&lt;Служебный!P$3,"Раньше открытия",IF(D201&gt;Служебный!P$6,"Позже закрытия",IF(D201&lt;Служебный!P$4,Служебный!N$4,IF((D201&gt;Служебный!P$5),Служебный!N$6,Служебный!N$5))))</f>
        <v>9:30 - 11:00</v>
      </c>
      <c r="AL201" s="91">
        <f t="shared" si="81"/>
        <v>51.57</v>
      </c>
      <c r="AM201" s="91">
        <f t="shared" si="82"/>
        <v>0</v>
      </c>
      <c r="AN201" s="91">
        <f t="shared" si="103"/>
        <v>2010</v>
      </c>
      <c r="AO201" s="91" t="str">
        <f t="shared" si="104"/>
        <v>Январь</v>
      </c>
      <c r="AP201" s="113">
        <f t="shared" si="105"/>
        <v>2</v>
      </c>
      <c r="AQ201" s="114">
        <f t="shared" si="92"/>
        <v>0</v>
      </c>
      <c r="AR201" s="114">
        <f t="shared" si="99"/>
        <v>30000</v>
      </c>
      <c r="AS201" s="114">
        <f t="shared" si="100"/>
        <v>-0.74021593333342028</v>
      </c>
      <c r="AT201" s="114">
        <f t="shared" si="106"/>
        <v>0.17348236024935629</v>
      </c>
      <c r="AU201" s="91">
        <f t="shared" si="93"/>
        <v>-273.63478000000197</v>
      </c>
      <c r="AV201" s="91">
        <f t="shared" si="94"/>
        <v>0</v>
      </c>
      <c r="AW201" s="91">
        <f t="shared" si="107"/>
        <v>20</v>
      </c>
      <c r="AX201" s="115">
        <f>IF(AV201=0,AX200,IF(VLOOKUP(C200,Сводный!I:L,2,FALSE)&lt;0,IF(AX200&lt;0,AX200-1,-1),IF(AX200&gt;0,AX200+1,1)))</f>
        <v>2</v>
      </c>
      <c r="AY201" s="120"/>
    </row>
    <row r="202" spans="1:51" s="25" customFormat="1" ht="11.25">
      <c r="A202" s="124"/>
      <c r="B202" s="116">
        <v>201</v>
      </c>
      <c r="C202" s="134">
        <v>40183</v>
      </c>
      <c r="D202" s="83">
        <v>0.40067129629629</v>
      </c>
      <c r="E202" s="84">
        <f t="shared" si="83"/>
        <v>40183</v>
      </c>
      <c r="F202" s="83">
        <v>0.40325231481481</v>
      </c>
      <c r="G202" s="85" t="s">
        <v>460</v>
      </c>
      <c r="H202" s="85" t="s">
        <v>63</v>
      </c>
      <c r="I202" s="86">
        <v>45.02</v>
      </c>
      <c r="J202" s="86">
        <v>44.81</v>
      </c>
      <c r="K202" s="85">
        <v>100</v>
      </c>
      <c r="L202" s="86">
        <v>2.33</v>
      </c>
      <c r="M202" s="118" t="s">
        <v>11907</v>
      </c>
      <c r="N202" s="108" t="s">
        <v>11913</v>
      </c>
      <c r="O202" s="109">
        <v>-2</v>
      </c>
      <c r="P202" s="110" t="s">
        <v>11996</v>
      </c>
      <c r="Q202" s="86"/>
      <c r="R202" s="86"/>
      <c r="S202" s="128">
        <f t="shared" si="101"/>
        <v>29754.605219999972</v>
      </c>
      <c r="T202" s="128">
        <f t="shared" si="102"/>
        <v>2.33</v>
      </c>
      <c r="U202" s="126">
        <f t="shared" si="84"/>
        <v>4502</v>
      </c>
      <c r="V202" s="126">
        <f t="shared" si="85"/>
        <v>4481</v>
      </c>
      <c r="W202" s="125">
        <f t="shared" si="86"/>
        <v>-21</v>
      </c>
      <c r="X202" s="125">
        <f t="shared" si="95"/>
        <v>-23.33</v>
      </c>
      <c r="Y202" s="127">
        <f t="shared" si="96"/>
        <v>299.00999999999783</v>
      </c>
      <c r="Z202" s="127">
        <f t="shared" si="97"/>
        <v>-222.06478000000197</v>
      </c>
      <c r="AA202" s="127">
        <f t="shared" si="87"/>
        <v>278.00999999999783</v>
      </c>
      <c r="AB202" s="127">
        <f t="shared" si="88"/>
        <v>-245.39478000000196</v>
      </c>
      <c r="AC202" s="91" t="str">
        <f>IF(G202&lt;&gt;"",VLOOKUP(WEEKDAY(C202,2),Служебный!K$4:L$10,2),"")</f>
        <v>вт</v>
      </c>
      <c r="AD202" s="111" t="str">
        <f t="shared" si="89"/>
        <v>9-10</v>
      </c>
      <c r="AE202" s="91" t="str">
        <f>VLOOKUP(G:G,Служебный!B:G,6,)</f>
        <v>NYSE</v>
      </c>
      <c r="AF202" s="91" t="str">
        <f>VLOOKUP(G:G,Служебный!B:G,3,FALSE)</f>
        <v>Basic Materials</v>
      </c>
      <c r="AG202" s="91" t="str">
        <f>VLOOKUP(G:G,Служебный!B:G,4,FALSE)</f>
        <v>Oil &amp; Gas Drilling &amp; Exploration</v>
      </c>
      <c r="AH202" s="112">
        <f t="shared" si="90"/>
        <v>223</v>
      </c>
      <c r="AI202" s="112">
        <f t="shared" si="98"/>
        <v>0</v>
      </c>
      <c r="AJ202" s="112" t="str">
        <f t="shared" si="91"/>
        <v>интрадей</v>
      </c>
      <c r="AK202" s="91" t="str">
        <f>IF(D202&lt;Служебный!P$3,"Раньше открытия",IF(D202&gt;Служебный!P$6,"Позже закрытия",IF(D202&lt;Служебный!P$4,Служебный!N$4,IF((D202&gt;Служебный!P$5),Служебный!N$6,Служебный!N$5))))</f>
        <v>9:30 - 11:00</v>
      </c>
      <c r="AL202" s="91">
        <f t="shared" si="81"/>
        <v>0</v>
      </c>
      <c r="AM202" s="91">
        <f t="shared" si="82"/>
        <v>-23.33</v>
      </c>
      <c r="AN202" s="91">
        <f t="shared" si="103"/>
        <v>2010</v>
      </c>
      <c r="AO202" s="91" t="str">
        <f t="shared" si="104"/>
        <v>Январь</v>
      </c>
      <c r="AP202" s="113">
        <f t="shared" si="105"/>
        <v>2</v>
      </c>
      <c r="AQ202" s="114">
        <f t="shared" si="92"/>
        <v>0</v>
      </c>
      <c r="AR202" s="114">
        <f t="shared" si="99"/>
        <v>30000</v>
      </c>
      <c r="AS202" s="114">
        <f t="shared" si="100"/>
        <v>-0.81798260000009271</v>
      </c>
      <c r="AT202" s="114">
        <f t="shared" si="106"/>
        <v>-7.8346600688191589E-2</v>
      </c>
      <c r="AU202" s="91">
        <f t="shared" si="93"/>
        <v>0</v>
      </c>
      <c r="AV202" s="91">
        <f t="shared" si="94"/>
        <v>0</v>
      </c>
      <c r="AW202" s="91">
        <f t="shared" si="107"/>
        <v>50</v>
      </c>
      <c r="AX202" s="115">
        <f>IF(AV202=0,AX201,IF(VLOOKUP(C201,Сводный!I:L,2,FALSE)&lt;0,IF(AX201&lt;0,AX201-1,-1),IF(AX201&gt;0,AX201+1,1)))</f>
        <v>2</v>
      </c>
      <c r="AY202" s="120"/>
    </row>
    <row r="203" spans="1:51" s="25" customFormat="1" ht="11.25">
      <c r="A203" s="124"/>
      <c r="B203" s="116">
        <v>202</v>
      </c>
      <c r="C203" s="134">
        <v>40183</v>
      </c>
      <c r="D203" s="83">
        <v>0.40228009259259001</v>
      </c>
      <c r="E203" s="84">
        <f t="shared" si="83"/>
        <v>40183</v>
      </c>
      <c r="F203" s="83">
        <v>0.41599537037036999</v>
      </c>
      <c r="G203" s="85" t="s">
        <v>968</v>
      </c>
      <c r="H203" s="85" t="s">
        <v>63</v>
      </c>
      <c r="I203" s="86">
        <v>23.03</v>
      </c>
      <c r="J203" s="86">
        <v>22.98</v>
      </c>
      <c r="K203" s="85">
        <v>100</v>
      </c>
      <c r="L203" s="86">
        <v>2.4300000000000002</v>
      </c>
      <c r="M203" s="118" t="s">
        <v>11847</v>
      </c>
      <c r="N203" s="108" t="s">
        <v>11909</v>
      </c>
      <c r="O203" s="109">
        <v>-2</v>
      </c>
      <c r="P203" s="110" t="s">
        <v>11995</v>
      </c>
      <c r="Q203" s="86"/>
      <c r="R203" s="86"/>
      <c r="S203" s="128">
        <f t="shared" si="101"/>
        <v>29747.175219999972</v>
      </c>
      <c r="T203" s="128">
        <f t="shared" si="102"/>
        <v>2.4300000000000002</v>
      </c>
      <c r="U203" s="126">
        <f t="shared" si="84"/>
        <v>2303</v>
      </c>
      <c r="V203" s="126">
        <f t="shared" si="85"/>
        <v>2298</v>
      </c>
      <c r="W203" s="125">
        <f t="shared" si="86"/>
        <v>-5</v>
      </c>
      <c r="X203" s="125">
        <f t="shared" si="95"/>
        <v>-7.43</v>
      </c>
      <c r="Y203" s="127">
        <f t="shared" si="96"/>
        <v>278.00999999999783</v>
      </c>
      <c r="Z203" s="127">
        <f t="shared" si="97"/>
        <v>-245.39478000000196</v>
      </c>
      <c r="AA203" s="127">
        <f t="shared" si="87"/>
        <v>273.00999999999783</v>
      </c>
      <c r="AB203" s="127">
        <f t="shared" si="88"/>
        <v>-252.82478000000197</v>
      </c>
      <c r="AC203" s="91" t="str">
        <f>IF(G203&lt;&gt;"",VLOOKUP(WEEKDAY(C203,2),Служебный!K$4:L$10,2),"")</f>
        <v>вт</v>
      </c>
      <c r="AD203" s="111" t="str">
        <f t="shared" si="89"/>
        <v>9-10</v>
      </c>
      <c r="AE203" s="91" t="str">
        <f>VLOOKUP(G:G,Служебный!B:G,6,)</f>
        <v>NYSE</v>
      </c>
      <c r="AF203" s="91" t="str">
        <f>VLOOKUP(G:G,Служебный!B:G,3,FALSE)</f>
        <v>Consumer Goods</v>
      </c>
      <c r="AG203" s="91" t="str">
        <f>VLOOKUP(G:G,Служебный!B:G,4,FALSE)</f>
        <v>Processed &amp; Packaged Goods</v>
      </c>
      <c r="AH203" s="112">
        <f t="shared" si="90"/>
        <v>1185</v>
      </c>
      <c r="AI203" s="112">
        <f t="shared" si="98"/>
        <v>15</v>
      </c>
      <c r="AJ203" s="112" t="str">
        <f t="shared" si="91"/>
        <v>интрадей</v>
      </c>
      <c r="AK203" s="91" t="str">
        <f>IF(D203&lt;Служебный!P$3,"Раньше открытия",IF(D203&gt;Служебный!P$6,"Позже закрытия",IF(D203&lt;Служебный!P$4,Служебный!N$4,IF((D203&gt;Служебный!P$5),Служебный!N$6,Служебный!N$5))))</f>
        <v>9:30 - 11:00</v>
      </c>
      <c r="AL203" s="91">
        <f t="shared" si="81"/>
        <v>0</v>
      </c>
      <c r="AM203" s="91">
        <f t="shared" si="82"/>
        <v>-7.43</v>
      </c>
      <c r="AN203" s="91">
        <f t="shared" si="103"/>
        <v>2010</v>
      </c>
      <c r="AO203" s="91" t="str">
        <f t="shared" si="104"/>
        <v>Январь</v>
      </c>
      <c r="AP203" s="113">
        <f t="shared" si="105"/>
        <v>2</v>
      </c>
      <c r="AQ203" s="114">
        <f t="shared" si="92"/>
        <v>0</v>
      </c>
      <c r="AR203" s="114">
        <f t="shared" si="99"/>
        <v>30000</v>
      </c>
      <c r="AS203" s="114">
        <f t="shared" si="100"/>
        <v>-0.84274926666676042</v>
      </c>
      <c r="AT203" s="114">
        <f t="shared" si="106"/>
        <v>-2.4970924484005969E-2</v>
      </c>
      <c r="AU203" s="91">
        <f t="shared" si="93"/>
        <v>0</v>
      </c>
      <c r="AV203" s="91">
        <f t="shared" si="94"/>
        <v>0</v>
      </c>
      <c r="AW203" s="91">
        <f t="shared" si="107"/>
        <v>25</v>
      </c>
      <c r="AX203" s="115">
        <f>IF(AV203=0,AX202,IF(VLOOKUP(C202,Сводный!I:L,2,FALSE)&lt;0,IF(AX202&lt;0,AX202-1,-1),IF(AX202&gt;0,AX202+1,1)))</f>
        <v>2</v>
      </c>
      <c r="AY203" s="120"/>
    </row>
    <row r="204" spans="1:51" s="25" customFormat="1" ht="11.25">
      <c r="A204" s="124"/>
      <c r="B204" s="116">
        <v>203</v>
      </c>
      <c r="C204" s="134">
        <v>40183</v>
      </c>
      <c r="D204" s="83">
        <v>0.40707175925924999</v>
      </c>
      <c r="E204" s="84">
        <f t="shared" si="83"/>
        <v>40183</v>
      </c>
      <c r="F204" s="83">
        <v>0.41599537037036999</v>
      </c>
      <c r="G204" s="85" t="s">
        <v>968</v>
      </c>
      <c r="H204" s="85" t="s">
        <v>63</v>
      </c>
      <c r="I204" s="86">
        <v>23.01</v>
      </c>
      <c r="J204" s="86">
        <v>22.98</v>
      </c>
      <c r="K204" s="85">
        <v>100</v>
      </c>
      <c r="L204" s="86">
        <v>2.15</v>
      </c>
      <c r="M204" s="118" t="s">
        <v>11847</v>
      </c>
      <c r="N204" s="108" t="s">
        <v>11909</v>
      </c>
      <c r="O204" s="109">
        <v>1</v>
      </c>
      <c r="P204" s="110" t="s">
        <v>11995</v>
      </c>
      <c r="Q204" s="86"/>
      <c r="R204" s="86"/>
      <c r="S204" s="128">
        <f t="shared" si="101"/>
        <v>29742.02521999997</v>
      </c>
      <c r="T204" s="128">
        <f t="shared" si="102"/>
        <v>2.15</v>
      </c>
      <c r="U204" s="126">
        <f t="shared" si="84"/>
        <v>2301</v>
      </c>
      <c r="V204" s="126">
        <f t="shared" si="85"/>
        <v>2298</v>
      </c>
      <c r="W204" s="125">
        <f t="shared" si="86"/>
        <v>-3</v>
      </c>
      <c r="X204" s="125">
        <f t="shared" si="95"/>
        <v>-5.15</v>
      </c>
      <c r="Y204" s="127">
        <f t="shared" si="96"/>
        <v>273.00999999999783</v>
      </c>
      <c r="Z204" s="127">
        <f t="shared" si="97"/>
        <v>-252.82478000000197</v>
      </c>
      <c r="AA204" s="127">
        <f t="shared" si="87"/>
        <v>270.00999999999783</v>
      </c>
      <c r="AB204" s="127">
        <f t="shared" si="88"/>
        <v>-257.97478000000194</v>
      </c>
      <c r="AC204" s="91" t="str">
        <f>IF(G204&lt;&gt;"",VLOOKUP(WEEKDAY(C204,2),Служебный!K$4:L$10,2),"")</f>
        <v>вт</v>
      </c>
      <c r="AD204" s="111" t="str">
        <f t="shared" si="89"/>
        <v>9-10</v>
      </c>
      <c r="AE204" s="91" t="str">
        <f>VLOOKUP(G:G,Служебный!B:G,6,)</f>
        <v>NYSE</v>
      </c>
      <c r="AF204" s="91" t="str">
        <f>VLOOKUP(G:G,Служебный!B:G,3,FALSE)</f>
        <v>Consumer Goods</v>
      </c>
      <c r="AG204" s="91" t="str">
        <f>VLOOKUP(G:G,Служебный!B:G,4,FALSE)</f>
        <v>Processed &amp; Packaged Goods</v>
      </c>
      <c r="AH204" s="112">
        <f t="shared" si="90"/>
        <v>771</v>
      </c>
      <c r="AI204" s="112">
        <f t="shared" si="98"/>
        <v>0</v>
      </c>
      <c r="AJ204" s="112" t="str">
        <f t="shared" si="91"/>
        <v>интрадей</v>
      </c>
      <c r="AK204" s="91" t="str">
        <f>IF(D204&lt;Служебный!P$3,"Раньше открытия",IF(D204&gt;Служебный!P$6,"Позже закрытия",IF(D204&lt;Служебный!P$4,Служебный!N$4,IF((D204&gt;Служебный!P$5),Служебный!N$6,Служебный!N$5))))</f>
        <v>9:30 - 11:00</v>
      </c>
      <c r="AL204" s="91">
        <f t="shared" ref="AL204:AL267" si="108">IF(X204&gt;0,X204,0)</f>
        <v>0</v>
      </c>
      <c r="AM204" s="91">
        <f t="shared" ref="AM204:AM267" si="109">IF(X204&lt;0,X204,0)</f>
        <v>-5.15</v>
      </c>
      <c r="AN204" s="91">
        <f t="shared" si="103"/>
        <v>2010</v>
      </c>
      <c r="AO204" s="91" t="str">
        <f t="shared" si="104"/>
        <v>Январь</v>
      </c>
      <c r="AP204" s="113">
        <f t="shared" si="105"/>
        <v>2</v>
      </c>
      <c r="AQ204" s="114">
        <f t="shared" si="92"/>
        <v>0</v>
      </c>
      <c r="AR204" s="114">
        <f t="shared" si="99"/>
        <v>30000</v>
      </c>
      <c r="AS204" s="114">
        <f t="shared" si="100"/>
        <v>-0.85991593333343186</v>
      </c>
      <c r="AT204" s="114">
        <f t="shared" si="106"/>
        <v>-1.7312568208288047E-2</v>
      </c>
      <c r="AU204" s="91">
        <f t="shared" si="93"/>
        <v>0</v>
      </c>
      <c r="AV204" s="91">
        <f t="shared" si="94"/>
        <v>0</v>
      </c>
      <c r="AW204" s="91">
        <f t="shared" si="107"/>
        <v>25</v>
      </c>
      <c r="AX204" s="115">
        <f>IF(AV204=0,AX203,IF(VLOOKUP(C203,Сводный!I:L,2,FALSE)&lt;0,IF(AX203&lt;0,AX203-1,-1),IF(AX203&gt;0,AX203+1,1)))</f>
        <v>2</v>
      </c>
      <c r="AY204" s="120"/>
    </row>
    <row r="205" spans="1:51" s="25" customFormat="1" ht="11.25">
      <c r="A205" s="124"/>
      <c r="B205" s="116">
        <v>204</v>
      </c>
      <c r="C205" s="134">
        <v>40183</v>
      </c>
      <c r="D205" s="83">
        <v>0.41012731481480996</v>
      </c>
      <c r="E205" s="84">
        <f t="shared" si="83"/>
        <v>40183</v>
      </c>
      <c r="F205" s="83">
        <v>0.42199074074073994</v>
      </c>
      <c r="G205" s="85" t="s">
        <v>975</v>
      </c>
      <c r="H205" s="85" t="s">
        <v>63</v>
      </c>
      <c r="I205" s="86">
        <v>20.04</v>
      </c>
      <c r="J205" s="86">
        <v>20.04</v>
      </c>
      <c r="K205" s="85">
        <v>100</v>
      </c>
      <c r="L205" s="86">
        <v>2.4300000000000002</v>
      </c>
      <c r="M205" s="118" t="s">
        <v>11907</v>
      </c>
      <c r="N205" s="108" t="s">
        <v>11909</v>
      </c>
      <c r="O205" s="109">
        <v>2</v>
      </c>
      <c r="P205" s="110" t="s">
        <v>11996</v>
      </c>
      <c r="Q205" s="86"/>
      <c r="R205" s="86"/>
      <c r="S205" s="128">
        <f t="shared" si="101"/>
        <v>29739.59521999997</v>
      </c>
      <c r="T205" s="128">
        <f t="shared" si="102"/>
        <v>2.4300000000000002</v>
      </c>
      <c r="U205" s="126">
        <f t="shared" si="84"/>
        <v>2004</v>
      </c>
      <c r="V205" s="126">
        <f t="shared" si="85"/>
        <v>2004</v>
      </c>
      <c r="W205" s="125">
        <f t="shared" si="86"/>
        <v>0</v>
      </c>
      <c r="X205" s="125">
        <f t="shared" si="95"/>
        <v>-2.4300000000000002</v>
      </c>
      <c r="Y205" s="127">
        <f t="shared" si="96"/>
        <v>270.00999999999783</v>
      </c>
      <c r="Z205" s="127">
        <f t="shared" si="97"/>
        <v>-257.97478000000194</v>
      </c>
      <c r="AA205" s="127">
        <f t="shared" si="87"/>
        <v>270.00999999999783</v>
      </c>
      <c r="AB205" s="127">
        <f t="shared" si="88"/>
        <v>-260.40478000000195</v>
      </c>
      <c r="AC205" s="91" t="str">
        <f>IF(G205&lt;&gt;"",VLOOKUP(WEEKDAY(C205,2),Служебный!K$4:L$10,2),"")</f>
        <v>вт</v>
      </c>
      <c r="AD205" s="111" t="str">
        <f t="shared" si="89"/>
        <v>9-10</v>
      </c>
      <c r="AE205" s="91" t="e">
        <f>VLOOKUP(G:G,Служебный!B:G,6,)</f>
        <v>#N/A</v>
      </c>
      <c r="AF205" s="91" t="e">
        <f>VLOOKUP(G:G,Служебный!B:G,3,FALSE)</f>
        <v>#N/A</v>
      </c>
      <c r="AG205" s="91" t="e">
        <f>VLOOKUP(G:G,Служебный!B:G,4,FALSE)</f>
        <v>#N/A</v>
      </c>
      <c r="AH205" s="112">
        <f t="shared" si="90"/>
        <v>1025</v>
      </c>
      <c r="AI205" s="112">
        <f t="shared" si="98"/>
        <v>15</v>
      </c>
      <c r="AJ205" s="112" t="str">
        <f t="shared" si="91"/>
        <v>интрадей</v>
      </c>
      <c r="AK205" s="91" t="str">
        <f>IF(D205&lt;Служебный!P$3,"Раньше открытия",IF(D205&gt;Служебный!P$6,"Позже закрытия",IF(D205&lt;Служебный!P$4,Служебный!N$4,IF((D205&gt;Служебный!P$5),Служебный!N$6,Служебный!N$5))))</f>
        <v>9:30 - 11:00</v>
      </c>
      <c r="AL205" s="91">
        <f t="shared" si="108"/>
        <v>0</v>
      </c>
      <c r="AM205" s="91">
        <f t="shared" si="109"/>
        <v>-2.4300000000000002</v>
      </c>
      <c r="AN205" s="91">
        <f t="shared" si="103"/>
        <v>2010</v>
      </c>
      <c r="AO205" s="91" t="str">
        <f t="shared" si="104"/>
        <v>Январь</v>
      </c>
      <c r="AP205" s="113">
        <f t="shared" si="105"/>
        <v>2</v>
      </c>
      <c r="AQ205" s="114">
        <f t="shared" si="92"/>
        <v>0</v>
      </c>
      <c r="AR205" s="114">
        <f t="shared" si="99"/>
        <v>30000</v>
      </c>
      <c r="AS205" s="114">
        <f t="shared" si="100"/>
        <v>-0.86801593333343285</v>
      </c>
      <c r="AT205" s="114">
        <f t="shared" si="106"/>
        <v>-8.1702573447024109E-3</v>
      </c>
      <c r="AU205" s="91">
        <f t="shared" si="93"/>
        <v>0</v>
      </c>
      <c r="AV205" s="91">
        <f t="shared" si="94"/>
        <v>0</v>
      </c>
      <c r="AW205" s="91">
        <f t="shared" si="107"/>
        <v>25</v>
      </c>
      <c r="AX205" s="115">
        <f>IF(AV205=0,AX204,IF(VLOOKUP(C204,Сводный!I:L,2,FALSE)&lt;0,IF(AX204&lt;0,AX204-1,-1),IF(AX204&gt;0,AX204+1,1)))</f>
        <v>2</v>
      </c>
      <c r="AY205" s="120"/>
    </row>
    <row r="206" spans="1:51" s="25" customFormat="1" ht="11.25">
      <c r="A206" s="124"/>
      <c r="B206" s="116">
        <v>205</v>
      </c>
      <c r="C206" s="134">
        <v>40183</v>
      </c>
      <c r="D206" s="83">
        <v>0.41171296296296001</v>
      </c>
      <c r="E206" s="84">
        <f t="shared" si="83"/>
        <v>40183</v>
      </c>
      <c r="F206" s="83">
        <v>0.42217592592592001</v>
      </c>
      <c r="G206" s="85" t="s">
        <v>975</v>
      </c>
      <c r="H206" s="85" t="s">
        <v>63</v>
      </c>
      <c r="I206" s="86">
        <v>19.87</v>
      </c>
      <c r="J206" s="86">
        <v>19.97</v>
      </c>
      <c r="K206" s="85">
        <v>100</v>
      </c>
      <c r="L206" s="86">
        <v>2.5499999999999998</v>
      </c>
      <c r="M206" s="118" t="s">
        <v>11847</v>
      </c>
      <c r="N206" s="108" t="s">
        <v>11913</v>
      </c>
      <c r="O206" s="109">
        <v>2</v>
      </c>
      <c r="P206" s="110" t="s">
        <v>11995</v>
      </c>
      <c r="Q206" s="86"/>
      <c r="R206" s="86"/>
      <c r="S206" s="128">
        <f t="shared" si="101"/>
        <v>29747.045219999971</v>
      </c>
      <c r="T206" s="128">
        <f t="shared" si="102"/>
        <v>2.5499999999999998</v>
      </c>
      <c r="U206" s="126">
        <f t="shared" si="84"/>
        <v>1987</v>
      </c>
      <c r="V206" s="126">
        <f t="shared" si="85"/>
        <v>1997</v>
      </c>
      <c r="W206" s="125">
        <f t="shared" si="86"/>
        <v>10</v>
      </c>
      <c r="X206" s="125">
        <f t="shared" si="95"/>
        <v>7.45</v>
      </c>
      <c r="Y206" s="127">
        <f t="shared" si="96"/>
        <v>270.00999999999783</v>
      </c>
      <c r="Z206" s="127">
        <f t="shared" si="97"/>
        <v>-260.40478000000195</v>
      </c>
      <c r="AA206" s="127">
        <f t="shared" si="87"/>
        <v>280.00999999999783</v>
      </c>
      <c r="AB206" s="127">
        <f t="shared" si="88"/>
        <v>-252.95478000000196</v>
      </c>
      <c r="AC206" s="91" t="str">
        <f>IF(G206&lt;&gt;"",VLOOKUP(WEEKDAY(C206,2),Служебный!K$4:L$10,2),"")</f>
        <v>вт</v>
      </c>
      <c r="AD206" s="111" t="str">
        <f t="shared" si="89"/>
        <v>9-10</v>
      </c>
      <c r="AE206" s="91" t="e">
        <f>VLOOKUP(G:G,Служебный!B:G,6,)</f>
        <v>#N/A</v>
      </c>
      <c r="AF206" s="91" t="e">
        <f>VLOOKUP(G:G,Служебный!B:G,3,FALSE)</f>
        <v>#N/A</v>
      </c>
      <c r="AG206" s="91" t="e">
        <f>VLOOKUP(G:G,Служебный!B:G,4,FALSE)</f>
        <v>#N/A</v>
      </c>
      <c r="AH206" s="112">
        <f t="shared" si="90"/>
        <v>904</v>
      </c>
      <c r="AI206" s="112">
        <f t="shared" si="98"/>
        <v>15</v>
      </c>
      <c r="AJ206" s="112" t="str">
        <f t="shared" si="91"/>
        <v>интрадей</v>
      </c>
      <c r="AK206" s="91" t="str">
        <f>IF(D206&lt;Служебный!P$3,"Раньше открытия",IF(D206&gt;Служебный!P$6,"Позже закрытия",IF(D206&lt;Служебный!P$4,Служебный!N$4,IF((D206&gt;Служебный!P$5),Служебный!N$6,Служебный!N$5))))</f>
        <v>9:30 - 11:00</v>
      </c>
      <c r="AL206" s="91">
        <f t="shared" si="108"/>
        <v>7.45</v>
      </c>
      <c r="AM206" s="91">
        <f t="shared" si="109"/>
        <v>0</v>
      </c>
      <c r="AN206" s="91">
        <f t="shared" si="103"/>
        <v>2010</v>
      </c>
      <c r="AO206" s="91" t="str">
        <f t="shared" si="104"/>
        <v>Январь</v>
      </c>
      <c r="AP206" s="113">
        <f t="shared" si="105"/>
        <v>2</v>
      </c>
      <c r="AQ206" s="114">
        <f t="shared" si="92"/>
        <v>0</v>
      </c>
      <c r="AR206" s="114">
        <f t="shared" si="99"/>
        <v>30000</v>
      </c>
      <c r="AS206" s="114">
        <f t="shared" si="100"/>
        <v>-0.84318260000009715</v>
      </c>
      <c r="AT206" s="114">
        <f t="shared" si="106"/>
        <v>2.5050778078480971E-2</v>
      </c>
      <c r="AU206" s="91">
        <f t="shared" si="93"/>
        <v>0</v>
      </c>
      <c r="AV206" s="91">
        <f t="shared" si="94"/>
        <v>0</v>
      </c>
      <c r="AW206" s="91">
        <f t="shared" si="107"/>
        <v>20</v>
      </c>
      <c r="AX206" s="115">
        <f>IF(AV206=0,AX205,IF(VLOOKUP(C205,Сводный!I:L,2,FALSE)&lt;0,IF(AX205&lt;0,AX205-1,-1),IF(AX205&gt;0,AX205+1,1)))</f>
        <v>2</v>
      </c>
      <c r="AY206" s="120"/>
    </row>
    <row r="207" spans="1:51" s="25" customFormat="1" ht="11.25">
      <c r="A207" s="124"/>
      <c r="B207" s="116">
        <v>206</v>
      </c>
      <c r="C207" s="134">
        <v>40183</v>
      </c>
      <c r="D207" s="83">
        <v>0.42541666666665995</v>
      </c>
      <c r="E207" s="84">
        <f t="shared" si="83"/>
        <v>40183</v>
      </c>
      <c r="F207" s="83">
        <v>0.43793981481480998</v>
      </c>
      <c r="G207" s="85" t="s">
        <v>3738</v>
      </c>
      <c r="H207" s="85" t="s">
        <v>63</v>
      </c>
      <c r="I207" s="86">
        <v>24.07</v>
      </c>
      <c r="J207" s="86">
        <v>24.26</v>
      </c>
      <c r="K207" s="85">
        <v>100</v>
      </c>
      <c r="L207" s="86">
        <v>2.44</v>
      </c>
      <c r="M207" s="118" t="s">
        <v>11847</v>
      </c>
      <c r="N207" s="108" t="s">
        <v>11913</v>
      </c>
      <c r="O207" s="109">
        <v>0</v>
      </c>
      <c r="P207" s="110" t="s">
        <v>11995</v>
      </c>
      <c r="Q207" s="86"/>
      <c r="R207" s="86"/>
      <c r="S207" s="128">
        <f t="shared" si="101"/>
        <v>29763.605219999972</v>
      </c>
      <c r="T207" s="128">
        <f t="shared" si="102"/>
        <v>2.44</v>
      </c>
      <c r="U207" s="126">
        <f t="shared" si="84"/>
        <v>2407</v>
      </c>
      <c r="V207" s="126">
        <f t="shared" si="85"/>
        <v>2426</v>
      </c>
      <c r="W207" s="125">
        <f t="shared" si="86"/>
        <v>19</v>
      </c>
      <c r="X207" s="125">
        <f t="shared" si="95"/>
        <v>16.559999999999999</v>
      </c>
      <c r="Y207" s="127">
        <f t="shared" si="96"/>
        <v>280.00999999999783</v>
      </c>
      <c r="Z207" s="127">
        <f t="shared" si="97"/>
        <v>-252.95478000000196</v>
      </c>
      <c r="AA207" s="127">
        <f t="shared" si="87"/>
        <v>299.00999999999783</v>
      </c>
      <c r="AB207" s="127">
        <f t="shared" si="88"/>
        <v>-236.39478000000196</v>
      </c>
      <c r="AC207" s="91" t="str">
        <f>IF(G207&lt;&gt;"",VLOOKUP(WEEKDAY(C207,2),Служебный!K$4:L$10,2),"")</f>
        <v>вт</v>
      </c>
      <c r="AD207" s="111" t="str">
        <f t="shared" si="89"/>
        <v>10-11</v>
      </c>
      <c r="AE207" s="91" t="str">
        <f>VLOOKUP(G:G,Служебный!B:G,6,)</f>
        <v>NYSE</v>
      </c>
      <c r="AF207" s="91" t="str">
        <f>VLOOKUP(G:G,Служебный!B:G,3,FALSE)</f>
        <v>Basic Materials</v>
      </c>
      <c r="AG207" s="91" t="str">
        <f>VLOOKUP(G:G,Служебный!B:G,4,FALSE)</f>
        <v>Oil &amp; Gas Drilling &amp; Exploration</v>
      </c>
      <c r="AH207" s="112">
        <f t="shared" si="90"/>
        <v>1082</v>
      </c>
      <c r="AI207" s="112">
        <f t="shared" si="98"/>
        <v>15</v>
      </c>
      <c r="AJ207" s="112" t="str">
        <f t="shared" si="91"/>
        <v>интрадей</v>
      </c>
      <c r="AK207" s="91" t="str">
        <f>IF(D207&lt;Служебный!P$3,"Раньше открытия",IF(D207&gt;Служебный!P$6,"Позже закрытия",IF(D207&lt;Служебный!P$4,Служебный!N$4,IF((D207&gt;Служебный!P$5),Служебный!N$6,Служебный!N$5))))</f>
        <v>9:30 - 11:00</v>
      </c>
      <c r="AL207" s="91">
        <f t="shared" si="108"/>
        <v>16.559999999999999</v>
      </c>
      <c r="AM207" s="91">
        <f t="shared" si="109"/>
        <v>0</v>
      </c>
      <c r="AN207" s="91">
        <f t="shared" si="103"/>
        <v>2010</v>
      </c>
      <c r="AO207" s="91" t="str">
        <f t="shared" si="104"/>
        <v>Январь</v>
      </c>
      <c r="AP207" s="113">
        <f t="shared" si="105"/>
        <v>2</v>
      </c>
      <c r="AQ207" s="114">
        <f t="shared" si="92"/>
        <v>0</v>
      </c>
      <c r="AR207" s="114">
        <f t="shared" si="99"/>
        <v>30000</v>
      </c>
      <c r="AS207" s="114">
        <f t="shared" si="100"/>
        <v>-0.78798260000009279</v>
      </c>
      <c r="AT207" s="114">
        <f t="shared" si="106"/>
        <v>5.5669394649211904E-2</v>
      </c>
      <c r="AU207" s="91">
        <f t="shared" si="93"/>
        <v>0</v>
      </c>
      <c r="AV207" s="91">
        <f t="shared" si="94"/>
        <v>0</v>
      </c>
      <c r="AW207" s="91">
        <f t="shared" si="107"/>
        <v>25</v>
      </c>
      <c r="AX207" s="115">
        <f>IF(AV207=0,AX206,IF(VLOOKUP(C206,Сводный!I:L,2,FALSE)&lt;0,IF(AX206&lt;0,AX206-1,-1),IF(AX206&gt;0,AX206+1,1)))</f>
        <v>2</v>
      </c>
      <c r="AY207" s="120"/>
    </row>
    <row r="208" spans="1:51" s="25" customFormat="1" ht="11.25">
      <c r="A208" s="124"/>
      <c r="B208" s="116">
        <v>207</v>
      </c>
      <c r="C208" s="134">
        <v>40183</v>
      </c>
      <c r="D208" s="83">
        <v>0.4258449074074</v>
      </c>
      <c r="E208" s="84">
        <f t="shared" si="83"/>
        <v>40183</v>
      </c>
      <c r="F208" s="83">
        <v>0.42663194444444003</v>
      </c>
      <c r="G208" s="85" t="s">
        <v>389</v>
      </c>
      <c r="H208" s="85" t="s">
        <v>68</v>
      </c>
      <c r="I208" s="86">
        <v>39.979999999999997</v>
      </c>
      <c r="J208" s="86">
        <v>40.03</v>
      </c>
      <c r="K208" s="85">
        <v>100</v>
      </c>
      <c r="L208" s="86">
        <v>2.2000000000000002</v>
      </c>
      <c r="M208" s="118" t="s">
        <v>11857</v>
      </c>
      <c r="N208" s="108" t="s">
        <v>11914</v>
      </c>
      <c r="O208" s="109">
        <v>-1</v>
      </c>
      <c r="P208" s="110" t="s">
        <v>11996</v>
      </c>
      <c r="Q208" s="86"/>
      <c r="R208" s="86"/>
      <c r="S208" s="128">
        <f t="shared" si="101"/>
        <v>29756.405219999971</v>
      </c>
      <c r="T208" s="128">
        <f t="shared" si="102"/>
        <v>2.2000000000000002</v>
      </c>
      <c r="U208" s="126">
        <f t="shared" si="84"/>
        <v>3997.9999999999995</v>
      </c>
      <c r="V208" s="126">
        <f t="shared" si="85"/>
        <v>4003</v>
      </c>
      <c r="W208" s="125">
        <f t="shared" si="86"/>
        <v>-5.0000000000004547</v>
      </c>
      <c r="X208" s="125">
        <f t="shared" si="95"/>
        <v>-7.2000000000004549</v>
      </c>
      <c r="Y208" s="127">
        <f t="shared" si="96"/>
        <v>299.00999999999783</v>
      </c>
      <c r="Z208" s="127">
        <f t="shared" si="97"/>
        <v>-236.39478000000196</v>
      </c>
      <c r="AA208" s="127">
        <f t="shared" si="87"/>
        <v>294.00999999999738</v>
      </c>
      <c r="AB208" s="127">
        <f t="shared" si="88"/>
        <v>-243.5947800000024</v>
      </c>
      <c r="AC208" s="91" t="str">
        <f>IF(G208&lt;&gt;"",VLOOKUP(WEEKDAY(C208,2),Служебный!K$4:L$10,2),"")</f>
        <v>вт</v>
      </c>
      <c r="AD208" s="111" t="str">
        <f t="shared" si="89"/>
        <v>10-11</v>
      </c>
      <c r="AE208" s="91" t="str">
        <f>VLOOKUP(G:G,Служебный!B:G,6,)</f>
        <v>NYSE</v>
      </c>
      <c r="AF208" s="91" t="str">
        <f>VLOOKUP(G:G,Служебный!B:G,3,FALSE)</f>
        <v>Financial</v>
      </c>
      <c r="AG208" s="91" t="str">
        <f>VLOOKUP(G:G,Служебный!B:G,4,FALSE)</f>
        <v>Asset Management</v>
      </c>
      <c r="AH208" s="112">
        <f t="shared" si="90"/>
        <v>68</v>
      </c>
      <c r="AI208" s="112">
        <f t="shared" si="98"/>
        <v>0</v>
      </c>
      <c r="AJ208" s="112" t="str">
        <f t="shared" si="91"/>
        <v>интрадей</v>
      </c>
      <c r="AK208" s="91" t="str">
        <f>IF(D208&lt;Служебный!P$3,"Раньше открытия",IF(D208&gt;Служебный!P$6,"Позже закрытия",IF(D208&lt;Служебный!P$4,Служебный!N$4,IF((D208&gt;Служебный!P$5),Служебный!N$6,Служебный!N$5))))</f>
        <v>9:30 - 11:00</v>
      </c>
      <c r="AL208" s="91">
        <f t="shared" si="108"/>
        <v>0</v>
      </c>
      <c r="AM208" s="91">
        <f t="shared" si="109"/>
        <v>-7.2000000000004549</v>
      </c>
      <c r="AN208" s="91">
        <f t="shared" si="103"/>
        <v>2010</v>
      </c>
      <c r="AO208" s="91" t="str">
        <f t="shared" si="104"/>
        <v>Январь</v>
      </c>
      <c r="AP208" s="113">
        <f t="shared" si="105"/>
        <v>2</v>
      </c>
      <c r="AQ208" s="114">
        <f t="shared" si="92"/>
        <v>0</v>
      </c>
      <c r="AR208" s="114">
        <f t="shared" si="99"/>
        <v>30000</v>
      </c>
      <c r="AS208" s="114">
        <f t="shared" si="100"/>
        <v>-0.81198260000009514</v>
      </c>
      <c r="AT208" s="114">
        <f t="shared" si="106"/>
        <v>-2.4190617859568338E-2</v>
      </c>
      <c r="AU208" s="91">
        <f t="shared" si="93"/>
        <v>0</v>
      </c>
      <c r="AV208" s="91">
        <f t="shared" si="94"/>
        <v>0</v>
      </c>
      <c r="AW208" s="91">
        <f t="shared" si="107"/>
        <v>40</v>
      </c>
      <c r="AX208" s="115">
        <f>IF(AV208=0,AX207,IF(VLOOKUP(C207,Сводный!I:L,2,FALSE)&lt;0,IF(AX207&lt;0,AX207-1,-1),IF(AX207&gt;0,AX207+1,1)))</f>
        <v>2</v>
      </c>
      <c r="AY208" s="120"/>
    </row>
    <row r="209" spans="1:51" s="25" customFormat="1" ht="11.25">
      <c r="A209" s="124"/>
      <c r="B209" s="116">
        <v>208</v>
      </c>
      <c r="C209" s="134">
        <v>40183</v>
      </c>
      <c r="D209" s="83">
        <v>0.42807870370369999</v>
      </c>
      <c r="E209" s="84">
        <f t="shared" si="83"/>
        <v>40183</v>
      </c>
      <c r="F209" s="83">
        <v>0.43167824074073996</v>
      </c>
      <c r="G209" s="85" t="s">
        <v>968</v>
      </c>
      <c r="H209" s="85" t="s">
        <v>68</v>
      </c>
      <c r="I209" s="86">
        <v>22.96</v>
      </c>
      <c r="J209" s="86">
        <v>23.02</v>
      </c>
      <c r="K209" s="85">
        <v>100</v>
      </c>
      <c r="L209" s="86">
        <v>2.4300000000000002</v>
      </c>
      <c r="M209" s="118" t="s">
        <v>11847</v>
      </c>
      <c r="N209" s="108" t="s">
        <v>11914</v>
      </c>
      <c r="O209" s="109">
        <v>-1</v>
      </c>
      <c r="P209" s="110" t="s">
        <v>11995</v>
      </c>
      <c r="Q209" s="86"/>
      <c r="R209" s="86"/>
      <c r="S209" s="128">
        <f t="shared" si="101"/>
        <v>29747.975219999971</v>
      </c>
      <c r="T209" s="128">
        <f t="shared" si="102"/>
        <v>2.4300000000000002</v>
      </c>
      <c r="U209" s="126">
        <f t="shared" si="84"/>
        <v>2296</v>
      </c>
      <c r="V209" s="126">
        <f t="shared" si="85"/>
        <v>2302</v>
      </c>
      <c r="W209" s="125">
        <f t="shared" si="86"/>
        <v>-6</v>
      </c>
      <c r="X209" s="125">
        <f t="shared" si="95"/>
        <v>-8.43</v>
      </c>
      <c r="Y209" s="127">
        <f t="shared" si="96"/>
        <v>294.00999999999738</v>
      </c>
      <c r="Z209" s="127">
        <f t="shared" si="97"/>
        <v>-243.5947800000024</v>
      </c>
      <c r="AA209" s="127">
        <f t="shared" si="87"/>
        <v>288.00999999999738</v>
      </c>
      <c r="AB209" s="127">
        <f t="shared" si="88"/>
        <v>-252.02478000000241</v>
      </c>
      <c r="AC209" s="91" t="str">
        <f>IF(G209&lt;&gt;"",VLOOKUP(WEEKDAY(C209,2),Служебный!K$4:L$10,2),"")</f>
        <v>вт</v>
      </c>
      <c r="AD209" s="111" t="str">
        <f t="shared" si="89"/>
        <v>10-11</v>
      </c>
      <c r="AE209" s="91" t="str">
        <f>VLOOKUP(G:G,Служебный!B:G,6,)</f>
        <v>NYSE</v>
      </c>
      <c r="AF209" s="91" t="str">
        <f>VLOOKUP(G:G,Служебный!B:G,3,FALSE)</f>
        <v>Consumer Goods</v>
      </c>
      <c r="AG209" s="91" t="str">
        <f>VLOOKUP(G:G,Служебный!B:G,4,FALSE)</f>
        <v>Processed &amp; Packaged Goods</v>
      </c>
      <c r="AH209" s="112">
        <f t="shared" si="90"/>
        <v>311</v>
      </c>
      <c r="AI209" s="112">
        <f t="shared" si="98"/>
        <v>0</v>
      </c>
      <c r="AJ209" s="112" t="str">
        <f t="shared" si="91"/>
        <v>интрадей</v>
      </c>
      <c r="AK209" s="91" t="str">
        <f>IF(D209&lt;Служебный!P$3,"Раньше открытия",IF(D209&gt;Служебный!P$6,"Позже закрытия",IF(D209&lt;Служебный!P$4,Служебный!N$4,IF((D209&gt;Служебный!P$5),Служебный!N$6,Служебный!N$5))))</f>
        <v>9:30 - 11:00</v>
      </c>
      <c r="AL209" s="91">
        <f t="shared" si="108"/>
        <v>0</v>
      </c>
      <c r="AM209" s="91">
        <f t="shared" si="109"/>
        <v>-8.43</v>
      </c>
      <c r="AN209" s="91">
        <f t="shared" si="103"/>
        <v>2010</v>
      </c>
      <c r="AO209" s="91" t="str">
        <f t="shared" si="104"/>
        <v>Январь</v>
      </c>
      <c r="AP209" s="113">
        <f t="shared" si="105"/>
        <v>2</v>
      </c>
      <c r="AQ209" s="114">
        <f t="shared" si="92"/>
        <v>0</v>
      </c>
      <c r="AR209" s="114">
        <f t="shared" si="99"/>
        <v>30000</v>
      </c>
      <c r="AS209" s="114">
        <f t="shared" si="100"/>
        <v>-0.84008260000009616</v>
      </c>
      <c r="AT209" s="114">
        <f t="shared" si="106"/>
        <v>-2.8330034954404681E-2</v>
      </c>
      <c r="AU209" s="91">
        <f t="shared" si="93"/>
        <v>0</v>
      </c>
      <c r="AV209" s="91">
        <f t="shared" si="94"/>
        <v>0</v>
      </c>
      <c r="AW209" s="91">
        <f t="shared" si="107"/>
        <v>25</v>
      </c>
      <c r="AX209" s="115">
        <f>IF(AV209=0,AX208,IF(VLOOKUP(C208,Сводный!I:L,2,FALSE)&lt;0,IF(AX208&lt;0,AX208-1,-1),IF(AX208&gt;0,AX208+1,1)))</f>
        <v>2</v>
      </c>
      <c r="AY209" s="120"/>
    </row>
    <row r="210" spans="1:51" s="25" customFormat="1" ht="11.25">
      <c r="A210" s="124"/>
      <c r="B210" s="116">
        <v>209</v>
      </c>
      <c r="C210" s="134">
        <v>40183</v>
      </c>
      <c r="D210" s="83">
        <v>0.43035879629628998</v>
      </c>
      <c r="E210" s="84">
        <f t="shared" si="83"/>
        <v>40183</v>
      </c>
      <c r="F210" s="83">
        <v>0.43079861111111001</v>
      </c>
      <c r="G210" s="85" t="s">
        <v>396</v>
      </c>
      <c r="H210" s="85" t="s">
        <v>68</v>
      </c>
      <c r="I210" s="86">
        <v>48.99</v>
      </c>
      <c r="J210" s="86">
        <v>49.02</v>
      </c>
      <c r="K210" s="85">
        <v>100</v>
      </c>
      <c r="L210" s="86">
        <v>2.5</v>
      </c>
      <c r="M210" s="118" t="s">
        <v>11847</v>
      </c>
      <c r="N210" s="108" t="s">
        <v>11914</v>
      </c>
      <c r="O210" s="109">
        <v>-2</v>
      </c>
      <c r="P210" s="110" t="s">
        <v>11995</v>
      </c>
      <c r="Q210" s="86"/>
      <c r="R210" s="86"/>
      <c r="S210" s="128">
        <f t="shared" si="101"/>
        <v>29742.475219999971</v>
      </c>
      <c r="T210" s="128">
        <f t="shared" si="102"/>
        <v>2.5</v>
      </c>
      <c r="U210" s="126">
        <f t="shared" si="84"/>
        <v>4899</v>
      </c>
      <c r="V210" s="126">
        <f t="shared" si="85"/>
        <v>4902</v>
      </c>
      <c r="W210" s="125">
        <f t="shared" si="86"/>
        <v>-3</v>
      </c>
      <c r="X210" s="125">
        <f t="shared" si="95"/>
        <v>-5.5</v>
      </c>
      <c r="Y210" s="127">
        <f t="shared" si="96"/>
        <v>288.00999999999738</v>
      </c>
      <c r="Z210" s="127">
        <f t="shared" si="97"/>
        <v>-252.02478000000241</v>
      </c>
      <c r="AA210" s="127">
        <f t="shared" si="87"/>
        <v>285.00999999999738</v>
      </c>
      <c r="AB210" s="127">
        <f t="shared" si="88"/>
        <v>-257.52478000000241</v>
      </c>
      <c r="AC210" s="91" t="str">
        <f>IF(G210&lt;&gt;"",VLOOKUP(WEEKDAY(C210,2),Служебный!K$4:L$10,2),"")</f>
        <v>вт</v>
      </c>
      <c r="AD210" s="111" t="str">
        <f t="shared" si="89"/>
        <v>10-11</v>
      </c>
      <c r="AE210" s="91" t="str">
        <f>VLOOKUP(G:G,Служебный!B:G,6,)</f>
        <v>NYSE</v>
      </c>
      <c r="AF210" s="91" t="str">
        <f>VLOOKUP(G:G,Служебный!B:G,3,FALSE)</f>
        <v>Technology</v>
      </c>
      <c r="AG210" s="91" t="str">
        <f>VLOOKUP(G:G,Служебный!B:G,4,FALSE)</f>
        <v>Wireless Communications</v>
      </c>
      <c r="AH210" s="112">
        <f t="shared" si="90"/>
        <v>38</v>
      </c>
      <c r="AI210" s="112">
        <f t="shared" si="98"/>
        <v>0</v>
      </c>
      <c r="AJ210" s="112" t="str">
        <f t="shared" si="91"/>
        <v>интрадей</v>
      </c>
      <c r="AK210" s="91" t="str">
        <f>IF(D210&lt;Служебный!P$3,"Раньше открытия",IF(D210&gt;Служебный!P$6,"Позже закрытия",IF(D210&lt;Служебный!P$4,Служебный!N$4,IF((D210&gt;Служебный!P$5),Служебный!N$6,Служебный!N$5))))</f>
        <v>9:30 - 11:00</v>
      </c>
      <c r="AL210" s="91">
        <f t="shared" si="108"/>
        <v>0</v>
      </c>
      <c r="AM210" s="91">
        <f t="shared" si="109"/>
        <v>-5.5</v>
      </c>
      <c r="AN210" s="91">
        <f t="shared" si="103"/>
        <v>2010</v>
      </c>
      <c r="AO210" s="91" t="str">
        <f t="shared" si="104"/>
        <v>Январь</v>
      </c>
      <c r="AP210" s="113">
        <f t="shared" si="105"/>
        <v>2</v>
      </c>
      <c r="AQ210" s="114">
        <f t="shared" si="92"/>
        <v>0</v>
      </c>
      <c r="AR210" s="114">
        <f t="shared" si="99"/>
        <v>30000</v>
      </c>
      <c r="AS210" s="114">
        <f t="shared" si="100"/>
        <v>-0.85841593333342947</v>
      </c>
      <c r="AT210" s="114">
        <f t="shared" si="106"/>
        <v>-1.8488653292618971E-2</v>
      </c>
      <c r="AU210" s="91">
        <f t="shared" si="93"/>
        <v>0</v>
      </c>
      <c r="AV210" s="91">
        <f t="shared" si="94"/>
        <v>0</v>
      </c>
      <c r="AW210" s="91">
        <f t="shared" si="107"/>
        <v>50</v>
      </c>
      <c r="AX210" s="115">
        <f>IF(AV210=0,AX209,IF(VLOOKUP(C209,Сводный!I:L,2,FALSE)&lt;0,IF(AX209&lt;0,AX209-1,-1),IF(AX209&gt;0,AX209+1,1)))</f>
        <v>2</v>
      </c>
      <c r="AY210" s="120"/>
    </row>
    <row r="211" spans="1:51" s="25" customFormat="1" ht="11.25">
      <c r="A211" s="124"/>
      <c r="B211" s="116">
        <v>210</v>
      </c>
      <c r="C211" s="134">
        <v>40183</v>
      </c>
      <c r="D211" s="83">
        <v>0.43130787037036999</v>
      </c>
      <c r="E211" s="84">
        <f t="shared" si="83"/>
        <v>40183</v>
      </c>
      <c r="F211" s="83">
        <v>0.45775462962961999</v>
      </c>
      <c r="G211" s="85" t="s">
        <v>3738</v>
      </c>
      <c r="H211" s="85" t="s">
        <v>63</v>
      </c>
      <c r="I211" s="86">
        <v>24.19</v>
      </c>
      <c r="J211" s="86">
        <v>24.67</v>
      </c>
      <c r="K211" s="85">
        <v>100</v>
      </c>
      <c r="L211" s="86">
        <v>2.44</v>
      </c>
      <c r="M211" s="118" t="s">
        <v>11847</v>
      </c>
      <c r="N211" s="108" t="s">
        <v>11913</v>
      </c>
      <c r="O211" s="109">
        <v>-2</v>
      </c>
      <c r="P211" s="110" t="s">
        <v>11995</v>
      </c>
      <c r="Q211" s="86"/>
      <c r="R211" s="86"/>
      <c r="S211" s="128">
        <f t="shared" si="101"/>
        <v>29788.035219999972</v>
      </c>
      <c r="T211" s="128">
        <f t="shared" si="102"/>
        <v>2.44</v>
      </c>
      <c r="U211" s="126">
        <f t="shared" si="84"/>
        <v>2419</v>
      </c>
      <c r="V211" s="126">
        <f t="shared" si="85"/>
        <v>2467</v>
      </c>
      <c r="W211" s="125">
        <f t="shared" si="86"/>
        <v>48</v>
      </c>
      <c r="X211" s="125">
        <f t="shared" si="95"/>
        <v>45.56</v>
      </c>
      <c r="Y211" s="127">
        <f t="shared" si="96"/>
        <v>285.00999999999738</v>
      </c>
      <c r="Z211" s="127">
        <f t="shared" si="97"/>
        <v>-257.52478000000241</v>
      </c>
      <c r="AA211" s="127">
        <f t="shared" si="87"/>
        <v>333.00999999999738</v>
      </c>
      <c r="AB211" s="127">
        <f t="shared" si="88"/>
        <v>-211.96478000000241</v>
      </c>
      <c r="AC211" s="91" t="str">
        <f>IF(G211&lt;&gt;"",VLOOKUP(WEEKDAY(C211,2),Служебный!K$4:L$10,2),"")</f>
        <v>вт</v>
      </c>
      <c r="AD211" s="111" t="str">
        <f t="shared" si="89"/>
        <v>10-11</v>
      </c>
      <c r="AE211" s="91" t="str">
        <f>VLOOKUP(G:G,Служебный!B:G,6,)</f>
        <v>NYSE</v>
      </c>
      <c r="AF211" s="91" t="str">
        <f>VLOOKUP(G:G,Служебный!B:G,3,FALSE)</f>
        <v>Basic Materials</v>
      </c>
      <c r="AG211" s="91" t="str">
        <f>VLOOKUP(G:G,Служебный!B:G,4,FALSE)</f>
        <v>Oil &amp; Gas Drilling &amp; Exploration</v>
      </c>
      <c r="AH211" s="112">
        <f t="shared" si="90"/>
        <v>2285</v>
      </c>
      <c r="AI211" s="112">
        <f t="shared" si="98"/>
        <v>30</v>
      </c>
      <c r="AJ211" s="112" t="str">
        <f t="shared" si="91"/>
        <v>интрадей</v>
      </c>
      <c r="AK211" s="91" t="str">
        <f>IF(D211&lt;Служебный!P$3,"Раньше открытия",IF(D211&gt;Служебный!P$6,"Позже закрытия",IF(D211&lt;Служебный!P$4,Служебный!N$4,IF((D211&gt;Служебный!P$5),Служебный!N$6,Служебный!N$5))))</f>
        <v>9:30 - 11:00</v>
      </c>
      <c r="AL211" s="91">
        <f t="shared" si="108"/>
        <v>45.56</v>
      </c>
      <c r="AM211" s="91">
        <f t="shared" si="109"/>
        <v>0</v>
      </c>
      <c r="AN211" s="91">
        <f t="shared" si="103"/>
        <v>2010</v>
      </c>
      <c r="AO211" s="91" t="str">
        <f t="shared" si="104"/>
        <v>Январь</v>
      </c>
      <c r="AP211" s="113">
        <f t="shared" si="105"/>
        <v>2</v>
      </c>
      <c r="AQ211" s="114">
        <f t="shared" si="92"/>
        <v>0</v>
      </c>
      <c r="AR211" s="114">
        <f t="shared" si="99"/>
        <v>30000</v>
      </c>
      <c r="AS211" s="114">
        <f t="shared" si="100"/>
        <v>-0.70654926666675844</v>
      </c>
      <c r="AT211" s="114">
        <f t="shared" si="106"/>
        <v>0.15318160194469974</v>
      </c>
      <c r="AU211" s="91">
        <f t="shared" si="93"/>
        <v>0</v>
      </c>
      <c r="AV211" s="91">
        <f t="shared" si="94"/>
        <v>0</v>
      </c>
      <c r="AW211" s="91">
        <f t="shared" si="107"/>
        <v>25</v>
      </c>
      <c r="AX211" s="115">
        <f>IF(AV211=0,AX210,IF(VLOOKUP(C210,Сводный!I:L,2,FALSE)&lt;0,IF(AX210&lt;0,AX210-1,-1),IF(AX210&gt;0,AX210+1,1)))</f>
        <v>2</v>
      </c>
      <c r="AY211" s="120"/>
    </row>
    <row r="212" spans="1:51" s="25" customFormat="1" ht="11.25">
      <c r="A212" s="124"/>
      <c r="B212" s="116">
        <v>211</v>
      </c>
      <c r="C212" s="134">
        <v>40183</v>
      </c>
      <c r="D212" s="83">
        <v>0.43226851851851</v>
      </c>
      <c r="E212" s="84">
        <f t="shared" si="83"/>
        <v>40183</v>
      </c>
      <c r="F212" s="83">
        <v>0.45783564814814004</v>
      </c>
      <c r="G212" s="85" t="s">
        <v>3738</v>
      </c>
      <c r="H212" s="85" t="s">
        <v>63</v>
      </c>
      <c r="I212" s="86">
        <v>24.17</v>
      </c>
      <c r="J212" s="86">
        <v>24.67</v>
      </c>
      <c r="K212" s="85">
        <v>100</v>
      </c>
      <c r="L212" s="86">
        <v>2.44</v>
      </c>
      <c r="M212" s="118" t="s">
        <v>11907</v>
      </c>
      <c r="N212" s="108" t="s">
        <v>11914</v>
      </c>
      <c r="O212" s="109">
        <v>1</v>
      </c>
      <c r="P212" s="110" t="s">
        <v>11996</v>
      </c>
      <c r="Q212" s="86"/>
      <c r="R212" s="86"/>
      <c r="S212" s="128">
        <f t="shared" si="101"/>
        <v>29835.595219999974</v>
      </c>
      <c r="T212" s="128">
        <f t="shared" si="102"/>
        <v>2.44</v>
      </c>
      <c r="U212" s="126">
        <f t="shared" si="84"/>
        <v>2417</v>
      </c>
      <c r="V212" s="126">
        <f t="shared" si="85"/>
        <v>2467</v>
      </c>
      <c r="W212" s="125">
        <f t="shared" si="86"/>
        <v>50</v>
      </c>
      <c r="X212" s="125">
        <f t="shared" si="95"/>
        <v>47.56</v>
      </c>
      <c r="Y212" s="127">
        <f t="shared" si="96"/>
        <v>333.00999999999738</v>
      </c>
      <c r="Z212" s="127">
        <f t="shared" si="97"/>
        <v>-211.96478000000241</v>
      </c>
      <c r="AA212" s="127">
        <f t="shared" si="87"/>
        <v>383.00999999999738</v>
      </c>
      <c r="AB212" s="127">
        <f t="shared" si="88"/>
        <v>-164.4047800000024</v>
      </c>
      <c r="AC212" s="91" t="str">
        <f>IF(G212&lt;&gt;"",VLOOKUP(WEEKDAY(C212,2),Служебный!K$4:L$10,2),"")</f>
        <v>вт</v>
      </c>
      <c r="AD212" s="111" t="str">
        <f t="shared" si="89"/>
        <v>10-11</v>
      </c>
      <c r="AE212" s="91" t="str">
        <f>VLOOKUP(G:G,Служебный!B:G,6,)</f>
        <v>NYSE</v>
      </c>
      <c r="AF212" s="91" t="str">
        <f>VLOOKUP(G:G,Служебный!B:G,3,FALSE)</f>
        <v>Basic Materials</v>
      </c>
      <c r="AG212" s="91" t="str">
        <f>VLOOKUP(G:G,Служебный!B:G,4,FALSE)</f>
        <v>Oil &amp; Gas Drilling &amp; Exploration</v>
      </c>
      <c r="AH212" s="112">
        <f t="shared" si="90"/>
        <v>2209</v>
      </c>
      <c r="AI212" s="112">
        <f t="shared" si="98"/>
        <v>30</v>
      </c>
      <c r="AJ212" s="112" t="str">
        <f t="shared" si="91"/>
        <v>интрадей</v>
      </c>
      <c r="AK212" s="91" t="str">
        <f>IF(D212&lt;Служебный!P$3,"Раньше открытия",IF(D212&gt;Служебный!P$6,"Позже закрытия",IF(D212&lt;Служебный!P$4,Служебный!N$4,IF((D212&gt;Служебный!P$5),Служебный!N$6,Служебный!N$5))))</f>
        <v>9:30 - 11:00</v>
      </c>
      <c r="AL212" s="91">
        <f t="shared" si="108"/>
        <v>47.56</v>
      </c>
      <c r="AM212" s="91">
        <f t="shared" si="109"/>
        <v>0</v>
      </c>
      <c r="AN212" s="91">
        <f t="shared" si="103"/>
        <v>2010</v>
      </c>
      <c r="AO212" s="91" t="str">
        <f t="shared" si="104"/>
        <v>Январь</v>
      </c>
      <c r="AP212" s="113">
        <f t="shared" si="105"/>
        <v>2</v>
      </c>
      <c r="AQ212" s="114">
        <f t="shared" si="92"/>
        <v>0</v>
      </c>
      <c r="AR212" s="114">
        <f t="shared" si="99"/>
        <v>30000</v>
      </c>
      <c r="AS212" s="114">
        <f t="shared" si="100"/>
        <v>-0.54801593333342069</v>
      </c>
      <c r="AT212" s="114">
        <f t="shared" si="106"/>
        <v>0.1596614199249673</v>
      </c>
      <c r="AU212" s="91">
        <f t="shared" si="93"/>
        <v>0</v>
      </c>
      <c r="AV212" s="91">
        <f t="shared" si="94"/>
        <v>0</v>
      </c>
      <c r="AW212" s="91">
        <f t="shared" si="107"/>
        <v>25</v>
      </c>
      <c r="AX212" s="115">
        <f>IF(AV212=0,AX211,IF(VLOOKUP(C211,Сводный!I:L,2,FALSE)&lt;0,IF(AX211&lt;0,AX211-1,-1),IF(AX211&gt;0,AX211+1,1)))</f>
        <v>2</v>
      </c>
      <c r="AY212" s="120"/>
    </row>
    <row r="213" spans="1:51" s="25" customFormat="1" ht="11.25">
      <c r="A213" s="124"/>
      <c r="B213" s="116">
        <v>212</v>
      </c>
      <c r="C213" s="134">
        <v>40183</v>
      </c>
      <c r="D213" s="83">
        <v>0.43226851851851</v>
      </c>
      <c r="E213" s="84">
        <f t="shared" si="83"/>
        <v>40183</v>
      </c>
      <c r="F213" s="83">
        <v>0.45790509259258999</v>
      </c>
      <c r="G213" s="85" t="s">
        <v>3738</v>
      </c>
      <c r="H213" s="85" t="s">
        <v>63</v>
      </c>
      <c r="I213" s="86">
        <v>24.17</v>
      </c>
      <c r="J213" s="86">
        <v>24.67</v>
      </c>
      <c r="K213" s="85">
        <v>100</v>
      </c>
      <c r="L213" s="86">
        <v>2.44</v>
      </c>
      <c r="M213" s="118" t="s">
        <v>11907</v>
      </c>
      <c r="N213" s="108" t="s">
        <v>11913</v>
      </c>
      <c r="O213" s="109">
        <v>-2</v>
      </c>
      <c r="P213" s="110" t="s">
        <v>11996</v>
      </c>
      <c r="Q213" s="86"/>
      <c r="R213" s="86"/>
      <c r="S213" s="128">
        <f t="shared" si="101"/>
        <v>29883.155219999975</v>
      </c>
      <c r="T213" s="128">
        <f t="shared" si="102"/>
        <v>2.44</v>
      </c>
      <c r="U213" s="126">
        <f t="shared" si="84"/>
        <v>2417</v>
      </c>
      <c r="V213" s="126">
        <f t="shared" si="85"/>
        <v>2467</v>
      </c>
      <c r="W213" s="125">
        <f t="shared" si="86"/>
        <v>50</v>
      </c>
      <c r="X213" s="125">
        <f t="shared" si="95"/>
        <v>47.56</v>
      </c>
      <c r="Y213" s="127">
        <f t="shared" si="96"/>
        <v>383.00999999999738</v>
      </c>
      <c r="Z213" s="127">
        <f t="shared" si="97"/>
        <v>-164.4047800000024</v>
      </c>
      <c r="AA213" s="127">
        <f t="shared" si="87"/>
        <v>433.00999999999738</v>
      </c>
      <c r="AB213" s="127">
        <f t="shared" si="88"/>
        <v>-116.8447800000024</v>
      </c>
      <c r="AC213" s="91" t="str">
        <f>IF(G213&lt;&gt;"",VLOOKUP(WEEKDAY(C213,2),Служебный!K$4:L$10,2),"")</f>
        <v>вт</v>
      </c>
      <c r="AD213" s="111" t="str">
        <f t="shared" si="89"/>
        <v>10-11</v>
      </c>
      <c r="AE213" s="91" t="str">
        <f>VLOOKUP(G:G,Служебный!B:G,6,)</f>
        <v>NYSE</v>
      </c>
      <c r="AF213" s="91" t="str">
        <f>VLOOKUP(G:G,Служебный!B:G,3,FALSE)</f>
        <v>Basic Materials</v>
      </c>
      <c r="AG213" s="91" t="str">
        <f>VLOOKUP(G:G,Служебный!B:G,4,FALSE)</f>
        <v>Oil &amp; Gas Drilling &amp; Exploration</v>
      </c>
      <c r="AH213" s="112">
        <f t="shared" si="90"/>
        <v>2215</v>
      </c>
      <c r="AI213" s="112">
        <f t="shared" si="98"/>
        <v>30</v>
      </c>
      <c r="AJ213" s="112" t="str">
        <f t="shared" si="91"/>
        <v>интрадей</v>
      </c>
      <c r="AK213" s="91" t="str">
        <f>IF(D213&lt;Служебный!P$3,"Раньше открытия",IF(D213&gt;Служебный!P$6,"Позже закрытия",IF(D213&lt;Служебный!P$4,Служебный!N$4,IF((D213&gt;Служебный!P$5),Служебный!N$6,Служебный!N$5))))</f>
        <v>9:30 - 11:00</v>
      </c>
      <c r="AL213" s="91">
        <f t="shared" si="108"/>
        <v>47.56</v>
      </c>
      <c r="AM213" s="91">
        <f t="shared" si="109"/>
        <v>0</v>
      </c>
      <c r="AN213" s="91">
        <f t="shared" si="103"/>
        <v>2010</v>
      </c>
      <c r="AO213" s="91" t="str">
        <f t="shared" si="104"/>
        <v>Январь</v>
      </c>
      <c r="AP213" s="113">
        <f t="shared" si="105"/>
        <v>2</v>
      </c>
      <c r="AQ213" s="114">
        <f t="shared" si="92"/>
        <v>0</v>
      </c>
      <c r="AR213" s="114">
        <f t="shared" si="99"/>
        <v>30000</v>
      </c>
      <c r="AS213" s="114">
        <f t="shared" si="100"/>
        <v>-0.38948260000008306</v>
      </c>
      <c r="AT213" s="114">
        <f t="shared" si="106"/>
        <v>0.15940690859125201</v>
      </c>
      <c r="AU213" s="91">
        <f t="shared" si="93"/>
        <v>0</v>
      </c>
      <c r="AV213" s="91">
        <f t="shared" si="94"/>
        <v>0</v>
      </c>
      <c r="AW213" s="91">
        <f t="shared" si="107"/>
        <v>25</v>
      </c>
      <c r="AX213" s="115">
        <f>IF(AV213=0,AX212,IF(VLOOKUP(C212,Сводный!I:L,2,FALSE)&lt;0,IF(AX212&lt;0,AX212-1,-1),IF(AX212&gt;0,AX212+1,1)))</f>
        <v>2</v>
      </c>
      <c r="AY213" s="120"/>
    </row>
    <row r="214" spans="1:51" s="25" customFormat="1" ht="11.25">
      <c r="A214" s="124"/>
      <c r="B214" s="116">
        <v>213</v>
      </c>
      <c r="C214" s="134">
        <v>40183</v>
      </c>
      <c r="D214" s="83">
        <v>0.44398148148147998</v>
      </c>
      <c r="E214" s="84">
        <f t="shared" si="83"/>
        <v>40183</v>
      </c>
      <c r="F214" s="83">
        <v>0.45780092592591998</v>
      </c>
      <c r="G214" s="85" t="s">
        <v>2605</v>
      </c>
      <c r="H214" s="85" t="s">
        <v>63</v>
      </c>
      <c r="I214" s="86">
        <v>43.22</v>
      </c>
      <c r="J214" s="86">
        <v>43.77</v>
      </c>
      <c r="K214" s="85">
        <v>100</v>
      </c>
      <c r="L214" s="86">
        <v>2.4900000000000002</v>
      </c>
      <c r="M214" s="118" t="s">
        <v>11847</v>
      </c>
      <c r="N214" s="108" t="s">
        <v>11913</v>
      </c>
      <c r="O214" s="109">
        <v>-2</v>
      </c>
      <c r="P214" s="110" t="s">
        <v>11995</v>
      </c>
      <c r="Q214" s="86"/>
      <c r="R214" s="86"/>
      <c r="S214" s="128">
        <f t="shared" si="101"/>
        <v>29935.665219999973</v>
      </c>
      <c r="T214" s="128">
        <f t="shared" si="102"/>
        <v>2.4900000000000002</v>
      </c>
      <c r="U214" s="126">
        <f t="shared" si="84"/>
        <v>4322</v>
      </c>
      <c r="V214" s="126">
        <f t="shared" si="85"/>
        <v>4377</v>
      </c>
      <c r="W214" s="125">
        <f t="shared" si="86"/>
        <v>55</v>
      </c>
      <c r="X214" s="125">
        <f t="shared" si="95"/>
        <v>52.51</v>
      </c>
      <c r="Y214" s="127">
        <f t="shared" si="96"/>
        <v>433.00999999999738</v>
      </c>
      <c r="Z214" s="127">
        <f t="shared" si="97"/>
        <v>-116.8447800000024</v>
      </c>
      <c r="AA214" s="127">
        <f t="shared" si="87"/>
        <v>488.00999999999738</v>
      </c>
      <c r="AB214" s="127">
        <f t="shared" si="88"/>
        <v>-64.334780000002411</v>
      </c>
      <c r="AC214" s="91" t="str">
        <f>IF(G214&lt;&gt;"",VLOOKUP(WEEKDAY(C214,2),Служебный!K$4:L$10,2),"")</f>
        <v>вт</v>
      </c>
      <c r="AD214" s="111" t="str">
        <f t="shared" si="89"/>
        <v>10-11</v>
      </c>
      <c r="AE214" s="91" t="str">
        <f>VLOOKUP(G:G,Служебный!B:G,6,)</f>
        <v>NYSE</v>
      </c>
      <c r="AF214" s="91" t="str">
        <f>VLOOKUP(G:G,Служебный!B:G,3,FALSE)</f>
        <v>Basic Materials</v>
      </c>
      <c r="AG214" s="91" t="str">
        <f>VLOOKUP(G:G,Служебный!B:G,4,FALSE)</f>
        <v>Oil &amp; Gas Drilling &amp; Exploration</v>
      </c>
      <c r="AH214" s="112">
        <f t="shared" si="90"/>
        <v>1194</v>
      </c>
      <c r="AI214" s="112">
        <f t="shared" si="98"/>
        <v>15</v>
      </c>
      <c r="AJ214" s="112" t="str">
        <f t="shared" si="91"/>
        <v>интрадей</v>
      </c>
      <c r="AK214" s="91" t="str">
        <f>IF(D214&lt;Служебный!P$3,"Раньше открытия",IF(D214&gt;Служебный!P$6,"Позже закрытия",IF(D214&lt;Служебный!P$4,Служебный!N$4,IF((D214&gt;Служебный!P$5),Служебный!N$6,Служебный!N$5))))</f>
        <v>9:30 - 11:00</v>
      </c>
      <c r="AL214" s="91">
        <f t="shared" si="108"/>
        <v>52.51</v>
      </c>
      <c r="AM214" s="91">
        <f t="shared" si="109"/>
        <v>0</v>
      </c>
      <c r="AN214" s="91">
        <f t="shared" si="103"/>
        <v>2010</v>
      </c>
      <c r="AO214" s="91" t="str">
        <f t="shared" si="104"/>
        <v>Январь</v>
      </c>
      <c r="AP214" s="113">
        <f t="shared" si="105"/>
        <v>2</v>
      </c>
      <c r="AQ214" s="114">
        <f t="shared" si="92"/>
        <v>0</v>
      </c>
      <c r="AR214" s="114">
        <f t="shared" si="99"/>
        <v>30000</v>
      </c>
      <c r="AS214" s="114">
        <f t="shared" si="100"/>
        <v>-0.21444926666675504</v>
      </c>
      <c r="AT214" s="114">
        <f t="shared" si="106"/>
        <v>0.1757177232906614</v>
      </c>
      <c r="AU214" s="91">
        <f t="shared" si="93"/>
        <v>0</v>
      </c>
      <c r="AV214" s="91">
        <f t="shared" si="94"/>
        <v>0</v>
      </c>
      <c r="AW214" s="91">
        <f t="shared" si="107"/>
        <v>45</v>
      </c>
      <c r="AX214" s="115">
        <f>IF(AV214=0,AX213,IF(VLOOKUP(C213,Сводный!I:L,2,FALSE)&lt;0,IF(AX213&lt;0,AX213-1,-1),IF(AX213&gt;0,AX213+1,1)))</f>
        <v>2</v>
      </c>
      <c r="AY214" s="120"/>
    </row>
    <row r="215" spans="1:51" s="25" customFormat="1" ht="11.25">
      <c r="A215" s="124"/>
      <c r="B215" s="116">
        <v>214</v>
      </c>
      <c r="C215" s="134">
        <v>40183</v>
      </c>
      <c r="D215" s="83">
        <v>0.44401620370369999</v>
      </c>
      <c r="E215" s="84">
        <f t="shared" si="83"/>
        <v>40183</v>
      </c>
      <c r="F215" s="83">
        <v>0.49565972222222004</v>
      </c>
      <c r="G215" s="85" t="s">
        <v>1854</v>
      </c>
      <c r="H215" s="85" t="s">
        <v>68</v>
      </c>
      <c r="I215" s="86">
        <v>32.99</v>
      </c>
      <c r="J215" s="86">
        <v>32.909999999999997</v>
      </c>
      <c r="K215" s="85">
        <v>100</v>
      </c>
      <c r="L215" s="86">
        <v>2.1800000000000002</v>
      </c>
      <c r="M215" s="118" t="s">
        <v>11847</v>
      </c>
      <c r="N215" s="108" t="s">
        <v>11909</v>
      </c>
      <c r="O215" s="109">
        <v>1</v>
      </c>
      <c r="P215" s="110" t="s">
        <v>11995</v>
      </c>
      <c r="Q215" s="86"/>
      <c r="R215" s="86"/>
      <c r="S215" s="128">
        <f t="shared" si="101"/>
        <v>29941.485219999973</v>
      </c>
      <c r="T215" s="128">
        <f t="shared" si="102"/>
        <v>2.1800000000000002</v>
      </c>
      <c r="U215" s="126">
        <f t="shared" si="84"/>
        <v>3299</v>
      </c>
      <c r="V215" s="126">
        <f t="shared" si="85"/>
        <v>3290.9999999999995</v>
      </c>
      <c r="W215" s="125">
        <f t="shared" si="86"/>
        <v>8.0000000000004547</v>
      </c>
      <c r="X215" s="125">
        <f t="shared" si="95"/>
        <v>5.820000000000455</v>
      </c>
      <c r="Y215" s="127">
        <f t="shared" si="96"/>
        <v>488.00999999999738</v>
      </c>
      <c r="Z215" s="127">
        <f t="shared" si="97"/>
        <v>-64.334780000002411</v>
      </c>
      <c r="AA215" s="127">
        <f t="shared" si="87"/>
        <v>496.00999999999783</v>
      </c>
      <c r="AB215" s="127">
        <f t="shared" si="88"/>
        <v>-58.514780000001956</v>
      </c>
      <c r="AC215" s="91" t="str">
        <f>IF(G215&lt;&gt;"",VLOOKUP(WEEKDAY(C215,2),Служебный!K$4:L$10,2),"")</f>
        <v>вт</v>
      </c>
      <c r="AD215" s="111" t="str">
        <f t="shared" si="89"/>
        <v>10-11</v>
      </c>
      <c r="AE215" s="91" t="str">
        <f>VLOOKUP(G:G,Служебный!B:G,6,)</f>
        <v>NYSE</v>
      </c>
      <c r="AF215" s="91" t="str">
        <f>VLOOKUP(G:G,Служебный!B:G,3,FALSE)</f>
        <v>Basic Materials</v>
      </c>
      <c r="AG215" s="91" t="str">
        <f>VLOOKUP(G:G,Служебный!B:G,4,FALSE)</f>
        <v>Independent Oil &amp; Gas</v>
      </c>
      <c r="AH215" s="112">
        <f t="shared" si="90"/>
        <v>4462</v>
      </c>
      <c r="AI215" s="112">
        <f t="shared" si="98"/>
        <v>60</v>
      </c>
      <c r="AJ215" s="112" t="str">
        <f t="shared" si="91"/>
        <v>интрадей</v>
      </c>
      <c r="AK215" s="91" t="str">
        <f>IF(D215&lt;Служебный!P$3,"Раньше открытия",IF(D215&gt;Служебный!P$6,"Позже закрытия",IF(D215&lt;Служебный!P$4,Служебный!N$4,IF((D215&gt;Служебный!P$5),Служебный!N$6,Служебный!N$5))))</f>
        <v>9:30 - 11:00</v>
      </c>
      <c r="AL215" s="91">
        <f t="shared" si="108"/>
        <v>5.820000000000455</v>
      </c>
      <c r="AM215" s="91">
        <f t="shared" si="109"/>
        <v>0</v>
      </c>
      <c r="AN215" s="91">
        <f t="shared" si="103"/>
        <v>2010</v>
      </c>
      <c r="AO215" s="91" t="str">
        <f t="shared" si="104"/>
        <v>Январь</v>
      </c>
      <c r="AP215" s="113">
        <f t="shared" si="105"/>
        <v>2</v>
      </c>
      <c r="AQ215" s="114">
        <f t="shared" si="92"/>
        <v>0</v>
      </c>
      <c r="AR215" s="114">
        <f t="shared" si="99"/>
        <v>30000</v>
      </c>
      <c r="AS215" s="114">
        <f t="shared" si="100"/>
        <v>-0.19504926666675601</v>
      </c>
      <c r="AT215" s="114">
        <f t="shared" si="106"/>
        <v>1.9441692567136858E-2</v>
      </c>
      <c r="AU215" s="91">
        <f t="shared" si="93"/>
        <v>0</v>
      </c>
      <c r="AV215" s="91">
        <f t="shared" si="94"/>
        <v>0</v>
      </c>
      <c r="AW215" s="91">
        <f t="shared" si="107"/>
        <v>35</v>
      </c>
      <c r="AX215" s="115">
        <f>IF(AV215=0,AX214,IF(VLOOKUP(C214,Сводный!I:L,2,FALSE)&lt;0,IF(AX214&lt;0,AX214-1,-1),IF(AX214&gt;0,AX214+1,1)))</f>
        <v>2</v>
      </c>
      <c r="AY215" s="120"/>
    </row>
    <row r="216" spans="1:51" s="25" customFormat="1" ht="11.25">
      <c r="A216" s="124"/>
      <c r="B216" s="116">
        <v>215</v>
      </c>
      <c r="C216" s="134">
        <v>40183</v>
      </c>
      <c r="D216" s="83">
        <v>0.46737268518518005</v>
      </c>
      <c r="E216" s="84">
        <f t="shared" si="83"/>
        <v>40183</v>
      </c>
      <c r="F216" s="83">
        <v>0.46799768518518003</v>
      </c>
      <c r="G216" s="85" t="s">
        <v>3738</v>
      </c>
      <c r="H216" s="85" t="s">
        <v>68</v>
      </c>
      <c r="I216" s="86">
        <v>24.98</v>
      </c>
      <c r="J216" s="86">
        <v>25.01</v>
      </c>
      <c r="K216" s="85">
        <v>100</v>
      </c>
      <c r="L216" s="86">
        <v>2.44</v>
      </c>
      <c r="M216" s="118" t="s">
        <v>11846</v>
      </c>
      <c r="N216" s="108" t="s">
        <v>11909</v>
      </c>
      <c r="O216" s="109">
        <v>-2</v>
      </c>
      <c r="P216" s="110" t="s">
        <v>11997</v>
      </c>
      <c r="Q216" s="86"/>
      <c r="R216" s="86"/>
      <c r="S216" s="128">
        <f t="shared" si="101"/>
        <v>29936.045219999975</v>
      </c>
      <c r="T216" s="128">
        <f t="shared" si="102"/>
        <v>2.44</v>
      </c>
      <c r="U216" s="126">
        <f t="shared" si="84"/>
        <v>2498</v>
      </c>
      <c r="V216" s="126">
        <f t="shared" si="85"/>
        <v>2501</v>
      </c>
      <c r="W216" s="125">
        <f t="shared" si="86"/>
        <v>-3</v>
      </c>
      <c r="X216" s="125">
        <f t="shared" si="95"/>
        <v>-5.4399999999999995</v>
      </c>
      <c r="Y216" s="127">
        <f t="shared" si="96"/>
        <v>496.00999999999783</v>
      </c>
      <c r="Z216" s="127">
        <f t="shared" si="97"/>
        <v>-58.514780000001956</v>
      </c>
      <c r="AA216" s="127">
        <f t="shared" si="87"/>
        <v>493.00999999999783</v>
      </c>
      <c r="AB216" s="127">
        <f t="shared" si="88"/>
        <v>-63.954780000001954</v>
      </c>
      <c r="AC216" s="91" t="str">
        <f>IF(G216&lt;&gt;"",VLOOKUP(WEEKDAY(C216,2),Служебный!K$4:L$10,2),"")</f>
        <v>вт</v>
      </c>
      <c r="AD216" s="111" t="str">
        <f t="shared" si="89"/>
        <v>11-12</v>
      </c>
      <c r="AE216" s="91" t="str">
        <f>VLOOKUP(G:G,Служебный!B:G,6,)</f>
        <v>NYSE</v>
      </c>
      <c r="AF216" s="91" t="str">
        <f>VLOOKUP(G:G,Служебный!B:G,3,FALSE)</f>
        <v>Basic Materials</v>
      </c>
      <c r="AG216" s="91" t="str">
        <f>VLOOKUP(G:G,Служебный!B:G,4,FALSE)</f>
        <v>Oil &amp; Gas Drilling &amp; Exploration</v>
      </c>
      <c r="AH216" s="112">
        <f t="shared" si="90"/>
        <v>54</v>
      </c>
      <c r="AI216" s="112">
        <f t="shared" si="98"/>
        <v>0</v>
      </c>
      <c r="AJ216" s="112" t="str">
        <f t="shared" si="91"/>
        <v>интрадей</v>
      </c>
      <c r="AK216" s="91" t="str">
        <f>IF(D216&lt;Служебный!P$3,"Раньше открытия",IF(D216&gt;Служебный!P$6,"Позже закрытия",IF(D216&lt;Служебный!P$4,Служебный!N$4,IF((D216&gt;Служебный!P$5),Служебный!N$6,Служебный!N$5))))</f>
        <v>11:00 - 14:30</v>
      </c>
      <c r="AL216" s="91">
        <f t="shared" si="108"/>
        <v>0</v>
      </c>
      <c r="AM216" s="91">
        <f t="shared" si="109"/>
        <v>-5.4399999999999995</v>
      </c>
      <c r="AN216" s="91">
        <f t="shared" si="103"/>
        <v>2010</v>
      </c>
      <c r="AO216" s="91" t="str">
        <f t="shared" si="104"/>
        <v>Январь</v>
      </c>
      <c r="AP216" s="113">
        <f t="shared" si="105"/>
        <v>2</v>
      </c>
      <c r="AQ216" s="114">
        <f t="shared" si="92"/>
        <v>0</v>
      </c>
      <c r="AR216" s="114">
        <f t="shared" si="99"/>
        <v>30000</v>
      </c>
      <c r="AS216" s="114">
        <f t="shared" si="100"/>
        <v>-0.21318260000008499</v>
      </c>
      <c r="AT216" s="114">
        <f t="shared" si="106"/>
        <v>-1.8168771388684956E-2</v>
      </c>
      <c r="AU216" s="91">
        <f t="shared" si="93"/>
        <v>0</v>
      </c>
      <c r="AV216" s="91">
        <f t="shared" si="94"/>
        <v>0</v>
      </c>
      <c r="AW216" s="91">
        <f t="shared" si="107"/>
        <v>25</v>
      </c>
      <c r="AX216" s="115">
        <f>IF(AV216=0,AX215,IF(VLOOKUP(C215,Сводный!I:L,2,FALSE)&lt;0,IF(AX215&lt;0,AX215-1,-1),IF(AX215&gt;0,AX215+1,1)))</f>
        <v>2</v>
      </c>
      <c r="AY216" s="120"/>
    </row>
    <row r="217" spans="1:51" s="25" customFormat="1" ht="11.25">
      <c r="A217" s="124"/>
      <c r="B217" s="116">
        <v>216</v>
      </c>
      <c r="C217" s="134">
        <v>40183</v>
      </c>
      <c r="D217" s="83">
        <v>0.46873842592592002</v>
      </c>
      <c r="E217" s="84">
        <f t="shared" si="83"/>
        <v>40183</v>
      </c>
      <c r="F217" s="83">
        <v>0.46907407407407004</v>
      </c>
      <c r="G217" s="85" t="s">
        <v>3738</v>
      </c>
      <c r="H217" s="85" t="s">
        <v>68</v>
      </c>
      <c r="I217" s="86">
        <v>24.98</v>
      </c>
      <c r="J217" s="86">
        <v>25.03</v>
      </c>
      <c r="K217" s="85">
        <v>100</v>
      </c>
      <c r="L217" s="86">
        <v>2.44</v>
      </c>
      <c r="M217" s="118" t="s">
        <v>11847</v>
      </c>
      <c r="N217" s="108" t="s">
        <v>11910</v>
      </c>
      <c r="O217" s="109">
        <v>0</v>
      </c>
      <c r="P217" s="110" t="s">
        <v>11995</v>
      </c>
      <c r="Q217" s="86"/>
      <c r="R217" s="86"/>
      <c r="S217" s="128">
        <f t="shared" si="101"/>
        <v>29928.605219999976</v>
      </c>
      <c r="T217" s="128">
        <f t="shared" si="102"/>
        <v>2.44</v>
      </c>
      <c r="U217" s="126">
        <f t="shared" si="84"/>
        <v>2498</v>
      </c>
      <c r="V217" s="126">
        <f t="shared" si="85"/>
        <v>2503</v>
      </c>
      <c r="W217" s="125">
        <f t="shared" si="86"/>
        <v>-5</v>
      </c>
      <c r="X217" s="125">
        <f t="shared" si="95"/>
        <v>-7.4399999999999995</v>
      </c>
      <c r="Y217" s="127">
        <f>Y216+W216</f>
        <v>493.00999999999783</v>
      </c>
      <c r="Z217" s="127">
        <f>Z216+X216</f>
        <v>-63.954780000001954</v>
      </c>
      <c r="AA217" s="127">
        <f t="shared" si="87"/>
        <v>488.00999999999783</v>
      </c>
      <c r="AB217" s="127">
        <f t="shared" si="88"/>
        <v>-71.394780000001958</v>
      </c>
      <c r="AC217" s="91" t="str">
        <f>IF(G217&lt;&gt;"",VLOOKUP(WEEKDAY(C217,2),Служебный!K$4:L$10,2),"")</f>
        <v>вт</v>
      </c>
      <c r="AD217" s="111" t="str">
        <f t="shared" si="89"/>
        <v>11-12</v>
      </c>
      <c r="AE217" s="91" t="str">
        <f>VLOOKUP(G:G,Служебный!B:G,6,)</f>
        <v>NYSE</v>
      </c>
      <c r="AF217" s="91" t="str">
        <f>VLOOKUP(G:G,Служебный!B:G,3,FALSE)</f>
        <v>Basic Materials</v>
      </c>
      <c r="AG217" s="91" t="str">
        <f>VLOOKUP(G:G,Служебный!B:G,4,FALSE)</f>
        <v>Oil &amp; Gas Drilling &amp; Exploration</v>
      </c>
      <c r="AH217" s="112">
        <f t="shared" si="90"/>
        <v>29</v>
      </c>
      <c r="AI217" s="112">
        <f t="shared" si="98"/>
        <v>0</v>
      </c>
      <c r="AJ217" s="112" t="str">
        <f t="shared" si="91"/>
        <v>интрадей</v>
      </c>
      <c r="AK217" s="91" t="str">
        <f>IF(D217&lt;Служебный!P$3,"Раньше открытия",IF(D217&gt;Служебный!P$6,"Позже закрытия",IF(D217&lt;Служебный!P$4,Служебный!N$4,IF((D217&gt;Служебный!P$5),Служебный!N$6,Служебный!N$5))))</f>
        <v>11:00 - 14:30</v>
      </c>
      <c r="AL217" s="91">
        <f t="shared" si="108"/>
        <v>0</v>
      </c>
      <c r="AM217" s="91">
        <f t="shared" si="109"/>
        <v>-7.4399999999999995</v>
      </c>
      <c r="AN217" s="91">
        <f t="shared" si="103"/>
        <v>2010</v>
      </c>
      <c r="AO217" s="91" t="str">
        <f t="shared" si="104"/>
        <v>Январь</v>
      </c>
      <c r="AP217" s="113">
        <f t="shared" si="105"/>
        <v>2</v>
      </c>
      <c r="AQ217" s="114">
        <f t="shared" si="92"/>
        <v>0</v>
      </c>
      <c r="AR217" s="114">
        <f t="shared" si="99"/>
        <v>30000</v>
      </c>
      <c r="AS217" s="114">
        <f t="shared" si="100"/>
        <v>-0.23798260000008062</v>
      </c>
      <c r="AT217" s="114">
        <f t="shared" si="106"/>
        <v>-2.4852982233698993E-2</v>
      </c>
      <c r="AU217" s="91">
        <f t="shared" si="93"/>
        <v>0</v>
      </c>
      <c r="AV217" s="91">
        <f t="shared" si="94"/>
        <v>0</v>
      </c>
      <c r="AW217" s="91">
        <f t="shared" si="107"/>
        <v>25</v>
      </c>
      <c r="AX217" s="115">
        <f>IF(AV217=0,AX216,IF(VLOOKUP(C216,Сводный!I:L,2,FALSE)&lt;0,IF(AX216&lt;0,AX216-1,-1),IF(AX216&gt;0,AX216+1,1)))</f>
        <v>2</v>
      </c>
      <c r="AY217" s="120"/>
    </row>
    <row r="218" spans="1:51" s="25" customFormat="1" ht="11.25">
      <c r="A218" s="124"/>
      <c r="B218" s="116">
        <v>217</v>
      </c>
      <c r="C218" s="134">
        <v>40183</v>
      </c>
      <c r="D218" s="83">
        <v>0.47516203703703003</v>
      </c>
      <c r="E218" s="84">
        <f t="shared" si="83"/>
        <v>40183</v>
      </c>
      <c r="F218" s="83">
        <v>0.51821759259259004</v>
      </c>
      <c r="G218" s="85" t="s">
        <v>2026</v>
      </c>
      <c r="H218" s="85" t="s">
        <v>63</v>
      </c>
      <c r="I218" s="86">
        <v>31.55</v>
      </c>
      <c r="J218" s="86">
        <v>31.49</v>
      </c>
      <c r="K218" s="85">
        <v>100</v>
      </c>
      <c r="L218" s="86">
        <v>2.58</v>
      </c>
      <c r="M218" s="118" t="s">
        <v>11847</v>
      </c>
      <c r="N218" s="108" t="s">
        <v>11909</v>
      </c>
      <c r="O218" s="109">
        <v>-2</v>
      </c>
      <c r="P218" s="110" t="s">
        <v>11995</v>
      </c>
      <c r="Q218" s="86"/>
      <c r="R218" s="86"/>
      <c r="S218" s="128">
        <f t="shared" si="101"/>
        <v>29920.025219999974</v>
      </c>
      <c r="T218" s="128">
        <f t="shared" si="102"/>
        <v>2.58</v>
      </c>
      <c r="U218" s="126">
        <f t="shared" si="84"/>
        <v>3155</v>
      </c>
      <c r="V218" s="126">
        <f t="shared" si="85"/>
        <v>3149</v>
      </c>
      <c r="W218" s="125">
        <f t="shared" si="86"/>
        <v>-6</v>
      </c>
      <c r="X218" s="125">
        <f t="shared" si="95"/>
        <v>-8.58</v>
      </c>
      <c r="Y218" s="127">
        <f t="shared" si="96"/>
        <v>488.00999999999783</v>
      </c>
      <c r="Z218" s="127">
        <f t="shared" si="97"/>
        <v>-71.394780000001958</v>
      </c>
      <c r="AA218" s="127">
        <f t="shared" si="87"/>
        <v>482.00999999999783</v>
      </c>
      <c r="AB218" s="127">
        <f t="shared" si="88"/>
        <v>-79.974780000001957</v>
      </c>
      <c r="AC218" s="91" t="str">
        <f>IF(G218&lt;&gt;"",VLOOKUP(WEEKDAY(C218,2),Служебный!K$4:L$10,2),"")</f>
        <v>вт</v>
      </c>
      <c r="AD218" s="111" t="str">
        <f t="shared" si="89"/>
        <v>11-12</v>
      </c>
      <c r="AE218" s="91" t="str">
        <f>VLOOKUP(G:G,Служебный!B:G,6,)</f>
        <v>NYSE</v>
      </c>
      <c r="AF218" s="91" t="str">
        <f>VLOOKUP(G:G,Служебный!B:G,3,FALSE)</f>
        <v>Financial</v>
      </c>
      <c r="AG218" s="91" t="str">
        <f>VLOOKUP(G:G,Служебный!B:G,4,FALSE)</f>
        <v>Surety &amp; Title Insurance</v>
      </c>
      <c r="AH218" s="112">
        <f t="shared" si="90"/>
        <v>3720</v>
      </c>
      <c r="AI218" s="112">
        <f t="shared" si="98"/>
        <v>60</v>
      </c>
      <c r="AJ218" s="112" t="str">
        <f t="shared" si="91"/>
        <v>интрадей</v>
      </c>
      <c r="AK218" s="91" t="str">
        <f>IF(D218&lt;Служебный!P$3,"Раньше открытия",IF(D218&gt;Служебный!P$6,"Позже закрытия",IF(D218&lt;Служебный!P$4,Служебный!N$4,IF((D218&gt;Служебный!P$5),Служебный!N$6,Служебный!N$5))))</f>
        <v>11:00 - 14:30</v>
      </c>
      <c r="AL218" s="91">
        <f t="shared" si="108"/>
        <v>0</v>
      </c>
      <c r="AM218" s="91">
        <f t="shared" si="109"/>
        <v>-8.58</v>
      </c>
      <c r="AN218" s="91">
        <f t="shared" si="103"/>
        <v>2010</v>
      </c>
      <c r="AO218" s="91" t="str">
        <f t="shared" si="104"/>
        <v>Январь</v>
      </c>
      <c r="AP218" s="113">
        <f t="shared" si="105"/>
        <v>2</v>
      </c>
      <c r="AQ218" s="114">
        <f t="shared" si="92"/>
        <v>0</v>
      </c>
      <c r="AR218" s="114">
        <f t="shared" si="99"/>
        <v>30000</v>
      </c>
      <c r="AS218" s="114">
        <f t="shared" si="100"/>
        <v>-0.26658260000008643</v>
      </c>
      <c r="AT218" s="114">
        <f t="shared" si="106"/>
        <v>-2.8668225388158445E-2</v>
      </c>
      <c r="AU218" s="91">
        <f t="shared" si="93"/>
        <v>0</v>
      </c>
      <c r="AV218" s="91">
        <f t="shared" si="94"/>
        <v>0</v>
      </c>
      <c r="AW218" s="91">
        <f t="shared" si="107"/>
        <v>35</v>
      </c>
      <c r="AX218" s="115">
        <f>IF(AV218=0,AX217,IF(VLOOKUP(C217,Сводный!I:L,2,FALSE)&lt;0,IF(AX217&lt;0,AX217-1,-1),IF(AX217&gt;0,AX217+1,1)))</f>
        <v>2</v>
      </c>
      <c r="AY218" s="120"/>
    </row>
    <row r="219" spans="1:51" s="25" customFormat="1" ht="11.25">
      <c r="A219" s="124"/>
      <c r="B219" s="116">
        <v>218</v>
      </c>
      <c r="C219" s="134">
        <v>40183</v>
      </c>
      <c r="D219" s="83">
        <v>0.48392361111111004</v>
      </c>
      <c r="E219" s="84">
        <f t="shared" si="83"/>
        <v>40183</v>
      </c>
      <c r="F219" s="83">
        <v>0.59042824074073996</v>
      </c>
      <c r="G219" s="85" t="s">
        <v>2647</v>
      </c>
      <c r="H219" s="85" t="s">
        <v>63</v>
      </c>
      <c r="I219" s="86">
        <v>37.04</v>
      </c>
      <c r="J219" s="86">
        <v>37.69</v>
      </c>
      <c r="K219" s="85">
        <v>100</v>
      </c>
      <c r="L219" s="86">
        <v>2.4700000000000002</v>
      </c>
      <c r="M219" s="118" t="s">
        <v>11847</v>
      </c>
      <c r="N219" s="108" t="s">
        <v>11909</v>
      </c>
      <c r="O219" s="109">
        <v>-2</v>
      </c>
      <c r="P219" s="110" t="s">
        <v>11995</v>
      </c>
      <c r="Q219" s="86"/>
      <c r="R219" s="86"/>
      <c r="S219" s="128">
        <f t="shared" si="101"/>
        <v>29982.555219999973</v>
      </c>
      <c r="T219" s="128">
        <f t="shared" si="102"/>
        <v>2.4700000000000002</v>
      </c>
      <c r="U219" s="126">
        <f t="shared" si="84"/>
        <v>3704</v>
      </c>
      <c r="V219" s="126">
        <f t="shared" si="85"/>
        <v>3769</v>
      </c>
      <c r="W219" s="125">
        <f t="shared" si="86"/>
        <v>65</v>
      </c>
      <c r="X219" s="125">
        <f t="shared" si="95"/>
        <v>62.53</v>
      </c>
      <c r="Y219" s="127">
        <f t="shared" si="96"/>
        <v>482.00999999999783</v>
      </c>
      <c r="Z219" s="127">
        <f t="shared" si="97"/>
        <v>-79.974780000001957</v>
      </c>
      <c r="AA219" s="127">
        <f t="shared" si="87"/>
        <v>547.00999999999783</v>
      </c>
      <c r="AB219" s="127">
        <f t="shared" si="88"/>
        <v>-17.444780000001956</v>
      </c>
      <c r="AC219" s="91" t="str">
        <f>IF(G219&lt;&gt;"",VLOOKUP(WEEKDAY(C219,2),Служебный!K$4:L$10,2),"")</f>
        <v>вт</v>
      </c>
      <c r="AD219" s="111" t="str">
        <f t="shared" si="89"/>
        <v>11-12</v>
      </c>
      <c r="AE219" s="91" t="str">
        <f>VLOOKUP(G:G,Служебный!B:G,6,)</f>
        <v>NYSE</v>
      </c>
      <c r="AF219" s="91" t="str">
        <f>VLOOKUP(G:G,Служебный!B:G,3,FALSE)</f>
        <v>Consumer Goods</v>
      </c>
      <c r="AG219" s="91" t="str">
        <f>VLOOKUP(G:G,Служебный!B:G,4,FALSE)</f>
        <v>Confectioners</v>
      </c>
      <c r="AH219" s="112">
        <f t="shared" si="90"/>
        <v>9202</v>
      </c>
      <c r="AI219" s="112">
        <f t="shared" si="98"/>
        <v>150</v>
      </c>
      <c r="AJ219" s="112" t="str">
        <f t="shared" si="91"/>
        <v>интрадей</v>
      </c>
      <c r="AK219" s="91" t="str">
        <f>IF(D219&lt;Служебный!P$3,"Раньше открытия",IF(D219&gt;Служебный!P$6,"Позже закрытия",IF(D219&lt;Служебный!P$4,Служебный!N$4,IF((D219&gt;Служебный!P$5),Служебный!N$6,Служебный!N$5))))</f>
        <v>11:00 - 14:30</v>
      </c>
      <c r="AL219" s="91">
        <f t="shared" si="108"/>
        <v>62.53</v>
      </c>
      <c r="AM219" s="91">
        <f t="shared" si="109"/>
        <v>0</v>
      </c>
      <c r="AN219" s="91">
        <f t="shared" si="103"/>
        <v>2010</v>
      </c>
      <c r="AO219" s="91" t="str">
        <f t="shared" si="104"/>
        <v>Январь</v>
      </c>
      <c r="AP219" s="113">
        <f t="shared" si="105"/>
        <v>2</v>
      </c>
      <c r="AQ219" s="114">
        <f t="shared" si="92"/>
        <v>0</v>
      </c>
      <c r="AR219" s="114">
        <f t="shared" si="99"/>
        <v>30000</v>
      </c>
      <c r="AS219" s="114">
        <f t="shared" si="100"/>
        <v>-5.8149266666756981E-2</v>
      </c>
      <c r="AT219" s="114">
        <f t="shared" si="106"/>
        <v>0.2089904655501453</v>
      </c>
      <c r="AU219" s="91">
        <f t="shared" si="93"/>
        <v>0</v>
      </c>
      <c r="AV219" s="91">
        <f t="shared" si="94"/>
        <v>0</v>
      </c>
      <c r="AW219" s="91">
        <f t="shared" si="107"/>
        <v>40</v>
      </c>
      <c r="AX219" s="115">
        <f>IF(AV219=0,AX218,IF(VLOOKUP(C218,Сводный!I:L,2,FALSE)&lt;0,IF(AX218&lt;0,AX218-1,-1),IF(AX218&gt;0,AX218+1,1)))</f>
        <v>2</v>
      </c>
      <c r="AY219" s="120"/>
    </row>
    <row r="220" spans="1:51" s="25" customFormat="1" ht="11.25">
      <c r="A220" s="124"/>
      <c r="B220" s="116">
        <v>219</v>
      </c>
      <c r="C220" s="134">
        <v>40183</v>
      </c>
      <c r="D220" s="83">
        <v>0.49314814814814001</v>
      </c>
      <c r="E220" s="84">
        <f t="shared" si="83"/>
        <v>40183</v>
      </c>
      <c r="F220" s="83">
        <v>0.56072916666665995</v>
      </c>
      <c r="G220" s="85" t="s">
        <v>333</v>
      </c>
      <c r="H220" s="85" t="s">
        <v>63</v>
      </c>
      <c r="I220" s="86">
        <v>30.73</v>
      </c>
      <c r="J220" s="86">
        <v>30.92</v>
      </c>
      <c r="K220" s="85">
        <v>100</v>
      </c>
      <c r="L220" s="86">
        <v>2.4500000000000002</v>
      </c>
      <c r="M220" s="118" t="s">
        <v>11847</v>
      </c>
      <c r="N220" s="108" t="s">
        <v>11909</v>
      </c>
      <c r="O220" s="109">
        <v>-2</v>
      </c>
      <c r="P220" s="110" t="s">
        <v>11995</v>
      </c>
      <c r="Q220" s="86"/>
      <c r="R220" s="86"/>
      <c r="S220" s="128">
        <f t="shared" si="101"/>
        <v>29999.105219999972</v>
      </c>
      <c r="T220" s="128">
        <f t="shared" si="102"/>
        <v>2.4500000000000002</v>
      </c>
      <c r="U220" s="126">
        <f t="shared" si="84"/>
        <v>3073</v>
      </c>
      <c r="V220" s="126">
        <f t="shared" si="85"/>
        <v>3092</v>
      </c>
      <c r="W220" s="125">
        <f t="shared" si="86"/>
        <v>19</v>
      </c>
      <c r="X220" s="125">
        <f t="shared" si="95"/>
        <v>16.55</v>
      </c>
      <c r="Y220" s="127">
        <f t="shared" si="96"/>
        <v>547.00999999999783</v>
      </c>
      <c r="Z220" s="127">
        <f t="shared" si="97"/>
        <v>-17.444780000001956</v>
      </c>
      <c r="AA220" s="127">
        <f t="shared" si="87"/>
        <v>566.00999999999783</v>
      </c>
      <c r="AB220" s="127">
        <f t="shared" si="88"/>
        <v>-0.89478000000195479</v>
      </c>
      <c r="AC220" s="91" t="str">
        <f>IF(G220&lt;&gt;"",VLOOKUP(WEEKDAY(C220,2),Служебный!K$4:L$10,2),"")</f>
        <v>вт</v>
      </c>
      <c r="AD220" s="111" t="str">
        <f t="shared" si="89"/>
        <v>11-12</v>
      </c>
      <c r="AE220" s="91" t="str">
        <f>VLOOKUP(G:G,Служебный!B:G,6,)</f>
        <v>NYSE</v>
      </c>
      <c r="AF220" s="91" t="str">
        <f>VLOOKUP(G:G,Служебный!B:G,3,FALSE)</f>
        <v>Financial</v>
      </c>
      <c r="AG220" s="91" t="str">
        <f>VLOOKUP(G:G,Служебный!B:G,4,FALSE)</f>
        <v>Accident &amp; Health Insurance</v>
      </c>
      <c r="AH220" s="112">
        <f t="shared" si="90"/>
        <v>5839</v>
      </c>
      <c r="AI220" s="112">
        <f t="shared" si="98"/>
        <v>90</v>
      </c>
      <c r="AJ220" s="112" t="str">
        <f t="shared" si="91"/>
        <v>интрадей</v>
      </c>
      <c r="AK220" s="91" t="str">
        <f>IF(D220&lt;Служебный!P$3,"Раньше открытия",IF(D220&gt;Служебный!P$6,"Позже закрытия",IF(D220&lt;Служебный!P$4,Служебный!N$4,IF((D220&gt;Служебный!P$5),Служебный!N$6,Служебный!N$5))))</f>
        <v>11:00 - 14:30</v>
      </c>
      <c r="AL220" s="91">
        <f t="shared" si="108"/>
        <v>16.55</v>
      </c>
      <c r="AM220" s="91">
        <f t="shared" si="109"/>
        <v>0</v>
      </c>
      <c r="AN220" s="91">
        <f t="shared" si="103"/>
        <v>2010</v>
      </c>
      <c r="AO220" s="91" t="str">
        <f t="shared" si="104"/>
        <v>Январь</v>
      </c>
      <c r="AP220" s="113">
        <f t="shared" si="105"/>
        <v>2</v>
      </c>
      <c r="AQ220" s="114">
        <f t="shared" si="92"/>
        <v>0</v>
      </c>
      <c r="AR220" s="114">
        <f t="shared" si="99"/>
        <v>30000</v>
      </c>
      <c r="AS220" s="114">
        <f t="shared" si="100"/>
        <v>-2.9826000000927402E-3</v>
      </c>
      <c r="AT220" s="114">
        <f t="shared" si="106"/>
        <v>5.5198764343339007E-2</v>
      </c>
      <c r="AU220" s="91">
        <f t="shared" si="93"/>
        <v>0</v>
      </c>
      <c r="AV220" s="91">
        <f t="shared" si="94"/>
        <v>0</v>
      </c>
      <c r="AW220" s="91">
        <f t="shared" si="107"/>
        <v>35</v>
      </c>
      <c r="AX220" s="115">
        <f>IF(AV220=0,AX219,IF(VLOOKUP(C219,Сводный!I:L,2,FALSE)&lt;0,IF(AX219&lt;0,AX219-1,-1),IF(AX219&gt;0,AX219+1,1)))</f>
        <v>2</v>
      </c>
      <c r="AY220" s="120"/>
    </row>
    <row r="221" spans="1:51" s="25" customFormat="1" ht="11.25">
      <c r="A221" s="124"/>
      <c r="B221" s="116">
        <v>220</v>
      </c>
      <c r="C221" s="134">
        <v>40183</v>
      </c>
      <c r="D221" s="83">
        <v>0.50100694444444005</v>
      </c>
      <c r="E221" s="84">
        <f t="shared" si="83"/>
        <v>40183</v>
      </c>
      <c r="F221" s="83">
        <v>0.52190972222221998</v>
      </c>
      <c r="G221" s="85" t="s">
        <v>3080</v>
      </c>
      <c r="H221" s="85" t="s">
        <v>63</v>
      </c>
      <c r="I221" s="86">
        <v>43.53</v>
      </c>
      <c r="J221" s="86">
        <v>43.48</v>
      </c>
      <c r="K221" s="85">
        <v>100</v>
      </c>
      <c r="L221" s="86">
        <v>2.4900000000000002</v>
      </c>
      <c r="M221" s="118" t="s">
        <v>11907</v>
      </c>
      <c r="N221" s="108" t="s">
        <v>11914</v>
      </c>
      <c r="O221" s="109">
        <v>1</v>
      </c>
      <c r="P221" s="110" t="s">
        <v>11996</v>
      </c>
      <c r="Q221" s="86"/>
      <c r="R221" s="86"/>
      <c r="S221" s="128">
        <f t="shared" si="101"/>
        <v>29991.615219999971</v>
      </c>
      <c r="T221" s="128">
        <f t="shared" si="102"/>
        <v>2.4900000000000002</v>
      </c>
      <c r="U221" s="126">
        <f t="shared" si="84"/>
        <v>4353</v>
      </c>
      <c r="V221" s="126">
        <f t="shared" si="85"/>
        <v>4348</v>
      </c>
      <c r="W221" s="125">
        <f t="shared" si="86"/>
        <v>-5</v>
      </c>
      <c r="X221" s="125">
        <f t="shared" si="95"/>
        <v>-7.49</v>
      </c>
      <c r="Y221" s="127">
        <f t="shared" si="96"/>
        <v>566.00999999999783</v>
      </c>
      <c r="Z221" s="127">
        <f t="shared" si="97"/>
        <v>-0.89478000000195479</v>
      </c>
      <c r="AA221" s="127">
        <f t="shared" si="87"/>
        <v>561.00999999999783</v>
      </c>
      <c r="AB221" s="127">
        <f t="shared" si="88"/>
        <v>-8.384780000001955</v>
      </c>
      <c r="AC221" s="91" t="str">
        <f>IF(G221&lt;&gt;"",VLOOKUP(WEEKDAY(C221,2),Служебный!K$4:L$10,2),"")</f>
        <v>вт</v>
      </c>
      <c r="AD221" s="111" t="str">
        <f t="shared" si="89"/>
        <v>12-13</v>
      </c>
      <c r="AE221" s="91" t="str">
        <f>VLOOKUP(G:G,Служебный!B:G,6,)</f>
        <v>NYSE</v>
      </c>
      <c r="AF221" s="91" t="str">
        <f>VLOOKUP(G:G,Служебный!B:G,3,FALSE)</f>
        <v>Financial</v>
      </c>
      <c r="AG221" s="91" t="str">
        <f>VLOOKUP(G:G,Служебный!B:G,4,FALSE)</f>
        <v>Money Center Banks</v>
      </c>
      <c r="AH221" s="112">
        <f t="shared" si="90"/>
        <v>1806</v>
      </c>
      <c r="AI221" s="112">
        <f t="shared" si="98"/>
        <v>30</v>
      </c>
      <c r="AJ221" s="112" t="str">
        <f t="shared" si="91"/>
        <v>интрадей</v>
      </c>
      <c r="AK221" s="91" t="str">
        <f>IF(D221&lt;Служебный!P$3,"Раньше открытия",IF(D221&gt;Служебный!P$6,"Позже закрытия",IF(D221&lt;Служебный!P$4,Служебный!N$4,IF((D221&gt;Служебный!P$5),Служебный!N$6,Служебный!N$5))))</f>
        <v>11:00 - 14:30</v>
      </c>
      <c r="AL221" s="91">
        <f t="shared" si="108"/>
        <v>0</v>
      </c>
      <c r="AM221" s="91">
        <f t="shared" si="109"/>
        <v>-7.49</v>
      </c>
      <c r="AN221" s="91">
        <f t="shared" si="103"/>
        <v>2010</v>
      </c>
      <c r="AO221" s="91" t="str">
        <f t="shared" si="104"/>
        <v>Январь</v>
      </c>
      <c r="AP221" s="113">
        <f t="shared" si="105"/>
        <v>2</v>
      </c>
      <c r="AQ221" s="114">
        <f t="shared" si="92"/>
        <v>0</v>
      </c>
      <c r="AR221" s="114">
        <f t="shared" si="99"/>
        <v>30000</v>
      </c>
      <c r="AS221" s="114">
        <f t="shared" si="100"/>
        <v>-2.7949266666764741E-2</v>
      </c>
      <c r="AT221" s="114">
        <f t="shared" si="106"/>
        <v>-2.4967411344682791E-2</v>
      </c>
      <c r="AU221" s="91">
        <f t="shared" si="93"/>
        <v>0</v>
      </c>
      <c r="AV221" s="91">
        <f t="shared" si="94"/>
        <v>0</v>
      </c>
      <c r="AW221" s="91">
        <f t="shared" si="107"/>
        <v>45</v>
      </c>
      <c r="AX221" s="115">
        <f>IF(AV221=0,AX220,IF(VLOOKUP(C220,Сводный!I:L,2,FALSE)&lt;0,IF(AX220&lt;0,AX220-1,-1),IF(AX220&gt;0,AX220+1,1)))</f>
        <v>2</v>
      </c>
      <c r="AY221" s="120"/>
    </row>
    <row r="222" spans="1:51" s="25" customFormat="1" ht="11.25">
      <c r="A222" s="124"/>
      <c r="B222" s="116">
        <v>221</v>
      </c>
      <c r="C222" s="134">
        <v>40183</v>
      </c>
      <c r="D222" s="83">
        <v>0.50820601851850999</v>
      </c>
      <c r="E222" s="84">
        <f t="shared" si="83"/>
        <v>40183</v>
      </c>
      <c r="F222" s="83">
        <v>0.58864583333333009</v>
      </c>
      <c r="G222" s="85" t="s">
        <v>5640</v>
      </c>
      <c r="H222" s="85" t="s">
        <v>68</v>
      </c>
      <c r="I222" s="86">
        <v>49.21</v>
      </c>
      <c r="J222" s="86">
        <v>49.07</v>
      </c>
      <c r="K222" s="85">
        <v>100</v>
      </c>
      <c r="L222" s="86">
        <v>2.5</v>
      </c>
      <c r="M222" s="118" t="s">
        <v>11847</v>
      </c>
      <c r="N222" s="108" t="s">
        <v>11913</v>
      </c>
      <c r="O222" s="109">
        <v>2</v>
      </c>
      <c r="P222" s="110" t="s">
        <v>11995</v>
      </c>
      <c r="Q222" s="86"/>
      <c r="R222" s="86"/>
      <c r="S222" s="128">
        <f t="shared" si="101"/>
        <v>30003.115219999971</v>
      </c>
      <c r="T222" s="128">
        <f t="shared" si="102"/>
        <v>2.5</v>
      </c>
      <c r="U222" s="126">
        <f t="shared" si="84"/>
        <v>4921</v>
      </c>
      <c r="V222" s="126">
        <f t="shared" si="85"/>
        <v>4907</v>
      </c>
      <c r="W222" s="125">
        <f t="shared" si="86"/>
        <v>14</v>
      </c>
      <c r="X222" s="125">
        <f t="shared" si="95"/>
        <v>11.5</v>
      </c>
      <c r="Y222" s="127">
        <f t="shared" si="96"/>
        <v>561.00999999999783</v>
      </c>
      <c r="Z222" s="127">
        <f t="shared" si="97"/>
        <v>-8.384780000001955</v>
      </c>
      <c r="AA222" s="127">
        <f t="shared" si="87"/>
        <v>575.00999999999783</v>
      </c>
      <c r="AB222" s="127">
        <f t="shared" si="88"/>
        <v>3.115219999998045</v>
      </c>
      <c r="AC222" s="91" t="str">
        <f>IF(G222&lt;&gt;"",VLOOKUP(WEEKDAY(C222,2),Служебный!K$4:L$10,2),"")</f>
        <v>вт</v>
      </c>
      <c r="AD222" s="111" t="str">
        <f t="shared" si="89"/>
        <v>12-13</v>
      </c>
      <c r="AE222" s="91" t="str">
        <f>VLOOKUP(G:G,Служебный!B:G,6,)</f>
        <v>NYSE</v>
      </c>
      <c r="AF222" s="91" t="str">
        <f>VLOOKUP(G:G,Служебный!B:G,3,FALSE)</f>
        <v>Utilities</v>
      </c>
      <c r="AG222" s="91" t="str">
        <f>VLOOKUP(G:G,Служебный!B:G,4,FALSE)</f>
        <v>Diversified Utilities</v>
      </c>
      <c r="AH222" s="112">
        <f t="shared" si="90"/>
        <v>6950</v>
      </c>
      <c r="AI222" s="112">
        <f t="shared" si="98"/>
        <v>105</v>
      </c>
      <c r="AJ222" s="112" t="str">
        <f t="shared" si="91"/>
        <v>интрадей</v>
      </c>
      <c r="AK222" s="91" t="str">
        <f>IF(D222&lt;Служебный!P$3,"Раньше открытия",IF(D222&gt;Служебный!P$6,"Позже закрытия",IF(D222&lt;Служебный!P$4,Служебный!N$4,IF((D222&gt;Служебный!P$5),Служебный!N$6,Служебный!N$5))))</f>
        <v>11:00 - 14:30</v>
      </c>
      <c r="AL222" s="91">
        <f t="shared" si="108"/>
        <v>11.5</v>
      </c>
      <c r="AM222" s="91">
        <f t="shared" si="109"/>
        <v>0</v>
      </c>
      <c r="AN222" s="91">
        <f t="shared" si="103"/>
        <v>2010</v>
      </c>
      <c r="AO222" s="91" t="str">
        <f t="shared" si="104"/>
        <v>Январь</v>
      </c>
      <c r="AP222" s="113">
        <f t="shared" si="105"/>
        <v>2</v>
      </c>
      <c r="AQ222" s="114">
        <f t="shared" si="92"/>
        <v>0</v>
      </c>
      <c r="AR222" s="114">
        <f t="shared" si="99"/>
        <v>30000</v>
      </c>
      <c r="AS222" s="114">
        <f t="shared" si="100"/>
        <v>1.0384066666568591E-2</v>
      </c>
      <c r="AT222" s="114">
        <f t="shared" si="106"/>
        <v>3.8344050214178534E-2</v>
      </c>
      <c r="AU222" s="91">
        <f t="shared" si="93"/>
        <v>0</v>
      </c>
      <c r="AV222" s="91">
        <f t="shared" si="94"/>
        <v>0</v>
      </c>
      <c r="AW222" s="91">
        <f t="shared" si="107"/>
        <v>50</v>
      </c>
      <c r="AX222" s="115">
        <f>IF(AV222=0,AX221,IF(VLOOKUP(C221,Сводный!I:L,2,FALSE)&lt;0,IF(AX221&lt;0,AX221-1,-1),IF(AX221&gt;0,AX221+1,1)))</f>
        <v>2</v>
      </c>
      <c r="AY222" s="120"/>
    </row>
    <row r="223" spans="1:51" s="25" customFormat="1" ht="11.25">
      <c r="A223" s="124"/>
      <c r="B223" s="116">
        <v>222</v>
      </c>
      <c r="C223" s="134">
        <v>40183</v>
      </c>
      <c r="D223" s="83">
        <v>0.52200231481480996</v>
      </c>
      <c r="E223" s="84">
        <f t="shared" si="83"/>
        <v>40183</v>
      </c>
      <c r="F223" s="83">
        <v>0.57849537037037002</v>
      </c>
      <c r="G223" s="85" t="s">
        <v>2836</v>
      </c>
      <c r="H223" s="85" t="s">
        <v>63</v>
      </c>
      <c r="I223" s="86">
        <v>28.04</v>
      </c>
      <c r="J223" s="86">
        <v>28.26</v>
      </c>
      <c r="K223" s="85">
        <v>100</v>
      </c>
      <c r="L223" s="86">
        <v>2.29</v>
      </c>
      <c r="M223" s="118" t="s">
        <v>11847</v>
      </c>
      <c r="N223" s="108" t="s">
        <v>11913</v>
      </c>
      <c r="O223" s="109">
        <v>2</v>
      </c>
      <c r="P223" s="110" t="s">
        <v>11995</v>
      </c>
      <c r="Q223" s="86"/>
      <c r="R223" s="86"/>
      <c r="S223" s="128">
        <f t="shared" si="101"/>
        <v>30022.82521999997</v>
      </c>
      <c r="T223" s="128">
        <f t="shared" si="102"/>
        <v>2.29</v>
      </c>
      <c r="U223" s="126">
        <f t="shared" si="84"/>
        <v>2804</v>
      </c>
      <c r="V223" s="126">
        <f t="shared" si="85"/>
        <v>2826</v>
      </c>
      <c r="W223" s="125">
        <f t="shared" si="86"/>
        <v>22</v>
      </c>
      <c r="X223" s="125">
        <f t="shared" si="95"/>
        <v>19.71</v>
      </c>
      <c r="Y223" s="127">
        <f t="shared" si="96"/>
        <v>575.00999999999783</v>
      </c>
      <c r="Z223" s="127">
        <f t="shared" si="97"/>
        <v>3.115219999998045</v>
      </c>
      <c r="AA223" s="127">
        <f t="shared" si="87"/>
        <v>597.00999999999783</v>
      </c>
      <c r="AB223" s="127">
        <f t="shared" si="88"/>
        <v>22.825219999998048</v>
      </c>
      <c r="AC223" s="91" t="str">
        <f>IF(G223&lt;&gt;"",VLOOKUP(WEEKDAY(C223,2),Служебный!K$4:L$10,2),"")</f>
        <v>вт</v>
      </c>
      <c r="AD223" s="111" t="str">
        <f t="shared" si="89"/>
        <v>12-13</v>
      </c>
      <c r="AE223" s="91" t="str">
        <f>VLOOKUP(G:G,Служебный!B:G,6,)</f>
        <v>NYSE</v>
      </c>
      <c r="AF223" s="91" t="str">
        <f>VLOOKUP(G:G,Служебный!B:G,3,FALSE)</f>
        <v>Consumer Goods</v>
      </c>
      <c r="AG223" s="91" t="str">
        <f>VLOOKUP(G:G,Служебный!B:G,4,FALSE)</f>
        <v>Paper &amp; Paper Products</v>
      </c>
      <c r="AH223" s="112">
        <f t="shared" si="90"/>
        <v>4881</v>
      </c>
      <c r="AI223" s="112">
        <f t="shared" si="98"/>
        <v>75</v>
      </c>
      <c r="AJ223" s="112" t="str">
        <f t="shared" si="91"/>
        <v>интрадей</v>
      </c>
      <c r="AK223" s="91" t="str">
        <f>IF(D223&lt;Служебный!P$3,"Раньше открытия",IF(D223&gt;Служебный!P$6,"Позже закрытия",IF(D223&lt;Служебный!P$4,Служебный!N$4,IF((D223&gt;Служебный!P$5),Служебный!N$6,Служебный!N$5))))</f>
        <v>11:00 - 14:30</v>
      </c>
      <c r="AL223" s="91">
        <f t="shared" si="108"/>
        <v>19.71</v>
      </c>
      <c r="AM223" s="91">
        <f t="shared" si="109"/>
        <v>0</v>
      </c>
      <c r="AN223" s="91">
        <f t="shared" si="103"/>
        <v>2010</v>
      </c>
      <c r="AO223" s="91" t="str">
        <f t="shared" si="104"/>
        <v>Январь</v>
      </c>
      <c r="AP223" s="113">
        <f t="shared" si="105"/>
        <v>2</v>
      </c>
      <c r="AQ223" s="114">
        <f t="shared" si="92"/>
        <v>0</v>
      </c>
      <c r="AR223" s="114">
        <f t="shared" si="99"/>
        <v>30000</v>
      </c>
      <c r="AS223" s="114">
        <f t="shared" si="100"/>
        <v>7.6084066666565683E-2</v>
      </c>
      <c r="AT223" s="114">
        <f t="shared" si="106"/>
        <v>6.569317837655908E-2</v>
      </c>
      <c r="AU223" s="91">
        <f t="shared" si="93"/>
        <v>0</v>
      </c>
      <c r="AV223" s="91">
        <f t="shared" si="94"/>
        <v>0</v>
      </c>
      <c r="AW223" s="91">
        <f t="shared" si="107"/>
        <v>30</v>
      </c>
      <c r="AX223" s="115">
        <f>IF(AV223=0,AX222,IF(VLOOKUP(C222,Сводный!I:L,2,FALSE)&lt;0,IF(AX222&lt;0,AX222-1,-1),IF(AX222&gt;0,AX222+1,1)))</f>
        <v>2</v>
      </c>
      <c r="AY223" s="120"/>
    </row>
    <row r="224" spans="1:51" s="25" customFormat="1" ht="11.25">
      <c r="A224" s="124"/>
      <c r="B224" s="116">
        <v>223</v>
      </c>
      <c r="C224" s="134">
        <v>40183</v>
      </c>
      <c r="D224" s="83">
        <v>0.52378472222222006</v>
      </c>
      <c r="E224" s="84">
        <f t="shared" si="83"/>
        <v>40183</v>
      </c>
      <c r="F224" s="83">
        <v>0.57021990740740003</v>
      </c>
      <c r="G224" s="85" t="s">
        <v>2498</v>
      </c>
      <c r="H224" s="85" t="s">
        <v>68</v>
      </c>
      <c r="I224" s="86">
        <v>31.96</v>
      </c>
      <c r="J224" s="86">
        <v>31.91</v>
      </c>
      <c r="K224" s="85">
        <v>100</v>
      </c>
      <c r="L224" s="86">
        <v>2.58</v>
      </c>
      <c r="M224" s="118" t="s">
        <v>11857</v>
      </c>
      <c r="N224" s="108" t="s">
        <v>11909</v>
      </c>
      <c r="O224" s="109">
        <v>0</v>
      </c>
      <c r="P224" s="110" t="s">
        <v>11996</v>
      </c>
      <c r="Q224" s="86"/>
      <c r="R224" s="86"/>
      <c r="S224" s="128">
        <f t="shared" si="101"/>
        <v>30025.245219999968</v>
      </c>
      <c r="T224" s="128">
        <f t="shared" si="102"/>
        <v>2.58</v>
      </c>
      <c r="U224" s="126">
        <f t="shared" si="84"/>
        <v>3196</v>
      </c>
      <c r="V224" s="126">
        <f t="shared" si="85"/>
        <v>3191</v>
      </c>
      <c r="W224" s="125">
        <f t="shared" si="86"/>
        <v>5</v>
      </c>
      <c r="X224" s="125">
        <f t="shared" si="95"/>
        <v>2.42</v>
      </c>
      <c r="Y224" s="127">
        <f t="shared" si="96"/>
        <v>597.00999999999783</v>
      </c>
      <c r="Z224" s="127">
        <f t="shared" si="97"/>
        <v>22.825219999998048</v>
      </c>
      <c r="AA224" s="127">
        <f t="shared" si="87"/>
        <v>602.00999999999783</v>
      </c>
      <c r="AB224" s="127">
        <f t="shared" si="88"/>
        <v>25.245219999998049</v>
      </c>
      <c r="AC224" s="91" t="str">
        <f>IF(G224&lt;&gt;"",VLOOKUP(WEEKDAY(C224,2),Служебный!K$4:L$10,2),"")</f>
        <v>вт</v>
      </c>
      <c r="AD224" s="111" t="str">
        <f t="shared" si="89"/>
        <v>12-13</v>
      </c>
      <c r="AE224" s="91" t="str">
        <f>VLOOKUP(G:G,Служебный!B:G,6,)</f>
        <v>NASDAQ</v>
      </c>
      <c r="AF224" s="91" t="str">
        <f>VLOOKUP(G:G,Служебный!B:G,3,FALSE)</f>
        <v>Consumer Goods</v>
      </c>
      <c r="AG224" s="91" t="str">
        <f>VLOOKUP(G:G,Служебный!B:G,4,FALSE)</f>
        <v>Toys &amp; Games</v>
      </c>
      <c r="AH224" s="112">
        <f t="shared" si="90"/>
        <v>4012</v>
      </c>
      <c r="AI224" s="112">
        <f t="shared" si="98"/>
        <v>60</v>
      </c>
      <c r="AJ224" s="112" t="str">
        <f t="shared" si="91"/>
        <v>интрадей</v>
      </c>
      <c r="AK224" s="91" t="str">
        <f>IF(D224&lt;Служебный!P$3,"Раньше открытия",IF(D224&gt;Служебный!P$6,"Позже закрытия",IF(D224&lt;Служебный!P$4,Служебный!N$4,IF((D224&gt;Служебный!P$5),Служебный!N$6,Служебный!N$5))))</f>
        <v>11:00 - 14:30</v>
      </c>
      <c r="AL224" s="91">
        <f t="shared" si="108"/>
        <v>2.42</v>
      </c>
      <c r="AM224" s="91">
        <f t="shared" si="109"/>
        <v>0</v>
      </c>
      <c r="AN224" s="91">
        <f t="shared" si="103"/>
        <v>2010</v>
      </c>
      <c r="AO224" s="91" t="str">
        <f t="shared" si="104"/>
        <v>Январь</v>
      </c>
      <c r="AP224" s="113">
        <f t="shared" si="105"/>
        <v>2</v>
      </c>
      <c r="AQ224" s="114">
        <f t="shared" si="92"/>
        <v>0</v>
      </c>
      <c r="AR224" s="114">
        <f t="shared" si="99"/>
        <v>30000</v>
      </c>
      <c r="AS224" s="114">
        <f t="shared" si="100"/>
        <v>8.4150733333226521E-2</v>
      </c>
      <c r="AT224" s="114">
        <f t="shared" si="106"/>
        <v>8.0605338846863397E-3</v>
      </c>
      <c r="AU224" s="91">
        <f t="shared" si="93"/>
        <v>0</v>
      </c>
      <c r="AV224" s="91">
        <f t="shared" si="94"/>
        <v>0</v>
      </c>
      <c r="AW224" s="91">
        <f t="shared" si="107"/>
        <v>35</v>
      </c>
      <c r="AX224" s="115">
        <f>IF(AV224=0,AX223,IF(VLOOKUP(C223,Сводный!I:L,2,FALSE)&lt;0,IF(AX223&lt;0,AX223-1,-1),IF(AX223&gt;0,AX223+1,1)))</f>
        <v>2</v>
      </c>
      <c r="AY224" s="120"/>
    </row>
    <row r="225" spans="1:51" s="25" customFormat="1" ht="11.25">
      <c r="A225" s="124"/>
      <c r="B225" s="116">
        <v>224</v>
      </c>
      <c r="C225" s="134">
        <v>40183</v>
      </c>
      <c r="D225" s="83">
        <v>0.52472222222221998</v>
      </c>
      <c r="E225" s="84">
        <f t="shared" si="83"/>
        <v>40183</v>
      </c>
      <c r="F225" s="83">
        <v>0.52996527777777003</v>
      </c>
      <c r="G225" s="85" t="s">
        <v>87</v>
      </c>
      <c r="H225" s="85" t="s">
        <v>63</v>
      </c>
      <c r="I225" s="86">
        <v>20.010000000000002</v>
      </c>
      <c r="J225" s="86">
        <v>19.98</v>
      </c>
      <c r="K225" s="85">
        <v>100</v>
      </c>
      <c r="L225" s="86">
        <v>2.5499999999999998</v>
      </c>
      <c r="M225" s="118" t="s">
        <v>11847</v>
      </c>
      <c r="N225" s="108" t="s">
        <v>11909</v>
      </c>
      <c r="O225" s="109">
        <v>-1</v>
      </c>
      <c r="P225" s="110" t="s">
        <v>11995</v>
      </c>
      <c r="Q225" s="86"/>
      <c r="R225" s="86"/>
      <c r="S225" s="128">
        <f t="shared" si="101"/>
        <v>30019.695219999969</v>
      </c>
      <c r="T225" s="128">
        <f t="shared" si="102"/>
        <v>2.5499999999999998</v>
      </c>
      <c r="U225" s="126">
        <f t="shared" si="84"/>
        <v>2001.0000000000002</v>
      </c>
      <c r="V225" s="126">
        <f t="shared" si="85"/>
        <v>1998</v>
      </c>
      <c r="W225" s="125">
        <f t="shared" si="86"/>
        <v>-3.0000000000002274</v>
      </c>
      <c r="X225" s="125">
        <f t="shared" si="95"/>
        <v>-5.5500000000002272</v>
      </c>
      <c r="Y225" s="127">
        <f t="shared" si="96"/>
        <v>602.00999999999783</v>
      </c>
      <c r="Z225" s="127">
        <f t="shared" si="97"/>
        <v>25.245219999998049</v>
      </c>
      <c r="AA225" s="127">
        <f t="shared" si="87"/>
        <v>599.0099999999976</v>
      </c>
      <c r="AB225" s="127">
        <f t="shared" si="88"/>
        <v>19.695219999997821</v>
      </c>
      <c r="AC225" s="91" t="str">
        <f>IF(G225&lt;&gt;"",VLOOKUP(WEEKDAY(C225,2),Служебный!K$4:L$10,2),"")</f>
        <v>вт</v>
      </c>
      <c r="AD225" s="111" t="str">
        <f t="shared" si="89"/>
        <v>12-13</v>
      </c>
      <c r="AE225" s="91" t="str">
        <f>VLOOKUP(G:G,Служебный!B:G,6,)</f>
        <v>NYSE</v>
      </c>
      <c r="AF225" s="91" t="str">
        <f>VLOOKUP(G:G,Служебный!B:G,3,FALSE)</f>
        <v>Consumer Goods</v>
      </c>
      <c r="AG225" s="91" t="str">
        <f>VLOOKUP(G:G,Служебный!B:G,4,FALSE)</f>
        <v>Home Furnishings &amp; Fixtures</v>
      </c>
      <c r="AH225" s="112">
        <f t="shared" si="90"/>
        <v>453</v>
      </c>
      <c r="AI225" s="112">
        <f t="shared" si="98"/>
        <v>0</v>
      </c>
      <c r="AJ225" s="112" t="str">
        <f t="shared" si="91"/>
        <v>интрадей</v>
      </c>
      <c r="AK225" s="91" t="str">
        <f>IF(D225&lt;Служебный!P$3,"Раньше открытия",IF(D225&gt;Служебный!P$6,"Позже закрытия",IF(D225&lt;Служебный!P$4,Служебный!N$4,IF((D225&gt;Служебный!P$5),Служебный!N$6,Служебный!N$5))))</f>
        <v>11:00 - 14:30</v>
      </c>
      <c r="AL225" s="91">
        <f t="shared" si="108"/>
        <v>0</v>
      </c>
      <c r="AM225" s="91">
        <f t="shared" si="109"/>
        <v>-5.5500000000002272</v>
      </c>
      <c r="AN225" s="91">
        <f t="shared" si="103"/>
        <v>2010</v>
      </c>
      <c r="AO225" s="91" t="str">
        <f t="shared" si="104"/>
        <v>Январь</v>
      </c>
      <c r="AP225" s="113">
        <f t="shared" si="105"/>
        <v>2</v>
      </c>
      <c r="AQ225" s="114">
        <f t="shared" si="92"/>
        <v>0</v>
      </c>
      <c r="AR225" s="114">
        <f t="shared" si="99"/>
        <v>30000</v>
      </c>
      <c r="AS225" s="114">
        <f t="shared" si="100"/>
        <v>6.5650733333228947E-2</v>
      </c>
      <c r="AT225" s="114">
        <f t="shared" si="106"/>
        <v>-1.8484445203805995E-2</v>
      </c>
      <c r="AU225" s="91">
        <f t="shared" si="93"/>
        <v>0</v>
      </c>
      <c r="AV225" s="91">
        <f t="shared" si="94"/>
        <v>0</v>
      </c>
      <c r="AW225" s="91">
        <f t="shared" si="107"/>
        <v>25</v>
      </c>
      <c r="AX225" s="115">
        <f>IF(AV225=0,AX224,IF(VLOOKUP(C224,Сводный!I:L,2,FALSE)&lt;0,IF(AX224&lt;0,AX224-1,-1),IF(AX224&gt;0,AX224+1,1)))</f>
        <v>2</v>
      </c>
      <c r="AY225" s="120"/>
    </row>
    <row r="226" spans="1:51" s="25" customFormat="1" ht="11.25">
      <c r="A226" s="124"/>
      <c r="B226" s="116">
        <v>225</v>
      </c>
      <c r="C226" s="134">
        <v>40183</v>
      </c>
      <c r="D226" s="83">
        <v>0.59197916666665995</v>
      </c>
      <c r="E226" s="84">
        <f t="shared" ref="E226:E283" si="110">C226</f>
        <v>40183</v>
      </c>
      <c r="F226" s="83">
        <v>0.59572916666665998</v>
      </c>
      <c r="G226" s="85" t="s">
        <v>364</v>
      </c>
      <c r="H226" s="85" t="s">
        <v>63</v>
      </c>
      <c r="I226" s="86">
        <v>30.86</v>
      </c>
      <c r="J226" s="86">
        <v>30.79</v>
      </c>
      <c r="K226" s="85">
        <v>100</v>
      </c>
      <c r="L226" s="86">
        <v>2.4500000000000002</v>
      </c>
      <c r="M226" s="118" t="s">
        <v>11847</v>
      </c>
      <c r="N226" s="108" t="s">
        <v>11909</v>
      </c>
      <c r="O226" s="109">
        <v>-1</v>
      </c>
      <c r="P226" s="110" t="s">
        <v>11995</v>
      </c>
      <c r="Q226" s="86"/>
      <c r="R226" s="86"/>
      <c r="S226" s="128">
        <f t="shared" si="101"/>
        <v>30010.245219999968</v>
      </c>
      <c r="T226" s="128">
        <f t="shared" si="102"/>
        <v>2.4500000000000002</v>
      </c>
      <c r="U226" s="126">
        <f t="shared" si="84"/>
        <v>3086</v>
      </c>
      <c r="V226" s="126">
        <f t="shared" si="85"/>
        <v>3079</v>
      </c>
      <c r="W226" s="125">
        <f t="shared" si="86"/>
        <v>-7</v>
      </c>
      <c r="X226" s="125">
        <f t="shared" si="95"/>
        <v>-9.4499999999999993</v>
      </c>
      <c r="Y226" s="127">
        <f t="shared" si="96"/>
        <v>599.0099999999976</v>
      </c>
      <c r="Z226" s="127">
        <f t="shared" si="97"/>
        <v>19.695219999997821</v>
      </c>
      <c r="AA226" s="127">
        <f t="shared" si="87"/>
        <v>592.0099999999976</v>
      </c>
      <c r="AB226" s="127">
        <f t="shared" si="88"/>
        <v>10.245219999997822</v>
      </c>
      <c r="AC226" s="91" t="str">
        <f>IF(G226&lt;&gt;"",VLOOKUP(WEEKDAY(C226,2),Служебный!K$4:L$10,2),"")</f>
        <v>вт</v>
      </c>
      <c r="AD226" s="111" t="str">
        <f t="shared" si="89"/>
        <v>14-15</v>
      </c>
      <c r="AE226" s="91" t="str">
        <f>VLOOKUP(G:G,Служебный!B:G,6,)</f>
        <v>NYSE</v>
      </c>
      <c r="AF226" s="91" t="str">
        <f>VLOOKUP(G:G,Служебный!B:G,3,FALSE)</f>
        <v>Financial</v>
      </c>
      <c r="AG226" s="91" t="str">
        <f>VLOOKUP(G:G,Служебный!B:G,4,FALSE)</f>
        <v>Property &amp; Casualty Insurance</v>
      </c>
      <c r="AH226" s="112">
        <f t="shared" si="90"/>
        <v>324</v>
      </c>
      <c r="AI226" s="112">
        <f t="shared" si="98"/>
        <v>0</v>
      </c>
      <c r="AJ226" s="112" t="str">
        <f t="shared" si="91"/>
        <v>интрадей</v>
      </c>
      <c r="AK226" s="91" t="str">
        <f>IF(D226&lt;Служебный!P$3,"Раньше открытия",IF(D226&gt;Служебный!P$6,"Позже закрытия",IF(D226&lt;Служебный!P$4,Служебный!N$4,IF((D226&gt;Служебный!P$5),Служебный!N$6,Служебный!N$5))))</f>
        <v>11:00 - 14:30</v>
      </c>
      <c r="AL226" s="91">
        <f t="shared" si="108"/>
        <v>0</v>
      </c>
      <c r="AM226" s="91">
        <f t="shared" si="109"/>
        <v>-9.4499999999999993</v>
      </c>
      <c r="AN226" s="91">
        <f t="shared" si="103"/>
        <v>2010</v>
      </c>
      <c r="AO226" s="91" t="str">
        <f t="shared" si="104"/>
        <v>Январь</v>
      </c>
      <c r="AP226" s="113">
        <f t="shared" si="105"/>
        <v>2</v>
      </c>
      <c r="AQ226" s="114">
        <f t="shared" si="92"/>
        <v>0</v>
      </c>
      <c r="AR226" s="114">
        <f t="shared" si="99"/>
        <v>30000</v>
      </c>
      <c r="AS226" s="114">
        <f t="shared" si="100"/>
        <v>3.4150733333226525E-2</v>
      </c>
      <c r="AT226" s="114">
        <f t="shared" si="106"/>
        <v>-3.1479333586654376E-2</v>
      </c>
      <c r="AU226" s="91">
        <f t="shared" si="93"/>
        <v>0</v>
      </c>
      <c r="AV226" s="91">
        <f t="shared" si="94"/>
        <v>0</v>
      </c>
      <c r="AW226" s="91">
        <f t="shared" si="107"/>
        <v>35</v>
      </c>
      <c r="AX226" s="115">
        <f>IF(AV226=0,AX225,IF(VLOOKUP(C225,Сводный!I:L,2,FALSE)&lt;0,IF(AX225&lt;0,AX225-1,-1),IF(AX225&gt;0,AX225+1,1)))</f>
        <v>2</v>
      </c>
      <c r="AY226" s="120"/>
    </row>
    <row r="227" spans="1:51" s="25" customFormat="1" ht="11.25">
      <c r="A227" s="124"/>
      <c r="B227" s="116">
        <v>226</v>
      </c>
      <c r="C227" s="134">
        <v>40183</v>
      </c>
      <c r="D227" s="83">
        <v>0.59199074074073998</v>
      </c>
      <c r="E227" s="84">
        <f t="shared" si="110"/>
        <v>40183</v>
      </c>
      <c r="F227" s="83">
        <v>0.59572916666665998</v>
      </c>
      <c r="G227" s="85" t="s">
        <v>364</v>
      </c>
      <c r="H227" s="85" t="s">
        <v>63</v>
      </c>
      <c r="I227" s="86">
        <v>30.86</v>
      </c>
      <c r="J227" s="86">
        <v>30.79</v>
      </c>
      <c r="K227" s="85">
        <v>100</v>
      </c>
      <c r="L227" s="86">
        <v>2.57</v>
      </c>
      <c r="M227" s="118" t="s">
        <v>11847</v>
      </c>
      <c r="N227" s="108" t="s">
        <v>11910</v>
      </c>
      <c r="O227" s="109">
        <v>-2</v>
      </c>
      <c r="P227" s="110" t="s">
        <v>11995</v>
      </c>
      <c r="Q227" s="86"/>
      <c r="R227" s="86"/>
      <c r="S227" s="128">
        <f t="shared" si="101"/>
        <v>30000.675219999968</v>
      </c>
      <c r="T227" s="128">
        <f t="shared" si="102"/>
        <v>2.57</v>
      </c>
      <c r="U227" s="126">
        <f t="shared" si="84"/>
        <v>3086</v>
      </c>
      <c r="V227" s="126">
        <f t="shared" si="85"/>
        <v>3079</v>
      </c>
      <c r="W227" s="125">
        <f t="shared" si="86"/>
        <v>-7</v>
      </c>
      <c r="X227" s="125">
        <f t="shared" si="95"/>
        <v>-9.57</v>
      </c>
      <c r="Y227" s="127">
        <f t="shared" si="96"/>
        <v>592.0099999999976</v>
      </c>
      <c r="Z227" s="127">
        <f t="shared" si="97"/>
        <v>10.245219999997822</v>
      </c>
      <c r="AA227" s="127">
        <f t="shared" si="87"/>
        <v>585.0099999999976</v>
      </c>
      <c r="AB227" s="127">
        <f t="shared" si="88"/>
        <v>0.67521999999782167</v>
      </c>
      <c r="AC227" s="91" t="str">
        <f>IF(G227&lt;&gt;"",VLOOKUP(WEEKDAY(C227,2),Служебный!K$4:L$10,2),"")</f>
        <v>вт</v>
      </c>
      <c r="AD227" s="111" t="str">
        <f t="shared" si="89"/>
        <v>14-15</v>
      </c>
      <c r="AE227" s="91" t="str">
        <f>VLOOKUP(G:G,Служебный!B:G,6,)</f>
        <v>NYSE</v>
      </c>
      <c r="AF227" s="91" t="str">
        <f>VLOOKUP(G:G,Служебный!B:G,3,FALSE)</f>
        <v>Financial</v>
      </c>
      <c r="AG227" s="91" t="str">
        <f>VLOOKUP(G:G,Служебный!B:G,4,FALSE)</f>
        <v>Property &amp; Casualty Insurance</v>
      </c>
      <c r="AH227" s="112">
        <f t="shared" si="90"/>
        <v>323</v>
      </c>
      <c r="AI227" s="112">
        <f t="shared" si="98"/>
        <v>0</v>
      </c>
      <c r="AJ227" s="112" t="str">
        <f t="shared" si="91"/>
        <v>интрадей</v>
      </c>
      <c r="AK227" s="91" t="str">
        <f>IF(D227&lt;Служебный!P$3,"Раньше открытия",IF(D227&gt;Служебный!P$6,"Позже закрытия",IF(D227&lt;Служебный!P$4,Служебный!N$4,IF((D227&gt;Служебный!P$5),Служебный!N$6,Служебный!N$5))))</f>
        <v>11:00 - 14:30</v>
      </c>
      <c r="AL227" s="91">
        <f t="shared" si="108"/>
        <v>0</v>
      </c>
      <c r="AM227" s="91">
        <f t="shared" si="109"/>
        <v>-9.57</v>
      </c>
      <c r="AN227" s="91">
        <f t="shared" si="103"/>
        <v>2010</v>
      </c>
      <c r="AO227" s="91" t="str">
        <f t="shared" si="104"/>
        <v>Январь</v>
      </c>
      <c r="AP227" s="113">
        <f t="shared" si="105"/>
        <v>2</v>
      </c>
      <c r="AQ227" s="114">
        <f t="shared" si="92"/>
        <v>0</v>
      </c>
      <c r="AR227" s="114">
        <f t="shared" si="99"/>
        <v>30000</v>
      </c>
      <c r="AS227" s="114">
        <f t="shared" si="100"/>
        <v>2.2507333332274964E-3</v>
      </c>
      <c r="AT227" s="114">
        <f t="shared" si="106"/>
        <v>-3.1889109635205172E-2</v>
      </c>
      <c r="AU227" s="91">
        <f t="shared" si="93"/>
        <v>0</v>
      </c>
      <c r="AV227" s="91">
        <f t="shared" si="94"/>
        <v>0</v>
      </c>
      <c r="AW227" s="91">
        <f t="shared" si="107"/>
        <v>35</v>
      </c>
      <c r="AX227" s="115">
        <f>IF(AV227=0,AX226,IF(VLOOKUP(C226,Сводный!I:L,2,FALSE)&lt;0,IF(AX226&lt;0,AX226-1,-1),IF(AX226&gt;0,AX226+1,1)))</f>
        <v>2</v>
      </c>
      <c r="AY227" s="120"/>
    </row>
    <row r="228" spans="1:51" s="25" customFormat="1" ht="11.25">
      <c r="A228" s="124"/>
      <c r="B228" s="116">
        <v>227</v>
      </c>
      <c r="C228" s="134">
        <v>40183</v>
      </c>
      <c r="D228" s="83">
        <v>0.59265046296295998</v>
      </c>
      <c r="E228" s="84">
        <f t="shared" si="110"/>
        <v>40183</v>
      </c>
      <c r="F228" s="83">
        <v>0.59718749999999998</v>
      </c>
      <c r="G228" s="85" t="s">
        <v>4644</v>
      </c>
      <c r="H228" s="85" t="s">
        <v>63</v>
      </c>
      <c r="I228" s="86">
        <v>28.04</v>
      </c>
      <c r="J228" s="86">
        <v>27.95</v>
      </c>
      <c r="K228" s="85">
        <v>100</v>
      </c>
      <c r="L228" s="86">
        <v>2.17</v>
      </c>
      <c r="M228" s="118" t="s">
        <v>11907</v>
      </c>
      <c r="N228" s="108" t="s">
        <v>11910</v>
      </c>
      <c r="O228" s="109">
        <v>-2</v>
      </c>
      <c r="P228" s="110" t="s">
        <v>11996</v>
      </c>
      <c r="Q228" s="86"/>
      <c r="R228" s="86"/>
      <c r="S228" s="128">
        <f t="shared" si="101"/>
        <v>29989.50521999997</v>
      </c>
      <c r="T228" s="128">
        <f t="shared" si="102"/>
        <v>2.17</v>
      </c>
      <c r="U228" s="126">
        <f t="shared" si="84"/>
        <v>2804</v>
      </c>
      <c r="V228" s="126">
        <f t="shared" si="85"/>
        <v>2795</v>
      </c>
      <c r="W228" s="125">
        <f t="shared" si="86"/>
        <v>-9</v>
      </c>
      <c r="X228" s="125">
        <f t="shared" si="95"/>
        <v>-11.17</v>
      </c>
      <c r="Y228" s="127">
        <f t="shared" si="96"/>
        <v>585.0099999999976</v>
      </c>
      <c r="Z228" s="127">
        <f t="shared" si="97"/>
        <v>0.67521999999782167</v>
      </c>
      <c r="AA228" s="127">
        <f t="shared" si="87"/>
        <v>576.0099999999976</v>
      </c>
      <c r="AB228" s="127">
        <f t="shared" si="88"/>
        <v>-10.494780000002178</v>
      </c>
      <c r="AC228" s="91" t="str">
        <f>IF(G228&lt;&gt;"",VLOOKUP(WEEKDAY(C228,2),Служебный!K$4:L$10,2),"")</f>
        <v>вт</v>
      </c>
      <c r="AD228" s="111" t="str">
        <f t="shared" si="89"/>
        <v>14-15</v>
      </c>
      <c r="AE228" s="91" t="str">
        <f>VLOOKUP(G:G,Служебный!B:G,6,)</f>
        <v>NYSE</v>
      </c>
      <c r="AF228" s="91" t="str">
        <f>VLOOKUP(G:G,Служебный!B:G,3,FALSE)</f>
        <v>Basic Materials</v>
      </c>
      <c r="AG228" s="91" t="str">
        <f>VLOOKUP(G:G,Служебный!B:G,4,FALSE)</f>
        <v>Industrial Metals &amp; Minerals</v>
      </c>
      <c r="AH228" s="112">
        <f t="shared" si="90"/>
        <v>392</v>
      </c>
      <c r="AI228" s="112">
        <f t="shared" si="98"/>
        <v>0</v>
      </c>
      <c r="AJ228" s="112" t="str">
        <f t="shared" si="91"/>
        <v>интрадей</v>
      </c>
      <c r="AK228" s="91" t="str">
        <f>IF(D228&lt;Служебный!P$3,"Раньше открытия",IF(D228&gt;Служебный!P$6,"Позже закрытия",IF(D228&lt;Служебный!P$4,Служебный!N$4,IF((D228&gt;Служебный!P$5),Служебный!N$6,Служебный!N$5))))</f>
        <v>11:00 - 14:30</v>
      </c>
      <c r="AL228" s="91">
        <f t="shared" si="108"/>
        <v>0</v>
      </c>
      <c r="AM228" s="91">
        <f t="shared" si="109"/>
        <v>-11.17</v>
      </c>
      <c r="AN228" s="91">
        <f t="shared" si="103"/>
        <v>2010</v>
      </c>
      <c r="AO228" s="91" t="str">
        <f t="shared" si="104"/>
        <v>Январь</v>
      </c>
      <c r="AP228" s="113">
        <f t="shared" si="105"/>
        <v>2</v>
      </c>
      <c r="AQ228" s="114">
        <f t="shared" si="92"/>
        <v>0</v>
      </c>
      <c r="AR228" s="114">
        <f t="shared" si="99"/>
        <v>30000</v>
      </c>
      <c r="AS228" s="114">
        <f t="shared" si="100"/>
        <v>-3.4982600000100013E-2</v>
      </c>
      <c r="AT228" s="114">
        <f t="shared" si="106"/>
        <v>-3.7232495329144348E-2</v>
      </c>
      <c r="AU228" s="91">
        <f t="shared" si="93"/>
        <v>0</v>
      </c>
      <c r="AV228" s="91">
        <f t="shared" si="94"/>
        <v>0</v>
      </c>
      <c r="AW228" s="91">
        <f t="shared" si="107"/>
        <v>30</v>
      </c>
      <c r="AX228" s="115">
        <f>IF(AV228=0,AX227,IF(VLOOKUP(C227,Сводный!I:L,2,FALSE)&lt;0,IF(AX227&lt;0,AX227-1,-1),IF(AX227&gt;0,AX227+1,1)))</f>
        <v>2</v>
      </c>
      <c r="AY228" s="120"/>
    </row>
    <row r="229" spans="1:51" s="25" customFormat="1" ht="11.25">
      <c r="A229" s="124"/>
      <c r="B229" s="116">
        <v>228</v>
      </c>
      <c r="C229" s="134">
        <v>40183</v>
      </c>
      <c r="D229" s="83">
        <v>0.59385416666666002</v>
      </c>
      <c r="E229" s="84">
        <f t="shared" si="110"/>
        <v>40183</v>
      </c>
      <c r="F229" s="83">
        <v>0.59741898148147998</v>
      </c>
      <c r="G229" s="85" t="s">
        <v>4985</v>
      </c>
      <c r="H229" s="85" t="s">
        <v>63</v>
      </c>
      <c r="I229" s="86">
        <v>43.75</v>
      </c>
      <c r="J229" s="86">
        <v>43.68</v>
      </c>
      <c r="K229" s="85">
        <v>100</v>
      </c>
      <c r="L229" s="86">
        <v>2.61</v>
      </c>
      <c r="M229" s="118" t="s">
        <v>11907</v>
      </c>
      <c r="N229" s="108" t="s">
        <v>11910</v>
      </c>
      <c r="O229" s="109">
        <v>1</v>
      </c>
      <c r="P229" s="110" t="s">
        <v>11996</v>
      </c>
      <c r="Q229" s="86"/>
      <c r="R229" s="86"/>
      <c r="S229" s="128">
        <f t="shared" si="101"/>
        <v>29979.895219999969</v>
      </c>
      <c r="T229" s="128">
        <f t="shared" si="102"/>
        <v>2.61</v>
      </c>
      <c r="U229" s="126">
        <f t="shared" si="84"/>
        <v>4375</v>
      </c>
      <c r="V229" s="126">
        <f t="shared" si="85"/>
        <v>4368</v>
      </c>
      <c r="W229" s="125">
        <f t="shared" si="86"/>
        <v>-7</v>
      </c>
      <c r="X229" s="125">
        <f t="shared" si="95"/>
        <v>-9.61</v>
      </c>
      <c r="Y229" s="127">
        <f t="shared" si="96"/>
        <v>576.0099999999976</v>
      </c>
      <c r="Z229" s="127">
        <f t="shared" si="97"/>
        <v>-10.494780000002178</v>
      </c>
      <c r="AA229" s="127">
        <f t="shared" si="87"/>
        <v>569.0099999999976</v>
      </c>
      <c r="AB229" s="127">
        <f t="shared" si="88"/>
        <v>-20.104780000002179</v>
      </c>
      <c r="AC229" s="91" t="str">
        <f>IF(G229&lt;&gt;"",VLOOKUP(WEEKDAY(C229,2),Служебный!K$4:L$10,2),"")</f>
        <v>вт</v>
      </c>
      <c r="AD229" s="111" t="str">
        <f t="shared" si="89"/>
        <v>14-15</v>
      </c>
      <c r="AE229" s="91" t="str">
        <f>VLOOKUP(G:G,Служебный!B:G,6,)</f>
        <v>NYSE</v>
      </c>
      <c r="AF229" s="91" t="str">
        <f>VLOOKUP(G:G,Служебный!B:G,3,FALSE)</f>
        <v>Basic Materials</v>
      </c>
      <c r="AG229" s="91" t="str">
        <f>VLOOKUP(G:G,Служебный!B:G,4,FALSE)</f>
        <v>Independent Oil &amp; Gas</v>
      </c>
      <c r="AH229" s="112">
        <f t="shared" si="90"/>
        <v>308</v>
      </c>
      <c r="AI229" s="112">
        <f t="shared" si="98"/>
        <v>0</v>
      </c>
      <c r="AJ229" s="112" t="str">
        <f t="shared" si="91"/>
        <v>интрадей</v>
      </c>
      <c r="AK229" s="91" t="str">
        <f>IF(D229&lt;Служебный!P$3,"Раньше открытия",IF(D229&gt;Служебный!P$6,"Позже закрытия",IF(D229&lt;Служебный!P$4,Служебный!N$4,IF((D229&gt;Служебный!P$5),Служебный!N$6,Служебный!N$5))))</f>
        <v>11:00 - 14:30</v>
      </c>
      <c r="AL229" s="91">
        <f t="shared" si="108"/>
        <v>0</v>
      </c>
      <c r="AM229" s="91">
        <f t="shared" si="109"/>
        <v>-9.61</v>
      </c>
      <c r="AN229" s="91">
        <f t="shared" si="103"/>
        <v>2010</v>
      </c>
      <c r="AO229" s="91" t="str">
        <f t="shared" si="104"/>
        <v>Январь</v>
      </c>
      <c r="AP229" s="113">
        <f t="shared" si="105"/>
        <v>2</v>
      </c>
      <c r="AQ229" s="114">
        <f t="shared" si="92"/>
        <v>0</v>
      </c>
      <c r="AR229" s="114">
        <f t="shared" si="99"/>
        <v>30000</v>
      </c>
      <c r="AS229" s="114">
        <f t="shared" si="100"/>
        <v>-6.7015933333435293E-2</v>
      </c>
      <c r="AT229" s="114">
        <f t="shared" si="106"/>
        <v>-3.2044543347756478E-2</v>
      </c>
      <c r="AU229" s="91">
        <f t="shared" si="93"/>
        <v>0</v>
      </c>
      <c r="AV229" s="91">
        <f t="shared" si="94"/>
        <v>0</v>
      </c>
      <c r="AW229" s="91">
        <f t="shared" si="107"/>
        <v>45</v>
      </c>
      <c r="AX229" s="115">
        <f>IF(AV229=0,AX228,IF(VLOOKUP(C228,Сводный!I:L,2,FALSE)&lt;0,IF(AX228&lt;0,AX228-1,-1),IF(AX228&gt;0,AX228+1,1)))</f>
        <v>2</v>
      </c>
      <c r="AY229" s="120"/>
    </row>
    <row r="230" spans="1:51" s="25" customFormat="1" ht="11.25">
      <c r="A230" s="124"/>
      <c r="B230" s="116">
        <v>229</v>
      </c>
      <c r="C230" s="134">
        <v>40183</v>
      </c>
      <c r="D230" s="83">
        <v>0.59856481481480994</v>
      </c>
      <c r="E230" s="84">
        <f t="shared" si="110"/>
        <v>40183</v>
      </c>
      <c r="F230" s="83">
        <v>0.62245370370370001</v>
      </c>
      <c r="G230" s="85" t="s">
        <v>1532</v>
      </c>
      <c r="H230" s="85" t="s">
        <v>63</v>
      </c>
      <c r="I230" s="86">
        <v>25.36</v>
      </c>
      <c r="J230" s="86">
        <v>25.28</v>
      </c>
      <c r="K230" s="85">
        <v>100</v>
      </c>
      <c r="L230" s="86">
        <v>2.44</v>
      </c>
      <c r="M230" s="118" t="s">
        <v>11950</v>
      </c>
      <c r="N230" s="108" t="s">
        <v>11910</v>
      </c>
      <c r="O230" s="109">
        <v>-2</v>
      </c>
      <c r="P230" s="110" t="s">
        <v>11996</v>
      </c>
      <c r="Q230" s="86"/>
      <c r="R230" s="86"/>
      <c r="S230" s="128">
        <f t="shared" si="101"/>
        <v>29969.455219999971</v>
      </c>
      <c r="T230" s="128">
        <f t="shared" si="102"/>
        <v>2.44</v>
      </c>
      <c r="U230" s="126">
        <f t="shared" si="84"/>
        <v>2536</v>
      </c>
      <c r="V230" s="126">
        <f t="shared" si="85"/>
        <v>2528</v>
      </c>
      <c r="W230" s="125">
        <f t="shared" si="86"/>
        <v>-8</v>
      </c>
      <c r="X230" s="125">
        <f t="shared" si="95"/>
        <v>-10.44</v>
      </c>
      <c r="Y230" s="127">
        <f t="shared" si="96"/>
        <v>569.0099999999976</v>
      </c>
      <c r="Z230" s="127">
        <f t="shared" si="97"/>
        <v>-20.104780000002179</v>
      </c>
      <c r="AA230" s="127">
        <f t="shared" si="87"/>
        <v>561.0099999999976</v>
      </c>
      <c r="AB230" s="127">
        <f t="shared" si="88"/>
        <v>-30.544780000002177</v>
      </c>
      <c r="AC230" s="91" t="str">
        <f>IF(G230&lt;&gt;"",VLOOKUP(WEEKDAY(C230,2),Служебный!K$4:L$10,2),"")</f>
        <v>вт</v>
      </c>
      <c r="AD230" s="111" t="str">
        <f t="shared" si="89"/>
        <v>14-15</v>
      </c>
      <c r="AE230" s="91" t="str">
        <f>VLOOKUP(G:G,Служебный!B:G,6,)</f>
        <v>NYSE</v>
      </c>
      <c r="AF230" s="91" t="str">
        <f>VLOOKUP(G:G,Служебный!B:G,3,FALSE)</f>
        <v>Services</v>
      </c>
      <c r="AG230" s="91" t="str">
        <f>VLOOKUP(G:G,Служебный!B:G,4,FALSE)</f>
        <v>Sporting Goods Stores</v>
      </c>
      <c r="AH230" s="112">
        <f t="shared" si="90"/>
        <v>2064</v>
      </c>
      <c r="AI230" s="112">
        <f t="shared" si="98"/>
        <v>30</v>
      </c>
      <c r="AJ230" s="112" t="str">
        <f t="shared" si="91"/>
        <v>интрадей</v>
      </c>
      <c r="AK230" s="91" t="str">
        <f>IF(D230&lt;Служебный!P$3,"Раньше открытия",IF(D230&gt;Служебный!P$6,"Позже закрытия",IF(D230&lt;Служебный!P$4,Служебный!N$4,IF((D230&gt;Служебный!P$5),Служебный!N$6,Служебный!N$5))))</f>
        <v>11:00 - 14:30</v>
      </c>
      <c r="AL230" s="91">
        <f t="shared" si="108"/>
        <v>0</v>
      </c>
      <c r="AM230" s="91">
        <f t="shared" si="109"/>
        <v>-10.44</v>
      </c>
      <c r="AN230" s="91">
        <f t="shared" si="103"/>
        <v>2010</v>
      </c>
      <c r="AO230" s="91" t="str">
        <f t="shared" si="104"/>
        <v>Январь</v>
      </c>
      <c r="AP230" s="113">
        <f t="shared" si="105"/>
        <v>2</v>
      </c>
      <c r="AQ230" s="114">
        <f t="shared" si="92"/>
        <v>0</v>
      </c>
      <c r="AR230" s="114">
        <f t="shared" si="99"/>
        <v>30000</v>
      </c>
      <c r="AS230" s="114">
        <f t="shared" si="100"/>
        <v>-0.10181593333343092</v>
      </c>
      <c r="AT230" s="114">
        <f t="shared" si="106"/>
        <v>-3.4823337184427629E-2</v>
      </c>
      <c r="AU230" s="91">
        <f t="shared" si="93"/>
        <v>0</v>
      </c>
      <c r="AV230" s="91">
        <f t="shared" si="94"/>
        <v>0</v>
      </c>
      <c r="AW230" s="91">
        <f t="shared" si="107"/>
        <v>30</v>
      </c>
      <c r="AX230" s="115">
        <f>IF(AV230=0,AX229,IF(VLOOKUP(C229,Сводный!I:L,2,FALSE)&lt;0,IF(AX229&lt;0,AX229-1,-1),IF(AX229&gt;0,AX229+1,1)))</f>
        <v>2</v>
      </c>
      <c r="AY230" s="120"/>
    </row>
    <row r="231" spans="1:51" s="25" customFormat="1" ht="11.25">
      <c r="A231" s="124"/>
      <c r="B231" s="116">
        <v>230</v>
      </c>
      <c r="C231" s="134">
        <v>40183</v>
      </c>
      <c r="D231" s="83">
        <v>0.59858796296296002</v>
      </c>
      <c r="E231" s="84">
        <f t="shared" si="110"/>
        <v>40183</v>
      </c>
      <c r="F231" s="83">
        <v>0.62245370370370001</v>
      </c>
      <c r="G231" s="85" t="s">
        <v>1532</v>
      </c>
      <c r="H231" s="85" t="s">
        <v>63</v>
      </c>
      <c r="I231" s="86">
        <v>25.36</v>
      </c>
      <c r="J231" s="86">
        <v>25.28</v>
      </c>
      <c r="K231" s="85">
        <v>100</v>
      </c>
      <c r="L231" s="86">
        <v>2.44</v>
      </c>
      <c r="M231" s="118" t="s">
        <v>11847</v>
      </c>
      <c r="N231" s="108" t="s">
        <v>11913</v>
      </c>
      <c r="O231" s="109">
        <v>-2</v>
      </c>
      <c r="P231" s="110" t="s">
        <v>11995</v>
      </c>
      <c r="Q231" s="86"/>
      <c r="R231" s="86"/>
      <c r="S231" s="128">
        <f t="shared" si="101"/>
        <v>29959.015219999972</v>
      </c>
      <c r="T231" s="128">
        <f t="shared" si="102"/>
        <v>2.44</v>
      </c>
      <c r="U231" s="126">
        <f t="shared" si="84"/>
        <v>2536</v>
      </c>
      <c r="V231" s="126">
        <f t="shared" si="85"/>
        <v>2528</v>
      </c>
      <c r="W231" s="125">
        <f t="shared" si="86"/>
        <v>-8</v>
      </c>
      <c r="X231" s="125">
        <f t="shared" si="95"/>
        <v>-10.44</v>
      </c>
      <c r="Y231" s="127">
        <f t="shared" si="96"/>
        <v>561.0099999999976</v>
      </c>
      <c r="Z231" s="127">
        <f t="shared" si="97"/>
        <v>-30.544780000002177</v>
      </c>
      <c r="AA231" s="127">
        <f t="shared" si="87"/>
        <v>553.0099999999976</v>
      </c>
      <c r="AB231" s="127">
        <f t="shared" si="88"/>
        <v>-40.984780000002175</v>
      </c>
      <c r="AC231" s="91" t="str">
        <f>IF(G231&lt;&gt;"",VLOOKUP(WEEKDAY(C231,2),Служебный!K$4:L$10,2),"")</f>
        <v>вт</v>
      </c>
      <c r="AD231" s="111" t="str">
        <f t="shared" si="89"/>
        <v>14-15</v>
      </c>
      <c r="AE231" s="91" t="str">
        <f>VLOOKUP(G:G,Служебный!B:G,6,)</f>
        <v>NYSE</v>
      </c>
      <c r="AF231" s="91" t="str">
        <f>VLOOKUP(G:G,Служебный!B:G,3,FALSE)</f>
        <v>Services</v>
      </c>
      <c r="AG231" s="91" t="str">
        <f>VLOOKUP(G:G,Служебный!B:G,4,FALSE)</f>
        <v>Sporting Goods Stores</v>
      </c>
      <c r="AH231" s="112">
        <f t="shared" si="90"/>
        <v>2062</v>
      </c>
      <c r="AI231" s="112">
        <f t="shared" si="98"/>
        <v>30</v>
      </c>
      <c r="AJ231" s="112" t="str">
        <f t="shared" si="91"/>
        <v>интрадей</v>
      </c>
      <c r="AK231" s="91" t="str">
        <f>IF(D231&lt;Служебный!P$3,"Раньше открытия",IF(D231&gt;Служебный!P$6,"Позже закрытия",IF(D231&lt;Служебный!P$4,Служебный!N$4,IF((D231&gt;Служебный!P$5),Служебный!N$6,Служебный!N$5))))</f>
        <v>11:00 - 14:30</v>
      </c>
      <c r="AL231" s="91">
        <f t="shared" si="108"/>
        <v>0</v>
      </c>
      <c r="AM231" s="91">
        <f t="shared" si="109"/>
        <v>-10.44</v>
      </c>
      <c r="AN231" s="91">
        <f t="shared" si="103"/>
        <v>2010</v>
      </c>
      <c r="AO231" s="91" t="str">
        <f t="shared" si="104"/>
        <v>Январь</v>
      </c>
      <c r="AP231" s="113">
        <f t="shared" si="105"/>
        <v>2</v>
      </c>
      <c r="AQ231" s="114">
        <f t="shared" si="92"/>
        <v>0</v>
      </c>
      <c r="AR231" s="114">
        <f t="shared" si="99"/>
        <v>30000</v>
      </c>
      <c r="AS231" s="114">
        <f t="shared" si="100"/>
        <v>-0.13661593333342656</v>
      </c>
      <c r="AT231" s="114">
        <f t="shared" si="106"/>
        <v>-3.4835468056928866E-2</v>
      </c>
      <c r="AU231" s="91">
        <f t="shared" si="93"/>
        <v>0</v>
      </c>
      <c r="AV231" s="91">
        <f t="shared" si="94"/>
        <v>0</v>
      </c>
      <c r="AW231" s="91">
        <f t="shared" si="107"/>
        <v>30</v>
      </c>
      <c r="AX231" s="115">
        <f>IF(AV231=0,AX230,IF(VLOOKUP(C230,Сводный!I:L,2,FALSE)&lt;0,IF(AX230&lt;0,AX230-1,-1),IF(AX230&gt;0,AX230+1,1)))</f>
        <v>2</v>
      </c>
      <c r="AY231" s="120"/>
    </row>
    <row r="232" spans="1:51" s="25" customFormat="1" ht="11.25">
      <c r="A232" s="124"/>
      <c r="B232" s="116">
        <v>231</v>
      </c>
      <c r="C232" s="134">
        <v>40183</v>
      </c>
      <c r="D232" s="83">
        <v>0.61344907407407001</v>
      </c>
      <c r="E232" s="84">
        <f t="shared" si="110"/>
        <v>40183</v>
      </c>
      <c r="F232" s="83">
        <v>0.65702546296296005</v>
      </c>
      <c r="G232" s="85" t="s">
        <v>3293</v>
      </c>
      <c r="H232" s="85" t="s">
        <v>68</v>
      </c>
      <c r="I232" s="86">
        <v>39.47</v>
      </c>
      <c r="J232" s="86">
        <v>39.43</v>
      </c>
      <c r="K232" s="85">
        <v>100</v>
      </c>
      <c r="L232" s="86">
        <v>2.3199999999999998</v>
      </c>
      <c r="M232" s="118" t="s">
        <v>11851</v>
      </c>
      <c r="N232" s="108" t="s">
        <v>11909</v>
      </c>
      <c r="O232" s="109">
        <v>1</v>
      </c>
      <c r="P232" s="110" t="s">
        <v>11996</v>
      </c>
      <c r="Q232" s="86"/>
      <c r="R232" s="86"/>
      <c r="S232" s="128">
        <f t="shared" si="101"/>
        <v>29960.695219999972</v>
      </c>
      <c r="T232" s="128">
        <f t="shared" si="102"/>
        <v>2.3199999999999998</v>
      </c>
      <c r="U232" s="126">
        <f t="shared" si="84"/>
        <v>3947</v>
      </c>
      <c r="V232" s="126">
        <f t="shared" si="85"/>
        <v>3943</v>
      </c>
      <c r="W232" s="125">
        <f t="shared" si="86"/>
        <v>4</v>
      </c>
      <c r="X232" s="125">
        <f t="shared" si="95"/>
        <v>1.6800000000000002</v>
      </c>
      <c r="Y232" s="127">
        <f t="shared" si="96"/>
        <v>553.0099999999976</v>
      </c>
      <c r="Z232" s="127">
        <f t="shared" si="97"/>
        <v>-40.984780000002175</v>
      </c>
      <c r="AA232" s="127">
        <f t="shared" si="87"/>
        <v>557.0099999999976</v>
      </c>
      <c r="AB232" s="127">
        <f t="shared" si="88"/>
        <v>-39.304780000002175</v>
      </c>
      <c r="AC232" s="91" t="str">
        <f>IF(G232&lt;&gt;"",VLOOKUP(WEEKDAY(C232,2),Служебный!K$4:L$10,2),"")</f>
        <v>вт</v>
      </c>
      <c r="AD232" s="111" t="str">
        <f t="shared" si="89"/>
        <v>14-15</v>
      </c>
      <c r="AE232" s="91" t="str">
        <f>VLOOKUP(G:G,Служебный!B:G,6,)</f>
        <v>NYSE</v>
      </c>
      <c r="AF232" s="91" t="str">
        <f>VLOOKUP(G:G,Служебный!B:G,3,FALSE)</f>
        <v>Consumer Goods</v>
      </c>
      <c r="AG232" s="91" t="str">
        <f>VLOOKUP(G:G,Служебный!B:G,4,FALSE)</f>
        <v>Appliances</v>
      </c>
      <c r="AH232" s="112">
        <f t="shared" si="90"/>
        <v>3765</v>
      </c>
      <c r="AI232" s="112">
        <f t="shared" si="98"/>
        <v>60</v>
      </c>
      <c r="AJ232" s="112" t="str">
        <f t="shared" si="91"/>
        <v>интрадей</v>
      </c>
      <c r="AK232" s="91" t="str">
        <f>IF(D232&lt;Служебный!P$3,"Раньше открытия",IF(D232&gt;Служебный!P$6,"Позже закрытия",IF(D232&lt;Служебный!P$4,Служебный!N$4,IF((D232&gt;Служебный!P$5),Служебный!N$6,Служебный!N$5))))</f>
        <v>14:30 - 16:00</v>
      </c>
      <c r="AL232" s="91">
        <f t="shared" si="108"/>
        <v>1.6800000000000002</v>
      </c>
      <c r="AM232" s="91">
        <f t="shared" si="109"/>
        <v>0</v>
      </c>
      <c r="AN232" s="91">
        <f t="shared" si="103"/>
        <v>2010</v>
      </c>
      <c r="AO232" s="91" t="str">
        <f t="shared" si="104"/>
        <v>Январь</v>
      </c>
      <c r="AP232" s="113">
        <f t="shared" si="105"/>
        <v>2</v>
      </c>
      <c r="AQ232" s="114">
        <f t="shared" si="92"/>
        <v>0</v>
      </c>
      <c r="AR232" s="114">
        <f t="shared" si="99"/>
        <v>30000</v>
      </c>
      <c r="AS232" s="114">
        <f t="shared" si="100"/>
        <v>-0.13101593333342559</v>
      </c>
      <c r="AT232" s="114">
        <f t="shared" si="106"/>
        <v>5.6076609583574043E-3</v>
      </c>
      <c r="AU232" s="91">
        <f t="shared" si="93"/>
        <v>0</v>
      </c>
      <c r="AV232" s="91">
        <f t="shared" si="94"/>
        <v>0</v>
      </c>
      <c r="AW232" s="91">
        <f t="shared" si="107"/>
        <v>40</v>
      </c>
      <c r="AX232" s="115">
        <f>IF(AV232=0,AX231,IF(VLOOKUP(C231,Сводный!I:L,2,FALSE)&lt;0,IF(AX231&lt;0,AX231-1,-1),IF(AX231&gt;0,AX231+1,1)))</f>
        <v>2</v>
      </c>
      <c r="AY232" s="120"/>
    </row>
    <row r="233" spans="1:51" s="25" customFormat="1" ht="11.25">
      <c r="A233" s="124"/>
      <c r="B233" s="116">
        <v>232</v>
      </c>
      <c r="C233" s="134">
        <v>40183</v>
      </c>
      <c r="D233" s="83">
        <v>0.64153935185184996</v>
      </c>
      <c r="E233" s="84">
        <f t="shared" si="110"/>
        <v>40183</v>
      </c>
      <c r="F233" s="83">
        <v>0.65031249999999996</v>
      </c>
      <c r="G233" s="85" t="s">
        <v>4930</v>
      </c>
      <c r="H233" s="85" t="s">
        <v>63</v>
      </c>
      <c r="I233" s="86">
        <v>55.56</v>
      </c>
      <c r="J233" s="86">
        <v>55.49</v>
      </c>
      <c r="K233" s="85">
        <v>100</v>
      </c>
      <c r="L233" s="86">
        <v>2.2400000000000002</v>
      </c>
      <c r="M233" s="118" t="s">
        <v>11851</v>
      </c>
      <c r="N233" s="108" t="s">
        <v>11909</v>
      </c>
      <c r="O233" s="109">
        <v>-2</v>
      </c>
      <c r="P233" s="110" t="s">
        <v>11996</v>
      </c>
      <c r="Q233" s="86"/>
      <c r="R233" s="86"/>
      <c r="S233" s="128">
        <f t="shared" si="101"/>
        <v>29951.455219999971</v>
      </c>
      <c r="T233" s="128">
        <f t="shared" si="102"/>
        <v>2.2400000000000002</v>
      </c>
      <c r="U233" s="126">
        <f t="shared" si="84"/>
        <v>5556</v>
      </c>
      <c r="V233" s="126">
        <f t="shared" si="85"/>
        <v>5549</v>
      </c>
      <c r="W233" s="125">
        <f t="shared" si="86"/>
        <v>-7</v>
      </c>
      <c r="X233" s="125">
        <f t="shared" si="95"/>
        <v>-9.24</v>
      </c>
      <c r="Y233" s="127">
        <f t="shared" si="96"/>
        <v>557.0099999999976</v>
      </c>
      <c r="Z233" s="127">
        <f t="shared" si="97"/>
        <v>-39.304780000002175</v>
      </c>
      <c r="AA233" s="127">
        <f t="shared" si="87"/>
        <v>550.0099999999976</v>
      </c>
      <c r="AB233" s="127">
        <f t="shared" si="88"/>
        <v>-48.544780000002177</v>
      </c>
      <c r="AC233" s="91" t="str">
        <f>IF(G233&lt;&gt;"",VLOOKUP(WEEKDAY(C233,2),Служебный!K$4:L$10,2),"")</f>
        <v>вт</v>
      </c>
      <c r="AD233" s="111" t="str">
        <f t="shared" si="89"/>
        <v>15-16</v>
      </c>
      <c r="AE233" s="91" t="str">
        <f>VLOOKUP(G:G,Служебный!B:G,6,)</f>
        <v>NYSE</v>
      </c>
      <c r="AF233" s="91" t="str">
        <f>VLOOKUP(G:G,Служебный!B:G,3,FALSE)</f>
        <v>Industrial Goods</v>
      </c>
      <c r="AG233" s="91" t="str">
        <f>VLOOKUP(G:G,Служебный!B:G,4,FALSE)</f>
        <v>Diversified Machinery</v>
      </c>
      <c r="AH233" s="112">
        <f t="shared" si="90"/>
        <v>758</v>
      </c>
      <c r="AI233" s="112">
        <f t="shared" si="98"/>
        <v>0</v>
      </c>
      <c r="AJ233" s="112" t="str">
        <f t="shared" si="91"/>
        <v>интрадей</v>
      </c>
      <c r="AK233" s="91" t="str">
        <f>IF(D233&lt;Служебный!P$3,"Раньше открытия",IF(D233&gt;Служебный!P$6,"Позже закрытия",IF(D233&lt;Служебный!P$4,Служебный!N$4,IF((D233&gt;Служебный!P$5),Служебный!N$6,Служебный!N$5))))</f>
        <v>14:30 - 16:00</v>
      </c>
      <c r="AL233" s="91">
        <f t="shared" si="108"/>
        <v>0</v>
      </c>
      <c r="AM233" s="91">
        <f t="shared" si="109"/>
        <v>-9.24</v>
      </c>
      <c r="AN233" s="91">
        <f t="shared" si="103"/>
        <v>2010</v>
      </c>
      <c r="AO233" s="91" t="str">
        <f t="shared" si="104"/>
        <v>Январь</v>
      </c>
      <c r="AP233" s="113">
        <f t="shared" si="105"/>
        <v>2</v>
      </c>
      <c r="AQ233" s="114">
        <f t="shared" si="92"/>
        <v>0</v>
      </c>
      <c r="AR233" s="114">
        <f t="shared" si="99"/>
        <v>30000</v>
      </c>
      <c r="AS233" s="114">
        <f t="shared" si="100"/>
        <v>-0.16181593333343092</v>
      </c>
      <c r="AT233" s="114">
        <f t="shared" si="106"/>
        <v>-3.0840405845567721E-2</v>
      </c>
      <c r="AU233" s="91">
        <f t="shared" si="93"/>
        <v>0</v>
      </c>
      <c r="AV233" s="91">
        <f t="shared" si="94"/>
        <v>0</v>
      </c>
      <c r="AW233" s="91">
        <f t="shared" si="107"/>
        <v>60</v>
      </c>
      <c r="AX233" s="115">
        <f>IF(AV233=0,AX232,IF(VLOOKUP(C232,Сводный!I:L,2,FALSE)&lt;0,IF(AX232&lt;0,AX232-1,-1),IF(AX232&gt;0,AX232+1,1)))</f>
        <v>2</v>
      </c>
      <c r="AY233" s="120"/>
    </row>
    <row r="234" spans="1:51" s="25" customFormat="1" ht="11.25">
      <c r="A234" s="124"/>
      <c r="B234" s="116">
        <v>233</v>
      </c>
      <c r="C234" s="134">
        <v>40183</v>
      </c>
      <c r="D234" s="83">
        <v>0.64763888888887999</v>
      </c>
      <c r="E234" s="84">
        <f t="shared" si="110"/>
        <v>40183</v>
      </c>
      <c r="F234" s="83">
        <v>0.66502314814814001</v>
      </c>
      <c r="G234" s="85" t="s">
        <v>2676</v>
      </c>
      <c r="H234" s="85" t="s">
        <v>63</v>
      </c>
      <c r="I234" s="86">
        <v>14.01</v>
      </c>
      <c r="J234" s="86">
        <v>14.01</v>
      </c>
      <c r="K234" s="85">
        <v>100</v>
      </c>
      <c r="L234" s="86">
        <v>2.5299999999999998</v>
      </c>
      <c r="M234" s="118" t="s">
        <v>11847</v>
      </c>
      <c r="N234" s="108" t="s">
        <v>11909</v>
      </c>
      <c r="O234" s="109">
        <v>0</v>
      </c>
      <c r="P234" s="110" t="s">
        <v>11995</v>
      </c>
      <c r="Q234" s="86"/>
      <c r="R234" s="86"/>
      <c r="S234" s="128">
        <f t="shared" si="101"/>
        <v>29948.925219999972</v>
      </c>
      <c r="T234" s="128">
        <f t="shared" si="102"/>
        <v>2.5299999999999998</v>
      </c>
      <c r="U234" s="126">
        <f t="shared" si="84"/>
        <v>1401</v>
      </c>
      <c r="V234" s="126">
        <f t="shared" si="85"/>
        <v>1401</v>
      </c>
      <c r="W234" s="125">
        <f t="shared" si="86"/>
        <v>0</v>
      </c>
      <c r="X234" s="125">
        <f t="shared" si="95"/>
        <v>-2.5299999999999998</v>
      </c>
      <c r="Y234" s="127">
        <f t="shared" si="96"/>
        <v>550.0099999999976</v>
      </c>
      <c r="Z234" s="127">
        <f t="shared" si="97"/>
        <v>-48.544780000002177</v>
      </c>
      <c r="AA234" s="127">
        <f t="shared" si="87"/>
        <v>550.0099999999976</v>
      </c>
      <c r="AB234" s="127">
        <f t="shared" si="88"/>
        <v>-51.074780000002178</v>
      </c>
      <c r="AC234" s="91" t="str">
        <f>IF(G234&lt;&gt;"",VLOOKUP(WEEKDAY(C234,2),Служебный!K$4:L$10,2),"")</f>
        <v>вт</v>
      </c>
      <c r="AD234" s="111" t="str">
        <f t="shared" si="89"/>
        <v>15-16</v>
      </c>
      <c r="AE234" s="91" t="str">
        <f>VLOOKUP(G:G,Служебный!B:G,6,)</f>
        <v>NYSE</v>
      </c>
      <c r="AF234" s="91" t="str">
        <f>VLOOKUP(G:G,Служебный!B:G,3,FALSE)</f>
        <v>Industrial Goods</v>
      </c>
      <c r="AG234" s="91" t="str">
        <f>VLOOKUP(G:G,Служебный!B:G,4,FALSE)</f>
        <v>Aerospace/Defense Products &amp; Services</v>
      </c>
      <c r="AH234" s="112">
        <f t="shared" si="90"/>
        <v>1502</v>
      </c>
      <c r="AI234" s="112">
        <f t="shared" si="98"/>
        <v>15</v>
      </c>
      <c r="AJ234" s="112" t="str">
        <f t="shared" si="91"/>
        <v>интрадей</v>
      </c>
      <c r="AK234" s="91" t="str">
        <f>IF(D234&lt;Служебный!P$3,"Раньше открытия",IF(D234&gt;Служебный!P$6,"Позже закрытия",IF(D234&lt;Служебный!P$4,Служебный!N$4,IF((D234&gt;Служебный!P$5),Служебный!N$6,Служебный!N$5))))</f>
        <v>14:30 - 16:00</v>
      </c>
      <c r="AL234" s="91">
        <f t="shared" si="108"/>
        <v>0</v>
      </c>
      <c r="AM234" s="91">
        <f t="shared" si="109"/>
        <v>-2.5299999999999998</v>
      </c>
      <c r="AN234" s="91">
        <f t="shared" si="103"/>
        <v>2010</v>
      </c>
      <c r="AO234" s="91" t="str">
        <f t="shared" si="104"/>
        <v>Январь</v>
      </c>
      <c r="AP234" s="113">
        <f t="shared" si="105"/>
        <v>2</v>
      </c>
      <c r="AQ234" s="114">
        <f t="shared" si="92"/>
        <v>0</v>
      </c>
      <c r="AR234" s="114">
        <f t="shared" si="99"/>
        <v>30000</v>
      </c>
      <c r="AS234" s="114">
        <f t="shared" si="100"/>
        <v>-0.17024926666676038</v>
      </c>
      <c r="AT234" s="114">
        <f t="shared" si="106"/>
        <v>-8.4470019283384868E-3</v>
      </c>
      <c r="AU234" s="91">
        <f t="shared" si="93"/>
        <v>0</v>
      </c>
      <c r="AV234" s="91">
        <f t="shared" si="94"/>
        <v>0</v>
      </c>
      <c r="AW234" s="91">
        <f t="shared" si="107"/>
        <v>15</v>
      </c>
      <c r="AX234" s="115">
        <f>IF(AV234=0,AX233,IF(VLOOKUP(C233,Сводный!I:L,2,FALSE)&lt;0,IF(AX233&lt;0,AX233-1,-1),IF(AX233&gt;0,AX233+1,1)))</f>
        <v>2</v>
      </c>
      <c r="AY234" s="120"/>
    </row>
    <row r="235" spans="1:51" s="25" customFormat="1" ht="11.25">
      <c r="A235" s="124"/>
      <c r="B235" s="116">
        <v>234</v>
      </c>
      <c r="C235" s="134">
        <v>40183</v>
      </c>
      <c r="D235" s="83">
        <v>0.64769675925925008</v>
      </c>
      <c r="E235" s="84">
        <f t="shared" si="110"/>
        <v>40183</v>
      </c>
      <c r="F235" s="83">
        <v>0.66515046296295999</v>
      </c>
      <c r="G235" s="85" t="s">
        <v>2676</v>
      </c>
      <c r="H235" s="85" t="s">
        <v>63</v>
      </c>
      <c r="I235" s="86">
        <v>14.01</v>
      </c>
      <c r="J235" s="86">
        <v>14.01</v>
      </c>
      <c r="K235" s="85">
        <v>100</v>
      </c>
      <c r="L235" s="86">
        <v>2.41</v>
      </c>
      <c r="M235" s="118" t="s">
        <v>11846</v>
      </c>
      <c r="N235" s="108" t="s">
        <v>11910</v>
      </c>
      <c r="O235" s="109">
        <v>-2</v>
      </c>
      <c r="P235" s="110" t="s">
        <v>11997</v>
      </c>
      <c r="Q235" s="86"/>
      <c r="R235" s="86"/>
      <c r="S235" s="128">
        <f t="shared" si="101"/>
        <v>29946.515219999972</v>
      </c>
      <c r="T235" s="128">
        <f t="shared" si="102"/>
        <v>2.41</v>
      </c>
      <c r="U235" s="126">
        <f t="shared" si="84"/>
        <v>1401</v>
      </c>
      <c r="V235" s="126">
        <f t="shared" si="85"/>
        <v>1401</v>
      </c>
      <c r="W235" s="125">
        <f t="shared" si="86"/>
        <v>0</v>
      </c>
      <c r="X235" s="125">
        <f t="shared" si="95"/>
        <v>-2.41</v>
      </c>
      <c r="Y235" s="127">
        <f t="shared" si="96"/>
        <v>550.0099999999976</v>
      </c>
      <c r="Z235" s="127">
        <f t="shared" si="97"/>
        <v>-51.074780000002178</v>
      </c>
      <c r="AA235" s="127">
        <f t="shared" si="87"/>
        <v>550.0099999999976</v>
      </c>
      <c r="AB235" s="127">
        <f t="shared" si="88"/>
        <v>-53.484780000002175</v>
      </c>
      <c r="AC235" s="91" t="str">
        <f>IF(G235&lt;&gt;"",VLOOKUP(WEEKDAY(C235,2),Служебный!K$4:L$10,2),"")</f>
        <v>вт</v>
      </c>
      <c r="AD235" s="111" t="str">
        <f t="shared" si="89"/>
        <v>15-16</v>
      </c>
      <c r="AE235" s="91" t="str">
        <f>VLOOKUP(G:G,Служебный!B:G,6,)</f>
        <v>NYSE</v>
      </c>
      <c r="AF235" s="91" t="str">
        <f>VLOOKUP(G:G,Служебный!B:G,3,FALSE)</f>
        <v>Industrial Goods</v>
      </c>
      <c r="AG235" s="91" t="str">
        <f>VLOOKUP(G:G,Служебный!B:G,4,FALSE)</f>
        <v>Aerospace/Defense Products &amp; Services</v>
      </c>
      <c r="AH235" s="112">
        <f t="shared" si="90"/>
        <v>1508</v>
      </c>
      <c r="AI235" s="112">
        <f t="shared" si="98"/>
        <v>15</v>
      </c>
      <c r="AJ235" s="112" t="str">
        <f t="shared" si="91"/>
        <v>интрадей</v>
      </c>
      <c r="AK235" s="91" t="str">
        <f>IF(D235&lt;Служебный!P$3,"Раньше открытия",IF(D235&gt;Служебный!P$6,"Позже закрытия",IF(D235&lt;Служебный!P$4,Служебный!N$4,IF((D235&gt;Служебный!P$5),Служебный!N$6,Служебный!N$5))))</f>
        <v>14:30 - 16:00</v>
      </c>
      <c r="AL235" s="91">
        <f t="shared" si="108"/>
        <v>0</v>
      </c>
      <c r="AM235" s="91">
        <f t="shared" si="109"/>
        <v>-2.41</v>
      </c>
      <c r="AN235" s="91">
        <f t="shared" si="103"/>
        <v>2010</v>
      </c>
      <c r="AO235" s="91" t="str">
        <f t="shared" si="104"/>
        <v>Январь</v>
      </c>
      <c r="AP235" s="113">
        <f t="shared" si="105"/>
        <v>2</v>
      </c>
      <c r="AQ235" s="114">
        <f t="shared" si="92"/>
        <v>0</v>
      </c>
      <c r="AR235" s="114">
        <f t="shared" si="99"/>
        <v>30000</v>
      </c>
      <c r="AS235" s="114">
        <f t="shared" si="100"/>
        <v>-0.17828260000009322</v>
      </c>
      <c r="AT235" s="114">
        <f t="shared" si="106"/>
        <v>-8.0470333485972642E-3</v>
      </c>
      <c r="AU235" s="91">
        <f t="shared" si="93"/>
        <v>0</v>
      </c>
      <c r="AV235" s="91">
        <f t="shared" si="94"/>
        <v>0</v>
      </c>
      <c r="AW235" s="91">
        <f t="shared" si="107"/>
        <v>15</v>
      </c>
      <c r="AX235" s="115">
        <f>IF(AV235=0,AX234,IF(VLOOKUP(C234,Сводный!I:L,2,FALSE)&lt;0,IF(AX234&lt;0,AX234-1,-1),IF(AX234&gt;0,AX234+1,1)))</f>
        <v>2</v>
      </c>
      <c r="AY235" s="120"/>
    </row>
    <row r="236" spans="1:51" s="25" customFormat="1" ht="11.25">
      <c r="A236" s="124"/>
      <c r="B236" s="116">
        <v>235</v>
      </c>
      <c r="C236" s="134">
        <v>40183</v>
      </c>
      <c r="D236" s="83">
        <v>0.64793981481481</v>
      </c>
      <c r="E236" s="84">
        <f t="shared" si="110"/>
        <v>40183</v>
      </c>
      <c r="F236" s="83">
        <v>0.66520833333333007</v>
      </c>
      <c r="G236" s="85" t="s">
        <v>2676</v>
      </c>
      <c r="H236" s="85" t="s">
        <v>63</v>
      </c>
      <c r="I236" s="86">
        <v>14</v>
      </c>
      <c r="J236" s="86">
        <v>14.01</v>
      </c>
      <c r="K236" s="85">
        <v>100</v>
      </c>
      <c r="L236" s="86">
        <v>2.13</v>
      </c>
      <c r="M236" s="118" t="s">
        <v>11847</v>
      </c>
      <c r="N236" s="108" t="s">
        <v>11913</v>
      </c>
      <c r="O236" s="109">
        <v>-2</v>
      </c>
      <c r="P236" s="110" t="s">
        <v>11995</v>
      </c>
      <c r="Q236" s="86"/>
      <c r="R236" s="86"/>
      <c r="S236" s="128">
        <f t="shared" si="101"/>
        <v>29945.385219999971</v>
      </c>
      <c r="T236" s="128">
        <f t="shared" si="102"/>
        <v>2.13</v>
      </c>
      <c r="U236" s="126">
        <f t="shared" si="84"/>
        <v>1400</v>
      </c>
      <c r="V236" s="126">
        <f t="shared" si="85"/>
        <v>1401</v>
      </c>
      <c r="W236" s="125">
        <f t="shared" si="86"/>
        <v>1</v>
      </c>
      <c r="X236" s="125">
        <f t="shared" si="95"/>
        <v>-1.1299999999999999</v>
      </c>
      <c r="Y236" s="127">
        <f t="shared" si="96"/>
        <v>550.0099999999976</v>
      </c>
      <c r="Z236" s="127">
        <f t="shared" si="97"/>
        <v>-53.484780000002175</v>
      </c>
      <c r="AA236" s="127">
        <f t="shared" si="87"/>
        <v>551.0099999999976</v>
      </c>
      <c r="AB236" s="127">
        <f t="shared" si="88"/>
        <v>-54.614780000002177</v>
      </c>
      <c r="AC236" s="91" t="str">
        <f>IF(G236&lt;&gt;"",VLOOKUP(WEEKDAY(C236,2),Служебный!K$4:L$10,2),"")</f>
        <v>вт</v>
      </c>
      <c r="AD236" s="111" t="str">
        <f t="shared" si="89"/>
        <v>15-16</v>
      </c>
      <c r="AE236" s="91" t="str">
        <f>VLOOKUP(G:G,Служебный!B:G,6,)</f>
        <v>NYSE</v>
      </c>
      <c r="AF236" s="91" t="str">
        <f>VLOOKUP(G:G,Служебный!B:G,3,FALSE)</f>
        <v>Industrial Goods</v>
      </c>
      <c r="AG236" s="91" t="str">
        <f>VLOOKUP(G:G,Служебный!B:G,4,FALSE)</f>
        <v>Aerospace/Defense Products &amp; Services</v>
      </c>
      <c r="AH236" s="112">
        <f t="shared" si="90"/>
        <v>1492</v>
      </c>
      <c r="AI236" s="112">
        <f t="shared" si="98"/>
        <v>15</v>
      </c>
      <c r="AJ236" s="112" t="str">
        <f t="shared" si="91"/>
        <v>интрадей</v>
      </c>
      <c r="AK236" s="91" t="str">
        <f>IF(D236&lt;Служебный!P$3,"Раньше открытия",IF(D236&gt;Служебный!P$6,"Позже закрытия",IF(D236&lt;Служебный!P$4,Служебный!N$4,IF((D236&gt;Служебный!P$5),Служебный!N$6,Служебный!N$5))))</f>
        <v>14:30 - 16:00</v>
      </c>
      <c r="AL236" s="91">
        <f t="shared" si="108"/>
        <v>0</v>
      </c>
      <c r="AM236" s="91">
        <f t="shared" si="109"/>
        <v>-1.1299999999999999</v>
      </c>
      <c r="AN236" s="91">
        <f t="shared" si="103"/>
        <v>2010</v>
      </c>
      <c r="AO236" s="91" t="str">
        <f t="shared" si="104"/>
        <v>Январь</v>
      </c>
      <c r="AP236" s="113">
        <f t="shared" si="105"/>
        <v>2</v>
      </c>
      <c r="AQ236" s="114">
        <f t="shared" si="92"/>
        <v>29945.385219999971</v>
      </c>
      <c r="AR236" s="114">
        <f t="shared" si="99"/>
        <v>30000</v>
      </c>
      <c r="AS236" s="114">
        <f t="shared" si="100"/>
        <v>-0.1820492666667633</v>
      </c>
      <c r="AT236" s="114">
        <f t="shared" si="106"/>
        <v>-3.7733939715507898E-3</v>
      </c>
      <c r="AU236" s="91">
        <f t="shared" si="93"/>
        <v>0</v>
      </c>
      <c r="AV236" s="91">
        <f t="shared" si="94"/>
        <v>-54.614780000002177</v>
      </c>
      <c r="AW236" s="91">
        <f t="shared" si="107"/>
        <v>15</v>
      </c>
      <c r="AX236" s="115">
        <f>IF(AV236=0,AX235,IF(VLOOKUP(C235,Сводный!I:L,2,FALSE)&lt;0,IF(AX235&lt;0,AX235-1,-1),IF(AX235&gt;0,AX235+1,1)))</f>
        <v>3</v>
      </c>
      <c r="AY236" s="120"/>
    </row>
    <row r="237" spans="1:51" s="25" customFormat="1" ht="11.25">
      <c r="A237" s="124"/>
      <c r="B237" s="116">
        <v>236</v>
      </c>
      <c r="C237" s="134">
        <v>40184</v>
      </c>
      <c r="D237" s="83">
        <v>0.44204861111110999</v>
      </c>
      <c r="E237" s="84">
        <f t="shared" si="110"/>
        <v>40184</v>
      </c>
      <c r="F237" s="83">
        <v>0.50967592592592004</v>
      </c>
      <c r="G237" s="85" t="s">
        <v>4235</v>
      </c>
      <c r="H237" s="85" t="s">
        <v>63</v>
      </c>
      <c r="I237" s="86">
        <v>21.24</v>
      </c>
      <c r="J237" s="86">
        <v>21.27</v>
      </c>
      <c r="K237" s="85">
        <v>100</v>
      </c>
      <c r="L237" s="86">
        <v>2.4300000000000002</v>
      </c>
      <c r="M237" s="118" t="s">
        <v>11847</v>
      </c>
      <c r="N237" s="108" t="s">
        <v>11909</v>
      </c>
      <c r="O237" s="109">
        <v>-2</v>
      </c>
      <c r="P237" s="110" t="s">
        <v>11995</v>
      </c>
      <c r="Q237" s="86"/>
      <c r="R237" s="86"/>
      <c r="S237" s="128">
        <f t="shared" si="101"/>
        <v>29945.955219999971</v>
      </c>
      <c r="T237" s="128">
        <f t="shared" si="102"/>
        <v>2.4300000000000002</v>
      </c>
      <c r="U237" s="126">
        <f t="shared" si="84"/>
        <v>2124</v>
      </c>
      <c r="V237" s="126">
        <f t="shared" si="85"/>
        <v>2127</v>
      </c>
      <c r="W237" s="125">
        <f t="shared" si="86"/>
        <v>3</v>
      </c>
      <c r="X237" s="125">
        <f t="shared" si="95"/>
        <v>0.56999999999999984</v>
      </c>
      <c r="Y237" s="127">
        <f t="shared" si="96"/>
        <v>551.0099999999976</v>
      </c>
      <c r="Z237" s="127">
        <f t="shared" si="97"/>
        <v>-54.614780000002177</v>
      </c>
      <c r="AA237" s="127">
        <f t="shared" si="87"/>
        <v>554.0099999999976</v>
      </c>
      <c r="AB237" s="127">
        <f t="shared" si="88"/>
        <v>-54.044780000002177</v>
      </c>
      <c r="AC237" s="91" t="str">
        <f>IF(G237&lt;&gt;"",VLOOKUP(WEEKDAY(C237,2),Служебный!K$4:L$10,2),"")</f>
        <v>ср</v>
      </c>
      <c r="AD237" s="111" t="str">
        <f t="shared" si="89"/>
        <v>10-11</v>
      </c>
      <c r="AE237" s="91" t="str">
        <f>VLOOKUP(G:G,Служебный!B:G,6,)</f>
        <v>NYSE</v>
      </c>
      <c r="AF237" s="91" t="str">
        <f>VLOOKUP(G:G,Служебный!B:G,3,FALSE)</f>
        <v>Healthcare</v>
      </c>
      <c r="AG237" s="91" t="str">
        <f>VLOOKUP(G:G,Служебный!B:G,4,FALSE)</f>
        <v>Medical Instruments &amp; Supplies</v>
      </c>
      <c r="AH237" s="112">
        <f t="shared" si="90"/>
        <v>5843</v>
      </c>
      <c r="AI237" s="112">
        <f t="shared" si="98"/>
        <v>90</v>
      </c>
      <c r="AJ237" s="112" t="str">
        <f t="shared" si="91"/>
        <v>интрадей</v>
      </c>
      <c r="AK237" s="91" t="str">
        <f>IF(D237&lt;Служебный!P$3,"Раньше открытия",IF(D237&gt;Служебный!P$6,"Позже закрытия",IF(D237&lt;Служебный!P$4,Служебный!N$4,IF((D237&gt;Служебный!P$5),Служебный!N$6,Служебный!N$5))))</f>
        <v>9:30 - 11:00</v>
      </c>
      <c r="AL237" s="91">
        <f t="shared" si="108"/>
        <v>0.56999999999999984</v>
      </c>
      <c r="AM237" s="91">
        <f t="shared" si="109"/>
        <v>0</v>
      </c>
      <c r="AN237" s="91">
        <f t="shared" si="103"/>
        <v>2010</v>
      </c>
      <c r="AO237" s="91" t="str">
        <f t="shared" si="104"/>
        <v>Январь</v>
      </c>
      <c r="AP237" s="113">
        <f t="shared" si="105"/>
        <v>2</v>
      </c>
      <c r="AQ237" s="114">
        <f t="shared" si="92"/>
        <v>0</v>
      </c>
      <c r="AR237" s="114">
        <f t="shared" si="99"/>
        <v>30000</v>
      </c>
      <c r="AS237" s="114">
        <f t="shared" si="100"/>
        <v>-0.18014926666676426</v>
      </c>
      <c r="AT237" s="114">
        <f t="shared" si="106"/>
        <v>1.9034652445179315E-3</v>
      </c>
      <c r="AU237" s="91">
        <f t="shared" si="93"/>
        <v>-54.614780000002177</v>
      </c>
      <c r="AV237" s="91">
        <f t="shared" si="94"/>
        <v>0</v>
      </c>
      <c r="AW237" s="91">
        <f t="shared" si="107"/>
        <v>25</v>
      </c>
      <c r="AX237" s="115">
        <f>IF(AV237=0,AX236,IF(VLOOKUP(C236,Сводный!I:L,2,FALSE)&lt;0,IF(AX236&lt;0,AX236-1,-1),IF(AX236&gt;0,AX236+1,1)))</f>
        <v>3</v>
      </c>
      <c r="AY237" s="120"/>
    </row>
    <row r="238" spans="1:51" s="25" customFormat="1" ht="11.25">
      <c r="A238" s="124"/>
      <c r="B238" s="116">
        <v>237</v>
      </c>
      <c r="C238" s="134">
        <v>40184</v>
      </c>
      <c r="D238" s="83">
        <v>0.46032407407407</v>
      </c>
      <c r="E238" s="84">
        <f t="shared" si="110"/>
        <v>40184</v>
      </c>
      <c r="F238" s="83">
        <v>0.52763888888888</v>
      </c>
      <c r="G238" s="85" t="s">
        <v>2594</v>
      </c>
      <c r="H238" s="85" t="s">
        <v>68</v>
      </c>
      <c r="I238" s="86">
        <v>25.97</v>
      </c>
      <c r="J238" s="86">
        <v>25.82</v>
      </c>
      <c r="K238" s="85">
        <v>100</v>
      </c>
      <c r="L238" s="86">
        <v>2.56</v>
      </c>
      <c r="M238" s="118" t="s">
        <v>11847</v>
      </c>
      <c r="N238" s="108" t="s">
        <v>11913</v>
      </c>
      <c r="O238" s="109">
        <v>1</v>
      </c>
      <c r="P238" s="110" t="s">
        <v>11995</v>
      </c>
      <c r="Q238" s="86"/>
      <c r="R238" s="86"/>
      <c r="S238" s="128">
        <f t="shared" si="101"/>
        <v>29958.395219999969</v>
      </c>
      <c r="T238" s="128">
        <f t="shared" si="102"/>
        <v>2.56</v>
      </c>
      <c r="U238" s="126">
        <f t="shared" si="84"/>
        <v>2597</v>
      </c>
      <c r="V238" s="126">
        <f t="shared" si="85"/>
        <v>2582</v>
      </c>
      <c r="W238" s="125">
        <f t="shared" si="86"/>
        <v>15</v>
      </c>
      <c r="X238" s="125">
        <f t="shared" si="95"/>
        <v>12.44</v>
      </c>
      <c r="Y238" s="127">
        <f t="shared" si="96"/>
        <v>554.0099999999976</v>
      </c>
      <c r="Z238" s="127">
        <f t="shared" si="97"/>
        <v>-54.044780000002177</v>
      </c>
      <c r="AA238" s="127">
        <f t="shared" si="87"/>
        <v>569.0099999999976</v>
      </c>
      <c r="AB238" s="127">
        <f t="shared" si="88"/>
        <v>-41.604780000002179</v>
      </c>
      <c r="AC238" s="91" t="str">
        <f>IF(G238&lt;&gt;"",VLOOKUP(WEEKDAY(C238,2),Служебный!K$4:L$10,2),"")</f>
        <v>ср</v>
      </c>
      <c r="AD238" s="111" t="str">
        <f t="shared" si="89"/>
        <v>11-12</v>
      </c>
      <c r="AE238" s="91" t="str">
        <f>VLOOKUP(G:G,Служебный!B:G,6,)</f>
        <v>NYSE</v>
      </c>
      <c r="AF238" s="91" t="str">
        <f>VLOOKUP(G:G,Служебный!B:G,3,FALSE)</f>
        <v>Consumer Goods</v>
      </c>
      <c r="AG238" s="91" t="str">
        <f>VLOOKUP(G:G,Служебный!B:G,4,FALSE)</f>
        <v>Recreational Vehicles</v>
      </c>
      <c r="AH238" s="112">
        <f t="shared" si="90"/>
        <v>5816</v>
      </c>
      <c r="AI238" s="112">
        <f t="shared" si="98"/>
        <v>90</v>
      </c>
      <c r="AJ238" s="112" t="str">
        <f t="shared" si="91"/>
        <v>интрадей</v>
      </c>
      <c r="AK238" s="91" t="str">
        <f>IF(D238&lt;Служебный!P$3,"Раньше открытия",IF(D238&gt;Служебный!P$6,"Позже закрытия",IF(D238&lt;Служебный!P$4,Служебный!N$4,IF((D238&gt;Служебный!P$5),Служебный!N$6,Служебный!N$5))))</f>
        <v>11:00 - 14:30</v>
      </c>
      <c r="AL238" s="91">
        <f t="shared" si="108"/>
        <v>12.44</v>
      </c>
      <c r="AM238" s="91">
        <f t="shared" si="109"/>
        <v>0</v>
      </c>
      <c r="AN238" s="91">
        <f t="shared" si="103"/>
        <v>2010</v>
      </c>
      <c r="AO238" s="91" t="str">
        <f t="shared" si="104"/>
        <v>Январь</v>
      </c>
      <c r="AP238" s="113">
        <f t="shared" si="105"/>
        <v>2</v>
      </c>
      <c r="AQ238" s="114">
        <f t="shared" si="92"/>
        <v>0</v>
      </c>
      <c r="AR238" s="114">
        <f t="shared" si="99"/>
        <v>30000</v>
      </c>
      <c r="AS238" s="114">
        <f t="shared" si="100"/>
        <v>-0.13868260000010196</v>
      </c>
      <c r="AT238" s="114">
        <f t="shared" si="106"/>
        <v>4.1541503380364379E-2</v>
      </c>
      <c r="AU238" s="91">
        <f t="shared" si="93"/>
        <v>0</v>
      </c>
      <c r="AV238" s="91">
        <f t="shared" si="94"/>
        <v>0</v>
      </c>
      <c r="AW238" s="91">
        <f t="shared" si="107"/>
        <v>30</v>
      </c>
      <c r="AX238" s="115">
        <f>IF(AV238=0,AX237,IF(VLOOKUP(C237,Сводный!I:L,2,FALSE)&lt;0,IF(AX237&lt;0,AX237-1,-1),IF(AX237&gt;0,AX237+1,1)))</f>
        <v>3</v>
      </c>
      <c r="AY238" s="120"/>
    </row>
    <row r="239" spans="1:51" s="25" customFormat="1" ht="11.25">
      <c r="A239" s="124"/>
      <c r="B239" s="116">
        <v>238</v>
      </c>
      <c r="C239" s="134">
        <v>40184</v>
      </c>
      <c r="D239" s="83">
        <v>0.46651620370369995</v>
      </c>
      <c r="E239" s="84">
        <f t="shared" si="110"/>
        <v>40184</v>
      </c>
      <c r="F239" s="83">
        <v>0.58750000000000002</v>
      </c>
      <c r="G239" s="85" t="s">
        <v>5636</v>
      </c>
      <c r="H239" s="85" t="s">
        <v>63</v>
      </c>
      <c r="I239" s="86">
        <v>32.049999999999997</v>
      </c>
      <c r="J239" s="86">
        <v>32.15</v>
      </c>
      <c r="K239" s="85">
        <v>100</v>
      </c>
      <c r="L239" s="86">
        <v>2.1800000000000002</v>
      </c>
      <c r="M239" s="118" t="s">
        <v>11847</v>
      </c>
      <c r="N239" s="108" t="s">
        <v>11913</v>
      </c>
      <c r="O239" s="109">
        <v>2</v>
      </c>
      <c r="P239" s="110" t="s">
        <v>11995</v>
      </c>
      <c r="Q239" s="86"/>
      <c r="R239" s="86"/>
      <c r="S239" s="128">
        <f t="shared" si="101"/>
        <v>29966.215219999969</v>
      </c>
      <c r="T239" s="128">
        <f t="shared" si="102"/>
        <v>2.1800000000000002</v>
      </c>
      <c r="U239" s="126">
        <f t="shared" si="84"/>
        <v>3204.9999999999995</v>
      </c>
      <c r="V239" s="126">
        <f t="shared" si="85"/>
        <v>3215</v>
      </c>
      <c r="W239" s="125">
        <f t="shared" si="86"/>
        <v>10.000000000000455</v>
      </c>
      <c r="X239" s="125">
        <f t="shared" si="95"/>
        <v>7.820000000000455</v>
      </c>
      <c r="Y239" s="127">
        <f t="shared" si="96"/>
        <v>569.0099999999976</v>
      </c>
      <c r="Z239" s="127">
        <f t="shared" si="97"/>
        <v>-41.604780000002179</v>
      </c>
      <c r="AA239" s="127">
        <f t="shared" si="87"/>
        <v>579.00999999999806</v>
      </c>
      <c r="AB239" s="127">
        <f t="shared" si="88"/>
        <v>-33.784780000001724</v>
      </c>
      <c r="AC239" s="91" t="str">
        <f>IF(G239&lt;&gt;"",VLOOKUP(WEEKDAY(C239,2),Служебный!K$4:L$10,2),"")</f>
        <v>ср</v>
      </c>
      <c r="AD239" s="111" t="str">
        <f t="shared" si="89"/>
        <v>11-12</v>
      </c>
      <c r="AE239" s="91" t="str">
        <f>VLOOKUP(G:G,Служебный!B:G,6,)</f>
        <v>NYSE</v>
      </c>
      <c r="AF239" s="91" t="str">
        <f>VLOOKUP(G:G,Служебный!B:G,3,FALSE)</f>
        <v>Financial</v>
      </c>
      <c r="AG239" s="91" t="str">
        <f>VLOOKUP(G:G,Служебный!B:G,4,FALSE)</f>
        <v>Asset Management</v>
      </c>
      <c r="AH239" s="112">
        <f t="shared" si="90"/>
        <v>10453</v>
      </c>
      <c r="AI239" s="112">
        <f t="shared" si="98"/>
        <v>165</v>
      </c>
      <c r="AJ239" s="112" t="str">
        <f t="shared" si="91"/>
        <v>интрадей</v>
      </c>
      <c r="AK239" s="91" t="str">
        <f>IF(D239&lt;Служебный!P$3,"Раньше открытия",IF(D239&gt;Служебный!P$6,"Позже закрытия",IF(D239&lt;Служебный!P$4,Служебный!N$4,IF((D239&gt;Служебный!P$5),Служебный!N$6,Служебный!N$5))))</f>
        <v>11:00 - 14:30</v>
      </c>
      <c r="AL239" s="91">
        <f t="shared" si="108"/>
        <v>7.820000000000455</v>
      </c>
      <c r="AM239" s="91">
        <f t="shared" si="109"/>
        <v>0</v>
      </c>
      <c r="AN239" s="91">
        <f t="shared" si="103"/>
        <v>2010</v>
      </c>
      <c r="AO239" s="91" t="str">
        <f t="shared" si="104"/>
        <v>Январь</v>
      </c>
      <c r="AP239" s="113">
        <f t="shared" si="105"/>
        <v>2</v>
      </c>
      <c r="AQ239" s="114">
        <f t="shared" si="92"/>
        <v>0</v>
      </c>
      <c r="AR239" s="114">
        <f t="shared" si="99"/>
        <v>30000</v>
      </c>
      <c r="AS239" s="114">
        <f t="shared" si="100"/>
        <v>-0.11261593333343627</v>
      </c>
      <c r="AT239" s="114">
        <f t="shared" si="106"/>
        <v>2.6102866801019916E-2</v>
      </c>
      <c r="AU239" s="91">
        <f t="shared" si="93"/>
        <v>0</v>
      </c>
      <c r="AV239" s="91">
        <f t="shared" si="94"/>
        <v>0</v>
      </c>
      <c r="AW239" s="91">
        <f t="shared" si="107"/>
        <v>35</v>
      </c>
      <c r="AX239" s="115">
        <f>IF(AV239=0,AX238,IF(VLOOKUP(C238,Сводный!I:L,2,FALSE)&lt;0,IF(AX238&lt;0,AX238-1,-1),IF(AX238&gt;0,AX238+1,1)))</f>
        <v>3</v>
      </c>
      <c r="AY239" s="120"/>
    </row>
    <row r="240" spans="1:51" s="25" customFormat="1" ht="11.25">
      <c r="A240" s="124"/>
      <c r="B240" s="116">
        <v>239</v>
      </c>
      <c r="C240" s="134">
        <v>40184</v>
      </c>
      <c r="D240" s="83">
        <v>0.50598379629628998</v>
      </c>
      <c r="E240" s="84">
        <f t="shared" si="110"/>
        <v>40184</v>
      </c>
      <c r="F240" s="83">
        <v>0.52700231481480997</v>
      </c>
      <c r="G240" s="85" t="s">
        <v>1656</v>
      </c>
      <c r="H240" s="85" t="s">
        <v>68</v>
      </c>
      <c r="I240" s="86">
        <v>58.97</v>
      </c>
      <c r="J240" s="86">
        <v>59.02</v>
      </c>
      <c r="K240" s="85">
        <v>100</v>
      </c>
      <c r="L240" s="86">
        <v>2.37</v>
      </c>
      <c r="M240" s="118" t="s">
        <v>11850</v>
      </c>
      <c r="N240" s="108" t="s">
        <v>11913</v>
      </c>
      <c r="O240" s="109">
        <v>2</v>
      </c>
      <c r="P240" s="110" t="s">
        <v>11996</v>
      </c>
      <c r="Q240" s="86"/>
      <c r="R240" s="86"/>
      <c r="S240" s="128">
        <f t="shared" si="101"/>
        <v>29958.84521999997</v>
      </c>
      <c r="T240" s="128">
        <f t="shared" si="102"/>
        <v>2.37</v>
      </c>
      <c r="U240" s="126">
        <f t="shared" si="84"/>
        <v>5897</v>
      </c>
      <c r="V240" s="126">
        <f t="shared" si="85"/>
        <v>5902</v>
      </c>
      <c r="W240" s="125">
        <f t="shared" si="86"/>
        <v>-5</v>
      </c>
      <c r="X240" s="125">
        <f t="shared" si="95"/>
        <v>-7.37</v>
      </c>
      <c r="Y240" s="127">
        <f t="shared" si="96"/>
        <v>579.00999999999806</v>
      </c>
      <c r="Z240" s="127">
        <f t="shared" si="97"/>
        <v>-33.784780000001724</v>
      </c>
      <c r="AA240" s="127">
        <f t="shared" si="87"/>
        <v>574.00999999999806</v>
      </c>
      <c r="AB240" s="127">
        <f t="shared" si="88"/>
        <v>-41.154780000001722</v>
      </c>
      <c r="AC240" s="91" t="str">
        <f>IF(G240&lt;&gt;"",VLOOKUP(WEEKDAY(C240,2),Служебный!K$4:L$10,2),"")</f>
        <v>ср</v>
      </c>
      <c r="AD240" s="111" t="str">
        <f t="shared" si="89"/>
        <v>12-13</v>
      </c>
      <c r="AE240" s="91" t="str">
        <f>VLOOKUP(G:G,Служебный!B:G,6,)</f>
        <v>NYSE</v>
      </c>
      <c r="AF240" s="91" t="str">
        <f>VLOOKUP(G:G,Служебный!B:G,3,FALSE)</f>
        <v>Healthcare</v>
      </c>
      <c r="AG240" s="91" t="str">
        <f>VLOOKUP(G:G,Служебный!B:G,4,FALSE)</f>
        <v>Specialized Health Services</v>
      </c>
      <c r="AH240" s="112">
        <f t="shared" si="90"/>
        <v>1816</v>
      </c>
      <c r="AI240" s="112">
        <f t="shared" si="98"/>
        <v>30</v>
      </c>
      <c r="AJ240" s="112" t="str">
        <f t="shared" si="91"/>
        <v>интрадей</v>
      </c>
      <c r="AK240" s="91" t="str">
        <f>IF(D240&lt;Служебный!P$3,"Раньше открытия",IF(D240&gt;Служебный!P$6,"Позже закрытия",IF(D240&lt;Служебный!P$4,Служебный!N$4,IF((D240&gt;Служебный!P$5),Служебный!N$6,Служебный!N$5))))</f>
        <v>11:00 - 14:30</v>
      </c>
      <c r="AL240" s="91">
        <f t="shared" si="108"/>
        <v>0</v>
      </c>
      <c r="AM240" s="91">
        <f t="shared" si="109"/>
        <v>-7.37</v>
      </c>
      <c r="AN240" s="91">
        <f t="shared" si="103"/>
        <v>2010</v>
      </c>
      <c r="AO240" s="91" t="str">
        <f t="shared" si="104"/>
        <v>Январь</v>
      </c>
      <c r="AP240" s="113">
        <f t="shared" si="105"/>
        <v>2</v>
      </c>
      <c r="AQ240" s="114">
        <f t="shared" si="92"/>
        <v>0</v>
      </c>
      <c r="AR240" s="114">
        <f t="shared" si="99"/>
        <v>30000</v>
      </c>
      <c r="AS240" s="114">
        <f t="shared" si="100"/>
        <v>-0.13718260000009952</v>
      </c>
      <c r="AT240" s="114">
        <f t="shared" si="106"/>
        <v>-2.4594363839048037E-2</v>
      </c>
      <c r="AU240" s="91">
        <f t="shared" si="93"/>
        <v>0</v>
      </c>
      <c r="AV240" s="91">
        <f t="shared" si="94"/>
        <v>0</v>
      </c>
      <c r="AW240" s="91">
        <f t="shared" si="107"/>
        <v>60</v>
      </c>
      <c r="AX240" s="115">
        <f>IF(AV240=0,AX239,IF(VLOOKUP(C239,Сводный!I:L,2,FALSE)&lt;0,IF(AX239&lt;0,AX239-1,-1),IF(AX239&gt;0,AX239+1,1)))</f>
        <v>3</v>
      </c>
      <c r="AY240" s="120"/>
    </row>
    <row r="241" spans="1:51" s="25" customFormat="1" ht="11.25">
      <c r="A241" s="124"/>
      <c r="B241" s="116">
        <v>240</v>
      </c>
      <c r="C241" s="134">
        <v>40184</v>
      </c>
      <c r="D241" s="83">
        <v>0.50766203703703006</v>
      </c>
      <c r="E241" s="84">
        <f t="shared" si="110"/>
        <v>40184</v>
      </c>
      <c r="F241" s="83">
        <v>0.51001157407407005</v>
      </c>
      <c r="G241" s="85" t="s">
        <v>3431</v>
      </c>
      <c r="H241" s="85" t="s">
        <v>63</v>
      </c>
      <c r="I241" s="86">
        <v>45.43</v>
      </c>
      <c r="J241" s="86">
        <v>45.32</v>
      </c>
      <c r="K241" s="85">
        <v>100</v>
      </c>
      <c r="L241" s="86">
        <v>2.61</v>
      </c>
      <c r="M241" s="118" t="s">
        <v>11850</v>
      </c>
      <c r="N241" s="108" t="s">
        <v>11909</v>
      </c>
      <c r="O241" s="109">
        <v>0</v>
      </c>
      <c r="P241" s="110" t="s">
        <v>11996</v>
      </c>
      <c r="Q241" s="86"/>
      <c r="R241" s="86"/>
      <c r="S241" s="128">
        <f t="shared" si="101"/>
        <v>29945.23521999997</v>
      </c>
      <c r="T241" s="128">
        <f t="shared" si="102"/>
        <v>2.61</v>
      </c>
      <c r="U241" s="126">
        <f t="shared" si="84"/>
        <v>4543</v>
      </c>
      <c r="V241" s="126">
        <f t="shared" si="85"/>
        <v>4532</v>
      </c>
      <c r="W241" s="125">
        <f t="shared" si="86"/>
        <v>-11</v>
      </c>
      <c r="X241" s="125">
        <f t="shared" si="95"/>
        <v>-13.61</v>
      </c>
      <c r="Y241" s="127">
        <f t="shared" si="96"/>
        <v>574.00999999999806</v>
      </c>
      <c r="Z241" s="127">
        <f t="shared" si="97"/>
        <v>-41.154780000001722</v>
      </c>
      <c r="AA241" s="127">
        <f t="shared" si="87"/>
        <v>563.00999999999806</v>
      </c>
      <c r="AB241" s="127">
        <f t="shared" si="88"/>
        <v>-54.764780000001721</v>
      </c>
      <c r="AC241" s="91" t="str">
        <f>IF(G241&lt;&gt;"",VLOOKUP(WEEKDAY(C241,2),Служебный!K$4:L$10,2),"")</f>
        <v>ср</v>
      </c>
      <c r="AD241" s="111" t="str">
        <f t="shared" si="89"/>
        <v>12-13</v>
      </c>
      <c r="AE241" s="91" t="str">
        <f>VLOOKUP(G:G,Служебный!B:G,6,)</f>
        <v>NYSE</v>
      </c>
      <c r="AF241" s="91" t="str">
        <f>VLOOKUP(G:G,Служебный!B:G,3,FALSE)</f>
        <v>Healthcare</v>
      </c>
      <c r="AG241" s="91" t="str">
        <f>VLOOKUP(G:G,Служебный!B:G,4,FALSE)</f>
        <v>Medical Appliances &amp; Equipment</v>
      </c>
      <c r="AH241" s="112">
        <f t="shared" si="90"/>
        <v>203</v>
      </c>
      <c r="AI241" s="112">
        <f t="shared" si="98"/>
        <v>0</v>
      </c>
      <c r="AJ241" s="112" t="str">
        <f t="shared" si="91"/>
        <v>интрадей</v>
      </c>
      <c r="AK241" s="91" t="str">
        <f>IF(D241&lt;Служебный!P$3,"Раньше открытия",IF(D241&gt;Служебный!P$6,"Позже закрытия",IF(D241&lt;Служебный!P$4,Служебный!N$4,IF((D241&gt;Служебный!P$5),Служебный!N$6,Служебный!N$5))))</f>
        <v>11:00 - 14:30</v>
      </c>
      <c r="AL241" s="91">
        <f t="shared" si="108"/>
        <v>0</v>
      </c>
      <c r="AM241" s="91">
        <f t="shared" si="109"/>
        <v>-13.61</v>
      </c>
      <c r="AN241" s="91">
        <f t="shared" si="103"/>
        <v>2010</v>
      </c>
      <c r="AO241" s="91" t="str">
        <f t="shared" si="104"/>
        <v>Январь</v>
      </c>
      <c r="AP241" s="113">
        <f t="shared" si="105"/>
        <v>2</v>
      </c>
      <c r="AQ241" s="114">
        <f t="shared" si="92"/>
        <v>0</v>
      </c>
      <c r="AR241" s="114">
        <f t="shared" si="99"/>
        <v>30000</v>
      </c>
      <c r="AS241" s="114">
        <f t="shared" si="100"/>
        <v>-0.18254926666676813</v>
      </c>
      <c r="AT241" s="114">
        <f t="shared" si="106"/>
        <v>-4.5428987332645249E-2</v>
      </c>
      <c r="AU241" s="91">
        <f t="shared" si="93"/>
        <v>0</v>
      </c>
      <c r="AV241" s="91">
        <f t="shared" si="94"/>
        <v>0</v>
      </c>
      <c r="AW241" s="91">
        <f t="shared" si="107"/>
        <v>50</v>
      </c>
      <c r="AX241" s="115">
        <f>IF(AV241=0,AX240,IF(VLOOKUP(C240,Сводный!I:L,2,FALSE)&lt;0,IF(AX240&lt;0,AX240-1,-1),IF(AX240&gt;0,AX240+1,1)))</f>
        <v>3</v>
      </c>
      <c r="AY241" s="120"/>
    </row>
    <row r="242" spans="1:51" s="25" customFormat="1" ht="11.25">
      <c r="A242" s="124"/>
      <c r="B242" s="116">
        <v>241</v>
      </c>
      <c r="C242" s="134">
        <v>40184</v>
      </c>
      <c r="D242" s="83">
        <v>0.52524305555555006</v>
      </c>
      <c r="E242" s="84">
        <f t="shared" si="110"/>
        <v>40184</v>
      </c>
      <c r="F242" s="83">
        <v>0.53248842592592005</v>
      </c>
      <c r="G242" s="85" t="s">
        <v>4924</v>
      </c>
      <c r="H242" s="85" t="s">
        <v>68</v>
      </c>
      <c r="I242" s="86">
        <v>25.98</v>
      </c>
      <c r="J242" s="86">
        <v>26.02</v>
      </c>
      <c r="K242" s="85">
        <v>100</v>
      </c>
      <c r="L242" s="86">
        <v>2.44</v>
      </c>
      <c r="M242" s="118" t="s">
        <v>11847</v>
      </c>
      <c r="N242" s="108" t="s">
        <v>11909</v>
      </c>
      <c r="O242" s="109">
        <v>-1</v>
      </c>
      <c r="P242" s="110" t="s">
        <v>11995</v>
      </c>
      <c r="Q242" s="86"/>
      <c r="R242" s="86"/>
      <c r="S242" s="128">
        <f t="shared" si="101"/>
        <v>29938.795219999971</v>
      </c>
      <c r="T242" s="128">
        <f t="shared" si="102"/>
        <v>2.44</v>
      </c>
      <c r="U242" s="126">
        <f t="shared" si="84"/>
        <v>2598</v>
      </c>
      <c r="V242" s="126">
        <f t="shared" si="85"/>
        <v>2602</v>
      </c>
      <c r="W242" s="125">
        <f t="shared" si="86"/>
        <v>-4</v>
      </c>
      <c r="X242" s="125">
        <f t="shared" si="95"/>
        <v>-6.4399999999999995</v>
      </c>
      <c r="Y242" s="127">
        <f t="shared" ref="Y242:Y250" si="111">Y241+W241</f>
        <v>563.00999999999806</v>
      </c>
      <c r="Z242" s="127">
        <f t="shared" ref="Z242:Z250" si="112">Z241+X241</f>
        <v>-54.764780000001721</v>
      </c>
      <c r="AA242" s="127">
        <f t="shared" ref="AA242:AA250" si="113">Y242+W242</f>
        <v>559.00999999999806</v>
      </c>
      <c r="AB242" s="127">
        <f t="shared" ref="AB242:AB250" si="114">Z242+X242</f>
        <v>-61.204780000001719</v>
      </c>
      <c r="AC242" s="91" t="str">
        <f>IF(G242&lt;&gt;"",VLOOKUP(WEEKDAY(C242,2),Служебный!K$4:L$10,2),"")</f>
        <v>ср</v>
      </c>
      <c r="AD242" s="111" t="str">
        <f t="shared" si="89"/>
        <v>12-13</v>
      </c>
      <c r="AE242" s="91" t="str">
        <f>VLOOKUP(G:G,Служебный!B:G,6,)</f>
        <v>NYSE</v>
      </c>
      <c r="AF242" s="91" t="str">
        <f>VLOOKUP(G:G,Служебный!B:G,3,FALSE)</f>
        <v>Basic Materials</v>
      </c>
      <c r="AG242" s="91" t="str">
        <f>VLOOKUP(G:G,Служебный!B:G,4,FALSE)</f>
        <v>Oil &amp; Gas Equipment &amp; Services</v>
      </c>
      <c r="AH242" s="112">
        <f t="shared" si="90"/>
        <v>626</v>
      </c>
      <c r="AI242" s="112">
        <f t="shared" si="98"/>
        <v>0</v>
      </c>
      <c r="AJ242" s="112" t="str">
        <f t="shared" si="91"/>
        <v>интрадей</v>
      </c>
      <c r="AK242" s="91" t="str">
        <f>IF(D242&lt;Служебный!P$3,"Раньше открытия",IF(D242&gt;Служебный!P$6,"Позже закрытия",IF(D242&lt;Служебный!P$4,Служебный!N$4,IF((D242&gt;Служебный!P$5),Служебный!N$6,Служебный!N$5))))</f>
        <v>11:00 - 14:30</v>
      </c>
      <c r="AL242" s="91">
        <f t="shared" si="108"/>
        <v>0</v>
      </c>
      <c r="AM242" s="91">
        <f t="shared" si="109"/>
        <v>-6.4399999999999995</v>
      </c>
      <c r="AN242" s="91">
        <f t="shared" si="103"/>
        <v>2010</v>
      </c>
      <c r="AO242" s="91" t="str">
        <f t="shared" si="104"/>
        <v>Январь</v>
      </c>
      <c r="AP242" s="113">
        <f t="shared" si="105"/>
        <v>2</v>
      </c>
      <c r="AQ242" s="114">
        <f t="shared" si="92"/>
        <v>0</v>
      </c>
      <c r="AR242" s="114">
        <f t="shared" si="99"/>
        <v>30000</v>
      </c>
      <c r="AS242" s="114">
        <f t="shared" si="100"/>
        <v>-0.20401593333343043</v>
      </c>
      <c r="AT242" s="114">
        <f t="shared" si="106"/>
        <v>-2.1505925576091357E-2</v>
      </c>
      <c r="AU242" s="91">
        <f t="shared" si="93"/>
        <v>0</v>
      </c>
      <c r="AV242" s="91">
        <f t="shared" si="94"/>
        <v>0</v>
      </c>
      <c r="AW242" s="91">
        <f t="shared" si="107"/>
        <v>30</v>
      </c>
      <c r="AX242" s="115">
        <f>IF(AV242=0,AX241,IF(VLOOKUP(C241,Сводный!I:L,2,FALSE)&lt;0,IF(AX241&lt;0,AX241-1,-1),IF(AX241&gt;0,AX241+1,1)))</f>
        <v>3</v>
      </c>
      <c r="AY242" s="120"/>
    </row>
    <row r="243" spans="1:51" s="25" customFormat="1" ht="11.25">
      <c r="A243" s="124"/>
      <c r="B243" s="116">
        <v>242</v>
      </c>
      <c r="C243" s="134">
        <v>40184</v>
      </c>
      <c r="D243" s="83">
        <v>0.52525462962962</v>
      </c>
      <c r="E243" s="84">
        <f t="shared" si="110"/>
        <v>40184</v>
      </c>
      <c r="F243" s="83">
        <v>0.53248842592592005</v>
      </c>
      <c r="G243" s="85" t="s">
        <v>4924</v>
      </c>
      <c r="H243" s="85" t="s">
        <v>68</v>
      </c>
      <c r="I243" s="86">
        <v>25.98</v>
      </c>
      <c r="J243" s="86">
        <v>26.02</v>
      </c>
      <c r="K243" s="85">
        <v>100</v>
      </c>
      <c r="L243" s="86">
        <v>2.44</v>
      </c>
      <c r="M243" s="118" t="s">
        <v>11846</v>
      </c>
      <c r="N243" s="108" t="s">
        <v>11909</v>
      </c>
      <c r="O243" s="109">
        <v>-1</v>
      </c>
      <c r="P243" s="110" t="s">
        <v>11997</v>
      </c>
      <c r="Q243" s="86"/>
      <c r="R243" s="86"/>
      <c r="S243" s="128">
        <f t="shared" si="101"/>
        <v>29932.355219999972</v>
      </c>
      <c r="T243" s="128">
        <f t="shared" si="102"/>
        <v>2.44</v>
      </c>
      <c r="U243" s="126">
        <f t="shared" si="84"/>
        <v>2598</v>
      </c>
      <c r="V243" s="126">
        <f t="shared" si="85"/>
        <v>2602</v>
      </c>
      <c r="W243" s="125">
        <f t="shared" si="86"/>
        <v>-4</v>
      </c>
      <c r="X243" s="125">
        <f t="shared" si="95"/>
        <v>-6.4399999999999995</v>
      </c>
      <c r="Y243" s="127">
        <f t="shared" si="111"/>
        <v>559.00999999999806</v>
      </c>
      <c r="Z243" s="127">
        <f t="shared" si="112"/>
        <v>-61.204780000001719</v>
      </c>
      <c r="AA243" s="127">
        <f t="shared" si="113"/>
        <v>555.00999999999806</v>
      </c>
      <c r="AB243" s="127">
        <f t="shared" si="114"/>
        <v>-67.644780000001717</v>
      </c>
      <c r="AC243" s="91" t="str">
        <f>IF(G243&lt;&gt;"",VLOOKUP(WEEKDAY(C243,2),Служебный!K$4:L$10,2),"")</f>
        <v>ср</v>
      </c>
      <c r="AD243" s="111" t="str">
        <f t="shared" si="89"/>
        <v>12-13</v>
      </c>
      <c r="AE243" s="91" t="str">
        <f>VLOOKUP(G:G,Служебный!B:G,6,)</f>
        <v>NYSE</v>
      </c>
      <c r="AF243" s="91" t="str">
        <f>VLOOKUP(G:G,Служебный!B:G,3,FALSE)</f>
        <v>Basic Materials</v>
      </c>
      <c r="AG243" s="91" t="str">
        <f>VLOOKUP(G:G,Служебный!B:G,4,FALSE)</f>
        <v>Oil &amp; Gas Equipment &amp; Services</v>
      </c>
      <c r="AH243" s="112">
        <f t="shared" si="90"/>
        <v>625</v>
      </c>
      <c r="AI243" s="112">
        <f t="shared" si="98"/>
        <v>0</v>
      </c>
      <c r="AJ243" s="112" t="str">
        <f t="shared" si="91"/>
        <v>интрадей</v>
      </c>
      <c r="AK243" s="91" t="str">
        <f>IF(D243&lt;Служебный!P$3,"Раньше открытия",IF(D243&gt;Служебный!P$6,"Позже закрытия",IF(D243&lt;Служебный!P$4,Служебный!N$4,IF((D243&gt;Служебный!P$5),Служебный!N$6,Служебный!N$5))))</f>
        <v>11:00 - 14:30</v>
      </c>
      <c r="AL243" s="91">
        <f t="shared" si="108"/>
        <v>0</v>
      </c>
      <c r="AM243" s="91">
        <f t="shared" si="109"/>
        <v>-6.4399999999999995</v>
      </c>
      <c r="AN243" s="91">
        <f t="shared" si="103"/>
        <v>2010</v>
      </c>
      <c r="AO243" s="91" t="str">
        <f t="shared" si="104"/>
        <v>Январь</v>
      </c>
      <c r="AP243" s="113">
        <f t="shared" si="105"/>
        <v>2</v>
      </c>
      <c r="AQ243" s="114">
        <f t="shared" si="92"/>
        <v>0</v>
      </c>
      <c r="AR243" s="114">
        <f t="shared" si="99"/>
        <v>30000</v>
      </c>
      <c r="AS243" s="114">
        <f t="shared" si="100"/>
        <v>-0.22548260000009274</v>
      </c>
      <c r="AT243" s="114">
        <f t="shared" si="106"/>
        <v>-2.1510551619313614E-2</v>
      </c>
      <c r="AU243" s="91">
        <f t="shared" si="93"/>
        <v>0</v>
      </c>
      <c r="AV243" s="91">
        <f t="shared" si="94"/>
        <v>0</v>
      </c>
      <c r="AW243" s="91">
        <f t="shared" si="107"/>
        <v>30</v>
      </c>
      <c r="AX243" s="115">
        <f>IF(AV243=0,AX242,IF(VLOOKUP(C242,Сводный!I:L,2,FALSE)&lt;0,IF(AX242&lt;0,AX242-1,-1),IF(AX242&gt;0,AX242+1,1)))</f>
        <v>3</v>
      </c>
      <c r="AY243" s="120"/>
    </row>
    <row r="244" spans="1:51" s="25" customFormat="1" ht="11.25">
      <c r="A244" s="124"/>
      <c r="B244" s="116">
        <v>243</v>
      </c>
      <c r="C244" s="134">
        <v>40184</v>
      </c>
      <c r="D244" s="83">
        <v>0.52526620370369992</v>
      </c>
      <c r="E244" s="84">
        <f t="shared" si="110"/>
        <v>40184</v>
      </c>
      <c r="F244" s="83">
        <v>0.53248842592592005</v>
      </c>
      <c r="G244" s="85" t="s">
        <v>4924</v>
      </c>
      <c r="H244" s="85" t="s">
        <v>68</v>
      </c>
      <c r="I244" s="86">
        <v>25.98</v>
      </c>
      <c r="J244" s="86">
        <v>26.02</v>
      </c>
      <c r="K244" s="85">
        <v>100</v>
      </c>
      <c r="L244" s="86">
        <v>2.44</v>
      </c>
      <c r="M244" s="118" t="s">
        <v>11857</v>
      </c>
      <c r="N244" s="108" t="s">
        <v>11909</v>
      </c>
      <c r="O244" s="109">
        <v>-2</v>
      </c>
      <c r="P244" s="110" t="s">
        <v>11996</v>
      </c>
      <c r="Q244" s="86"/>
      <c r="R244" s="86"/>
      <c r="S244" s="128">
        <f t="shared" si="101"/>
        <v>29925.915219999973</v>
      </c>
      <c r="T244" s="128">
        <f t="shared" si="102"/>
        <v>2.44</v>
      </c>
      <c r="U244" s="126">
        <f t="shared" si="84"/>
        <v>2598</v>
      </c>
      <c r="V244" s="126">
        <f t="shared" si="85"/>
        <v>2602</v>
      </c>
      <c r="W244" s="125">
        <f t="shared" si="86"/>
        <v>-4</v>
      </c>
      <c r="X244" s="125">
        <f t="shared" si="95"/>
        <v>-6.4399999999999995</v>
      </c>
      <c r="Y244" s="127">
        <f t="shared" si="111"/>
        <v>555.00999999999806</v>
      </c>
      <c r="Z244" s="127">
        <f t="shared" si="112"/>
        <v>-67.644780000001717</v>
      </c>
      <c r="AA244" s="127">
        <f t="shared" si="113"/>
        <v>551.00999999999806</v>
      </c>
      <c r="AB244" s="127">
        <f t="shared" si="114"/>
        <v>-74.084780000001714</v>
      </c>
      <c r="AC244" s="91" t="str">
        <f>IF(G244&lt;&gt;"",VLOOKUP(WEEKDAY(C244,2),Служебный!K$4:L$10,2),"")</f>
        <v>ср</v>
      </c>
      <c r="AD244" s="111" t="str">
        <f t="shared" si="89"/>
        <v>12-13</v>
      </c>
      <c r="AE244" s="91" t="str">
        <f>VLOOKUP(G:G,Служебный!B:G,6,)</f>
        <v>NYSE</v>
      </c>
      <c r="AF244" s="91" t="str">
        <f>VLOOKUP(G:G,Служебный!B:G,3,FALSE)</f>
        <v>Basic Materials</v>
      </c>
      <c r="AG244" s="91" t="str">
        <f>VLOOKUP(G:G,Служебный!B:G,4,FALSE)</f>
        <v>Oil &amp; Gas Equipment &amp; Services</v>
      </c>
      <c r="AH244" s="112">
        <f t="shared" si="90"/>
        <v>624</v>
      </c>
      <c r="AI244" s="112">
        <f t="shared" si="98"/>
        <v>0</v>
      </c>
      <c r="AJ244" s="112" t="str">
        <f t="shared" si="91"/>
        <v>интрадей</v>
      </c>
      <c r="AK244" s="91" t="str">
        <f>IF(D244&lt;Служебный!P$3,"Раньше открытия",IF(D244&gt;Служебный!P$6,"Позже закрытия",IF(D244&lt;Служебный!P$4,Служебный!N$4,IF((D244&gt;Служебный!P$5),Служебный!N$6,Служебный!N$5))))</f>
        <v>11:00 - 14:30</v>
      </c>
      <c r="AL244" s="91">
        <f t="shared" si="108"/>
        <v>0</v>
      </c>
      <c r="AM244" s="91">
        <f t="shared" si="109"/>
        <v>-6.4399999999999995</v>
      </c>
      <c r="AN244" s="91">
        <f t="shared" si="103"/>
        <v>2010</v>
      </c>
      <c r="AO244" s="91" t="str">
        <f t="shared" si="104"/>
        <v>Январь</v>
      </c>
      <c r="AP244" s="113">
        <f t="shared" si="105"/>
        <v>2</v>
      </c>
      <c r="AQ244" s="114">
        <f t="shared" si="92"/>
        <v>0</v>
      </c>
      <c r="AR244" s="114">
        <f t="shared" si="99"/>
        <v>30000</v>
      </c>
      <c r="AS244" s="114">
        <f t="shared" si="100"/>
        <v>-0.24694926666675504</v>
      </c>
      <c r="AT244" s="114">
        <f t="shared" si="106"/>
        <v>-2.1515179653138889E-2</v>
      </c>
      <c r="AU244" s="91">
        <f t="shared" si="93"/>
        <v>0</v>
      </c>
      <c r="AV244" s="91">
        <f t="shared" si="94"/>
        <v>0</v>
      </c>
      <c r="AW244" s="91">
        <f t="shared" si="107"/>
        <v>30</v>
      </c>
      <c r="AX244" s="115">
        <f>IF(AV244=0,AX243,IF(VLOOKUP(C243,Сводный!I:L,2,FALSE)&lt;0,IF(AX243&lt;0,AX243-1,-1),IF(AX243&gt;0,AX243+1,1)))</f>
        <v>3</v>
      </c>
      <c r="AY244" s="120"/>
    </row>
    <row r="245" spans="1:51" s="25" customFormat="1" ht="11.25">
      <c r="A245" s="124"/>
      <c r="B245" s="116">
        <v>244</v>
      </c>
      <c r="C245" s="134">
        <v>40184</v>
      </c>
      <c r="D245" s="83">
        <v>0.52899305555554998</v>
      </c>
      <c r="E245" s="84">
        <f t="shared" si="110"/>
        <v>40184</v>
      </c>
      <c r="F245" s="83">
        <v>0.63081018518518006</v>
      </c>
      <c r="G245" s="85" t="s">
        <v>3990</v>
      </c>
      <c r="H245" s="85" t="s">
        <v>63</v>
      </c>
      <c r="I245" s="86">
        <v>63.26</v>
      </c>
      <c r="J245" s="86">
        <v>64.239999999999995</v>
      </c>
      <c r="K245" s="85">
        <v>100</v>
      </c>
      <c r="L245" s="86">
        <v>2.66</v>
      </c>
      <c r="M245" s="118" t="s">
        <v>11852</v>
      </c>
      <c r="N245" s="108" t="s">
        <v>11909</v>
      </c>
      <c r="O245" s="109">
        <v>-2</v>
      </c>
      <c r="P245" s="110" t="s">
        <v>11996</v>
      </c>
      <c r="Q245" s="86"/>
      <c r="R245" s="86"/>
      <c r="S245" s="128">
        <f t="shared" si="101"/>
        <v>30021.255219999974</v>
      </c>
      <c r="T245" s="128">
        <f t="shared" si="102"/>
        <v>2.66</v>
      </c>
      <c r="U245" s="126">
        <f t="shared" si="84"/>
        <v>6326</v>
      </c>
      <c r="V245" s="126">
        <f t="shared" si="85"/>
        <v>6423.9999999999991</v>
      </c>
      <c r="W245" s="125">
        <f t="shared" si="86"/>
        <v>97.999999999999091</v>
      </c>
      <c r="X245" s="125">
        <f t="shared" si="95"/>
        <v>95.339999999999094</v>
      </c>
      <c r="Y245" s="127">
        <f t="shared" si="111"/>
        <v>551.00999999999806</v>
      </c>
      <c r="Z245" s="127">
        <f t="shared" si="112"/>
        <v>-74.084780000001714</v>
      </c>
      <c r="AA245" s="127">
        <f t="shared" si="113"/>
        <v>649.00999999999715</v>
      </c>
      <c r="AB245" s="127">
        <f t="shared" si="114"/>
        <v>21.255219999997379</v>
      </c>
      <c r="AC245" s="91" t="str">
        <f>IF(G245&lt;&gt;"",VLOOKUP(WEEKDAY(C245,2),Служебный!K$4:L$10,2),"")</f>
        <v>ср</v>
      </c>
      <c r="AD245" s="111" t="str">
        <f t="shared" si="89"/>
        <v>12-13</v>
      </c>
      <c r="AE245" s="91" t="str">
        <f>VLOOKUP(G:G,Служебный!B:G,6,)</f>
        <v>NYSE</v>
      </c>
      <c r="AF245" s="91" t="str">
        <f>VLOOKUP(G:G,Служебный!B:G,3,FALSE)</f>
        <v>Basic Materials</v>
      </c>
      <c r="AG245" s="91" t="str">
        <f>VLOOKUP(G:G,Служебный!B:G,4,FALSE)</f>
        <v>Oil &amp; Gas Equipment &amp; Services</v>
      </c>
      <c r="AH245" s="112">
        <f t="shared" si="90"/>
        <v>8797</v>
      </c>
      <c r="AI245" s="112">
        <f t="shared" si="98"/>
        <v>135</v>
      </c>
      <c r="AJ245" s="112" t="str">
        <f t="shared" si="91"/>
        <v>интрадей</v>
      </c>
      <c r="AK245" s="91" t="str">
        <f>IF(D245&lt;Служебный!P$3,"Раньше открытия",IF(D245&gt;Служебный!P$6,"Позже закрытия",IF(D245&lt;Служебный!P$4,Служебный!N$4,IF((D245&gt;Служебный!P$5),Служебный!N$6,Служебный!N$5))))</f>
        <v>11:00 - 14:30</v>
      </c>
      <c r="AL245" s="91">
        <f t="shared" si="108"/>
        <v>95.339999999999094</v>
      </c>
      <c r="AM245" s="91">
        <f t="shared" si="109"/>
        <v>0</v>
      </c>
      <c r="AN245" s="91">
        <f t="shared" si="103"/>
        <v>2010</v>
      </c>
      <c r="AO245" s="91" t="str">
        <f t="shared" si="104"/>
        <v>Январь</v>
      </c>
      <c r="AP245" s="113">
        <f t="shared" si="105"/>
        <v>2</v>
      </c>
      <c r="AQ245" s="114">
        <f t="shared" si="92"/>
        <v>0</v>
      </c>
      <c r="AR245" s="114">
        <f t="shared" si="99"/>
        <v>30000</v>
      </c>
      <c r="AS245" s="114">
        <f t="shared" si="100"/>
        <v>7.0850733333245444E-2</v>
      </c>
      <c r="AT245" s="114">
        <f t="shared" si="106"/>
        <v>0.31858674763698747</v>
      </c>
      <c r="AU245" s="91">
        <f t="shared" si="93"/>
        <v>0</v>
      </c>
      <c r="AV245" s="91">
        <f t="shared" si="94"/>
        <v>0</v>
      </c>
      <c r="AW245" s="91">
        <f t="shared" si="107"/>
        <v>65</v>
      </c>
      <c r="AX245" s="115">
        <f>IF(AV245=0,AX244,IF(VLOOKUP(C244,Сводный!I:L,2,FALSE)&lt;0,IF(AX244&lt;0,AX244-1,-1),IF(AX244&gt;0,AX244+1,1)))</f>
        <v>3</v>
      </c>
      <c r="AY245" s="120"/>
    </row>
    <row r="246" spans="1:51" s="25" customFormat="1" ht="11.25">
      <c r="A246" s="124"/>
      <c r="B246" s="116">
        <v>245</v>
      </c>
      <c r="C246" s="134">
        <v>40184</v>
      </c>
      <c r="D246" s="83">
        <v>0.56805555555554998</v>
      </c>
      <c r="E246" s="84">
        <f t="shared" si="110"/>
        <v>40184</v>
      </c>
      <c r="F246" s="83">
        <v>0.57109953703702998</v>
      </c>
      <c r="G246" s="85" t="s">
        <v>1903</v>
      </c>
      <c r="H246" s="85" t="s">
        <v>63</v>
      </c>
      <c r="I246" s="86">
        <v>43.97</v>
      </c>
      <c r="J246" s="86">
        <v>43.93</v>
      </c>
      <c r="K246" s="85">
        <v>100</v>
      </c>
      <c r="L246" s="86">
        <v>2.21</v>
      </c>
      <c r="M246" s="118" t="s">
        <v>11850</v>
      </c>
      <c r="N246" s="108" t="s">
        <v>11909</v>
      </c>
      <c r="O246" s="109">
        <v>1</v>
      </c>
      <c r="P246" s="110" t="s">
        <v>11996</v>
      </c>
      <c r="Q246" s="86"/>
      <c r="R246" s="86"/>
      <c r="S246" s="128">
        <f t="shared" si="101"/>
        <v>30015.045219999975</v>
      </c>
      <c r="T246" s="128">
        <f t="shared" si="102"/>
        <v>2.21</v>
      </c>
      <c r="U246" s="126">
        <f t="shared" si="84"/>
        <v>4397</v>
      </c>
      <c r="V246" s="126">
        <f t="shared" si="85"/>
        <v>4393</v>
      </c>
      <c r="W246" s="125">
        <f t="shared" si="86"/>
        <v>-4</v>
      </c>
      <c r="X246" s="125">
        <f t="shared" si="95"/>
        <v>-6.21</v>
      </c>
      <c r="Y246" s="127">
        <f>Y245+W245</f>
        <v>649.00999999999715</v>
      </c>
      <c r="Z246" s="127">
        <f>Z245+X245</f>
        <v>21.255219999997379</v>
      </c>
      <c r="AA246" s="127">
        <f>Y246+W246</f>
        <v>645.00999999999715</v>
      </c>
      <c r="AB246" s="127">
        <f>Z246+X246</f>
        <v>15.045219999997379</v>
      </c>
      <c r="AC246" s="91" t="str">
        <f>IF(G246&lt;&gt;"",VLOOKUP(WEEKDAY(C246,2),Служебный!K$4:L$10,2),"")</f>
        <v>ср</v>
      </c>
      <c r="AD246" s="111" t="str">
        <f t="shared" si="89"/>
        <v>13-14</v>
      </c>
      <c r="AE246" s="91" t="str">
        <f>VLOOKUP(G:G,Служебный!B:G,6,)</f>
        <v>NYSE</v>
      </c>
      <c r="AF246" s="91" t="str">
        <f>VLOOKUP(G:G,Служебный!B:G,3,FALSE)</f>
        <v>Basic Materials</v>
      </c>
      <c r="AG246" s="91" t="str">
        <f>VLOOKUP(G:G,Служебный!B:G,4,FALSE)</f>
        <v>Oil &amp; Gas Drilling &amp; Exploration</v>
      </c>
      <c r="AH246" s="112">
        <f t="shared" si="90"/>
        <v>263</v>
      </c>
      <c r="AI246" s="112">
        <f t="shared" si="98"/>
        <v>0</v>
      </c>
      <c r="AJ246" s="112" t="str">
        <f t="shared" si="91"/>
        <v>интрадей</v>
      </c>
      <c r="AK246" s="91" t="str">
        <f>IF(D246&lt;Служебный!P$3,"Раньше открытия",IF(D246&gt;Служебный!P$6,"Позже закрытия",IF(D246&lt;Служебный!P$4,Служебный!N$4,IF((D246&gt;Служебный!P$5),Служебный!N$6,Служебный!N$5))))</f>
        <v>11:00 - 14:30</v>
      </c>
      <c r="AL246" s="91">
        <f t="shared" si="108"/>
        <v>0</v>
      </c>
      <c r="AM246" s="91">
        <f t="shared" si="109"/>
        <v>-6.21</v>
      </c>
      <c r="AN246" s="91">
        <f t="shared" si="103"/>
        <v>2010</v>
      </c>
      <c r="AO246" s="91" t="str">
        <f t="shared" si="104"/>
        <v>Январь</v>
      </c>
      <c r="AP246" s="113">
        <f t="shared" si="105"/>
        <v>2</v>
      </c>
      <c r="AQ246" s="114">
        <f t="shared" si="92"/>
        <v>0</v>
      </c>
      <c r="AR246" s="114">
        <f t="shared" si="99"/>
        <v>30000</v>
      </c>
      <c r="AS246" s="114">
        <f t="shared" si="100"/>
        <v>5.0150733333248355E-2</v>
      </c>
      <c r="AT246" s="114">
        <f t="shared" si="106"/>
        <v>-2.0685344281880871E-2</v>
      </c>
      <c r="AU246" s="91">
        <f t="shared" si="93"/>
        <v>0</v>
      </c>
      <c r="AV246" s="91">
        <f t="shared" si="94"/>
        <v>0</v>
      </c>
      <c r="AW246" s="91">
        <f t="shared" si="107"/>
        <v>45</v>
      </c>
      <c r="AX246" s="115">
        <f>IF(AV246=0,AX245,IF(VLOOKUP(C245,Сводный!I:L,2,FALSE)&lt;0,IF(AX245&lt;0,AX245-1,-1),IF(AX245&gt;0,AX245+1,1)))</f>
        <v>3</v>
      </c>
      <c r="AY246" s="120"/>
    </row>
    <row r="247" spans="1:51" s="25" customFormat="1" ht="11.25">
      <c r="A247" s="124"/>
      <c r="B247" s="116">
        <v>246</v>
      </c>
      <c r="C247" s="134">
        <v>40184</v>
      </c>
      <c r="D247" s="83">
        <v>0.57164351851851003</v>
      </c>
      <c r="E247" s="84">
        <f t="shared" si="110"/>
        <v>40184</v>
      </c>
      <c r="F247" s="83">
        <v>0.57353009259259002</v>
      </c>
      <c r="G247" s="85" t="s">
        <v>3910</v>
      </c>
      <c r="H247" s="85" t="s">
        <v>63</v>
      </c>
      <c r="I247" s="86">
        <v>50</v>
      </c>
      <c r="J247" s="86">
        <v>49.92</v>
      </c>
      <c r="K247" s="85">
        <v>100</v>
      </c>
      <c r="L247" s="86">
        <v>2.5</v>
      </c>
      <c r="M247" s="118" t="s">
        <v>11847</v>
      </c>
      <c r="N247" s="108" t="s">
        <v>11909</v>
      </c>
      <c r="O247" s="109">
        <v>-2</v>
      </c>
      <c r="P247" s="110" t="s">
        <v>11995</v>
      </c>
      <c r="Q247" s="86"/>
      <c r="R247" s="86"/>
      <c r="S247" s="128">
        <f t="shared" si="101"/>
        <v>30004.545219999975</v>
      </c>
      <c r="T247" s="128">
        <f t="shared" si="102"/>
        <v>2.5</v>
      </c>
      <c r="U247" s="126">
        <f t="shared" si="84"/>
        <v>5000</v>
      </c>
      <c r="V247" s="126">
        <f t="shared" si="85"/>
        <v>4992</v>
      </c>
      <c r="W247" s="125">
        <f t="shared" si="86"/>
        <v>-8</v>
      </c>
      <c r="X247" s="125">
        <f t="shared" si="95"/>
        <v>-10.5</v>
      </c>
      <c r="Y247" s="127">
        <f t="shared" si="111"/>
        <v>645.00999999999715</v>
      </c>
      <c r="Z247" s="127">
        <f t="shared" si="112"/>
        <v>15.045219999997379</v>
      </c>
      <c r="AA247" s="127">
        <f t="shared" si="113"/>
        <v>637.00999999999715</v>
      </c>
      <c r="AB247" s="127">
        <f t="shared" si="114"/>
        <v>4.5452199999973786</v>
      </c>
      <c r="AC247" s="91" t="str">
        <f>IF(G247&lt;&gt;"",VLOOKUP(WEEKDAY(C247,2),Служебный!K$4:L$10,2),"")</f>
        <v>ср</v>
      </c>
      <c r="AD247" s="111" t="str">
        <f t="shared" si="89"/>
        <v>13-14</v>
      </c>
      <c r="AE247" s="91" t="str">
        <f>VLOOKUP(G:G,Служебный!B:G,6,)</f>
        <v>NYSE</v>
      </c>
      <c r="AF247" s="91" t="str">
        <f>VLOOKUP(G:G,Служебный!B:G,3,FALSE)</f>
        <v>Basic Materials</v>
      </c>
      <c r="AG247" s="91" t="str">
        <f>VLOOKUP(G:G,Служебный!B:G,4,FALSE)</f>
        <v>Steel &amp; Iron</v>
      </c>
      <c r="AH247" s="112">
        <f t="shared" si="90"/>
        <v>163</v>
      </c>
      <c r="AI247" s="112">
        <f t="shared" si="98"/>
        <v>0</v>
      </c>
      <c r="AJ247" s="112" t="str">
        <f t="shared" si="91"/>
        <v>интрадей</v>
      </c>
      <c r="AK247" s="91" t="str">
        <f>IF(D247&lt;Служебный!P$3,"Раньше открытия",IF(D247&gt;Служебный!P$6,"Позже закрытия",IF(D247&lt;Служебный!P$4,Служебный!N$4,IF((D247&gt;Служебный!P$5),Служебный!N$6,Служебный!N$5))))</f>
        <v>11:00 - 14:30</v>
      </c>
      <c r="AL247" s="91">
        <f t="shared" si="108"/>
        <v>0</v>
      </c>
      <c r="AM247" s="91">
        <f t="shared" si="109"/>
        <v>-10.5</v>
      </c>
      <c r="AN247" s="91">
        <f t="shared" si="103"/>
        <v>2010</v>
      </c>
      <c r="AO247" s="91" t="str">
        <f t="shared" si="104"/>
        <v>Январь</v>
      </c>
      <c r="AP247" s="113">
        <f t="shared" si="105"/>
        <v>2</v>
      </c>
      <c r="AQ247" s="114">
        <f t="shared" si="92"/>
        <v>0</v>
      </c>
      <c r="AR247" s="114">
        <f t="shared" si="99"/>
        <v>30000</v>
      </c>
      <c r="AS247" s="114">
        <f t="shared" si="100"/>
        <v>1.5150733333248354E-2</v>
      </c>
      <c r="AT247" s="114">
        <f t="shared" si="106"/>
        <v>-3.4982456041757079E-2</v>
      </c>
      <c r="AU247" s="91">
        <f t="shared" si="93"/>
        <v>0</v>
      </c>
      <c r="AV247" s="91">
        <f t="shared" si="94"/>
        <v>0</v>
      </c>
      <c r="AW247" s="91">
        <f t="shared" si="107"/>
        <v>50</v>
      </c>
      <c r="AX247" s="115">
        <f>IF(AV247=0,AX246,IF(VLOOKUP(C246,Сводный!I:L,2,FALSE)&lt;0,IF(AX246&lt;0,AX246-1,-1),IF(AX246&gt;0,AX246+1,1)))</f>
        <v>3</v>
      </c>
      <c r="AY247" s="120"/>
    </row>
    <row r="248" spans="1:51" s="25" customFormat="1" ht="11.25">
      <c r="A248" s="124"/>
      <c r="B248" s="116">
        <v>247</v>
      </c>
      <c r="C248" s="134">
        <v>40184</v>
      </c>
      <c r="D248" s="83">
        <v>0.60984953703703004</v>
      </c>
      <c r="E248" s="84">
        <f t="shared" si="110"/>
        <v>40184</v>
      </c>
      <c r="F248" s="83">
        <v>0.65635416666666002</v>
      </c>
      <c r="G248" s="85" t="s">
        <v>517</v>
      </c>
      <c r="H248" s="85" t="s">
        <v>63</v>
      </c>
      <c r="I248" s="86">
        <v>39.049999999999997</v>
      </c>
      <c r="J248" s="86">
        <v>39.26</v>
      </c>
      <c r="K248" s="85">
        <v>100</v>
      </c>
      <c r="L248" s="86">
        <v>2.2000000000000002</v>
      </c>
      <c r="M248" s="118" t="s">
        <v>11846</v>
      </c>
      <c r="N248" s="108" t="s">
        <v>11913</v>
      </c>
      <c r="O248" s="109">
        <v>-2</v>
      </c>
      <c r="P248" s="110" t="s">
        <v>11997</v>
      </c>
      <c r="Q248" s="86"/>
      <c r="R248" s="86"/>
      <c r="S248" s="128">
        <f t="shared" si="101"/>
        <v>30023.345219999974</v>
      </c>
      <c r="T248" s="128">
        <f t="shared" si="102"/>
        <v>2.2000000000000002</v>
      </c>
      <c r="U248" s="126">
        <f t="shared" si="84"/>
        <v>3904.9999999999995</v>
      </c>
      <c r="V248" s="126">
        <f t="shared" si="85"/>
        <v>3926</v>
      </c>
      <c r="W248" s="125">
        <f t="shared" si="86"/>
        <v>21.000000000000455</v>
      </c>
      <c r="X248" s="125">
        <f t="shared" si="95"/>
        <v>18.800000000000455</v>
      </c>
      <c r="Y248" s="127">
        <f t="shared" si="111"/>
        <v>637.00999999999715</v>
      </c>
      <c r="Z248" s="127">
        <f t="shared" si="112"/>
        <v>4.5452199999973786</v>
      </c>
      <c r="AA248" s="127">
        <f t="shared" si="113"/>
        <v>658.0099999999976</v>
      </c>
      <c r="AB248" s="127">
        <f t="shared" si="114"/>
        <v>23.345219999997834</v>
      </c>
      <c r="AC248" s="91" t="str">
        <f>IF(G248&lt;&gt;"",VLOOKUP(WEEKDAY(C248,2),Служебный!K$4:L$10,2),"")</f>
        <v>ср</v>
      </c>
      <c r="AD248" s="111" t="str">
        <f t="shared" si="89"/>
        <v>14-15</v>
      </c>
      <c r="AE248" s="91" t="str">
        <f>VLOOKUP(G:G,Служебный!B:G,6,)</f>
        <v>NYSE</v>
      </c>
      <c r="AF248" s="91" t="str">
        <f>VLOOKUP(G:G,Служебный!B:G,3,FALSE)</f>
        <v>Basic Materials</v>
      </c>
      <c r="AG248" s="91" t="str">
        <f>VLOOKUP(G:G,Служебный!B:G,4,FALSE)</f>
        <v>Oil &amp; Gas Drilling &amp; Exploration</v>
      </c>
      <c r="AH248" s="112">
        <f t="shared" si="90"/>
        <v>4018</v>
      </c>
      <c r="AI248" s="112">
        <f t="shared" si="98"/>
        <v>60</v>
      </c>
      <c r="AJ248" s="112" t="str">
        <f t="shared" si="91"/>
        <v>интрадей</v>
      </c>
      <c r="AK248" s="91" t="str">
        <f>IF(D248&lt;Служебный!P$3,"Раньше открытия",IF(D248&gt;Служебный!P$6,"Позже закрытия",IF(D248&lt;Служебный!P$4,Служебный!N$4,IF((D248&gt;Служебный!P$5),Служебный!N$6,Служебный!N$5))))</f>
        <v>14:30 - 16:00</v>
      </c>
      <c r="AL248" s="91">
        <f t="shared" si="108"/>
        <v>18.800000000000455</v>
      </c>
      <c r="AM248" s="91">
        <f t="shared" si="109"/>
        <v>0</v>
      </c>
      <c r="AN248" s="91">
        <f t="shared" si="103"/>
        <v>2010</v>
      </c>
      <c r="AO248" s="91" t="str">
        <f t="shared" si="104"/>
        <v>Январь</v>
      </c>
      <c r="AP248" s="113">
        <f t="shared" si="105"/>
        <v>2</v>
      </c>
      <c r="AQ248" s="114">
        <f t="shared" si="92"/>
        <v>0</v>
      </c>
      <c r="AR248" s="114">
        <f t="shared" si="99"/>
        <v>30000</v>
      </c>
      <c r="AS248" s="114">
        <f t="shared" si="100"/>
        <v>7.7817399999912593E-2</v>
      </c>
      <c r="AT248" s="114">
        <f t="shared" si="106"/>
        <v>6.2657173645371086E-2</v>
      </c>
      <c r="AU248" s="91">
        <f t="shared" si="93"/>
        <v>0</v>
      </c>
      <c r="AV248" s="91">
        <f t="shared" si="94"/>
        <v>0</v>
      </c>
      <c r="AW248" s="91">
        <f t="shared" si="107"/>
        <v>40</v>
      </c>
      <c r="AX248" s="115">
        <f>IF(AV248=0,AX247,IF(VLOOKUP(C247,Сводный!I:L,2,FALSE)&lt;0,IF(AX247&lt;0,AX247-1,-1),IF(AX247&gt;0,AX247+1,1)))</f>
        <v>3</v>
      </c>
      <c r="AY248" s="120"/>
    </row>
    <row r="249" spans="1:51" s="25" customFormat="1" ht="11.25">
      <c r="A249" s="124"/>
      <c r="B249" s="116">
        <v>248</v>
      </c>
      <c r="C249" s="134">
        <v>40184</v>
      </c>
      <c r="D249" s="83">
        <v>0.64178240740739989</v>
      </c>
      <c r="E249" s="84">
        <f t="shared" si="110"/>
        <v>40184</v>
      </c>
      <c r="F249" s="83">
        <v>0.64666666666665995</v>
      </c>
      <c r="G249" s="85" t="s">
        <v>1696</v>
      </c>
      <c r="H249" s="85" t="s">
        <v>68</v>
      </c>
      <c r="I249" s="86">
        <v>49.99</v>
      </c>
      <c r="J249" s="86">
        <v>50.04</v>
      </c>
      <c r="K249" s="85">
        <v>100</v>
      </c>
      <c r="L249" s="86">
        <v>2.2200000000000002</v>
      </c>
      <c r="M249" s="118" t="s">
        <v>11850</v>
      </c>
      <c r="N249" s="108" t="s">
        <v>11909</v>
      </c>
      <c r="O249" s="109">
        <v>1</v>
      </c>
      <c r="P249" s="110" t="s">
        <v>11996</v>
      </c>
      <c r="Q249" s="86"/>
      <c r="R249" s="86"/>
      <c r="S249" s="128">
        <f t="shared" si="101"/>
        <v>30016.125219999973</v>
      </c>
      <c r="T249" s="128">
        <f t="shared" si="102"/>
        <v>2.2200000000000002</v>
      </c>
      <c r="U249" s="126">
        <f t="shared" si="84"/>
        <v>4999</v>
      </c>
      <c r="V249" s="126">
        <f t="shared" si="85"/>
        <v>5004</v>
      </c>
      <c r="W249" s="125">
        <f t="shared" si="86"/>
        <v>-5</v>
      </c>
      <c r="X249" s="125">
        <f t="shared" si="95"/>
        <v>-7.2200000000000006</v>
      </c>
      <c r="Y249" s="127">
        <f t="shared" si="111"/>
        <v>658.0099999999976</v>
      </c>
      <c r="Z249" s="127">
        <f t="shared" si="112"/>
        <v>23.345219999997834</v>
      </c>
      <c r="AA249" s="127">
        <f t="shared" si="113"/>
        <v>653.0099999999976</v>
      </c>
      <c r="AB249" s="127">
        <f t="shared" si="114"/>
        <v>16.125219999997832</v>
      </c>
      <c r="AC249" s="91" t="str">
        <f>IF(G249&lt;&gt;"",VLOOKUP(WEEKDAY(C249,2),Служебный!K$4:L$10,2),"")</f>
        <v>ср</v>
      </c>
      <c r="AD249" s="111" t="str">
        <f t="shared" si="89"/>
        <v>15-16</v>
      </c>
      <c r="AE249" s="91" t="e">
        <f>VLOOKUP(G:G,Служебный!B:G,6,)</f>
        <v>#N/A</v>
      </c>
      <c r="AF249" s="91" t="e">
        <f>VLOOKUP(G:G,Служебный!B:G,3,FALSE)</f>
        <v>#N/A</v>
      </c>
      <c r="AG249" s="91" t="e">
        <f>VLOOKUP(G:G,Служебный!B:G,4,FALSE)</f>
        <v>#N/A</v>
      </c>
      <c r="AH249" s="112">
        <f t="shared" si="90"/>
        <v>422</v>
      </c>
      <c r="AI249" s="112">
        <f t="shared" si="98"/>
        <v>0</v>
      </c>
      <c r="AJ249" s="112" t="str">
        <f t="shared" si="91"/>
        <v>интрадей</v>
      </c>
      <c r="AK249" s="91" t="str">
        <f>IF(D249&lt;Служебный!P$3,"Раньше открытия",IF(D249&gt;Служебный!P$6,"Позже закрытия",IF(D249&lt;Служебный!P$4,Служебный!N$4,IF((D249&gt;Служебный!P$5),Служебный!N$6,Служебный!N$5))))</f>
        <v>14:30 - 16:00</v>
      </c>
      <c r="AL249" s="91">
        <f t="shared" si="108"/>
        <v>0</v>
      </c>
      <c r="AM249" s="91">
        <f t="shared" si="109"/>
        <v>-7.2200000000000006</v>
      </c>
      <c r="AN249" s="91">
        <f t="shared" si="103"/>
        <v>2010</v>
      </c>
      <c r="AO249" s="91" t="str">
        <f t="shared" si="104"/>
        <v>Январь</v>
      </c>
      <c r="AP249" s="113">
        <f t="shared" si="105"/>
        <v>2</v>
      </c>
      <c r="AQ249" s="114">
        <f t="shared" si="92"/>
        <v>0</v>
      </c>
      <c r="AR249" s="114">
        <f t="shared" si="99"/>
        <v>30000</v>
      </c>
      <c r="AS249" s="114">
        <f t="shared" si="100"/>
        <v>5.3750733333242047E-2</v>
      </c>
      <c r="AT249" s="114">
        <f t="shared" si="106"/>
        <v>-2.4047953174756755E-2</v>
      </c>
      <c r="AU249" s="91">
        <f t="shared" si="93"/>
        <v>0</v>
      </c>
      <c r="AV249" s="91">
        <f t="shared" si="94"/>
        <v>0</v>
      </c>
      <c r="AW249" s="91">
        <f t="shared" si="107"/>
        <v>50</v>
      </c>
      <c r="AX249" s="115">
        <f>IF(AV249=0,AX248,IF(VLOOKUP(C248,Сводный!I:L,2,FALSE)&lt;0,IF(AX248&lt;0,AX248-1,-1),IF(AX248&gt;0,AX248+1,1)))</f>
        <v>3</v>
      </c>
      <c r="AY249" s="120"/>
    </row>
    <row r="250" spans="1:51" s="25" customFormat="1" ht="11.25">
      <c r="A250" s="124"/>
      <c r="B250" s="116">
        <v>249</v>
      </c>
      <c r="C250" s="134">
        <v>40184</v>
      </c>
      <c r="D250" s="83">
        <v>0.64179398148147992</v>
      </c>
      <c r="E250" s="84">
        <f t="shared" si="110"/>
        <v>40184</v>
      </c>
      <c r="F250" s="83">
        <v>0.65535879629629001</v>
      </c>
      <c r="G250" s="85" t="s">
        <v>2647</v>
      </c>
      <c r="H250" s="85" t="s">
        <v>63</v>
      </c>
      <c r="I250" s="86">
        <v>37.020000000000003</v>
      </c>
      <c r="J250" s="86">
        <v>36.979999999999997</v>
      </c>
      <c r="K250" s="85">
        <v>100</v>
      </c>
      <c r="L250" s="86">
        <v>2.59</v>
      </c>
      <c r="M250" s="118" t="s">
        <v>11851</v>
      </c>
      <c r="N250" s="108" t="s">
        <v>11909</v>
      </c>
      <c r="O250" s="109">
        <v>-2</v>
      </c>
      <c r="P250" s="110" t="s">
        <v>11996</v>
      </c>
      <c r="Q250" s="86"/>
      <c r="R250" s="86"/>
      <c r="S250" s="128">
        <f t="shared" si="101"/>
        <v>30009.535219999972</v>
      </c>
      <c r="T250" s="128">
        <f t="shared" si="102"/>
        <v>2.59</v>
      </c>
      <c r="U250" s="126">
        <f t="shared" si="84"/>
        <v>3702.0000000000005</v>
      </c>
      <c r="V250" s="126">
        <f t="shared" si="85"/>
        <v>3697.9999999999995</v>
      </c>
      <c r="W250" s="125">
        <f t="shared" si="86"/>
        <v>-4.0000000000009095</v>
      </c>
      <c r="X250" s="125">
        <f t="shared" si="95"/>
        <v>-6.5900000000009094</v>
      </c>
      <c r="Y250" s="127">
        <f t="shared" si="111"/>
        <v>653.0099999999976</v>
      </c>
      <c r="Z250" s="127">
        <f t="shared" si="112"/>
        <v>16.125219999997832</v>
      </c>
      <c r="AA250" s="127">
        <f t="shared" si="113"/>
        <v>649.00999999999669</v>
      </c>
      <c r="AB250" s="127">
        <f t="shared" si="114"/>
        <v>9.5352199999969223</v>
      </c>
      <c r="AC250" s="91" t="str">
        <f>IF(G250&lt;&gt;"",VLOOKUP(WEEKDAY(C250,2),Служебный!K$4:L$10,2),"")</f>
        <v>ср</v>
      </c>
      <c r="AD250" s="111" t="str">
        <f t="shared" si="89"/>
        <v>15-16</v>
      </c>
      <c r="AE250" s="91" t="str">
        <f>VLOOKUP(G:G,Служебный!B:G,6,)</f>
        <v>NYSE</v>
      </c>
      <c r="AF250" s="91" t="str">
        <f>VLOOKUP(G:G,Служебный!B:G,3,FALSE)</f>
        <v>Consumer Goods</v>
      </c>
      <c r="AG250" s="91" t="str">
        <f>VLOOKUP(G:G,Служебный!B:G,4,FALSE)</f>
        <v>Confectioners</v>
      </c>
      <c r="AH250" s="112">
        <f t="shared" si="90"/>
        <v>1172</v>
      </c>
      <c r="AI250" s="112">
        <f t="shared" si="98"/>
        <v>15</v>
      </c>
      <c r="AJ250" s="112" t="str">
        <f t="shared" si="91"/>
        <v>интрадей</v>
      </c>
      <c r="AK250" s="91" t="str">
        <f>IF(D250&lt;Служебный!P$3,"Раньше открытия",IF(D250&gt;Служебный!P$6,"Позже закрытия",IF(D250&lt;Служебный!P$4,Служебный!N$4,IF((D250&gt;Служебный!P$5),Служебный!N$6,Служебный!N$5))))</f>
        <v>14:30 - 16:00</v>
      </c>
      <c r="AL250" s="91">
        <f t="shared" si="108"/>
        <v>0</v>
      </c>
      <c r="AM250" s="91">
        <f t="shared" si="109"/>
        <v>-6.5900000000009094</v>
      </c>
      <c r="AN250" s="91">
        <f t="shared" si="103"/>
        <v>2010</v>
      </c>
      <c r="AO250" s="91" t="str">
        <f t="shared" si="104"/>
        <v>Январь</v>
      </c>
      <c r="AP250" s="113">
        <f t="shared" si="105"/>
        <v>2</v>
      </c>
      <c r="AQ250" s="114">
        <f t="shared" si="92"/>
        <v>30009.535219999972</v>
      </c>
      <c r="AR250" s="114">
        <f t="shared" si="99"/>
        <v>30000</v>
      </c>
      <c r="AS250" s="114">
        <f t="shared" si="100"/>
        <v>3.1784066666574899E-2</v>
      </c>
      <c r="AT250" s="114">
        <f t="shared" si="106"/>
        <v>-2.1954865765315964E-2</v>
      </c>
      <c r="AU250" s="91">
        <f t="shared" si="93"/>
        <v>0</v>
      </c>
      <c r="AV250" s="91">
        <f t="shared" si="94"/>
        <v>9.5352199999969223</v>
      </c>
      <c r="AW250" s="91">
        <f t="shared" si="107"/>
        <v>40</v>
      </c>
      <c r="AX250" s="115">
        <f>IF(AV250=0,AX249,IF(VLOOKUP(C249,Сводный!I:L,2,FALSE)&lt;0,IF(AX249&lt;0,AX249-1,-1),IF(AX249&gt;0,AX249+1,1)))</f>
        <v>4</v>
      </c>
      <c r="AY250" s="120"/>
    </row>
    <row r="251" spans="1:51" s="25" customFormat="1" ht="11.25">
      <c r="A251" s="124"/>
      <c r="B251" s="116">
        <v>250</v>
      </c>
      <c r="C251" s="134">
        <v>40185</v>
      </c>
      <c r="D251" s="83">
        <v>0.40017361111110999</v>
      </c>
      <c r="E251" s="84">
        <f t="shared" si="110"/>
        <v>40185</v>
      </c>
      <c r="F251" s="83">
        <v>0.40070601851851001</v>
      </c>
      <c r="G251" s="85" t="s">
        <v>400</v>
      </c>
      <c r="H251" s="85" t="s">
        <v>63</v>
      </c>
      <c r="I251" s="86">
        <v>20.51</v>
      </c>
      <c r="J251" s="86">
        <v>20.46</v>
      </c>
      <c r="K251" s="85">
        <v>100</v>
      </c>
      <c r="L251" s="86">
        <v>2.5499999999999998</v>
      </c>
      <c r="M251" s="118" t="s">
        <v>11847</v>
      </c>
      <c r="N251" s="108" t="s">
        <v>11909</v>
      </c>
      <c r="O251" s="109">
        <v>0</v>
      </c>
      <c r="P251" s="110" t="s">
        <v>11995</v>
      </c>
      <c r="Q251" s="86"/>
      <c r="R251" s="86"/>
      <c r="S251" s="128">
        <f t="shared" si="101"/>
        <v>30001.985219999973</v>
      </c>
      <c r="T251" s="128">
        <f t="shared" si="102"/>
        <v>2.5499999999999998</v>
      </c>
      <c r="U251" s="126">
        <f t="shared" si="84"/>
        <v>2051</v>
      </c>
      <c r="V251" s="126">
        <f t="shared" si="85"/>
        <v>2046</v>
      </c>
      <c r="W251" s="125">
        <f t="shared" si="86"/>
        <v>-5</v>
      </c>
      <c r="X251" s="125">
        <f t="shared" si="95"/>
        <v>-7.55</v>
      </c>
      <c r="Y251" s="127">
        <f t="shared" si="96"/>
        <v>649.00999999999669</v>
      </c>
      <c r="Z251" s="127">
        <f t="shared" si="97"/>
        <v>9.5352199999969223</v>
      </c>
      <c r="AA251" s="127">
        <f t="shared" si="87"/>
        <v>644.00999999999669</v>
      </c>
      <c r="AB251" s="127">
        <f t="shared" si="88"/>
        <v>1.9852199999969224</v>
      </c>
      <c r="AC251" s="91" t="str">
        <f>IF(G251&lt;&gt;"",VLOOKUP(WEEKDAY(C251,2),Служебный!K$4:L$10,2),"")</f>
        <v>чт</v>
      </c>
      <c r="AD251" s="111" t="str">
        <f t="shared" si="89"/>
        <v>9-10</v>
      </c>
      <c r="AE251" s="91" t="str">
        <f>VLOOKUP(G:G,Служебный!B:G,6,)</f>
        <v>NYSE</v>
      </c>
      <c r="AF251" s="91" t="str">
        <f>VLOOKUP(G:G,Служебный!B:G,3,FALSE)</f>
        <v>Services</v>
      </c>
      <c r="AG251" s="91" t="str">
        <f>VLOOKUP(G:G,Служебный!B:G,4,FALSE)</f>
        <v>Auto Dealerships</v>
      </c>
      <c r="AH251" s="112">
        <f t="shared" si="90"/>
        <v>46</v>
      </c>
      <c r="AI251" s="112">
        <f t="shared" si="98"/>
        <v>0</v>
      </c>
      <c r="AJ251" s="112" t="str">
        <f t="shared" si="91"/>
        <v>интрадей</v>
      </c>
      <c r="AK251" s="91" t="str">
        <f>IF(D251&lt;Служебный!P$3,"Раньше открытия",IF(D251&gt;Служебный!P$6,"Позже закрытия",IF(D251&lt;Служебный!P$4,Служебный!N$4,IF((D251&gt;Служебный!P$5),Служебный!N$6,Служебный!N$5))))</f>
        <v>9:30 - 11:00</v>
      </c>
      <c r="AL251" s="91">
        <f t="shared" si="108"/>
        <v>0</v>
      </c>
      <c r="AM251" s="91">
        <f t="shared" si="109"/>
        <v>-7.55</v>
      </c>
      <c r="AN251" s="91">
        <f t="shared" si="103"/>
        <v>2010</v>
      </c>
      <c r="AO251" s="91" t="str">
        <f t="shared" si="104"/>
        <v>Январь</v>
      </c>
      <c r="AP251" s="113">
        <f t="shared" si="105"/>
        <v>2</v>
      </c>
      <c r="AQ251" s="114">
        <f t="shared" si="92"/>
        <v>0</v>
      </c>
      <c r="AR251" s="114">
        <f t="shared" si="99"/>
        <v>30000</v>
      </c>
      <c r="AS251" s="114">
        <f t="shared" si="100"/>
        <v>6.6173999999106555E-3</v>
      </c>
      <c r="AT251" s="114">
        <f t="shared" si="106"/>
        <v>-2.515867021814968E-2</v>
      </c>
      <c r="AU251" s="91">
        <f t="shared" si="93"/>
        <v>9.5352199999969223</v>
      </c>
      <c r="AV251" s="91">
        <f t="shared" si="94"/>
        <v>0</v>
      </c>
      <c r="AW251" s="91">
        <f t="shared" si="107"/>
        <v>25</v>
      </c>
      <c r="AX251" s="115">
        <f>IF(AV251=0,AX250,IF(VLOOKUP(C250,Сводный!I:L,2,FALSE)&lt;0,IF(AX250&lt;0,AX250-1,-1),IF(AX250&gt;0,AX250+1,1)))</f>
        <v>4</v>
      </c>
      <c r="AY251" s="120"/>
    </row>
    <row r="252" spans="1:51" s="25" customFormat="1" ht="11.25">
      <c r="A252" s="124"/>
      <c r="B252" s="116">
        <v>251</v>
      </c>
      <c r="C252" s="134">
        <v>40185</v>
      </c>
      <c r="D252" s="83">
        <v>0.40812500000000002</v>
      </c>
      <c r="E252" s="84">
        <f t="shared" si="110"/>
        <v>40185</v>
      </c>
      <c r="F252" s="83">
        <v>0.41168981481480998</v>
      </c>
      <c r="G252" s="85" t="s">
        <v>488</v>
      </c>
      <c r="H252" s="85" t="s">
        <v>63</v>
      </c>
      <c r="I252" s="86">
        <v>41.01</v>
      </c>
      <c r="J252" s="86">
        <v>40.93</v>
      </c>
      <c r="K252" s="85">
        <v>100</v>
      </c>
      <c r="L252" s="86">
        <v>2.3199999999999998</v>
      </c>
      <c r="M252" s="118" t="s">
        <v>11846</v>
      </c>
      <c r="N252" s="108" t="s">
        <v>11909</v>
      </c>
      <c r="O252" s="109">
        <v>-2</v>
      </c>
      <c r="P252" s="110" t="s">
        <v>11997</v>
      </c>
      <c r="Q252" s="86"/>
      <c r="R252" s="86"/>
      <c r="S252" s="128">
        <f t="shared" si="101"/>
        <v>29991.665219999973</v>
      </c>
      <c r="T252" s="128">
        <f t="shared" si="102"/>
        <v>2.3199999999999998</v>
      </c>
      <c r="U252" s="126">
        <f t="shared" si="84"/>
        <v>4101</v>
      </c>
      <c r="V252" s="126">
        <f t="shared" si="85"/>
        <v>4093</v>
      </c>
      <c r="W252" s="125">
        <f t="shared" si="86"/>
        <v>-8</v>
      </c>
      <c r="X252" s="125">
        <f t="shared" si="95"/>
        <v>-10.32</v>
      </c>
      <c r="Y252" s="127">
        <f t="shared" si="96"/>
        <v>644.00999999999669</v>
      </c>
      <c r="Z252" s="127">
        <f t="shared" si="97"/>
        <v>1.9852199999969224</v>
      </c>
      <c r="AA252" s="127">
        <f t="shared" si="87"/>
        <v>636.00999999999669</v>
      </c>
      <c r="AB252" s="127">
        <f t="shared" si="88"/>
        <v>-8.3347800000030787</v>
      </c>
      <c r="AC252" s="91" t="str">
        <f>IF(G252&lt;&gt;"",VLOOKUP(WEEKDAY(C252,2),Служебный!K$4:L$10,2),"")</f>
        <v>чт</v>
      </c>
      <c r="AD252" s="111" t="str">
        <f t="shared" si="89"/>
        <v>9-10</v>
      </c>
      <c r="AE252" s="91" t="str">
        <f>VLOOKUP(G:G,Служебный!B:G,6,)</f>
        <v>NYSE</v>
      </c>
      <c r="AF252" s="91" t="str">
        <f>VLOOKUP(G:G,Служебный!B:G,3,FALSE)</f>
        <v>Basic Materials</v>
      </c>
      <c r="AG252" s="91" t="str">
        <f>VLOOKUP(G:G,Служебный!B:G,4,FALSE)</f>
        <v>Chemicals - Major Diversified</v>
      </c>
      <c r="AH252" s="112">
        <f t="shared" si="90"/>
        <v>308</v>
      </c>
      <c r="AI252" s="112">
        <f t="shared" si="98"/>
        <v>0</v>
      </c>
      <c r="AJ252" s="112" t="str">
        <f t="shared" si="91"/>
        <v>интрадей</v>
      </c>
      <c r="AK252" s="91" t="str">
        <f>IF(D252&lt;Служебный!P$3,"Раньше открытия",IF(D252&gt;Служебный!P$6,"Позже закрытия",IF(D252&lt;Служебный!P$4,Служебный!N$4,IF((D252&gt;Служебный!P$5),Служебный!N$6,Служебный!N$5))))</f>
        <v>9:30 - 11:00</v>
      </c>
      <c r="AL252" s="91">
        <f t="shared" si="108"/>
        <v>0</v>
      </c>
      <c r="AM252" s="91">
        <f t="shared" si="109"/>
        <v>-10.32</v>
      </c>
      <c r="AN252" s="91">
        <f t="shared" si="103"/>
        <v>2010</v>
      </c>
      <c r="AO252" s="91" t="str">
        <f t="shared" si="104"/>
        <v>Январь</v>
      </c>
      <c r="AP252" s="113">
        <f t="shared" si="105"/>
        <v>2</v>
      </c>
      <c r="AQ252" s="114">
        <f t="shared" si="92"/>
        <v>0</v>
      </c>
      <c r="AR252" s="114">
        <f t="shared" si="99"/>
        <v>30000</v>
      </c>
      <c r="AS252" s="114">
        <f t="shared" si="100"/>
        <v>-2.7782600000088375E-2</v>
      </c>
      <c r="AT252" s="114">
        <f t="shared" si="106"/>
        <v>-3.439772376502663E-2</v>
      </c>
      <c r="AU252" s="91">
        <f t="shared" si="93"/>
        <v>0</v>
      </c>
      <c r="AV252" s="91">
        <f t="shared" si="94"/>
        <v>0</v>
      </c>
      <c r="AW252" s="91">
        <f t="shared" si="107"/>
        <v>45</v>
      </c>
      <c r="AX252" s="115">
        <f>IF(AV252=0,AX251,IF(VLOOKUP(C251,Сводный!I:L,2,FALSE)&lt;0,IF(AX251&lt;0,AX251-1,-1),IF(AX251&gt;0,AX251+1,1)))</f>
        <v>4</v>
      </c>
      <c r="AY252" s="120"/>
    </row>
    <row r="253" spans="1:51" s="25" customFormat="1" ht="11.25">
      <c r="A253" s="124"/>
      <c r="B253" s="116">
        <v>252</v>
      </c>
      <c r="C253" s="134">
        <v>40185</v>
      </c>
      <c r="D253" s="83">
        <v>0.41633101851851001</v>
      </c>
      <c r="E253" s="84">
        <f t="shared" si="110"/>
        <v>40185</v>
      </c>
      <c r="F253" s="83">
        <v>0.44002314814814003</v>
      </c>
      <c r="G253" s="85" t="s">
        <v>3385</v>
      </c>
      <c r="H253" s="85" t="s">
        <v>63</v>
      </c>
      <c r="I253" s="86">
        <v>15.21</v>
      </c>
      <c r="J253" s="86">
        <v>15.42</v>
      </c>
      <c r="K253" s="85">
        <v>100</v>
      </c>
      <c r="L253" s="86">
        <v>2.5299999999999998</v>
      </c>
      <c r="M253" s="118" t="s">
        <v>11851</v>
      </c>
      <c r="N253" s="108" t="s">
        <v>11913</v>
      </c>
      <c r="O253" s="109">
        <v>-2</v>
      </c>
      <c r="P253" s="110" t="s">
        <v>11996</v>
      </c>
      <c r="Q253" s="86"/>
      <c r="R253" s="86"/>
      <c r="S253" s="128">
        <f t="shared" si="101"/>
        <v>30010.135219999975</v>
      </c>
      <c r="T253" s="128">
        <f t="shared" si="102"/>
        <v>2.5299999999999998</v>
      </c>
      <c r="U253" s="126">
        <f t="shared" si="84"/>
        <v>1521</v>
      </c>
      <c r="V253" s="126">
        <f t="shared" si="85"/>
        <v>1542</v>
      </c>
      <c r="W253" s="125">
        <f t="shared" si="86"/>
        <v>21</v>
      </c>
      <c r="X253" s="125">
        <f t="shared" si="95"/>
        <v>18.47</v>
      </c>
      <c r="Y253" s="127">
        <f t="shared" si="96"/>
        <v>636.00999999999669</v>
      </c>
      <c r="Z253" s="127">
        <f t="shared" si="97"/>
        <v>-8.3347800000030787</v>
      </c>
      <c r="AA253" s="127">
        <f t="shared" si="87"/>
        <v>657.00999999999669</v>
      </c>
      <c r="AB253" s="127">
        <f t="shared" si="88"/>
        <v>10.13521999999692</v>
      </c>
      <c r="AC253" s="91" t="str">
        <f>IF(G253&lt;&gt;"",VLOOKUP(WEEKDAY(C253,2),Служебный!K$4:L$10,2),"")</f>
        <v>чт</v>
      </c>
      <c r="AD253" s="111" t="str">
        <f t="shared" si="89"/>
        <v>9-10</v>
      </c>
      <c r="AE253" s="91" t="str">
        <f>VLOOKUP(G:G,Служебный!B:G,6,)</f>
        <v>NYSE</v>
      </c>
      <c r="AF253" s="91" t="str">
        <f>VLOOKUP(G:G,Служебный!B:G,3,FALSE)</f>
        <v>Industrial Goods</v>
      </c>
      <c r="AG253" s="91" t="str">
        <f>VLOOKUP(G:G,Служебный!B:G,4,FALSE)</f>
        <v>Lumber, Wood Production</v>
      </c>
      <c r="AH253" s="112">
        <f t="shared" si="90"/>
        <v>2047</v>
      </c>
      <c r="AI253" s="112">
        <f t="shared" si="98"/>
        <v>30</v>
      </c>
      <c r="AJ253" s="112" t="str">
        <f t="shared" si="91"/>
        <v>интрадей</v>
      </c>
      <c r="AK253" s="91" t="str">
        <f>IF(D253&lt;Служебный!P$3,"Раньше открытия",IF(D253&gt;Служебный!P$6,"Позже закрытия",IF(D253&lt;Служебный!P$4,Служебный!N$4,IF((D253&gt;Служебный!P$5),Служебный!N$6,Служебный!N$5))))</f>
        <v>9:30 - 11:00</v>
      </c>
      <c r="AL253" s="91">
        <f t="shared" si="108"/>
        <v>18.47</v>
      </c>
      <c r="AM253" s="91">
        <f t="shared" si="109"/>
        <v>0</v>
      </c>
      <c r="AN253" s="91">
        <f t="shared" si="103"/>
        <v>2010</v>
      </c>
      <c r="AO253" s="91" t="str">
        <f t="shared" si="104"/>
        <v>Январь</v>
      </c>
      <c r="AP253" s="113">
        <f t="shared" si="105"/>
        <v>2</v>
      </c>
      <c r="AQ253" s="114">
        <f t="shared" si="92"/>
        <v>0</v>
      </c>
      <c r="AR253" s="114">
        <f t="shared" si="99"/>
        <v>30000</v>
      </c>
      <c r="AS253" s="114">
        <f t="shared" si="100"/>
        <v>3.3784066666582173E-2</v>
      </c>
      <c r="AT253" s="114">
        <f t="shared" si="106"/>
        <v>6.1583776240888503E-2</v>
      </c>
      <c r="AU253" s="91">
        <f t="shared" si="93"/>
        <v>0</v>
      </c>
      <c r="AV253" s="91">
        <f t="shared" si="94"/>
        <v>0</v>
      </c>
      <c r="AW253" s="91">
        <f t="shared" si="107"/>
        <v>20</v>
      </c>
      <c r="AX253" s="115">
        <f>IF(AV253=0,AX252,IF(VLOOKUP(C252,Сводный!I:L,2,FALSE)&lt;0,IF(AX252&lt;0,AX252-1,-1),IF(AX252&gt;0,AX252+1,1)))</f>
        <v>4</v>
      </c>
      <c r="AY253" s="120"/>
    </row>
    <row r="254" spans="1:51" s="25" customFormat="1" ht="11.25">
      <c r="A254" s="124"/>
      <c r="B254" s="116">
        <v>253</v>
      </c>
      <c r="C254" s="134">
        <v>40185</v>
      </c>
      <c r="D254" s="83">
        <v>0.41953703703702999</v>
      </c>
      <c r="E254" s="84">
        <f t="shared" si="110"/>
        <v>40185</v>
      </c>
      <c r="F254" s="83">
        <v>0.47097222222222002</v>
      </c>
      <c r="G254" s="85" t="s">
        <v>3002</v>
      </c>
      <c r="H254" s="85" t="s">
        <v>63</v>
      </c>
      <c r="I254" s="86">
        <v>40.58</v>
      </c>
      <c r="J254" s="86">
        <v>40.98</v>
      </c>
      <c r="K254" s="85">
        <v>100</v>
      </c>
      <c r="L254" s="86">
        <v>1.92</v>
      </c>
      <c r="M254" s="118" t="s">
        <v>11847</v>
      </c>
      <c r="N254" s="108" t="s">
        <v>11913</v>
      </c>
      <c r="O254" s="109">
        <v>-2</v>
      </c>
      <c r="P254" s="110" t="s">
        <v>11995</v>
      </c>
      <c r="Q254" s="86"/>
      <c r="R254" s="86"/>
      <c r="S254" s="128">
        <f t="shared" si="101"/>
        <v>30048.215219999976</v>
      </c>
      <c r="T254" s="128">
        <f t="shared" si="102"/>
        <v>1.92</v>
      </c>
      <c r="U254" s="126">
        <f t="shared" si="84"/>
        <v>4058</v>
      </c>
      <c r="V254" s="126">
        <f t="shared" si="85"/>
        <v>4098</v>
      </c>
      <c r="W254" s="125">
        <f t="shared" si="86"/>
        <v>40</v>
      </c>
      <c r="X254" s="125">
        <f t="shared" si="95"/>
        <v>38.08</v>
      </c>
      <c r="Y254" s="127">
        <f>Y253+W253</f>
        <v>657.00999999999669</v>
      </c>
      <c r="Z254" s="127">
        <f>Z253+X253</f>
        <v>10.13521999999692</v>
      </c>
      <c r="AA254" s="127">
        <f>Y254+W254</f>
        <v>697.00999999999669</v>
      </c>
      <c r="AB254" s="127">
        <f>Z254+X254</f>
        <v>48.215219999996918</v>
      </c>
      <c r="AC254" s="91" t="str">
        <f>IF(G254&lt;&gt;"",VLOOKUP(WEEKDAY(C254,2),Служебный!K$4:L$10,2),"")</f>
        <v>чт</v>
      </c>
      <c r="AD254" s="111" t="str">
        <f t="shared" si="89"/>
        <v>10-11</v>
      </c>
      <c r="AE254" s="91" t="str">
        <f>VLOOKUP(G:G,Служебный!B:G,6,)</f>
        <v>NYSE</v>
      </c>
      <c r="AF254" s="91" t="str">
        <f>VLOOKUP(G:G,Служебный!B:G,3,FALSE)</f>
        <v>Services</v>
      </c>
      <c r="AG254" s="91" t="str">
        <f>VLOOKUP(G:G,Служебный!B:G,4,FALSE)</f>
        <v>Technical Services</v>
      </c>
      <c r="AH254" s="112">
        <f t="shared" si="90"/>
        <v>4444</v>
      </c>
      <c r="AI254" s="112">
        <f t="shared" si="98"/>
        <v>60</v>
      </c>
      <c r="AJ254" s="112" t="str">
        <f t="shared" si="91"/>
        <v>интрадей</v>
      </c>
      <c r="AK254" s="91" t="str">
        <f>IF(D254&lt;Служебный!P$3,"Раньше открытия",IF(D254&gt;Служебный!P$6,"Позже закрытия",IF(D254&lt;Служебный!P$4,Служебный!N$4,IF((D254&gt;Служебный!P$5),Служебный!N$6,Служебный!N$5))))</f>
        <v>9:30 - 11:00</v>
      </c>
      <c r="AL254" s="91">
        <f t="shared" si="108"/>
        <v>38.08</v>
      </c>
      <c r="AM254" s="91">
        <f t="shared" si="109"/>
        <v>0</v>
      </c>
      <c r="AN254" s="91">
        <f t="shared" si="103"/>
        <v>2010</v>
      </c>
      <c r="AO254" s="91" t="str">
        <f t="shared" si="104"/>
        <v>Январь</v>
      </c>
      <c r="AP254" s="113">
        <f t="shared" si="105"/>
        <v>2</v>
      </c>
      <c r="AQ254" s="114">
        <f t="shared" si="92"/>
        <v>0</v>
      </c>
      <c r="AR254" s="114">
        <f t="shared" si="99"/>
        <v>30000</v>
      </c>
      <c r="AS254" s="114">
        <f t="shared" si="100"/>
        <v>0.16071739999992132</v>
      </c>
      <c r="AT254" s="114">
        <f t="shared" si="106"/>
        <v>0.12689046457419387</v>
      </c>
      <c r="AU254" s="91">
        <f t="shared" si="93"/>
        <v>0</v>
      </c>
      <c r="AV254" s="91">
        <f t="shared" si="94"/>
        <v>0</v>
      </c>
      <c r="AW254" s="91">
        <f t="shared" si="107"/>
        <v>45</v>
      </c>
      <c r="AX254" s="115">
        <f>IF(AV254=0,AX253,IF(VLOOKUP(C253,Сводный!I:L,2,FALSE)&lt;0,IF(AX253&lt;0,AX253-1,-1),IF(AX253&gt;0,AX253+1,1)))</f>
        <v>4</v>
      </c>
      <c r="AY254" s="120"/>
    </row>
    <row r="255" spans="1:51" s="25" customFormat="1" ht="11.25">
      <c r="A255" s="124"/>
      <c r="B255" s="116">
        <v>254</v>
      </c>
      <c r="C255" s="134">
        <v>40185</v>
      </c>
      <c r="D255" s="83">
        <v>0.42115740740739999</v>
      </c>
      <c r="E255" s="84">
        <f t="shared" si="110"/>
        <v>40185</v>
      </c>
      <c r="F255" s="83">
        <v>0.44932870370369998</v>
      </c>
      <c r="G255" s="85" t="s">
        <v>2625</v>
      </c>
      <c r="H255" s="85" t="s">
        <v>63</v>
      </c>
      <c r="I255" s="86">
        <v>22</v>
      </c>
      <c r="J255" s="86">
        <v>22</v>
      </c>
      <c r="K255" s="85">
        <v>100</v>
      </c>
      <c r="L255" s="86">
        <v>2.27</v>
      </c>
      <c r="M255" s="118" t="s">
        <v>11846</v>
      </c>
      <c r="N255" s="108" t="s">
        <v>11913</v>
      </c>
      <c r="O255" s="109">
        <v>1</v>
      </c>
      <c r="P255" s="110" t="s">
        <v>11997</v>
      </c>
      <c r="Q255" s="86"/>
      <c r="R255" s="86"/>
      <c r="S255" s="128">
        <f t="shared" si="101"/>
        <v>30045.945219999976</v>
      </c>
      <c r="T255" s="128">
        <f t="shared" si="102"/>
        <v>2.27</v>
      </c>
      <c r="U255" s="126">
        <f t="shared" si="84"/>
        <v>2200</v>
      </c>
      <c r="V255" s="126">
        <f t="shared" si="85"/>
        <v>2200</v>
      </c>
      <c r="W255" s="125">
        <f t="shared" si="86"/>
        <v>0</v>
      </c>
      <c r="X255" s="125">
        <f t="shared" si="95"/>
        <v>-2.27</v>
      </c>
      <c r="Y255" s="127">
        <f t="shared" si="96"/>
        <v>697.00999999999669</v>
      </c>
      <c r="Z255" s="127">
        <f t="shared" si="97"/>
        <v>48.215219999996918</v>
      </c>
      <c r="AA255" s="127">
        <f t="shared" ref="AA255:AA314" si="115">Y255+W255</f>
        <v>697.00999999999669</v>
      </c>
      <c r="AB255" s="127">
        <f t="shared" ref="AB255:AB314" si="116">Z255+X255</f>
        <v>45.945219999996915</v>
      </c>
      <c r="AC255" s="91" t="str">
        <f>IF(G255&lt;&gt;"",VLOOKUP(WEEKDAY(C255,2),Служебный!K$4:L$10,2),"")</f>
        <v>чт</v>
      </c>
      <c r="AD255" s="111" t="str">
        <f t="shared" si="89"/>
        <v>10-11</v>
      </c>
      <c r="AE255" s="91" t="str">
        <f>VLOOKUP(G:G,Служебный!B:G,6,)</f>
        <v>NYSE</v>
      </c>
      <c r="AF255" s="91" t="str">
        <f>VLOOKUP(G:G,Служебный!B:G,3,FALSE)</f>
        <v>Services</v>
      </c>
      <c r="AG255" s="91" t="str">
        <f>VLOOKUP(G:G,Служебный!B:G,4,FALSE)</f>
        <v>Personal Services</v>
      </c>
      <c r="AH255" s="112">
        <f t="shared" si="90"/>
        <v>2434</v>
      </c>
      <c r="AI255" s="112">
        <f t="shared" si="98"/>
        <v>30</v>
      </c>
      <c r="AJ255" s="112" t="str">
        <f t="shared" si="91"/>
        <v>интрадей</v>
      </c>
      <c r="AK255" s="91" t="str">
        <f>IF(D255&lt;Служебный!P$3,"Раньше открытия",IF(D255&gt;Служебный!P$6,"Позже закрытия",IF(D255&lt;Служебный!P$4,Служебный!N$4,IF((D255&gt;Служебный!P$5),Служебный!N$6,Служебный!N$5))))</f>
        <v>9:30 - 11:00</v>
      </c>
      <c r="AL255" s="91">
        <f t="shared" si="108"/>
        <v>0</v>
      </c>
      <c r="AM255" s="91">
        <f t="shared" si="109"/>
        <v>-2.27</v>
      </c>
      <c r="AN255" s="91">
        <f t="shared" si="103"/>
        <v>2010</v>
      </c>
      <c r="AO255" s="91" t="str">
        <f t="shared" si="104"/>
        <v>Январь</v>
      </c>
      <c r="AP255" s="113">
        <f t="shared" si="105"/>
        <v>2</v>
      </c>
      <c r="AQ255" s="114">
        <f t="shared" si="92"/>
        <v>0</v>
      </c>
      <c r="AR255" s="114">
        <f t="shared" si="99"/>
        <v>30000</v>
      </c>
      <c r="AS255" s="114">
        <f t="shared" si="100"/>
        <v>0.15315073333325321</v>
      </c>
      <c r="AT255" s="114">
        <f t="shared" si="106"/>
        <v>-7.5545252301359098E-3</v>
      </c>
      <c r="AU255" s="91">
        <f t="shared" si="93"/>
        <v>0</v>
      </c>
      <c r="AV255" s="91">
        <f t="shared" si="94"/>
        <v>0</v>
      </c>
      <c r="AW255" s="91">
        <f t="shared" si="107"/>
        <v>25</v>
      </c>
      <c r="AX255" s="115">
        <f>IF(AV255=0,AX254,IF(VLOOKUP(C254,Сводный!I:L,2,FALSE)&lt;0,IF(AX254&lt;0,AX254-1,-1),IF(AX254&gt;0,AX254+1,1)))</f>
        <v>4</v>
      </c>
      <c r="AY255" s="120"/>
    </row>
    <row r="256" spans="1:51" s="25" customFormat="1" ht="11.25">
      <c r="A256" s="124"/>
      <c r="B256" s="116">
        <v>255</v>
      </c>
      <c r="C256" s="134">
        <v>40185</v>
      </c>
      <c r="D256" s="83">
        <v>0.42315972222222004</v>
      </c>
      <c r="E256" s="84">
        <f t="shared" si="110"/>
        <v>40185</v>
      </c>
      <c r="F256" s="83">
        <v>0.4584375</v>
      </c>
      <c r="G256" s="85" t="s">
        <v>2376</v>
      </c>
      <c r="H256" s="85" t="s">
        <v>63</v>
      </c>
      <c r="I256" s="86">
        <v>20.03</v>
      </c>
      <c r="J256" s="86">
        <v>20.82</v>
      </c>
      <c r="K256" s="85">
        <v>100</v>
      </c>
      <c r="L256" s="86">
        <v>2.27</v>
      </c>
      <c r="M256" s="118" t="s">
        <v>11907</v>
      </c>
      <c r="N256" s="108" t="s">
        <v>11909</v>
      </c>
      <c r="O256" s="109">
        <v>2</v>
      </c>
      <c r="P256" s="110" t="s">
        <v>11996</v>
      </c>
      <c r="Q256" s="86"/>
      <c r="R256" s="86"/>
      <c r="S256" s="128">
        <f t="shared" si="101"/>
        <v>30122.675219999976</v>
      </c>
      <c r="T256" s="128">
        <f t="shared" si="102"/>
        <v>2.27</v>
      </c>
      <c r="U256" s="126">
        <f t="shared" si="84"/>
        <v>2003</v>
      </c>
      <c r="V256" s="126">
        <f t="shared" si="85"/>
        <v>2082</v>
      </c>
      <c r="W256" s="125">
        <f t="shared" si="86"/>
        <v>79</v>
      </c>
      <c r="X256" s="125">
        <f t="shared" si="95"/>
        <v>76.73</v>
      </c>
      <c r="Y256" s="127">
        <f t="shared" ref="Y256:Y315" si="117">Y255+W255</f>
        <v>697.00999999999669</v>
      </c>
      <c r="Z256" s="127">
        <f t="shared" ref="Z256:Z315" si="118">Z255+X255</f>
        <v>45.945219999996915</v>
      </c>
      <c r="AA256" s="127">
        <f t="shared" si="115"/>
        <v>776.00999999999669</v>
      </c>
      <c r="AB256" s="127">
        <f t="shared" si="116"/>
        <v>122.67521999999693</v>
      </c>
      <c r="AC256" s="91" t="str">
        <f>IF(G256&lt;&gt;"",VLOOKUP(WEEKDAY(C256,2),Служебный!K$4:L$10,2),"")</f>
        <v>чт</v>
      </c>
      <c r="AD256" s="111" t="str">
        <f t="shared" si="89"/>
        <v>10-11</v>
      </c>
      <c r="AE256" s="91" t="str">
        <f>VLOOKUP(G:G,Служебный!B:G,6,)</f>
        <v>NYSE</v>
      </c>
      <c r="AF256" s="91" t="str">
        <f>VLOOKUP(G:G,Служебный!B:G,3,FALSE)</f>
        <v>Services</v>
      </c>
      <c r="AG256" s="91" t="str">
        <f>VLOOKUP(G:G,Служебный!B:G,4,FALSE)</f>
        <v>Electronics Stores</v>
      </c>
      <c r="AH256" s="112">
        <f t="shared" si="90"/>
        <v>3048</v>
      </c>
      <c r="AI256" s="112">
        <f t="shared" si="98"/>
        <v>45</v>
      </c>
      <c r="AJ256" s="112" t="str">
        <f t="shared" si="91"/>
        <v>интрадей</v>
      </c>
      <c r="AK256" s="91" t="str">
        <f>IF(D256&lt;Служебный!P$3,"Раньше открытия",IF(D256&gt;Служебный!P$6,"Позже закрытия",IF(D256&lt;Служебный!P$4,Служебный!N$4,IF((D256&gt;Служебный!P$5),Служебный!N$6,Служебный!N$5))))</f>
        <v>9:30 - 11:00</v>
      </c>
      <c r="AL256" s="91">
        <f t="shared" si="108"/>
        <v>76.73</v>
      </c>
      <c r="AM256" s="91">
        <f t="shared" si="109"/>
        <v>0</v>
      </c>
      <c r="AN256" s="91">
        <f t="shared" si="103"/>
        <v>2010</v>
      </c>
      <c r="AO256" s="91" t="str">
        <f t="shared" si="104"/>
        <v>Январь</v>
      </c>
      <c r="AP256" s="113">
        <f t="shared" si="105"/>
        <v>2</v>
      </c>
      <c r="AQ256" s="114">
        <f t="shared" si="92"/>
        <v>0</v>
      </c>
      <c r="AR256" s="114">
        <f t="shared" si="99"/>
        <v>30000</v>
      </c>
      <c r="AS256" s="114">
        <f t="shared" si="100"/>
        <v>0.40891739999991844</v>
      </c>
      <c r="AT256" s="114">
        <f t="shared" si="106"/>
        <v>0.25537555712816956</v>
      </c>
      <c r="AU256" s="91">
        <f t="shared" si="93"/>
        <v>0</v>
      </c>
      <c r="AV256" s="91">
        <f t="shared" si="94"/>
        <v>0</v>
      </c>
      <c r="AW256" s="91">
        <f t="shared" si="107"/>
        <v>25</v>
      </c>
      <c r="AX256" s="115">
        <f>IF(AV256=0,AX255,IF(VLOOKUP(C255,Сводный!I:L,2,FALSE)&lt;0,IF(AX255&lt;0,AX255-1,-1),IF(AX255&gt;0,AX255+1,1)))</f>
        <v>4</v>
      </c>
      <c r="AY256" s="120"/>
    </row>
    <row r="257" spans="1:51" s="25" customFormat="1" ht="11.25">
      <c r="A257" s="124"/>
      <c r="B257" s="116">
        <v>256</v>
      </c>
      <c r="C257" s="134">
        <v>40185</v>
      </c>
      <c r="D257" s="83">
        <v>0.43545138888888002</v>
      </c>
      <c r="E257" s="84">
        <f t="shared" si="110"/>
        <v>40185</v>
      </c>
      <c r="F257" s="83">
        <v>0.51136574074073993</v>
      </c>
      <c r="G257" s="85" t="s">
        <v>1535</v>
      </c>
      <c r="H257" s="85" t="s">
        <v>68</v>
      </c>
      <c r="I257" s="86">
        <v>49.95</v>
      </c>
      <c r="J257" s="86">
        <v>50.06</v>
      </c>
      <c r="K257" s="85">
        <v>100</v>
      </c>
      <c r="L257" s="86">
        <v>2.34</v>
      </c>
      <c r="M257" s="118" t="s">
        <v>11907</v>
      </c>
      <c r="N257" s="108" t="s">
        <v>11909</v>
      </c>
      <c r="O257" s="109">
        <v>2</v>
      </c>
      <c r="P257" s="110" t="s">
        <v>11996</v>
      </c>
      <c r="Q257" s="86"/>
      <c r="R257" s="86"/>
      <c r="S257" s="128">
        <f t="shared" si="101"/>
        <v>30109.335219999975</v>
      </c>
      <c r="T257" s="128">
        <f t="shared" si="102"/>
        <v>2.34</v>
      </c>
      <c r="U257" s="126">
        <f t="shared" si="84"/>
        <v>4995</v>
      </c>
      <c r="V257" s="126">
        <f t="shared" si="85"/>
        <v>5006</v>
      </c>
      <c r="W257" s="125">
        <f t="shared" si="86"/>
        <v>-11</v>
      </c>
      <c r="X257" s="125">
        <f t="shared" si="95"/>
        <v>-13.34</v>
      </c>
      <c r="Y257" s="127">
        <f>Y256+W256</f>
        <v>776.00999999999669</v>
      </c>
      <c r="Z257" s="127">
        <f>Z256+X256</f>
        <v>122.67521999999693</v>
      </c>
      <c r="AA257" s="127">
        <f>Y257+W257</f>
        <v>765.00999999999669</v>
      </c>
      <c r="AB257" s="127">
        <f>Z257+X257</f>
        <v>109.33521999999692</v>
      </c>
      <c r="AC257" s="91" t="str">
        <f>IF(G257&lt;&gt;"",VLOOKUP(WEEKDAY(C257,2),Служебный!K$4:L$10,2),"")</f>
        <v>чт</v>
      </c>
      <c r="AD257" s="111" t="str">
        <f t="shared" si="89"/>
        <v>10-11</v>
      </c>
      <c r="AE257" s="91" t="str">
        <f>VLOOKUP(G:G,Служебный!B:G,6,)</f>
        <v>NYSE</v>
      </c>
      <c r="AF257" s="91" t="str">
        <f>VLOOKUP(G:G,Служебный!B:G,3,FALSE)</f>
        <v>Technology</v>
      </c>
      <c r="AG257" s="91" t="str">
        <f>VLOOKUP(G:G,Служебный!B:G,4,FALSE)</f>
        <v>Diversified Electronics</v>
      </c>
      <c r="AH257" s="112">
        <f t="shared" si="90"/>
        <v>6559</v>
      </c>
      <c r="AI257" s="112">
        <f t="shared" si="98"/>
        <v>105</v>
      </c>
      <c r="AJ257" s="112" t="str">
        <f t="shared" si="91"/>
        <v>интрадей</v>
      </c>
      <c r="AK257" s="91" t="str">
        <f>IF(D257&lt;Служебный!P$3,"Раньше открытия",IF(D257&gt;Служебный!P$6,"Позже закрытия",IF(D257&lt;Служебный!P$4,Служебный!N$4,IF((D257&gt;Служебный!P$5),Служебный!N$6,Служебный!N$5))))</f>
        <v>9:30 - 11:00</v>
      </c>
      <c r="AL257" s="91">
        <f t="shared" si="108"/>
        <v>0</v>
      </c>
      <c r="AM257" s="91">
        <f t="shared" si="109"/>
        <v>-13.34</v>
      </c>
      <c r="AN257" s="91">
        <f t="shared" si="103"/>
        <v>2010</v>
      </c>
      <c r="AO257" s="91" t="str">
        <f t="shared" si="104"/>
        <v>Январь</v>
      </c>
      <c r="AP257" s="113">
        <f t="shared" si="105"/>
        <v>2</v>
      </c>
      <c r="AQ257" s="114">
        <f t="shared" si="92"/>
        <v>0</v>
      </c>
      <c r="AR257" s="114">
        <f t="shared" si="99"/>
        <v>30000</v>
      </c>
      <c r="AS257" s="114">
        <f t="shared" si="100"/>
        <v>0.36445073333325129</v>
      </c>
      <c r="AT257" s="114">
        <f t="shared" si="106"/>
        <v>-4.4285575243805178E-2</v>
      </c>
      <c r="AU257" s="91">
        <f t="shared" si="93"/>
        <v>0</v>
      </c>
      <c r="AV257" s="91">
        <f t="shared" si="94"/>
        <v>0</v>
      </c>
      <c r="AW257" s="91">
        <f t="shared" si="107"/>
        <v>50</v>
      </c>
      <c r="AX257" s="115">
        <f>IF(AV257=0,AX256,IF(VLOOKUP(C256,Сводный!I:L,2,FALSE)&lt;0,IF(AX256&lt;0,AX256-1,-1),IF(AX256&gt;0,AX256+1,1)))</f>
        <v>4</v>
      </c>
      <c r="AY257" s="120"/>
    </row>
    <row r="258" spans="1:51" s="25" customFormat="1" ht="11.25">
      <c r="A258" s="124"/>
      <c r="B258" s="116">
        <v>257</v>
      </c>
      <c r="C258" s="134">
        <v>40185</v>
      </c>
      <c r="D258" s="83">
        <v>0.44148148148147998</v>
      </c>
      <c r="E258" s="84">
        <f t="shared" si="110"/>
        <v>40185</v>
      </c>
      <c r="F258" s="83">
        <v>0.45996527777776997</v>
      </c>
      <c r="G258" s="85" t="s">
        <v>2597</v>
      </c>
      <c r="H258" s="85" t="s">
        <v>63</v>
      </c>
      <c r="I258" s="86">
        <v>40.549999999999997</v>
      </c>
      <c r="J258" s="86">
        <v>40.630000000000003</v>
      </c>
      <c r="K258" s="85">
        <v>100</v>
      </c>
      <c r="L258" s="86">
        <v>2.6</v>
      </c>
      <c r="M258" s="118" t="s">
        <v>11847</v>
      </c>
      <c r="N258" s="108" t="s">
        <v>11909</v>
      </c>
      <c r="O258" s="109">
        <v>0</v>
      </c>
      <c r="P258" s="110" t="s">
        <v>11995</v>
      </c>
      <c r="Q258" s="86"/>
      <c r="R258" s="86"/>
      <c r="S258" s="128">
        <f t="shared" si="101"/>
        <v>30114.735219999977</v>
      </c>
      <c r="T258" s="128">
        <f t="shared" si="102"/>
        <v>2.6</v>
      </c>
      <c r="U258" s="126">
        <f t="shared" ref="U258:U321" si="119">I258*ABS(K258)</f>
        <v>4054.9999999999995</v>
      </c>
      <c r="V258" s="126">
        <f t="shared" ref="V258:V321" si="120">J258*ABS(K258)</f>
        <v>4063.0000000000005</v>
      </c>
      <c r="W258" s="125">
        <f t="shared" ref="W258:W321" si="121">IF(H258="s",U258-V258,V258-U258)</f>
        <v>8.0000000000009095</v>
      </c>
      <c r="X258" s="125">
        <f t="shared" si="95"/>
        <v>5.4000000000009098</v>
      </c>
      <c r="Y258" s="127">
        <f t="shared" si="117"/>
        <v>765.00999999999669</v>
      </c>
      <c r="Z258" s="127">
        <f t="shared" si="118"/>
        <v>109.33521999999692</v>
      </c>
      <c r="AA258" s="127">
        <f t="shared" si="115"/>
        <v>773.0099999999976</v>
      </c>
      <c r="AB258" s="127">
        <f t="shared" si="116"/>
        <v>114.73521999999784</v>
      </c>
      <c r="AC258" s="91" t="str">
        <f>IF(G258&lt;&gt;"",VLOOKUP(WEEKDAY(C258,2),Служебный!K$4:L$10,2),"")</f>
        <v>чт</v>
      </c>
      <c r="AD258" s="111" t="str">
        <f t="shared" ref="AD258:AD319" si="122">IF(G258 &lt;&gt; "",TEXT((HOUR(D258)),0)&amp;"-"&amp;TEXT(HOUR(D258)+1,0),"")</f>
        <v>10-11</v>
      </c>
      <c r="AE258" s="91" t="str">
        <f>VLOOKUP(G:G,Служебный!B:G,6,)</f>
        <v>NYSE</v>
      </c>
      <c r="AF258" s="91" t="str">
        <f>VLOOKUP(G:G,Служебный!B:G,3,FALSE)</f>
        <v>Industrial Goods</v>
      </c>
      <c r="AG258" s="91" t="str">
        <f>VLOOKUP(G:G,Служебный!B:G,4,FALSE)</f>
        <v>Aerospace/Defense Products &amp; Services</v>
      </c>
      <c r="AH258" s="112">
        <f t="shared" ref="AH258:AH321" si="123">ROUND(((E258+F258)-(C258+D258))*86400,0)</f>
        <v>1597</v>
      </c>
      <c r="AI258" s="112">
        <f t="shared" si="98"/>
        <v>15</v>
      </c>
      <c r="AJ258" s="112" t="str">
        <f t="shared" ref="AJ258:AJ321" si="124">IFERROR(IF(FLOOR((AH258/86400),1)=0,"интрадей",(FLOOR((AH258/86400),1))-(FLOOR((AH258/86400),1))-NETWORKDAYS(E258,C258)),IF(FLOOR((AH258/86400),1)=0,"интрадей",(FLOOR((AH258/86400),1))))</f>
        <v>интрадей</v>
      </c>
      <c r="AK258" s="91" t="str">
        <f>IF(D258&lt;Служебный!P$3,"Раньше открытия",IF(D258&gt;Служебный!P$6,"Позже закрытия",IF(D258&lt;Служебный!P$4,Служебный!N$4,IF((D258&gt;Служебный!P$5),Служебный!N$6,Служебный!N$5))))</f>
        <v>9:30 - 11:00</v>
      </c>
      <c r="AL258" s="91">
        <f t="shared" si="108"/>
        <v>5.4000000000009098</v>
      </c>
      <c r="AM258" s="91">
        <f t="shared" si="109"/>
        <v>0</v>
      </c>
      <c r="AN258" s="91">
        <f t="shared" si="103"/>
        <v>2010</v>
      </c>
      <c r="AO258" s="91" t="str">
        <f t="shared" si="104"/>
        <v>Январь</v>
      </c>
      <c r="AP258" s="113">
        <f t="shared" si="105"/>
        <v>2</v>
      </c>
      <c r="AQ258" s="114">
        <f t="shared" ref="AQ258:AQ321" si="125">IF(AV258&lt;&gt;0,S258,0)</f>
        <v>0</v>
      </c>
      <c r="AR258" s="114">
        <f t="shared" si="99"/>
        <v>30000</v>
      </c>
      <c r="AS258" s="114">
        <f t="shared" si="100"/>
        <v>0.38245073333325613</v>
      </c>
      <c r="AT258" s="114">
        <f t="shared" si="106"/>
        <v>1.7934637083632892E-2</v>
      </c>
      <c r="AU258" s="91">
        <f t="shared" ref="AU258:AU321" si="126">IF(C258&lt;&gt;C257,Z258,0)</f>
        <v>0</v>
      </c>
      <c r="AV258" s="91">
        <f t="shared" ref="AV258:AV321" si="127">IF(C258&lt;&gt;C259,AB258,0)</f>
        <v>0</v>
      </c>
      <c r="AW258" s="91">
        <f t="shared" si="107"/>
        <v>45</v>
      </c>
      <c r="AX258" s="115">
        <f>IF(AV258=0,AX257,IF(VLOOKUP(C257,Сводный!I:L,2,FALSE)&lt;0,IF(AX257&lt;0,AX257-1,-1),IF(AX257&gt;0,AX257+1,1)))</f>
        <v>4</v>
      </c>
      <c r="AY258" s="120"/>
    </row>
    <row r="259" spans="1:51" s="25" customFormat="1" ht="11.25">
      <c r="A259" s="124"/>
      <c r="B259" s="116">
        <v>258</v>
      </c>
      <c r="C259" s="134">
        <v>40185</v>
      </c>
      <c r="D259" s="83">
        <v>0.46456018518518005</v>
      </c>
      <c r="E259" s="84">
        <f t="shared" si="110"/>
        <v>40185</v>
      </c>
      <c r="F259" s="83">
        <v>0.50303240740739996</v>
      </c>
      <c r="G259" s="85" t="s">
        <v>3446</v>
      </c>
      <c r="H259" s="85" t="s">
        <v>63</v>
      </c>
      <c r="I259" s="86">
        <v>37.65</v>
      </c>
      <c r="J259" s="86">
        <v>37.75</v>
      </c>
      <c r="K259" s="85">
        <v>100</v>
      </c>
      <c r="L259" s="86">
        <v>2.4700000000000002</v>
      </c>
      <c r="M259" s="118" t="s">
        <v>11847</v>
      </c>
      <c r="N259" s="108" t="s">
        <v>11909</v>
      </c>
      <c r="O259" s="109">
        <v>-1</v>
      </c>
      <c r="P259" s="110" t="s">
        <v>11995</v>
      </c>
      <c r="Q259" s="86"/>
      <c r="R259" s="86"/>
      <c r="S259" s="128">
        <f t="shared" si="101"/>
        <v>30122.265219999976</v>
      </c>
      <c r="T259" s="128">
        <f t="shared" si="102"/>
        <v>2.4700000000000002</v>
      </c>
      <c r="U259" s="126">
        <f t="shared" si="119"/>
        <v>3765</v>
      </c>
      <c r="V259" s="126">
        <f t="shared" si="120"/>
        <v>3775</v>
      </c>
      <c r="W259" s="125">
        <f t="shared" si="121"/>
        <v>10</v>
      </c>
      <c r="X259" s="125">
        <f t="shared" ref="X259:X322" si="128">W259-T259</f>
        <v>7.5299999999999994</v>
      </c>
      <c r="Y259" s="127">
        <f t="shared" si="117"/>
        <v>773.0099999999976</v>
      </c>
      <c r="Z259" s="127">
        <f t="shared" si="118"/>
        <v>114.73521999999784</v>
      </c>
      <c r="AA259" s="127">
        <f t="shared" si="115"/>
        <v>783.0099999999976</v>
      </c>
      <c r="AB259" s="127">
        <f t="shared" si="116"/>
        <v>122.26521999999784</v>
      </c>
      <c r="AC259" s="91" t="str">
        <f>IF(G259&lt;&gt;"",VLOOKUP(WEEKDAY(C259,2),Служебный!K$4:L$10,2),"")</f>
        <v>чт</v>
      </c>
      <c r="AD259" s="111" t="str">
        <f t="shared" si="122"/>
        <v>11-12</v>
      </c>
      <c r="AE259" s="91" t="str">
        <f>VLOOKUP(G:G,Служебный!B:G,6,)</f>
        <v>NYSE</v>
      </c>
      <c r="AF259" s="91" t="str">
        <f>VLOOKUP(G:G,Служебный!B:G,3,FALSE)</f>
        <v>Financial</v>
      </c>
      <c r="AG259" s="91" t="str">
        <f>VLOOKUP(G:G,Служебный!B:G,4,FALSE)</f>
        <v>Life Insurance</v>
      </c>
      <c r="AH259" s="112">
        <f t="shared" si="123"/>
        <v>3324</v>
      </c>
      <c r="AI259" s="112">
        <f t="shared" ref="AI259:AI322" si="129">IF(FLOOR((AH259/60),15)&gt;400,"Среднесрок",FLOOR((AH259/60),15))</f>
        <v>45</v>
      </c>
      <c r="AJ259" s="112" t="str">
        <f t="shared" si="124"/>
        <v>интрадей</v>
      </c>
      <c r="AK259" s="91" t="str">
        <f>IF(D259&lt;Служебный!P$3,"Раньше открытия",IF(D259&gt;Служебный!P$6,"Позже закрытия",IF(D259&lt;Служебный!P$4,Служебный!N$4,IF((D259&gt;Служебный!P$5),Служебный!N$6,Служебный!N$5))))</f>
        <v>11:00 - 14:30</v>
      </c>
      <c r="AL259" s="91">
        <f t="shared" si="108"/>
        <v>7.5299999999999994</v>
      </c>
      <c r="AM259" s="91">
        <f t="shared" si="109"/>
        <v>0</v>
      </c>
      <c r="AN259" s="91">
        <f t="shared" si="103"/>
        <v>2010</v>
      </c>
      <c r="AO259" s="91" t="str">
        <f t="shared" si="104"/>
        <v>Январь</v>
      </c>
      <c r="AP259" s="113">
        <f t="shared" si="105"/>
        <v>2</v>
      </c>
      <c r="AQ259" s="114">
        <f t="shared" si="125"/>
        <v>0</v>
      </c>
      <c r="AR259" s="114">
        <f t="shared" ref="AR259:AR322" si="130">AR258+R259</f>
        <v>30000</v>
      </c>
      <c r="AS259" s="114">
        <f t="shared" ref="AS259:AS322" si="131">IFERROR(100*(S259-AR259)/AR259,"Заполните депозит")</f>
        <v>0.40755073333325226</v>
      </c>
      <c r="AT259" s="114">
        <f t="shared" si="106"/>
        <v>2.5004370601266212E-2</v>
      </c>
      <c r="AU259" s="91">
        <f t="shared" si="126"/>
        <v>0</v>
      </c>
      <c r="AV259" s="91">
        <f t="shared" si="127"/>
        <v>0</v>
      </c>
      <c r="AW259" s="91">
        <f t="shared" si="107"/>
        <v>40</v>
      </c>
      <c r="AX259" s="115">
        <f>IF(AV259=0,AX258,IF(VLOOKUP(C258,Сводный!I:L,2,FALSE)&lt;0,IF(AX258&lt;0,AX258-1,-1),IF(AX258&gt;0,AX258+1,1)))</f>
        <v>4</v>
      </c>
      <c r="AY259" s="120"/>
    </row>
    <row r="260" spans="1:51" s="25" customFormat="1" ht="11.25">
      <c r="A260" s="124"/>
      <c r="B260" s="116">
        <v>259</v>
      </c>
      <c r="C260" s="134">
        <v>40185</v>
      </c>
      <c r="D260" s="83">
        <v>0.47708333333332997</v>
      </c>
      <c r="E260" s="84">
        <f t="shared" si="110"/>
        <v>40185</v>
      </c>
      <c r="F260" s="83">
        <v>0.49510416666665996</v>
      </c>
      <c r="G260" s="85" t="s">
        <v>3002</v>
      </c>
      <c r="H260" s="85" t="s">
        <v>63</v>
      </c>
      <c r="I260" s="86">
        <v>41.1</v>
      </c>
      <c r="J260" s="86">
        <v>41.08</v>
      </c>
      <c r="K260" s="85">
        <v>100</v>
      </c>
      <c r="L260" s="86">
        <v>2.3199999999999998</v>
      </c>
      <c r="M260" s="118" t="s">
        <v>11907</v>
      </c>
      <c r="N260" s="108" t="s">
        <v>11909</v>
      </c>
      <c r="O260" s="109">
        <v>-1</v>
      </c>
      <c r="P260" s="110" t="s">
        <v>11996</v>
      </c>
      <c r="Q260" s="86"/>
      <c r="R260" s="86"/>
      <c r="S260" s="128">
        <f t="shared" ref="S260:S323" si="132">S259+R260+X260</f>
        <v>30117.945219999976</v>
      </c>
      <c r="T260" s="128">
        <f t="shared" ref="T260:T323" si="133">L260</f>
        <v>2.3199999999999998</v>
      </c>
      <c r="U260" s="126">
        <f t="shared" si="119"/>
        <v>4110</v>
      </c>
      <c r="V260" s="126">
        <f t="shared" si="120"/>
        <v>4108</v>
      </c>
      <c r="W260" s="125">
        <f t="shared" si="121"/>
        <v>-2</v>
      </c>
      <c r="X260" s="125">
        <f t="shared" si="128"/>
        <v>-4.32</v>
      </c>
      <c r="Y260" s="127">
        <f t="shared" si="117"/>
        <v>783.0099999999976</v>
      </c>
      <c r="Z260" s="127">
        <f t="shared" si="118"/>
        <v>122.26521999999784</v>
      </c>
      <c r="AA260" s="127">
        <f t="shared" si="115"/>
        <v>781.0099999999976</v>
      </c>
      <c r="AB260" s="127">
        <f t="shared" si="116"/>
        <v>117.94521999999785</v>
      </c>
      <c r="AC260" s="91" t="str">
        <f>IF(G260&lt;&gt;"",VLOOKUP(WEEKDAY(C260,2),Служебный!K$4:L$10,2),"")</f>
        <v>чт</v>
      </c>
      <c r="AD260" s="111" t="str">
        <f t="shared" si="122"/>
        <v>11-12</v>
      </c>
      <c r="AE260" s="91" t="str">
        <f>VLOOKUP(G:G,Служебный!B:G,6,)</f>
        <v>NYSE</v>
      </c>
      <c r="AF260" s="91" t="str">
        <f>VLOOKUP(G:G,Служебный!B:G,3,FALSE)</f>
        <v>Services</v>
      </c>
      <c r="AG260" s="91" t="str">
        <f>VLOOKUP(G:G,Служебный!B:G,4,FALSE)</f>
        <v>Technical Services</v>
      </c>
      <c r="AH260" s="112">
        <f t="shared" si="123"/>
        <v>1557</v>
      </c>
      <c r="AI260" s="112">
        <f t="shared" si="129"/>
        <v>15</v>
      </c>
      <c r="AJ260" s="112" t="str">
        <f t="shared" si="124"/>
        <v>интрадей</v>
      </c>
      <c r="AK260" s="91" t="str">
        <f>IF(D260&lt;Служебный!P$3,"Раньше открытия",IF(D260&gt;Служебный!P$6,"Позже закрытия",IF(D260&lt;Служебный!P$4,Служебный!N$4,IF((D260&gt;Служебный!P$5),Служебный!N$6,Служебный!N$5))))</f>
        <v>11:00 - 14:30</v>
      </c>
      <c r="AL260" s="91">
        <f t="shared" si="108"/>
        <v>0</v>
      </c>
      <c r="AM260" s="91">
        <f t="shared" si="109"/>
        <v>-4.32</v>
      </c>
      <c r="AN260" s="91">
        <f t="shared" ref="AN260:AN323" si="134">IF(G260&lt;&gt;"",YEAR(C260),"")</f>
        <v>2010</v>
      </c>
      <c r="AO260" s="91" t="str">
        <f t="shared" ref="AO260:AO323" si="135">IF(G260&lt;&gt;"",(IF(TEXT(C260,"MMMM") = "MMMM",TEXT(C260,"ММММ"),TEXT(C260,"MMMM"))),"")</f>
        <v>Январь</v>
      </c>
      <c r="AP260" s="113">
        <f t="shared" ref="AP260:AP323" si="136">IF(G260&lt;&gt;"",CEILING((C260-DATE(YEAR(C260),1,1)+WEEKDAY(DATE(YEAR(C260),1,1),2))/7,1),"")</f>
        <v>2</v>
      </c>
      <c r="AQ260" s="114">
        <f t="shared" si="125"/>
        <v>0</v>
      </c>
      <c r="AR260" s="114">
        <f t="shared" si="130"/>
        <v>30000</v>
      </c>
      <c r="AS260" s="114">
        <f t="shared" si="131"/>
        <v>0.39315073333325318</v>
      </c>
      <c r="AT260" s="114">
        <f t="shared" ref="AT260:AT323" si="137">IFERROR(100*(S260-S259-R260)/(S259+R260),"Заполните депозит")</f>
        <v>-1.4341550904117935E-2</v>
      </c>
      <c r="AU260" s="91">
        <f t="shared" si="126"/>
        <v>0</v>
      </c>
      <c r="AV260" s="91">
        <f t="shared" si="127"/>
        <v>0</v>
      </c>
      <c r="AW260" s="91">
        <f t="shared" ref="AW260:AW323" si="138">CEILING(I260,5)</f>
        <v>45</v>
      </c>
      <c r="AX260" s="115">
        <f>IF(AV260=0,AX259,IF(VLOOKUP(C259,Сводный!I:L,2,FALSE)&lt;0,IF(AX259&lt;0,AX259-1,-1),IF(AX259&gt;0,AX259+1,1)))</f>
        <v>4</v>
      </c>
      <c r="AY260" s="120"/>
    </row>
    <row r="261" spans="1:51" s="25" customFormat="1" ht="11.25">
      <c r="A261" s="124"/>
      <c r="B261" s="116">
        <v>260</v>
      </c>
      <c r="C261" s="134">
        <v>40185</v>
      </c>
      <c r="D261" s="83">
        <v>0.47870370370369997</v>
      </c>
      <c r="E261" s="84">
        <f t="shared" si="110"/>
        <v>40185</v>
      </c>
      <c r="F261" s="83">
        <v>0.49862268518518005</v>
      </c>
      <c r="G261" s="85" t="s">
        <v>2376</v>
      </c>
      <c r="H261" s="85" t="s">
        <v>68</v>
      </c>
      <c r="I261" s="86">
        <v>20.37</v>
      </c>
      <c r="J261" s="86">
        <v>20.32</v>
      </c>
      <c r="K261" s="85">
        <v>100</v>
      </c>
      <c r="L261" s="86">
        <v>2.4300000000000002</v>
      </c>
      <c r="M261" s="118" t="s">
        <v>11847</v>
      </c>
      <c r="N261" s="108" t="s">
        <v>11913</v>
      </c>
      <c r="O261" s="109">
        <v>-2</v>
      </c>
      <c r="P261" s="110" t="s">
        <v>11995</v>
      </c>
      <c r="Q261" s="86"/>
      <c r="R261" s="86"/>
      <c r="S261" s="128">
        <f t="shared" si="132"/>
        <v>30120.515219999976</v>
      </c>
      <c r="T261" s="128">
        <f t="shared" si="133"/>
        <v>2.4300000000000002</v>
      </c>
      <c r="U261" s="126">
        <f t="shared" si="119"/>
        <v>2037</v>
      </c>
      <c r="V261" s="126">
        <f t="shared" si="120"/>
        <v>2032</v>
      </c>
      <c r="W261" s="125">
        <f t="shared" si="121"/>
        <v>5</v>
      </c>
      <c r="X261" s="125">
        <f t="shared" si="128"/>
        <v>2.57</v>
      </c>
      <c r="Y261" s="127">
        <f t="shared" si="117"/>
        <v>781.0099999999976</v>
      </c>
      <c r="Z261" s="127">
        <f t="shared" si="118"/>
        <v>117.94521999999785</v>
      </c>
      <c r="AA261" s="127">
        <f t="shared" si="115"/>
        <v>786.0099999999976</v>
      </c>
      <c r="AB261" s="127">
        <f t="shared" si="116"/>
        <v>120.51521999999784</v>
      </c>
      <c r="AC261" s="91" t="str">
        <f>IF(G261&lt;&gt;"",VLOOKUP(WEEKDAY(C261,2),Служебный!K$4:L$10,2),"")</f>
        <v>чт</v>
      </c>
      <c r="AD261" s="111" t="str">
        <f t="shared" si="122"/>
        <v>11-12</v>
      </c>
      <c r="AE261" s="91" t="str">
        <f>VLOOKUP(G:G,Служебный!B:G,6,)</f>
        <v>NYSE</v>
      </c>
      <c r="AF261" s="91" t="str">
        <f>VLOOKUP(G:G,Служебный!B:G,3,FALSE)</f>
        <v>Services</v>
      </c>
      <c r="AG261" s="91" t="str">
        <f>VLOOKUP(G:G,Служебный!B:G,4,FALSE)</f>
        <v>Electronics Stores</v>
      </c>
      <c r="AH261" s="112">
        <f t="shared" si="123"/>
        <v>1721</v>
      </c>
      <c r="AI261" s="112">
        <f t="shared" si="129"/>
        <v>15</v>
      </c>
      <c r="AJ261" s="112" t="str">
        <f t="shared" si="124"/>
        <v>интрадей</v>
      </c>
      <c r="AK261" s="91" t="str">
        <f>IF(D261&lt;Служебный!P$3,"Раньше открытия",IF(D261&gt;Служебный!P$6,"Позже закрытия",IF(D261&lt;Служебный!P$4,Служебный!N$4,IF((D261&gt;Служебный!P$5),Служебный!N$6,Служебный!N$5))))</f>
        <v>11:00 - 14:30</v>
      </c>
      <c r="AL261" s="91">
        <f t="shared" si="108"/>
        <v>2.57</v>
      </c>
      <c r="AM261" s="91">
        <f t="shared" si="109"/>
        <v>0</v>
      </c>
      <c r="AN261" s="91">
        <f t="shared" si="134"/>
        <v>2010</v>
      </c>
      <c r="AO261" s="91" t="str">
        <f t="shared" si="135"/>
        <v>Январь</v>
      </c>
      <c r="AP261" s="113">
        <f t="shared" si="136"/>
        <v>2</v>
      </c>
      <c r="AQ261" s="114">
        <f t="shared" si="125"/>
        <v>0</v>
      </c>
      <c r="AR261" s="114">
        <f t="shared" si="130"/>
        <v>30000</v>
      </c>
      <c r="AS261" s="114">
        <f t="shared" si="131"/>
        <v>0.4017173999999189</v>
      </c>
      <c r="AT261" s="114">
        <f t="shared" si="137"/>
        <v>8.5331186481243989E-3</v>
      </c>
      <c r="AU261" s="91">
        <f t="shared" si="126"/>
        <v>0</v>
      </c>
      <c r="AV261" s="91">
        <f t="shared" si="127"/>
        <v>0</v>
      </c>
      <c r="AW261" s="91">
        <f t="shared" si="138"/>
        <v>25</v>
      </c>
      <c r="AX261" s="115">
        <f>IF(AV261=0,AX260,IF(VLOOKUP(C260,Сводный!I:L,2,FALSE)&lt;0,IF(AX260&lt;0,AX260-1,-1),IF(AX260&gt;0,AX260+1,1)))</f>
        <v>4</v>
      </c>
      <c r="AY261" s="120"/>
    </row>
    <row r="262" spans="1:51" s="25" customFormat="1" ht="11.25">
      <c r="A262" s="124"/>
      <c r="B262" s="116">
        <v>261</v>
      </c>
      <c r="C262" s="134">
        <v>40185</v>
      </c>
      <c r="D262" s="83">
        <v>0.48138888888887998</v>
      </c>
      <c r="E262" s="84">
        <f t="shared" si="110"/>
        <v>40185</v>
      </c>
      <c r="F262" s="83">
        <v>0.51136574074073993</v>
      </c>
      <c r="G262" s="85" t="s">
        <v>1535</v>
      </c>
      <c r="H262" s="85" t="s">
        <v>68</v>
      </c>
      <c r="I262" s="86">
        <v>49.99</v>
      </c>
      <c r="J262" s="86">
        <v>50.07</v>
      </c>
      <c r="K262" s="85">
        <v>100</v>
      </c>
      <c r="L262" s="86">
        <v>2.2200000000000002</v>
      </c>
      <c r="M262" s="118" t="s">
        <v>11847</v>
      </c>
      <c r="N262" s="108" t="s">
        <v>11909</v>
      </c>
      <c r="O262" s="109">
        <v>-2</v>
      </c>
      <c r="P262" s="110" t="s">
        <v>11995</v>
      </c>
      <c r="Q262" s="86"/>
      <c r="R262" s="86"/>
      <c r="S262" s="128">
        <f t="shared" si="132"/>
        <v>30110.295219999975</v>
      </c>
      <c r="T262" s="128">
        <f t="shared" si="133"/>
        <v>2.2200000000000002</v>
      </c>
      <c r="U262" s="126">
        <f t="shared" si="119"/>
        <v>4999</v>
      </c>
      <c r="V262" s="126">
        <f t="shared" si="120"/>
        <v>5007</v>
      </c>
      <c r="W262" s="125">
        <f t="shared" si="121"/>
        <v>-8</v>
      </c>
      <c r="X262" s="125">
        <f t="shared" si="128"/>
        <v>-10.220000000000001</v>
      </c>
      <c r="Y262" s="127">
        <f t="shared" si="117"/>
        <v>786.0099999999976</v>
      </c>
      <c r="Z262" s="127">
        <f t="shared" si="118"/>
        <v>120.51521999999784</v>
      </c>
      <c r="AA262" s="127">
        <f t="shared" si="115"/>
        <v>778.0099999999976</v>
      </c>
      <c r="AB262" s="127">
        <f t="shared" si="116"/>
        <v>110.29521999999784</v>
      </c>
      <c r="AC262" s="91" t="str">
        <f>IF(G262&lt;&gt;"",VLOOKUP(WEEKDAY(C262,2),Служебный!K$4:L$10,2),"")</f>
        <v>чт</v>
      </c>
      <c r="AD262" s="111" t="str">
        <f t="shared" si="122"/>
        <v>11-12</v>
      </c>
      <c r="AE262" s="91" t="str">
        <f>VLOOKUP(G:G,Служебный!B:G,6,)</f>
        <v>NYSE</v>
      </c>
      <c r="AF262" s="91" t="str">
        <f>VLOOKUP(G:G,Служебный!B:G,3,FALSE)</f>
        <v>Technology</v>
      </c>
      <c r="AG262" s="91" t="str">
        <f>VLOOKUP(G:G,Служебный!B:G,4,FALSE)</f>
        <v>Diversified Electronics</v>
      </c>
      <c r="AH262" s="112">
        <f t="shared" si="123"/>
        <v>2590</v>
      </c>
      <c r="AI262" s="112">
        <f t="shared" si="129"/>
        <v>30</v>
      </c>
      <c r="AJ262" s="112" t="str">
        <f t="shared" si="124"/>
        <v>интрадей</v>
      </c>
      <c r="AK262" s="91" t="str">
        <f>IF(D262&lt;Служебный!P$3,"Раньше открытия",IF(D262&gt;Служебный!P$6,"Позже закрытия",IF(D262&lt;Служебный!P$4,Служебный!N$4,IF((D262&gt;Служебный!P$5),Служебный!N$6,Служебный!N$5))))</f>
        <v>11:00 - 14:30</v>
      </c>
      <c r="AL262" s="91">
        <f t="shared" si="108"/>
        <v>0</v>
      </c>
      <c r="AM262" s="91">
        <f t="shared" si="109"/>
        <v>-10.220000000000001</v>
      </c>
      <c r="AN262" s="91">
        <f t="shared" si="134"/>
        <v>2010</v>
      </c>
      <c r="AO262" s="91" t="str">
        <f t="shared" si="135"/>
        <v>Январь</v>
      </c>
      <c r="AP262" s="113">
        <f t="shared" si="136"/>
        <v>2</v>
      </c>
      <c r="AQ262" s="114">
        <f t="shared" si="125"/>
        <v>0</v>
      </c>
      <c r="AR262" s="114">
        <f t="shared" si="130"/>
        <v>30000</v>
      </c>
      <c r="AS262" s="114">
        <f t="shared" si="131"/>
        <v>0.36765073333324838</v>
      </c>
      <c r="AT262" s="114">
        <f t="shared" si="137"/>
        <v>-3.3930362496638507E-2</v>
      </c>
      <c r="AU262" s="91">
        <f t="shared" si="126"/>
        <v>0</v>
      </c>
      <c r="AV262" s="91">
        <f t="shared" si="127"/>
        <v>0</v>
      </c>
      <c r="AW262" s="91">
        <f t="shared" si="138"/>
        <v>50</v>
      </c>
      <c r="AX262" s="115">
        <f>IF(AV262=0,AX261,IF(VLOOKUP(C261,Сводный!I:L,2,FALSE)&lt;0,IF(AX261&lt;0,AX261-1,-1),IF(AX261&gt;0,AX261+1,1)))</f>
        <v>4</v>
      </c>
      <c r="AY262" s="120"/>
    </row>
    <row r="263" spans="1:51" s="25" customFormat="1" ht="11.25">
      <c r="A263" s="124"/>
      <c r="B263" s="116">
        <v>262</v>
      </c>
      <c r="C263" s="134">
        <v>40185</v>
      </c>
      <c r="D263" s="83">
        <v>0.50123842592592005</v>
      </c>
      <c r="E263" s="84">
        <f t="shared" si="110"/>
        <v>40185</v>
      </c>
      <c r="F263" s="83">
        <v>0.50761574074074001</v>
      </c>
      <c r="G263" s="85" t="s">
        <v>2605</v>
      </c>
      <c r="H263" s="85" t="s">
        <v>63</v>
      </c>
      <c r="I263" s="86">
        <v>46.2</v>
      </c>
      <c r="J263" s="86">
        <v>46.12</v>
      </c>
      <c r="K263" s="85">
        <v>100</v>
      </c>
      <c r="L263" s="86">
        <v>2.21</v>
      </c>
      <c r="M263" s="118" t="s">
        <v>11857</v>
      </c>
      <c r="N263" s="108" t="s">
        <v>11909</v>
      </c>
      <c r="O263" s="109">
        <v>1</v>
      </c>
      <c r="P263" s="110" t="s">
        <v>11996</v>
      </c>
      <c r="Q263" s="86"/>
      <c r="R263" s="86"/>
      <c r="S263" s="128">
        <f t="shared" si="132"/>
        <v>30100.085219999975</v>
      </c>
      <c r="T263" s="128">
        <f t="shared" si="133"/>
        <v>2.21</v>
      </c>
      <c r="U263" s="126">
        <f t="shared" si="119"/>
        <v>4620</v>
      </c>
      <c r="V263" s="126">
        <f t="shared" si="120"/>
        <v>4612</v>
      </c>
      <c r="W263" s="125">
        <f t="shared" si="121"/>
        <v>-8</v>
      </c>
      <c r="X263" s="125">
        <f t="shared" si="128"/>
        <v>-10.210000000000001</v>
      </c>
      <c r="Y263" s="127">
        <f t="shared" si="117"/>
        <v>778.0099999999976</v>
      </c>
      <c r="Z263" s="127">
        <f t="shared" si="118"/>
        <v>110.29521999999784</v>
      </c>
      <c r="AA263" s="127">
        <f t="shared" si="115"/>
        <v>770.0099999999976</v>
      </c>
      <c r="AB263" s="127">
        <f t="shared" si="116"/>
        <v>100.08521999999783</v>
      </c>
      <c r="AC263" s="91" t="str">
        <f>IF(G263&lt;&gt;"",VLOOKUP(WEEKDAY(C263,2),Служебный!K$4:L$10,2),"")</f>
        <v>чт</v>
      </c>
      <c r="AD263" s="111" t="str">
        <f t="shared" si="122"/>
        <v>12-13</v>
      </c>
      <c r="AE263" s="91" t="str">
        <f>VLOOKUP(G:G,Служебный!B:G,6,)</f>
        <v>NYSE</v>
      </c>
      <c r="AF263" s="91" t="str">
        <f>VLOOKUP(G:G,Служебный!B:G,3,FALSE)</f>
        <v>Basic Materials</v>
      </c>
      <c r="AG263" s="91" t="str">
        <f>VLOOKUP(G:G,Служебный!B:G,4,FALSE)</f>
        <v>Oil &amp; Gas Drilling &amp; Exploration</v>
      </c>
      <c r="AH263" s="112">
        <f t="shared" si="123"/>
        <v>551</v>
      </c>
      <c r="AI263" s="112">
        <f t="shared" si="129"/>
        <v>0</v>
      </c>
      <c r="AJ263" s="112" t="str">
        <f t="shared" si="124"/>
        <v>интрадей</v>
      </c>
      <c r="AK263" s="91" t="str">
        <f>IF(D263&lt;Служебный!P$3,"Раньше открытия",IF(D263&gt;Служебный!P$6,"Позже закрытия",IF(D263&lt;Служебный!P$4,Служебный!N$4,IF((D263&gt;Служебный!P$5),Служебный!N$6,Служебный!N$5))))</f>
        <v>11:00 - 14:30</v>
      </c>
      <c r="AL263" s="91">
        <f t="shared" si="108"/>
        <v>0</v>
      </c>
      <c r="AM263" s="91">
        <f t="shared" si="109"/>
        <v>-10.210000000000001</v>
      </c>
      <c r="AN263" s="91">
        <f t="shared" si="134"/>
        <v>2010</v>
      </c>
      <c r="AO263" s="91" t="str">
        <f t="shared" si="135"/>
        <v>Январь</v>
      </c>
      <c r="AP263" s="113">
        <f t="shared" si="136"/>
        <v>2</v>
      </c>
      <c r="AQ263" s="114">
        <f t="shared" si="125"/>
        <v>0</v>
      </c>
      <c r="AR263" s="114">
        <f t="shared" si="130"/>
        <v>30000</v>
      </c>
      <c r="AS263" s="114">
        <f t="shared" si="131"/>
        <v>0.33361739999991791</v>
      </c>
      <c r="AT263" s="114">
        <f t="shared" si="137"/>
        <v>-3.3908667867252933E-2</v>
      </c>
      <c r="AU263" s="91">
        <f t="shared" si="126"/>
        <v>0</v>
      </c>
      <c r="AV263" s="91">
        <f t="shared" si="127"/>
        <v>0</v>
      </c>
      <c r="AW263" s="91">
        <f t="shared" si="138"/>
        <v>50</v>
      </c>
      <c r="AX263" s="115">
        <f>IF(AV263=0,AX262,IF(VLOOKUP(C262,Сводный!I:L,2,FALSE)&lt;0,IF(AX262&lt;0,AX262-1,-1),IF(AX262&gt;0,AX262+1,1)))</f>
        <v>4</v>
      </c>
      <c r="AY263" s="120"/>
    </row>
    <row r="264" spans="1:51" s="25" customFormat="1" ht="11.25">
      <c r="A264" s="124"/>
      <c r="B264" s="116">
        <v>263</v>
      </c>
      <c r="C264" s="134">
        <v>40185</v>
      </c>
      <c r="D264" s="83">
        <v>0.5039699074074</v>
      </c>
      <c r="E264" s="84">
        <f t="shared" si="110"/>
        <v>40185</v>
      </c>
      <c r="F264" s="83">
        <v>0.52468749999999997</v>
      </c>
      <c r="G264" s="85" t="s">
        <v>1218</v>
      </c>
      <c r="H264" s="85" t="s">
        <v>68</v>
      </c>
      <c r="I264" s="86">
        <v>44.98</v>
      </c>
      <c r="J264" s="86">
        <v>44.83</v>
      </c>
      <c r="K264" s="85">
        <v>100</v>
      </c>
      <c r="L264" s="86">
        <v>2.61</v>
      </c>
      <c r="M264" s="118" t="s">
        <v>11847</v>
      </c>
      <c r="N264" s="108" t="s">
        <v>11913</v>
      </c>
      <c r="O264" s="109">
        <v>-2</v>
      </c>
      <c r="P264" s="110" t="s">
        <v>11995</v>
      </c>
      <c r="Q264" s="86"/>
      <c r="R264" s="86"/>
      <c r="S264" s="128">
        <f t="shared" si="132"/>
        <v>30112.475219999975</v>
      </c>
      <c r="T264" s="128">
        <f t="shared" si="133"/>
        <v>2.61</v>
      </c>
      <c r="U264" s="126">
        <f t="shared" si="119"/>
        <v>4498</v>
      </c>
      <c r="V264" s="126">
        <f t="shared" si="120"/>
        <v>4483</v>
      </c>
      <c r="W264" s="125">
        <f t="shared" si="121"/>
        <v>15</v>
      </c>
      <c r="X264" s="125">
        <f t="shared" si="128"/>
        <v>12.39</v>
      </c>
      <c r="Y264" s="127">
        <f t="shared" si="117"/>
        <v>770.0099999999976</v>
      </c>
      <c r="Z264" s="127">
        <f t="shared" si="118"/>
        <v>100.08521999999783</v>
      </c>
      <c r="AA264" s="127">
        <f t="shared" si="115"/>
        <v>785.0099999999976</v>
      </c>
      <c r="AB264" s="127">
        <f t="shared" si="116"/>
        <v>112.47521999999783</v>
      </c>
      <c r="AC264" s="91" t="str">
        <f>IF(G264&lt;&gt;"",VLOOKUP(WEEKDAY(C264,2),Служебный!K$4:L$10,2),"")</f>
        <v>чт</v>
      </c>
      <c r="AD264" s="111" t="str">
        <f t="shared" si="122"/>
        <v>12-13</v>
      </c>
      <c r="AE264" s="91" t="str">
        <f>VLOOKUP(G:G,Служебный!B:G,6,)</f>
        <v>NYSE</v>
      </c>
      <c r="AF264" s="91" t="str">
        <f>VLOOKUP(G:G,Служебный!B:G,3,FALSE)</f>
        <v>Basic Materials</v>
      </c>
      <c r="AG264" s="91" t="str">
        <f>VLOOKUP(G:G,Служебный!B:G,4,FALSE)</f>
        <v>Independent Oil &amp; Gas</v>
      </c>
      <c r="AH264" s="112">
        <f t="shared" si="123"/>
        <v>1790</v>
      </c>
      <c r="AI264" s="112">
        <f t="shared" si="129"/>
        <v>15</v>
      </c>
      <c r="AJ264" s="112" t="str">
        <f t="shared" si="124"/>
        <v>интрадей</v>
      </c>
      <c r="AK264" s="91" t="str">
        <f>IF(D264&lt;Служебный!P$3,"Раньше открытия",IF(D264&gt;Служебный!P$6,"Позже закрытия",IF(D264&lt;Служебный!P$4,Служебный!N$4,IF((D264&gt;Служебный!P$5),Служебный!N$6,Служебный!N$5))))</f>
        <v>11:00 - 14:30</v>
      </c>
      <c r="AL264" s="91">
        <f t="shared" si="108"/>
        <v>12.39</v>
      </c>
      <c r="AM264" s="91">
        <f t="shared" si="109"/>
        <v>0</v>
      </c>
      <c r="AN264" s="91">
        <f t="shared" si="134"/>
        <v>2010</v>
      </c>
      <c r="AO264" s="91" t="str">
        <f t="shared" si="135"/>
        <v>Январь</v>
      </c>
      <c r="AP264" s="113">
        <f t="shared" si="136"/>
        <v>2</v>
      </c>
      <c r="AQ264" s="114">
        <f t="shared" si="125"/>
        <v>0</v>
      </c>
      <c r="AR264" s="114">
        <f t="shared" si="130"/>
        <v>30000</v>
      </c>
      <c r="AS264" s="114">
        <f t="shared" si="131"/>
        <v>0.37491739999991597</v>
      </c>
      <c r="AT264" s="114">
        <f t="shared" si="137"/>
        <v>4.1162674156706019E-2</v>
      </c>
      <c r="AU264" s="91">
        <f t="shared" si="126"/>
        <v>0</v>
      </c>
      <c r="AV264" s="91">
        <f t="shared" si="127"/>
        <v>0</v>
      </c>
      <c r="AW264" s="91">
        <f t="shared" si="138"/>
        <v>45</v>
      </c>
      <c r="AX264" s="115">
        <f>IF(AV264=0,AX263,IF(VLOOKUP(C263,Сводный!I:L,2,FALSE)&lt;0,IF(AX263&lt;0,AX263-1,-1),IF(AX263&gt;0,AX263+1,1)))</f>
        <v>4</v>
      </c>
      <c r="AY264" s="120"/>
    </row>
    <row r="265" spans="1:51" s="25" customFormat="1" ht="11.25">
      <c r="A265" s="124"/>
      <c r="B265" s="116">
        <v>264</v>
      </c>
      <c r="C265" s="134">
        <v>40185</v>
      </c>
      <c r="D265" s="83">
        <v>0.51324074074074</v>
      </c>
      <c r="E265" s="84">
        <f t="shared" si="110"/>
        <v>40185</v>
      </c>
      <c r="F265" s="83">
        <v>0.53060185185184994</v>
      </c>
      <c r="G265" s="85" t="s">
        <v>1216</v>
      </c>
      <c r="H265" s="85" t="s">
        <v>63</v>
      </c>
      <c r="I265" s="86">
        <v>42</v>
      </c>
      <c r="J265" s="86">
        <v>42.47</v>
      </c>
      <c r="K265" s="85">
        <v>100</v>
      </c>
      <c r="L265" s="86">
        <v>2.48</v>
      </c>
      <c r="M265" s="118" t="s">
        <v>11847</v>
      </c>
      <c r="N265" s="108" t="s">
        <v>11909</v>
      </c>
      <c r="O265" s="109">
        <v>-2</v>
      </c>
      <c r="P265" s="110" t="s">
        <v>11995</v>
      </c>
      <c r="Q265" s="86"/>
      <c r="R265" s="86"/>
      <c r="S265" s="128">
        <f t="shared" si="132"/>
        <v>30156.995219999975</v>
      </c>
      <c r="T265" s="128">
        <f t="shared" si="133"/>
        <v>2.48</v>
      </c>
      <c r="U265" s="126">
        <f t="shared" si="119"/>
        <v>4200</v>
      </c>
      <c r="V265" s="126">
        <f t="shared" si="120"/>
        <v>4247</v>
      </c>
      <c r="W265" s="125">
        <f t="shared" si="121"/>
        <v>47</v>
      </c>
      <c r="X265" s="125">
        <f t="shared" si="128"/>
        <v>44.52</v>
      </c>
      <c r="Y265" s="127">
        <f t="shared" si="117"/>
        <v>785.0099999999976</v>
      </c>
      <c r="Z265" s="127">
        <f t="shared" si="118"/>
        <v>112.47521999999783</v>
      </c>
      <c r="AA265" s="127">
        <f t="shared" si="115"/>
        <v>832.0099999999976</v>
      </c>
      <c r="AB265" s="127">
        <f t="shared" si="116"/>
        <v>156.99521999999783</v>
      </c>
      <c r="AC265" s="91" t="str">
        <f>IF(G265&lt;&gt;"",VLOOKUP(WEEKDAY(C265,2),Служебный!K$4:L$10,2),"")</f>
        <v>чт</v>
      </c>
      <c r="AD265" s="111" t="str">
        <f t="shared" si="122"/>
        <v>12-13</v>
      </c>
      <c r="AE265" s="91" t="str">
        <f>VLOOKUP(G:G,Служебный!B:G,6,)</f>
        <v>NYSE</v>
      </c>
      <c r="AF265" s="91" t="str">
        <f>VLOOKUP(G:G,Служебный!B:G,3,FALSE)</f>
        <v>Financial</v>
      </c>
      <c r="AG265" s="91" t="str">
        <f>VLOOKUP(G:G,Служебный!B:G,4,FALSE)</f>
        <v>Credit Services</v>
      </c>
      <c r="AH265" s="112">
        <f t="shared" si="123"/>
        <v>1500</v>
      </c>
      <c r="AI265" s="112">
        <f t="shared" si="129"/>
        <v>15</v>
      </c>
      <c r="AJ265" s="112" t="str">
        <f t="shared" si="124"/>
        <v>интрадей</v>
      </c>
      <c r="AK265" s="91" t="str">
        <f>IF(D265&lt;Служебный!P$3,"Раньше открытия",IF(D265&gt;Служебный!P$6,"Позже закрытия",IF(D265&lt;Служебный!P$4,Служебный!N$4,IF((D265&gt;Служебный!P$5),Служебный!N$6,Служебный!N$5))))</f>
        <v>11:00 - 14:30</v>
      </c>
      <c r="AL265" s="91">
        <f t="shared" si="108"/>
        <v>44.52</v>
      </c>
      <c r="AM265" s="91">
        <f t="shared" si="109"/>
        <v>0</v>
      </c>
      <c r="AN265" s="91">
        <f t="shared" si="134"/>
        <v>2010</v>
      </c>
      <c r="AO265" s="91" t="str">
        <f t="shared" si="135"/>
        <v>Январь</v>
      </c>
      <c r="AP265" s="113">
        <f t="shared" si="136"/>
        <v>2</v>
      </c>
      <c r="AQ265" s="114">
        <f t="shared" si="125"/>
        <v>0</v>
      </c>
      <c r="AR265" s="114">
        <f t="shared" si="130"/>
        <v>30000</v>
      </c>
      <c r="AS265" s="114">
        <f t="shared" si="131"/>
        <v>0.52331739999991744</v>
      </c>
      <c r="AT265" s="114">
        <f t="shared" si="137"/>
        <v>0.14784570074276501</v>
      </c>
      <c r="AU265" s="91">
        <f t="shared" si="126"/>
        <v>0</v>
      </c>
      <c r="AV265" s="91">
        <f t="shared" si="127"/>
        <v>0</v>
      </c>
      <c r="AW265" s="91">
        <f t="shared" si="138"/>
        <v>45</v>
      </c>
      <c r="AX265" s="115">
        <f>IF(AV265=0,AX264,IF(VLOOKUP(C264,Сводный!I:L,2,FALSE)&lt;0,IF(AX264&lt;0,AX264-1,-1),IF(AX264&gt;0,AX264+1,1)))</f>
        <v>4</v>
      </c>
      <c r="AY265" s="120"/>
    </row>
    <row r="266" spans="1:51" s="25" customFormat="1" ht="11.25">
      <c r="A266" s="124"/>
      <c r="B266" s="116">
        <v>265</v>
      </c>
      <c r="C266" s="134">
        <v>40185</v>
      </c>
      <c r="D266" s="83">
        <v>0.51336805555554998</v>
      </c>
      <c r="E266" s="84">
        <f t="shared" si="110"/>
        <v>40185</v>
      </c>
      <c r="F266" s="83">
        <v>0.53060185185184994</v>
      </c>
      <c r="G266" s="85" t="s">
        <v>1216</v>
      </c>
      <c r="H266" s="85" t="s">
        <v>63</v>
      </c>
      <c r="I266" s="86">
        <v>42.02</v>
      </c>
      <c r="J266" s="86">
        <v>42.47</v>
      </c>
      <c r="K266" s="85">
        <v>100</v>
      </c>
      <c r="L266" s="86">
        <v>2.72</v>
      </c>
      <c r="M266" s="118" t="s">
        <v>11847</v>
      </c>
      <c r="N266" s="108" t="s">
        <v>11909</v>
      </c>
      <c r="O266" s="109">
        <v>1</v>
      </c>
      <c r="P266" s="110" t="s">
        <v>11995</v>
      </c>
      <c r="Q266" s="86"/>
      <c r="R266" s="86"/>
      <c r="S266" s="128">
        <f t="shared" si="132"/>
        <v>30199.275219999974</v>
      </c>
      <c r="T266" s="128">
        <f t="shared" si="133"/>
        <v>2.72</v>
      </c>
      <c r="U266" s="126">
        <f t="shared" si="119"/>
        <v>4202</v>
      </c>
      <c r="V266" s="126">
        <f t="shared" si="120"/>
        <v>4247</v>
      </c>
      <c r="W266" s="125">
        <f t="shared" si="121"/>
        <v>45</v>
      </c>
      <c r="X266" s="125">
        <f t="shared" si="128"/>
        <v>42.28</v>
      </c>
      <c r="Y266" s="127">
        <f t="shared" si="117"/>
        <v>832.0099999999976</v>
      </c>
      <c r="Z266" s="127">
        <f t="shared" si="118"/>
        <v>156.99521999999783</v>
      </c>
      <c r="AA266" s="127">
        <f t="shared" si="115"/>
        <v>877.0099999999976</v>
      </c>
      <c r="AB266" s="127">
        <f t="shared" si="116"/>
        <v>199.27521999999783</v>
      </c>
      <c r="AC266" s="91" t="str">
        <f>IF(G266&lt;&gt;"",VLOOKUP(WEEKDAY(C266,2),Служебный!K$4:L$10,2),"")</f>
        <v>чт</v>
      </c>
      <c r="AD266" s="111" t="str">
        <f t="shared" si="122"/>
        <v>12-13</v>
      </c>
      <c r="AE266" s="91" t="str">
        <f>VLOOKUP(G:G,Служебный!B:G,6,)</f>
        <v>NYSE</v>
      </c>
      <c r="AF266" s="91" t="str">
        <f>VLOOKUP(G:G,Служебный!B:G,3,FALSE)</f>
        <v>Financial</v>
      </c>
      <c r="AG266" s="91" t="str">
        <f>VLOOKUP(G:G,Служебный!B:G,4,FALSE)</f>
        <v>Credit Services</v>
      </c>
      <c r="AH266" s="112">
        <f t="shared" si="123"/>
        <v>1489</v>
      </c>
      <c r="AI266" s="112">
        <f t="shared" si="129"/>
        <v>15</v>
      </c>
      <c r="AJ266" s="112" t="str">
        <f t="shared" si="124"/>
        <v>интрадей</v>
      </c>
      <c r="AK266" s="91" t="str">
        <f>IF(D266&lt;Служебный!P$3,"Раньше открытия",IF(D266&gt;Служебный!P$6,"Позже закрытия",IF(D266&lt;Служебный!P$4,Служебный!N$4,IF((D266&gt;Служебный!P$5),Служебный!N$6,Служебный!N$5))))</f>
        <v>11:00 - 14:30</v>
      </c>
      <c r="AL266" s="91">
        <f t="shared" si="108"/>
        <v>42.28</v>
      </c>
      <c r="AM266" s="91">
        <f t="shared" si="109"/>
        <v>0</v>
      </c>
      <c r="AN266" s="91">
        <f t="shared" si="134"/>
        <v>2010</v>
      </c>
      <c r="AO266" s="91" t="str">
        <f t="shared" si="135"/>
        <v>Январь</v>
      </c>
      <c r="AP266" s="113">
        <f t="shared" si="136"/>
        <v>2</v>
      </c>
      <c r="AQ266" s="114">
        <f t="shared" si="125"/>
        <v>0</v>
      </c>
      <c r="AR266" s="114">
        <f t="shared" si="130"/>
        <v>30000</v>
      </c>
      <c r="AS266" s="114">
        <f t="shared" si="131"/>
        <v>0.66425073333324691</v>
      </c>
      <c r="AT266" s="114">
        <f t="shared" si="137"/>
        <v>0.1401996442004903</v>
      </c>
      <c r="AU266" s="91">
        <f t="shared" si="126"/>
        <v>0</v>
      </c>
      <c r="AV266" s="91">
        <f t="shared" si="127"/>
        <v>0</v>
      </c>
      <c r="AW266" s="91">
        <f t="shared" si="138"/>
        <v>45</v>
      </c>
      <c r="AX266" s="115">
        <f>IF(AV266=0,AX265,IF(VLOOKUP(C265,Сводный!I:L,2,FALSE)&lt;0,IF(AX265&lt;0,AX265-1,-1),IF(AX265&gt;0,AX265+1,1)))</f>
        <v>4</v>
      </c>
      <c r="AY266" s="120"/>
    </row>
    <row r="267" spans="1:51" s="25" customFormat="1" ht="11.25">
      <c r="A267" s="124"/>
      <c r="B267" s="116">
        <v>266</v>
      </c>
      <c r="C267" s="134">
        <v>40185</v>
      </c>
      <c r="D267" s="83">
        <v>0.51569444444444001</v>
      </c>
      <c r="E267" s="84">
        <f t="shared" si="110"/>
        <v>40185</v>
      </c>
      <c r="F267" s="83">
        <v>0.52157407407406997</v>
      </c>
      <c r="G267" s="85" t="s">
        <v>2589</v>
      </c>
      <c r="H267" s="85" t="s">
        <v>68</v>
      </c>
      <c r="I267" s="86">
        <v>24.99</v>
      </c>
      <c r="J267" s="86">
        <v>25.02</v>
      </c>
      <c r="K267" s="85">
        <v>100</v>
      </c>
      <c r="L267" s="86">
        <v>2.44</v>
      </c>
      <c r="M267" s="118" t="s">
        <v>11907</v>
      </c>
      <c r="N267" s="108" t="s">
        <v>11909</v>
      </c>
      <c r="O267" s="109">
        <v>-2</v>
      </c>
      <c r="P267" s="110" t="s">
        <v>11996</v>
      </c>
      <c r="Q267" s="86"/>
      <c r="R267" s="86"/>
      <c r="S267" s="128">
        <f t="shared" si="132"/>
        <v>30193.835219999975</v>
      </c>
      <c r="T267" s="128">
        <f t="shared" si="133"/>
        <v>2.44</v>
      </c>
      <c r="U267" s="126">
        <f t="shared" si="119"/>
        <v>2499</v>
      </c>
      <c r="V267" s="126">
        <f t="shared" si="120"/>
        <v>2502</v>
      </c>
      <c r="W267" s="125">
        <f t="shared" si="121"/>
        <v>-3</v>
      </c>
      <c r="X267" s="125">
        <f t="shared" si="128"/>
        <v>-5.4399999999999995</v>
      </c>
      <c r="Y267" s="127">
        <f t="shared" si="117"/>
        <v>877.0099999999976</v>
      </c>
      <c r="Z267" s="127">
        <f t="shared" si="118"/>
        <v>199.27521999999783</v>
      </c>
      <c r="AA267" s="127">
        <f t="shared" si="115"/>
        <v>874.0099999999976</v>
      </c>
      <c r="AB267" s="127">
        <f t="shared" si="116"/>
        <v>193.83521999999783</v>
      </c>
      <c r="AC267" s="91" t="str">
        <f>IF(G267&lt;&gt;"",VLOOKUP(WEEKDAY(C267,2),Служебный!K$4:L$10,2),"")</f>
        <v>чт</v>
      </c>
      <c r="AD267" s="111" t="str">
        <f t="shared" si="122"/>
        <v>12-13</v>
      </c>
      <c r="AE267" s="91" t="str">
        <f>VLOOKUP(G:G,Служебный!B:G,6,)</f>
        <v>NYSE</v>
      </c>
      <c r="AF267" s="91" t="str">
        <f>VLOOKUP(G:G,Служебный!B:G,3,FALSE)</f>
        <v>Healthcare</v>
      </c>
      <c r="AG267" s="91" t="str">
        <f>VLOOKUP(G:G,Служебный!B:G,4,FALSE)</f>
        <v>Health Care Plans</v>
      </c>
      <c r="AH267" s="112">
        <f t="shared" si="123"/>
        <v>508</v>
      </c>
      <c r="AI267" s="112">
        <f t="shared" si="129"/>
        <v>0</v>
      </c>
      <c r="AJ267" s="112" t="str">
        <f t="shared" si="124"/>
        <v>интрадей</v>
      </c>
      <c r="AK267" s="91" t="str">
        <f>IF(D267&lt;Служебный!P$3,"Раньше открытия",IF(D267&gt;Служебный!P$6,"Позже закрытия",IF(D267&lt;Служебный!P$4,Служебный!N$4,IF((D267&gt;Служебный!P$5),Служебный!N$6,Служебный!N$5))))</f>
        <v>11:00 - 14:30</v>
      </c>
      <c r="AL267" s="91">
        <f t="shared" si="108"/>
        <v>0</v>
      </c>
      <c r="AM267" s="91">
        <f t="shared" si="109"/>
        <v>-5.4399999999999995</v>
      </c>
      <c r="AN267" s="91">
        <f t="shared" si="134"/>
        <v>2010</v>
      </c>
      <c r="AO267" s="91" t="str">
        <f t="shared" si="135"/>
        <v>Январь</v>
      </c>
      <c r="AP267" s="113">
        <f t="shared" si="136"/>
        <v>2</v>
      </c>
      <c r="AQ267" s="114">
        <f t="shared" si="125"/>
        <v>0</v>
      </c>
      <c r="AR267" s="114">
        <f t="shared" si="130"/>
        <v>30000</v>
      </c>
      <c r="AS267" s="114">
        <f t="shared" si="131"/>
        <v>0.64611739999991791</v>
      </c>
      <c r="AT267" s="114">
        <f t="shared" si="137"/>
        <v>-1.801367734943506E-2</v>
      </c>
      <c r="AU267" s="91">
        <f t="shared" si="126"/>
        <v>0</v>
      </c>
      <c r="AV267" s="91">
        <f t="shared" si="127"/>
        <v>0</v>
      </c>
      <c r="AW267" s="91">
        <f t="shared" si="138"/>
        <v>25</v>
      </c>
      <c r="AX267" s="115">
        <f>IF(AV267=0,AX266,IF(VLOOKUP(C266,Сводный!I:L,2,FALSE)&lt;0,IF(AX266&lt;0,AX266-1,-1),IF(AX266&gt;0,AX266+1,1)))</f>
        <v>4</v>
      </c>
      <c r="AY267" s="120"/>
    </row>
    <row r="268" spans="1:51" s="25" customFormat="1" ht="11.25">
      <c r="A268" s="124"/>
      <c r="B268" s="116">
        <v>267</v>
      </c>
      <c r="C268" s="134">
        <v>40185</v>
      </c>
      <c r="D268" s="83">
        <v>0.51575231481480999</v>
      </c>
      <c r="E268" s="84">
        <f t="shared" si="110"/>
        <v>40185</v>
      </c>
      <c r="F268" s="83">
        <v>0.52157407407406997</v>
      </c>
      <c r="G268" s="85" t="s">
        <v>2589</v>
      </c>
      <c r="H268" s="85" t="s">
        <v>68</v>
      </c>
      <c r="I268" s="86">
        <v>24.99</v>
      </c>
      <c r="J268" s="86">
        <v>25.02</v>
      </c>
      <c r="K268" s="85">
        <v>100</v>
      </c>
      <c r="L268" s="86">
        <v>2.44</v>
      </c>
      <c r="M268" s="118" t="s">
        <v>11907</v>
      </c>
      <c r="N268" s="108" t="s">
        <v>11909</v>
      </c>
      <c r="O268" s="109">
        <v>0</v>
      </c>
      <c r="P268" s="110" t="s">
        <v>11996</v>
      </c>
      <c r="Q268" s="86"/>
      <c r="R268" s="86"/>
      <c r="S268" s="128">
        <f t="shared" si="132"/>
        <v>30188.395219999977</v>
      </c>
      <c r="T268" s="128">
        <f t="shared" si="133"/>
        <v>2.44</v>
      </c>
      <c r="U268" s="126">
        <f t="shared" si="119"/>
        <v>2499</v>
      </c>
      <c r="V268" s="126">
        <f t="shared" si="120"/>
        <v>2502</v>
      </c>
      <c r="W268" s="125">
        <f t="shared" si="121"/>
        <v>-3</v>
      </c>
      <c r="X268" s="125">
        <f t="shared" si="128"/>
        <v>-5.4399999999999995</v>
      </c>
      <c r="Y268" s="127">
        <f t="shared" si="117"/>
        <v>874.0099999999976</v>
      </c>
      <c r="Z268" s="127">
        <f t="shared" si="118"/>
        <v>193.83521999999783</v>
      </c>
      <c r="AA268" s="127">
        <f t="shared" si="115"/>
        <v>871.0099999999976</v>
      </c>
      <c r="AB268" s="127">
        <f t="shared" si="116"/>
        <v>188.39521999999783</v>
      </c>
      <c r="AC268" s="91" t="str">
        <f>IF(G268&lt;&gt;"",VLOOKUP(WEEKDAY(C268,2),Служебный!K$4:L$10,2),"")</f>
        <v>чт</v>
      </c>
      <c r="AD268" s="111" t="str">
        <f t="shared" si="122"/>
        <v>12-13</v>
      </c>
      <c r="AE268" s="91" t="str">
        <f>VLOOKUP(G:G,Служебный!B:G,6,)</f>
        <v>NYSE</v>
      </c>
      <c r="AF268" s="91" t="str">
        <f>VLOOKUP(G:G,Служебный!B:G,3,FALSE)</f>
        <v>Healthcare</v>
      </c>
      <c r="AG268" s="91" t="str">
        <f>VLOOKUP(G:G,Служебный!B:G,4,FALSE)</f>
        <v>Health Care Plans</v>
      </c>
      <c r="AH268" s="112">
        <f t="shared" si="123"/>
        <v>503</v>
      </c>
      <c r="AI268" s="112">
        <f t="shared" si="129"/>
        <v>0</v>
      </c>
      <c r="AJ268" s="112" t="str">
        <f t="shared" si="124"/>
        <v>интрадей</v>
      </c>
      <c r="AK268" s="91" t="str">
        <f>IF(D268&lt;Служебный!P$3,"Раньше открытия",IF(D268&gt;Служебный!P$6,"Позже закрытия",IF(D268&lt;Служебный!P$4,Служебный!N$4,IF((D268&gt;Служебный!P$5),Служебный!N$6,Служебный!N$5))))</f>
        <v>11:00 - 14:30</v>
      </c>
      <c r="AL268" s="91">
        <f t="shared" ref="AL268:AL331" si="139">IF(X268&gt;0,X268,0)</f>
        <v>0</v>
      </c>
      <c r="AM268" s="91">
        <f t="shared" ref="AM268:AM331" si="140">IF(X268&lt;0,X268,0)</f>
        <v>-5.4399999999999995</v>
      </c>
      <c r="AN268" s="91">
        <f t="shared" si="134"/>
        <v>2010</v>
      </c>
      <c r="AO268" s="91" t="str">
        <f t="shared" si="135"/>
        <v>Январь</v>
      </c>
      <c r="AP268" s="113">
        <f t="shared" si="136"/>
        <v>2</v>
      </c>
      <c r="AQ268" s="114">
        <f t="shared" si="125"/>
        <v>0</v>
      </c>
      <c r="AR268" s="114">
        <f t="shared" si="130"/>
        <v>30000</v>
      </c>
      <c r="AS268" s="114">
        <f t="shared" si="131"/>
        <v>0.62798406666658901</v>
      </c>
      <c r="AT268" s="114">
        <f t="shared" si="137"/>
        <v>-1.8016922859787319E-2</v>
      </c>
      <c r="AU268" s="91">
        <f t="shared" si="126"/>
        <v>0</v>
      </c>
      <c r="AV268" s="91">
        <f t="shared" si="127"/>
        <v>0</v>
      </c>
      <c r="AW268" s="91">
        <f t="shared" si="138"/>
        <v>25</v>
      </c>
      <c r="AX268" s="115">
        <f>IF(AV268=0,AX267,IF(VLOOKUP(C267,Сводный!I:L,2,FALSE)&lt;0,IF(AX267&lt;0,AX267-1,-1),IF(AX267&gt;0,AX267+1,1)))</f>
        <v>4</v>
      </c>
      <c r="AY268" s="120"/>
    </row>
    <row r="269" spans="1:51" s="25" customFormat="1" ht="11.25">
      <c r="A269" s="124"/>
      <c r="B269" s="116">
        <v>268</v>
      </c>
      <c r="C269" s="134">
        <v>40185</v>
      </c>
      <c r="D269" s="83">
        <v>0.52471064814814006</v>
      </c>
      <c r="E269" s="84">
        <f t="shared" si="110"/>
        <v>40185</v>
      </c>
      <c r="F269" s="83">
        <v>0.52583333333332993</v>
      </c>
      <c r="G269" s="85" t="s">
        <v>1218</v>
      </c>
      <c r="H269" s="85" t="s">
        <v>63</v>
      </c>
      <c r="I269" s="86">
        <v>44.82</v>
      </c>
      <c r="J269" s="86">
        <v>44.77</v>
      </c>
      <c r="K269" s="85">
        <v>100</v>
      </c>
      <c r="L269" s="86">
        <v>2.33</v>
      </c>
      <c r="M269" s="118" t="s">
        <v>11847</v>
      </c>
      <c r="N269" s="108" t="s">
        <v>11913</v>
      </c>
      <c r="O269" s="109">
        <v>-2</v>
      </c>
      <c r="P269" s="110" t="s">
        <v>11995</v>
      </c>
      <c r="Q269" s="86"/>
      <c r="R269" s="86"/>
      <c r="S269" s="128">
        <f t="shared" si="132"/>
        <v>30181.065219999975</v>
      </c>
      <c r="T269" s="128">
        <f t="shared" si="133"/>
        <v>2.33</v>
      </c>
      <c r="U269" s="126">
        <f t="shared" si="119"/>
        <v>4482</v>
      </c>
      <c r="V269" s="126">
        <f t="shared" si="120"/>
        <v>4477</v>
      </c>
      <c r="W269" s="125">
        <f t="shared" si="121"/>
        <v>-5</v>
      </c>
      <c r="X269" s="125">
        <f t="shared" si="128"/>
        <v>-7.33</v>
      </c>
      <c r="Y269" s="127">
        <f t="shared" si="117"/>
        <v>871.0099999999976</v>
      </c>
      <c r="Z269" s="127">
        <f t="shared" si="118"/>
        <v>188.39521999999783</v>
      </c>
      <c r="AA269" s="127">
        <f t="shared" si="115"/>
        <v>866.0099999999976</v>
      </c>
      <c r="AB269" s="127">
        <f t="shared" si="116"/>
        <v>181.06521999999782</v>
      </c>
      <c r="AC269" s="91" t="str">
        <f>IF(G269&lt;&gt;"",VLOOKUP(WEEKDAY(C269,2),Служебный!K$4:L$10,2),"")</f>
        <v>чт</v>
      </c>
      <c r="AD269" s="111" t="str">
        <f t="shared" si="122"/>
        <v>12-13</v>
      </c>
      <c r="AE269" s="91" t="str">
        <f>VLOOKUP(G:G,Служебный!B:G,6,)</f>
        <v>NYSE</v>
      </c>
      <c r="AF269" s="91" t="str">
        <f>VLOOKUP(G:G,Служебный!B:G,3,FALSE)</f>
        <v>Basic Materials</v>
      </c>
      <c r="AG269" s="91" t="str">
        <f>VLOOKUP(G:G,Служебный!B:G,4,FALSE)</f>
        <v>Independent Oil &amp; Gas</v>
      </c>
      <c r="AH269" s="112">
        <f t="shared" si="123"/>
        <v>97</v>
      </c>
      <c r="AI269" s="112">
        <f t="shared" si="129"/>
        <v>0</v>
      </c>
      <c r="AJ269" s="112" t="str">
        <f t="shared" si="124"/>
        <v>интрадей</v>
      </c>
      <c r="AK269" s="91" t="str">
        <f>IF(D269&lt;Служебный!P$3,"Раньше открытия",IF(D269&gt;Служебный!P$6,"Позже закрытия",IF(D269&lt;Служебный!P$4,Служебный!N$4,IF((D269&gt;Служебный!P$5),Служебный!N$6,Служебный!N$5))))</f>
        <v>11:00 - 14:30</v>
      </c>
      <c r="AL269" s="91">
        <f t="shared" si="139"/>
        <v>0</v>
      </c>
      <c r="AM269" s="91">
        <f t="shared" si="140"/>
        <v>-7.33</v>
      </c>
      <c r="AN269" s="91">
        <f t="shared" si="134"/>
        <v>2010</v>
      </c>
      <c r="AO269" s="91" t="str">
        <f t="shared" si="135"/>
        <v>Январь</v>
      </c>
      <c r="AP269" s="113">
        <f t="shared" si="136"/>
        <v>2</v>
      </c>
      <c r="AQ269" s="114">
        <f t="shared" si="125"/>
        <v>0</v>
      </c>
      <c r="AR269" s="114">
        <f t="shared" si="130"/>
        <v>30000</v>
      </c>
      <c r="AS269" s="114">
        <f t="shared" si="131"/>
        <v>0.60355073333324982</v>
      </c>
      <c r="AT269" s="114">
        <f t="shared" si="137"/>
        <v>-2.4280853442469778E-2</v>
      </c>
      <c r="AU269" s="91">
        <f t="shared" si="126"/>
        <v>0</v>
      </c>
      <c r="AV269" s="91">
        <f t="shared" si="127"/>
        <v>0</v>
      </c>
      <c r="AW269" s="91">
        <f t="shared" si="138"/>
        <v>45</v>
      </c>
      <c r="AX269" s="115">
        <f>IF(AV269=0,AX268,IF(VLOOKUP(C268,Сводный!I:L,2,FALSE)&lt;0,IF(AX268&lt;0,AX268-1,-1),IF(AX268&gt;0,AX268+1,1)))</f>
        <v>4</v>
      </c>
      <c r="AY269" s="120"/>
    </row>
    <row r="270" spans="1:51" s="25" customFormat="1" ht="11.25">
      <c r="A270" s="124"/>
      <c r="B270" s="116">
        <v>269</v>
      </c>
      <c r="C270" s="134">
        <v>40185</v>
      </c>
      <c r="D270" s="83">
        <v>0.52732638888887995</v>
      </c>
      <c r="E270" s="84">
        <f t="shared" si="110"/>
        <v>40185</v>
      </c>
      <c r="F270" s="83">
        <v>0.60687500000000005</v>
      </c>
      <c r="G270" s="85" t="s">
        <v>4161</v>
      </c>
      <c r="H270" s="85" t="s">
        <v>68</v>
      </c>
      <c r="I270" s="86">
        <v>39.44</v>
      </c>
      <c r="J270" s="86">
        <v>39.46</v>
      </c>
      <c r="K270" s="85">
        <v>100</v>
      </c>
      <c r="L270" s="86">
        <v>2.48</v>
      </c>
      <c r="M270" s="118" t="s">
        <v>11847</v>
      </c>
      <c r="N270" s="108" t="s">
        <v>11910</v>
      </c>
      <c r="O270" s="109">
        <v>-2</v>
      </c>
      <c r="P270" s="110" t="s">
        <v>11995</v>
      </c>
      <c r="Q270" s="86"/>
      <c r="R270" s="86"/>
      <c r="S270" s="128">
        <f t="shared" si="132"/>
        <v>30176.585219999975</v>
      </c>
      <c r="T270" s="128">
        <f t="shared" si="133"/>
        <v>2.48</v>
      </c>
      <c r="U270" s="126">
        <f t="shared" si="119"/>
        <v>3944</v>
      </c>
      <c r="V270" s="126">
        <f t="shared" si="120"/>
        <v>3946</v>
      </c>
      <c r="W270" s="125">
        <f t="shared" si="121"/>
        <v>-2</v>
      </c>
      <c r="X270" s="125">
        <f t="shared" si="128"/>
        <v>-4.4800000000000004</v>
      </c>
      <c r="Y270" s="127">
        <f t="shared" si="117"/>
        <v>866.0099999999976</v>
      </c>
      <c r="Z270" s="127">
        <f t="shared" si="118"/>
        <v>181.06521999999782</v>
      </c>
      <c r="AA270" s="127">
        <f t="shared" si="115"/>
        <v>864.0099999999976</v>
      </c>
      <c r="AB270" s="127">
        <f t="shared" si="116"/>
        <v>176.58521999999783</v>
      </c>
      <c r="AC270" s="91" t="str">
        <f>IF(G270&lt;&gt;"",VLOOKUP(WEEKDAY(C270,2),Служебный!K$4:L$10,2),"")</f>
        <v>чт</v>
      </c>
      <c r="AD270" s="111" t="str">
        <f t="shared" si="122"/>
        <v>12-13</v>
      </c>
      <c r="AE270" s="91" t="str">
        <f>VLOOKUP(G:G,Служебный!B:G,6,)</f>
        <v>NYSE</v>
      </c>
      <c r="AF270" s="91" t="str">
        <f>VLOOKUP(G:G,Служебный!B:G,3,FALSE)</f>
        <v>Utilities</v>
      </c>
      <c r="AG270" s="91" t="str">
        <f>VLOOKUP(G:G,Служебный!B:G,4,FALSE)</f>
        <v>Electric Utilities</v>
      </c>
      <c r="AH270" s="112">
        <f t="shared" si="123"/>
        <v>6873</v>
      </c>
      <c r="AI270" s="112">
        <f t="shared" si="129"/>
        <v>105</v>
      </c>
      <c r="AJ270" s="112" t="str">
        <f t="shared" si="124"/>
        <v>интрадей</v>
      </c>
      <c r="AK270" s="91" t="str">
        <f>IF(D270&lt;Служебный!P$3,"Раньше открытия",IF(D270&gt;Служебный!P$6,"Позже закрытия",IF(D270&lt;Служебный!P$4,Служебный!N$4,IF((D270&gt;Служебный!P$5),Служебный!N$6,Служебный!N$5))))</f>
        <v>11:00 - 14:30</v>
      </c>
      <c r="AL270" s="91">
        <f t="shared" si="139"/>
        <v>0</v>
      </c>
      <c r="AM270" s="91">
        <f t="shared" si="140"/>
        <v>-4.4800000000000004</v>
      </c>
      <c r="AN270" s="91">
        <f t="shared" si="134"/>
        <v>2010</v>
      </c>
      <c r="AO270" s="91" t="str">
        <f t="shared" si="135"/>
        <v>Январь</v>
      </c>
      <c r="AP270" s="113">
        <f t="shared" si="136"/>
        <v>2</v>
      </c>
      <c r="AQ270" s="114">
        <f t="shared" si="125"/>
        <v>0</v>
      </c>
      <c r="AR270" s="114">
        <f t="shared" si="130"/>
        <v>30000</v>
      </c>
      <c r="AS270" s="114">
        <f t="shared" si="131"/>
        <v>0.58861739999991791</v>
      </c>
      <c r="AT270" s="114">
        <f t="shared" si="137"/>
        <v>-1.4843743808720238E-2</v>
      </c>
      <c r="AU270" s="91">
        <f t="shared" si="126"/>
        <v>0</v>
      </c>
      <c r="AV270" s="91">
        <f t="shared" si="127"/>
        <v>0</v>
      </c>
      <c r="AW270" s="91">
        <f t="shared" si="138"/>
        <v>40</v>
      </c>
      <c r="AX270" s="115">
        <f>IF(AV270=0,AX269,IF(VLOOKUP(C269,Сводный!I:L,2,FALSE)&lt;0,IF(AX269&lt;0,AX269-1,-1),IF(AX269&gt;0,AX269+1,1)))</f>
        <v>4</v>
      </c>
      <c r="AY270" s="120"/>
    </row>
    <row r="271" spans="1:51" s="25" customFormat="1" ht="11.25">
      <c r="A271" s="124"/>
      <c r="B271" s="116">
        <v>270</v>
      </c>
      <c r="C271" s="134">
        <v>40185</v>
      </c>
      <c r="D271" s="83">
        <v>0.53438657407406998</v>
      </c>
      <c r="E271" s="84">
        <f t="shared" si="110"/>
        <v>40185</v>
      </c>
      <c r="F271" s="83">
        <v>0.53916666666666002</v>
      </c>
      <c r="G271" s="85" t="s">
        <v>396</v>
      </c>
      <c r="H271" s="85" t="s">
        <v>63</v>
      </c>
      <c r="I271" s="86">
        <v>49.05</v>
      </c>
      <c r="J271" s="86">
        <v>48.99</v>
      </c>
      <c r="K271" s="85">
        <v>100</v>
      </c>
      <c r="L271" s="86">
        <v>2.5</v>
      </c>
      <c r="M271" s="118" t="s">
        <v>11846</v>
      </c>
      <c r="N271" s="108" t="s">
        <v>11914</v>
      </c>
      <c r="O271" s="109">
        <v>-2</v>
      </c>
      <c r="P271" s="110" t="s">
        <v>11997</v>
      </c>
      <c r="Q271" s="86"/>
      <c r="R271" s="86"/>
      <c r="S271" s="128">
        <f t="shared" si="132"/>
        <v>30168.085219999975</v>
      </c>
      <c r="T271" s="128">
        <f t="shared" si="133"/>
        <v>2.5</v>
      </c>
      <c r="U271" s="126">
        <f t="shared" si="119"/>
        <v>4905</v>
      </c>
      <c r="V271" s="126">
        <f t="shared" si="120"/>
        <v>4899</v>
      </c>
      <c r="W271" s="125">
        <f t="shared" si="121"/>
        <v>-6</v>
      </c>
      <c r="X271" s="125">
        <f t="shared" si="128"/>
        <v>-8.5</v>
      </c>
      <c r="Y271" s="127">
        <f t="shared" si="117"/>
        <v>864.0099999999976</v>
      </c>
      <c r="Z271" s="127">
        <f t="shared" si="118"/>
        <v>176.58521999999783</v>
      </c>
      <c r="AA271" s="127">
        <f t="shared" si="115"/>
        <v>858.0099999999976</v>
      </c>
      <c r="AB271" s="127">
        <f t="shared" si="116"/>
        <v>168.08521999999783</v>
      </c>
      <c r="AC271" s="91" t="str">
        <f>IF(G271&lt;&gt;"",VLOOKUP(WEEKDAY(C271,2),Служебный!K$4:L$10,2),"")</f>
        <v>чт</v>
      </c>
      <c r="AD271" s="111" t="str">
        <f t="shared" si="122"/>
        <v>12-13</v>
      </c>
      <c r="AE271" s="91" t="str">
        <f>VLOOKUP(G:G,Служебный!B:G,6,)</f>
        <v>NYSE</v>
      </c>
      <c r="AF271" s="91" t="str">
        <f>VLOOKUP(G:G,Служебный!B:G,3,FALSE)</f>
        <v>Technology</v>
      </c>
      <c r="AG271" s="91" t="str">
        <f>VLOOKUP(G:G,Служебный!B:G,4,FALSE)</f>
        <v>Wireless Communications</v>
      </c>
      <c r="AH271" s="112">
        <f t="shared" si="123"/>
        <v>413</v>
      </c>
      <c r="AI271" s="112">
        <f t="shared" si="129"/>
        <v>0</v>
      </c>
      <c r="AJ271" s="112" t="str">
        <f t="shared" si="124"/>
        <v>интрадей</v>
      </c>
      <c r="AK271" s="91" t="str">
        <f>IF(D271&lt;Служебный!P$3,"Раньше открытия",IF(D271&gt;Служебный!P$6,"Позже закрытия",IF(D271&lt;Служебный!P$4,Служебный!N$4,IF((D271&gt;Служебный!P$5),Служебный!N$6,Служебный!N$5))))</f>
        <v>11:00 - 14:30</v>
      </c>
      <c r="AL271" s="91">
        <f t="shared" si="139"/>
        <v>0</v>
      </c>
      <c r="AM271" s="91">
        <f t="shared" si="140"/>
        <v>-8.5</v>
      </c>
      <c r="AN271" s="91">
        <f t="shared" si="134"/>
        <v>2010</v>
      </c>
      <c r="AO271" s="91" t="str">
        <f t="shared" si="135"/>
        <v>Январь</v>
      </c>
      <c r="AP271" s="113">
        <f t="shared" si="136"/>
        <v>2</v>
      </c>
      <c r="AQ271" s="114">
        <f t="shared" si="125"/>
        <v>0</v>
      </c>
      <c r="AR271" s="114">
        <f t="shared" si="130"/>
        <v>30000</v>
      </c>
      <c r="AS271" s="114">
        <f t="shared" si="131"/>
        <v>0.56028406666658459</v>
      </c>
      <c r="AT271" s="114">
        <f t="shared" si="137"/>
        <v>-2.8167534325144582E-2</v>
      </c>
      <c r="AU271" s="91">
        <f t="shared" si="126"/>
        <v>0</v>
      </c>
      <c r="AV271" s="91">
        <f t="shared" si="127"/>
        <v>0</v>
      </c>
      <c r="AW271" s="91">
        <f t="shared" si="138"/>
        <v>50</v>
      </c>
      <c r="AX271" s="115">
        <f>IF(AV271=0,AX270,IF(VLOOKUP(C270,Сводный!I:L,2,FALSE)&lt;0,IF(AX270&lt;0,AX270-1,-1),IF(AX270&gt;0,AX270+1,1)))</f>
        <v>4</v>
      </c>
      <c r="AY271" s="120"/>
    </row>
    <row r="272" spans="1:51" s="25" customFormat="1" ht="11.25">
      <c r="A272" s="124"/>
      <c r="B272" s="116">
        <v>271</v>
      </c>
      <c r="C272" s="134">
        <v>40185</v>
      </c>
      <c r="D272" s="83">
        <v>0.53724537037037001</v>
      </c>
      <c r="E272" s="84">
        <f t="shared" si="110"/>
        <v>40185</v>
      </c>
      <c r="F272" s="83">
        <v>0.54656249999999007</v>
      </c>
      <c r="G272" s="85" t="s">
        <v>256</v>
      </c>
      <c r="H272" s="85" t="s">
        <v>63</v>
      </c>
      <c r="I272" s="86">
        <v>12.5</v>
      </c>
      <c r="J272" s="86">
        <v>12.43</v>
      </c>
      <c r="K272" s="85">
        <v>100</v>
      </c>
      <c r="L272" s="86">
        <v>2.5299999999999998</v>
      </c>
      <c r="M272" s="118" t="s">
        <v>11847</v>
      </c>
      <c r="N272" s="108" t="s">
        <v>11913</v>
      </c>
      <c r="O272" s="109">
        <v>1</v>
      </c>
      <c r="P272" s="110" t="s">
        <v>11995</v>
      </c>
      <c r="Q272" s="86"/>
      <c r="R272" s="86"/>
      <c r="S272" s="128">
        <f t="shared" si="132"/>
        <v>30158.555219999977</v>
      </c>
      <c r="T272" s="128">
        <f t="shared" si="133"/>
        <v>2.5299999999999998</v>
      </c>
      <c r="U272" s="126">
        <f t="shared" si="119"/>
        <v>1250</v>
      </c>
      <c r="V272" s="126">
        <f t="shared" si="120"/>
        <v>1243</v>
      </c>
      <c r="W272" s="125">
        <f t="shared" si="121"/>
        <v>-7</v>
      </c>
      <c r="X272" s="125">
        <f t="shared" si="128"/>
        <v>-9.5299999999999994</v>
      </c>
      <c r="Y272" s="127">
        <f t="shared" si="117"/>
        <v>858.0099999999976</v>
      </c>
      <c r="Z272" s="127">
        <f t="shared" si="118"/>
        <v>168.08521999999783</v>
      </c>
      <c r="AA272" s="127">
        <f t="shared" si="115"/>
        <v>851.0099999999976</v>
      </c>
      <c r="AB272" s="127">
        <f t="shared" si="116"/>
        <v>158.55521999999783</v>
      </c>
      <c r="AC272" s="91" t="str">
        <f>IF(G272&lt;&gt;"",VLOOKUP(WEEKDAY(C272,2),Служебный!K$4:L$10,2),"")</f>
        <v>чт</v>
      </c>
      <c r="AD272" s="111" t="str">
        <f t="shared" si="122"/>
        <v>12-13</v>
      </c>
      <c r="AE272" s="91" t="str">
        <f>VLOOKUP(G:G,Служебный!B:G,6,)</f>
        <v>NYSE</v>
      </c>
      <c r="AF272" s="91" t="str">
        <f>VLOOKUP(G:G,Служебный!B:G,3,FALSE)</f>
        <v>Financial</v>
      </c>
      <c r="AG272" s="91" t="str">
        <f>VLOOKUP(G:G,Служебный!B:G,4,FALSE)</f>
        <v>Savings &amp; Loans</v>
      </c>
      <c r="AH272" s="112">
        <f t="shared" si="123"/>
        <v>805</v>
      </c>
      <c r="AI272" s="112">
        <f t="shared" si="129"/>
        <v>0</v>
      </c>
      <c r="AJ272" s="112" t="str">
        <f t="shared" si="124"/>
        <v>интрадей</v>
      </c>
      <c r="AK272" s="91" t="str">
        <f>IF(D272&lt;Служебный!P$3,"Раньше открытия",IF(D272&gt;Служебный!P$6,"Позже закрытия",IF(D272&lt;Служебный!P$4,Служебный!N$4,IF((D272&gt;Служебный!P$5),Служебный!N$6,Служебный!N$5))))</f>
        <v>11:00 - 14:30</v>
      </c>
      <c r="AL272" s="91">
        <f t="shared" si="139"/>
        <v>0</v>
      </c>
      <c r="AM272" s="91">
        <f t="shared" si="140"/>
        <v>-9.5299999999999994</v>
      </c>
      <c r="AN272" s="91">
        <f t="shared" si="134"/>
        <v>2010</v>
      </c>
      <c r="AO272" s="91" t="str">
        <f t="shared" si="135"/>
        <v>Январь</v>
      </c>
      <c r="AP272" s="113">
        <f t="shared" si="136"/>
        <v>2</v>
      </c>
      <c r="AQ272" s="114">
        <f t="shared" si="125"/>
        <v>0</v>
      </c>
      <c r="AR272" s="114">
        <f t="shared" si="130"/>
        <v>30000</v>
      </c>
      <c r="AS272" s="114">
        <f t="shared" si="131"/>
        <v>0.52851739999992187</v>
      </c>
      <c r="AT272" s="114">
        <f t="shared" si="137"/>
        <v>-3.1589674752313772E-2</v>
      </c>
      <c r="AU272" s="91">
        <f t="shared" si="126"/>
        <v>0</v>
      </c>
      <c r="AV272" s="91">
        <f t="shared" si="127"/>
        <v>0</v>
      </c>
      <c r="AW272" s="91">
        <f t="shared" si="138"/>
        <v>15</v>
      </c>
      <c r="AX272" s="115">
        <f>IF(AV272=0,AX271,IF(VLOOKUP(C271,Сводный!I:L,2,FALSE)&lt;0,IF(AX271&lt;0,AX271-1,-1),IF(AX271&gt;0,AX271+1,1)))</f>
        <v>4</v>
      </c>
      <c r="AY272" s="120"/>
    </row>
    <row r="273" spans="1:51" s="25" customFormat="1" ht="11.25">
      <c r="A273" s="124"/>
      <c r="B273" s="116">
        <v>272</v>
      </c>
      <c r="C273" s="134">
        <v>40185</v>
      </c>
      <c r="D273" s="83">
        <v>0.53729166666665995</v>
      </c>
      <c r="E273" s="84">
        <f t="shared" si="110"/>
        <v>40185</v>
      </c>
      <c r="F273" s="83">
        <v>0.54656249999999007</v>
      </c>
      <c r="G273" s="85" t="s">
        <v>256</v>
      </c>
      <c r="H273" s="85" t="s">
        <v>63</v>
      </c>
      <c r="I273" s="86">
        <v>12.5</v>
      </c>
      <c r="J273" s="86">
        <v>12.43</v>
      </c>
      <c r="K273" s="85">
        <v>100</v>
      </c>
      <c r="L273" s="86">
        <v>2.5249999999999999</v>
      </c>
      <c r="M273" s="118" t="s">
        <v>11847</v>
      </c>
      <c r="N273" s="108" t="s">
        <v>11915</v>
      </c>
      <c r="O273" s="109">
        <v>2</v>
      </c>
      <c r="P273" s="110" t="s">
        <v>11995</v>
      </c>
      <c r="Q273" s="86"/>
      <c r="R273" s="86"/>
      <c r="S273" s="128">
        <f t="shared" si="132"/>
        <v>30149.030219999975</v>
      </c>
      <c r="T273" s="128">
        <f t="shared" si="133"/>
        <v>2.5249999999999999</v>
      </c>
      <c r="U273" s="126">
        <f t="shared" si="119"/>
        <v>1250</v>
      </c>
      <c r="V273" s="126">
        <f t="shared" si="120"/>
        <v>1243</v>
      </c>
      <c r="W273" s="125">
        <f t="shared" si="121"/>
        <v>-7</v>
      </c>
      <c r="X273" s="125">
        <f t="shared" si="128"/>
        <v>-9.5250000000000004</v>
      </c>
      <c r="Y273" s="127">
        <f t="shared" si="117"/>
        <v>851.0099999999976</v>
      </c>
      <c r="Z273" s="127">
        <f t="shared" si="118"/>
        <v>158.55521999999783</v>
      </c>
      <c r="AA273" s="127">
        <f t="shared" si="115"/>
        <v>844.0099999999976</v>
      </c>
      <c r="AB273" s="127">
        <f t="shared" si="116"/>
        <v>149.03021999999783</v>
      </c>
      <c r="AC273" s="91" t="str">
        <f>IF(G273&lt;&gt;"",VLOOKUP(WEEKDAY(C273,2),Служебный!K$4:L$10,2),"")</f>
        <v>чт</v>
      </c>
      <c r="AD273" s="111" t="str">
        <f t="shared" si="122"/>
        <v>12-13</v>
      </c>
      <c r="AE273" s="91" t="str">
        <f>VLOOKUP(G:G,Служебный!B:G,6,)</f>
        <v>NYSE</v>
      </c>
      <c r="AF273" s="91" t="str">
        <f>VLOOKUP(G:G,Служебный!B:G,3,FALSE)</f>
        <v>Financial</v>
      </c>
      <c r="AG273" s="91" t="str">
        <f>VLOOKUP(G:G,Служебный!B:G,4,FALSE)</f>
        <v>Savings &amp; Loans</v>
      </c>
      <c r="AH273" s="112">
        <f t="shared" si="123"/>
        <v>801</v>
      </c>
      <c r="AI273" s="112">
        <f t="shared" si="129"/>
        <v>0</v>
      </c>
      <c r="AJ273" s="112" t="str">
        <f t="shared" si="124"/>
        <v>интрадей</v>
      </c>
      <c r="AK273" s="91" t="str">
        <f>IF(D273&lt;Служебный!P$3,"Раньше открытия",IF(D273&gt;Служебный!P$6,"Позже закрытия",IF(D273&lt;Служебный!P$4,Служебный!N$4,IF((D273&gt;Служебный!P$5),Служебный!N$6,Служебный!N$5))))</f>
        <v>11:00 - 14:30</v>
      </c>
      <c r="AL273" s="91">
        <f t="shared" si="139"/>
        <v>0</v>
      </c>
      <c r="AM273" s="91">
        <f t="shared" si="140"/>
        <v>-9.5250000000000004</v>
      </c>
      <c r="AN273" s="91">
        <f t="shared" si="134"/>
        <v>2010</v>
      </c>
      <c r="AO273" s="91" t="str">
        <f t="shared" si="135"/>
        <v>Январь</v>
      </c>
      <c r="AP273" s="113">
        <f t="shared" si="136"/>
        <v>2</v>
      </c>
      <c r="AQ273" s="114">
        <f t="shared" si="125"/>
        <v>0</v>
      </c>
      <c r="AR273" s="114">
        <f t="shared" si="130"/>
        <v>30000</v>
      </c>
      <c r="AS273" s="114">
        <f t="shared" si="131"/>
        <v>0.49676739999991698</v>
      </c>
      <c r="AT273" s="114">
        <f t="shared" si="137"/>
        <v>-3.1583077937648842E-2</v>
      </c>
      <c r="AU273" s="91">
        <f t="shared" si="126"/>
        <v>0</v>
      </c>
      <c r="AV273" s="91">
        <f t="shared" si="127"/>
        <v>0</v>
      </c>
      <c r="AW273" s="91">
        <f t="shared" si="138"/>
        <v>15</v>
      </c>
      <c r="AX273" s="115">
        <f>IF(AV273=0,AX272,IF(VLOOKUP(C272,Сводный!I:L,2,FALSE)&lt;0,IF(AX272&lt;0,AX272-1,-1),IF(AX272&gt;0,AX272+1,1)))</f>
        <v>4</v>
      </c>
      <c r="AY273" s="120"/>
    </row>
    <row r="274" spans="1:51" s="25" customFormat="1" ht="11.25">
      <c r="A274" s="124"/>
      <c r="B274" s="116">
        <v>273</v>
      </c>
      <c r="C274" s="134">
        <v>40185</v>
      </c>
      <c r="D274" s="83">
        <v>0.53918981481480999</v>
      </c>
      <c r="E274" s="84">
        <f t="shared" si="110"/>
        <v>40185</v>
      </c>
      <c r="F274" s="83">
        <v>0.54656249999999007</v>
      </c>
      <c r="G274" s="85" t="s">
        <v>256</v>
      </c>
      <c r="H274" s="85" t="s">
        <v>63</v>
      </c>
      <c r="I274" s="86">
        <v>12.48</v>
      </c>
      <c r="J274" s="86">
        <v>12.43</v>
      </c>
      <c r="K274" s="85">
        <v>100</v>
      </c>
      <c r="L274" s="86">
        <v>2.5249999999999999</v>
      </c>
      <c r="M274" s="118" t="s">
        <v>11847</v>
      </c>
      <c r="N274" s="108" t="s">
        <v>11913</v>
      </c>
      <c r="O274" s="109">
        <v>2</v>
      </c>
      <c r="P274" s="110" t="s">
        <v>11995</v>
      </c>
      <c r="Q274" s="86"/>
      <c r="R274" s="86"/>
      <c r="S274" s="128">
        <f t="shared" si="132"/>
        <v>30141.505219999974</v>
      </c>
      <c r="T274" s="128">
        <f t="shared" si="133"/>
        <v>2.5249999999999999</v>
      </c>
      <c r="U274" s="126">
        <f t="shared" si="119"/>
        <v>1248</v>
      </c>
      <c r="V274" s="126">
        <f t="shared" si="120"/>
        <v>1243</v>
      </c>
      <c r="W274" s="125">
        <f t="shared" si="121"/>
        <v>-5</v>
      </c>
      <c r="X274" s="125">
        <f t="shared" si="128"/>
        <v>-7.5250000000000004</v>
      </c>
      <c r="Y274" s="127">
        <f t="shared" si="117"/>
        <v>844.0099999999976</v>
      </c>
      <c r="Z274" s="127">
        <f t="shared" si="118"/>
        <v>149.03021999999783</v>
      </c>
      <c r="AA274" s="127">
        <f t="shared" si="115"/>
        <v>839.0099999999976</v>
      </c>
      <c r="AB274" s="127">
        <f t="shared" si="116"/>
        <v>141.50521999999782</v>
      </c>
      <c r="AC274" s="91" t="str">
        <f>IF(G274&lt;&gt;"",VLOOKUP(WEEKDAY(C274,2),Служебный!K$4:L$10,2),"")</f>
        <v>чт</v>
      </c>
      <c r="AD274" s="111" t="str">
        <f t="shared" si="122"/>
        <v>12-13</v>
      </c>
      <c r="AE274" s="91" t="str">
        <f>VLOOKUP(G:G,Служебный!B:G,6,)</f>
        <v>NYSE</v>
      </c>
      <c r="AF274" s="91" t="str">
        <f>VLOOKUP(G:G,Служебный!B:G,3,FALSE)</f>
        <v>Financial</v>
      </c>
      <c r="AG274" s="91" t="str">
        <f>VLOOKUP(G:G,Служебный!B:G,4,FALSE)</f>
        <v>Savings &amp; Loans</v>
      </c>
      <c r="AH274" s="112">
        <f t="shared" si="123"/>
        <v>637</v>
      </c>
      <c r="AI274" s="112">
        <f t="shared" si="129"/>
        <v>0</v>
      </c>
      <c r="AJ274" s="112" t="str">
        <f t="shared" si="124"/>
        <v>интрадей</v>
      </c>
      <c r="AK274" s="91" t="str">
        <f>IF(D274&lt;Служебный!P$3,"Раньше открытия",IF(D274&gt;Служебный!P$6,"Позже закрытия",IF(D274&lt;Служебный!P$4,Служебный!N$4,IF((D274&gt;Служебный!P$5),Служебный!N$6,Служебный!N$5))))</f>
        <v>11:00 - 14:30</v>
      </c>
      <c r="AL274" s="91">
        <f t="shared" si="139"/>
        <v>0</v>
      </c>
      <c r="AM274" s="91">
        <f t="shared" si="140"/>
        <v>-7.5250000000000004</v>
      </c>
      <c r="AN274" s="91">
        <f t="shared" si="134"/>
        <v>2010</v>
      </c>
      <c r="AO274" s="91" t="str">
        <f t="shared" si="135"/>
        <v>Январь</v>
      </c>
      <c r="AP274" s="113">
        <f t="shared" si="136"/>
        <v>2</v>
      </c>
      <c r="AQ274" s="114">
        <f t="shared" si="125"/>
        <v>0</v>
      </c>
      <c r="AR274" s="114">
        <f t="shared" si="130"/>
        <v>30000</v>
      </c>
      <c r="AS274" s="114">
        <f t="shared" si="131"/>
        <v>0.47168406666657875</v>
      </c>
      <c r="AT274" s="114">
        <f t="shared" si="137"/>
        <v>-2.4959343451815549E-2</v>
      </c>
      <c r="AU274" s="91">
        <f t="shared" si="126"/>
        <v>0</v>
      </c>
      <c r="AV274" s="91">
        <f t="shared" si="127"/>
        <v>0</v>
      </c>
      <c r="AW274" s="91">
        <f t="shared" si="138"/>
        <v>15</v>
      </c>
      <c r="AX274" s="115">
        <f>IF(AV274=0,AX273,IF(VLOOKUP(C273,Сводный!I:L,2,FALSE)&lt;0,IF(AX273&lt;0,AX273-1,-1),IF(AX273&gt;0,AX273+1,1)))</f>
        <v>4</v>
      </c>
      <c r="AY274" s="120"/>
    </row>
    <row r="275" spans="1:51" s="25" customFormat="1" ht="11.25">
      <c r="A275" s="124"/>
      <c r="B275" s="116">
        <v>274</v>
      </c>
      <c r="C275" s="134">
        <v>40185</v>
      </c>
      <c r="D275" s="83">
        <v>0.53918981481480999</v>
      </c>
      <c r="E275" s="84">
        <f t="shared" si="110"/>
        <v>40185</v>
      </c>
      <c r="F275" s="83">
        <v>0.54656249999999007</v>
      </c>
      <c r="G275" s="85" t="s">
        <v>256</v>
      </c>
      <c r="H275" s="85" t="s">
        <v>63</v>
      </c>
      <c r="I275" s="86">
        <v>12.48</v>
      </c>
      <c r="J275" s="86">
        <v>12.43</v>
      </c>
      <c r="K275" s="85">
        <v>100</v>
      </c>
      <c r="L275" s="86">
        <v>2.5299999999999998</v>
      </c>
      <c r="M275" s="118" t="s">
        <v>11847</v>
      </c>
      <c r="N275" s="108" t="s">
        <v>11913</v>
      </c>
      <c r="O275" s="109">
        <v>0</v>
      </c>
      <c r="P275" s="110" t="s">
        <v>11995</v>
      </c>
      <c r="Q275" s="86"/>
      <c r="R275" s="86"/>
      <c r="S275" s="128">
        <f t="shared" si="132"/>
        <v>30133.975219999975</v>
      </c>
      <c r="T275" s="128">
        <f t="shared" si="133"/>
        <v>2.5299999999999998</v>
      </c>
      <c r="U275" s="126">
        <f t="shared" si="119"/>
        <v>1248</v>
      </c>
      <c r="V275" s="126">
        <f t="shared" si="120"/>
        <v>1243</v>
      </c>
      <c r="W275" s="125">
        <f t="shared" si="121"/>
        <v>-5</v>
      </c>
      <c r="X275" s="125">
        <f t="shared" si="128"/>
        <v>-7.5299999999999994</v>
      </c>
      <c r="Y275" s="127">
        <f t="shared" si="117"/>
        <v>839.0099999999976</v>
      </c>
      <c r="Z275" s="127">
        <f t="shared" si="118"/>
        <v>141.50521999999782</v>
      </c>
      <c r="AA275" s="127">
        <f t="shared" si="115"/>
        <v>834.0099999999976</v>
      </c>
      <c r="AB275" s="127">
        <f t="shared" si="116"/>
        <v>133.97521999999782</v>
      </c>
      <c r="AC275" s="91" t="str">
        <f>IF(G275&lt;&gt;"",VLOOKUP(WEEKDAY(C275,2),Служебный!K$4:L$10,2),"")</f>
        <v>чт</v>
      </c>
      <c r="AD275" s="111" t="str">
        <f t="shared" si="122"/>
        <v>12-13</v>
      </c>
      <c r="AE275" s="91" t="str">
        <f>VLOOKUP(G:G,Служебный!B:G,6,)</f>
        <v>NYSE</v>
      </c>
      <c r="AF275" s="91" t="str">
        <f>VLOOKUP(G:G,Служебный!B:G,3,FALSE)</f>
        <v>Financial</v>
      </c>
      <c r="AG275" s="91" t="str">
        <f>VLOOKUP(G:G,Служебный!B:G,4,FALSE)</f>
        <v>Savings &amp; Loans</v>
      </c>
      <c r="AH275" s="112">
        <f t="shared" si="123"/>
        <v>637</v>
      </c>
      <c r="AI275" s="112">
        <f t="shared" si="129"/>
        <v>0</v>
      </c>
      <c r="AJ275" s="112" t="str">
        <f t="shared" si="124"/>
        <v>интрадей</v>
      </c>
      <c r="AK275" s="91" t="str">
        <f>IF(D275&lt;Служебный!P$3,"Раньше открытия",IF(D275&gt;Служебный!P$6,"Позже закрытия",IF(D275&lt;Служебный!P$4,Служебный!N$4,IF((D275&gt;Служебный!P$5),Служебный!N$6,Служебный!N$5))))</f>
        <v>11:00 - 14:30</v>
      </c>
      <c r="AL275" s="91">
        <f t="shared" si="139"/>
        <v>0</v>
      </c>
      <c r="AM275" s="91">
        <f t="shared" si="140"/>
        <v>-7.5299999999999994</v>
      </c>
      <c r="AN275" s="91">
        <f t="shared" si="134"/>
        <v>2010</v>
      </c>
      <c r="AO275" s="91" t="str">
        <f t="shared" si="135"/>
        <v>Январь</v>
      </c>
      <c r="AP275" s="113">
        <f t="shared" si="136"/>
        <v>2</v>
      </c>
      <c r="AQ275" s="114">
        <f t="shared" si="125"/>
        <v>0</v>
      </c>
      <c r="AR275" s="114">
        <f t="shared" si="130"/>
        <v>30000</v>
      </c>
      <c r="AS275" s="114">
        <f t="shared" si="131"/>
        <v>0.44658406666658268</v>
      </c>
      <c r="AT275" s="114">
        <f t="shared" si="137"/>
        <v>-2.4982163117064273E-2</v>
      </c>
      <c r="AU275" s="91">
        <f t="shared" si="126"/>
        <v>0</v>
      </c>
      <c r="AV275" s="91">
        <f t="shared" si="127"/>
        <v>0</v>
      </c>
      <c r="AW275" s="91">
        <f t="shared" si="138"/>
        <v>15</v>
      </c>
      <c r="AX275" s="115">
        <f>IF(AV275=0,AX274,IF(VLOOKUP(C274,Сводный!I:L,2,FALSE)&lt;0,IF(AX274&lt;0,AX274-1,-1),IF(AX274&gt;0,AX274+1,1)))</f>
        <v>4</v>
      </c>
      <c r="AY275" s="120"/>
    </row>
    <row r="276" spans="1:51" s="25" customFormat="1" ht="11.25">
      <c r="A276" s="124"/>
      <c r="B276" s="116">
        <v>275</v>
      </c>
      <c r="C276" s="134">
        <v>40185</v>
      </c>
      <c r="D276" s="83">
        <v>0.54226851851850999</v>
      </c>
      <c r="E276" s="84">
        <f t="shared" si="110"/>
        <v>40185</v>
      </c>
      <c r="F276" s="83">
        <v>0.63762731481480994</v>
      </c>
      <c r="G276" s="85" t="s">
        <v>2129</v>
      </c>
      <c r="H276" s="85" t="s">
        <v>63</v>
      </c>
      <c r="I276" s="86">
        <v>48.53</v>
      </c>
      <c r="J276" s="86">
        <v>48.95</v>
      </c>
      <c r="K276" s="85">
        <v>100</v>
      </c>
      <c r="L276" s="86">
        <v>2.2200000000000002</v>
      </c>
      <c r="M276" s="118" t="s">
        <v>11907</v>
      </c>
      <c r="N276" s="108" t="s">
        <v>11909</v>
      </c>
      <c r="O276" s="109">
        <v>-1</v>
      </c>
      <c r="P276" s="110" t="s">
        <v>11996</v>
      </c>
      <c r="Q276" s="86"/>
      <c r="R276" s="86"/>
      <c r="S276" s="128">
        <f t="shared" si="132"/>
        <v>30173.755219999974</v>
      </c>
      <c r="T276" s="128">
        <f t="shared" si="133"/>
        <v>2.2200000000000002</v>
      </c>
      <c r="U276" s="126">
        <f t="shared" si="119"/>
        <v>4853</v>
      </c>
      <c r="V276" s="126">
        <f t="shared" si="120"/>
        <v>4895</v>
      </c>
      <c r="W276" s="125">
        <f t="shared" si="121"/>
        <v>42</v>
      </c>
      <c r="X276" s="125">
        <f t="shared" si="128"/>
        <v>39.78</v>
      </c>
      <c r="Y276" s="127">
        <f t="shared" si="117"/>
        <v>834.0099999999976</v>
      </c>
      <c r="Z276" s="127">
        <f t="shared" si="118"/>
        <v>133.97521999999782</v>
      </c>
      <c r="AA276" s="127">
        <f t="shared" si="115"/>
        <v>876.0099999999976</v>
      </c>
      <c r="AB276" s="127">
        <f t="shared" si="116"/>
        <v>173.75521999999782</v>
      </c>
      <c r="AC276" s="91" t="str">
        <f>IF(G276&lt;&gt;"",VLOOKUP(WEEKDAY(C276,2),Служебный!K$4:L$10,2),"")</f>
        <v>чт</v>
      </c>
      <c r="AD276" s="111" t="str">
        <f t="shared" si="122"/>
        <v>13-14</v>
      </c>
      <c r="AE276" s="91" t="str">
        <f>VLOOKUP(G:G,Служебный!B:G,6,)</f>
        <v>NYSE</v>
      </c>
      <c r="AF276" s="91" t="str">
        <f>VLOOKUP(G:G,Служебный!B:G,3,FALSE)</f>
        <v>Industrial Goods</v>
      </c>
      <c r="AG276" s="91" t="str">
        <f>VLOOKUP(G:G,Служебный!B:G,4,FALSE)</f>
        <v>Heavy Construction</v>
      </c>
      <c r="AH276" s="112">
        <f t="shared" si="123"/>
        <v>8239</v>
      </c>
      <c r="AI276" s="112">
        <f t="shared" si="129"/>
        <v>135</v>
      </c>
      <c r="AJ276" s="112" t="str">
        <f t="shared" si="124"/>
        <v>интрадей</v>
      </c>
      <c r="AK276" s="91" t="str">
        <f>IF(D276&lt;Служебный!P$3,"Раньше открытия",IF(D276&gt;Служебный!P$6,"Позже закрытия",IF(D276&lt;Служебный!P$4,Служебный!N$4,IF((D276&gt;Служебный!P$5),Служебный!N$6,Служебный!N$5))))</f>
        <v>11:00 - 14:30</v>
      </c>
      <c r="AL276" s="91">
        <f t="shared" si="139"/>
        <v>39.78</v>
      </c>
      <c r="AM276" s="91">
        <f t="shared" si="140"/>
        <v>0</v>
      </c>
      <c r="AN276" s="91">
        <f t="shared" si="134"/>
        <v>2010</v>
      </c>
      <c r="AO276" s="91" t="str">
        <f t="shared" si="135"/>
        <v>Январь</v>
      </c>
      <c r="AP276" s="113">
        <f t="shared" si="136"/>
        <v>2</v>
      </c>
      <c r="AQ276" s="114">
        <f t="shared" si="125"/>
        <v>0</v>
      </c>
      <c r="AR276" s="114">
        <f t="shared" si="130"/>
        <v>30000</v>
      </c>
      <c r="AS276" s="114">
        <f t="shared" si="131"/>
        <v>0.57918406666657873</v>
      </c>
      <c r="AT276" s="114">
        <f t="shared" si="137"/>
        <v>0.13201046230899127</v>
      </c>
      <c r="AU276" s="91">
        <f t="shared" si="126"/>
        <v>0</v>
      </c>
      <c r="AV276" s="91">
        <f t="shared" si="127"/>
        <v>0</v>
      </c>
      <c r="AW276" s="91">
        <f t="shared" si="138"/>
        <v>50</v>
      </c>
      <c r="AX276" s="115">
        <f>IF(AV276=0,AX275,IF(VLOOKUP(C275,Сводный!I:L,2,FALSE)&lt;0,IF(AX275&lt;0,AX275-1,-1),IF(AX275&gt;0,AX275+1,1)))</f>
        <v>4</v>
      </c>
      <c r="AY276" s="120"/>
    </row>
    <row r="277" spans="1:51" s="25" customFormat="1" ht="11.25">
      <c r="A277" s="124"/>
      <c r="B277" s="116">
        <v>276</v>
      </c>
      <c r="C277" s="134">
        <v>40185</v>
      </c>
      <c r="D277" s="83">
        <v>0.54565972222222003</v>
      </c>
      <c r="E277" s="84">
        <f t="shared" si="110"/>
        <v>40185</v>
      </c>
      <c r="F277" s="83">
        <v>0.56659722222222009</v>
      </c>
      <c r="G277" s="85" t="s">
        <v>1128</v>
      </c>
      <c r="H277" s="85" t="s">
        <v>63</v>
      </c>
      <c r="I277" s="86">
        <v>18.02</v>
      </c>
      <c r="J277" s="86">
        <v>17.98</v>
      </c>
      <c r="K277" s="85">
        <v>100</v>
      </c>
      <c r="L277" s="86">
        <v>2.4129999999999998</v>
      </c>
      <c r="M277" s="118" t="s">
        <v>11847</v>
      </c>
      <c r="N277" s="108" t="s">
        <v>11913</v>
      </c>
      <c r="O277" s="109">
        <v>-1</v>
      </c>
      <c r="P277" s="110" t="s">
        <v>11995</v>
      </c>
      <c r="Q277" s="86"/>
      <c r="R277" s="86"/>
      <c r="S277" s="128">
        <f t="shared" si="132"/>
        <v>30167.342219999973</v>
      </c>
      <c r="T277" s="128">
        <f t="shared" si="133"/>
        <v>2.4129999999999998</v>
      </c>
      <c r="U277" s="126">
        <f t="shared" si="119"/>
        <v>1802</v>
      </c>
      <c r="V277" s="126">
        <f t="shared" si="120"/>
        <v>1798</v>
      </c>
      <c r="W277" s="125">
        <f t="shared" si="121"/>
        <v>-4</v>
      </c>
      <c r="X277" s="125">
        <f t="shared" si="128"/>
        <v>-6.4130000000000003</v>
      </c>
      <c r="Y277" s="127">
        <f t="shared" si="117"/>
        <v>876.0099999999976</v>
      </c>
      <c r="Z277" s="127">
        <f t="shared" si="118"/>
        <v>173.75521999999782</v>
      </c>
      <c r="AA277" s="127">
        <f t="shared" si="115"/>
        <v>872.0099999999976</v>
      </c>
      <c r="AB277" s="127">
        <f t="shared" si="116"/>
        <v>167.34221999999781</v>
      </c>
      <c r="AC277" s="91" t="str">
        <f>IF(G277&lt;&gt;"",VLOOKUP(WEEKDAY(C277,2),Служебный!K$4:L$10,2),"")</f>
        <v>чт</v>
      </c>
      <c r="AD277" s="111" t="str">
        <f t="shared" si="122"/>
        <v>13-14</v>
      </c>
      <c r="AE277" s="91" t="str">
        <f>VLOOKUP(G:G,Служебный!B:G,6,)</f>
        <v>NYSE</v>
      </c>
      <c r="AF277" s="91" t="str">
        <f>VLOOKUP(G:G,Служебный!B:G,3,FALSE)</f>
        <v>Utilities</v>
      </c>
      <c r="AG277" s="91" t="str">
        <f>VLOOKUP(G:G,Служебный!B:G,4,FALSE)</f>
        <v>Electric Utilities</v>
      </c>
      <c r="AH277" s="112">
        <f t="shared" si="123"/>
        <v>1809</v>
      </c>
      <c r="AI277" s="112">
        <f t="shared" si="129"/>
        <v>30</v>
      </c>
      <c r="AJ277" s="112" t="str">
        <f t="shared" si="124"/>
        <v>интрадей</v>
      </c>
      <c r="AK277" s="91" t="str">
        <f>IF(D277&lt;Служебный!P$3,"Раньше открытия",IF(D277&gt;Служебный!P$6,"Позже закрытия",IF(D277&lt;Служебный!P$4,Служебный!N$4,IF((D277&gt;Служебный!P$5),Служебный!N$6,Служебный!N$5))))</f>
        <v>11:00 - 14:30</v>
      </c>
      <c r="AL277" s="91">
        <f t="shared" si="139"/>
        <v>0</v>
      </c>
      <c r="AM277" s="91">
        <f t="shared" si="140"/>
        <v>-6.4130000000000003</v>
      </c>
      <c r="AN277" s="91">
        <f t="shared" si="134"/>
        <v>2010</v>
      </c>
      <c r="AO277" s="91" t="str">
        <f t="shared" si="135"/>
        <v>Январь</v>
      </c>
      <c r="AP277" s="113">
        <f t="shared" si="136"/>
        <v>2</v>
      </c>
      <c r="AQ277" s="114">
        <f t="shared" si="125"/>
        <v>0</v>
      </c>
      <c r="AR277" s="114">
        <f t="shared" si="130"/>
        <v>30000</v>
      </c>
      <c r="AS277" s="114">
        <f t="shared" si="131"/>
        <v>0.55780739999991058</v>
      </c>
      <c r="AT277" s="114">
        <f t="shared" si="137"/>
        <v>-2.1253569379225817E-2</v>
      </c>
      <c r="AU277" s="91">
        <f t="shared" si="126"/>
        <v>0</v>
      </c>
      <c r="AV277" s="91">
        <f t="shared" si="127"/>
        <v>0</v>
      </c>
      <c r="AW277" s="91">
        <f t="shared" si="138"/>
        <v>20</v>
      </c>
      <c r="AX277" s="115">
        <f>IF(AV277=0,AX276,IF(VLOOKUP(C276,Сводный!I:L,2,FALSE)&lt;0,IF(AX276&lt;0,AX276-1,-1),IF(AX276&gt;0,AX276+1,1)))</f>
        <v>4</v>
      </c>
      <c r="AY277" s="120"/>
    </row>
    <row r="278" spans="1:51" s="25" customFormat="1" ht="11.25">
      <c r="A278" s="124"/>
      <c r="B278" s="116">
        <v>277</v>
      </c>
      <c r="C278" s="134">
        <v>40185</v>
      </c>
      <c r="D278" s="83">
        <v>0.54606481481480995</v>
      </c>
      <c r="E278" s="84">
        <f t="shared" si="110"/>
        <v>40185</v>
      </c>
      <c r="F278" s="83">
        <v>0.56659722222222009</v>
      </c>
      <c r="G278" s="85" t="s">
        <v>1128</v>
      </c>
      <c r="H278" s="85" t="s">
        <v>63</v>
      </c>
      <c r="I278" s="86">
        <v>18.02</v>
      </c>
      <c r="J278" s="86">
        <v>17.98</v>
      </c>
      <c r="K278" s="85">
        <v>100</v>
      </c>
      <c r="L278" s="86">
        <v>2.4129999999999998</v>
      </c>
      <c r="M278" s="118" t="s">
        <v>11847</v>
      </c>
      <c r="N278" s="108" t="s">
        <v>11909</v>
      </c>
      <c r="O278" s="109">
        <v>-2</v>
      </c>
      <c r="P278" s="110" t="s">
        <v>11995</v>
      </c>
      <c r="Q278" s="86"/>
      <c r="R278" s="86"/>
      <c r="S278" s="128">
        <f t="shared" si="132"/>
        <v>30160.929219999973</v>
      </c>
      <c r="T278" s="128">
        <f t="shared" si="133"/>
        <v>2.4129999999999998</v>
      </c>
      <c r="U278" s="126">
        <f t="shared" si="119"/>
        <v>1802</v>
      </c>
      <c r="V278" s="126">
        <f t="shared" si="120"/>
        <v>1798</v>
      </c>
      <c r="W278" s="125">
        <f t="shared" si="121"/>
        <v>-4</v>
      </c>
      <c r="X278" s="125">
        <f t="shared" si="128"/>
        <v>-6.4130000000000003</v>
      </c>
      <c r="Y278" s="127">
        <f t="shared" si="117"/>
        <v>872.0099999999976</v>
      </c>
      <c r="Z278" s="127">
        <f t="shared" si="118"/>
        <v>167.34221999999781</v>
      </c>
      <c r="AA278" s="127">
        <f t="shared" si="115"/>
        <v>868.0099999999976</v>
      </c>
      <c r="AB278" s="127">
        <f t="shared" si="116"/>
        <v>160.9292199999978</v>
      </c>
      <c r="AC278" s="91" t="str">
        <f>IF(G278&lt;&gt;"",VLOOKUP(WEEKDAY(C278,2),Служебный!K$4:L$10,2),"")</f>
        <v>чт</v>
      </c>
      <c r="AD278" s="111" t="str">
        <f t="shared" si="122"/>
        <v>13-14</v>
      </c>
      <c r="AE278" s="91" t="str">
        <f>VLOOKUP(G:G,Служебный!B:G,6,)</f>
        <v>NYSE</v>
      </c>
      <c r="AF278" s="91" t="str">
        <f>VLOOKUP(G:G,Служебный!B:G,3,FALSE)</f>
        <v>Utilities</v>
      </c>
      <c r="AG278" s="91" t="str">
        <f>VLOOKUP(G:G,Служебный!B:G,4,FALSE)</f>
        <v>Electric Utilities</v>
      </c>
      <c r="AH278" s="112">
        <f t="shared" si="123"/>
        <v>1774</v>
      </c>
      <c r="AI278" s="112">
        <f t="shared" si="129"/>
        <v>15</v>
      </c>
      <c r="AJ278" s="112" t="str">
        <f t="shared" si="124"/>
        <v>интрадей</v>
      </c>
      <c r="AK278" s="91" t="str">
        <f>IF(D278&lt;Служебный!P$3,"Раньше открытия",IF(D278&gt;Служебный!P$6,"Позже закрытия",IF(D278&lt;Служебный!P$4,Служебный!N$4,IF((D278&gt;Служебный!P$5),Служебный!N$6,Служебный!N$5))))</f>
        <v>11:00 - 14:30</v>
      </c>
      <c r="AL278" s="91">
        <f t="shared" si="139"/>
        <v>0</v>
      </c>
      <c r="AM278" s="91">
        <f t="shared" si="140"/>
        <v>-6.4130000000000003</v>
      </c>
      <c r="AN278" s="91">
        <f t="shared" si="134"/>
        <v>2010</v>
      </c>
      <c r="AO278" s="91" t="str">
        <f t="shared" si="135"/>
        <v>Январь</v>
      </c>
      <c r="AP278" s="113">
        <f t="shared" si="136"/>
        <v>2</v>
      </c>
      <c r="AQ278" s="114">
        <f t="shared" si="125"/>
        <v>0</v>
      </c>
      <c r="AR278" s="114">
        <f t="shared" si="130"/>
        <v>30000</v>
      </c>
      <c r="AS278" s="114">
        <f t="shared" si="131"/>
        <v>0.53643073333324232</v>
      </c>
      <c r="AT278" s="114">
        <f t="shared" si="137"/>
        <v>-2.1258087481597413E-2</v>
      </c>
      <c r="AU278" s="91">
        <f t="shared" si="126"/>
        <v>0</v>
      </c>
      <c r="AV278" s="91">
        <f t="shared" si="127"/>
        <v>0</v>
      </c>
      <c r="AW278" s="91">
        <f t="shared" si="138"/>
        <v>20</v>
      </c>
      <c r="AX278" s="115">
        <f>IF(AV278=0,AX277,IF(VLOOKUP(C277,Сводный!I:L,2,FALSE)&lt;0,IF(AX277&lt;0,AX277-1,-1),IF(AX277&gt;0,AX277+1,1)))</f>
        <v>4</v>
      </c>
      <c r="AY278" s="120"/>
    </row>
    <row r="279" spans="1:51" s="25" customFormat="1" ht="11.25">
      <c r="A279" s="124"/>
      <c r="B279" s="116">
        <v>278</v>
      </c>
      <c r="C279" s="134">
        <v>40185</v>
      </c>
      <c r="D279" s="83">
        <v>0.54607638888887999</v>
      </c>
      <c r="E279" s="84">
        <f t="shared" si="110"/>
        <v>40185</v>
      </c>
      <c r="F279" s="83">
        <v>0.56659722222222009</v>
      </c>
      <c r="G279" s="85" t="s">
        <v>1128</v>
      </c>
      <c r="H279" s="85" t="s">
        <v>63</v>
      </c>
      <c r="I279" s="86">
        <v>18.02</v>
      </c>
      <c r="J279" s="86">
        <v>17.98</v>
      </c>
      <c r="K279" s="85">
        <v>100</v>
      </c>
      <c r="L279" s="86">
        <v>2.4129999999999998</v>
      </c>
      <c r="M279" s="118" t="s">
        <v>11857</v>
      </c>
      <c r="N279" s="108" t="s">
        <v>11909</v>
      </c>
      <c r="O279" s="109">
        <v>-2</v>
      </c>
      <c r="P279" s="110" t="s">
        <v>11996</v>
      </c>
      <c r="Q279" s="86"/>
      <c r="R279" s="86"/>
      <c r="S279" s="128">
        <f t="shared" si="132"/>
        <v>30154.516219999972</v>
      </c>
      <c r="T279" s="128">
        <f t="shared" si="133"/>
        <v>2.4129999999999998</v>
      </c>
      <c r="U279" s="126">
        <f t="shared" si="119"/>
        <v>1802</v>
      </c>
      <c r="V279" s="126">
        <f t="shared" si="120"/>
        <v>1798</v>
      </c>
      <c r="W279" s="125">
        <f t="shared" si="121"/>
        <v>-4</v>
      </c>
      <c r="X279" s="125">
        <f t="shared" si="128"/>
        <v>-6.4130000000000003</v>
      </c>
      <c r="Y279" s="127">
        <f t="shared" si="117"/>
        <v>868.0099999999976</v>
      </c>
      <c r="Z279" s="127">
        <f t="shared" si="118"/>
        <v>160.9292199999978</v>
      </c>
      <c r="AA279" s="127">
        <f t="shared" si="115"/>
        <v>864.0099999999976</v>
      </c>
      <c r="AB279" s="127">
        <f t="shared" si="116"/>
        <v>154.51621999999779</v>
      </c>
      <c r="AC279" s="91" t="str">
        <f>IF(G279&lt;&gt;"",VLOOKUP(WEEKDAY(C279,2),Служебный!K$4:L$10,2),"")</f>
        <v>чт</v>
      </c>
      <c r="AD279" s="111" t="str">
        <f t="shared" si="122"/>
        <v>13-14</v>
      </c>
      <c r="AE279" s="91" t="str">
        <f>VLOOKUP(G:G,Служебный!B:G,6,)</f>
        <v>NYSE</v>
      </c>
      <c r="AF279" s="91" t="str">
        <f>VLOOKUP(G:G,Служебный!B:G,3,FALSE)</f>
        <v>Utilities</v>
      </c>
      <c r="AG279" s="91" t="str">
        <f>VLOOKUP(G:G,Служебный!B:G,4,FALSE)</f>
        <v>Electric Utilities</v>
      </c>
      <c r="AH279" s="112">
        <f t="shared" si="123"/>
        <v>1773</v>
      </c>
      <c r="AI279" s="112">
        <f t="shared" si="129"/>
        <v>15</v>
      </c>
      <c r="AJ279" s="112" t="str">
        <f t="shared" si="124"/>
        <v>интрадей</v>
      </c>
      <c r="AK279" s="91" t="str">
        <f>IF(D279&lt;Служебный!P$3,"Раньше открытия",IF(D279&gt;Служебный!P$6,"Позже закрытия",IF(D279&lt;Служебный!P$4,Служебный!N$4,IF((D279&gt;Служебный!P$5),Служебный!N$6,Служебный!N$5))))</f>
        <v>11:00 - 14:30</v>
      </c>
      <c r="AL279" s="91">
        <f t="shared" si="139"/>
        <v>0</v>
      </c>
      <c r="AM279" s="91">
        <f t="shared" si="140"/>
        <v>-6.4130000000000003</v>
      </c>
      <c r="AN279" s="91">
        <f t="shared" si="134"/>
        <v>2010</v>
      </c>
      <c r="AO279" s="91" t="str">
        <f t="shared" si="135"/>
        <v>Январь</v>
      </c>
      <c r="AP279" s="113">
        <f t="shared" si="136"/>
        <v>2</v>
      </c>
      <c r="AQ279" s="114">
        <f t="shared" si="125"/>
        <v>0</v>
      </c>
      <c r="AR279" s="114">
        <f t="shared" si="130"/>
        <v>30000</v>
      </c>
      <c r="AS279" s="114">
        <f t="shared" si="131"/>
        <v>0.51505406666657416</v>
      </c>
      <c r="AT279" s="114">
        <f t="shared" si="137"/>
        <v>-2.1262607505301758E-2</v>
      </c>
      <c r="AU279" s="91">
        <f t="shared" si="126"/>
        <v>0</v>
      </c>
      <c r="AV279" s="91">
        <f t="shared" si="127"/>
        <v>0</v>
      </c>
      <c r="AW279" s="91">
        <f t="shared" si="138"/>
        <v>20</v>
      </c>
      <c r="AX279" s="115">
        <f>IF(AV279=0,AX278,IF(VLOOKUP(C278,Сводный!I:L,2,FALSE)&lt;0,IF(AX278&lt;0,AX278-1,-1),IF(AX278&gt;0,AX278+1,1)))</f>
        <v>4</v>
      </c>
      <c r="AY279" s="120"/>
    </row>
    <row r="280" spans="1:51" s="25" customFormat="1" ht="11.25">
      <c r="A280" s="124"/>
      <c r="B280" s="116">
        <v>279</v>
      </c>
      <c r="C280" s="134">
        <v>40185</v>
      </c>
      <c r="D280" s="83">
        <v>0.55449074074074001</v>
      </c>
      <c r="E280" s="84">
        <f t="shared" si="110"/>
        <v>40185</v>
      </c>
      <c r="F280" s="83">
        <v>0.62565972222221999</v>
      </c>
      <c r="G280" s="85" t="s">
        <v>2597</v>
      </c>
      <c r="H280" s="85" t="s">
        <v>63</v>
      </c>
      <c r="I280" s="86">
        <v>41.06</v>
      </c>
      <c r="J280" s="86">
        <v>41.7</v>
      </c>
      <c r="K280" s="85">
        <v>100</v>
      </c>
      <c r="L280" s="86">
        <v>2.6</v>
      </c>
      <c r="M280" s="118" t="s">
        <v>11847</v>
      </c>
      <c r="N280" s="108" t="s">
        <v>11910</v>
      </c>
      <c r="O280" s="109">
        <v>1</v>
      </c>
      <c r="P280" s="110" t="s">
        <v>11995</v>
      </c>
      <c r="Q280" s="86"/>
      <c r="R280" s="86"/>
      <c r="S280" s="128">
        <f t="shared" si="132"/>
        <v>30215.916219999974</v>
      </c>
      <c r="T280" s="128">
        <f t="shared" si="133"/>
        <v>2.6</v>
      </c>
      <c r="U280" s="126">
        <f t="shared" si="119"/>
        <v>4106</v>
      </c>
      <c r="V280" s="126">
        <f t="shared" si="120"/>
        <v>4170</v>
      </c>
      <c r="W280" s="125">
        <f t="shared" si="121"/>
        <v>64</v>
      </c>
      <c r="X280" s="125">
        <f t="shared" si="128"/>
        <v>61.4</v>
      </c>
      <c r="Y280" s="127">
        <f t="shared" si="117"/>
        <v>864.0099999999976</v>
      </c>
      <c r="Z280" s="127">
        <f t="shared" si="118"/>
        <v>154.51621999999779</v>
      </c>
      <c r="AA280" s="127">
        <f t="shared" si="115"/>
        <v>928.0099999999976</v>
      </c>
      <c r="AB280" s="127">
        <f t="shared" si="116"/>
        <v>215.91621999999779</v>
      </c>
      <c r="AC280" s="91" t="str">
        <f>IF(G280&lt;&gt;"",VLOOKUP(WEEKDAY(C280,2),Служебный!K$4:L$10,2),"")</f>
        <v>чт</v>
      </c>
      <c r="AD280" s="111" t="str">
        <f t="shared" si="122"/>
        <v>13-14</v>
      </c>
      <c r="AE280" s="91" t="str">
        <f>VLOOKUP(G:G,Служебный!B:G,6,)</f>
        <v>NYSE</v>
      </c>
      <c r="AF280" s="91" t="str">
        <f>VLOOKUP(G:G,Служебный!B:G,3,FALSE)</f>
        <v>Industrial Goods</v>
      </c>
      <c r="AG280" s="91" t="str">
        <f>VLOOKUP(G:G,Служебный!B:G,4,FALSE)</f>
        <v>Aerospace/Defense Products &amp; Services</v>
      </c>
      <c r="AH280" s="112">
        <f t="shared" si="123"/>
        <v>6149</v>
      </c>
      <c r="AI280" s="112">
        <f t="shared" si="129"/>
        <v>90</v>
      </c>
      <c r="AJ280" s="112" t="str">
        <f t="shared" si="124"/>
        <v>интрадей</v>
      </c>
      <c r="AK280" s="91" t="str">
        <f>IF(D280&lt;Служебный!P$3,"Раньше открытия",IF(D280&gt;Служебный!P$6,"Позже закрытия",IF(D280&lt;Служебный!P$4,Служебный!N$4,IF((D280&gt;Служебный!P$5),Служебный!N$6,Служебный!N$5))))</f>
        <v>11:00 - 14:30</v>
      </c>
      <c r="AL280" s="91">
        <f t="shared" si="139"/>
        <v>61.4</v>
      </c>
      <c r="AM280" s="91">
        <f t="shared" si="140"/>
        <v>0</v>
      </c>
      <c r="AN280" s="91">
        <f t="shared" si="134"/>
        <v>2010</v>
      </c>
      <c r="AO280" s="91" t="str">
        <f t="shared" si="135"/>
        <v>Январь</v>
      </c>
      <c r="AP280" s="113">
        <f t="shared" si="136"/>
        <v>2</v>
      </c>
      <c r="AQ280" s="114">
        <f t="shared" si="125"/>
        <v>0</v>
      </c>
      <c r="AR280" s="114">
        <f t="shared" si="130"/>
        <v>30000</v>
      </c>
      <c r="AS280" s="114">
        <f t="shared" si="131"/>
        <v>0.7197207333332456</v>
      </c>
      <c r="AT280" s="114">
        <f t="shared" si="137"/>
        <v>0.20361792426727088</v>
      </c>
      <c r="AU280" s="91">
        <f t="shared" si="126"/>
        <v>0</v>
      </c>
      <c r="AV280" s="91">
        <f t="shared" si="127"/>
        <v>0</v>
      </c>
      <c r="AW280" s="91">
        <f t="shared" si="138"/>
        <v>45</v>
      </c>
      <c r="AX280" s="115">
        <f>IF(AV280=0,AX279,IF(VLOOKUP(C279,Сводный!I:L,2,FALSE)&lt;0,IF(AX279&lt;0,AX279-1,-1),IF(AX279&gt;0,AX279+1,1)))</f>
        <v>4</v>
      </c>
      <c r="AY280" s="120"/>
    </row>
    <row r="281" spans="1:51" s="25" customFormat="1" ht="11.25">
      <c r="A281" s="124"/>
      <c r="B281" s="116">
        <v>280</v>
      </c>
      <c r="C281" s="134">
        <v>40185</v>
      </c>
      <c r="D281" s="83">
        <v>0.58460648148147998</v>
      </c>
      <c r="E281" s="84">
        <f t="shared" si="110"/>
        <v>40185</v>
      </c>
      <c r="F281" s="83">
        <v>0.59715277777776998</v>
      </c>
      <c r="G281" s="85" t="s">
        <v>1175</v>
      </c>
      <c r="H281" s="85" t="s">
        <v>63</v>
      </c>
      <c r="I281" s="86">
        <v>50.6</v>
      </c>
      <c r="J281" s="86">
        <v>50.66</v>
      </c>
      <c r="K281" s="85">
        <v>100</v>
      </c>
      <c r="L281" s="86">
        <v>2.63</v>
      </c>
      <c r="M281" s="118" t="s">
        <v>11847</v>
      </c>
      <c r="N281" s="108" t="s">
        <v>11910</v>
      </c>
      <c r="O281" s="109">
        <v>-2</v>
      </c>
      <c r="P281" s="110" t="s">
        <v>11995</v>
      </c>
      <c r="Q281" s="86"/>
      <c r="R281" s="86"/>
      <c r="S281" s="128">
        <f t="shared" si="132"/>
        <v>30219.286219999973</v>
      </c>
      <c r="T281" s="128">
        <f t="shared" si="133"/>
        <v>2.63</v>
      </c>
      <c r="U281" s="126">
        <f t="shared" si="119"/>
        <v>5060</v>
      </c>
      <c r="V281" s="126">
        <f t="shared" si="120"/>
        <v>5066</v>
      </c>
      <c r="W281" s="125">
        <f t="shared" si="121"/>
        <v>6</v>
      </c>
      <c r="X281" s="125">
        <f t="shared" si="128"/>
        <v>3.37</v>
      </c>
      <c r="Y281" s="127">
        <f t="shared" si="117"/>
        <v>928.0099999999976</v>
      </c>
      <c r="Z281" s="127">
        <f t="shared" si="118"/>
        <v>215.91621999999779</v>
      </c>
      <c r="AA281" s="127">
        <f t="shared" si="115"/>
        <v>934.0099999999976</v>
      </c>
      <c r="AB281" s="127">
        <f t="shared" si="116"/>
        <v>219.2862199999978</v>
      </c>
      <c r="AC281" s="91" t="str">
        <f>IF(G281&lt;&gt;"",VLOOKUP(WEEKDAY(C281,2),Служебный!K$4:L$10,2),"")</f>
        <v>чт</v>
      </c>
      <c r="AD281" s="111" t="str">
        <f t="shared" si="122"/>
        <v>14-15</v>
      </c>
      <c r="AE281" s="91" t="str">
        <f>VLOOKUP(G:G,Служебный!B:G,6,)</f>
        <v>NYSE</v>
      </c>
      <c r="AF281" s="91" t="str">
        <f>VLOOKUP(G:G,Служебный!B:G,3,FALSE)</f>
        <v>Industrial Goods</v>
      </c>
      <c r="AG281" s="91" t="str">
        <f>VLOOKUP(G:G,Служебный!B:G,4,FALSE)</f>
        <v>Diversified Machinery</v>
      </c>
      <c r="AH281" s="112">
        <f t="shared" si="123"/>
        <v>1084</v>
      </c>
      <c r="AI281" s="112">
        <f t="shared" si="129"/>
        <v>15</v>
      </c>
      <c r="AJ281" s="112" t="str">
        <f t="shared" si="124"/>
        <v>интрадей</v>
      </c>
      <c r="AK281" s="91" t="str">
        <f>IF(D281&lt;Служебный!P$3,"Раньше открытия",IF(D281&gt;Служебный!P$6,"Позже закрытия",IF(D281&lt;Служебный!P$4,Служебный!N$4,IF((D281&gt;Служебный!P$5),Служебный!N$6,Служебный!N$5))))</f>
        <v>11:00 - 14:30</v>
      </c>
      <c r="AL281" s="91">
        <f t="shared" si="139"/>
        <v>3.37</v>
      </c>
      <c r="AM281" s="91">
        <f t="shared" si="140"/>
        <v>0</v>
      </c>
      <c r="AN281" s="91">
        <f t="shared" si="134"/>
        <v>2010</v>
      </c>
      <c r="AO281" s="91" t="str">
        <f t="shared" si="135"/>
        <v>Январь</v>
      </c>
      <c r="AP281" s="113">
        <f t="shared" si="136"/>
        <v>2</v>
      </c>
      <c r="AQ281" s="114">
        <f t="shared" si="125"/>
        <v>0</v>
      </c>
      <c r="AR281" s="114">
        <f t="shared" si="130"/>
        <v>30000</v>
      </c>
      <c r="AS281" s="114">
        <f t="shared" si="131"/>
        <v>0.73095406666657559</v>
      </c>
      <c r="AT281" s="114">
        <f t="shared" si="137"/>
        <v>1.11530624306152E-2</v>
      </c>
      <c r="AU281" s="91">
        <f t="shared" si="126"/>
        <v>0</v>
      </c>
      <c r="AV281" s="91">
        <f t="shared" si="127"/>
        <v>0</v>
      </c>
      <c r="AW281" s="91">
        <f t="shared" si="138"/>
        <v>55</v>
      </c>
      <c r="AX281" s="115">
        <f>IF(AV281=0,AX280,IF(VLOOKUP(C280,Сводный!I:L,2,FALSE)&lt;0,IF(AX280&lt;0,AX280-1,-1),IF(AX280&gt;0,AX280+1,1)))</f>
        <v>4</v>
      </c>
      <c r="AY281" s="120"/>
    </row>
    <row r="282" spans="1:51" s="25" customFormat="1" ht="11.25">
      <c r="A282" s="124"/>
      <c r="B282" s="116">
        <v>281</v>
      </c>
      <c r="C282" s="134">
        <v>40185</v>
      </c>
      <c r="D282" s="83">
        <v>0.60020833333333001</v>
      </c>
      <c r="E282" s="84">
        <f t="shared" si="110"/>
        <v>40185</v>
      </c>
      <c r="F282" s="83">
        <v>0.60057870370369992</v>
      </c>
      <c r="G282" s="85" t="s">
        <v>2407</v>
      </c>
      <c r="H282" s="85" t="s">
        <v>63</v>
      </c>
      <c r="I282" s="86">
        <v>20.02</v>
      </c>
      <c r="J282" s="86">
        <v>19.989999999999998</v>
      </c>
      <c r="K282" s="85">
        <v>100</v>
      </c>
      <c r="L282" s="86">
        <v>2.4300000000000002</v>
      </c>
      <c r="M282" s="118" t="s">
        <v>11847</v>
      </c>
      <c r="N282" s="108" t="s">
        <v>11910</v>
      </c>
      <c r="O282" s="109">
        <v>-2</v>
      </c>
      <c r="P282" s="110" t="s">
        <v>11995</v>
      </c>
      <c r="Q282" s="86"/>
      <c r="R282" s="86"/>
      <c r="S282" s="128">
        <f t="shared" si="132"/>
        <v>30213.856219999972</v>
      </c>
      <c r="T282" s="128">
        <f t="shared" si="133"/>
        <v>2.4300000000000002</v>
      </c>
      <c r="U282" s="126">
        <f t="shared" si="119"/>
        <v>2002</v>
      </c>
      <c r="V282" s="126">
        <f t="shared" si="120"/>
        <v>1998.9999999999998</v>
      </c>
      <c r="W282" s="125">
        <f t="shared" si="121"/>
        <v>-3.0000000000002274</v>
      </c>
      <c r="X282" s="125">
        <f t="shared" si="128"/>
        <v>-5.4300000000002271</v>
      </c>
      <c r="Y282" s="127">
        <f t="shared" si="117"/>
        <v>934.0099999999976</v>
      </c>
      <c r="Z282" s="127">
        <f t="shared" si="118"/>
        <v>219.2862199999978</v>
      </c>
      <c r="AA282" s="127">
        <f t="shared" si="115"/>
        <v>931.00999999999738</v>
      </c>
      <c r="AB282" s="127">
        <f t="shared" si="116"/>
        <v>213.85621999999756</v>
      </c>
      <c r="AC282" s="91" t="str">
        <f>IF(G282&lt;&gt;"",VLOOKUP(WEEKDAY(C282,2),Служебный!K$4:L$10,2),"")</f>
        <v>чт</v>
      </c>
      <c r="AD282" s="111" t="str">
        <f t="shared" si="122"/>
        <v>14-15</v>
      </c>
      <c r="AE282" s="91" t="str">
        <f>VLOOKUP(G:G,Служебный!B:G,6,)</f>
        <v>NYSE</v>
      </c>
      <c r="AF282" s="91" t="str">
        <f>VLOOKUP(G:G,Служебный!B:G,3,FALSE)</f>
        <v>Services</v>
      </c>
      <c r="AG282" s="91" t="str">
        <f>VLOOKUP(G:G,Служебный!B:G,4,FALSE)</f>
        <v>Apparel Stores</v>
      </c>
      <c r="AH282" s="112">
        <f t="shared" si="123"/>
        <v>32</v>
      </c>
      <c r="AI282" s="112">
        <f t="shared" si="129"/>
        <v>0</v>
      </c>
      <c r="AJ282" s="112" t="str">
        <f t="shared" si="124"/>
        <v>интрадей</v>
      </c>
      <c r="AK282" s="91" t="str">
        <f>IF(D282&lt;Служебный!P$3,"Раньше открытия",IF(D282&gt;Служебный!P$6,"Позже закрытия",IF(D282&lt;Служебный!P$4,Служебный!N$4,IF((D282&gt;Служебный!P$5),Служебный!N$6,Служебный!N$5))))</f>
        <v>11:00 - 14:30</v>
      </c>
      <c r="AL282" s="91">
        <f t="shared" si="139"/>
        <v>0</v>
      </c>
      <c r="AM282" s="91">
        <f t="shared" si="140"/>
        <v>-5.4300000000002271</v>
      </c>
      <c r="AN282" s="91">
        <f t="shared" si="134"/>
        <v>2010</v>
      </c>
      <c r="AO282" s="91" t="str">
        <f t="shared" si="135"/>
        <v>Январь</v>
      </c>
      <c r="AP282" s="113">
        <f t="shared" si="136"/>
        <v>2</v>
      </c>
      <c r="AQ282" s="114">
        <f t="shared" si="125"/>
        <v>0</v>
      </c>
      <c r="AR282" s="114">
        <f t="shared" si="130"/>
        <v>30000</v>
      </c>
      <c r="AS282" s="114">
        <f t="shared" si="131"/>
        <v>0.71285406666657458</v>
      </c>
      <c r="AT282" s="114">
        <f t="shared" si="137"/>
        <v>-1.7968657368242418E-2</v>
      </c>
      <c r="AU282" s="91">
        <f t="shared" si="126"/>
        <v>0</v>
      </c>
      <c r="AV282" s="91">
        <f t="shared" si="127"/>
        <v>0</v>
      </c>
      <c r="AW282" s="91">
        <f t="shared" si="138"/>
        <v>25</v>
      </c>
      <c r="AX282" s="115">
        <f>IF(AV282=0,AX281,IF(VLOOKUP(C281,Сводный!I:L,2,FALSE)&lt;0,IF(AX281&lt;0,AX281-1,-1),IF(AX281&gt;0,AX281+1,1)))</f>
        <v>4</v>
      </c>
      <c r="AY282" s="120"/>
    </row>
    <row r="283" spans="1:51" s="25" customFormat="1" ht="11.25">
      <c r="A283" s="124"/>
      <c r="B283" s="116">
        <v>282</v>
      </c>
      <c r="C283" s="134">
        <v>40185</v>
      </c>
      <c r="D283" s="83">
        <v>0.60026620370369999</v>
      </c>
      <c r="E283" s="84">
        <f t="shared" si="110"/>
        <v>40185</v>
      </c>
      <c r="F283" s="83">
        <v>0.62883101851850998</v>
      </c>
      <c r="G283" s="85" t="s">
        <v>2407</v>
      </c>
      <c r="H283" s="85" t="s">
        <v>63</v>
      </c>
      <c r="I283" s="86">
        <v>20.02</v>
      </c>
      <c r="J283" s="86">
        <v>20.07</v>
      </c>
      <c r="K283" s="85">
        <v>100</v>
      </c>
      <c r="L283" s="86">
        <v>2.4300000000000002</v>
      </c>
      <c r="M283" s="118" t="s">
        <v>11907</v>
      </c>
      <c r="N283" s="108" t="s">
        <v>11909</v>
      </c>
      <c r="O283" s="109">
        <v>1</v>
      </c>
      <c r="P283" s="110" t="s">
        <v>11996</v>
      </c>
      <c r="Q283" s="86"/>
      <c r="R283" s="86"/>
      <c r="S283" s="128">
        <f t="shared" si="132"/>
        <v>30216.426219999972</v>
      </c>
      <c r="T283" s="128">
        <f t="shared" si="133"/>
        <v>2.4300000000000002</v>
      </c>
      <c r="U283" s="126">
        <f t="shared" si="119"/>
        <v>2002</v>
      </c>
      <c r="V283" s="126">
        <f t="shared" si="120"/>
        <v>2007</v>
      </c>
      <c r="W283" s="125">
        <f t="shared" si="121"/>
        <v>5</v>
      </c>
      <c r="X283" s="125">
        <f t="shared" si="128"/>
        <v>2.57</v>
      </c>
      <c r="Y283" s="127">
        <f t="shared" si="117"/>
        <v>931.00999999999738</v>
      </c>
      <c r="Z283" s="127">
        <f t="shared" si="118"/>
        <v>213.85621999999756</v>
      </c>
      <c r="AA283" s="127">
        <f t="shared" si="115"/>
        <v>936.00999999999738</v>
      </c>
      <c r="AB283" s="127">
        <f t="shared" si="116"/>
        <v>216.42621999999756</v>
      </c>
      <c r="AC283" s="91" t="str">
        <f>IF(G283&lt;&gt;"",VLOOKUP(WEEKDAY(C283,2),Служебный!K$4:L$10,2),"")</f>
        <v>чт</v>
      </c>
      <c r="AD283" s="111" t="str">
        <f t="shared" si="122"/>
        <v>14-15</v>
      </c>
      <c r="AE283" s="91" t="str">
        <f>VLOOKUP(G:G,Служебный!B:G,6,)</f>
        <v>NYSE</v>
      </c>
      <c r="AF283" s="91" t="str">
        <f>VLOOKUP(G:G,Служебный!B:G,3,FALSE)</f>
        <v>Services</v>
      </c>
      <c r="AG283" s="91" t="str">
        <f>VLOOKUP(G:G,Служебный!B:G,4,FALSE)</f>
        <v>Apparel Stores</v>
      </c>
      <c r="AH283" s="112">
        <f t="shared" si="123"/>
        <v>2468</v>
      </c>
      <c r="AI283" s="112">
        <f t="shared" si="129"/>
        <v>30</v>
      </c>
      <c r="AJ283" s="112" t="str">
        <f t="shared" si="124"/>
        <v>интрадей</v>
      </c>
      <c r="AK283" s="91" t="str">
        <f>IF(D283&lt;Служебный!P$3,"Раньше открытия",IF(D283&gt;Служебный!P$6,"Позже закрытия",IF(D283&lt;Служебный!P$4,Служебный!N$4,IF((D283&gt;Служебный!P$5),Служебный!N$6,Служебный!N$5))))</f>
        <v>11:00 - 14:30</v>
      </c>
      <c r="AL283" s="91">
        <f t="shared" si="139"/>
        <v>2.57</v>
      </c>
      <c r="AM283" s="91">
        <f t="shared" si="140"/>
        <v>0</v>
      </c>
      <c r="AN283" s="91">
        <f t="shared" si="134"/>
        <v>2010</v>
      </c>
      <c r="AO283" s="91" t="str">
        <f t="shared" si="135"/>
        <v>Январь</v>
      </c>
      <c r="AP283" s="113">
        <f t="shared" si="136"/>
        <v>2</v>
      </c>
      <c r="AQ283" s="114">
        <f t="shared" si="125"/>
        <v>30216.426219999972</v>
      </c>
      <c r="AR283" s="114">
        <f t="shared" si="130"/>
        <v>30000</v>
      </c>
      <c r="AS283" s="114">
        <f t="shared" si="131"/>
        <v>0.7214207333332403</v>
      </c>
      <c r="AT283" s="114">
        <f t="shared" si="137"/>
        <v>8.5060310782127339E-3</v>
      </c>
      <c r="AU283" s="91">
        <f t="shared" si="126"/>
        <v>0</v>
      </c>
      <c r="AV283" s="91">
        <f t="shared" si="127"/>
        <v>216.42621999999756</v>
      </c>
      <c r="AW283" s="91">
        <f t="shared" si="138"/>
        <v>25</v>
      </c>
      <c r="AX283" s="115">
        <f>IF(AV283=0,AX282,IF(VLOOKUP(C282,Сводный!I:L,2,FALSE)&lt;0,IF(AX282&lt;0,AX282-1,-1),IF(AX282&gt;0,AX282+1,1)))</f>
        <v>5</v>
      </c>
      <c r="AY283" s="120"/>
    </row>
    <row r="284" spans="1:51" s="25" customFormat="1" ht="11.25">
      <c r="A284" s="124"/>
      <c r="B284" s="116">
        <v>283</v>
      </c>
      <c r="C284" s="134">
        <v>40232</v>
      </c>
      <c r="D284" s="83">
        <v>0.39936342592592577</v>
      </c>
      <c r="E284" s="84">
        <v>40232</v>
      </c>
      <c r="F284" s="83">
        <v>0.40670138888888885</v>
      </c>
      <c r="G284" s="85" t="s">
        <v>346</v>
      </c>
      <c r="H284" s="85" t="s">
        <v>63</v>
      </c>
      <c r="I284" s="86">
        <v>23.04</v>
      </c>
      <c r="J284" s="86">
        <v>23.01</v>
      </c>
      <c r="K284" s="85">
        <v>100</v>
      </c>
      <c r="L284" s="86">
        <v>2.2400000000000002</v>
      </c>
      <c r="M284" s="118" t="s">
        <v>11907</v>
      </c>
      <c r="N284" s="108" t="s">
        <v>11909</v>
      </c>
      <c r="O284" s="109">
        <v>-2</v>
      </c>
      <c r="P284" s="110" t="s">
        <v>11996</v>
      </c>
      <c r="Q284" s="86"/>
      <c r="R284" s="86"/>
      <c r="S284" s="128">
        <f t="shared" si="132"/>
        <v>30211.18621999997</v>
      </c>
      <c r="T284" s="128">
        <f t="shared" si="133"/>
        <v>2.2400000000000002</v>
      </c>
      <c r="U284" s="126">
        <f t="shared" si="119"/>
        <v>2304</v>
      </c>
      <c r="V284" s="126">
        <f t="shared" si="120"/>
        <v>2301</v>
      </c>
      <c r="W284" s="125">
        <f t="shared" si="121"/>
        <v>-3</v>
      </c>
      <c r="X284" s="125">
        <f t="shared" si="128"/>
        <v>-5.24</v>
      </c>
      <c r="Y284" s="127">
        <f t="shared" si="117"/>
        <v>936.00999999999738</v>
      </c>
      <c r="Z284" s="127">
        <f t="shared" si="118"/>
        <v>216.42621999999756</v>
      </c>
      <c r="AA284" s="127">
        <f t="shared" si="115"/>
        <v>933.00999999999738</v>
      </c>
      <c r="AB284" s="127">
        <f t="shared" si="116"/>
        <v>211.18621999999755</v>
      </c>
      <c r="AC284" s="91" t="str">
        <f>IF(G284&lt;&gt;"",VLOOKUP(WEEKDAY(C284,2),Служебный!K$4:L$10,2),"")</f>
        <v>вт</v>
      </c>
      <c r="AD284" s="111" t="str">
        <f t="shared" si="122"/>
        <v>9-10</v>
      </c>
      <c r="AE284" s="91" t="str">
        <f>VLOOKUP(G:G,Служебный!B:G,6,)</f>
        <v>NYSE</v>
      </c>
      <c r="AF284" s="91" t="str">
        <f>VLOOKUP(G:G,Служебный!B:G,3,FALSE)</f>
        <v>Basic Materials</v>
      </c>
      <c r="AG284" s="91" t="str">
        <f>VLOOKUP(G:G,Служебный!B:G,4,FALSE)</f>
        <v>Steel &amp; Iron</v>
      </c>
      <c r="AH284" s="112">
        <f t="shared" si="123"/>
        <v>634</v>
      </c>
      <c r="AI284" s="112">
        <f t="shared" si="129"/>
        <v>0</v>
      </c>
      <c r="AJ284" s="112" t="str">
        <f t="shared" si="124"/>
        <v>интрадей</v>
      </c>
      <c r="AK284" s="91" t="str">
        <f>IF(D284&lt;Служебный!P$3,"Раньше открытия",IF(D284&gt;Служебный!P$6,"Позже закрытия",IF(D284&lt;Служебный!P$4,Служебный!N$4,IF((D284&gt;Служебный!P$5),Служебный!N$6,Служебный!N$5))))</f>
        <v>9:30 - 11:00</v>
      </c>
      <c r="AL284" s="91">
        <f t="shared" si="139"/>
        <v>0</v>
      </c>
      <c r="AM284" s="91">
        <f t="shared" si="140"/>
        <v>-5.24</v>
      </c>
      <c r="AN284" s="91">
        <f t="shared" si="134"/>
        <v>2010</v>
      </c>
      <c r="AO284" s="91" t="str">
        <f t="shared" si="135"/>
        <v>Февраль</v>
      </c>
      <c r="AP284" s="113">
        <f t="shared" si="136"/>
        <v>9</v>
      </c>
      <c r="AQ284" s="114">
        <f t="shared" si="125"/>
        <v>0</v>
      </c>
      <c r="AR284" s="114">
        <f t="shared" si="130"/>
        <v>30000</v>
      </c>
      <c r="AS284" s="114">
        <f t="shared" si="131"/>
        <v>0.70395406666656835</v>
      </c>
      <c r="AT284" s="114">
        <f t="shared" si="137"/>
        <v>-1.7341561049775283E-2</v>
      </c>
      <c r="AU284" s="91">
        <f t="shared" si="126"/>
        <v>216.42621999999756</v>
      </c>
      <c r="AV284" s="91">
        <f t="shared" si="127"/>
        <v>0</v>
      </c>
      <c r="AW284" s="91">
        <f t="shared" si="138"/>
        <v>25</v>
      </c>
      <c r="AX284" s="115">
        <f>IF(AV284=0,AX283,IF(VLOOKUP(C283,Сводный!I:L,2,FALSE)&lt;0,IF(AX283&lt;0,AX283-1,-1),IF(AX283&gt;0,AX283+1,1)))</f>
        <v>5</v>
      </c>
      <c r="AY284" s="120"/>
    </row>
    <row r="285" spans="1:51" s="25" customFormat="1" ht="11.25">
      <c r="A285" s="124"/>
      <c r="B285" s="116">
        <v>284</v>
      </c>
      <c r="C285" s="134">
        <v>40232</v>
      </c>
      <c r="D285" s="83">
        <v>0.40230324074074075</v>
      </c>
      <c r="E285" s="84">
        <v>40232</v>
      </c>
      <c r="F285" s="83">
        <v>0.41254629629629624</v>
      </c>
      <c r="G285" s="85" t="s">
        <v>346</v>
      </c>
      <c r="H285" s="85" t="s">
        <v>63</v>
      </c>
      <c r="I285" s="86">
        <v>22.91</v>
      </c>
      <c r="J285" s="86">
        <v>22.88</v>
      </c>
      <c r="K285" s="85">
        <v>100</v>
      </c>
      <c r="L285" s="86">
        <v>2.2400000000000002</v>
      </c>
      <c r="M285" s="118" t="s">
        <v>11950</v>
      </c>
      <c r="N285" s="108" t="s">
        <v>11909</v>
      </c>
      <c r="O285" s="109">
        <v>0</v>
      </c>
      <c r="P285" s="110" t="s">
        <v>11996</v>
      </c>
      <c r="Q285" s="86"/>
      <c r="R285" s="86"/>
      <c r="S285" s="128">
        <f t="shared" si="132"/>
        <v>30205.946219999969</v>
      </c>
      <c r="T285" s="128">
        <f t="shared" si="133"/>
        <v>2.2400000000000002</v>
      </c>
      <c r="U285" s="126">
        <f t="shared" si="119"/>
        <v>2291</v>
      </c>
      <c r="V285" s="126">
        <f t="shared" si="120"/>
        <v>2288</v>
      </c>
      <c r="W285" s="125">
        <f t="shared" si="121"/>
        <v>-3</v>
      </c>
      <c r="X285" s="125">
        <f t="shared" si="128"/>
        <v>-5.24</v>
      </c>
      <c r="Y285" s="127">
        <f t="shared" si="117"/>
        <v>933.00999999999738</v>
      </c>
      <c r="Z285" s="127">
        <f t="shared" si="118"/>
        <v>211.18621999999755</v>
      </c>
      <c r="AA285" s="127">
        <f t="shared" si="115"/>
        <v>930.00999999999738</v>
      </c>
      <c r="AB285" s="127">
        <f t="shared" si="116"/>
        <v>205.94621999999754</v>
      </c>
      <c r="AC285" s="91" t="str">
        <f>IF(G285&lt;&gt;"",VLOOKUP(WEEKDAY(C285,2),Служебный!K$4:L$10,2),"")</f>
        <v>вт</v>
      </c>
      <c r="AD285" s="111" t="str">
        <f t="shared" si="122"/>
        <v>9-10</v>
      </c>
      <c r="AE285" s="91" t="str">
        <f>VLOOKUP(G:G,Служебный!B:G,6,)</f>
        <v>NYSE</v>
      </c>
      <c r="AF285" s="91" t="str">
        <f>VLOOKUP(G:G,Служебный!B:G,3,FALSE)</f>
        <v>Basic Materials</v>
      </c>
      <c r="AG285" s="91" t="str">
        <f>VLOOKUP(G:G,Служебный!B:G,4,FALSE)</f>
        <v>Steel &amp; Iron</v>
      </c>
      <c r="AH285" s="112">
        <f t="shared" si="123"/>
        <v>885</v>
      </c>
      <c r="AI285" s="112">
        <f t="shared" si="129"/>
        <v>0</v>
      </c>
      <c r="AJ285" s="112" t="str">
        <f t="shared" si="124"/>
        <v>интрадей</v>
      </c>
      <c r="AK285" s="91" t="str">
        <f>IF(D285&lt;Служебный!P$3,"Раньше открытия",IF(D285&gt;Служебный!P$6,"Позже закрытия",IF(D285&lt;Служебный!P$4,Служебный!N$4,IF((D285&gt;Служебный!P$5),Служебный!N$6,Служебный!N$5))))</f>
        <v>9:30 - 11:00</v>
      </c>
      <c r="AL285" s="91">
        <f t="shared" si="139"/>
        <v>0</v>
      </c>
      <c r="AM285" s="91">
        <f t="shared" si="140"/>
        <v>-5.24</v>
      </c>
      <c r="AN285" s="91">
        <f t="shared" si="134"/>
        <v>2010</v>
      </c>
      <c r="AO285" s="91" t="str">
        <f t="shared" si="135"/>
        <v>Февраль</v>
      </c>
      <c r="AP285" s="113">
        <f t="shared" si="136"/>
        <v>9</v>
      </c>
      <c r="AQ285" s="114">
        <f t="shared" si="125"/>
        <v>30205.946219999969</v>
      </c>
      <c r="AR285" s="114">
        <f t="shared" si="130"/>
        <v>30000</v>
      </c>
      <c r="AS285" s="114">
        <f t="shared" si="131"/>
        <v>0.68648739999989628</v>
      </c>
      <c r="AT285" s="114">
        <f t="shared" si="137"/>
        <v>-1.7344568868774481E-2</v>
      </c>
      <c r="AU285" s="91">
        <f t="shared" si="126"/>
        <v>0</v>
      </c>
      <c r="AV285" s="91">
        <f t="shared" si="127"/>
        <v>205.94621999999754</v>
      </c>
      <c r="AW285" s="91">
        <f t="shared" si="138"/>
        <v>25</v>
      </c>
      <c r="AX285" s="115">
        <f>IF(AV285=0,AX284,IF(VLOOKUP(C284,Сводный!I:L,2,FALSE)&lt;0,IF(AX284&lt;0,AX284-1,-1),IF(AX284&gt;0,AX284+1,1)))</f>
        <v>-1</v>
      </c>
      <c r="AY285" s="120"/>
    </row>
    <row r="286" spans="1:51" s="25" customFormat="1" ht="11.25">
      <c r="A286" s="124"/>
      <c r="B286" s="116">
        <v>285</v>
      </c>
      <c r="C286" s="134">
        <v>40234</v>
      </c>
      <c r="D286" s="83">
        <v>0.39812500000000006</v>
      </c>
      <c r="E286" s="84">
        <v>40234</v>
      </c>
      <c r="F286" s="83">
        <v>0.40634259259259253</v>
      </c>
      <c r="G286" s="85" t="s">
        <v>2611</v>
      </c>
      <c r="H286" s="85" t="s">
        <v>63</v>
      </c>
      <c r="I286" s="86">
        <v>50.01</v>
      </c>
      <c r="J286" s="86">
        <v>49.96</v>
      </c>
      <c r="K286" s="85">
        <v>100</v>
      </c>
      <c r="L286" s="86">
        <v>2.61</v>
      </c>
      <c r="M286" s="118" t="s">
        <v>11847</v>
      </c>
      <c r="N286" s="108" t="s">
        <v>11909</v>
      </c>
      <c r="O286" s="109">
        <v>-2</v>
      </c>
      <c r="P286" s="110" t="s">
        <v>11995</v>
      </c>
      <c r="Q286" s="86"/>
      <c r="R286" s="86"/>
      <c r="S286" s="128">
        <f t="shared" si="132"/>
        <v>30198.336219999968</v>
      </c>
      <c r="T286" s="128">
        <f t="shared" si="133"/>
        <v>2.61</v>
      </c>
      <c r="U286" s="126">
        <f t="shared" si="119"/>
        <v>5001</v>
      </c>
      <c r="V286" s="126">
        <f t="shared" si="120"/>
        <v>4996</v>
      </c>
      <c r="W286" s="125">
        <f t="shared" si="121"/>
        <v>-5</v>
      </c>
      <c r="X286" s="125">
        <f t="shared" si="128"/>
        <v>-7.6099999999999994</v>
      </c>
      <c r="Y286" s="127">
        <f t="shared" si="117"/>
        <v>930.00999999999738</v>
      </c>
      <c r="Z286" s="127">
        <f t="shared" si="118"/>
        <v>205.94621999999754</v>
      </c>
      <c r="AA286" s="127">
        <f t="shared" si="115"/>
        <v>925.00999999999738</v>
      </c>
      <c r="AB286" s="127">
        <f t="shared" si="116"/>
        <v>198.33621999999752</v>
      </c>
      <c r="AC286" s="91" t="str">
        <f>IF(G286&lt;&gt;"",VLOOKUP(WEEKDAY(C286,2),Служебный!K$4:L$10,2),"")</f>
        <v>чт</v>
      </c>
      <c r="AD286" s="111" t="str">
        <f t="shared" si="122"/>
        <v>9-10</v>
      </c>
      <c r="AE286" s="91" t="str">
        <f>VLOOKUP(G:G,Служебный!B:G,6,)</f>
        <v>NYSE</v>
      </c>
      <c r="AF286" s="91" t="str">
        <f>VLOOKUP(G:G,Служебный!B:G,3,FALSE)</f>
        <v>Technology</v>
      </c>
      <c r="AG286" s="91" t="str">
        <f>VLOOKUP(G:G,Служебный!B:G,4,FALSE)</f>
        <v>Diversified Computer Systems</v>
      </c>
      <c r="AH286" s="112">
        <f t="shared" si="123"/>
        <v>710</v>
      </c>
      <c r="AI286" s="112">
        <f t="shared" si="129"/>
        <v>0</v>
      </c>
      <c r="AJ286" s="112" t="str">
        <f t="shared" si="124"/>
        <v>интрадей</v>
      </c>
      <c r="AK286" s="91" t="str">
        <f>IF(D286&lt;Служебный!P$3,"Раньше открытия",IF(D286&gt;Служебный!P$6,"Позже закрытия",IF(D286&lt;Служебный!P$4,Служебный!N$4,IF((D286&gt;Служебный!P$5),Служебный!N$6,Служебный!N$5))))</f>
        <v>9:30 - 11:00</v>
      </c>
      <c r="AL286" s="91">
        <f t="shared" si="139"/>
        <v>0</v>
      </c>
      <c r="AM286" s="91">
        <f t="shared" si="140"/>
        <v>-7.6099999999999994</v>
      </c>
      <c r="AN286" s="91">
        <f t="shared" si="134"/>
        <v>2010</v>
      </c>
      <c r="AO286" s="91" t="str">
        <f t="shared" si="135"/>
        <v>Февраль</v>
      </c>
      <c r="AP286" s="113">
        <f t="shared" si="136"/>
        <v>9</v>
      </c>
      <c r="AQ286" s="114">
        <f t="shared" si="125"/>
        <v>0</v>
      </c>
      <c r="AR286" s="114">
        <f t="shared" si="130"/>
        <v>30000</v>
      </c>
      <c r="AS286" s="114">
        <f t="shared" si="131"/>
        <v>0.66112073333322774</v>
      </c>
      <c r="AT286" s="114">
        <f t="shared" si="137"/>
        <v>-2.5193714987686255E-2</v>
      </c>
      <c r="AU286" s="91">
        <f t="shared" si="126"/>
        <v>205.94621999999754</v>
      </c>
      <c r="AV286" s="91">
        <f t="shared" si="127"/>
        <v>0</v>
      </c>
      <c r="AW286" s="91">
        <f t="shared" si="138"/>
        <v>55</v>
      </c>
      <c r="AX286" s="115">
        <f>IF(AV286=0,AX285,IF(VLOOKUP(C285,Сводный!I:L,2,FALSE)&lt;0,IF(AX285&lt;0,AX285-1,-1),IF(AX285&gt;0,AX285+1,1)))</f>
        <v>-1</v>
      </c>
      <c r="AY286" s="120"/>
    </row>
    <row r="287" spans="1:51" s="25" customFormat="1" ht="11.25">
      <c r="A287" s="124"/>
      <c r="B287" s="116">
        <v>286</v>
      </c>
      <c r="C287" s="134">
        <v>40234</v>
      </c>
      <c r="D287" s="83">
        <v>0.40002314814814821</v>
      </c>
      <c r="E287" s="84">
        <v>40234</v>
      </c>
      <c r="F287" s="83">
        <v>0.40162037037037024</v>
      </c>
      <c r="G287" s="85" t="s">
        <v>93</v>
      </c>
      <c r="H287" s="85" t="s">
        <v>63</v>
      </c>
      <c r="I287" s="86">
        <v>19.850000000000001</v>
      </c>
      <c r="J287" s="86">
        <v>19.850000000000001</v>
      </c>
      <c r="K287" s="85">
        <v>100</v>
      </c>
      <c r="L287" s="86">
        <v>2.39913</v>
      </c>
      <c r="M287" s="118" t="s">
        <v>11851</v>
      </c>
      <c r="N287" s="108" t="s">
        <v>11909</v>
      </c>
      <c r="O287" s="109">
        <v>-2</v>
      </c>
      <c r="P287" s="110" t="s">
        <v>11996</v>
      </c>
      <c r="Q287" s="86"/>
      <c r="R287" s="86"/>
      <c r="S287" s="128">
        <f t="shared" si="132"/>
        <v>30195.937089999967</v>
      </c>
      <c r="T287" s="128">
        <f t="shared" si="133"/>
        <v>2.39913</v>
      </c>
      <c r="U287" s="126">
        <f t="shared" si="119"/>
        <v>1985.0000000000002</v>
      </c>
      <c r="V287" s="126">
        <f t="shared" si="120"/>
        <v>1985.0000000000002</v>
      </c>
      <c r="W287" s="125">
        <f t="shared" si="121"/>
        <v>0</v>
      </c>
      <c r="X287" s="125">
        <f t="shared" si="128"/>
        <v>-2.39913</v>
      </c>
      <c r="Y287" s="127">
        <f t="shared" si="117"/>
        <v>925.00999999999738</v>
      </c>
      <c r="Z287" s="127">
        <f t="shared" si="118"/>
        <v>198.33621999999752</v>
      </c>
      <c r="AA287" s="127">
        <f t="shared" si="115"/>
        <v>925.00999999999738</v>
      </c>
      <c r="AB287" s="127">
        <f t="shared" si="116"/>
        <v>195.93708999999751</v>
      </c>
      <c r="AC287" s="91" t="str">
        <f>IF(G287&lt;&gt;"",VLOOKUP(WEEKDAY(C287,2),Служебный!K$4:L$10,2),"")</f>
        <v>чт</v>
      </c>
      <c r="AD287" s="111" t="str">
        <f t="shared" si="122"/>
        <v>9-10</v>
      </c>
      <c r="AE287" s="91" t="str">
        <f>VLOOKUP(G:G,Служебный!B:G,6,)</f>
        <v>NYSE</v>
      </c>
      <c r="AF287" s="91" t="str">
        <f>VLOOKUP(G:G,Служебный!B:G,3,FALSE)</f>
        <v>Services</v>
      </c>
      <c r="AG287" s="91" t="str">
        <f>VLOOKUP(G:G,Служебный!B:G,4,FALSE)</f>
        <v>Shipping</v>
      </c>
      <c r="AH287" s="112">
        <f t="shared" si="123"/>
        <v>138</v>
      </c>
      <c r="AI287" s="112">
        <f t="shared" si="129"/>
        <v>0</v>
      </c>
      <c r="AJ287" s="112" t="str">
        <f t="shared" si="124"/>
        <v>интрадей</v>
      </c>
      <c r="AK287" s="91" t="str">
        <f>IF(D287&lt;Служебный!P$3,"Раньше открытия",IF(D287&gt;Служебный!P$6,"Позже закрытия",IF(D287&lt;Служебный!P$4,Служебный!N$4,IF((D287&gt;Служебный!P$5),Служебный!N$6,Служебный!N$5))))</f>
        <v>9:30 - 11:00</v>
      </c>
      <c r="AL287" s="91">
        <f t="shared" si="139"/>
        <v>0</v>
      </c>
      <c r="AM287" s="91">
        <f t="shared" si="140"/>
        <v>-2.39913</v>
      </c>
      <c r="AN287" s="91">
        <f t="shared" si="134"/>
        <v>2010</v>
      </c>
      <c r="AO287" s="91" t="str">
        <f t="shared" si="135"/>
        <v>Февраль</v>
      </c>
      <c r="AP287" s="113">
        <f t="shared" si="136"/>
        <v>9</v>
      </c>
      <c r="AQ287" s="114">
        <f t="shared" si="125"/>
        <v>0</v>
      </c>
      <c r="AR287" s="114">
        <f t="shared" si="130"/>
        <v>30000</v>
      </c>
      <c r="AS287" s="114">
        <f t="shared" si="131"/>
        <v>0.65312363333322232</v>
      </c>
      <c r="AT287" s="114">
        <f t="shared" si="137"/>
        <v>-7.9445767558965468E-3</v>
      </c>
      <c r="AU287" s="91">
        <f t="shared" si="126"/>
        <v>0</v>
      </c>
      <c r="AV287" s="91">
        <f t="shared" si="127"/>
        <v>0</v>
      </c>
      <c r="AW287" s="91">
        <f t="shared" si="138"/>
        <v>20</v>
      </c>
      <c r="AX287" s="115">
        <f>IF(AV287=0,AX286,IF(VLOOKUP(C286,Сводный!I:L,2,FALSE)&lt;0,IF(AX286&lt;0,AX286-1,-1),IF(AX286&gt;0,AX286+1,1)))</f>
        <v>-1</v>
      </c>
      <c r="AY287" s="120"/>
    </row>
    <row r="288" spans="1:51" s="25" customFormat="1" ht="11.25">
      <c r="A288" s="124"/>
      <c r="B288" s="116">
        <v>287</v>
      </c>
      <c r="C288" s="134">
        <v>40234</v>
      </c>
      <c r="D288" s="83">
        <v>0.40002314814814821</v>
      </c>
      <c r="E288" s="84">
        <v>40234</v>
      </c>
      <c r="F288" s="83">
        <v>0.41230324074074076</v>
      </c>
      <c r="G288" s="85" t="s">
        <v>93</v>
      </c>
      <c r="H288" s="85" t="s">
        <v>63</v>
      </c>
      <c r="I288" s="86">
        <v>19.850000000000001</v>
      </c>
      <c r="J288" s="86">
        <v>20.2</v>
      </c>
      <c r="K288" s="85">
        <v>100</v>
      </c>
      <c r="L288" s="86">
        <v>2.39913</v>
      </c>
      <c r="M288" s="118" t="s">
        <v>11851</v>
      </c>
      <c r="N288" s="108" t="s">
        <v>11909</v>
      </c>
      <c r="O288" s="109">
        <v>-2</v>
      </c>
      <c r="P288" s="110" t="s">
        <v>11996</v>
      </c>
      <c r="Q288" s="86"/>
      <c r="R288" s="86"/>
      <c r="S288" s="128">
        <f t="shared" si="132"/>
        <v>30228.537959999965</v>
      </c>
      <c r="T288" s="128">
        <f t="shared" si="133"/>
        <v>2.39913</v>
      </c>
      <c r="U288" s="126">
        <f t="shared" si="119"/>
        <v>1985.0000000000002</v>
      </c>
      <c r="V288" s="126">
        <f t="shared" si="120"/>
        <v>2020</v>
      </c>
      <c r="W288" s="125">
        <f t="shared" si="121"/>
        <v>34.999999999999773</v>
      </c>
      <c r="X288" s="125">
        <f t="shared" si="128"/>
        <v>32.600869999999773</v>
      </c>
      <c r="Y288" s="127">
        <f t="shared" si="117"/>
        <v>925.00999999999738</v>
      </c>
      <c r="Z288" s="127">
        <f t="shared" si="118"/>
        <v>195.93708999999751</v>
      </c>
      <c r="AA288" s="127">
        <f t="shared" si="115"/>
        <v>960.00999999999715</v>
      </c>
      <c r="AB288" s="127">
        <f t="shared" si="116"/>
        <v>228.53795999999727</v>
      </c>
      <c r="AC288" s="91" t="str">
        <f>IF(G288&lt;&gt;"",VLOOKUP(WEEKDAY(C288,2),Служебный!K$4:L$10,2),"")</f>
        <v>чт</v>
      </c>
      <c r="AD288" s="111" t="str">
        <f t="shared" si="122"/>
        <v>9-10</v>
      </c>
      <c r="AE288" s="91" t="str">
        <f>VLOOKUP(G:G,Служебный!B:G,6,)</f>
        <v>NYSE</v>
      </c>
      <c r="AF288" s="91" t="str">
        <f>VLOOKUP(G:G,Служебный!B:G,3,FALSE)</f>
        <v>Services</v>
      </c>
      <c r="AG288" s="91" t="str">
        <f>VLOOKUP(G:G,Служебный!B:G,4,FALSE)</f>
        <v>Shipping</v>
      </c>
      <c r="AH288" s="112">
        <f t="shared" si="123"/>
        <v>1061</v>
      </c>
      <c r="AI288" s="112">
        <f t="shared" si="129"/>
        <v>15</v>
      </c>
      <c r="AJ288" s="112" t="str">
        <f t="shared" si="124"/>
        <v>интрадей</v>
      </c>
      <c r="AK288" s="91" t="str">
        <f>IF(D288&lt;Служебный!P$3,"Раньше открытия",IF(D288&gt;Служебный!P$6,"Позже закрытия",IF(D288&lt;Служебный!P$4,Служебный!N$4,IF((D288&gt;Служебный!P$5),Служебный!N$6,Служебный!N$5))))</f>
        <v>9:30 - 11:00</v>
      </c>
      <c r="AL288" s="91">
        <f t="shared" si="139"/>
        <v>32.600869999999773</v>
      </c>
      <c r="AM288" s="91">
        <f t="shared" si="140"/>
        <v>0</v>
      </c>
      <c r="AN288" s="91">
        <f t="shared" si="134"/>
        <v>2010</v>
      </c>
      <c r="AO288" s="91" t="str">
        <f t="shared" si="135"/>
        <v>Февраль</v>
      </c>
      <c r="AP288" s="113">
        <f t="shared" si="136"/>
        <v>9</v>
      </c>
      <c r="AQ288" s="114">
        <f t="shared" si="125"/>
        <v>0</v>
      </c>
      <c r="AR288" s="114">
        <f t="shared" si="130"/>
        <v>30000</v>
      </c>
      <c r="AS288" s="114">
        <f t="shared" si="131"/>
        <v>0.76179319999988371</v>
      </c>
      <c r="AT288" s="114">
        <f t="shared" si="137"/>
        <v>0.10796442548820541</v>
      </c>
      <c r="AU288" s="91">
        <f t="shared" si="126"/>
        <v>0</v>
      </c>
      <c r="AV288" s="91">
        <f t="shared" si="127"/>
        <v>0</v>
      </c>
      <c r="AW288" s="91">
        <f t="shared" si="138"/>
        <v>20</v>
      </c>
      <c r="AX288" s="115">
        <f>IF(AV288=0,AX287,IF(VLOOKUP(C287,Сводный!I:L,2,FALSE)&lt;0,IF(AX287&lt;0,AX287-1,-1),IF(AX287&gt;0,AX287+1,1)))</f>
        <v>-1</v>
      </c>
      <c r="AY288" s="120"/>
    </row>
    <row r="289" spans="1:51" s="25" customFormat="1" ht="11.25">
      <c r="A289" s="124"/>
      <c r="B289" s="116">
        <v>288</v>
      </c>
      <c r="C289" s="134">
        <v>40234</v>
      </c>
      <c r="D289" s="83">
        <v>0.40952546296296299</v>
      </c>
      <c r="E289" s="84">
        <v>40234</v>
      </c>
      <c r="F289" s="83">
        <v>0.41288194444444448</v>
      </c>
      <c r="G289" s="85" t="s">
        <v>524</v>
      </c>
      <c r="H289" s="85" t="s">
        <v>11854</v>
      </c>
      <c r="I289" s="86">
        <v>9.99</v>
      </c>
      <c r="J289" s="86">
        <v>10.050000000000001</v>
      </c>
      <c r="K289" s="85">
        <v>100</v>
      </c>
      <c r="L289" s="86">
        <v>2.39913</v>
      </c>
      <c r="M289" s="118" t="s">
        <v>11847</v>
      </c>
      <c r="N289" s="108" t="s">
        <v>11909</v>
      </c>
      <c r="O289" s="109">
        <v>1</v>
      </c>
      <c r="P289" s="110" t="s">
        <v>11995</v>
      </c>
      <c r="Q289" s="86"/>
      <c r="R289" s="86"/>
      <c r="S289" s="128">
        <f t="shared" si="132"/>
        <v>30220.138829999963</v>
      </c>
      <c r="T289" s="128">
        <f t="shared" si="133"/>
        <v>2.39913</v>
      </c>
      <c r="U289" s="126">
        <f t="shared" si="119"/>
        <v>999</v>
      </c>
      <c r="V289" s="126">
        <f t="shared" si="120"/>
        <v>1005.0000000000001</v>
      </c>
      <c r="W289" s="125">
        <f t="shared" si="121"/>
        <v>-6.0000000000001137</v>
      </c>
      <c r="X289" s="125">
        <f t="shared" si="128"/>
        <v>-8.3991300000001132</v>
      </c>
      <c r="Y289" s="127">
        <f t="shared" si="117"/>
        <v>960.00999999999715</v>
      </c>
      <c r="Z289" s="127">
        <f t="shared" si="118"/>
        <v>228.53795999999727</v>
      </c>
      <c r="AA289" s="127">
        <f t="shared" si="115"/>
        <v>954.00999999999704</v>
      </c>
      <c r="AB289" s="127">
        <f t="shared" si="116"/>
        <v>220.13882999999714</v>
      </c>
      <c r="AC289" s="91" t="str">
        <f>IF(G289&lt;&gt;"",VLOOKUP(WEEKDAY(C289,2),Служебный!K$4:L$10,2),"")</f>
        <v>чт</v>
      </c>
      <c r="AD289" s="111" t="str">
        <f t="shared" si="122"/>
        <v>9-10</v>
      </c>
      <c r="AE289" s="91" t="str">
        <f>VLOOKUP(G:G,Служебный!B:G,6,)</f>
        <v>NYSE</v>
      </c>
      <c r="AF289" s="91" t="str">
        <f>VLOOKUP(G:G,Служебный!B:G,3,FALSE)</f>
        <v>Basic Materials</v>
      </c>
      <c r="AG289" s="91" t="str">
        <f>VLOOKUP(G:G,Служебный!B:G,4,FALSE)</f>
        <v>Gold</v>
      </c>
      <c r="AH289" s="112">
        <f t="shared" si="123"/>
        <v>290</v>
      </c>
      <c r="AI289" s="112">
        <f t="shared" si="129"/>
        <v>0</v>
      </c>
      <c r="AJ289" s="112" t="str">
        <f t="shared" si="124"/>
        <v>интрадей</v>
      </c>
      <c r="AK289" s="91" t="str">
        <f>IF(D289&lt;Служебный!P$3,"Раньше открытия",IF(D289&gt;Служебный!P$6,"Позже закрытия",IF(D289&lt;Служебный!P$4,Служебный!N$4,IF((D289&gt;Служебный!P$5),Служебный!N$6,Служебный!N$5))))</f>
        <v>9:30 - 11:00</v>
      </c>
      <c r="AL289" s="91">
        <f t="shared" si="139"/>
        <v>0</v>
      </c>
      <c r="AM289" s="91">
        <f t="shared" si="140"/>
        <v>-8.3991300000001132</v>
      </c>
      <c r="AN289" s="91">
        <f t="shared" si="134"/>
        <v>2010</v>
      </c>
      <c r="AO289" s="91" t="str">
        <f t="shared" si="135"/>
        <v>Февраль</v>
      </c>
      <c r="AP289" s="113">
        <f t="shared" si="136"/>
        <v>9</v>
      </c>
      <c r="AQ289" s="114">
        <f t="shared" si="125"/>
        <v>0</v>
      </c>
      <c r="AR289" s="114">
        <f t="shared" si="130"/>
        <v>30000</v>
      </c>
      <c r="AS289" s="114">
        <f t="shared" si="131"/>
        <v>0.73379609999987827</v>
      </c>
      <c r="AT289" s="114">
        <f t="shared" si="137"/>
        <v>-2.7785432464897203E-2</v>
      </c>
      <c r="AU289" s="91">
        <f t="shared" si="126"/>
        <v>0</v>
      </c>
      <c r="AV289" s="91">
        <f t="shared" si="127"/>
        <v>0</v>
      </c>
      <c r="AW289" s="91">
        <f t="shared" si="138"/>
        <v>10</v>
      </c>
      <c r="AX289" s="115">
        <f>IF(AV289=0,AX288,IF(VLOOKUP(C288,Сводный!I:L,2,FALSE)&lt;0,IF(AX288&lt;0,AX288-1,-1),IF(AX288&gt;0,AX288+1,1)))</f>
        <v>-1</v>
      </c>
      <c r="AY289" s="120"/>
    </row>
    <row r="290" spans="1:51" s="25" customFormat="1" ht="11.25">
      <c r="A290" s="124"/>
      <c r="B290" s="116">
        <v>289</v>
      </c>
      <c r="C290" s="134">
        <v>40234</v>
      </c>
      <c r="D290" s="83">
        <v>0.40982638888888889</v>
      </c>
      <c r="E290" s="84">
        <v>40234</v>
      </c>
      <c r="F290" s="83">
        <v>0.41288194444444448</v>
      </c>
      <c r="G290" s="85" t="s">
        <v>524</v>
      </c>
      <c r="H290" s="85" t="s">
        <v>11854</v>
      </c>
      <c r="I290" s="86">
        <v>9.99</v>
      </c>
      <c r="J290" s="86">
        <v>10.050000000000001</v>
      </c>
      <c r="K290" s="85">
        <v>100</v>
      </c>
      <c r="L290" s="86">
        <v>2.39913</v>
      </c>
      <c r="M290" s="118" t="s">
        <v>11846</v>
      </c>
      <c r="N290" s="108" t="s">
        <v>11909</v>
      </c>
      <c r="O290" s="109">
        <v>2</v>
      </c>
      <c r="P290" s="110" t="s">
        <v>11997</v>
      </c>
      <c r="Q290" s="86"/>
      <c r="R290" s="86"/>
      <c r="S290" s="128">
        <f t="shared" si="132"/>
        <v>30211.739699999962</v>
      </c>
      <c r="T290" s="128">
        <f t="shared" si="133"/>
        <v>2.39913</v>
      </c>
      <c r="U290" s="126">
        <f t="shared" si="119"/>
        <v>999</v>
      </c>
      <c r="V290" s="126">
        <f t="shared" si="120"/>
        <v>1005.0000000000001</v>
      </c>
      <c r="W290" s="125">
        <f t="shared" si="121"/>
        <v>-6.0000000000001137</v>
      </c>
      <c r="X290" s="125">
        <f t="shared" si="128"/>
        <v>-8.3991300000001132</v>
      </c>
      <c r="Y290" s="127">
        <f t="shared" si="117"/>
        <v>954.00999999999704</v>
      </c>
      <c r="Z290" s="127">
        <f t="shared" si="118"/>
        <v>220.13882999999714</v>
      </c>
      <c r="AA290" s="127">
        <f t="shared" si="115"/>
        <v>948.00999999999692</v>
      </c>
      <c r="AB290" s="127">
        <f t="shared" si="116"/>
        <v>211.73969999999701</v>
      </c>
      <c r="AC290" s="91" t="str">
        <f>IF(G290&lt;&gt;"",VLOOKUP(WEEKDAY(C290,2),Служебный!K$4:L$10,2),"")</f>
        <v>чт</v>
      </c>
      <c r="AD290" s="111" t="str">
        <f t="shared" si="122"/>
        <v>9-10</v>
      </c>
      <c r="AE290" s="91" t="str">
        <f>VLOOKUP(G:G,Служебный!B:G,6,)</f>
        <v>NYSE</v>
      </c>
      <c r="AF290" s="91" t="str">
        <f>VLOOKUP(G:G,Служебный!B:G,3,FALSE)</f>
        <v>Basic Materials</v>
      </c>
      <c r="AG290" s="91" t="str">
        <f>VLOOKUP(G:G,Служебный!B:G,4,FALSE)</f>
        <v>Gold</v>
      </c>
      <c r="AH290" s="112">
        <f t="shared" si="123"/>
        <v>264</v>
      </c>
      <c r="AI290" s="112">
        <f t="shared" si="129"/>
        <v>0</v>
      </c>
      <c r="AJ290" s="112" t="str">
        <f t="shared" si="124"/>
        <v>интрадей</v>
      </c>
      <c r="AK290" s="91" t="str">
        <f>IF(D290&lt;Служебный!P$3,"Раньше открытия",IF(D290&gt;Служебный!P$6,"Позже закрытия",IF(D290&lt;Служебный!P$4,Служебный!N$4,IF((D290&gt;Служебный!P$5),Служебный!N$6,Служебный!N$5))))</f>
        <v>9:30 - 11:00</v>
      </c>
      <c r="AL290" s="91">
        <f t="shared" si="139"/>
        <v>0</v>
      </c>
      <c r="AM290" s="91">
        <f t="shared" si="140"/>
        <v>-8.3991300000001132</v>
      </c>
      <c r="AN290" s="91">
        <f t="shared" si="134"/>
        <v>2010</v>
      </c>
      <c r="AO290" s="91" t="str">
        <f t="shared" si="135"/>
        <v>Февраль</v>
      </c>
      <c r="AP290" s="113">
        <f t="shared" si="136"/>
        <v>9</v>
      </c>
      <c r="AQ290" s="114">
        <f t="shared" si="125"/>
        <v>0</v>
      </c>
      <c r="AR290" s="114">
        <f t="shared" si="130"/>
        <v>30000</v>
      </c>
      <c r="AS290" s="114">
        <f t="shared" si="131"/>
        <v>0.70579899999987294</v>
      </c>
      <c r="AT290" s="114">
        <f t="shared" si="137"/>
        <v>-2.7793154913185472E-2</v>
      </c>
      <c r="AU290" s="91">
        <f t="shared" si="126"/>
        <v>0</v>
      </c>
      <c r="AV290" s="91">
        <f t="shared" si="127"/>
        <v>0</v>
      </c>
      <c r="AW290" s="91">
        <f t="shared" si="138"/>
        <v>10</v>
      </c>
      <c r="AX290" s="115">
        <f>IF(AV290=0,AX289,IF(VLOOKUP(C289,Сводный!I:L,2,FALSE)&lt;0,IF(AX289&lt;0,AX289-1,-1),IF(AX289&gt;0,AX289+1,1)))</f>
        <v>-1</v>
      </c>
      <c r="AY290" s="120"/>
    </row>
    <row r="291" spans="1:51" s="25" customFormat="1" ht="11.25">
      <c r="A291" s="124"/>
      <c r="B291" s="116">
        <v>290</v>
      </c>
      <c r="C291" s="134">
        <v>40234</v>
      </c>
      <c r="D291" s="83">
        <v>0.40982638888888889</v>
      </c>
      <c r="E291" s="84">
        <v>40234</v>
      </c>
      <c r="F291" s="83">
        <v>0.4149652777777777</v>
      </c>
      <c r="G291" s="85" t="s">
        <v>524</v>
      </c>
      <c r="H291" s="85" t="s">
        <v>11854</v>
      </c>
      <c r="I291" s="86">
        <v>9.99</v>
      </c>
      <c r="J291" s="86">
        <v>10.11</v>
      </c>
      <c r="K291" s="85">
        <v>100</v>
      </c>
      <c r="L291" s="86">
        <v>2.39913</v>
      </c>
      <c r="M291" s="118" t="s">
        <v>11847</v>
      </c>
      <c r="N291" s="108" t="s">
        <v>11909</v>
      </c>
      <c r="O291" s="109">
        <v>2</v>
      </c>
      <c r="P291" s="110" t="s">
        <v>11995</v>
      </c>
      <c r="Q291" s="86"/>
      <c r="R291" s="86"/>
      <c r="S291" s="128">
        <f t="shared" si="132"/>
        <v>30197.34056999996</v>
      </c>
      <c r="T291" s="128">
        <f t="shared" si="133"/>
        <v>2.39913</v>
      </c>
      <c r="U291" s="126">
        <f t="shared" si="119"/>
        <v>999</v>
      </c>
      <c r="V291" s="126">
        <f t="shared" si="120"/>
        <v>1011</v>
      </c>
      <c r="W291" s="125">
        <f t="shared" si="121"/>
        <v>-12</v>
      </c>
      <c r="X291" s="125">
        <f t="shared" si="128"/>
        <v>-14.39913</v>
      </c>
      <c r="Y291" s="127">
        <f t="shared" si="117"/>
        <v>948.00999999999692</v>
      </c>
      <c r="Z291" s="127">
        <f t="shared" si="118"/>
        <v>211.73969999999701</v>
      </c>
      <c r="AA291" s="127">
        <f t="shared" si="115"/>
        <v>936.00999999999692</v>
      </c>
      <c r="AB291" s="127">
        <f t="shared" si="116"/>
        <v>197.340569999997</v>
      </c>
      <c r="AC291" s="91" t="str">
        <f>IF(G291&lt;&gt;"",VLOOKUP(WEEKDAY(C291,2),Служебный!K$4:L$10,2),"")</f>
        <v>чт</v>
      </c>
      <c r="AD291" s="111" t="str">
        <f t="shared" si="122"/>
        <v>9-10</v>
      </c>
      <c r="AE291" s="91" t="str">
        <f>VLOOKUP(G:G,Служебный!B:G,6,)</f>
        <v>NYSE</v>
      </c>
      <c r="AF291" s="91" t="str">
        <f>VLOOKUP(G:G,Служебный!B:G,3,FALSE)</f>
        <v>Basic Materials</v>
      </c>
      <c r="AG291" s="91" t="str">
        <f>VLOOKUP(G:G,Служебный!B:G,4,FALSE)</f>
        <v>Gold</v>
      </c>
      <c r="AH291" s="112">
        <f t="shared" si="123"/>
        <v>444</v>
      </c>
      <c r="AI291" s="112">
        <f t="shared" si="129"/>
        <v>0</v>
      </c>
      <c r="AJ291" s="112" t="str">
        <f t="shared" si="124"/>
        <v>интрадей</v>
      </c>
      <c r="AK291" s="91" t="str">
        <f>IF(D291&lt;Служебный!P$3,"Раньше открытия",IF(D291&gt;Служебный!P$6,"Позже закрытия",IF(D291&lt;Служебный!P$4,Служебный!N$4,IF((D291&gt;Служебный!P$5),Служебный!N$6,Служебный!N$5))))</f>
        <v>9:30 - 11:00</v>
      </c>
      <c r="AL291" s="91">
        <f t="shared" si="139"/>
        <v>0</v>
      </c>
      <c r="AM291" s="91">
        <f t="shared" si="140"/>
        <v>-14.39913</v>
      </c>
      <c r="AN291" s="91">
        <f t="shared" si="134"/>
        <v>2010</v>
      </c>
      <c r="AO291" s="91" t="str">
        <f t="shared" si="135"/>
        <v>Февраль</v>
      </c>
      <c r="AP291" s="113">
        <f t="shared" si="136"/>
        <v>9</v>
      </c>
      <c r="AQ291" s="114">
        <f t="shared" si="125"/>
        <v>0</v>
      </c>
      <c r="AR291" s="114">
        <f t="shared" si="130"/>
        <v>30000</v>
      </c>
      <c r="AS291" s="114">
        <f t="shared" si="131"/>
        <v>0.6578018999998676</v>
      </c>
      <c r="AT291" s="114">
        <f t="shared" si="137"/>
        <v>-4.7660711177124379E-2</v>
      </c>
      <c r="AU291" s="91">
        <f t="shared" si="126"/>
        <v>0</v>
      </c>
      <c r="AV291" s="91">
        <f t="shared" si="127"/>
        <v>0</v>
      </c>
      <c r="AW291" s="91">
        <f t="shared" si="138"/>
        <v>10</v>
      </c>
      <c r="AX291" s="115">
        <f>IF(AV291=0,AX290,IF(VLOOKUP(C290,Сводный!I:L,2,FALSE)&lt;0,IF(AX290&lt;0,AX290-1,-1),IF(AX290&gt;0,AX290+1,1)))</f>
        <v>-1</v>
      </c>
      <c r="AY291" s="120"/>
    </row>
    <row r="292" spans="1:51" s="25" customFormat="1" ht="11.25">
      <c r="A292" s="124"/>
      <c r="B292" s="116">
        <v>291</v>
      </c>
      <c r="C292" s="134">
        <v>40234</v>
      </c>
      <c r="D292" s="83">
        <v>0.41803240740740732</v>
      </c>
      <c r="E292" s="84">
        <v>40234</v>
      </c>
      <c r="F292" s="83">
        <v>0.46579861111111098</v>
      </c>
      <c r="G292" s="85" t="s">
        <v>2611</v>
      </c>
      <c r="H292" s="85" t="s">
        <v>63</v>
      </c>
      <c r="I292" s="86">
        <v>50.01</v>
      </c>
      <c r="J292" s="86">
        <v>50.22</v>
      </c>
      <c r="K292" s="85">
        <v>100</v>
      </c>
      <c r="L292" s="86">
        <v>2.39913</v>
      </c>
      <c r="M292" s="118" t="s">
        <v>11847</v>
      </c>
      <c r="N292" s="108" t="s">
        <v>11910</v>
      </c>
      <c r="O292" s="109">
        <v>0</v>
      </c>
      <c r="P292" s="110" t="s">
        <v>11995</v>
      </c>
      <c r="Q292" s="86"/>
      <c r="R292" s="86"/>
      <c r="S292" s="128">
        <f t="shared" si="132"/>
        <v>30215.941439999959</v>
      </c>
      <c r="T292" s="128">
        <f t="shared" si="133"/>
        <v>2.39913</v>
      </c>
      <c r="U292" s="126">
        <f t="shared" si="119"/>
        <v>5001</v>
      </c>
      <c r="V292" s="126">
        <f t="shared" si="120"/>
        <v>5022</v>
      </c>
      <c r="W292" s="125">
        <f t="shared" si="121"/>
        <v>21</v>
      </c>
      <c r="X292" s="125">
        <f t="shared" si="128"/>
        <v>18.60087</v>
      </c>
      <c r="Y292" s="127">
        <f t="shared" si="117"/>
        <v>936.00999999999692</v>
      </c>
      <c r="Z292" s="127">
        <f t="shared" si="118"/>
        <v>197.340569999997</v>
      </c>
      <c r="AA292" s="127">
        <f t="shared" si="115"/>
        <v>957.00999999999692</v>
      </c>
      <c r="AB292" s="127">
        <f t="shared" si="116"/>
        <v>215.94143999999699</v>
      </c>
      <c r="AC292" s="91" t="str">
        <f>IF(G292&lt;&gt;"",VLOOKUP(WEEKDAY(C292,2),Служебный!K$4:L$10,2),"")</f>
        <v>чт</v>
      </c>
      <c r="AD292" s="111" t="str">
        <f t="shared" si="122"/>
        <v>10-11</v>
      </c>
      <c r="AE292" s="91" t="str">
        <f>VLOOKUP(G:G,Служебный!B:G,6,)</f>
        <v>NYSE</v>
      </c>
      <c r="AF292" s="91" t="str">
        <f>VLOOKUP(G:G,Служебный!B:G,3,FALSE)</f>
        <v>Technology</v>
      </c>
      <c r="AG292" s="91" t="str">
        <f>VLOOKUP(G:G,Служебный!B:G,4,FALSE)</f>
        <v>Diversified Computer Systems</v>
      </c>
      <c r="AH292" s="112">
        <f t="shared" si="123"/>
        <v>4127</v>
      </c>
      <c r="AI292" s="112">
        <f t="shared" si="129"/>
        <v>60</v>
      </c>
      <c r="AJ292" s="112" t="str">
        <f t="shared" si="124"/>
        <v>интрадей</v>
      </c>
      <c r="AK292" s="91" t="str">
        <f>IF(D292&lt;Служебный!P$3,"Раньше открытия",IF(D292&gt;Служебный!P$6,"Позже закрытия",IF(D292&lt;Служебный!P$4,Служебный!N$4,IF((D292&gt;Служебный!P$5),Служебный!N$6,Служебный!N$5))))</f>
        <v>9:30 - 11:00</v>
      </c>
      <c r="AL292" s="91">
        <f t="shared" si="139"/>
        <v>18.60087</v>
      </c>
      <c r="AM292" s="91">
        <f t="shared" si="140"/>
        <v>0</v>
      </c>
      <c r="AN292" s="91">
        <f t="shared" si="134"/>
        <v>2010</v>
      </c>
      <c r="AO292" s="91" t="str">
        <f t="shared" si="135"/>
        <v>Февраль</v>
      </c>
      <c r="AP292" s="113">
        <f t="shared" si="136"/>
        <v>9</v>
      </c>
      <c r="AQ292" s="114">
        <f t="shared" si="125"/>
        <v>0</v>
      </c>
      <c r="AR292" s="114">
        <f t="shared" si="130"/>
        <v>30000</v>
      </c>
      <c r="AS292" s="114">
        <f t="shared" si="131"/>
        <v>0.71980479999986224</v>
      </c>
      <c r="AT292" s="114">
        <f t="shared" si="137"/>
        <v>6.1597709099183828E-2</v>
      </c>
      <c r="AU292" s="91">
        <f t="shared" si="126"/>
        <v>0</v>
      </c>
      <c r="AV292" s="91">
        <f t="shared" si="127"/>
        <v>0</v>
      </c>
      <c r="AW292" s="91">
        <f t="shared" si="138"/>
        <v>55</v>
      </c>
      <c r="AX292" s="115">
        <f>IF(AV292=0,AX291,IF(VLOOKUP(C291,Сводный!I:L,2,FALSE)&lt;0,IF(AX291&lt;0,AX291-1,-1),IF(AX291&gt;0,AX291+1,1)))</f>
        <v>-1</v>
      </c>
      <c r="AY292" s="120"/>
    </row>
    <row r="293" spans="1:51" s="25" customFormat="1" ht="11.25">
      <c r="A293" s="124"/>
      <c r="B293" s="116">
        <v>292</v>
      </c>
      <c r="C293" s="134">
        <v>40234</v>
      </c>
      <c r="D293" s="83">
        <v>0.44346064814814801</v>
      </c>
      <c r="E293" s="84">
        <v>40234</v>
      </c>
      <c r="F293" s="83">
        <v>0.46531250000000002</v>
      </c>
      <c r="G293" s="85" t="s">
        <v>4847</v>
      </c>
      <c r="H293" s="85" t="s">
        <v>63</v>
      </c>
      <c r="I293" s="86">
        <v>30.02</v>
      </c>
      <c r="J293" s="86">
        <v>30.15</v>
      </c>
      <c r="K293" s="85">
        <v>100</v>
      </c>
      <c r="L293" s="86">
        <v>2.39913</v>
      </c>
      <c r="M293" s="118" t="s">
        <v>11847</v>
      </c>
      <c r="N293" s="108" t="s">
        <v>11909</v>
      </c>
      <c r="O293" s="109">
        <v>-1</v>
      </c>
      <c r="P293" s="110" t="s">
        <v>11995</v>
      </c>
      <c r="Q293" s="86"/>
      <c r="R293" s="86"/>
      <c r="S293" s="128">
        <f t="shared" si="132"/>
        <v>30226.542309999957</v>
      </c>
      <c r="T293" s="128">
        <f t="shared" si="133"/>
        <v>2.39913</v>
      </c>
      <c r="U293" s="126">
        <f t="shared" si="119"/>
        <v>3002</v>
      </c>
      <c r="V293" s="126">
        <f t="shared" si="120"/>
        <v>3015</v>
      </c>
      <c r="W293" s="125">
        <f t="shared" si="121"/>
        <v>13</v>
      </c>
      <c r="X293" s="125">
        <f t="shared" si="128"/>
        <v>10.60087</v>
      </c>
      <c r="Y293" s="127">
        <f t="shared" si="117"/>
        <v>957.00999999999692</v>
      </c>
      <c r="Z293" s="127">
        <f t="shared" si="118"/>
        <v>215.94143999999699</v>
      </c>
      <c r="AA293" s="127">
        <f t="shared" si="115"/>
        <v>970.00999999999692</v>
      </c>
      <c r="AB293" s="127">
        <f t="shared" si="116"/>
        <v>226.54230999999697</v>
      </c>
      <c r="AC293" s="91" t="str">
        <f>IF(G293&lt;&gt;"",VLOOKUP(WEEKDAY(C293,2),Служебный!K$4:L$10,2),"")</f>
        <v>чт</v>
      </c>
      <c r="AD293" s="111" t="str">
        <f t="shared" si="122"/>
        <v>10-11</v>
      </c>
      <c r="AE293" s="91" t="str">
        <f>VLOOKUP(G:G,Служебный!B:G,6,)</f>
        <v>NYSE</v>
      </c>
      <c r="AF293" s="91" t="str">
        <f>VLOOKUP(G:G,Служебный!B:G,3,FALSE)</f>
        <v>Consumer Goods</v>
      </c>
      <c r="AG293" s="91" t="str">
        <f>VLOOKUP(G:G,Служебный!B:G,4,FALSE)</f>
        <v>Textile - Apparel Footwear &amp; Accessories</v>
      </c>
      <c r="AH293" s="112">
        <f t="shared" si="123"/>
        <v>1888</v>
      </c>
      <c r="AI293" s="112">
        <f t="shared" si="129"/>
        <v>30</v>
      </c>
      <c r="AJ293" s="112" t="str">
        <f t="shared" si="124"/>
        <v>интрадей</v>
      </c>
      <c r="AK293" s="91" t="str">
        <f>IF(D293&lt;Служебный!P$3,"Раньше открытия",IF(D293&gt;Служебный!P$6,"Позже закрытия",IF(D293&lt;Служебный!P$4,Служебный!N$4,IF((D293&gt;Служебный!P$5),Служебный!N$6,Служебный!N$5))))</f>
        <v>9:30 - 11:00</v>
      </c>
      <c r="AL293" s="91">
        <f t="shared" si="139"/>
        <v>10.60087</v>
      </c>
      <c r="AM293" s="91">
        <f t="shared" si="140"/>
        <v>0</v>
      </c>
      <c r="AN293" s="91">
        <f t="shared" si="134"/>
        <v>2010</v>
      </c>
      <c r="AO293" s="91" t="str">
        <f t="shared" si="135"/>
        <v>Февраль</v>
      </c>
      <c r="AP293" s="113">
        <f t="shared" si="136"/>
        <v>9</v>
      </c>
      <c r="AQ293" s="114">
        <f t="shared" si="125"/>
        <v>0</v>
      </c>
      <c r="AR293" s="114">
        <f t="shared" si="130"/>
        <v>30000</v>
      </c>
      <c r="AS293" s="114">
        <f t="shared" si="131"/>
        <v>0.75514103333319027</v>
      </c>
      <c r="AT293" s="114">
        <f t="shared" si="137"/>
        <v>3.5083699182594158E-2</v>
      </c>
      <c r="AU293" s="91">
        <f t="shared" si="126"/>
        <v>0</v>
      </c>
      <c r="AV293" s="91">
        <f t="shared" si="127"/>
        <v>0</v>
      </c>
      <c r="AW293" s="91">
        <f t="shared" si="138"/>
        <v>35</v>
      </c>
      <c r="AX293" s="115">
        <f>IF(AV293=0,AX292,IF(VLOOKUP(C292,Сводный!I:L,2,FALSE)&lt;0,IF(AX292&lt;0,AX292-1,-1),IF(AX292&gt;0,AX292+1,1)))</f>
        <v>-1</v>
      </c>
      <c r="AY293" s="120"/>
    </row>
    <row r="294" spans="1:51" s="25" customFormat="1" ht="11.25">
      <c r="A294" s="124"/>
      <c r="B294" s="116">
        <v>293</v>
      </c>
      <c r="C294" s="134">
        <v>40234</v>
      </c>
      <c r="D294" s="83">
        <v>0.4519791666666666</v>
      </c>
      <c r="E294" s="84">
        <v>40234</v>
      </c>
      <c r="F294" s="83">
        <v>0.45246527777777779</v>
      </c>
      <c r="G294" s="85" t="s">
        <v>1068</v>
      </c>
      <c r="H294" s="85" t="s">
        <v>11854</v>
      </c>
      <c r="I294" s="86">
        <v>101.99</v>
      </c>
      <c r="J294" s="86">
        <v>102.1</v>
      </c>
      <c r="K294" s="85">
        <v>100</v>
      </c>
      <c r="L294" s="86">
        <v>2.39913</v>
      </c>
      <c r="M294" s="118" t="s">
        <v>11847</v>
      </c>
      <c r="N294" s="108" t="s">
        <v>11909</v>
      </c>
      <c r="O294" s="109">
        <v>-1</v>
      </c>
      <c r="P294" s="110" t="s">
        <v>11995</v>
      </c>
      <c r="Q294" s="86"/>
      <c r="R294" s="86"/>
      <c r="S294" s="128">
        <f t="shared" si="132"/>
        <v>30213.143179999955</v>
      </c>
      <c r="T294" s="128">
        <f t="shared" si="133"/>
        <v>2.39913</v>
      </c>
      <c r="U294" s="126">
        <f t="shared" si="119"/>
        <v>10199</v>
      </c>
      <c r="V294" s="126">
        <f t="shared" si="120"/>
        <v>10210</v>
      </c>
      <c r="W294" s="125">
        <f t="shared" si="121"/>
        <v>-11</v>
      </c>
      <c r="X294" s="125">
        <f t="shared" si="128"/>
        <v>-13.39913</v>
      </c>
      <c r="Y294" s="127">
        <f>Y293+W293</f>
        <v>970.00999999999692</v>
      </c>
      <c r="Z294" s="127">
        <f>Z293+X293</f>
        <v>226.54230999999697</v>
      </c>
      <c r="AA294" s="127">
        <f>Y294+W294</f>
        <v>959.00999999999692</v>
      </c>
      <c r="AB294" s="127">
        <f>Z294+X294</f>
        <v>213.14317999999696</v>
      </c>
      <c r="AC294" s="91" t="str">
        <f>IF(G294&lt;&gt;"",VLOOKUP(WEEKDAY(C294,2),Служебный!K$4:L$10,2),"")</f>
        <v>чт</v>
      </c>
      <c r="AD294" s="111" t="str">
        <f t="shared" si="122"/>
        <v>10-11</v>
      </c>
      <c r="AE294" s="91" t="str">
        <f>VLOOKUP(G:G,Служебный!B:G,6,)</f>
        <v>NYSE</v>
      </c>
      <c r="AF294" s="91" t="str">
        <f>VLOOKUP(G:G,Служебный!B:G,3,FALSE)</f>
        <v>Basic Materials</v>
      </c>
      <c r="AG294" s="91" t="str">
        <f>VLOOKUP(G:G,Служебный!B:G,4,FALSE)</f>
        <v>Agricultural Chemicals</v>
      </c>
      <c r="AH294" s="112">
        <f t="shared" si="123"/>
        <v>42</v>
      </c>
      <c r="AI294" s="112">
        <f t="shared" si="129"/>
        <v>0</v>
      </c>
      <c r="AJ294" s="112" t="str">
        <f t="shared" si="124"/>
        <v>интрадей</v>
      </c>
      <c r="AK294" s="91" t="str">
        <f>IF(D294&lt;Служебный!P$3,"Раньше открытия",IF(D294&gt;Служебный!P$6,"Позже закрытия",IF(D294&lt;Служебный!P$4,Служебный!N$4,IF((D294&gt;Служебный!P$5),Служебный!N$6,Служебный!N$5))))</f>
        <v>9:30 - 11:00</v>
      </c>
      <c r="AL294" s="91">
        <f t="shared" si="139"/>
        <v>0</v>
      </c>
      <c r="AM294" s="91">
        <f t="shared" si="140"/>
        <v>-13.39913</v>
      </c>
      <c r="AN294" s="91">
        <f t="shared" si="134"/>
        <v>2010</v>
      </c>
      <c r="AO294" s="91" t="str">
        <f t="shared" si="135"/>
        <v>Февраль</v>
      </c>
      <c r="AP294" s="113">
        <f t="shared" si="136"/>
        <v>9</v>
      </c>
      <c r="AQ294" s="114">
        <f t="shared" si="125"/>
        <v>0</v>
      </c>
      <c r="AR294" s="114">
        <f t="shared" si="130"/>
        <v>30000</v>
      </c>
      <c r="AS294" s="114">
        <f t="shared" si="131"/>
        <v>0.71047726666651823</v>
      </c>
      <c r="AT294" s="114">
        <f t="shared" si="137"/>
        <v>-4.432902004662545E-2</v>
      </c>
      <c r="AU294" s="91">
        <f t="shared" si="126"/>
        <v>0</v>
      </c>
      <c r="AV294" s="91">
        <f t="shared" si="127"/>
        <v>0</v>
      </c>
      <c r="AW294" s="91">
        <f t="shared" si="138"/>
        <v>105</v>
      </c>
      <c r="AX294" s="115">
        <f>IF(AV294=0,AX293,IF(VLOOKUP(C293,Сводный!I:L,2,FALSE)&lt;0,IF(AX293&lt;0,AX293-1,-1),IF(AX293&gt;0,AX293+1,1)))</f>
        <v>-1</v>
      </c>
      <c r="AY294" s="120"/>
    </row>
    <row r="295" spans="1:51" s="25" customFormat="1" ht="11.25">
      <c r="A295" s="124"/>
      <c r="B295" s="116">
        <v>294</v>
      </c>
      <c r="C295" s="134">
        <v>40234</v>
      </c>
      <c r="D295" s="83">
        <v>0.45293981481481493</v>
      </c>
      <c r="E295" s="84">
        <v>40234</v>
      </c>
      <c r="F295" s="83">
        <v>0.4638888888888888</v>
      </c>
      <c r="G295" s="85" t="s">
        <v>1068</v>
      </c>
      <c r="H295" s="85" t="s">
        <v>63</v>
      </c>
      <c r="I295" s="86">
        <v>102.13</v>
      </c>
      <c r="J295" s="86">
        <v>102.5</v>
      </c>
      <c r="K295" s="85">
        <v>100</v>
      </c>
      <c r="L295" s="86">
        <v>2.39913</v>
      </c>
      <c r="M295" s="118" t="s">
        <v>11850</v>
      </c>
      <c r="N295" s="108" t="s">
        <v>11909</v>
      </c>
      <c r="O295" s="109">
        <v>-2</v>
      </c>
      <c r="P295" s="110" t="s">
        <v>11996</v>
      </c>
      <c r="Q295" s="86"/>
      <c r="R295" s="86"/>
      <c r="S295" s="128">
        <f t="shared" si="132"/>
        <v>30247.744049999954</v>
      </c>
      <c r="T295" s="128">
        <f t="shared" si="133"/>
        <v>2.39913</v>
      </c>
      <c r="U295" s="126">
        <f t="shared" si="119"/>
        <v>10213</v>
      </c>
      <c r="V295" s="126">
        <f t="shared" si="120"/>
        <v>10250</v>
      </c>
      <c r="W295" s="125">
        <f t="shared" si="121"/>
        <v>37</v>
      </c>
      <c r="X295" s="125">
        <f t="shared" si="128"/>
        <v>34.60087</v>
      </c>
      <c r="Y295" s="127">
        <f t="shared" si="117"/>
        <v>959.00999999999692</v>
      </c>
      <c r="Z295" s="127">
        <f t="shared" si="118"/>
        <v>213.14317999999696</v>
      </c>
      <c r="AA295" s="127">
        <f t="shared" si="115"/>
        <v>996.00999999999692</v>
      </c>
      <c r="AB295" s="127">
        <f t="shared" si="116"/>
        <v>247.74404999999695</v>
      </c>
      <c r="AC295" s="91" t="str">
        <f>IF(G295&lt;&gt;"",VLOOKUP(WEEKDAY(C295,2),Служебный!K$4:L$10,2),"")</f>
        <v>чт</v>
      </c>
      <c r="AD295" s="111" t="str">
        <f t="shared" si="122"/>
        <v>10-11</v>
      </c>
      <c r="AE295" s="91" t="str">
        <f>VLOOKUP(G:G,Служебный!B:G,6,)</f>
        <v>NYSE</v>
      </c>
      <c r="AF295" s="91" t="str">
        <f>VLOOKUP(G:G,Служебный!B:G,3,FALSE)</f>
        <v>Basic Materials</v>
      </c>
      <c r="AG295" s="91" t="str">
        <f>VLOOKUP(G:G,Служебный!B:G,4,FALSE)</f>
        <v>Agricultural Chemicals</v>
      </c>
      <c r="AH295" s="112">
        <f t="shared" si="123"/>
        <v>946</v>
      </c>
      <c r="AI295" s="112">
        <f t="shared" si="129"/>
        <v>15</v>
      </c>
      <c r="AJ295" s="112" t="str">
        <f t="shared" si="124"/>
        <v>интрадей</v>
      </c>
      <c r="AK295" s="91" t="str">
        <f>IF(D295&lt;Служебный!P$3,"Раньше открытия",IF(D295&gt;Служебный!P$6,"Позже закрытия",IF(D295&lt;Служебный!P$4,Служебный!N$4,IF((D295&gt;Служебный!P$5),Служебный!N$6,Служебный!N$5))))</f>
        <v>9:30 - 11:00</v>
      </c>
      <c r="AL295" s="91">
        <f t="shared" si="139"/>
        <v>34.60087</v>
      </c>
      <c r="AM295" s="91">
        <f t="shared" si="140"/>
        <v>0</v>
      </c>
      <c r="AN295" s="91">
        <f t="shared" si="134"/>
        <v>2010</v>
      </c>
      <c r="AO295" s="91" t="str">
        <f t="shared" si="135"/>
        <v>Февраль</v>
      </c>
      <c r="AP295" s="113">
        <f t="shared" si="136"/>
        <v>9</v>
      </c>
      <c r="AQ295" s="114">
        <f t="shared" si="125"/>
        <v>0</v>
      </c>
      <c r="AR295" s="114">
        <f t="shared" si="130"/>
        <v>30000</v>
      </c>
      <c r="AS295" s="114">
        <f t="shared" si="131"/>
        <v>0.82581349999984621</v>
      </c>
      <c r="AT295" s="114">
        <f t="shared" si="137"/>
        <v>0.11452257646236212</v>
      </c>
      <c r="AU295" s="91">
        <f t="shared" si="126"/>
        <v>0</v>
      </c>
      <c r="AV295" s="91">
        <f t="shared" si="127"/>
        <v>0</v>
      </c>
      <c r="AW295" s="91">
        <f t="shared" si="138"/>
        <v>105</v>
      </c>
      <c r="AX295" s="115">
        <f>IF(AV295=0,AX294,IF(VLOOKUP(C294,Сводный!I:L,2,FALSE)&lt;0,IF(AX294&lt;0,AX294-1,-1),IF(AX294&gt;0,AX294+1,1)))</f>
        <v>-1</v>
      </c>
      <c r="AY295" s="120"/>
    </row>
    <row r="296" spans="1:51" s="25" customFormat="1" ht="11.25">
      <c r="A296" s="124"/>
      <c r="B296" s="116">
        <v>295</v>
      </c>
      <c r="C296" s="134">
        <v>40234</v>
      </c>
      <c r="D296" s="83">
        <v>0.46910879629629632</v>
      </c>
      <c r="E296" s="84">
        <v>40234</v>
      </c>
      <c r="F296" s="83">
        <v>0.47083333333333321</v>
      </c>
      <c r="G296" s="85" t="s">
        <v>1068</v>
      </c>
      <c r="H296" s="85" t="s">
        <v>11854</v>
      </c>
      <c r="I296" s="86">
        <v>102.98</v>
      </c>
      <c r="J296" s="86">
        <v>103.04</v>
      </c>
      <c r="K296" s="85">
        <v>100</v>
      </c>
      <c r="L296" s="86">
        <v>2.39913</v>
      </c>
      <c r="M296" s="118" t="s">
        <v>11850</v>
      </c>
      <c r="N296" s="108" t="s">
        <v>11910</v>
      </c>
      <c r="O296" s="109">
        <v>-2</v>
      </c>
      <c r="P296" s="110" t="s">
        <v>11996</v>
      </c>
      <c r="Q296" s="86"/>
      <c r="R296" s="86"/>
      <c r="S296" s="128">
        <f t="shared" si="132"/>
        <v>30239.344919999952</v>
      </c>
      <c r="T296" s="128">
        <f t="shared" si="133"/>
        <v>2.39913</v>
      </c>
      <c r="U296" s="126">
        <f t="shared" si="119"/>
        <v>10298</v>
      </c>
      <c r="V296" s="126">
        <f t="shared" si="120"/>
        <v>10304</v>
      </c>
      <c r="W296" s="125">
        <f t="shared" si="121"/>
        <v>-6</v>
      </c>
      <c r="X296" s="125">
        <f t="shared" si="128"/>
        <v>-8.3991299999999995</v>
      </c>
      <c r="Y296" s="127">
        <f t="shared" si="117"/>
        <v>996.00999999999692</v>
      </c>
      <c r="Z296" s="127">
        <f t="shared" si="118"/>
        <v>247.74404999999695</v>
      </c>
      <c r="AA296" s="127">
        <f t="shared" si="115"/>
        <v>990.00999999999692</v>
      </c>
      <c r="AB296" s="127">
        <f t="shared" si="116"/>
        <v>239.34491999999693</v>
      </c>
      <c r="AC296" s="91" t="str">
        <f>IF(G296&lt;&gt;"",VLOOKUP(WEEKDAY(C296,2),Служебный!K$4:L$10,2),"")</f>
        <v>чт</v>
      </c>
      <c r="AD296" s="111" t="str">
        <f t="shared" si="122"/>
        <v>11-12</v>
      </c>
      <c r="AE296" s="91" t="str">
        <f>VLOOKUP(G:G,Служебный!B:G,6,)</f>
        <v>NYSE</v>
      </c>
      <c r="AF296" s="91" t="str">
        <f>VLOOKUP(G:G,Служебный!B:G,3,FALSE)</f>
        <v>Basic Materials</v>
      </c>
      <c r="AG296" s="91" t="str">
        <f>VLOOKUP(G:G,Служебный!B:G,4,FALSE)</f>
        <v>Agricultural Chemicals</v>
      </c>
      <c r="AH296" s="112">
        <f t="shared" si="123"/>
        <v>149</v>
      </c>
      <c r="AI296" s="112">
        <f t="shared" si="129"/>
        <v>0</v>
      </c>
      <c r="AJ296" s="112" t="str">
        <f t="shared" si="124"/>
        <v>интрадей</v>
      </c>
      <c r="AK296" s="91" t="str">
        <f>IF(D296&lt;Служебный!P$3,"Раньше открытия",IF(D296&gt;Служебный!P$6,"Позже закрытия",IF(D296&lt;Служебный!P$4,Служебный!N$4,IF((D296&gt;Служебный!P$5),Служебный!N$6,Служебный!N$5))))</f>
        <v>11:00 - 14:30</v>
      </c>
      <c r="AL296" s="91">
        <f t="shared" si="139"/>
        <v>0</v>
      </c>
      <c r="AM296" s="91">
        <f t="shared" si="140"/>
        <v>-8.3991299999999995</v>
      </c>
      <c r="AN296" s="91">
        <f t="shared" si="134"/>
        <v>2010</v>
      </c>
      <c r="AO296" s="91" t="str">
        <f t="shared" si="135"/>
        <v>Февраль</v>
      </c>
      <c r="AP296" s="113">
        <f t="shared" si="136"/>
        <v>9</v>
      </c>
      <c r="AQ296" s="114">
        <f t="shared" si="125"/>
        <v>0</v>
      </c>
      <c r="AR296" s="114">
        <f t="shared" si="130"/>
        <v>30000</v>
      </c>
      <c r="AS296" s="114">
        <f t="shared" si="131"/>
        <v>0.79781639999984089</v>
      </c>
      <c r="AT296" s="114">
        <f t="shared" si="137"/>
        <v>-2.776778984283166E-2</v>
      </c>
      <c r="AU296" s="91">
        <f t="shared" si="126"/>
        <v>0</v>
      </c>
      <c r="AV296" s="91">
        <f t="shared" si="127"/>
        <v>0</v>
      </c>
      <c r="AW296" s="91">
        <f t="shared" si="138"/>
        <v>105</v>
      </c>
      <c r="AX296" s="115">
        <f>IF(AV296=0,AX295,IF(VLOOKUP(C295,Сводный!I:L,2,FALSE)&lt;0,IF(AX295&lt;0,AX295-1,-1),IF(AX295&gt;0,AX295+1,1)))</f>
        <v>-1</v>
      </c>
      <c r="AY296" s="120"/>
    </row>
    <row r="297" spans="1:51" s="25" customFormat="1" ht="11.25">
      <c r="A297" s="124"/>
      <c r="B297" s="116">
        <v>296</v>
      </c>
      <c r="C297" s="134">
        <v>40234</v>
      </c>
      <c r="D297" s="83">
        <v>0.47863425925925918</v>
      </c>
      <c r="E297" s="84">
        <v>40234</v>
      </c>
      <c r="F297" s="83">
        <v>0.48116898148148146</v>
      </c>
      <c r="G297" s="85" t="s">
        <v>4622</v>
      </c>
      <c r="H297" s="85" t="s">
        <v>63</v>
      </c>
      <c r="I297" s="86">
        <v>50.01</v>
      </c>
      <c r="J297" s="86">
        <v>49.97</v>
      </c>
      <c r="K297" s="85">
        <v>100</v>
      </c>
      <c r="L297" s="86">
        <v>2.39913</v>
      </c>
      <c r="M297" s="118" t="s">
        <v>11847</v>
      </c>
      <c r="N297" s="108" t="s">
        <v>11913</v>
      </c>
      <c r="O297" s="109">
        <v>1</v>
      </c>
      <c r="P297" s="110" t="s">
        <v>11995</v>
      </c>
      <c r="Q297" s="86"/>
      <c r="R297" s="86"/>
      <c r="S297" s="128">
        <f t="shared" si="132"/>
        <v>30232.945789999951</v>
      </c>
      <c r="T297" s="128">
        <f t="shared" si="133"/>
        <v>2.39913</v>
      </c>
      <c r="U297" s="126">
        <f t="shared" si="119"/>
        <v>5001</v>
      </c>
      <c r="V297" s="126">
        <f t="shared" si="120"/>
        <v>4997</v>
      </c>
      <c r="W297" s="125">
        <f t="shared" si="121"/>
        <v>-4</v>
      </c>
      <c r="X297" s="125">
        <f t="shared" si="128"/>
        <v>-6.3991299999999995</v>
      </c>
      <c r="Y297" s="127">
        <f t="shared" si="117"/>
        <v>990.00999999999692</v>
      </c>
      <c r="Z297" s="127">
        <f t="shared" si="118"/>
        <v>239.34491999999693</v>
      </c>
      <c r="AA297" s="127">
        <f t="shared" si="115"/>
        <v>986.00999999999692</v>
      </c>
      <c r="AB297" s="127">
        <f t="shared" si="116"/>
        <v>232.94578999999692</v>
      </c>
      <c r="AC297" s="91" t="str">
        <f>IF(G297&lt;&gt;"",VLOOKUP(WEEKDAY(C297,2),Служебный!K$4:L$10,2),"")</f>
        <v>чт</v>
      </c>
      <c r="AD297" s="111" t="str">
        <f t="shared" si="122"/>
        <v>11-12</v>
      </c>
      <c r="AE297" s="91" t="str">
        <f>VLOOKUP(G:G,Служебный!B:G,6,)</f>
        <v>NYSE</v>
      </c>
      <c r="AF297" s="91" t="str">
        <f>VLOOKUP(G:G,Служебный!B:G,3,FALSE)</f>
        <v>Basic Materials</v>
      </c>
      <c r="AG297" s="91" t="str">
        <f>VLOOKUP(G:G,Служебный!B:G,4,FALSE)</f>
        <v>Independent Oil &amp; Gas</v>
      </c>
      <c r="AH297" s="112">
        <f t="shared" si="123"/>
        <v>219</v>
      </c>
      <c r="AI297" s="112">
        <f t="shared" si="129"/>
        <v>0</v>
      </c>
      <c r="AJ297" s="112" t="str">
        <f t="shared" si="124"/>
        <v>интрадей</v>
      </c>
      <c r="AK297" s="91" t="str">
        <f>IF(D297&lt;Служебный!P$3,"Раньше открытия",IF(D297&gt;Служебный!P$6,"Позже закрытия",IF(D297&lt;Служебный!P$4,Служебный!N$4,IF((D297&gt;Служебный!P$5),Служебный!N$6,Служебный!N$5))))</f>
        <v>11:00 - 14:30</v>
      </c>
      <c r="AL297" s="91">
        <f t="shared" si="139"/>
        <v>0</v>
      </c>
      <c r="AM297" s="91">
        <f t="shared" si="140"/>
        <v>-6.3991299999999995</v>
      </c>
      <c r="AN297" s="91">
        <f t="shared" si="134"/>
        <v>2010</v>
      </c>
      <c r="AO297" s="91" t="str">
        <f t="shared" si="135"/>
        <v>Февраль</v>
      </c>
      <c r="AP297" s="113">
        <f t="shared" si="136"/>
        <v>9</v>
      </c>
      <c r="AQ297" s="114">
        <f t="shared" si="125"/>
        <v>0</v>
      </c>
      <c r="AR297" s="114">
        <f t="shared" si="130"/>
        <v>30000</v>
      </c>
      <c r="AS297" s="114">
        <f t="shared" si="131"/>
        <v>0.77648596666650216</v>
      </c>
      <c r="AT297" s="114">
        <f t="shared" si="137"/>
        <v>-2.1161602597314515E-2</v>
      </c>
      <c r="AU297" s="91">
        <f t="shared" si="126"/>
        <v>0</v>
      </c>
      <c r="AV297" s="91">
        <f t="shared" si="127"/>
        <v>0</v>
      </c>
      <c r="AW297" s="91">
        <f t="shared" si="138"/>
        <v>55</v>
      </c>
      <c r="AX297" s="115">
        <f>IF(AV297=0,AX296,IF(VLOOKUP(C296,Сводный!I:L,2,FALSE)&lt;0,IF(AX296&lt;0,AX296-1,-1),IF(AX296&gt;0,AX296+1,1)))</f>
        <v>-1</v>
      </c>
      <c r="AY297" s="120"/>
    </row>
    <row r="298" spans="1:51" s="25" customFormat="1" ht="11.25">
      <c r="A298" s="124"/>
      <c r="B298" s="116">
        <v>297</v>
      </c>
      <c r="C298" s="134">
        <v>40234</v>
      </c>
      <c r="D298" s="83">
        <v>0.48376157407407394</v>
      </c>
      <c r="E298" s="84">
        <v>40234</v>
      </c>
      <c r="F298" s="83">
        <v>0.49199074074074067</v>
      </c>
      <c r="G298" s="85" t="s">
        <v>5426</v>
      </c>
      <c r="H298" s="85" t="s">
        <v>63</v>
      </c>
      <c r="I298" s="86">
        <v>45.03</v>
      </c>
      <c r="J298" s="86">
        <v>45.11</v>
      </c>
      <c r="K298" s="85">
        <v>100</v>
      </c>
      <c r="L298" s="86">
        <v>2.39913</v>
      </c>
      <c r="M298" s="118" t="s">
        <v>11846</v>
      </c>
      <c r="N298" s="108" t="s">
        <v>11909</v>
      </c>
      <c r="O298" s="109">
        <v>-2</v>
      </c>
      <c r="P298" s="110" t="s">
        <v>11997</v>
      </c>
      <c r="Q298" s="86"/>
      <c r="R298" s="86"/>
      <c r="S298" s="128">
        <f t="shared" si="132"/>
        <v>30238.546659999949</v>
      </c>
      <c r="T298" s="128">
        <f t="shared" si="133"/>
        <v>2.39913</v>
      </c>
      <c r="U298" s="126">
        <f t="shared" si="119"/>
        <v>4503</v>
      </c>
      <c r="V298" s="126">
        <f t="shared" si="120"/>
        <v>4511</v>
      </c>
      <c r="W298" s="125">
        <f t="shared" si="121"/>
        <v>8</v>
      </c>
      <c r="X298" s="125">
        <f t="shared" si="128"/>
        <v>5.6008700000000005</v>
      </c>
      <c r="Y298" s="127">
        <f t="shared" si="117"/>
        <v>986.00999999999692</v>
      </c>
      <c r="Z298" s="127">
        <f t="shared" si="118"/>
        <v>232.94578999999692</v>
      </c>
      <c r="AA298" s="127">
        <f t="shared" si="115"/>
        <v>994.00999999999692</v>
      </c>
      <c r="AB298" s="127">
        <f t="shared" si="116"/>
        <v>238.5466599999969</v>
      </c>
      <c r="AC298" s="91" t="str">
        <f>IF(G298&lt;&gt;"",VLOOKUP(WEEKDAY(C298,2),Служебный!K$4:L$10,2),"")</f>
        <v>чт</v>
      </c>
      <c r="AD298" s="111" t="str">
        <f t="shared" si="122"/>
        <v>11-12</v>
      </c>
      <c r="AE298" s="91" t="str">
        <f>VLOOKUP(G:G,Служебный!B:G,6,)</f>
        <v>NYSE</v>
      </c>
      <c r="AF298" s="91" t="str">
        <f>VLOOKUP(G:G,Служебный!B:G,3,FALSE)</f>
        <v>Basic Materials</v>
      </c>
      <c r="AG298" s="91" t="str">
        <f>VLOOKUP(G:G,Служебный!B:G,4,FALSE)</f>
        <v>Independent Oil &amp; Gas</v>
      </c>
      <c r="AH298" s="112">
        <f t="shared" si="123"/>
        <v>711</v>
      </c>
      <c r="AI298" s="112">
        <f t="shared" si="129"/>
        <v>0</v>
      </c>
      <c r="AJ298" s="112" t="str">
        <f t="shared" si="124"/>
        <v>интрадей</v>
      </c>
      <c r="AK298" s="91" t="str">
        <f>IF(D298&lt;Служебный!P$3,"Раньше открытия",IF(D298&gt;Служебный!P$6,"Позже закрытия",IF(D298&lt;Служебный!P$4,Служебный!N$4,IF((D298&gt;Служебный!P$5),Служебный!N$6,Служебный!N$5))))</f>
        <v>11:00 - 14:30</v>
      </c>
      <c r="AL298" s="91">
        <f t="shared" si="139"/>
        <v>5.6008700000000005</v>
      </c>
      <c r="AM298" s="91">
        <f t="shared" si="140"/>
        <v>0</v>
      </c>
      <c r="AN298" s="91">
        <f t="shared" si="134"/>
        <v>2010</v>
      </c>
      <c r="AO298" s="91" t="str">
        <f t="shared" si="135"/>
        <v>Февраль</v>
      </c>
      <c r="AP298" s="113">
        <f t="shared" si="136"/>
        <v>9</v>
      </c>
      <c r="AQ298" s="114">
        <f t="shared" si="125"/>
        <v>0</v>
      </c>
      <c r="AR298" s="114">
        <f t="shared" si="130"/>
        <v>30000</v>
      </c>
      <c r="AS298" s="114">
        <f t="shared" si="131"/>
        <v>0.79515553333316347</v>
      </c>
      <c r="AT298" s="114">
        <f t="shared" si="137"/>
        <v>1.8525717073362317E-2</v>
      </c>
      <c r="AU298" s="91">
        <f t="shared" si="126"/>
        <v>0</v>
      </c>
      <c r="AV298" s="91">
        <f t="shared" si="127"/>
        <v>0</v>
      </c>
      <c r="AW298" s="91">
        <f t="shared" si="138"/>
        <v>50</v>
      </c>
      <c r="AX298" s="115">
        <f>IF(AV298=0,AX297,IF(VLOOKUP(C297,Сводный!I:L,2,FALSE)&lt;0,IF(AX297&lt;0,AX297-1,-1),IF(AX297&gt;0,AX297+1,1)))</f>
        <v>-1</v>
      </c>
      <c r="AY298" s="120"/>
    </row>
    <row r="299" spans="1:51" s="25" customFormat="1" ht="11.25">
      <c r="A299" s="124"/>
      <c r="B299" s="116">
        <v>298</v>
      </c>
      <c r="C299" s="134">
        <v>40234</v>
      </c>
      <c r="D299" s="83">
        <v>0.48390046296296285</v>
      </c>
      <c r="E299" s="84">
        <v>40234</v>
      </c>
      <c r="F299" s="83">
        <v>0.49190972222222218</v>
      </c>
      <c r="G299" s="85" t="s">
        <v>4622</v>
      </c>
      <c r="H299" s="85" t="s">
        <v>63</v>
      </c>
      <c r="I299" s="86">
        <v>50.01</v>
      </c>
      <c r="J299" s="86">
        <v>50.12</v>
      </c>
      <c r="K299" s="85">
        <v>100</v>
      </c>
      <c r="L299" s="86">
        <v>2.39913</v>
      </c>
      <c r="M299" s="118" t="s">
        <v>11857</v>
      </c>
      <c r="N299" s="108" t="s">
        <v>11913</v>
      </c>
      <c r="O299" s="109">
        <v>-2</v>
      </c>
      <c r="P299" s="110" t="s">
        <v>11996</v>
      </c>
      <c r="Q299" s="86"/>
      <c r="R299" s="86"/>
      <c r="S299" s="128">
        <f t="shared" si="132"/>
        <v>30247.147529999947</v>
      </c>
      <c r="T299" s="128">
        <f t="shared" si="133"/>
        <v>2.39913</v>
      </c>
      <c r="U299" s="126">
        <f t="shared" si="119"/>
        <v>5001</v>
      </c>
      <c r="V299" s="126">
        <f t="shared" si="120"/>
        <v>5012</v>
      </c>
      <c r="W299" s="125">
        <f t="shared" si="121"/>
        <v>11</v>
      </c>
      <c r="X299" s="125">
        <f t="shared" si="128"/>
        <v>8.6008700000000005</v>
      </c>
      <c r="Y299" s="127">
        <f t="shared" si="117"/>
        <v>994.00999999999692</v>
      </c>
      <c r="Z299" s="127">
        <f t="shared" si="118"/>
        <v>238.5466599999969</v>
      </c>
      <c r="AA299" s="127">
        <f t="shared" si="115"/>
        <v>1005.0099999999969</v>
      </c>
      <c r="AB299" s="127">
        <f t="shared" si="116"/>
        <v>247.14752999999689</v>
      </c>
      <c r="AC299" s="91" t="str">
        <f>IF(G299&lt;&gt;"",VLOOKUP(WEEKDAY(C299,2),Служебный!K$4:L$10,2),"")</f>
        <v>чт</v>
      </c>
      <c r="AD299" s="111" t="str">
        <f t="shared" si="122"/>
        <v>11-12</v>
      </c>
      <c r="AE299" s="91" t="str">
        <f>VLOOKUP(G:G,Служебный!B:G,6,)</f>
        <v>NYSE</v>
      </c>
      <c r="AF299" s="91" t="str">
        <f>VLOOKUP(G:G,Служебный!B:G,3,FALSE)</f>
        <v>Basic Materials</v>
      </c>
      <c r="AG299" s="91" t="str">
        <f>VLOOKUP(G:G,Служебный!B:G,4,FALSE)</f>
        <v>Independent Oil &amp; Gas</v>
      </c>
      <c r="AH299" s="112">
        <f t="shared" si="123"/>
        <v>692</v>
      </c>
      <c r="AI299" s="112">
        <f t="shared" si="129"/>
        <v>0</v>
      </c>
      <c r="AJ299" s="112" t="str">
        <f t="shared" si="124"/>
        <v>интрадей</v>
      </c>
      <c r="AK299" s="91" t="str">
        <f>IF(D299&lt;Служебный!P$3,"Раньше открытия",IF(D299&gt;Служебный!P$6,"Позже закрытия",IF(D299&lt;Служебный!P$4,Служебный!N$4,IF((D299&gt;Служебный!P$5),Служебный!N$6,Служебный!N$5))))</f>
        <v>11:00 - 14:30</v>
      </c>
      <c r="AL299" s="91">
        <f t="shared" si="139"/>
        <v>8.6008700000000005</v>
      </c>
      <c r="AM299" s="91">
        <f t="shared" si="140"/>
        <v>0</v>
      </c>
      <c r="AN299" s="91">
        <f t="shared" si="134"/>
        <v>2010</v>
      </c>
      <c r="AO299" s="91" t="str">
        <f t="shared" si="135"/>
        <v>Февраль</v>
      </c>
      <c r="AP299" s="113">
        <f t="shared" si="136"/>
        <v>9</v>
      </c>
      <c r="AQ299" s="114">
        <f t="shared" si="125"/>
        <v>0</v>
      </c>
      <c r="AR299" s="114">
        <f t="shared" si="130"/>
        <v>30000</v>
      </c>
      <c r="AS299" s="114">
        <f t="shared" si="131"/>
        <v>0.82382509999982478</v>
      </c>
      <c r="AT299" s="114">
        <f t="shared" si="137"/>
        <v>2.8443397418222379E-2</v>
      </c>
      <c r="AU299" s="91">
        <f t="shared" si="126"/>
        <v>0</v>
      </c>
      <c r="AV299" s="91">
        <f t="shared" si="127"/>
        <v>0</v>
      </c>
      <c r="AW299" s="91">
        <f t="shared" si="138"/>
        <v>55</v>
      </c>
      <c r="AX299" s="115">
        <f>IF(AV299=0,AX298,IF(VLOOKUP(C298,Сводный!I:L,2,FALSE)&lt;0,IF(AX298&lt;0,AX298-1,-1),IF(AX298&gt;0,AX298+1,1)))</f>
        <v>-1</v>
      </c>
      <c r="AY299" s="120"/>
    </row>
    <row r="300" spans="1:51" s="25" customFormat="1" ht="11.25">
      <c r="A300" s="124"/>
      <c r="B300" s="116">
        <v>299</v>
      </c>
      <c r="C300" s="134">
        <v>40234</v>
      </c>
      <c r="D300" s="83">
        <v>0.49534722222222216</v>
      </c>
      <c r="E300" s="84">
        <v>40234</v>
      </c>
      <c r="F300" s="83">
        <v>0.49667824074074085</v>
      </c>
      <c r="G300" s="85" t="s">
        <v>4847</v>
      </c>
      <c r="H300" s="85" t="s">
        <v>63</v>
      </c>
      <c r="I300" s="86">
        <v>30.01</v>
      </c>
      <c r="J300" s="86">
        <v>29.95</v>
      </c>
      <c r="K300" s="85">
        <v>100</v>
      </c>
      <c r="L300" s="86">
        <v>2.39913</v>
      </c>
      <c r="M300" s="118" t="s">
        <v>11907</v>
      </c>
      <c r="N300" s="108" t="s">
        <v>11909</v>
      </c>
      <c r="O300" s="109">
        <v>2</v>
      </c>
      <c r="P300" s="110" t="s">
        <v>11996</v>
      </c>
      <c r="Q300" s="86"/>
      <c r="R300" s="86"/>
      <c r="S300" s="128">
        <f t="shared" si="132"/>
        <v>30238.748399999946</v>
      </c>
      <c r="T300" s="128">
        <f t="shared" si="133"/>
        <v>2.39913</v>
      </c>
      <c r="U300" s="126">
        <f t="shared" si="119"/>
        <v>3001</v>
      </c>
      <c r="V300" s="126">
        <f t="shared" si="120"/>
        <v>2995</v>
      </c>
      <c r="W300" s="125">
        <f t="shared" si="121"/>
        <v>-6</v>
      </c>
      <c r="X300" s="125">
        <f t="shared" si="128"/>
        <v>-8.3991299999999995</v>
      </c>
      <c r="Y300" s="127">
        <f t="shared" si="117"/>
        <v>1005.0099999999969</v>
      </c>
      <c r="Z300" s="127">
        <f t="shared" si="118"/>
        <v>247.14752999999689</v>
      </c>
      <c r="AA300" s="127">
        <f t="shared" si="115"/>
        <v>999.00999999999692</v>
      </c>
      <c r="AB300" s="127">
        <f t="shared" si="116"/>
        <v>238.74839999999688</v>
      </c>
      <c r="AC300" s="91" t="str">
        <f>IF(G300&lt;&gt;"",VLOOKUP(WEEKDAY(C300,2),Служебный!K$4:L$10,2),"")</f>
        <v>чт</v>
      </c>
      <c r="AD300" s="111" t="str">
        <f t="shared" si="122"/>
        <v>11-12</v>
      </c>
      <c r="AE300" s="91" t="str">
        <f>VLOOKUP(G:G,Служебный!B:G,6,)</f>
        <v>NYSE</v>
      </c>
      <c r="AF300" s="91" t="str">
        <f>VLOOKUP(G:G,Служебный!B:G,3,FALSE)</f>
        <v>Consumer Goods</v>
      </c>
      <c r="AG300" s="91" t="str">
        <f>VLOOKUP(G:G,Служебный!B:G,4,FALSE)</f>
        <v>Textile - Apparel Footwear &amp; Accessories</v>
      </c>
      <c r="AH300" s="112">
        <f t="shared" si="123"/>
        <v>115</v>
      </c>
      <c r="AI300" s="112">
        <f t="shared" si="129"/>
        <v>0</v>
      </c>
      <c r="AJ300" s="112" t="str">
        <f t="shared" si="124"/>
        <v>интрадей</v>
      </c>
      <c r="AK300" s="91" t="str">
        <f>IF(D300&lt;Служебный!P$3,"Раньше открытия",IF(D300&gt;Служебный!P$6,"Позже закрытия",IF(D300&lt;Служебный!P$4,Служебный!N$4,IF((D300&gt;Служебный!P$5),Служебный!N$6,Служебный!N$5))))</f>
        <v>11:00 - 14:30</v>
      </c>
      <c r="AL300" s="91">
        <f t="shared" si="139"/>
        <v>0</v>
      </c>
      <c r="AM300" s="91">
        <f t="shared" si="140"/>
        <v>-8.3991299999999995</v>
      </c>
      <c r="AN300" s="91">
        <f t="shared" si="134"/>
        <v>2010</v>
      </c>
      <c r="AO300" s="91" t="str">
        <f t="shared" si="135"/>
        <v>Февраль</v>
      </c>
      <c r="AP300" s="113">
        <f t="shared" si="136"/>
        <v>9</v>
      </c>
      <c r="AQ300" s="114">
        <f t="shared" si="125"/>
        <v>0</v>
      </c>
      <c r="AR300" s="114">
        <f t="shared" si="130"/>
        <v>30000</v>
      </c>
      <c r="AS300" s="114">
        <f t="shared" si="131"/>
        <v>0.79582799999981946</v>
      </c>
      <c r="AT300" s="114">
        <f t="shared" si="137"/>
        <v>-2.7768337466106907E-2</v>
      </c>
      <c r="AU300" s="91">
        <f t="shared" si="126"/>
        <v>0</v>
      </c>
      <c r="AV300" s="91">
        <f t="shared" si="127"/>
        <v>0</v>
      </c>
      <c r="AW300" s="91">
        <f t="shared" si="138"/>
        <v>35</v>
      </c>
      <c r="AX300" s="115">
        <f>IF(AV300=0,AX299,IF(VLOOKUP(C299,Сводный!I:L,2,FALSE)&lt;0,IF(AX299&lt;0,AX299-1,-1),IF(AX299&gt;0,AX299+1,1)))</f>
        <v>-1</v>
      </c>
      <c r="AY300" s="120"/>
    </row>
    <row r="301" spans="1:51" s="25" customFormat="1" ht="11.25">
      <c r="A301" s="124"/>
      <c r="B301" s="116">
        <v>300</v>
      </c>
      <c r="C301" s="134">
        <v>40234</v>
      </c>
      <c r="D301" s="83">
        <v>0.50700231481481484</v>
      </c>
      <c r="E301" s="84">
        <v>40234</v>
      </c>
      <c r="F301" s="83">
        <v>0.51579861111111125</v>
      </c>
      <c r="G301" s="85" t="s">
        <v>1068</v>
      </c>
      <c r="H301" s="85" t="s">
        <v>11854</v>
      </c>
      <c r="I301" s="86">
        <v>104.04</v>
      </c>
      <c r="J301" s="86">
        <v>103.53</v>
      </c>
      <c r="K301" s="85">
        <v>100</v>
      </c>
      <c r="L301" s="86">
        <v>2.39913</v>
      </c>
      <c r="M301" s="118" t="s">
        <v>11950</v>
      </c>
      <c r="N301" s="108" t="s">
        <v>11909</v>
      </c>
      <c r="O301" s="109">
        <v>2</v>
      </c>
      <c r="P301" s="110" t="s">
        <v>11996</v>
      </c>
      <c r="Q301" s="86"/>
      <c r="R301" s="86"/>
      <c r="S301" s="128">
        <f t="shared" si="132"/>
        <v>30287.349269999944</v>
      </c>
      <c r="T301" s="128">
        <f t="shared" si="133"/>
        <v>2.39913</v>
      </c>
      <c r="U301" s="126">
        <f t="shared" si="119"/>
        <v>10404</v>
      </c>
      <c r="V301" s="126">
        <f t="shared" si="120"/>
        <v>10353</v>
      </c>
      <c r="W301" s="125">
        <f t="shared" si="121"/>
        <v>51</v>
      </c>
      <c r="X301" s="125">
        <f t="shared" si="128"/>
        <v>48.60087</v>
      </c>
      <c r="Y301" s="127">
        <f t="shared" si="117"/>
        <v>999.00999999999692</v>
      </c>
      <c r="Z301" s="127">
        <f t="shared" si="118"/>
        <v>238.74839999999688</v>
      </c>
      <c r="AA301" s="127">
        <f t="shared" si="115"/>
        <v>1050.009999999997</v>
      </c>
      <c r="AB301" s="127">
        <f t="shared" si="116"/>
        <v>287.34926999999686</v>
      </c>
      <c r="AC301" s="91" t="str">
        <f>IF(G301&lt;&gt;"",VLOOKUP(WEEKDAY(C301,2),Служебный!K$4:L$10,2),"")</f>
        <v>чт</v>
      </c>
      <c r="AD301" s="111" t="str">
        <f t="shared" si="122"/>
        <v>12-13</v>
      </c>
      <c r="AE301" s="91" t="str">
        <f>VLOOKUP(G:G,Служебный!B:G,6,)</f>
        <v>NYSE</v>
      </c>
      <c r="AF301" s="91" t="str">
        <f>VLOOKUP(G:G,Служебный!B:G,3,FALSE)</f>
        <v>Basic Materials</v>
      </c>
      <c r="AG301" s="91" t="str">
        <f>VLOOKUP(G:G,Служебный!B:G,4,FALSE)</f>
        <v>Agricultural Chemicals</v>
      </c>
      <c r="AH301" s="112">
        <f t="shared" si="123"/>
        <v>760</v>
      </c>
      <c r="AI301" s="112">
        <f t="shared" si="129"/>
        <v>0</v>
      </c>
      <c r="AJ301" s="112" t="str">
        <f t="shared" si="124"/>
        <v>интрадей</v>
      </c>
      <c r="AK301" s="91" t="str">
        <f>IF(D301&lt;Служебный!P$3,"Раньше открытия",IF(D301&gt;Служебный!P$6,"Позже закрытия",IF(D301&lt;Служебный!P$4,Служебный!N$4,IF((D301&gt;Служебный!P$5),Служебный!N$6,Служебный!N$5))))</f>
        <v>11:00 - 14:30</v>
      </c>
      <c r="AL301" s="91">
        <f t="shared" si="139"/>
        <v>48.60087</v>
      </c>
      <c r="AM301" s="91">
        <f t="shared" si="140"/>
        <v>0</v>
      </c>
      <c r="AN301" s="91">
        <f t="shared" si="134"/>
        <v>2010</v>
      </c>
      <c r="AO301" s="91" t="str">
        <f t="shared" si="135"/>
        <v>Февраль</v>
      </c>
      <c r="AP301" s="113">
        <f t="shared" si="136"/>
        <v>9</v>
      </c>
      <c r="AQ301" s="114">
        <f t="shared" si="125"/>
        <v>30287.349269999944</v>
      </c>
      <c r="AR301" s="114">
        <f t="shared" si="130"/>
        <v>30000</v>
      </c>
      <c r="AS301" s="114">
        <f t="shared" si="131"/>
        <v>0.95783089999981408</v>
      </c>
      <c r="AT301" s="114">
        <f t="shared" si="137"/>
        <v>0.1607238148785235</v>
      </c>
      <c r="AU301" s="91">
        <f t="shared" si="126"/>
        <v>0</v>
      </c>
      <c r="AV301" s="91">
        <f t="shared" si="127"/>
        <v>287.34926999999686</v>
      </c>
      <c r="AW301" s="91">
        <f t="shared" si="138"/>
        <v>105</v>
      </c>
      <c r="AX301" s="115">
        <f>IF(AV301=0,AX300,IF(VLOOKUP(C300,Сводный!I:L,2,FALSE)&lt;0,IF(AX300&lt;0,AX300-1,-1),IF(AX300&gt;0,AX300+1,1)))</f>
        <v>1</v>
      </c>
      <c r="AY301" s="120"/>
    </row>
    <row r="302" spans="1:51" s="25" customFormat="1" ht="11.25">
      <c r="A302" s="124"/>
      <c r="B302" s="116">
        <v>301</v>
      </c>
      <c r="C302" s="134">
        <v>40235</v>
      </c>
      <c r="D302" s="83">
        <v>0.3958449074074073</v>
      </c>
      <c r="E302" s="84">
        <v>40235</v>
      </c>
      <c r="F302" s="83">
        <v>0.44337962962962951</v>
      </c>
      <c r="G302" s="85" t="s">
        <v>4767</v>
      </c>
      <c r="H302" s="85" t="s">
        <v>63</v>
      </c>
      <c r="I302" s="86">
        <v>8.07</v>
      </c>
      <c r="J302" s="86">
        <v>8.35</v>
      </c>
      <c r="K302" s="85">
        <v>100</v>
      </c>
      <c r="L302" s="86">
        <v>1.98</v>
      </c>
      <c r="M302" s="118" t="s">
        <v>11847</v>
      </c>
      <c r="N302" s="108" t="s">
        <v>11910</v>
      </c>
      <c r="O302" s="109">
        <v>0</v>
      </c>
      <c r="P302" s="110" t="s">
        <v>11995</v>
      </c>
      <c r="Q302" s="86"/>
      <c r="R302" s="86"/>
      <c r="S302" s="128">
        <f t="shared" si="132"/>
        <v>30313.369269999945</v>
      </c>
      <c r="T302" s="128">
        <f t="shared" si="133"/>
        <v>1.98</v>
      </c>
      <c r="U302" s="126">
        <f t="shared" si="119"/>
        <v>807</v>
      </c>
      <c r="V302" s="126">
        <f t="shared" si="120"/>
        <v>835</v>
      </c>
      <c r="W302" s="125">
        <f t="shared" si="121"/>
        <v>28</v>
      </c>
      <c r="X302" s="125">
        <f t="shared" si="128"/>
        <v>26.02</v>
      </c>
      <c r="Y302" s="127">
        <f t="shared" si="117"/>
        <v>1050.009999999997</v>
      </c>
      <c r="Z302" s="127">
        <f t="shared" si="118"/>
        <v>287.34926999999686</v>
      </c>
      <c r="AA302" s="127">
        <f t="shared" si="115"/>
        <v>1078.009999999997</v>
      </c>
      <c r="AB302" s="127">
        <f t="shared" si="116"/>
        <v>313.36926999999685</v>
      </c>
      <c r="AC302" s="91" t="str">
        <f>IF(G302&lt;&gt;"",VLOOKUP(WEEKDAY(C302,2),Служебный!K$4:L$10,2),"")</f>
        <v>пт</v>
      </c>
      <c r="AD302" s="111" t="str">
        <f t="shared" si="122"/>
        <v>9-10</v>
      </c>
      <c r="AE302" s="91" t="str">
        <f>VLOOKUP(G:G,Служебный!B:G,6,)</f>
        <v>NYSE</v>
      </c>
      <c r="AF302" s="91" t="str">
        <f>VLOOKUP(G:G,Служебный!B:G,3,FALSE)</f>
        <v>Healthcare</v>
      </c>
      <c r="AG302" s="91" t="str">
        <f>VLOOKUP(G:G,Служебный!B:G,4,FALSE)</f>
        <v>Hospitals</v>
      </c>
      <c r="AH302" s="112">
        <f t="shared" si="123"/>
        <v>4107</v>
      </c>
      <c r="AI302" s="112">
        <f t="shared" si="129"/>
        <v>60</v>
      </c>
      <c r="AJ302" s="112" t="str">
        <f t="shared" si="124"/>
        <v>интрадей</v>
      </c>
      <c r="AK302" s="91" t="str">
        <f>IF(D302&lt;Служебный!P$3,"Раньше открытия",IF(D302&gt;Служебный!P$6,"Позже закрытия",IF(D302&lt;Служебный!P$4,Служебный!N$4,IF((D302&gt;Служебный!P$5),Служебный!N$6,Служебный!N$5))))</f>
        <v>9:30 - 11:00</v>
      </c>
      <c r="AL302" s="91">
        <f t="shared" si="139"/>
        <v>26.02</v>
      </c>
      <c r="AM302" s="91">
        <f t="shared" si="140"/>
        <v>0</v>
      </c>
      <c r="AN302" s="91">
        <f t="shared" si="134"/>
        <v>2010</v>
      </c>
      <c r="AO302" s="91" t="str">
        <f t="shared" si="135"/>
        <v>Февраль</v>
      </c>
      <c r="AP302" s="113">
        <f t="shared" si="136"/>
        <v>9</v>
      </c>
      <c r="AQ302" s="114">
        <f t="shared" si="125"/>
        <v>0</v>
      </c>
      <c r="AR302" s="114">
        <f t="shared" si="130"/>
        <v>30000</v>
      </c>
      <c r="AS302" s="114">
        <f t="shared" si="131"/>
        <v>1.0445642333331489</v>
      </c>
      <c r="AT302" s="114">
        <f t="shared" si="137"/>
        <v>8.591045643526693E-2</v>
      </c>
      <c r="AU302" s="91">
        <f t="shared" si="126"/>
        <v>287.34926999999686</v>
      </c>
      <c r="AV302" s="91">
        <f t="shared" si="127"/>
        <v>0</v>
      </c>
      <c r="AW302" s="91">
        <f t="shared" si="138"/>
        <v>10</v>
      </c>
      <c r="AX302" s="115">
        <f>IF(AV302=0,AX301,IF(VLOOKUP(C301,Сводный!I:L,2,FALSE)&lt;0,IF(AX301&lt;0,AX301-1,-1),IF(AX301&gt;0,AX301+1,1)))</f>
        <v>1</v>
      </c>
      <c r="AY302" s="120"/>
    </row>
    <row r="303" spans="1:51" s="25" customFormat="1" ht="11.25">
      <c r="A303" s="124"/>
      <c r="B303" s="116">
        <v>302</v>
      </c>
      <c r="C303" s="134">
        <v>40235</v>
      </c>
      <c r="D303" s="83">
        <v>0.39690972222222221</v>
      </c>
      <c r="E303" s="84">
        <v>40235</v>
      </c>
      <c r="F303" s="83">
        <v>0.46407407407407408</v>
      </c>
      <c r="G303" s="85" t="s">
        <v>2660</v>
      </c>
      <c r="H303" s="85" t="s">
        <v>63</v>
      </c>
      <c r="I303" s="86">
        <v>9.1199999999999992</v>
      </c>
      <c r="J303" s="86">
        <v>9.39</v>
      </c>
      <c r="K303" s="85">
        <v>100</v>
      </c>
      <c r="L303" s="86">
        <v>2.2599999999999998</v>
      </c>
      <c r="M303" s="118" t="s">
        <v>11851</v>
      </c>
      <c r="N303" s="108" t="s">
        <v>11910</v>
      </c>
      <c r="O303" s="109">
        <v>-1</v>
      </c>
      <c r="P303" s="110" t="s">
        <v>11996</v>
      </c>
      <c r="Q303" s="86"/>
      <c r="R303" s="86"/>
      <c r="S303" s="128">
        <f t="shared" si="132"/>
        <v>30338.109269999946</v>
      </c>
      <c r="T303" s="128">
        <f t="shared" si="133"/>
        <v>2.2599999999999998</v>
      </c>
      <c r="U303" s="126">
        <f t="shared" si="119"/>
        <v>911.99999999999989</v>
      </c>
      <c r="V303" s="126">
        <f t="shared" si="120"/>
        <v>939</v>
      </c>
      <c r="W303" s="125">
        <f t="shared" si="121"/>
        <v>27.000000000000114</v>
      </c>
      <c r="X303" s="125">
        <f t="shared" si="128"/>
        <v>24.740000000000116</v>
      </c>
      <c r="Y303" s="127">
        <f t="shared" si="117"/>
        <v>1078.009999999997</v>
      </c>
      <c r="Z303" s="127">
        <f t="shared" si="118"/>
        <v>313.36926999999685</v>
      </c>
      <c r="AA303" s="127">
        <f t="shared" si="115"/>
        <v>1105.009999999997</v>
      </c>
      <c r="AB303" s="127">
        <f t="shared" si="116"/>
        <v>338.10926999999697</v>
      </c>
      <c r="AC303" s="91" t="str">
        <f>IF(G303&lt;&gt;"",VLOOKUP(WEEKDAY(C303,2),Служебный!K$4:L$10,2),"")</f>
        <v>пт</v>
      </c>
      <c r="AD303" s="111" t="str">
        <f t="shared" si="122"/>
        <v>9-10</v>
      </c>
      <c r="AE303" s="91" t="str">
        <f>VLOOKUP(G:G,Служебный!B:G,6,)</f>
        <v>NYSE</v>
      </c>
      <c r="AF303" s="91" t="str">
        <f>VLOOKUP(G:G,Служебный!B:G,3,FALSE)</f>
        <v>Services</v>
      </c>
      <c r="AG303" s="91" t="str">
        <f>VLOOKUP(G:G,Служебный!B:G,4,FALSE)</f>
        <v>Rental &amp; Leasing Services</v>
      </c>
      <c r="AH303" s="112">
        <f t="shared" si="123"/>
        <v>5803</v>
      </c>
      <c r="AI303" s="112">
        <f t="shared" si="129"/>
        <v>90</v>
      </c>
      <c r="AJ303" s="112" t="str">
        <f t="shared" si="124"/>
        <v>интрадей</v>
      </c>
      <c r="AK303" s="91" t="str">
        <f>IF(D303&lt;Служебный!P$3,"Раньше открытия",IF(D303&gt;Служебный!P$6,"Позже закрытия",IF(D303&lt;Служебный!P$4,Служебный!N$4,IF((D303&gt;Служебный!P$5),Служебный!N$6,Служебный!N$5))))</f>
        <v>9:30 - 11:00</v>
      </c>
      <c r="AL303" s="91">
        <f t="shared" si="139"/>
        <v>24.740000000000116</v>
      </c>
      <c r="AM303" s="91">
        <f t="shared" si="140"/>
        <v>0</v>
      </c>
      <c r="AN303" s="91">
        <f t="shared" si="134"/>
        <v>2010</v>
      </c>
      <c r="AO303" s="91" t="str">
        <f t="shared" si="135"/>
        <v>Февраль</v>
      </c>
      <c r="AP303" s="113">
        <f t="shared" si="136"/>
        <v>9</v>
      </c>
      <c r="AQ303" s="114">
        <f t="shared" si="125"/>
        <v>0</v>
      </c>
      <c r="AR303" s="114">
        <f t="shared" si="130"/>
        <v>30000</v>
      </c>
      <c r="AS303" s="114">
        <f t="shared" si="131"/>
        <v>1.1270308999998209</v>
      </c>
      <c r="AT303" s="114">
        <f t="shared" si="137"/>
        <v>8.1614154400467431E-2</v>
      </c>
      <c r="AU303" s="91">
        <f t="shared" si="126"/>
        <v>0</v>
      </c>
      <c r="AV303" s="91">
        <f t="shared" si="127"/>
        <v>0</v>
      </c>
      <c r="AW303" s="91">
        <f t="shared" si="138"/>
        <v>10</v>
      </c>
      <c r="AX303" s="115">
        <f>IF(AV303=0,AX302,IF(VLOOKUP(C302,Сводный!I:L,2,FALSE)&lt;0,IF(AX302&lt;0,AX302-1,-1),IF(AX302&gt;0,AX302+1,1)))</f>
        <v>1</v>
      </c>
      <c r="AY303" s="120"/>
    </row>
    <row r="304" spans="1:51" s="25" customFormat="1" ht="11.25">
      <c r="A304" s="124"/>
      <c r="B304" s="116">
        <v>303</v>
      </c>
      <c r="C304" s="134">
        <v>40235</v>
      </c>
      <c r="D304" s="83">
        <v>0.40237268518518521</v>
      </c>
      <c r="E304" s="84">
        <v>40235</v>
      </c>
      <c r="F304" s="83">
        <v>0.40351851851851839</v>
      </c>
      <c r="G304" s="85" t="s">
        <v>5196</v>
      </c>
      <c r="H304" s="85" t="s">
        <v>63</v>
      </c>
      <c r="I304" s="86">
        <v>49.01</v>
      </c>
      <c r="J304" s="86">
        <v>48.99</v>
      </c>
      <c r="K304" s="85">
        <v>100</v>
      </c>
      <c r="L304" s="86">
        <v>2.16</v>
      </c>
      <c r="M304" s="118" t="s">
        <v>11851</v>
      </c>
      <c r="N304" s="108" t="s">
        <v>11909</v>
      </c>
      <c r="O304" s="109">
        <v>-1</v>
      </c>
      <c r="P304" s="110" t="s">
        <v>11996</v>
      </c>
      <c r="Q304" s="86"/>
      <c r="R304" s="86"/>
      <c r="S304" s="128">
        <f t="shared" si="132"/>
        <v>30333.949269999946</v>
      </c>
      <c r="T304" s="128">
        <f t="shared" si="133"/>
        <v>2.16</v>
      </c>
      <c r="U304" s="126">
        <f t="shared" si="119"/>
        <v>4901</v>
      </c>
      <c r="V304" s="126">
        <f t="shared" si="120"/>
        <v>4899</v>
      </c>
      <c r="W304" s="125">
        <f t="shared" si="121"/>
        <v>-2</v>
      </c>
      <c r="X304" s="125">
        <f t="shared" si="128"/>
        <v>-4.16</v>
      </c>
      <c r="Y304" s="127">
        <f t="shared" si="117"/>
        <v>1105.009999999997</v>
      </c>
      <c r="Z304" s="127">
        <f t="shared" si="118"/>
        <v>338.10926999999697</v>
      </c>
      <c r="AA304" s="127">
        <f t="shared" si="115"/>
        <v>1103.009999999997</v>
      </c>
      <c r="AB304" s="127">
        <f t="shared" si="116"/>
        <v>333.94926999999694</v>
      </c>
      <c r="AC304" s="91" t="str">
        <f>IF(G304&lt;&gt;"",VLOOKUP(WEEKDAY(C304,2),Служебный!K$4:L$10,2),"")</f>
        <v>пт</v>
      </c>
      <c r="AD304" s="111" t="str">
        <f t="shared" si="122"/>
        <v>9-10</v>
      </c>
      <c r="AE304" s="91" t="str">
        <f>VLOOKUP(G:G,Служебный!B:G,6,)</f>
        <v>NYSE</v>
      </c>
      <c r="AF304" s="91" t="str">
        <f>VLOOKUP(G:G,Служебный!B:G,3,FALSE)</f>
        <v>Healthcare</v>
      </c>
      <c r="AG304" s="91" t="str">
        <f>VLOOKUP(G:G,Служебный!B:G,4,FALSE)</f>
        <v>Medical Instruments &amp; Supplies</v>
      </c>
      <c r="AH304" s="112">
        <f t="shared" si="123"/>
        <v>99</v>
      </c>
      <c r="AI304" s="112">
        <f t="shared" si="129"/>
        <v>0</v>
      </c>
      <c r="AJ304" s="112" t="str">
        <f t="shared" si="124"/>
        <v>интрадей</v>
      </c>
      <c r="AK304" s="91" t="str">
        <f>IF(D304&lt;Служебный!P$3,"Раньше открытия",IF(D304&gt;Служебный!P$6,"Позже закрытия",IF(D304&lt;Служебный!P$4,Служебный!N$4,IF((D304&gt;Служебный!P$5),Служебный!N$6,Служебный!N$5))))</f>
        <v>9:30 - 11:00</v>
      </c>
      <c r="AL304" s="91">
        <f t="shared" si="139"/>
        <v>0</v>
      </c>
      <c r="AM304" s="91">
        <f t="shared" si="140"/>
        <v>-4.16</v>
      </c>
      <c r="AN304" s="91">
        <f t="shared" si="134"/>
        <v>2010</v>
      </c>
      <c r="AO304" s="91" t="str">
        <f t="shared" si="135"/>
        <v>Февраль</v>
      </c>
      <c r="AP304" s="113">
        <f t="shared" si="136"/>
        <v>9</v>
      </c>
      <c r="AQ304" s="114">
        <f t="shared" si="125"/>
        <v>0</v>
      </c>
      <c r="AR304" s="114">
        <f t="shared" si="130"/>
        <v>30000</v>
      </c>
      <c r="AS304" s="114">
        <f t="shared" si="131"/>
        <v>1.1131642333331546</v>
      </c>
      <c r="AT304" s="114">
        <f t="shared" si="137"/>
        <v>-1.3712126761022316E-2</v>
      </c>
      <c r="AU304" s="91">
        <f t="shared" si="126"/>
        <v>0</v>
      </c>
      <c r="AV304" s="91">
        <f t="shared" si="127"/>
        <v>0</v>
      </c>
      <c r="AW304" s="91">
        <f t="shared" si="138"/>
        <v>50</v>
      </c>
      <c r="AX304" s="115">
        <f>IF(AV304=0,AX303,IF(VLOOKUP(C303,Сводный!I:L,2,FALSE)&lt;0,IF(AX303&lt;0,AX303-1,-1),IF(AX303&gt;0,AX303+1,1)))</f>
        <v>1</v>
      </c>
      <c r="AY304" s="120"/>
    </row>
    <row r="305" spans="1:51" s="25" customFormat="1" ht="11.25">
      <c r="A305" s="124"/>
      <c r="B305" s="116">
        <v>304</v>
      </c>
      <c r="C305" s="134">
        <v>40235</v>
      </c>
      <c r="D305" s="83">
        <v>0.40267361111111111</v>
      </c>
      <c r="E305" s="84">
        <v>40235</v>
      </c>
      <c r="F305" s="83">
        <v>0.41689814814814818</v>
      </c>
      <c r="G305" s="85" t="s">
        <v>3004</v>
      </c>
      <c r="H305" s="85" t="s">
        <v>11854</v>
      </c>
      <c r="I305" s="86">
        <v>24.99</v>
      </c>
      <c r="J305" s="86">
        <v>24.96</v>
      </c>
      <c r="K305" s="85">
        <v>100</v>
      </c>
      <c r="L305" s="86">
        <v>2.13</v>
      </c>
      <c r="M305" s="118" t="s">
        <v>11847</v>
      </c>
      <c r="N305" s="108" t="s">
        <v>11913</v>
      </c>
      <c r="O305" s="109">
        <v>2</v>
      </c>
      <c r="P305" s="110" t="s">
        <v>11995</v>
      </c>
      <c r="Q305" s="86"/>
      <c r="R305" s="86"/>
      <c r="S305" s="128">
        <f t="shared" si="132"/>
        <v>30334.819269999945</v>
      </c>
      <c r="T305" s="128">
        <f t="shared" si="133"/>
        <v>2.13</v>
      </c>
      <c r="U305" s="126">
        <f t="shared" si="119"/>
        <v>2499</v>
      </c>
      <c r="V305" s="126">
        <f t="shared" si="120"/>
        <v>2496</v>
      </c>
      <c r="W305" s="125">
        <f t="shared" si="121"/>
        <v>3</v>
      </c>
      <c r="X305" s="125">
        <f t="shared" si="128"/>
        <v>0.87000000000000011</v>
      </c>
      <c r="Y305" s="127">
        <f t="shared" si="117"/>
        <v>1103.009999999997</v>
      </c>
      <c r="Z305" s="127">
        <f t="shared" si="118"/>
        <v>333.94926999999694</v>
      </c>
      <c r="AA305" s="127">
        <f t="shared" si="115"/>
        <v>1106.009999999997</v>
      </c>
      <c r="AB305" s="127">
        <f t="shared" si="116"/>
        <v>334.81926999999695</v>
      </c>
      <c r="AC305" s="91" t="str">
        <f>IF(G305&lt;&gt;"",VLOOKUP(WEEKDAY(C305,2),Служебный!K$4:L$10,2),"")</f>
        <v>пт</v>
      </c>
      <c r="AD305" s="111" t="str">
        <f t="shared" si="122"/>
        <v>9-10</v>
      </c>
      <c r="AE305" s="91" t="str">
        <f>VLOOKUP(G:G,Служебный!B:G,6,)</f>
        <v>NYSE</v>
      </c>
      <c r="AF305" s="91" t="str">
        <f>VLOOKUP(G:G,Служебный!B:G,3,FALSE)</f>
        <v>Financial</v>
      </c>
      <c r="AG305" s="91" t="str">
        <f>VLOOKUP(G:G,Служебный!B:G,4,FALSE)</f>
        <v>Investment Brokerage - Regional</v>
      </c>
      <c r="AH305" s="112">
        <f t="shared" si="123"/>
        <v>1229</v>
      </c>
      <c r="AI305" s="112">
        <f t="shared" si="129"/>
        <v>15</v>
      </c>
      <c r="AJ305" s="112" t="str">
        <f t="shared" si="124"/>
        <v>интрадей</v>
      </c>
      <c r="AK305" s="91" t="str">
        <f>IF(D305&lt;Служебный!P$3,"Раньше открытия",IF(D305&gt;Служебный!P$6,"Позже закрытия",IF(D305&lt;Служебный!P$4,Служебный!N$4,IF((D305&gt;Служебный!P$5),Служебный!N$6,Служебный!N$5))))</f>
        <v>9:30 - 11:00</v>
      </c>
      <c r="AL305" s="91">
        <f t="shared" si="139"/>
        <v>0.87000000000000011</v>
      </c>
      <c r="AM305" s="91">
        <f t="shared" si="140"/>
        <v>0</v>
      </c>
      <c r="AN305" s="91">
        <f t="shared" si="134"/>
        <v>2010</v>
      </c>
      <c r="AO305" s="91" t="str">
        <f t="shared" si="135"/>
        <v>Февраль</v>
      </c>
      <c r="AP305" s="113">
        <f t="shared" si="136"/>
        <v>9</v>
      </c>
      <c r="AQ305" s="114">
        <f t="shared" si="125"/>
        <v>0</v>
      </c>
      <c r="AR305" s="114">
        <f t="shared" si="130"/>
        <v>30000</v>
      </c>
      <c r="AS305" s="114">
        <f t="shared" si="131"/>
        <v>1.1160642333331514</v>
      </c>
      <c r="AT305" s="114">
        <f t="shared" si="137"/>
        <v>2.8680736301600037E-3</v>
      </c>
      <c r="AU305" s="91">
        <f t="shared" si="126"/>
        <v>0</v>
      </c>
      <c r="AV305" s="91">
        <f t="shared" si="127"/>
        <v>0</v>
      </c>
      <c r="AW305" s="91">
        <f t="shared" si="138"/>
        <v>25</v>
      </c>
      <c r="AX305" s="115">
        <f>IF(AV305=0,AX304,IF(VLOOKUP(C304,Сводный!I:L,2,FALSE)&lt;0,IF(AX304&lt;0,AX304-1,-1),IF(AX304&gt;0,AX304+1,1)))</f>
        <v>1</v>
      </c>
      <c r="AY305" s="120"/>
    </row>
    <row r="306" spans="1:51" s="25" customFormat="1" ht="11.25">
      <c r="A306" s="124"/>
      <c r="B306" s="116">
        <v>305</v>
      </c>
      <c r="C306" s="134">
        <v>40235</v>
      </c>
      <c r="D306" s="83">
        <v>0.40349537037037031</v>
      </c>
      <c r="E306" s="84">
        <v>40235</v>
      </c>
      <c r="F306" s="83">
        <v>0.41689814814814818</v>
      </c>
      <c r="G306" s="85" t="s">
        <v>3004</v>
      </c>
      <c r="H306" s="85" t="s">
        <v>11854</v>
      </c>
      <c r="I306" s="86">
        <v>24.92</v>
      </c>
      <c r="J306" s="86">
        <v>24.95</v>
      </c>
      <c r="K306" s="85">
        <v>100</v>
      </c>
      <c r="L306" s="86">
        <v>2.6500000000000004</v>
      </c>
      <c r="M306" s="118" t="s">
        <v>11846</v>
      </c>
      <c r="N306" s="108" t="s">
        <v>11909</v>
      </c>
      <c r="O306" s="109">
        <v>2</v>
      </c>
      <c r="P306" s="110" t="s">
        <v>11997</v>
      </c>
      <c r="Q306" s="86"/>
      <c r="R306" s="86"/>
      <c r="S306" s="128">
        <f t="shared" si="132"/>
        <v>30329.169269999944</v>
      </c>
      <c r="T306" s="128">
        <f t="shared" si="133"/>
        <v>2.6500000000000004</v>
      </c>
      <c r="U306" s="126">
        <f t="shared" si="119"/>
        <v>2492</v>
      </c>
      <c r="V306" s="126">
        <f t="shared" si="120"/>
        <v>2495</v>
      </c>
      <c r="W306" s="125">
        <f t="shared" si="121"/>
        <v>-3</v>
      </c>
      <c r="X306" s="125">
        <f t="shared" si="128"/>
        <v>-5.65</v>
      </c>
      <c r="Y306" s="127">
        <f>Y305+W305</f>
        <v>1106.009999999997</v>
      </c>
      <c r="Z306" s="127">
        <f>Z305+X305</f>
        <v>334.81926999999695</v>
      </c>
      <c r="AA306" s="127">
        <f>Y306+W306</f>
        <v>1103.009999999997</v>
      </c>
      <c r="AB306" s="127">
        <f>Z306+X306</f>
        <v>329.16926999999697</v>
      </c>
      <c r="AC306" s="91" t="str">
        <f>IF(G306&lt;&gt;"",VLOOKUP(WEEKDAY(C306,2),Служебный!K$4:L$10,2),"")</f>
        <v>пт</v>
      </c>
      <c r="AD306" s="111" t="str">
        <f t="shared" si="122"/>
        <v>9-10</v>
      </c>
      <c r="AE306" s="91" t="str">
        <f>VLOOKUP(G:G,Служебный!B:G,6,)</f>
        <v>NYSE</v>
      </c>
      <c r="AF306" s="91" t="str">
        <f>VLOOKUP(G:G,Служебный!B:G,3,FALSE)</f>
        <v>Financial</v>
      </c>
      <c r="AG306" s="91" t="str">
        <f>VLOOKUP(G:G,Служебный!B:G,4,FALSE)</f>
        <v>Investment Brokerage - Regional</v>
      </c>
      <c r="AH306" s="112">
        <f t="shared" si="123"/>
        <v>1158</v>
      </c>
      <c r="AI306" s="112">
        <f t="shared" si="129"/>
        <v>15</v>
      </c>
      <c r="AJ306" s="112" t="str">
        <f t="shared" si="124"/>
        <v>интрадей</v>
      </c>
      <c r="AK306" s="91" t="str">
        <f>IF(D306&lt;Служебный!P$3,"Раньше открытия",IF(D306&gt;Служебный!P$6,"Позже закрытия",IF(D306&lt;Служебный!P$4,Служебный!N$4,IF((D306&gt;Служебный!P$5),Служебный!N$6,Служебный!N$5))))</f>
        <v>9:30 - 11:00</v>
      </c>
      <c r="AL306" s="91">
        <f t="shared" si="139"/>
        <v>0</v>
      </c>
      <c r="AM306" s="91">
        <f t="shared" si="140"/>
        <v>-5.65</v>
      </c>
      <c r="AN306" s="91">
        <f t="shared" si="134"/>
        <v>2010</v>
      </c>
      <c r="AO306" s="91" t="str">
        <f t="shared" si="135"/>
        <v>Февраль</v>
      </c>
      <c r="AP306" s="113">
        <f t="shared" si="136"/>
        <v>9</v>
      </c>
      <c r="AQ306" s="114">
        <f t="shared" si="125"/>
        <v>0</v>
      </c>
      <c r="AR306" s="114">
        <f t="shared" si="130"/>
        <v>30000</v>
      </c>
      <c r="AS306" s="114">
        <f t="shared" si="131"/>
        <v>1.097230899999813</v>
      </c>
      <c r="AT306" s="114">
        <f t="shared" si="137"/>
        <v>-1.8625461222342286E-2</v>
      </c>
      <c r="AU306" s="91">
        <f t="shared" si="126"/>
        <v>0</v>
      </c>
      <c r="AV306" s="91">
        <f t="shared" si="127"/>
        <v>0</v>
      </c>
      <c r="AW306" s="91">
        <f t="shared" si="138"/>
        <v>25</v>
      </c>
      <c r="AX306" s="115">
        <f>IF(AV306=0,AX305,IF(VLOOKUP(C305,Сводный!I:L,2,FALSE)&lt;0,IF(AX305&lt;0,AX305-1,-1),IF(AX305&gt;0,AX305+1,1)))</f>
        <v>1</v>
      </c>
      <c r="AY306" s="120"/>
    </row>
    <row r="307" spans="1:51" s="25" customFormat="1" ht="11.25">
      <c r="A307" s="124"/>
      <c r="B307" s="116">
        <v>306</v>
      </c>
      <c r="C307" s="134">
        <v>40235</v>
      </c>
      <c r="D307" s="83">
        <v>0.40378472222222217</v>
      </c>
      <c r="E307" s="84">
        <v>40235</v>
      </c>
      <c r="F307" s="83">
        <v>0.41383101851851856</v>
      </c>
      <c r="G307" s="85" t="s">
        <v>1594</v>
      </c>
      <c r="H307" s="85" t="s">
        <v>63</v>
      </c>
      <c r="I307" s="86">
        <v>31.14</v>
      </c>
      <c r="J307" s="86">
        <v>31.3</v>
      </c>
      <c r="K307" s="85">
        <v>100</v>
      </c>
      <c r="L307" s="86">
        <v>2.13</v>
      </c>
      <c r="M307" s="118" t="s">
        <v>11847</v>
      </c>
      <c r="N307" s="108" t="s">
        <v>11913</v>
      </c>
      <c r="O307" s="109">
        <v>0</v>
      </c>
      <c r="P307" s="110" t="s">
        <v>11995</v>
      </c>
      <c r="Q307" s="86"/>
      <c r="R307" s="86"/>
      <c r="S307" s="128">
        <f t="shared" si="132"/>
        <v>30343.039269999943</v>
      </c>
      <c r="T307" s="128">
        <f t="shared" si="133"/>
        <v>2.13</v>
      </c>
      <c r="U307" s="126">
        <f t="shared" si="119"/>
        <v>3114</v>
      </c>
      <c r="V307" s="126">
        <f t="shared" si="120"/>
        <v>3130</v>
      </c>
      <c r="W307" s="125">
        <f t="shared" si="121"/>
        <v>16</v>
      </c>
      <c r="X307" s="125">
        <f t="shared" si="128"/>
        <v>13.870000000000001</v>
      </c>
      <c r="Y307" s="127">
        <f>Y306+W306</f>
        <v>1103.009999999997</v>
      </c>
      <c r="Z307" s="127">
        <f>Z306+X306</f>
        <v>329.16926999999697</v>
      </c>
      <c r="AA307" s="127">
        <f>Y307+W307</f>
        <v>1119.009999999997</v>
      </c>
      <c r="AB307" s="127">
        <f>Z307+X307</f>
        <v>343.03926999999698</v>
      </c>
      <c r="AC307" s="91" t="str">
        <f>IF(G307&lt;&gt;"",VLOOKUP(WEEKDAY(C307,2),Служебный!K$4:L$10,2),"")</f>
        <v>пт</v>
      </c>
      <c r="AD307" s="111" t="str">
        <f t="shared" si="122"/>
        <v>9-10</v>
      </c>
      <c r="AE307" s="91" t="str">
        <f>VLOOKUP(G:G,Служебный!B:G,6,)</f>
        <v>NYSE</v>
      </c>
      <c r="AF307" s="91" t="str">
        <f>VLOOKUP(G:G,Служебный!B:G,3,FALSE)</f>
        <v>Consumer Goods</v>
      </c>
      <c r="AG307" s="91" t="str">
        <f>VLOOKUP(G:G,Служебный!B:G,4,FALSE)</f>
        <v>Beverages - Soft Drinks</v>
      </c>
      <c r="AH307" s="112">
        <f t="shared" si="123"/>
        <v>868</v>
      </c>
      <c r="AI307" s="112">
        <f t="shared" si="129"/>
        <v>0</v>
      </c>
      <c r="AJ307" s="112" t="str">
        <f t="shared" si="124"/>
        <v>интрадей</v>
      </c>
      <c r="AK307" s="91" t="str">
        <f>IF(D307&lt;Служебный!P$3,"Раньше открытия",IF(D307&gt;Служебный!P$6,"Позже закрытия",IF(D307&lt;Служебный!P$4,Служебный!N$4,IF((D307&gt;Служебный!P$5),Служебный!N$6,Служебный!N$5))))</f>
        <v>9:30 - 11:00</v>
      </c>
      <c r="AL307" s="91">
        <f t="shared" si="139"/>
        <v>13.870000000000001</v>
      </c>
      <c r="AM307" s="91">
        <f t="shared" si="140"/>
        <v>0</v>
      </c>
      <c r="AN307" s="91">
        <f t="shared" si="134"/>
        <v>2010</v>
      </c>
      <c r="AO307" s="91" t="str">
        <f t="shared" si="135"/>
        <v>Февраль</v>
      </c>
      <c r="AP307" s="113">
        <f t="shared" si="136"/>
        <v>9</v>
      </c>
      <c r="AQ307" s="114">
        <f t="shared" si="125"/>
        <v>0</v>
      </c>
      <c r="AR307" s="114">
        <f t="shared" si="130"/>
        <v>30000</v>
      </c>
      <c r="AS307" s="114">
        <f t="shared" si="131"/>
        <v>1.1434642333331431</v>
      </c>
      <c r="AT307" s="114">
        <f t="shared" si="137"/>
        <v>4.5731552607075433E-2</v>
      </c>
      <c r="AU307" s="91">
        <f t="shared" si="126"/>
        <v>0</v>
      </c>
      <c r="AV307" s="91">
        <f t="shared" si="127"/>
        <v>0</v>
      </c>
      <c r="AW307" s="91">
        <f t="shared" si="138"/>
        <v>35</v>
      </c>
      <c r="AX307" s="115">
        <f>IF(AV307=0,AX306,IF(VLOOKUP(C306,Сводный!I:L,2,FALSE)&lt;0,IF(AX306&lt;0,AX306-1,-1),IF(AX306&gt;0,AX306+1,1)))</f>
        <v>1</v>
      </c>
      <c r="AY307" s="120"/>
    </row>
    <row r="308" spans="1:51" s="25" customFormat="1" ht="11.25">
      <c r="A308" s="124"/>
      <c r="B308" s="116">
        <v>307</v>
      </c>
      <c r="C308" s="134">
        <v>40235</v>
      </c>
      <c r="D308" s="83">
        <v>0.40732638888888895</v>
      </c>
      <c r="E308" s="84">
        <v>40235</v>
      </c>
      <c r="F308" s="83">
        <v>0.41585648148148158</v>
      </c>
      <c r="G308" s="85" t="s">
        <v>5572</v>
      </c>
      <c r="H308" s="85" t="s">
        <v>63</v>
      </c>
      <c r="I308" s="86">
        <v>28.04</v>
      </c>
      <c r="J308" s="86">
        <v>27.97</v>
      </c>
      <c r="K308" s="85">
        <v>100</v>
      </c>
      <c r="L308" s="86">
        <v>2.25</v>
      </c>
      <c r="M308" s="118" t="s">
        <v>11847</v>
      </c>
      <c r="N308" s="108" t="s">
        <v>11909</v>
      </c>
      <c r="O308" s="109">
        <v>-1</v>
      </c>
      <c r="P308" s="110" t="s">
        <v>11995</v>
      </c>
      <c r="Q308" s="86"/>
      <c r="R308" s="86"/>
      <c r="S308" s="128">
        <f t="shared" si="132"/>
        <v>30333.789269999943</v>
      </c>
      <c r="T308" s="128">
        <f t="shared" si="133"/>
        <v>2.25</v>
      </c>
      <c r="U308" s="126">
        <f t="shared" si="119"/>
        <v>2804</v>
      </c>
      <c r="V308" s="126">
        <f t="shared" si="120"/>
        <v>2797</v>
      </c>
      <c r="W308" s="125">
        <f t="shared" si="121"/>
        <v>-7</v>
      </c>
      <c r="X308" s="125">
        <f t="shared" si="128"/>
        <v>-9.25</v>
      </c>
      <c r="Y308" s="127">
        <f t="shared" si="117"/>
        <v>1119.009999999997</v>
      </c>
      <c r="Z308" s="127">
        <f t="shared" si="118"/>
        <v>343.03926999999698</v>
      </c>
      <c r="AA308" s="127">
        <f t="shared" si="115"/>
        <v>1112.009999999997</v>
      </c>
      <c r="AB308" s="127">
        <f t="shared" si="116"/>
        <v>333.78926999999698</v>
      </c>
      <c r="AC308" s="91" t="str">
        <f>IF(G308&lt;&gt;"",VLOOKUP(WEEKDAY(C308,2),Служебный!K$4:L$10,2),"")</f>
        <v>пт</v>
      </c>
      <c r="AD308" s="111" t="str">
        <f t="shared" si="122"/>
        <v>9-10</v>
      </c>
      <c r="AE308" s="91" t="str">
        <f>VLOOKUP(G:G,Служебный!B:G,6,)</f>
        <v>NYSE</v>
      </c>
      <c r="AF308" s="91" t="str">
        <f>VLOOKUP(G:G,Служебный!B:G,3,FALSE)</f>
        <v>Financial</v>
      </c>
      <c r="AG308" s="91" t="str">
        <f>VLOOKUP(G:G,Служебный!B:G,4,FALSE)</f>
        <v>Property &amp; Casualty Insurance</v>
      </c>
      <c r="AH308" s="112">
        <f t="shared" si="123"/>
        <v>737</v>
      </c>
      <c r="AI308" s="112">
        <f t="shared" si="129"/>
        <v>0</v>
      </c>
      <c r="AJ308" s="112" t="str">
        <f t="shared" si="124"/>
        <v>интрадей</v>
      </c>
      <c r="AK308" s="91" t="str">
        <f>IF(D308&lt;Служебный!P$3,"Раньше открытия",IF(D308&gt;Служебный!P$6,"Позже закрытия",IF(D308&lt;Служебный!P$4,Служебный!N$4,IF((D308&gt;Служебный!P$5),Служебный!N$6,Служебный!N$5))))</f>
        <v>9:30 - 11:00</v>
      </c>
      <c r="AL308" s="91">
        <f t="shared" si="139"/>
        <v>0</v>
      </c>
      <c r="AM308" s="91">
        <f t="shared" si="140"/>
        <v>-9.25</v>
      </c>
      <c r="AN308" s="91">
        <f t="shared" si="134"/>
        <v>2010</v>
      </c>
      <c r="AO308" s="91" t="str">
        <f t="shared" si="135"/>
        <v>Февраль</v>
      </c>
      <c r="AP308" s="113">
        <f t="shared" si="136"/>
        <v>9</v>
      </c>
      <c r="AQ308" s="114">
        <f t="shared" si="125"/>
        <v>0</v>
      </c>
      <c r="AR308" s="114">
        <f t="shared" si="130"/>
        <v>30000</v>
      </c>
      <c r="AS308" s="114">
        <f t="shared" si="131"/>
        <v>1.1126308999998098</v>
      </c>
      <c r="AT308" s="114">
        <f t="shared" si="137"/>
        <v>-3.0484751107795069E-2</v>
      </c>
      <c r="AU308" s="91">
        <f t="shared" si="126"/>
        <v>0</v>
      </c>
      <c r="AV308" s="91">
        <f t="shared" si="127"/>
        <v>0</v>
      </c>
      <c r="AW308" s="91">
        <f t="shared" si="138"/>
        <v>30</v>
      </c>
      <c r="AX308" s="115">
        <f>IF(AV308=0,AX307,IF(VLOOKUP(C307,Сводный!I:L,2,FALSE)&lt;0,IF(AX307&lt;0,AX307-1,-1),IF(AX307&gt;0,AX307+1,1)))</f>
        <v>1</v>
      </c>
      <c r="AY308" s="120"/>
    </row>
    <row r="309" spans="1:51" s="25" customFormat="1" ht="11.25">
      <c r="A309" s="124"/>
      <c r="B309" s="116">
        <v>308</v>
      </c>
      <c r="C309" s="134">
        <v>40235</v>
      </c>
      <c r="D309" s="83">
        <v>0.43269675925925921</v>
      </c>
      <c r="E309" s="84">
        <v>40235</v>
      </c>
      <c r="F309" s="83">
        <v>0.44092592592592594</v>
      </c>
      <c r="G309" s="85" t="s">
        <v>4622</v>
      </c>
      <c r="H309" s="85" t="s">
        <v>63</v>
      </c>
      <c r="I309" s="86">
        <v>50.99</v>
      </c>
      <c r="J309" s="86">
        <v>50.98</v>
      </c>
      <c r="K309" s="85">
        <v>100</v>
      </c>
      <c r="L309" s="86">
        <v>2.56</v>
      </c>
      <c r="M309" s="118" t="s">
        <v>11847</v>
      </c>
      <c r="N309" s="108" t="s">
        <v>11909</v>
      </c>
      <c r="O309" s="109">
        <v>-1</v>
      </c>
      <c r="P309" s="110" t="s">
        <v>11995</v>
      </c>
      <c r="Q309" s="86"/>
      <c r="R309" s="86"/>
      <c r="S309" s="128">
        <f t="shared" si="132"/>
        <v>30330.229269999942</v>
      </c>
      <c r="T309" s="128">
        <f t="shared" si="133"/>
        <v>2.56</v>
      </c>
      <c r="U309" s="126">
        <f t="shared" si="119"/>
        <v>5099</v>
      </c>
      <c r="V309" s="126">
        <f t="shared" si="120"/>
        <v>5098</v>
      </c>
      <c r="W309" s="125">
        <f t="shared" si="121"/>
        <v>-1</v>
      </c>
      <c r="X309" s="125">
        <f t="shared" si="128"/>
        <v>-3.56</v>
      </c>
      <c r="Y309" s="127">
        <f t="shared" si="117"/>
        <v>1112.009999999997</v>
      </c>
      <c r="Z309" s="127">
        <f t="shared" si="118"/>
        <v>333.78926999999698</v>
      </c>
      <c r="AA309" s="127">
        <f t="shared" si="115"/>
        <v>1111.009999999997</v>
      </c>
      <c r="AB309" s="127">
        <f t="shared" si="116"/>
        <v>330.22926999999697</v>
      </c>
      <c r="AC309" s="91" t="str">
        <f>IF(G309&lt;&gt;"",VLOOKUP(WEEKDAY(C309,2),Служебный!K$4:L$10,2),"")</f>
        <v>пт</v>
      </c>
      <c r="AD309" s="111" t="str">
        <f t="shared" si="122"/>
        <v>10-11</v>
      </c>
      <c r="AE309" s="91" t="str">
        <f>VLOOKUP(G:G,Служебный!B:G,6,)</f>
        <v>NYSE</v>
      </c>
      <c r="AF309" s="91" t="str">
        <f>VLOOKUP(G:G,Служебный!B:G,3,FALSE)</f>
        <v>Basic Materials</v>
      </c>
      <c r="AG309" s="91" t="str">
        <f>VLOOKUP(G:G,Служебный!B:G,4,FALSE)</f>
        <v>Independent Oil &amp; Gas</v>
      </c>
      <c r="AH309" s="112">
        <f t="shared" si="123"/>
        <v>711</v>
      </c>
      <c r="AI309" s="112">
        <f t="shared" si="129"/>
        <v>0</v>
      </c>
      <c r="AJ309" s="112" t="str">
        <f t="shared" si="124"/>
        <v>интрадей</v>
      </c>
      <c r="AK309" s="91" t="str">
        <f>IF(D309&lt;Служебный!P$3,"Раньше открытия",IF(D309&gt;Служебный!P$6,"Позже закрытия",IF(D309&lt;Служебный!P$4,Служебный!N$4,IF((D309&gt;Служебный!P$5),Служебный!N$6,Служебный!N$5))))</f>
        <v>9:30 - 11:00</v>
      </c>
      <c r="AL309" s="91">
        <f t="shared" si="139"/>
        <v>0</v>
      </c>
      <c r="AM309" s="91">
        <f t="shared" si="140"/>
        <v>-3.56</v>
      </c>
      <c r="AN309" s="91">
        <f t="shared" si="134"/>
        <v>2010</v>
      </c>
      <c r="AO309" s="91" t="str">
        <f t="shared" si="135"/>
        <v>Февраль</v>
      </c>
      <c r="AP309" s="113">
        <f t="shared" si="136"/>
        <v>9</v>
      </c>
      <c r="AQ309" s="114">
        <f t="shared" si="125"/>
        <v>0</v>
      </c>
      <c r="AR309" s="114">
        <f t="shared" si="130"/>
        <v>30000</v>
      </c>
      <c r="AS309" s="114">
        <f t="shared" si="131"/>
        <v>1.1007642333331387</v>
      </c>
      <c r="AT309" s="114">
        <f t="shared" si="137"/>
        <v>-1.1736087332558029E-2</v>
      </c>
      <c r="AU309" s="91">
        <f t="shared" si="126"/>
        <v>0</v>
      </c>
      <c r="AV309" s="91">
        <f t="shared" si="127"/>
        <v>0</v>
      </c>
      <c r="AW309" s="91">
        <f t="shared" si="138"/>
        <v>55</v>
      </c>
      <c r="AX309" s="115">
        <f>IF(AV309=0,AX308,IF(VLOOKUP(C308,Сводный!I:L,2,FALSE)&lt;0,IF(AX308&lt;0,AX308-1,-1),IF(AX308&gt;0,AX308+1,1)))</f>
        <v>1</v>
      </c>
      <c r="AY309" s="120"/>
    </row>
    <row r="310" spans="1:51" s="25" customFormat="1" ht="11.25">
      <c r="A310" s="124"/>
      <c r="B310" s="116">
        <v>309</v>
      </c>
      <c r="C310" s="134">
        <v>40235</v>
      </c>
      <c r="D310" s="83">
        <v>0.43505787037037047</v>
      </c>
      <c r="E310" s="84">
        <v>40235</v>
      </c>
      <c r="F310" s="83">
        <v>0.43692129629629628</v>
      </c>
      <c r="G310" s="85" t="s">
        <v>5214</v>
      </c>
      <c r="H310" s="85" t="s">
        <v>11854</v>
      </c>
      <c r="I310" s="86">
        <v>9.99</v>
      </c>
      <c r="J310" s="86">
        <v>10.039999999999999</v>
      </c>
      <c r="K310" s="85">
        <v>100</v>
      </c>
      <c r="L310" s="86">
        <v>2.23</v>
      </c>
      <c r="M310" s="118" t="s">
        <v>11847</v>
      </c>
      <c r="N310" s="108" t="s">
        <v>11909</v>
      </c>
      <c r="O310" s="109">
        <v>2</v>
      </c>
      <c r="P310" s="110" t="s">
        <v>11995</v>
      </c>
      <c r="Q310" s="86"/>
      <c r="R310" s="86"/>
      <c r="S310" s="128">
        <f t="shared" si="132"/>
        <v>30322.999269999942</v>
      </c>
      <c r="T310" s="128">
        <f t="shared" si="133"/>
        <v>2.23</v>
      </c>
      <c r="U310" s="126">
        <f t="shared" si="119"/>
        <v>999</v>
      </c>
      <c r="V310" s="126">
        <f t="shared" si="120"/>
        <v>1003.9999999999999</v>
      </c>
      <c r="W310" s="125">
        <f t="shared" si="121"/>
        <v>-4.9999999999998863</v>
      </c>
      <c r="X310" s="125">
        <f t="shared" si="128"/>
        <v>-7.2299999999998867</v>
      </c>
      <c r="Y310" s="127">
        <f t="shared" si="117"/>
        <v>1111.009999999997</v>
      </c>
      <c r="Z310" s="127">
        <f t="shared" si="118"/>
        <v>330.22926999999697</v>
      </c>
      <c r="AA310" s="127">
        <f t="shared" si="115"/>
        <v>1106.009999999997</v>
      </c>
      <c r="AB310" s="127">
        <f t="shared" si="116"/>
        <v>322.99926999999707</v>
      </c>
      <c r="AC310" s="91" t="str">
        <f>IF(G310&lt;&gt;"",VLOOKUP(WEEKDAY(C310,2),Служебный!K$4:L$10,2),"")</f>
        <v>пт</v>
      </c>
      <c r="AD310" s="111" t="str">
        <f t="shared" si="122"/>
        <v>10-11</v>
      </c>
      <c r="AE310" s="91" t="str">
        <f>VLOOKUP(G:G,Служебный!B:G,6,)</f>
        <v>NYSE</v>
      </c>
      <c r="AF310" s="91" t="str">
        <f>VLOOKUP(G:G,Служебный!B:G,3,FALSE)</f>
        <v>Services</v>
      </c>
      <c r="AG310" s="91" t="str">
        <f>VLOOKUP(G:G,Служебный!B:G,4,FALSE)</f>
        <v>Shipping</v>
      </c>
      <c r="AH310" s="112">
        <f t="shared" si="123"/>
        <v>161</v>
      </c>
      <c r="AI310" s="112">
        <f t="shared" si="129"/>
        <v>0</v>
      </c>
      <c r="AJ310" s="112" t="str">
        <f t="shared" si="124"/>
        <v>интрадей</v>
      </c>
      <c r="AK310" s="91" t="str">
        <f>IF(D310&lt;Служебный!P$3,"Раньше открытия",IF(D310&gt;Служебный!P$6,"Позже закрытия",IF(D310&lt;Служебный!P$4,Служебный!N$4,IF((D310&gt;Служебный!P$5),Служебный!N$6,Служебный!N$5))))</f>
        <v>9:30 - 11:00</v>
      </c>
      <c r="AL310" s="91">
        <f t="shared" si="139"/>
        <v>0</v>
      </c>
      <c r="AM310" s="91">
        <f t="shared" si="140"/>
        <v>-7.2299999999998867</v>
      </c>
      <c r="AN310" s="91">
        <f t="shared" si="134"/>
        <v>2010</v>
      </c>
      <c r="AO310" s="91" t="str">
        <f t="shared" si="135"/>
        <v>Февраль</v>
      </c>
      <c r="AP310" s="113">
        <f t="shared" si="136"/>
        <v>9</v>
      </c>
      <c r="AQ310" s="114">
        <f t="shared" si="125"/>
        <v>0</v>
      </c>
      <c r="AR310" s="114">
        <f t="shared" si="130"/>
        <v>30000</v>
      </c>
      <c r="AS310" s="114">
        <f t="shared" si="131"/>
        <v>1.0766642333331402</v>
      </c>
      <c r="AT310" s="114">
        <f t="shared" si="137"/>
        <v>-2.3837604179111363E-2</v>
      </c>
      <c r="AU310" s="91">
        <f t="shared" si="126"/>
        <v>0</v>
      </c>
      <c r="AV310" s="91">
        <f t="shared" si="127"/>
        <v>0</v>
      </c>
      <c r="AW310" s="91">
        <f t="shared" si="138"/>
        <v>10</v>
      </c>
      <c r="AX310" s="115">
        <f>IF(AV310=0,AX309,IF(VLOOKUP(C309,Сводный!I:L,2,FALSE)&lt;0,IF(AX309&lt;0,AX309-1,-1),IF(AX309&gt;0,AX309+1,1)))</f>
        <v>1</v>
      </c>
      <c r="AY310" s="120"/>
    </row>
    <row r="311" spans="1:51" s="25" customFormat="1" ht="11.25">
      <c r="A311" s="124"/>
      <c r="B311" s="116">
        <v>310</v>
      </c>
      <c r="C311" s="134">
        <v>40235</v>
      </c>
      <c r="D311" s="83">
        <v>0.43510416666666663</v>
      </c>
      <c r="E311" s="84">
        <v>40235</v>
      </c>
      <c r="F311" s="83">
        <v>0.43826388888888879</v>
      </c>
      <c r="G311" s="85" t="s">
        <v>5214</v>
      </c>
      <c r="H311" s="85" t="s">
        <v>11854</v>
      </c>
      <c r="I311" s="86">
        <v>9.99</v>
      </c>
      <c r="J311" s="86">
        <v>10.050000000000001</v>
      </c>
      <c r="K311" s="85">
        <v>100</v>
      </c>
      <c r="L311" s="86">
        <v>2.23</v>
      </c>
      <c r="M311" s="118" t="s">
        <v>11850</v>
      </c>
      <c r="N311" s="108" t="s">
        <v>11909</v>
      </c>
      <c r="O311" s="109">
        <v>2</v>
      </c>
      <c r="P311" s="110" t="s">
        <v>11996</v>
      </c>
      <c r="Q311" s="86"/>
      <c r="R311" s="86"/>
      <c r="S311" s="128">
        <f t="shared" si="132"/>
        <v>30314.769269999942</v>
      </c>
      <c r="T311" s="128">
        <f t="shared" si="133"/>
        <v>2.23</v>
      </c>
      <c r="U311" s="126">
        <f t="shared" si="119"/>
        <v>999</v>
      </c>
      <c r="V311" s="126">
        <f t="shared" si="120"/>
        <v>1005.0000000000001</v>
      </c>
      <c r="W311" s="125">
        <f t="shared" si="121"/>
        <v>-6.0000000000001137</v>
      </c>
      <c r="X311" s="125">
        <f t="shared" si="128"/>
        <v>-8.2300000000001141</v>
      </c>
      <c r="Y311" s="127">
        <f t="shared" si="117"/>
        <v>1106.009999999997</v>
      </c>
      <c r="Z311" s="127">
        <f t="shared" si="118"/>
        <v>322.99926999999707</v>
      </c>
      <c r="AA311" s="127">
        <f t="shared" si="115"/>
        <v>1100.009999999997</v>
      </c>
      <c r="AB311" s="127">
        <f t="shared" si="116"/>
        <v>314.76926999999694</v>
      </c>
      <c r="AC311" s="91" t="str">
        <f>IF(G311&lt;&gt;"",VLOOKUP(WEEKDAY(C311,2),Служебный!K$4:L$10,2),"")</f>
        <v>пт</v>
      </c>
      <c r="AD311" s="111" t="str">
        <f t="shared" si="122"/>
        <v>10-11</v>
      </c>
      <c r="AE311" s="91" t="str">
        <f>VLOOKUP(G:G,Служебный!B:G,6,)</f>
        <v>NYSE</v>
      </c>
      <c r="AF311" s="91" t="str">
        <f>VLOOKUP(G:G,Служебный!B:G,3,FALSE)</f>
        <v>Services</v>
      </c>
      <c r="AG311" s="91" t="str">
        <f>VLOOKUP(G:G,Служебный!B:G,4,FALSE)</f>
        <v>Shipping</v>
      </c>
      <c r="AH311" s="112">
        <f t="shared" si="123"/>
        <v>273</v>
      </c>
      <c r="AI311" s="112">
        <f t="shared" si="129"/>
        <v>0</v>
      </c>
      <c r="AJ311" s="112" t="str">
        <f t="shared" si="124"/>
        <v>интрадей</v>
      </c>
      <c r="AK311" s="91" t="str">
        <f>IF(D311&lt;Служебный!P$3,"Раньше открытия",IF(D311&gt;Служебный!P$6,"Позже закрытия",IF(D311&lt;Служебный!P$4,Служебный!N$4,IF((D311&gt;Служебный!P$5),Служебный!N$6,Служебный!N$5))))</f>
        <v>9:30 - 11:00</v>
      </c>
      <c r="AL311" s="91">
        <f t="shared" si="139"/>
        <v>0</v>
      </c>
      <c r="AM311" s="91">
        <f t="shared" si="140"/>
        <v>-8.2300000000001141</v>
      </c>
      <c r="AN311" s="91">
        <f t="shared" si="134"/>
        <v>2010</v>
      </c>
      <c r="AO311" s="91" t="str">
        <f t="shared" si="135"/>
        <v>Февраль</v>
      </c>
      <c r="AP311" s="113">
        <f t="shared" si="136"/>
        <v>9</v>
      </c>
      <c r="AQ311" s="114">
        <f t="shared" si="125"/>
        <v>0</v>
      </c>
      <c r="AR311" s="114">
        <f t="shared" si="130"/>
        <v>30000</v>
      </c>
      <c r="AS311" s="114">
        <f t="shared" si="131"/>
        <v>1.0492308999998083</v>
      </c>
      <c r="AT311" s="114">
        <f t="shared" si="137"/>
        <v>-2.7141114659267607E-2</v>
      </c>
      <c r="AU311" s="91">
        <f t="shared" si="126"/>
        <v>0</v>
      </c>
      <c r="AV311" s="91">
        <f t="shared" si="127"/>
        <v>0</v>
      </c>
      <c r="AW311" s="91">
        <f t="shared" si="138"/>
        <v>10</v>
      </c>
      <c r="AX311" s="115">
        <f>IF(AV311=0,AX310,IF(VLOOKUP(C310,Сводный!I:L,2,FALSE)&lt;0,IF(AX310&lt;0,AX310-1,-1),IF(AX310&gt;0,AX310+1,1)))</f>
        <v>1</v>
      </c>
      <c r="AY311" s="120"/>
    </row>
    <row r="312" spans="1:51" s="25" customFormat="1" ht="11.25">
      <c r="A312" s="124"/>
      <c r="B312" s="116">
        <v>311</v>
      </c>
      <c r="C312" s="134">
        <v>40235</v>
      </c>
      <c r="D312" s="83">
        <v>0.43604166666666666</v>
      </c>
      <c r="E312" s="84">
        <v>40235</v>
      </c>
      <c r="F312" s="83">
        <v>0.4635069444444444</v>
      </c>
      <c r="G312" s="85" t="s">
        <v>4683</v>
      </c>
      <c r="H312" s="85" t="s">
        <v>63</v>
      </c>
      <c r="I312" s="86">
        <v>54.02</v>
      </c>
      <c r="J312" s="86">
        <v>54.23</v>
      </c>
      <c r="K312" s="85">
        <v>100</v>
      </c>
      <c r="L312" s="86">
        <v>1.88</v>
      </c>
      <c r="M312" s="118" t="s">
        <v>11850</v>
      </c>
      <c r="N312" s="108" t="s">
        <v>11913</v>
      </c>
      <c r="O312" s="109">
        <v>0</v>
      </c>
      <c r="P312" s="110" t="s">
        <v>11996</v>
      </c>
      <c r="Q312" s="86"/>
      <c r="R312" s="86"/>
      <c r="S312" s="128">
        <f t="shared" si="132"/>
        <v>30333.889269999941</v>
      </c>
      <c r="T312" s="128">
        <f t="shared" si="133"/>
        <v>1.88</v>
      </c>
      <c r="U312" s="126">
        <f t="shared" si="119"/>
        <v>5402</v>
      </c>
      <c r="V312" s="126">
        <f t="shared" si="120"/>
        <v>5423</v>
      </c>
      <c r="W312" s="125">
        <f t="shared" si="121"/>
        <v>21</v>
      </c>
      <c r="X312" s="125">
        <f t="shared" si="128"/>
        <v>19.12</v>
      </c>
      <c r="Y312" s="127">
        <f t="shared" si="117"/>
        <v>1100.009999999997</v>
      </c>
      <c r="Z312" s="127">
        <f t="shared" si="118"/>
        <v>314.76926999999694</v>
      </c>
      <c r="AA312" s="127">
        <f t="shared" si="115"/>
        <v>1121.009999999997</v>
      </c>
      <c r="AB312" s="127">
        <f t="shared" si="116"/>
        <v>333.88926999999694</v>
      </c>
      <c r="AC312" s="91" t="str">
        <f>IF(G312&lt;&gt;"",VLOOKUP(WEEKDAY(C312,2),Служебный!K$4:L$10,2),"")</f>
        <v>пт</v>
      </c>
      <c r="AD312" s="111" t="str">
        <f t="shared" si="122"/>
        <v>10-11</v>
      </c>
      <c r="AE312" s="91" t="str">
        <f>VLOOKUP(G:G,Служебный!B:G,6,)</f>
        <v>NYSE</v>
      </c>
      <c r="AF312" s="91" t="str">
        <f>VLOOKUP(G:G,Служебный!B:G,3,FALSE)</f>
        <v>Financial</v>
      </c>
      <c r="AG312" s="91" t="str">
        <f>VLOOKUP(G:G,Служебный!B:G,4,FALSE)</f>
        <v>Money Center Banks</v>
      </c>
      <c r="AH312" s="112">
        <f t="shared" si="123"/>
        <v>2373</v>
      </c>
      <c r="AI312" s="112">
        <f t="shared" si="129"/>
        <v>30</v>
      </c>
      <c r="AJ312" s="112" t="str">
        <f t="shared" si="124"/>
        <v>интрадей</v>
      </c>
      <c r="AK312" s="91" t="str">
        <f>IF(D312&lt;Служебный!P$3,"Раньше открытия",IF(D312&gt;Служебный!P$6,"Позже закрытия",IF(D312&lt;Служебный!P$4,Служебный!N$4,IF((D312&gt;Служебный!P$5),Служебный!N$6,Служебный!N$5))))</f>
        <v>9:30 - 11:00</v>
      </c>
      <c r="AL312" s="91">
        <f t="shared" si="139"/>
        <v>19.12</v>
      </c>
      <c r="AM312" s="91">
        <f t="shared" si="140"/>
        <v>0</v>
      </c>
      <c r="AN312" s="91">
        <f t="shared" si="134"/>
        <v>2010</v>
      </c>
      <c r="AO312" s="91" t="str">
        <f t="shared" si="135"/>
        <v>Февраль</v>
      </c>
      <c r="AP312" s="113">
        <f t="shared" si="136"/>
        <v>9</v>
      </c>
      <c r="AQ312" s="114">
        <f t="shared" si="125"/>
        <v>0</v>
      </c>
      <c r="AR312" s="114">
        <f t="shared" si="130"/>
        <v>30000</v>
      </c>
      <c r="AS312" s="114">
        <f t="shared" si="131"/>
        <v>1.1129642333331382</v>
      </c>
      <c r="AT312" s="114">
        <f t="shared" si="137"/>
        <v>6.3071566963633419E-2</v>
      </c>
      <c r="AU312" s="91">
        <f t="shared" si="126"/>
        <v>0</v>
      </c>
      <c r="AV312" s="91">
        <f t="shared" si="127"/>
        <v>0</v>
      </c>
      <c r="AW312" s="91">
        <f t="shared" si="138"/>
        <v>55</v>
      </c>
      <c r="AX312" s="115">
        <f>IF(AV312=0,AX311,IF(VLOOKUP(C311,Сводный!I:L,2,FALSE)&lt;0,IF(AX311&lt;0,AX311-1,-1),IF(AX311&gt;0,AX311+1,1)))</f>
        <v>1</v>
      </c>
      <c r="AY312" s="120"/>
    </row>
    <row r="313" spans="1:51" s="25" customFormat="1" ht="11.25">
      <c r="A313" s="124"/>
      <c r="B313" s="116">
        <v>312</v>
      </c>
      <c r="C313" s="134">
        <v>40235</v>
      </c>
      <c r="D313" s="83">
        <v>0.43857638888888895</v>
      </c>
      <c r="E313" s="84">
        <v>40235</v>
      </c>
      <c r="F313" s="83">
        <v>0.46444444444444444</v>
      </c>
      <c r="G313" s="85" t="s">
        <v>2611</v>
      </c>
      <c r="H313" s="85" t="s">
        <v>11854</v>
      </c>
      <c r="I313" s="86">
        <v>50.96</v>
      </c>
      <c r="J313" s="86">
        <v>50.9</v>
      </c>
      <c r="K313" s="85">
        <v>100</v>
      </c>
      <c r="L313" s="86">
        <v>1.88</v>
      </c>
      <c r="M313" s="118" t="s">
        <v>11847</v>
      </c>
      <c r="N313" s="108" t="s">
        <v>11913</v>
      </c>
      <c r="O313" s="109">
        <v>-1</v>
      </c>
      <c r="P313" s="110" t="s">
        <v>11995</v>
      </c>
      <c r="Q313" s="86"/>
      <c r="R313" s="86"/>
      <c r="S313" s="128">
        <f t="shared" si="132"/>
        <v>30338.00926999994</v>
      </c>
      <c r="T313" s="128">
        <f t="shared" si="133"/>
        <v>1.88</v>
      </c>
      <c r="U313" s="126">
        <f t="shared" si="119"/>
        <v>5096</v>
      </c>
      <c r="V313" s="126">
        <f t="shared" si="120"/>
        <v>5090</v>
      </c>
      <c r="W313" s="125">
        <f t="shared" si="121"/>
        <v>6</v>
      </c>
      <c r="X313" s="125">
        <f t="shared" si="128"/>
        <v>4.12</v>
      </c>
      <c r="Y313" s="127">
        <f t="shared" si="117"/>
        <v>1121.009999999997</v>
      </c>
      <c r="Z313" s="127">
        <f t="shared" si="118"/>
        <v>333.88926999999694</v>
      </c>
      <c r="AA313" s="127">
        <f t="shared" si="115"/>
        <v>1127.009999999997</v>
      </c>
      <c r="AB313" s="127">
        <f t="shared" si="116"/>
        <v>338.00926999999695</v>
      </c>
      <c r="AC313" s="91" t="str">
        <f>IF(G313&lt;&gt;"",VLOOKUP(WEEKDAY(C313,2),Служебный!K$4:L$10,2),"")</f>
        <v>пт</v>
      </c>
      <c r="AD313" s="111" t="str">
        <f t="shared" si="122"/>
        <v>10-11</v>
      </c>
      <c r="AE313" s="91" t="str">
        <f>VLOOKUP(G:G,Служебный!B:G,6,)</f>
        <v>NYSE</v>
      </c>
      <c r="AF313" s="91" t="str">
        <f>VLOOKUP(G:G,Служебный!B:G,3,FALSE)</f>
        <v>Technology</v>
      </c>
      <c r="AG313" s="91" t="str">
        <f>VLOOKUP(G:G,Служебный!B:G,4,FALSE)</f>
        <v>Diversified Computer Systems</v>
      </c>
      <c r="AH313" s="112">
        <f t="shared" si="123"/>
        <v>2235</v>
      </c>
      <c r="AI313" s="112">
        <f t="shared" si="129"/>
        <v>30</v>
      </c>
      <c r="AJ313" s="112" t="str">
        <f t="shared" si="124"/>
        <v>интрадей</v>
      </c>
      <c r="AK313" s="91" t="str">
        <f>IF(D313&lt;Служебный!P$3,"Раньше открытия",IF(D313&gt;Служебный!P$6,"Позже закрытия",IF(D313&lt;Служебный!P$4,Служебный!N$4,IF((D313&gt;Служебный!P$5),Служебный!N$6,Служебный!N$5))))</f>
        <v>9:30 - 11:00</v>
      </c>
      <c r="AL313" s="91">
        <f t="shared" si="139"/>
        <v>4.12</v>
      </c>
      <c r="AM313" s="91">
        <f t="shared" si="140"/>
        <v>0</v>
      </c>
      <c r="AN313" s="91">
        <f t="shared" si="134"/>
        <v>2010</v>
      </c>
      <c r="AO313" s="91" t="str">
        <f t="shared" si="135"/>
        <v>Февраль</v>
      </c>
      <c r="AP313" s="113">
        <f t="shared" si="136"/>
        <v>9</v>
      </c>
      <c r="AQ313" s="114">
        <f t="shared" si="125"/>
        <v>0</v>
      </c>
      <c r="AR313" s="114">
        <f t="shared" si="130"/>
        <v>30000</v>
      </c>
      <c r="AS313" s="114">
        <f t="shared" si="131"/>
        <v>1.1266975666664683</v>
      </c>
      <c r="AT313" s="114">
        <f t="shared" si="137"/>
        <v>1.3582168654098833E-2</v>
      </c>
      <c r="AU313" s="91">
        <f t="shared" si="126"/>
        <v>0</v>
      </c>
      <c r="AV313" s="91">
        <f t="shared" si="127"/>
        <v>0</v>
      </c>
      <c r="AW313" s="91">
        <f t="shared" si="138"/>
        <v>55</v>
      </c>
      <c r="AX313" s="115">
        <f>IF(AV313=0,AX312,IF(VLOOKUP(C312,Сводный!I:L,2,FALSE)&lt;0,IF(AX312&lt;0,AX312-1,-1),IF(AX312&gt;0,AX312+1,1)))</f>
        <v>1</v>
      </c>
      <c r="AY313" s="120"/>
    </row>
    <row r="314" spans="1:51" s="25" customFormat="1" ht="11.25">
      <c r="A314" s="124"/>
      <c r="B314" s="116">
        <v>313</v>
      </c>
      <c r="C314" s="134">
        <v>40235</v>
      </c>
      <c r="D314" s="83">
        <v>0.44957175925925918</v>
      </c>
      <c r="E314" s="84">
        <v>40235</v>
      </c>
      <c r="F314" s="83">
        <v>0.45350694444444439</v>
      </c>
      <c r="G314" s="85" t="s">
        <v>4260</v>
      </c>
      <c r="H314" s="85" t="s">
        <v>63</v>
      </c>
      <c r="I314" s="86">
        <v>49.43</v>
      </c>
      <c r="J314" s="86">
        <v>49.3</v>
      </c>
      <c r="K314" s="85">
        <v>100</v>
      </c>
      <c r="L314" s="86">
        <v>2.44</v>
      </c>
      <c r="M314" s="118" t="s">
        <v>11846</v>
      </c>
      <c r="N314" s="108" t="s">
        <v>11909</v>
      </c>
      <c r="O314" s="109">
        <v>-1</v>
      </c>
      <c r="P314" s="110" t="s">
        <v>11997</v>
      </c>
      <c r="Q314" s="86"/>
      <c r="R314" s="86"/>
      <c r="S314" s="128">
        <f t="shared" si="132"/>
        <v>30322.569269999942</v>
      </c>
      <c r="T314" s="128">
        <f t="shared" si="133"/>
        <v>2.44</v>
      </c>
      <c r="U314" s="126">
        <f t="shared" si="119"/>
        <v>4943</v>
      </c>
      <c r="V314" s="126">
        <f t="shared" si="120"/>
        <v>4930</v>
      </c>
      <c r="W314" s="125">
        <f t="shared" si="121"/>
        <v>-13</v>
      </c>
      <c r="X314" s="125">
        <f t="shared" si="128"/>
        <v>-15.44</v>
      </c>
      <c r="Y314" s="127">
        <f t="shared" si="117"/>
        <v>1127.009999999997</v>
      </c>
      <c r="Z314" s="127">
        <f t="shared" si="118"/>
        <v>338.00926999999695</v>
      </c>
      <c r="AA314" s="127">
        <f t="shared" si="115"/>
        <v>1114.009999999997</v>
      </c>
      <c r="AB314" s="127">
        <f t="shared" si="116"/>
        <v>322.56926999999695</v>
      </c>
      <c r="AC314" s="91" t="str">
        <f>IF(G314&lt;&gt;"",VLOOKUP(WEEKDAY(C314,2),Служебный!K$4:L$10,2),"")</f>
        <v>пт</v>
      </c>
      <c r="AD314" s="111" t="str">
        <f t="shared" si="122"/>
        <v>10-11</v>
      </c>
      <c r="AE314" s="91" t="str">
        <f>VLOOKUP(G:G,Служебный!B:G,6,)</f>
        <v>NYSE</v>
      </c>
      <c r="AF314" s="91" t="str">
        <f>VLOOKUP(G:G,Служебный!B:G,3,FALSE)</f>
        <v>Consumer Goods</v>
      </c>
      <c r="AG314" s="91" t="str">
        <f>VLOOKUP(G:G,Служебный!B:G,4,FALSE)</f>
        <v>Cigarettes</v>
      </c>
      <c r="AH314" s="112">
        <f t="shared" si="123"/>
        <v>340</v>
      </c>
      <c r="AI314" s="112">
        <f t="shared" si="129"/>
        <v>0</v>
      </c>
      <c r="AJ314" s="112" t="str">
        <f t="shared" si="124"/>
        <v>интрадей</v>
      </c>
      <c r="AK314" s="91" t="str">
        <f>IF(D314&lt;Служебный!P$3,"Раньше открытия",IF(D314&gt;Служебный!P$6,"Позже закрытия",IF(D314&lt;Служебный!P$4,Служебный!N$4,IF((D314&gt;Служебный!P$5),Служебный!N$6,Служебный!N$5))))</f>
        <v>9:30 - 11:00</v>
      </c>
      <c r="AL314" s="91">
        <f t="shared" si="139"/>
        <v>0</v>
      </c>
      <c r="AM314" s="91">
        <f t="shared" si="140"/>
        <v>-15.44</v>
      </c>
      <c r="AN314" s="91">
        <f t="shared" si="134"/>
        <v>2010</v>
      </c>
      <c r="AO314" s="91" t="str">
        <f t="shared" si="135"/>
        <v>Февраль</v>
      </c>
      <c r="AP314" s="113">
        <f t="shared" si="136"/>
        <v>9</v>
      </c>
      <c r="AQ314" s="114">
        <f t="shared" si="125"/>
        <v>30322.569269999942</v>
      </c>
      <c r="AR314" s="114">
        <f t="shared" si="130"/>
        <v>30000</v>
      </c>
      <c r="AS314" s="114">
        <f t="shared" si="131"/>
        <v>1.0752308999998059</v>
      </c>
      <c r="AT314" s="114">
        <f t="shared" si="137"/>
        <v>-5.0893253616567047E-2</v>
      </c>
      <c r="AU314" s="91">
        <f t="shared" si="126"/>
        <v>0</v>
      </c>
      <c r="AV314" s="91">
        <f t="shared" si="127"/>
        <v>322.56926999999695</v>
      </c>
      <c r="AW314" s="91">
        <f t="shared" si="138"/>
        <v>50</v>
      </c>
      <c r="AX314" s="115">
        <f>IF(AV314=0,AX313,IF(VLOOKUP(C313,Сводный!I:L,2,FALSE)&lt;0,IF(AX313&lt;0,AX313-1,-1),IF(AX313&gt;0,AX313+1,1)))</f>
        <v>2</v>
      </c>
      <c r="AY314" s="120"/>
    </row>
    <row r="315" spans="1:51" s="25" customFormat="1" ht="11.25">
      <c r="A315" s="124"/>
      <c r="B315" s="116">
        <v>314</v>
      </c>
      <c r="C315" s="134">
        <v>40267</v>
      </c>
      <c r="D315" s="83">
        <v>0.40429398148148143</v>
      </c>
      <c r="E315" s="84">
        <v>40267</v>
      </c>
      <c r="F315" s="83">
        <v>0.4059490740740741</v>
      </c>
      <c r="G315" s="85" t="s">
        <v>3772</v>
      </c>
      <c r="H315" s="85" t="s">
        <v>11854</v>
      </c>
      <c r="I315" s="86">
        <v>49.98</v>
      </c>
      <c r="J315" s="86">
        <v>50.22</v>
      </c>
      <c r="K315" s="85">
        <v>100</v>
      </c>
      <c r="L315" s="86">
        <v>2.46</v>
      </c>
      <c r="M315" s="118" t="s">
        <v>11857</v>
      </c>
      <c r="N315" s="108" t="s">
        <v>11912</v>
      </c>
      <c r="O315" s="109">
        <v>2</v>
      </c>
      <c r="P315" s="110" t="s">
        <v>11996</v>
      </c>
      <c r="Q315" s="86"/>
      <c r="R315" s="86"/>
      <c r="S315" s="128">
        <f t="shared" si="132"/>
        <v>30296.109269999943</v>
      </c>
      <c r="T315" s="128">
        <f t="shared" si="133"/>
        <v>2.46</v>
      </c>
      <c r="U315" s="126">
        <f t="shared" si="119"/>
        <v>4998</v>
      </c>
      <c r="V315" s="126">
        <f t="shared" si="120"/>
        <v>5022</v>
      </c>
      <c r="W315" s="125">
        <f t="shared" si="121"/>
        <v>-24</v>
      </c>
      <c r="X315" s="125">
        <f t="shared" si="128"/>
        <v>-26.46</v>
      </c>
      <c r="Y315" s="127">
        <f t="shared" si="117"/>
        <v>1114.009999999997</v>
      </c>
      <c r="Z315" s="127">
        <f t="shared" si="118"/>
        <v>322.56926999999695</v>
      </c>
      <c r="AA315" s="127">
        <f t="shared" ref="AA315:AA335" si="141">Y315+W315</f>
        <v>1090.009999999997</v>
      </c>
      <c r="AB315" s="127">
        <f t="shared" ref="AB315:AB335" si="142">Z315+X315</f>
        <v>296.10926999999697</v>
      </c>
      <c r="AC315" s="91" t="str">
        <f>IF(G315&lt;&gt;"",VLOOKUP(WEEKDAY(C315,2),Служебный!K$4:L$10,2),"")</f>
        <v>вт</v>
      </c>
      <c r="AD315" s="111" t="str">
        <f t="shared" si="122"/>
        <v>9-10</v>
      </c>
      <c r="AE315" s="91" t="str">
        <f>VLOOKUP(G:G,Служебный!B:G,6,)</f>
        <v>NYSE</v>
      </c>
      <c r="AF315" s="91" t="str">
        <f>VLOOKUP(G:G,Служебный!B:G,3,FALSE)</f>
        <v>Basic Materials</v>
      </c>
      <c r="AG315" s="91" t="str">
        <f>VLOOKUP(G:G,Служебный!B:G,4,FALSE)</f>
        <v>Independent Oil &amp; Gas</v>
      </c>
      <c r="AH315" s="112">
        <f t="shared" si="123"/>
        <v>143</v>
      </c>
      <c r="AI315" s="112">
        <f t="shared" si="129"/>
        <v>0</v>
      </c>
      <c r="AJ315" s="112" t="str">
        <f t="shared" si="124"/>
        <v>интрадей</v>
      </c>
      <c r="AK315" s="91" t="str">
        <f>IF(D315&lt;Служебный!P$3,"Раньше открытия",IF(D315&gt;Служебный!P$6,"Позже закрытия",IF(D315&lt;Служебный!P$4,Служебный!N$4,IF((D315&gt;Служебный!P$5),Служебный!N$6,Служебный!N$5))))</f>
        <v>9:30 - 11:00</v>
      </c>
      <c r="AL315" s="91">
        <f t="shared" si="139"/>
        <v>0</v>
      </c>
      <c r="AM315" s="91">
        <f t="shared" si="140"/>
        <v>-26.46</v>
      </c>
      <c r="AN315" s="91">
        <f t="shared" si="134"/>
        <v>2010</v>
      </c>
      <c r="AO315" s="91" t="str">
        <f t="shared" si="135"/>
        <v>Март</v>
      </c>
      <c r="AP315" s="113">
        <f t="shared" si="136"/>
        <v>14</v>
      </c>
      <c r="AQ315" s="114">
        <f t="shared" si="125"/>
        <v>0</v>
      </c>
      <c r="AR315" s="114">
        <f t="shared" si="130"/>
        <v>30000</v>
      </c>
      <c r="AS315" s="114">
        <f t="shared" si="131"/>
        <v>0.98703089999980875</v>
      </c>
      <c r="AT315" s="114">
        <f t="shared" si="137"/>
        <v>-8.7261734862875542E-2</v>
      </c>
      <c r="AU315" s="91">
        <f t="shared" si="126"/>
        <v>322.56926999999695</v>
      </c>
      <c r="AV315" s="91">
        <f t="shared" si="127"/>
        <v>0</v>
      </c>
      <c r="AW315" s="91">
        <f t="shared" si="138"/>
        <v>50</v>
      </c>
      <c r="AX315" s="115">
        <f>IF(AV315=0,AX314,IF(VLOOKUP(C314,Сводный!I:L,2,FALSE)&lt;0,IF(AX314&lt;0,AX314-1,-1),IF(AX314&gt;0,AX314+1,1)))</f>
        <v>2</v>
      </c>
      <c r="AY315" s="120"/>
    </row>
    <row r="316" spans="1:51" s="25" customFormat="1" ht="11.25">
      <c r="A316" s="124"/>
      <c r="B316" s="116">
        <v>315</v>
      </c>
      <c r="C316" s="134">
        <v>40267</v>
      </c>
      <c r="D316" s="83">
        <v>0.462361111111111</v>
      </c>
      <c r="E316" s="84">
        <v>40267</v>
      </c>
      <c r="F316" s="83">
        <v>0.49017361111111102</v>
      </c>
      <c r="G316" s="85" t="s">
        <v>79</v>
      </c>
      <c r="H316" s="85" t="s">
        <v>63</v>
      </c>
      <c r="I316" s="86">
        <v>9.2899999999999991</v>
      </c>
      <c r="J316" s="86">
        <v>9.2899999999999991</v>
      </c>
      <c r="K316" s="85">
        <v>100</v>
      </c>
      <c r="L316" s="86">
        <v>2.3899999999999997</v>
      </c>
      <c r="M316" s="118" t="s">
        <v>11907</v>
      </c>
      <c r="N316" s="108" t="s">
        <v>11914</v>
      </c>
      <c r="O316" s="109">
        <v>2</v>
      </c>
      <c r="P316" s="110" t="s">
        <v>11996</v>
      </c>
      <c r="Q316" s="86"/>
      <c r="R316" s="86"/>
      <c r="S316" s="128">
        <f t="shared" si="132"/>
        <v>30293.719269999943</v>
      </c>
      <c r="T316" s="128">
        <f t="shared" si="133"/>
        <v>2.3899999999999997</v>
      </c>
      <c r="U316" s="126">
        <f t="shared" si="119"/>
        <v>928.99999999999989</v>
      </c>
      <c r="V316" s="126">
        <f t="shared" si="120"/>
        <v>928.99999999999989</v>
      </c>
      <c r="W316" s="125">
        <f t="shared" si="121"/>
        <v>0</v>
      </c>
      <c r="X316" s="125">
        <f t="shared" si="128"/>
        <v>-2.3899999999999997</v>
      </c>
      <c r="Y316" s="127">
        <f t="shared" ref="Y316:Y335" si="143">Y315+W315</f>
        <v>1090.009999999997</v>
      </c>
      <c r="Z316" s="127">
        <f t="shared" ref="Z316:Z335" si="144">Z315+X315</f>
        <v>296.10926999999697</v>
      </c>
      <c r="AA316" s="127">
        <f t="shared" si="141"/>
        <v>1090.009999999997</v>
      </c>
      <c r="AB316" s="127">
        <f t="shared" si="142"/>
        <v>293.71926999999698</v>
      </c>
      <c r="AC316" s="91" t="str">
        <f>IF(G316&lt;&gt;"",VLOOKUP(WEEKDAY(C316,2),Служебный!K$4:L$10,2),"")</f>
        <v>вт</v>
      </c>
      <c r="AD316" s="111" t="str">
        <f t="shared" si="122"/>
        <v>11-12</v>
      </c>
      <c r="AE316" s="91" t="str">
        <f>VLOOKUP(G:G,Служебный!B:G,6,)</f>
        <v>NYSE</v>
      </c>
      <c r="AF316" s="91" t="str">
        <f>VLOOKUP(G:G,Служебный!B:G,3,FALSE)</f>
        <v>Services</v>
      </c>
      <c r="AG316" s="91" t="str">
        <f>VLOOKUP(G:G,Служебный!B:G,4,FALSE)</f>
        <v>Rental &amp; Leasing Services</v>
      </c>
      <c r="AH316" s="112">
        <f t="shared" si="123"/>
        <v>2403</v>
      </c>
      <c r="AI316" s="112">
        <f t="shared" si="129"/>
        <v>30</v>
      </c>
      <c r="AJ316" s="112" t="str">
        <f t="shared" si="124"/>
        <v>интрадей</v>
      </c>
      <c r="AK316" s="91" t="str">
        <f>IF(D316&lt;Служебный!P$3,"Раньше открытия",IF(D316&gt;Служебный!P$6,"Позже закрытия",IF(D316&lt;Служебный!P$4,Служебный!N$4,IF((D316&gt;Служебный!P$5),Служебный!N$6,Служебный!N$5))))</f>
        <v>11:00 - 14:30</v>
      </c>
      <c r="AL316" s="91">
        <f t="shared" si="139"/>
        <v>0</v>
      </c>
      <c r="AM316" s="91">
        <f t="shared" si="140"/>
        <v>-2.3899999999999997</v>
      </c>
      <c r="AN316" s="91">
        <f t="shared" si="134"/>
        <v>2010</v>
      </c>
      <c r="AO316" s="91" t="str">
        <f t="shared" si="135"/>
        <v>Март</v>
      </c>
      <c r="AP316" s="113">
        <f t="shared" si="136"/>
        <v>14</v>
      </c>
      <c r="AQ316" s="114">
        <f t="shared" si="125"/>
        <v>0</v>
      </c>
      <c r="AR316" s="114">
        <f t="shared" si="130"/>
        <v>30000</v>
      </c>
      <c r="AS316" s="114">
        <f t="shared" si="131"/>
        <v>0.97906423333314407</v>
      </c>
      <c r="AT316" s="114">
        <f t="shared" si="137"/>
        <v>-7.8888017556962772E-3</v>
      </c>
      <c r="AU316" s="91">
        <f t="shared" si="126"/>
        <v>0</v>
      </c>
      <c r="AV316" s="91">
        <f t="shared" si="127"/>
        <v>0</v>
      </c>
      <c r="AW316" s="91">
        <f t="shared" si="138"/>
        <v>10</v>
      </c>
      <c r="AX316" s="115">
        <f>IF(AV316=0,AX315,IF(VLOOKUP(C315,Сводный!I:L,2,FALSE)&lt;0,IF(AX315&lt;0,AX315-1,-1),IF(AX315&gt;0,AX315+1,1)))</f>
        <v>2</v>
      </c>
      <c r="AY316" s="120"/>
    </row>
    <row r="317" spans="1:51" s="25" customFormat="1" ht="11.25">
      <c r="A317" s="124"/>
      <c r="B317" s="116">
        <v>316</v>
      </c>
      <c r="C317" s="134">
        <v>40267</v>
      </c>
      <c r="D317" s="83">
        <v>0.46322916666666658</v>
      </c>
      <c r="E317" s="84">
        <v>40267</v>
      </c>
      <c r="F317" s="83">
        <v>0.49020833333333336</v>
      </c>
      <c r="G317" s="85" t="s">
        <v>11919</v>
      </c>
      <c r="H317" s="85" t="s">
        <v>63</v>
      </c>
      <c r="I317" s="86">
        <v>9.2899999999999991</v>
      </c>
      <c r="J317" s="86">
        <v>9.2899999999999991</v>
      </c>
      <c r="K317" s="85">
        <v>100</v>
      </c>
      <c r="L317" s="86">
        <v>2.3899999999999997</v>
      </c>
      <c r="M317" s="118" t="s">
        <v>11950</v>
      </c>
      <c r="N317" s="108" t="s">
        <v>11915</v>
      </c>
      <c r="O317" s="109">
        <v>0</v>
      </c>
      <c r="P317" s="110" t="s">
        <v>11996</v>
      </c>
      <c r="Q317" s="86"/>
      <c r="R317" s="86"/>
      <c r="S317" s="128">
        <f t="shared" si="132"/>
        <v>30291.329269999944</v>
      </c>
      <c r="T317" s="128">
        <f t="shared" si="133"/>
        <v>2.3899999999999997</v>
      </c>
      <c r="U317" s="126">
        <f t="shared" si="119"/>
        <v>928.99999999999989</v>
      </c>
      <c r="V317" s="126">
        <f t="shared" si="120"/>
        <v>928.99999999999989</v>
      </c>
      <c r="W317" s="125">
        <f t="shared" si="121"/>
        <v>0</v>
      </c>
      <c r="X317" s="125">
        <f t="shared" si="128"/>
        <v>-2.3899999999999997</v>
      </c>
      <c r="Y317" s="127">
        <f t="shared" si="143"/>
        <v>1090.009999999997</v>
      </c>
      <c r="Z317" s="127">
        <f t="shared" si="144"/>
        <v>293.71926999999698</v>
      </c>
      <c r="AA317" s="127">
        <f t="shared" si="141"/>
        <v>1090.009999999997</v>
      </c>
      <c r="AB317" s="127">
        <f t="shared" si="142"/>
        <v>291.329269999997</v>
      </c>
      <c r="AC317" s="91" t="str">
        <f>IF(G317&lt;&gt;"",VLOOKUP(WEEKDAY(C317,2),Служебный!K$4:L$10,2),"")</f>
        <v>вт</v>
      </c>
      <c r="AD317" s="111" t="str">
        <f t="shared" si="122"/>
        <v>11-12</v>
      </c>
      <c r="AE317" s="91" t="e">
        <f>VLOOKUP(G:G,Служебный!B:G,6,)</f>
        <v>#N/A</v>
      </c>
      <c r="AF317" s="91" t="e">
        <f>VLOOKUP(G:G,Служебный!B:G,3,FALSE)</f>
        <v>#N/A</v>
      </c>
      <c r="AG317" s="91" t="e">
        <f>VLOOKUP(G:G,Служебный!B:G,4,FALSE)</f>
        <v>#N/A</v>
      </c>
      <c r="AH317" s="112">
        <f t="shared" si="123"/>
        <v>2331</v>
      </c>
      <c r="AI317" s="112">
        <f t="shared" si="129"/>
        <v>30</v>
      </c>
      <c r="AJ317" s="112" t="str">
        <f t="shared" si="124"/>
        <v>интрадей</v>
      </c>
      <c r="AK317" s="91" t="str">
        <f>IF(D317&lt;Служебный!P$3,"Раньше открытия",IF(D317&gt;Служебный!P$6,"Позже закрытия",IF(D317&lt;Служебный!P$4,Служебный!N$4,IF((D317&gt;Служебный!P$5),Служебный!N$6,Служебный!N$5))))</f>
        <v>11:00 - 14:30</v>
      </c>
      <c r="AL317" s="91">
        <f t="shared" si="139"/>
        <v>0</v>
      </c>
      <c r="AM317" s="91">
        <f t="shared" si="140"/>
        <v>-2.3899999999999997</v>
      </c>
      <c r="AN317" s="91">
        <f t="shared" si="134"/>
        <v>2010</v>
      </c>
      <c r="AO317" s="91" t="str">
        <f t="shared" si="135"/>
        <v>Март</v>
      </c>
      <c r="AP317" s="113">
        <f t="shared" si="136"/>
        <v>14</v>
      </c>
      <c r="AQ317" s="114">
        <f t="shared" si="125"/>
        <v>0</v>
      </c>
      <c r="AR317" s="114">
        <f t="shared" si="130"/>
        <v>30000</v>
      </c>
      <c r="AS317" s="114">
        <f t="shared" si="131"/>
        <v>0.97109756666647928</v>
      </c>
      <c r="AT317" s="114">
        <f t="shared" si="137"/>
        <v>-7.8894241367260896E-3</v>
      </c>
      <c r="AU317" s="91">
        <f t="shared" si="126"/>
        <v>0</v>
      </c>
      <c r="AV317" s="91">
        <f t="shared" si="127"/>
        <v>0</v>
      </c>
      <c r="AW317" s="91">
        <f t="shared" si="138"/>
        <v>10</v>
      </c>
      <c r="AX317" s="115">
        <f>IF(AV317=0,AX316,IF(VLOOKUP(C316,Сводный!I:L,2,FALSE)&lt;0,IF(AX316&lt;0,AX316-1,-1),IF(AX316&gt;0,AX316+1,1)))</f>
        <v>2</v>
      </c>
      <c r="AY317" s="120"/>
    </row>
    <row r="318" spans="1:51" s="25" customFormat="1" ht="11.25">
      <c r="A318" s="124"/>
      <c r="B318" s="116">
        <v>317</v>
      </c>
      <c r="C318" s="134">
        <v>40267</v>
      </c>
      <c r="D318" s="83">
        <v>0.48119212962962954</v>
      </c>
      <c r="E318" s="84">
        <v>40267</v>
      </c>
      <c r="F318" s="83">
        <v>0.50206018518518514</v>
      </c>
      <c r="G318" s="85" t="s">
        <v>4030</v>
      </c>
      <c r="H318" s="85" t="s">
        <v>63</v>
      </c>
      <c r="I318" s="86">
        <v>40.08</v>
      </c>
      <c r="J318" s="86">
        <v>40.49</v>
      </c>
      <c r="K318" s="85">
        <v>100</v>
      </c>
      <c r="L318" s="86">
        <v>2.2800000000000002</v>
      </c>
      <c r="M318" s="118" t="s">
        <v>11847</v>
      </c>
      <c r="N318" s="108" t="s">
        <v>11910</v>
      </c>
      <c r="O318" s="109">
        <v>-1</v>
      </c>
      <c r="P318" s="110" t="s">
        <v>11995</v>
      </c>
      <c r="Q318" s="86"/>
      <c r="R318" s="86"/>
      <c r="S318" s="128">
        <f t="shared" si="132"/>
        <v>30330.049269999945</v>
      </c>
      <c r="T318" s="128">
        <f t="shared" si="133"/>
        <v>2.2800000000000002</v>
      </c>
      <c r="U318" s="126">
        <f t="shared" si="119"/>
        <v>4008</v>
      </c>
      <c r="V318" s="126">
        <f t="shared" si="120"/>
        <v>4049</v>
      </c>
      <c r="W318" s="125">
        <f t="shared" si="121"/>
        <v>41</v>
      </c>
      <c r="X318" s="125">
        <f t="shared" si="128"/>
        <v>38.72</v>
      </c>
      <c r="Y318" s="127">
        <f t="shared" si="143"/>
        <v>1090.009999999997</v>
      </c>
      <c r="Z318" s="127">
        <f t="shared" si="144"/>
        <v>291.329269999997</v>
      </c>
      <c r="AA318" s="127">
        <f t="shared" si="141"/>
        <v>1131.009999999997</v>
      </c>
      <c r="AB318" s="127">
        <f t="shared" si="142"/>
        <v>330.04926999999702</v>
      </c>
      <c r="AC318" s="91" t="str">
        <f>IF(G318&lt;&gt;"",VLOOKUP(WEEKDAY(C318,2),Служебный!K$4:L$10,2),"")</f>
        <v>вт</v>
      </c>
      <c r="AD318" s="111" t="str">
        <f t="shared" si="122"/>
        <v>11-12</v>
      </c>
      <c r="AE318" s="91" t="str">
        <f>VLOOKUP(G:G,Служебный!B:G,6,)</f>
        <v>NYSE</v>
      </c>
      <c r="AF318" s="91" t="str">
        <f>VLOOKUP(G:G,Служебный!B:G,3,FALSE)</f>
        <v>Consumer Goods</v>
      </c>
      <c r="AG318" s="91" t="str">
        <f>VLOOKUP(G:G,Служебный!B:G,4,FALSE)</f>
        <v>Trucks &amp; Other Vehicles</v>
      </c>
      <c r="AH318" s="112">
        <f t="shared" si="123"/>
        <v>1803</v>
      </c>
      <c r="AI318" s="112">
        <f t="shared" si="129"/>
        <v>30</v>
      </c>
      <c r="AJ318" s="112" t="str">
        <f t="shared" si="124"/>
        <v>интрадей</v>
      </c>
      <c r="AK318" s="91" t="str">
        <f>IF(D318&lt;Служебный!P$3,"Раньше открытия",IF(D318&gt;Служебный!P$6,"Позже закрытия",IF(D318&lt;Служебный!P$4,Служебный!N$4,IF((D318&gt;Служебный!P$5),Служебный!N$6,Служебный!N$5))))</f>
        <v>11:00 - 14:30</v>
      </c>
      <c r="AL318" s="91">
        <f t="shared" si="139"/>
        <v>38.72</v>
      </c>
      <c r="AM318" s="91">
        <f t="shared" si="140"/>
        <v>0</v>
      </c>
      <c r="AN318" s="91">
        <f t="shared" si="134"/>
        <v>2010</v>
      </c>
      <c r="AO318" s="91" t="str">
        <f t="shared" si="135"/>
        <v>Март</v>
      </c>
      <c r="AP318" s="113">
        <f t="shared" si="136"/>
        <v>14</v>
      </c>
      <c r="AQ318" s="114">
        <f t="shared" si="125"/>
        <v>0</v>
      </c>
      <c r="AR318" s="114">
        <f t="shared" si="130"/>
        <v>30000</v>
      </c>
      <c r="AS318" s="114">
        <f t="shared" si="131"/>
        <v>1.1001642333331498</v>
      </c>
      <c r="AT318" s="114">
        <f t="shared" si="137"/>
        <v>0.12782535772818937</v>
      </c>
      <c r="AU318" s="91">
        <f t="shared" si="126"/>
        <v>0</v>
      </c>
      <c r="AV318" s="91">
        <f t="shared" si="127"/>
        <v>0</v>
      </c>
      <c r="AW318" s="91">
        <f t="shared" si="138"/>
        <v>45</v>
      </c>
      <c r="AX318" s="115">
        <f>IF(AV318=0,AX317,IF(VLOOKUP(C317,Сводный!I:L,2,FALSE)&lt;0,IF(AX317&lt;0,AX317-1,-1),IF(AX317&gt;0,AX317+1,1)))</f>
        <v>2</v>
      </c>
      <c r="AY318" s="120"/>
    </row>
    <row r="319" spans="1:51" s="25" customFormat="1" ht="11.25">
      <c r="A319" s="124"/>
      <c r="B319" s="116">
        <v>318</v>
      </c>
      <c r="C319" s="134">
        <v>40267</v>
      </c>
      <c r="D319" s="83">
        <v>0.41894675925925928</v>
      </c>
      <c r="E319" s="84">
        <v>40267</v>
      </c>
      <c r="F319" s="83">
        <v>0.52972222222222221</v>
      </c>
      <c r="G319" s="85" t="s">
        <v>1008</v>
      </c>
      <c r="H319" s="85" t="s">
        <v>63</v>
      </c>
      <c r="I319" s="86">
        <v>14.05</v>
      </c>
      <c r="J319" s="86">
        <v>14.2</v>
      </c>
      <c r="K319" s="85">
        <v>100</v>
      </c>
      <c r="L319" s="86">
        <v>1.8400000000000003</v>
      </c>
      <c r="M319" s="118" t="s">
        <v>11851</v>
      </c>
      <c r="N319" s="108" t="s">
        <v>11913</v>
      </c>
      <c r="O319" s="109">
        <v>-1</v>
      </c>
      <c r="P319" s="110" t="s">
        <v>11996</v>
      </c>
      <c r="Q319" s="86"/>
      <c r="R319" s="86"/>
      <c r="S319" s="128">
        <f t="shared" si="132"/>
        <v>30343.209269999945</v>
      </c>
      <c r="T319" s="128">
        <f t="shared" si="133"/>
        <v>1.8400000000000003</v>
      </c>
      <c r="U319" s="126">
        <f t="shared" si="119"/>
        <v>1405</v>
      </c>
      <c r="V319" s="126">
        <f t="shared" si="120"/>
        <v>1420</v>
      </c>
      <c r="W319" s="125">
        <f t="shared" si="121"/>
        <v>15</v>
      </c>
      <c r="X319" s="125">
        <f t="shared" si="128"/>
        <v>13.16</v>
      </c>
      <c r="Y319" s="127">
        <f t="shared" si="143"/>
        <v>1131.009999999997</v>
      </c>
      <c r="Z319" s="127">
        <f t="shared" si="144"/>
        <v>330.04926999999702</v>
      </c>
      <c r="AA319" s="127">
        <f t="shared" si="141"/>
        <v>1146.009999999997</v>
      </c>
      <c r="AB319" s="127">
        <f t="shared" si="142"/>
        <v>343.20926999999705</v>
      </c>
      <c r="AC319" s="91" t="str">
        <f>IF(G319&lt;&gt;"",VLOOKUP(WEEKDAY(C319,2),Служебный!K$4:L$10,2),"")</f>
        <v>вт</v>
      </c>
      <c r="AD319" s="111" t="str">
        <f t="shared" si="122"/>
        <v>10-11</v>
      </c>
      <c r="AE319" s="91" t="str">
        <f>VLOOKUP(G:G,Служебный!B:G,6,)</f>
        <v>NYSE</v>
      </c>
      <c r="AF319" s="91" t="str">
        <f>VLOOKUP(G:G,Служебный!B:G,3,FALSE)</f>
        <v>Financial</v>
      </c>
      <c r="AG319" s="91" t="str">
        <f>VLOOKUP(G:G,Служебный!B:G,4,FALSE)</f>
        <v>REIT - Retail</v>
      </c>
      <c r="AH319" s="112">
        <f t="shared" si="123"/>
        <v>9571</v>
      </c>
      <c r="AI319" s="112">
        <f t="shared" si="129"/>
        <v>150</v>
      </c>
      <c r="AJ319" s="112" t="str">
        <f t="shared" si="124"/>
        <v>интрадей</v>
      </c>
      <c r="AK319" s="91" t="str">
        <f>IF(D319&lt;Служебный!P$3,"Раньше открытия",IF(D319&gt;Служебный!P$6,"Позже закрытия",IF(D319&lt;Служебный!P$4,Служебный!N$4,IF((D319&gt;Служебный!P$5),Служебный!N$6,Служебный!N$5))))</f>
        <v>9:30 - 11:00</v>
      </c>
      <c r="AL319" s="91">
        <f t="shared" si="139"/>
        <v>13.16</v>
      </c>
      <c r="AM319" s="91">
        <f t="shared" si="140"/>
        <v>0</v>
      </c>
      <c r="AN319" s="91">
        <f t="shared" si="134"/>
        <v>2010</v>
      </c>
      <c r="AO319" s="91" t="str">
        <f t="shared" si="135"/>
        <v>Март</v>
      </c>
      <c r="AP319" s="113">
        <f t="shared" si="136"/>
        <v>14</v>
      </c>
      <c r="AQ319" s="114">
        <f t="shared" si="125"/>
        <v>0</v>
      </c>
      <c r="AR319" s="114">
        <f t="shared" si="130"/>
        <v>30000</v>
      </c>
      <c r="AS319" s="114">
        <f t="shared" si="131"/>
        <v>1.1440308999998161</v>
      </c>
      <c r="AT319" s="114">
        <f t="shared" si="137"/>
        <v>4.3389312964343493E-2</v>
      </c>
      <c r="AU319" s="91">
        <f t="shared" si="126"/>
        <v>0</v>
      </c>
      <c r="AV319" s="91">
        <f t="shared" si="127"/>
        <v>0</v>
      </c>
      <c r="AW319" s="91">
        <f t="shared" si="138"/>
        <v>15</v>
      </c>
      <c r="AX319" s="115">
        <f>IF(AV319=0,AX318,IF(VLOOKUP(C318,Сводный!I:L,2,FALSE)&lt;0,IF(AX318&lt;0,AX318-1,-1),IF(AX318&gt;0,AX318+1,1)))</f>
        <v>2</v>
      </c>
      <c r="AY319" s="120"/>
    </row>
    <row r="320" spans="1:51" s="25" customFormat="1" ht="11.25">
      <c r="A320" s="124"/>
      <c r="B320" s="116">
        <v>319</v>
      </c>
      <c r="C320" s="134">
        <v>40267</v>
      </c>
      <c r="D320" s="83">
        <v>0.41894675925925928</v>
      </c>
      <c r="E320" s="84">
        <v>40267</v>
      </c>
      <c r="F320" s="83">
        <v>0.52974537037037051</v>
      </c>
      <c r="G320" s="85" t="s">
        <v>1008</v>
      </c>
      <c r="H320" s="85" t="s">
        <v>63</v>
      </c>
      <c r="I320" s="86">
        <v>14.05</v>
      </c>
      <c r="J320" s="86">
        <v>14.2</v>
      </c>
      <c r="K320" s="85">
        <v>100</v>
      </c>
      <c r="L320" s="86">
        <v>1.8400000000000003</v>
      </c>
      <c r="M320" s="118" t="s">
        <v>11851</v>
      </c>
      <c r="N320" s="108" t="s">
        <v>11913</v>
      </c>
      <c r="O320" s="109">
        <v>2</v>
      </c>
      <c r="P320" s="110" t="s">
        <v>11996</v>
      </c>
      <c r="Q320" s="86"/>
      <c r="R320" s="86"/>
      <c r="S320" s="128">
        <f t="shared" si="132"/>
        <v>30356.369269999945</v>
      </c>
      <c r="T320" s="128">
        <f t="shared" si="133"/>
        <v>1.8400000000000003</v>
      </c>
      <c r="U320" s="126">
        <f t="shared" si="119"/>
        <v>1405</v>
      </c>
      <c r="V320" s="126">
        <f t="shared" si="120"/>
        <v>1420</v>
      </c>
      <c r="W320" s="125">
        <f t="shared" si="121"/>
        <v>15</v>
      </c>
      <c r="X320" s="125">
        <f t="shared" si="128"/>
        <v>13.16</v>
      </c>
      <c r="Y320" s="127">
        <f t="shared" si="143"/>
        <v>1146.009999999997</v>
      </c>
      <c r="Z320" s="127">
        <f t="shared" si="144"/>
        <v>343.20926999999705</v>
      </c>
      <c r="AA320" s="127">
        <f t="shared" si="141"/>
        <v>1161.009999999997</v>
      </c>
      <c r="AB320" s="127">
        <f t="shared" si="142"/>
        <v>356.36926999999707</v>
      </c>
      <c r="AC320" s="91" t="str">
        <f>IF(G320&lt;&gt;"",VLOOKUP(WEEKDAY(C320,2),Служебный!K$4:L$10,2),"")</f>
        <v>вт</v>
      </c>
      <c r="AD320" s="111" t="str">
        <f t="shared" ref="AD320:AD335" si="145">IF(G320 &lt;&gt; "",TEXT((HOUR(D320)),0)&amp;"-"&amp;TEXT(HOUR(D320)+1,0),"")</f>
        <v>10-11</v>
      </c>
      <c r="AE320" s="91" t="str">
        <f>VLOOKUP(G:G,Служебный!B:G,6,)</f>
        <v>NYSE</v>
      </c>
      <c r="AF320" s="91" t="str">
        <f>VLOOKUP(G:G,Служебный!B:G,3,FALSE)</f>
        <v>Financial</v>
      </c>
      <c r="AG320" s="91" t="str">
        <f>VLOOKUP(G:G,Служебный!B:G,4,FALSE)</f>
        <v>REIT - Retail</v>
      </c>
      <c r="AH320" s="112">
        <f t="shared" si="123"/>
        <v>9573</v>
      </c>
      <c r="AI320" s="112">
        <f t="shared" si="129"/>
        <v>150</v>
      </c>
      <c r="AJ320" s="112" t="str">
        <f t="shared" si="124"/>
        <v>интрадей</v>
      </c>
      <c r="AK320" s="91" t="str">
        <f>IF(D320&lt;Служебный!P$3,"Раньше открытия",IF(D320&gt;Служебный!P$6,"Позже закрытия",IF(D320&lt;Служебный!P$4,Служебный!N$4,IF((D320&gt;Служебный!P$5),Служебный!N$6,Служебный!N$5))))</f>
        <v>9:30 - 11:00</v>
      </c>
      <c r="AL320" s="91">
        <f t="shared" si="139"/>
        <v>13.16</v>
      </c>
      <c r="AM320" s="91">
        <f t="shared" si="140"/>
        <v>0</v>
      </c>
      <c r="AN320" s="91">
        <f t="shared" si="134"/>
        <v>2010</v>
      </c>
      <c r="AO320" s="91" t="str">
        <f t="shared" si="135"/>
        <v>Март</v>
      </c>
      <c r="AP320" s="113">
        <f t="shared" si="136"/>
        <v>14</v>
      </c>
      <c r="AQ320" s="114">
        <f t="shared" si="125"/>
        <v>0</v>
      </c>
      <c r="AR320" s="114">
        <f t="shared" si="130"/>
        <v>30000</v>
      </c>
      <c r="AS320" s="114">
        <f t="shared" si="131"/>
        <v>1.1878975666664822</v>
      </c>
      <c r="AT320" s="114">
        <f t="shared" si="137"/>
        <v>4.3370494804618534E-2</v>
      </c>
      <c r="AU320" s="91">
        <f t="shared" si="126"/>
        <v>0</v>
      </c>
      <c r="AV320" s="91">
        <f t="shared" si="127"/>
        <v>0</v>
      </c>
      <c r="AW320" s="91">
        <f t="shared" si="138"/>
        <v>15</v>
      </c>
      <c r="AX320" s="115">
        <f>IF(AV320=0,AX319,IF(VLOOKUP(C319,Сводный!I:L,2,FALSE)&lt;0,IF(AX319&lt;0,AX319-1,-1),IF(AX319&gt;0,AX319+1,1)))</f>
        <v>2</v>
      </c>
      <c r="AY320" s="120"/>
    </row>
    <row r="321" spans="1:51" s="25" customFormat="1" ht="11.25">
      <c r="A321" s="124"/>
      <c r="B321" s="116">
        <v>320</v>
      </c>
      <c r="C321" s="134">
        <v>40267</v>
      </c>
      <c r="D321" s="83">
        <v>0.46368055555555543</v>
      </c>
      <c r="E321" s="84">
        <v>40267</v>
      </c>
      <c r="F321" s="83">
        <v>0.54722222222222217</v>
      </c>
      <c r="G321" s="85" t="s">
        <v>79</v>
      </c>
      <c r="H321" s="85" t="s">
        <v>63</v>
      </c>
      <c r="I321" s="86">
        <v>9.31</v>
      </c>
      <c r="J321" s="86">
        <v>9.23</v>
      </c>
      <c r="K321" s="85">
        <v>100</v>
      </c>
      <c r="L321" s="86">
        <v>2.11</v>
      </c>
      <c r="M321" s="118" t="s">
        <v>11847</v>
      </c>
      <c r="N321" s="108" t="s">
        <v>11909</v>
      </c>
      <c r="O321" s="109">
        <v>2</v>
      </c>
      <c r="P321" s="110" t="s">
        <v>11995</v>
      </c>
      <c r="Q321" s="86"/>
      <c r="R321" s="86"/>
      <c r="S321" s="128">
        <f t="shared" si="132"/>
        <v>30346.259269999944</v>
      </c>
      <c r="T321" s="128">
        <f t="shared" si="133"/>
        <v>2.11</v>
      </c>
      <c r="U321" s="126">
        <f t="shared" si="119"/>
        <v>931</v>
      </c>
      <c r="V321" s="126">
        <f t="shared" si="120"/>
        <v>923</v>
      </c>
      <c r="W321" s="125">
        <f t="shared" si="121"/>
        <v>-8</v>
      </c>
      <c r="X321" s="125">
        <f t="shared" si="128"/>
        <v>-10.11</v>
      </c>
      <c r="Y321" s="127">
        <f t="shared" si="143"/>
        <v>1161.009999999997</v>
      </c>
      <c r="Z321" s="127">
        <f t="shared" si="144"/>
        <v>356.36926999999707</v>
      </c>
      <c r="AA321" s="127">
        <f t="shared" si="141"/>
        <v>1153.009999999997</v>
      </c>
      <c r="AB321" s="127">
        <f t="shared" si="142"/>
        <v>346.25926999999706</v>
      </c>
      <c r="AC321" s="91" t="str">
        <f>IF(G321&lt;&gt;"",VLOOKUP(WEEKDAY(C321,2),Служебный!K$4:L$10,2),"")</f>
        <v>вт</v>
      </c>
      <c r="AD321" s="111" t="str">
        <f t="shared" si="145"/>
        <v>11-12</v>
      </c>
      <c r="AE321" s="91" t="str">
        <f>VLOOKUP(G:G,Служебный!B:G,6,)</f>
        <v>NYSE</v>
      </c>
      <c r="AF321" s="91" t="str">
        <f>VLOOKUP(G:G,Служебный!B:G,3,FALSE)</f>
        <v>Services</v>
      </c>
      <c r="AG321" s="91" t="str">
        <f>VLOOKUP(G:G,Служебный!B:G,4,FALSE)</f>
        <v>Rental &amp; Leasing Services</v>
      </c>
      <c r="AH321" s="112">
        <f t="shared" si="123"/>
        <v>7218</v>
      </c>
      <c r="AI321" s="112">
        <f t="shared" si="129"/>
        <v>120</v>
      </c>
      <c r="AJ321" s="112" t="str">
        <f t="shared" si="124"/>
        <v>интрадей</v>
      </c>
      <c r="AK321" s="91" t="str">
        <f>IF(D321&lt;Служебный!P$3,"Раньше открытия",IF(D321&gt;Служебный!P$6,"Позже закрытия",IF(D321&lt;Служебный!P$4,Служебный!N$4,IF((D321&gt;Служебный!P$5),Служебный!N$6,Служебный!N$5))))</f>
        <v>11:00 - 14:30</v>
      </c>
      <c r="AL321" s="91">
        <f t="shared" si="139"/>
        <v>0</v>
      </c>
      <c r="AM321" s="91">
        <f t="shared" si="140"/>
        <v>-10.11</v>
      </c>
      <c r="AN321" s="91">
        <f t="shared" si="134"/>
        <v>2010</v>
      </c>
      <c r="AO321" s="91" t="str">
        <f t="shared" si="135"/>
        <v>Март</v>
      </c>
      <c r="AP321" s="113">
        <f t="shared" si="136"/>
        <v>14</v>
      </c>
      <c r="AQ321" s="114">
        <f t="shared" si="125"/>
        <v>0</v>
      </c>
      <c r="AR321" s="114">
        <f t="shared" si="130"/>
        <v>30000</v>
      </c>
      <c r="AS321" s="114">
        <f t="shared" si="131"/>
        <v>1.1541975666664803</v>
      </c>
      <c r="AT321" s="114">
        <f t="shared" si="137"/>
        <v>-3.3304378102923901E-2</v>
      </c>
      <c r="AU321" s="91">
        <f t="shared" si="126"/>
        <v>0</v>
      </c>
      <c r="AV321" s="91">
        <f t="shared" si="127"/>
        <v>0</v>
      </c>
      <c r="AW321" s="91">
        <f t="shared" si="138"/>
        <v>10</v>
      </c>
      <c r="AX321" s="115">
        <f>IF(AV321=0,AX320,IF(VLOOKUP(C320,Сводный!I:L,2,FALSE)&lt;0,IF(AX320&lt;0,AX320-1,-1),IF(AX320&gt;0,AX320+1,1)))</f>
        <v>2</v>
      </c>
      <c r="AY321" s="120"/>
    </row>
    <row r="322" spans="1:51" s="25" customFormat="1" ht="11.25">
      <c r="A322" s="124"/>
      <c r="B322" s="116">
        <v>321</v>
      </c>
      <c r="C322" s="134">
        <v>40267</v>
      </c>
      <c r="D322" s="83">
        <v>0.41894675925925928</v>
      </c>
      <c r="E322" s="84">
        <v>40267</v>
      </c>
      <c r="F322" s="83">
        <v>0.56180555555555556</v>
      </c>
      <c r="G322" s="85" t="s">
        <v>6664</v>
      </c>
      <c r="H322" s="85" t="s">
        <v>63</v>
      </c>
      <c r="I322" s="86">
        <v>14.05</v>
      </c>
      <c r="J322" s="86">
        <v>14.06</v>
      </c>
      <c r="K322" s="85">
        <v>100</v>
      </c>
      <c r="L322" s="86">
        <v>1.8400000000000003</v>
      </c>
      <c r="M322" s="118" t="s">
        <v>11846</v>
      </c>
      <c r="N322" s="108" t="s">
        <v>11909</v>
      </c>
      <c r="O322" s="109">
        <v>0</v>
      </c>
      <c r="P322" s="110" t="s">
        <v>11997</v>
      </c>
      <c r="Q322" s="86"/>
      <c r="R322" s="86"/>
      <c r="S322" s="128">
        <f t="shared" si="132"/>
        <v>30345.419269999944</v>
      </c>
      <c r="T322" s="128">
        <f t="shared" si="133"/>
        <v>1.8400000000000003</v>
      </c>
      <c r="U322" s="126">
        <f t="shared" ref="U322:U335" si="146">I322*ABS(K322)</f>
        <v>1405</v>
      </c>
      <c r="V322" s="126">
        <f t="shared" ref="V322:V335" si="147">J322*ABS(K322)</f>
        <v>1406</v>
      </c>
      <c r="W322" s="125">
        <f t="shared" ref="W322:W335" si="148">IF(H322="s",U322-V322,V322-U322)</f>
        <v>1</v>
      </c>
      <c r="X322" s="125">
        <f t="shared" si="128"/>
        <v>-0.8400000000000003</v>
      </c>
      <c r="Y322" s="127">
        <f t="shared" si="143"/>
        <v>1153.009999999997</v>
      </c>
      <c r="Z322" s="127">
        <f t="shared" si="144"/>
        <v>346.25926999999706</v>
      </c>
      <c r="AA322" s="127">
        <f t="shared" si="141"/>
        <v>1154.009999999997</v>
      </c>
      <c r="AB322" s="127">
        <f t="shared" si="142"/>
        <v>345.41926999999708</v>
      </c>
      <c r="AC322" s="91" t="str">
        <f>IF(G322&lt;&gt;"",VLOOKUP(WEEKDAY(C322,2),Служебный!K$4:L$10,2),"")</f>
        <v>вт</v>
      </c>
      <c r="AD322" s="111" t="str">
        <f t="shared" si="145"/>
        <v>10-11</v>
      </c>
      <c r="AE322" s="91" t="str">
        <f>VLOOKUP(G:G,Служебный!B:G,6,)</f>
        <v>NASDAQ</v>
      </c>
      <c r="AF322" s="91" t="str">
        <f>VLOOKUP(G:G,Служебный!B:G,3,FALSE)</f>
        <v>Financial</v>
      </c>
      <c r="AG322" s="91" t="str">
        <f>VLOOKUP(G:G,Служебный!B:G,4,FALSE)</f>
        <v>Regional - Southwest  Banks</v>
      </c>
      <c r="AH322" s="112">
        <f t="shared" ref="AH322:AH335" si="149">ROUND(((E322+F322)-(C322+D322))*86400,0)</f>
        <v>12343</v>
      </c>
      <c r="AI322" s="112">
        <f t="shared" si="129"/>
        <v>195</v>
      </c>
      <c r="AJ322" s="112" t="str">
        <f t="shared" ref="AJ322:AJ385" si="150">IFERROR(IF(FLOOR((AH322/86400),1)=0,"интрадей",(FLOOR((AH322/86400),1))-(FLOOR((AH322/86400),1))-NETWORKDAYS(E322,C322)),IF(FLOOR((AH322/86400),1)=0,"интрадей",(FLOOR((AH322/86400),1))))</f>
        <v>интрадей</v>
      </c>
      <c r="AK322" s="91" t="str">
        <f>IF(D322&lt;Служебный!P$3,"Раньше открытия",IF(D322&gt;Служебный!P$6,"Позже закрытия",IF(D322&lt;Служебный!P$4,Служебный!N$4,IF((D322&gt;Служебный!P$5),Служебный!N$6,Служебный!N$5))))</f>
        <v>9:30 - 11:00</v>
      </c>
      <c r="AL322" s="91">
        <f t="shared" si="139"/>
        <v>0</v>
      </c>
      <c r="AM322" s="91">
        <f t="shared" si="140"/>
        <v>-0.8400000000000003</v>
      </c>
      <c r="AN322" s="91">
        <f t="shared" si="134"/>
        <v>2010</v>
      </c>
      <c r="AO322" s="91" t="str">
        <f t="shared" si="135"/>
        <v>Март</v>
      </c>
      <c r="AP322" s="113">
        <f t="shared" si="136"/>
        <v>14</v>
      </c>
      <c r="AQ322" s="114">
        <f t="shared" ref="AQ322:AQ385" si="151">IF(AV322&lt;&gt;0,S322,0)</f>
        <v>0</v>
      </c>
      <c r="AR322" s="114">
        <f t="shared" si="130"/>
        <v>30000</v>
      </c>
      <c r="AS322" s="114">
        <f t="shared" si="131"/>
        <v>1.1513975666664797</v>
      </c>
      <c r="AT322" s="114">
        <f t="shared" si="137"/>
        <v>-2.7680512201731645E-3</v>
      </c>
      <c r="AU322" s="91">
        <f t="shared" ref="AU322:AU335" si="152">IF(C322&lt;&gt;C321,Z322,0)</f>
        <v>0</v>
      </c>
      <c r="AV322" s="91">
        <f t="shared" ref="AV322:AV334" si="153">IF(C322&lt;&gt;C323,AB322,0)</f>
        <v>0</v>
      </c>
      <c r="AW322" s="91">
        <f t="shared" si="138"/>
        <v>15</v>
      </c>
      <c r="AX322" s="115">
        <f>IF(AV322=0,AX321,IF(VLOOKUP(C321,Сводный!I:L,2,FALSE)&lt;0,IF(AX321&lt;0,AX321-1,-1),IF(AX321&gt;0,AX321+1,1)))</f>
        <v>2</v>
      </c>
      <c r="AY322" s="120"/>
    </row>
    <row r="323" spans="1:51" s="25" customFormat="1" ht="11.25">
      <c r="A323" s="124"/>
      <c r="B323" s="116">
        <v>322</v>
      </c>
      <c r="C323" s="134">
        <v>40267</v>
      </c>
      <c r="D323" s="83">
        <v>0.48122685185185188</v>
      </c>
      <c r="E323" s="84">
        <v>40267</v>
      </c>
      <c r="F323" s="83">
        <v>0.56458333333333333</v>
      </c>
      <c r="G323" s="85" t="s">
        <v>6666</v>
      </c>
      <c r="H323" s="85" t="s">
        <v>63</v>
      </c>
      <c r="I323" s="86">
        <v>40.08</v>
      </c>
      <c r="J323" s="86">
        <v>40.520000000000003</v>
      </c>
      <c r="K323" s="85">
        <v>100</v>
      </c>
      <c r="L323" s="86">
        <v>2.68</v>
      </c>
      <c r="M323" s="118" t="s">
        <v>11847</v>
      </c>
      <c r="N323" s="108" t="s">
        <v>11910</v>
      </c>
      <c r="O323" s="109">
        <v>-1</v>
      </c>
      <c r="P323" s="110" t="s">
        <v>11995</v>
      </c>
      <c r="Q323" s="86"/>
      <c r="R323" s="86"/>
      <c r="S323" s="128">
        <f t="shared" si="132"/>
        <v>30386.739269999944</v>
      </c>
      <c r="T323" s="128">
        <f t="shared" si="133"/>
        <v>2.68</v>
      </c>
      <c r="U323" s="126">
        <f t="shared" si="146"/>
        <v>4008</v>
      </c>
      <c r="V323" s="126">
        <f t="shared" si="147"/>
        <v>4052.0000000000005</v>
      </c>
      <c r="W323" s="125">
        <f t="shared" si="148"/>
        <v>44.000000000000455</v>
      </c>
      <c r="X323" s="125">
        <f t="shared" ref="X323:X335" si="154">W323-T323</f>
        <v>41.320000000000455</v>
      </c>
      <c r="Y323" s="127">
        <f t="shared" si="143"/>
        <v>1154.009999999997</v>
      </c>
      <c r="Z323" s="127">
        <f t="shared" si="144"/>
        <v>345.41926999999708</v>
      </c>
      <c r="AA323" s="127">
        <f t="shared" si="141"/>
        <v>1198.0099999999975</v>
      </c>
      <c r="AB323" s="127">
        <f t="shared" si="142"/>
        <v>386.73926999999753</v>
      </c>
      <c r="AC323" s="91" t="str">
        <f>IF(G323&lt;&gt;"",VLOOKUP(WEEKDAY(C323,2),Служебный!K$4:L$10,2),"")</f>
        <v>вт</v>
      </c>
      <c r="AD323" s="111" t="str">
        <f t="shared" si="145"/>
        <v>11-12</v>
      </c>
      <c r="AE323" s="91" t="str">
        <f>VLOOKUP(G:G,Служебный!B:G,6,)</f>
        <v>NASDAQ</v>
      </c>
      <c r="AF323" s="91" t="str">
        <f>VLOOKUP(G:G,Служебный!B:G,3,FALSE)</f>
        <v>Healthcare</v>
      </c>
      <c r="AG323" s="91" t="str">
        <f>VLOOKUP(G:G,Служебный!B:G,4,FALSE)</f>
        <v>Drug Manufacturers - Other</v>
      </c>
      <c r="AH323" s="112">
        <f t="shared" si="149"/>
        <v>7202</v>
      </c>
      <c r="AI323" s="112">
        <f t="shared" ref="AI323:AI335" si="155">IF(FLOOR((AH323/60),15)&gt;400,"Среднесрок",FLOOR((AH323/60),15))</f>
        <v>120</v>
      </c>
      <c r="AJ323" s="112" t="str">
        <f t="shared" si="150"/>
        <v>интрадей</v>
      </c>
      <c r="AK323" s="91" t="str">
        <f>IF(D323&lt;Служебный!P$3,"Раньше открытия",IF(D323&gt;Служебный!P$6,"Позже закрытия",IF(D323&lt;Служебный!P$4,Служебный!N$4,IF((D323&gt;Служебный!P$5),Служебный!N$6,Служебный!N$5))))</f>
        <v>11:00 - 14:30</v>
      </c>
      <c r="AL323" s="91">
        <f t="shared" si="139"/>
        <v>41.320000000000455</v>
      </c>
      <c r="AM323" s="91">
        <f t="shared" si="140"/>
        <v>0</v>
      </c>
      <c r="AN323" s="91">
        <f t="shared" si="134"/>
        <v>2010</v>
      </c>
      <c r="AO323" s="91" t="str">
        <f t="shared" si="135"/>
        <v>Март</v>
      </c>
      <c r="AP323" s="113">
        <f t="shared" si="136"/>
        <v>14</v>
      </c>
      <c r="AQ323" s="114">
        <f t="shared" si="151"/>
        <v>0</v>
      </c>
      <c r="AR323" s="114">
        <f t="shared" ref="AR323:AR386" si="156">AR322+R323</f>
        <v>30000</v>
      </c>
      <c r="AS323" s="114">
        <f t="shared" ref="AS323:AS386" si="157">IFERROR(100*(S323-AR323)/AR323,"Заполните депозит")</f>
        <v>1.2891308999998121</v>
      </c>
      <c r="AT323" s="114">
        <f t="shared" si="137"/>
        <v>0.13616552677144733</v>
      </c>
      <c r="AU323" s="91">
        <f t="shared" si="152"/>
        <v>0</v>
      </c>
      <c r="AV323" s="91">
        <f t="shared" si="153"/>
        <v>0</v>
      </c>
      <c r="AW323" s="91">
        <f t="shared" si="138"/>
        <v>45</v>
      </c>
      <c r="AX323" s="115">
        <f>IF(AV323=0,AX322,IF(VLOOKUP(C322,Сводный!I:L,2,FALSE)&lt;0,IF(AX322&lt;0,AX322-1,-1),IF(AX322&gt;0,AX322+1,1)))</f>
        <v>2</v>
      </c>
      <c r="AY323" s="120"/>
    </row>
    <row r="324" spans="1:51" s="25" customFormat="1" ht="11.25">
      <c r="A324" s="124"/>
      <c r="B324" s="116">
        <v>323</v>
      </c>
      <c r="C324" s="134">
        <v>40267</v>
      </c>
      <c r="D324" s="83">
        <v>0.41894675925925928</v>
      </c>
      <c r="E324" s="84">
        <v>40267</v>
      </c>
      <c r="F324" s="83">
        <v>0.56458333333333333</v>
      </c>
      <c r="G324" s="85" t="s">
        <v>6668</v>
      </c>
      <c r="H324" s="85" t="s">
        <v>63</v>
      </c>
      <c r="I324" s="86">
        <v>14.05</v>
      </c>
      <c r="J324" s="86">
        <v>14.08</v>
      </c>
      <c r="K324" s="85">
        <v>100</v>
      </c>
      <c r="L324" s="86">
        <v>2.2400000000000002</v>
      </c>
      <c r="M324" s="118" t="s">
        <v>11847</v>
      </c>
      <c r="N324" s="108" t="s">
        <v>11913</v>
      </c>
      <c r="O324" s="109">
        <v>-1</v>
      </c>
      <c r="P324" s="110" t="s">
        <v>11995</v>
      </c>
      <c r="Q324" s="86"/>
      <c r="R324" s="86"/>
      <c r="S324" s="128">
        <f t="shared" ref="S324:S387" si="158">S323+R324+X324</f>
        <v>30387.499269999942</v>
      </c>
      <c r="T324" s="128">
        <f t="shared" ref="T324:T387" si="159">L324</f>
        <v>2.2400000000000002</v>
      </c>
      <c r="U324" s="126">
        <f t="shared" si="146"/>
        <v>1405</v>
      </c>
      <c r="V324" s="126">
        <f t="shared" si="147"/>
        <v>1408</v>
      </c>
      <c r="W324" s="125">
        <f t="shared" si="148"/>
        <v>3</v>
      </c>
      <c r="X324" s="125">
        <f t="shared" si="154"/>
        <v>0.75999999999999979</v>
      </c>
      <c r="Y324" s="127">
        <f t="shared" si="143"/>
        <v>1198.0099999999975</v>
      </c>
      <c r="Z324" s="127">
        <f t="shared" si="144"/>
        <v>386.73926999999753</v>
      </c>
      <c r="AA324" s="127">
        <f t="shared" si="141"/>
        <v>1201.0099999999975</v>
      </c>
      <c r="AB324" s="127">
        <f t="shared" si="142"/>
        <v>387.49926999999752</v>
      </c>
      <c r="AC324" s="91" t="str">
        <f>IF(G324&lt;&gt;"",VLOOKUP(WEEKDAY(C324,2),Служебный!K$4:L$10,2),"")</f>
        <v>вт</v>
      </c>
      <c r="AD324" s="111" t="str">
        <f t="shared" si="145"/>
        <v>10-11</v>
      </c>
      <c r="AE324" s="91" t="str">
        <f>VLOOKUP(G:G,Служебный!B:G,6,)</f>
        <v>NASDAQ</v>
      </c>
      <c r="AF324" s="91" t="str">
        <f>VLOOKUP(G:G,Служебный!B:G,3,FALSE)</f>
        <v>Services</v>
      </c>
      <c r="AG324" s="91" t="str">
        <f>VLOOKUP(G:G,Служебный!B:G,4,FALSE)</f>
        <v>Research Services</v>
      </c>
      <c r="AH324" s="112">
        <f t="shared" si="149"/>
        <v>12583</v>
      </c>
      <c r="AI324" s="112">
        <f t="shared" si="155"/>
        <v>195</v>
      </c>
      <c r="AJ324" s="112" t="str">
        <f t="shared" si="150"/>
        <v>интрадей</v>
      </c>
      <c r="AK324" s="91" t="str">
        <f>IF(D324&lt;Служебный!P$3,"Раньше открытия",IF(D324&gt;Служебный!P$6,"Позже закрытия",IF(D324&lt;Служебный!P$4,Служебный!N$4,IF((D324&gt;Служебный!P$5),Служебный!N$6,Служебный!N$5))))</f>
        <v>9:30 - 11:00</v>
      </c>
      <c r="AL324" s="91">
        <f t="shared" si="139"/>
        <v>0.75999999999999979</v>
      </c>
      <c r="AM324" s="91">
        <f t="shared" si="140"/>
        <v>0</v>
      </c>
      <c r="AN324" s="91">
        <f t="shared" ref="AN324:AN387" si="160">IF(G324&lt;&gt;"",YEAR(C324),"")</f>
        <v>2010</v>
      </c>
      <c r="AO324" s="91" t="str">
        <f t="shared" ref="AO324:AO387" si="161">IF(G324&lt;&gt;"",(IF(TEXT(C324,"MMMM") = "MMMM",TEXT(C324,"ММММ"),TEXT(C324,"MMMM"))),"")</f>
        <v>Март</v>
      </c>
      <c r="AP324" s="113">
        <f t="shared" ref="AP324:AP387" si="162">IF(G324&lt;&gt;"",CEILING((C324-DATE(YEAR(C324),1,1)+WEEKDAY(DATE(YEAR(C324),1,1),2))/7,1),"")</f>
        <v>14</v>
      </c>
      <c r="AQ324" s="114">
        <f t="shared" si="151"/>
        <v>0</v>
      </c>
      <c r="AR324" s="114">
        <f t="shared" si="156"/>
        <v>30000</v>
      </c>
      <c r="AS324" s="114">
        <f t="shared" si="157"/>
        <v>1.2916642333331401</v>
      </c>
      <c r="AT324" s="114">
        <f t="shared" ref="AT324:AT387" si="163">IFERROR(100*(S324-S323-R324)/(S323+R324),"Заполните депозит")</f>
        <v>2.5010909964555757E-3</v>
      </c>
      <c r="AU324" s="91">
        <f t="shared" si="152"/>
        <v>0</v>
      </c>
      <c r="AV324" s="91">
        <f t="shared" si="153"/>
        <v>0</v>
      </c>
      <c r="AW324" s="91">
        <f t="shared" ref="AW324:AW335" si="164">CEILING(I324,5)</f>
        <v>15</v>
      </c>
      <c r="AX324" s="115">
        <f>IF(AV324=0,AX323,IF(VLOOKUP(C323,Сводный!I:L,2,FALSE)&lt;0,IF(AX323&lt;0,AX323-1,-1),IF(AX323&gt;0,AX323+1,1)))</f>
        <v>2</v>
      </c>
      <c r="AY324" s="120"/>
    </row>
    <row r="325" spans="1:51" s="25" customFormat="1" ht="11.25">
      <c r="A325" s="124"/>
      <c r="B325" s="116">
        <v>324</v>
      </c>
      <c r="C325" s="134">
        <v>40267</v>
      </c>
      <c r="D325" s="83">
        <v>0.46439814814814806</v>
      </c>
      <c r="E325" s="84">
        <v>40267</v>
      </c>
      <c r="F325" s="83">
        <v>0.52361111111111114</v>
      </c>
      <c r="G325" s="85" t="s">
        <v>6670</v>
      </c>
      <c r="H325" s="85" t="s">
        <v>63</v>
      </c>
      <c r="I325" s="86">
        <v>9.2899999999999991</v>
      </c>
      <c r="J325" s="86">
        <v>9.24</v>
      </c>
      <c r="K325" s="85">
        <v>100</v>
      </c>
      <c r="L325" s="86">
        <v>1.83</v>
      </c>
      <c r="M325" s="118" t="s">
        <v>11847</v>
      </c>
      <c r="N325" s="108" t="s">
        <v>11909</v>
      </c>
      <c r="O325" s="109">
        <v>2</v>
      </c>
      <c r="P325" s="110" t="s">
        <v>11995</v>
      </c>
      <c r="Q325" s="86"/>
      <c r="R325" s="86"/>
      <c r="S325" s="128">
        <f t="shared" si="158"/>
        <v>30380.669269999944</v>
      </c>
      <c r="T325" s="128">
        <f t="shared" si="159"/>
        <v>1.83</v>
      </c>
      <c r="U325" s="126">
        <f t="shared" si="146"/>
        <v>928.99999999999989</v>
      </c>
      <c r="V325" s="126">
        <f t="shared" si="147"/>
        <v>924</v>
      </c>
      <c r="W325" s="125">
        <f t="shared" si="148"/>
        <v>-4.9999999999998863</v>
      </c>
      <c r="X325" s="125">
        <f t="shared" si="154"/>
        <v>-6.8299999999998864</v>
      </c>
      <c r="Y325" s="127">
        <f t="shared" si="143"/>
        <v>1201.0099999999975</v>
      </c>
      <c r="Z325" s="127">
        <f t="shared" si="144"/>
        <v>387.49926999999752</v>
      </c>
      <c r="AA325" s="127">
        <f t="shared" si="141"/>
        <v>1196.0099999999975</v>
      </c>
      <c r="AB325" s="127">
        <f t="shared" si="142"/>
        <v>380.66926999999765</v>
      </c>
      <c r="AC325" s="91" t="str">
        <f>IF(G325&lt;&gt;"",VLOOKUP(WEEKDAY(C325,2),Служебный!K$4:L$10,2),"")</f>
        <v>вт</v>
      </c>
      <c r="AD325" s="111" t="str">
        <f t="shared" si="145"/>
        <v>11-12</v>
      </c>
      <c r="AE325" s="91" t="str">
        <f>VLOOKUP(G:G,Служебный!B:G,6,)</f>
        <v>NASDAQ</v>
      </c>
      <c r="AF325" s="91" t="str">
        <f>VLOOKUP(G:G,Служебный!B:G,3,FALSE)</f>
        <v>Financial</v>
      </c>
      <c r="AG325" s="91" t="str">
        <f>VLOOKUP(G:G,Служебный!B:G,4,FALSE)</f>
        <v>Regional - Pacific Banks</v>
      </c>
      <c r="AH325" s="112">
        <f t="shared" si="149"/>
        <v>5116</v>
      </c>
      <c r="AI325" s="112">
        <f t="shared" si="155"/>
        <v>75</v>
      </c>
      <c r="AJ325" s="112" t="str">
        <f t="shared" si="150"/>
        <v>интрадей</v>
      </c>
      <c r="AK325" s="91" t="str">
        <f>IF(D325&lt;Служебный!P$3,"Раньше открытия",IF(D325&gt;Служебный!P$6,"Позже закрытия",IF(D325&lt;Служебный!P$4,Служебный!N$4,IF((D325&gt;Служебный!P$5),Служебный!N$6,Служебный!N$5))))</f>
        <v>11:00 - 14:30</v>
      </c>
      <c r="AL325" s="91">
        <f t="shared" si="139"/>
        <v>0</v>
      </c>
      <c r="AM325" s="91">
        <f t="shared" si="140"/>
        <v>-6.8299999999998864</v>
      </c>
      <c r="AN325" s="91">
        <f t="shared" si="160"/>
        <v>2010</v>
      </c>
      <c r="AO325" s="91" t="str">
        <f t="shared" si="161"/>
        <v>Март</v>
      </c>
      <c r="AP325" s="113">
        <f t="shared" si="162"/>
        <v>14</v>
      </c>
      <c r="AQ325" s="114">
        <f t="shared" si="151"/>
        <v>30380.669269999944</v>
      </c>
      <c r="AR325" s="114">
        <f t="shared" si="156"/>
        <v>30000</v>
      </c>
      <c r="AS325" s="114">
        <f t="shared" si="157"/>
        <v>1.2688975666664797</v>
      </c>
      <c r="AT325" s="114">
        <f t="shared" si="163"/>
        <v>-2.2476347722173457E-2</v>
      </c>
      <c r="AU325" s="91">
        <f t="shared" si="152"/>
        <v>0</v>
      </c>
      <c r="AV325" s="91">
        <f t="shared" si="153"/>
        <v>380.66926999999765</v>
      </c>
      <c r="AW325" s="91">
        <f t="shared" si="164"/>
        <v>10</v>
      </c>
      <c r="AX325" s="115">
        <f>IF(AV325=0,AX324,IF(VLOOKUP(C324,Сводный!I:L,2,FALSE)&lt;0,IF(AX324&lt;0,AX324-1,-1),IF(AX324&gt;0,AX324+1,1)))</f>
        <v>3</v>
      </c>
      <c r="AY325" s="120"/>
    </row>
    <row r="326" spans="1:51" s="25" customFormat="1" ht="11.25">
      <c r="A326" s="124"/>
      <c r="B326" s="116">
        <v>325</v>
      </c>
      <c r="C326" s="134">
        <v>40315</v>
      </c>
      <c r="D326" s="83">
        <v>0.43092592592592593</v>
      </c>
      <c r="E326" s="84">
        <v>40315</v>
      </c>
      <c r="F326" s="83">
        <v>0.4368981481481482</v>
      </c>
      <c r="G326" s="85" t="s">
        <v>6672</v>
      </c>
      <c r="H326" s="85" t="s">
        <v>11854</v>
      </c>
      <c r="I326" s="86">
        <v>65</v>
      </c>
      <c r="J326" s="86">
        <v>65.11</v>
      </c>
      <c r="K326" s="85">
        <v>100</v>
      </c>
      <c r="L326" s="86">
        <v>2.1999999999999997</v>
      </c>
      <c r="M326" s="118" t="s">
        <v>11847</v>
      </c>
      <c r="N326" s="108" t="s">
        <v>11909</v>
      </c>
      <c r="O326" s="109">
        <v>2</v>
      </c>
      <c r="P326" s="110" t="s">
        <v>11995</v>
      </c>
      <c r="Q326" s="86"/>
      <c r="R326" s="86"/>
      <c r="S326" s="128">
        <f t="shared" si="158"/>
        <v>30367.469269999943</v>
      </c>
      <c r="T326" s="128">
        <f t="shared" si="159"/>
        <v>2.1999999999999997</v>
      </c>
      <c r="U326" s="126">
        <f t="shared" si="146"/>
        <v>6500</v>
      </c>
      <c r="V326" s="126">
        <f t="shared" si="147"/>
        <v>6511</v>
      </c>
      <c r="W326" s="125">
        <f t="shared" si="148"/>
        <v>-11</v>
      </c>
      <c r="X326" s="125">
        <f t="shared" si="154"/>
        <v>-13.2</v>
      </c>
      <c r="Y326" s="127">
        <f t="shared" si="143"/>
        <v>1196.0099999999975</v>
      </c>
      <c r="Z326" s="127">
        <f t="shared" si="144"/>
        <v>380.66926999999765</v>
      </c>
      <c r="AA326" s="127">
        <f t="shared" si="141"/>
        <v>1185.0099999999975</v>
      </c>
      <c r="AB326" s="127">
        <f t="shared" si="142"/>
        <v>367.46926999999766</v>
      </c>
      <c r="AC326" s="91" t="str">
        <f>IF(G326&lt;&gt;"",VLOOKUP(WEEKDAY(C326,2),Служебный!K$4:L$10,2),"")</f>
        <v>пн</v>
      </c>
      <c r="AD326" s="111" t="str">
        <f t="shared" si="145"/>
        <v>10-11</v>
      </c>
      <c r="AE326" s="91" t="str">
        <f>VLOOKUP(G:G,Служебный!B:G,6,)</f>
        <v>NASDAQ</v>
      </c>
      <c r="AF326" s="91" t="str">
        <f>VLOOKUP(G:G,Служебный!B:G,3,FALSE)</f>
        <v>Financial</v>
      </c>
      <c r="AG326" s="91" t="str">
        <f>VLOOKUP(G:G,Служебный!B:G,4,FALSE)</f>
        <v>Regional - Mid-Atlantic Banks</v>
      </c>
      <c r="AH326" s="112">
        <f t="shared" si="149"/>
        <v>516</v>
      </c>
      <c r="AI326" s="112">
        <f t="shared" si="155"/>
        <v>0</v>
      </c>
      <c r="AJ326" s="112" t="str">
        <f t="shared" si="150"/>
        <v>интрадей</v>
      </c>
      <c r="AK326" s="91" t="str">
        <f>IF(D326&lt;Служебный!P$3,"Раньше открытия",IF(D326&gt;Служебный!P$6,"Позже закрытия",IF(D326&lt;Служебный!P$4,Служебный!N$4,IF((D326&gt;Служебный!P$5),Служебный!N$6,Служебный!N$5))))</f>
        <v>9:30 - 11:00</v>
      </c>
      <c r="AL326" s="91">
        <f t="shared" si="139"/>
        <v>0</v>
      </c>
      <c r="AM326" s="91">
        <f t="shared" si="140"/>
        <v>-13.2</v>
      </c>
      <c r="AN326" s="91">
        <f t="shared" si="160"/>
        <v>2010</v>
      </c>
      <c r="AO326" s="91" t="str">
        <f t="shared" si="161"/>
        <v>Май</v>
      </c>
      <c r="AP326" s="113">
        <f t="shared" si="162"/>
        <v>21</v>
      </c>
      <c r="AQ326" s="114">
        <f t="shared" si="151"/>
        <v>0</v>
      </c>
      <c r="AR326" s="114">
        <f t="shared" si="156"/>
        <v>30000</v>
      </c>
      <c r="AS326" s="114">
        <f t="shared" si="157"/>
        <v>1.2248975666664774</v>
      </c>
      <c r="AT326" s="114">
        <f t="shared" si="163"/>
        <v>-4.3448680747251861E-2</v>
      </c>
      <c r="AU326" s="91">
        <f t="shared" si="152"/>
        <v>380.66926999999765</v>
      </c>
      <c r="AV326" s="91">
        <f t="shared" si="153"/>
        <v>0</v>
      </c>
      <c r="AW326" s="91">
        <f t="shared" si="164"/>
        <v>65</v>
      </c>
      <c r="AX326" s="115">
        <f>IF(AV326=0,AX325,IF(VLOOKUP(C325,Сводный!I:L,2,FALSE)&lt;0,IF(AX325&lt;0,AX325-1,-1),IF(AX325&gt;0,AX325+1,1)))</f>
        <v>3</v>
      </c>
      <c r="AY326" s="120"/>
    </row>
    <row r="327" spans="1:51" s="25" customFormat="1" ht="11.25">
      <c r="A327" s="124"/>
      <c r="B327" s="116">
        <v>326</v>
      </c>
      <c r="C327" s="134">
        <v>40315</v>
      </c>
      <c r="D327" s="83">
        <v>0.43100694444444443</v>
      </c>
      <c r="E327" s="84">
        <v>40315</v>
      </c>
      <c r="F327" s="83">
        <v>0.4368981481481482</v>
      </c>
      <c r="G327" s="85" t="s">
        <v>6674</v>
      </c>
      <c r="H327" s="85" t="s">
        <v>11854</v>
      </c>
      <c r="I327" s="86">
        <v>65.010000000000005</v>
      </c>
      <c r="J327" s="86">
        <v>65.11</v>
      </c>
      <c r="K327" s="85">
        <v>200</v>
      </c>
      <c r="L327" s="86">
        <v>5.08</v>
      </c>
      <c r="M327" s="118" t="s">
        <v>11850</v>
      </c>
      <c r="N327" s="108" t="s">
        <v>11909</v>
      </c>
      <c r="O327" s="109">
        <v>0</v>
      </c>
      <c r="P327" s="110" t="s">
        <v>11996</v>
      </c>
      <c r="Q327" s="86"/>
      <c r="R327" s="86"/>
      <c r="S327" s="128">
        <f t="shared" si="158"/>
        <v>30342.389269999945</v>
      </c>
      <c r="T327" s="128">
        <f t="shared" si="159"/>
        <v>5.08</v>
      </c>
      <c r="U327" s="126">
        <f t="shared" si="146"/>
        <v>13002.000000000002</v>
      </c>
      <c r="V327" s="126">
        <f t="shared" si="147"/>
        <v>13022</v>
      </c>
      <c r="W327" s="125">
        <f t="shared" si="148"/>
        <v>-19.999999999998181</v>
      </c>
      <c r="X327" s="125">
        <f t="shared" si="154"/>
        <v>-25.079999999998179</v>
      </c>
      <c r="Y327" s="127">
        <f t="shared" si="143"/>
        <v>1185.0099999999975</v>
      </c>
      <c r="Z327" s="127">
        <f t="shared" si="144"/>
        <v>367.46926999999766</v>
      </c>
      <c r="AA327" s="127">
        <f t="shared" si="141"/>
        <v>1165.0099999999993</v>
      </c>
      <c r="AB327" s="127">
        <f t="shared" si="142"/>
        <v>342.3892699999995</v>
      </c>
      <c r="AC327" s="91" t="str">
        <f>IF(G327&lt;&gt;"",VLOOKUP(WEEKDAY(C327,2),Служебный!K$4:L$10,2),"")</f>
        <v>пн</v>
      </c>
      <c r="AD327" s="111" t="str">
        <f t="shared" si="145"/>
        <v>10-11</v>
      </c>
      <c r="AE327" s="91" t="str">
        <f>VLOOKUP(G:G,Служебный!B:G,6,)</f>
        <v>NASDAQ</v>
      </c>
      <c r="AF327" s="91" t="str">
        <f>VLOOKUP(G:G,Служебный!B:G,3,FALSE)</f>
        <v>Financial</v>
      </c>
      <c r="AG327" s="91" t="str">
        <f>VLOOKUP(G:G,Служебный!B:G,4,FALSE)</f>
        <v>Regional - Northeast Banks</v>
      </c>
      <c r="AH327" s="112">
        <f t="shared" si="149"/>
        <v>509</v>
      </c>
      <c r="AI327" s="112">
        <f t="shared" si="155"/>
        <v>0</v>
      </c>
      <c r="AJ327" s="112" t="str">
        <f t="shared" si="150"/>
        <v>интрадей</v>
      </c>
      <c r="AK327" s="91" t="str">
        <f>IF(D327&lt;Служебный!P$3,"Раньше открытия",IF(D327&gt;Служебный!P$6,"Позже закрытия",IF(D327&lt;Служебный!P$4,Служебный!N$4,IF((D327&gt;Служебный!P$5),Служебный!N$6,Служебный!N$5))))</f>
        <v>9:30 - 11:00</v>
      </c>
      <c r="AL327" s="91">
        <f t="shared" si="139"/>
        <v>0</v>
      </c>
      <c r="AM327" s="91">
        <f t="shared" si="140"/>
        <v>-25.079999999998179</v>
      </c>
      <c r="AN327" s="91">
        <f t="shared" si="160"/>
        <v>2010</v>
      </c>
      <c r="AO327" s="91" t="str">
        <f t="shared" si="161"/>
        <v>Май</v>
      </c>
      <c r="AP327" s="113">
        <f t="shared" si="162"/>
        <v>21</v>
      </c>
      <c r="AQ327" s="114">
        <f t="shared" si="151"/>
        <v>0</v>
      </c>
      <c r="AR327" s="114">
        <f t="shared" si="156"/>
        <v>30000</v>
      </c>
      <c r="AS327" s="114">
        <f t="shared" si="157"/>
        <v>1.1412975666664837</v>
      </c>
      <c r="AT327" s="114">
        <f t="shared" si="163"/>
        <v>-8.2588376980016143E-2</v>
      </c>
      <c r="AU327" s="91">
        <f t="shared" si="152"/>
        <v>0</v>
      </c>
      <c r="AV327" s="91">
        <f t="shared" si="153"/>
        <v>0</v>
      </c>
      <c r="AW327" s="91">
        <f t="shared" si="164"/>
        <v>70</v>
      </c>
      <c r="AX327" s="115">
        <f>IF(AV327=0,AX326,IF(VLOOKUP(C326,Сводный!I:L,2,FALSE)&lt;0,IF(AX326&lt;0,AX326-1,-1),IF(AX326&gt;0,AX326+1,1)))</f>
        <v>3</v>
      </c>
      <c r="AY327" s="120"/>
    </row>
    <row r="328" spans="1:51" s="25" customFormat="1" ht="11.25">
      <c r="A328" s="124"/>
      <c r="B328" s="116">
        <v>327</v>
      </c>
      <c r="C328" s="134">
        <v>40315</v>
      </c>
      <c r="D328" s="83">
        <v>0.44881944444444444</v>
      </c>
      <c r="E328" s="84">
        <v>40315</v>
      </c>
      <c r="F328" s="83">
        <v>0.45609953703703709</v>
      </c>
      <c r="G328" s="85" t="s">
        <v>6676</v>
      </c>
      <c r="H328" s="85" t="s">
        <v>63</v>
      </c>
      <c r="I328" s="86">
        <v>65.040000000000006</v>
      </c>
      <c r="J328" s="86">
        <v>64.94</v>
      </c>
      <c r="K328" s="85">
        <v>100</v>
      </c>
      <c r="L328" s="86">
        <v>2.2000000000000002</v>
      </c>
      <c r="M328" s="118" t="s">
        <v>11850</v>
      </c>
      <c r="N328" s="108" t="s">
        <v>11909</v>
      </c>
      <c r="O328" s="109">
        <v>-1</v>
      </c>
      <c r="P328" s="110" t="s">
        <v>11996</v>
      </c>
      <c r="Q328" s="86"/>
      <c r="R328" s="86"/>
      <c r="S328" s="128">
        <f t="shared" si="158"/>
        <v>30330.189269999944</v>
      </c>
      <c r="T328" s="128">
        <f t="shared" si="159"/>
        <v>2.2000000000000002</v>
      </c>
      <c r="U328" s="126">
        <f t="shared" si="146"/>
        <v>6504.0000000000009</v>
      </c>
      <c r="V328" s="126">
        <f t="shared" si="147"/>
        <v>6494</v>
      </c>
      <c r="W328" s="125">
        <f t="shared" si="148"/>
        <v>-10.000000000000909</v>
      </c>
      <c r="X328" s="125">
        <f t="shared" si="154"/>
        <v>-12.200000000000909</v>
      </c>
      <c r="Y328" s="127">
        <f t="shared" si="143"/>
        <v>1165.0099999999993</v>
      </c>
      <c r="Z328" s="127">
        <f t="shared" si="144"/>
        <v>342.3892699999995</v>
      </c>
      <c r="AA328" s="127">
        <f t="shared" si="141"/>
        <v>1155.0099999999984</v>
      </c>
      <c r="AB328" s="127">
        <f t="shared" si="142"/>
        <v>330.1892699999986</v>
      </c>
      <c r="AC328" s="91" t="str">
        <f>IF(G328&lt;&gt;"",VLOOKUP(WEEKDAY(C328,2),Служебный!K$4:L$10,2),"")</f>
        <v>пн</v>
      </c>
      <c r="AD328" s="111" t="str">
        <f t="shared" si="145"/>
        <v>10-11</v>
      </c>
      <c r="AE328" s="91" t="str">
        <f>VLOOKUP(G:G,Служебный!B:G,6,)</f>
        <v>NASDAQ</v>
      </c>
      <c r="AF328" s="91" t="str">
        <f>VLOOKUP(G:G,Служебный!B:G,3,FALSE)</f>
        <v>Industrial Goods</v>
      </c>
      <c r="AG328" s="91" t="str">
        <f>VLOOKUP(G:G,Служебный!B:G,4,FALSE)</f>
        <v>Industrial Electrical Equipment</v>
      </c>
      <c r="AH328" s="112">
        <f t="shared" si="149"/>
        <v>629</v>
      </c>
      <c r="AI328" s="112">
        <f t="shared" si="155"/>
        <v>0</v>
      </c>
      <c r="AJ328" s="112" t="str">
        <f t="shared" si="150"/>
        <v>интрадей</v>
      </c>
      <c r="AK328" s="91" t="str">
        <f>IF(D328&lt;Служебный!P$3,"Раньше открытия",IF(D328&gt;Служебный!P$6,"Позже закрытия",IF(D328&lt;Служебный!P$4,Служебный!N$4,IF((D328&gt;Служебный!P$5),Служебный!N$6,Служебный!N$5))))</f>
        <v>9:30 - 11:00</v>
      </c>
      <c r="AL328" s="91">
        <f t="shared" si="139"/>
        <v>0</v>
      </c>
      <c r="AM328" s="91">
        <f t="shared" si="140"/>
        <v>-12.200000000000909</v>
      </c>
      <c r="AN328" s="91">
        <f t="shared" si="160"/>
        <v>2010</v>
      </c>
      <c r="AO328" s="91" t="str">
        <f t="shared" si="161"/>
        <v>Май</v>
      </c>
      <c r="AP328" s="113">
        <f t="shared" si="162"/>
        <v>21</v>
      </c>
      <c r="AQ328" s="114">
        <f t="shared" si="151"/>
        <v>0</v>
      </c>
      <c r="AR328" s="114">
        <f t="shared" si="156"/>
        <v>30000</v>
      </c>
      <c r="AS328" s="114">
        <f t="shared" si="157"/>
        <v>1.1006308999998147</v>
      </c>
      <c r="AT328" s="114">
        <f t="shared" si="163"/>
        <v>-4.0207776294212544E-2</v>
      </c>
      <c r="AU328" s="91">
        <f t="shared" si="152"/>
        <v>0</v>
      </c>
      <c r="AV328" s="91">
        <f t="shared" si="153"/>
        <v>0</v>
      </c>
      <c r="AW328" s="91">
        <f t="shared" si="164"/>
        <v>70</v>
      </c>
      <c r="AX328" s="115">
        <f>IF(AV328=0,AX327,IF(VLOOKUP(C327,Сводный!I:L,2,FALSE)&lt;0,IF(AX327&lt;0,AX327-1,-1),IF(AX327&gt;0,AX327+1,1)))</f>
        <v>3</v>
      </c>
      <c r="AY328" s="120"/>
    </row>
    <row r="329" spans="1:51" s="25" customFormat="1" ht="11.25">
      <c r="A329" s="124"/>
      <c r="B329" s="116">
        <v>328</v>
      </c>
      <c r="C329" s="134">
        <v>40315</v>
      </c>
      <c r="D329" s="83">
        <v>0.44906249999999992</v>
      </c>
      <c r="E329" s="84">
        <v>40315</v>
      </c>
      <c r="F329" s="83">
        <v>0.45609953703703709</v>
      </c>
      <c r="G329" s="85" t="s">
        <v>986</v>
      </c>
      <c r="H329" s="85" t="s">
        <v>63</v>
      </c>
      <c r="I329" s="86">
        <v>65.02</v>
      </c>
      <c r="J329" s="86">
        <v>64.94</v>
      </c>
      <c r="K329" s="85">
        <v>100</v>
      </c>
      <c r="L329" s="86">
        <v>2.2000000000000002</v>
      </c>
      <c r="M329" s="118" t="s">
        <v>11847</v>
      </c>
      <c r="N329" s="108" t="s">
        <v>11909</v>
      </c>
      <c r="O329" s="109">
        <v>-1</v>
      </c>
      <c r="P329" s="110" t="s">
        <v>11995</v>
      </c>
      <c r="Q329" s="86"/>
      <c r="R329" s="86"/>
      <c r="S329" s="128">
        <f t="shared" si="158"/>
        <v>30319.989269999944</v>
      </c>
      <c r="T329" s="128">
        <f t="shared" si="159"/>
        <v>2.2000000000000002</v>
      </c>
      <c r="U329" s="126">
        <f t="shared" si="146"/>
        <v>6502</v>
      </c>
      <c r="V329" s="126">
        <f t="shared" si="147"/>
        <v>6494</v>
      </c>
      <c r="W329" s="125">
        <f t="shared" si="148"/>
        <v>-8</v>
      </c>
      <c r="X329" s="125">
        <f t="shared" si="154"/>
        <v>-10.199999999999999</v>
      </c>
      <c r="Y329" s="127">
        <f t="shared" si="143"/>
        <v>1155.0099999999984</v>
      </c>
      <c r="Z329" s="127">
        <f t="shared" si="144"/>
        <v>330.1892699999986</v>
      </c>
      <c r="AA329" s="127">
        <f t="shared" si="141"/>
        <v>1147.0099999999984</v>
      </c>
      <c r="AB329" s="127">
        <f t="shared" si="142"/>
        <v>319.98926999999861</v>
      </c>
      <c r="AC329" s="91" t="str">
        <f>IF(G329&lt;&gt;"",VLOOKUP(WEEKDAY(C329,2),Служебный!K$4:L$10,2),"")</f>
        <v>пн</v>
      </c>
      <c r="AD329" s="111" t="str">
        <f t="shared" si="145"/>
        <v>10-11</v>
      </c>
      <c r="AE329" s="91" t="str">
        <f>VLOOKUP(G:G,Служебный!B:G,6,)</f>
        <v>NYSE</v>
      </c>
      <c r="AF329" s="91" t="str">
        <f>VLOOKUP(G:G,Служебный!B:G,3,FALSE)</f>
        <v>Industrial Goods</v>
      </c>
      <c r="AG329" s="91" t="str">
        <f>VLOOKUP(G:G,Служебный!B:G,4,FALSE)</f>
        <v>Farm &amp; Construction Machinery</v>
      </c>
      <c r="AH329" s="112">
        <f t="shared" si="149"/>
        <v>608</v>
      </c>
      <c r="AI329" s="112">
        <f t="shared" si="155"/>
        <v>0</v>
      </c>
      <c r="AJ329" s="112" t="str">
        <f t="shared" si="150"/>
        <v>интрадей</v>
      </c>
      <c r="AK329" s="91" t="str">
        <f>IF(D329&lt;Служебный!P$3,"Раньше открытия",IF(D329&gt;Служебный!P$6,"Позже закрытия",IF(D329&lt;Служебный!P$4,Служебный!N$4,IF((D329&gt;Служебный!P$5),Служебный!N$6,Служебный!N$5))))</f>
        <v>9:30 - 11:00</v>
      </c>
      <c r="AL329" s="91">
        <f t="shared" si="139"/>
        <v>0</v>
      </c>
      <c r="AM329" s="91">
        <f t="shared" si="140"/>
        <v>-10.199999999999999</v>
      </c>
      <c r="AN329" s="91">
        <f t="shared" si="160"/>
        <v>2010</v>
      </c>
      <c r="AO329" s="91" t="str">
        <f t="shared" si="161"/>
        <v>Май</v>
      </c>
      <c r="AP329" s="113">
        <f t="shared" si="162"/>
        <v>21</v>
      </c>
      <c r="AQ329" s="114">
        <f t="shared" si="151"/>
        <v>0</v>
      </c>
      <c r="AR329" s="114">
        <f t="shared" si="156"/>
        <v>30000</v>
      </c>
      <c r="AS329" s="114">
        <f t="shared" si="157"/>
        <v>1.0666308999998122</v>
      </c>
      <c r="AT329" s="114">
        <f t="shared" si="163"/>
        <v>-3.3629859376082774E-2</v>
      </c>
      <c r="AU329" s="91">
        <f t="shared" si="152"/>
        <v>0</v>
      </c>
      <c r="AV329" s="91">
        <f t="shared" si="153"/>
        <v>0</v>
      </c>
      <c r="AW329" s="91">
        <f t="shared" si="164"/>
        <v>70</v>
      </c>
      <c r="AX329" s="115">
        <f>IF(AV329=0,AX328,IF(VLOOKUP(C328,Сводный!I:L,2,FALSE)&lt;0,IF(AX328&lt;0,AX328-1,-1),IF(AX328&gt;0,AX328+1,1)))</f>
        <v>3</v>
      </c>
      <c r="AY329" s="120"/>
    </row>
    <row r="330" spans="1:51" s="25" customFormat="1" ht="11.25">
      <c r="A330" s="124"/>
      <c r="B330" s="116">
        <v>329</v>
      </c>
      <c r="C330" s="134">
        <v>40315</v>
      </c>
      <c r="D330" s="83">
        <v>0.43803240740740734</v>
      </c>
      <c r="E330" s="84">
        <v>40315</v>
      </c>
      <c r="F330" s="83">
        <v>0.45615740740740751</v>
      </c>
      <c r="G330" s="85" t="s">
        <v>67</v>
      </c>
      <c r="H330" s="85" t="s">
        <v>63</v>
      </c>
      <c r="I330" s="86">
        <v>40.72</v>
      </c>
      <c r="J330" s="86">
        <v>40.619999999999997</v>
      </c>
      <c r="K330" s="85">
        <v>200</v>
      </c>
      <c r="L330" s="86">
        <v>5</v>
      </c>
      <c r="M330" s="118" t="s">
        <v>11846</v>
      </c>
      <c r="N330" s="108" t="s">
        <v>11909</v>
      </c>
      <c r="O330" s="109">
        <v>2</v>
      </c>
      <c r="P330" s="110" t="s">
        <v>11997</v>
      </c>
      <c r="Q330" s="86"/>
      <c r="R330" s="86"/>
      <c r="S330" s="128">
        <f t="shared" si="158"/>
        <v>30294.989269999944</v>
      </c>
      <c r="T330" s="128">
        <f t="shared" si="159"/>
        <v>5</v>
      </c>
      <c r="U330" s="126">
        <f t="shared" si="146"/>
        <v>8144</v>
      </c>
      <c r="V330" s="126">
        <f t="shared" si="147"/>
        <v>8123.9999999999991</v>
      </c>
      <c r="W330" s="125">
        <f t="shared" si="148"/>
        <v>-20.000000000000909</v>
      </c>
      <c r="X330" s="125">
        <f t="shared" si="154"/>
        <v>-25.000000000000909</v>
      </c>
      <c r="Y330" s="127">
        <f t="shared" si="143"/>
        <v>1147.0099999999984</v>
      </c>
      <c r="Z330" s="127">
        <f t="shared" si="144"/>
        <v>319.98926999999861</v>
      </c>
      <c r="AA330" s="127">
        <f t="shared" si="141"/>
        <v>1127.0099999999975</v>
      </c>
      <c r="AB330" s="127">
        <f t="shared" si="142"/>
        <v>294.9892699999977</v>
      </c>
      <c r="AC330" s="91" t="str">
        <f>IF(G330&lt;&gt;"",VLOOKUP(WEEKDAY(C330,2),Служебный!K$4:L$10,2),"")</f>
        <v>пн</v>
      </c>
      <c r="AD330" s="111" t="str">
        <f t="shared" si="145"/>
        <v>10-11</v>
      </c>
      <c r="AE330" s="91" t="str">
        <f>VLOOKUP(G:G,Служебный!B:G,6,)</f>
        <v>NYSE</v>
      </c>
      <c r="AF330" s="91" t="str">
        <f>VLOOKUP(G:G,Служебный!B:G,3,FALSE)</f>
        <v>Financial</v>
      </c>
      <c r="AG330" s="91" t="str">
        <f>VLOOKUP(G:G,Служебный!B:G,4,FALSE)</f>
        <v>Credit Services</v>
      </c>
      <c r="AH330" s="112">
        <f t="shared" si="149"/>
        <v>1566</v>
      </c>
      <c r="AI330" s="112">
        <f t="shared" si="155"/>
        <v>15</v>
      </c>
      <c r="AJ330" s="112" t="str">
        <f t="shared" si="150"/>
        <v>интрадей</v>
      </c>
      <c r="AK330" s="91" t="str">
        <f>IF(D330&lt;Служебный!P$3,"Раньше открытия",IF(D330&gt;Служебный!P$6,"Позже закрытия",IF(D330&lt;Служебный!P$4,Служебный!N$4,IF((D330&gt;Служебный!P$5),Служебный!N$6,Служебный!N$5))))</f>
        <v>9:30 - 11:00</v>
      </c>
      <c r="AL330" s="91">
        <f t="shared" si="139"/>
        <v>0</v>
      </c>
      <c r="AM330" s="91">
        <f t="shared" si="140"/>
        <v>-25.000000000000909</v>
      </c>
      <c r="AN330" s="91">
        <f t="shared" si="160"/>
        <v>2010</v>
      </c>
      <c r="AO330" s="91" t="str">
        <f t="shared" si="161"/>
        <v>Май</v>
      </c>
      <c r="AP330" s="113">
        <f t="shared" si="162"/>
        <v>21</v>
      </c>
      <c r="AQ330" s="114">
        <f t="shared" si="151"/>
        <v>0</v>
      </c>
      <c r="AR330" s="114">
        <f t="shared" si="156"/>
        <v>30000</v>
      </c>
      <c r="AS330" s="114">
        <f t="shared" si="157"/>
        <v>0.98329756666647883</v>
      </c>
      <c r="AT330" s="114">
        <f t="shared" si="163"/>
        <v>-8.2453855037264809E-2</v>
      </c>
      <c r="AU330" s="91">
        <f t="shared" si="152"/>
        <v>0</v>
      </c>
      <c r="AV330" s="91">
        <f t="shared" si="153"/>
        <v>0</v>
      </c>
      <c r="AW330" s="91">
        <f t="shared" si="164"/>
        <v>45</v>
      </c>
      <c r="AX330" s="115">
        <f>IF(AV330=0,AX329,IF(VLOOKUP(C329,Сводный!I:L,2,FALSE)&lt;0,IF(AX329&lt;0,AX329-1,-1),IF(AX329&gt;0,AX329+1,1)))</f>
        <v>3</v>
      </c>
      <c r="AY330" s="120"/>
    </row>
    <row r="331" spans="1:51" s="25" customFormat="1" ht="11.25">
      <c r="A331" s="124"/>
      <c r="B331" s="116">
        <v>330</v>
      </c>
      <c r="C331" s="134">
        <v>40315</v>
      </c>
      <c r="D331" s="83">
        <v>0.48449074074074083</v>
      </c>
      <c r="E331" s="84">
        <v>40315</v>
      </c>
      <c r="F331" s="83">
        <v>0.48505787037037029</v>
      </c>
      <c r="G331" s="85" t="s">
        <v>67</v>
      </c>
      <c r="H331" s="85" t="s">
        <v>63</v>
      </c>
      <c r="I331" s="86">
        <v>40.64</v>
      </c>
      <c r="J331" s="86">
        <v>40.700000000000003</v>
      </c>
      <c r="K331" s="85">
        <v>100</v>
      </c>
      <c r="L331" s="86">
        <v>2.25</v>
      </c>
      <c r="M331" s="118" t="s">
        <v>11857</v>
      </c>
      <c r="N331" s="108" t="s">
        <v>11909</v>
      </c>
      <c r="O331" s="109">
        <v>2</v>
      </c>
      <c r="P331" s="110" t="s">
        <v>11996</v>
      </c>
      <c r="Q331" s="86"/>
      <c r="R331" s="86"/>
      <c r="S331" s="128">
        <f t="shared" si="158"/>
        <v>30298.739269999944</v>
      </c>
      <c r="T331" s="128">
        <f t="shared" si="159"/>
        <v>2.25</v>
      </c>
      <c r="U331" s="126">
        <f t="shared" si="146"/>
        <v>4064</v>
      </c>
      <c r="V331" s="126">
        <f t="shared" si="147"/>
        <v>4070.0000000000005</v>
      </c>
      <c r="W331" s="125">
        <f t="shared" si="148"/>
        <v>6.0000000000004547</v>
      </c>
      <c r="X331" s="125">
        <f t="shared" si="154"/>
        <v>3.7500000000004547</v>
      </c>
      <c r="Y331" s="127">
        <f t="shared" si="143"/>
        <v>1127.0099999999975</v>
      </c>
      <c r="Z331" s="127">
        <f t="shared" si="144"/>
        <v>294.9892699999977</v>
      </c>
      <c r="AA331" s="127">
        <f t="shared" si="141"/>
        <v>1133.0099999999979</v>
      </c>
      <c r="AB331" s="127">
        <f t="shared" si="142"/>
        <v>298.73926999999816</v>
      </c>
      <c r="AC331" s="91" t="str">
        <f>IF(G331&lt;&gt;"",VLOOKUP(WEEKDAY(C331,2),Служебный!K$4:L$10,2),"")</f>
        <v>пн</v>
      </c>
      <c r="AD331" s="111" t="str">
        <f t="shared" si="145"/>
        <v>11-12</v>
      </c>
      <c r="AE331" s="91" t="str">
        <f>VLOOKUP(G:G,Служебный!B:G,6,)</f>
        <v>NYSE</v>
      </c>
      <c r="AF331" s="91" t="str">
        <f>VLOOKUP(G:G,Служебный!B:G,3,FALSE)</f>
        <v>Financial</v>
      </c>
      <c r="AG331" s="91" t="str">
        <f>VLOOKUP(G:G,Служебный!B:G,4,FALSE)</f>
        <v>Credit Services</v>
      </c>
      <c r="AH331" s="112">
        <f t="shared" si="149"/>
        <v>49</v>
      </c>
      <c r="AI331" s="112">
        <f t="shared" si="155"/>
        <v>0</v>
      </c>
      <c r="AJ331" s="112" t="str">
        <f t="shared" si="150"/>
        <v>интрадей</v>
      </c>
      <c r="AK331" s="91" t="str">
        <f>IF(D331&lt;Служебный!P$3,"Раньше открытия",IF(D331&gt;Служебный!P$6,"Позже закрытия",IF(D331&lt;Служебный!P$4,Служебный!N$4,IF((D331&gt;Служебный!P$5),Служебный!N$6,Служебный!N$5))))</f>
        <v>11:00 - 14:30</v>
      </c>
      <c r="AL331" s="91">
        <f t="shared" si="139"/>
        <v>3.7500000000004547</v>
      </c>
      <c r="AM331" s="91">
        <f t="shared" si="140"/>
        <v>0</v>
      </c>
      <c r="AN331" s="91">
        <f t="shared" si="160"/>
        <v>2010</v>
      </c>
      <c r="AO331" s="91" t="str">
        <f t="shared" si="161"/>
        <v>Май</v>
      </c>
      <c r="AP331" s="113">
        <f t="shared" si="162"/>
        <v>21</v>
      </c>
      <c r="AQ331" s="114">
        <f t="shared" si="151"/>
        <v>0</v>
      </c>
      <c r="AR331" s="114">
        <f t="shared" si="156"/>
        <v>30000</v>
      </c>
      <c r="AS331" s="114">
        <f t="shared" si="157"/>
        <v>0.99579756666647878</v>
      </c>
      <c r="AT331" s="114">
        <f t="shared" si="163"/>
        <v>1.2378284628453367E-2</v>
      </c>
      <c r="AU331" s="91">
        <f t="shared" si="152"/>
        <v>0</v>
      </c>
      <c r="AV331" s="91">
        <f t="shared" si="153"/>
        <v>0</v>
      </c>
      <c r="AW331" s="91">
        <f t="shared" si="164"/>
        <v>45</v>
      </c>
      <c r="AX331" s="115">
        <f>IF(AV331=0,AX330,IF(VLOOKUP(C330,Сводный!I:L,2,FALSE)&lt;0,IF(AX330&lt;0,AX330-1,-1),IF(AX330&gt;0,AX330+1,1)))</f>
        <v>3</v>
      </c>
      <c r="AY331" s="120"/>
    </row>
    <row r="332" spans="1:51" s="25" customFormat="1" ht="11.25">
      <c r="A332" s="124"/>
      <c r="B332" s="116">
        <v>331</v>
      </c>
      <c r="C332" s="134">
        <v>40315</v>
      </c>
      <c r="D332" s="83">
        <v>0.48482638888888885</v>
      </c>
      <c r="E332" s="84">
        <v>40315</v>
      </c>
      <c r="F332" s="83">
        <v>0.48505787037037029</v>
      </c>
      <c r="G332" s="85" t="s">
        <v>67</v>
      </c>
      <c r="H332" s="85" t="s">
        <v>11854</v>
      </c>
      <c r="I332" s="86">
        <v>40.65</v>
      </c>
      <c r="J332" s="86">
        <v>40.700000000000003</v>
      </c>
      <c r="K332" s="85">
        <v>100</v>
      </c>
      <c r="L332" s="86">
        <v>2.25</v>
      </c>
      <c r="M332" s="118" t="s">
        <v>11907</v>
      </c>
      <c r="N332" s="108" t="s">
        <v>11909</v>
      </c>
      <c r="O332" s="109">
        <v>0</v>
      </c>
      <c r="P332" s="110" t="s">
        <v>11996</v>
      </c>
      <c r="Q332" s="86"/>
      <c r="R332" s="86"/>
      <c r="S332" s="128">
        <f t="shared" si="158"/>
        <v>30291.489269999944</v>
      </c>
      <c r="T332" s="128">
        <f t="shared" si="159"/>
        <v>2.25</v>
      </c>
      <c r="U332" s="126">
        <f t="shared" si="146"/>
        <v>4065</v>
      </c>
      <c r="V332" s="126">
        <f t="shared" si="147"/>
        <v>4070.0000000000005</v>
      </c>
      <c r="W332" s="125">
        <f t="shared" si="148"/>
        <v>-5.0000000000004547</v>
      </c>
      <c r="X332" s="125">
        <f t="shared" si="154"/>
        <v>-7.2500000000004547</v>
      </c>
      <c r="Y332" s="127">
        <f t="shared" si="143"/>
        <v>1133.0099999999979</v>
      </c>
      <c r="Z332" s="127">
        <f t="shared" si="144"/>
        <v>298.73926999999816</v>
      </c>
      <c r="AA332" s="127">
        <f t="shared" si="141"/>
        <v>1128.0099999999975</v>
      </c>
      <c r="AB332" s="127">
        <f t="shared" si="142"/>
        <v>291.4892699999977</v>
      </c>
      <c r="AC332" s="91" t="str">
        <f>IF(G332&lt;&gt;"",VLOOKUP(WEEKDAY(C332,2),Служебный!K$4:L$10,2),"")</f>
        <v>пн</v>
      </c>
      <c r="AD332" s="111" t="str">
        <f t="shared" si="145"/>
        <v>11-12</v>
      </c>
      <c r="AE332" s="91" t="str">
        <f>VLOOKUP(G:G,Служебный!B:G,6,)</f>
        <v>NYSE</v>
      </c>
      <c r="AF332" s="91" t="str">
        <f>VLOOKUP(G:G,Служебный!B:G,3,FALSE)</f>
        <v>Financial</v>
      </c>
      <c r="AG332" s="91" t="str">
        <f>VLOOKUP(G:G,Служебный!B:G,4,FALSE)</f>
        <v>Credit Services</v>
      </c>
      <c r="AH332" s="112">
        <f t="shared" si="149"/>
        <v>20</v>
      </c>
      <c r="AI332" s="112">
        <f t="shared" si="155"/>
        <v>0</v>
      </c>
      <c r="AJ332" s="112" t="str">
        <f t="shared" si="150"/>
        <v>интрадей</v>
      </c>
      <c r="AK332" s="91" t="str">
        <f>IF(D332&lt;Служебный!P$3,"Раньше открытия",IF(D332&gt;Служебный!P$6,"Позже закрытия",IF(D332&lt;Служебный!P$4,Служебный!N$4,IF((D332&gt;Служебный!P$5),Служебный!N$6,Служебный!N$5))))</f>
        <v>11:00 - 14:30</v>
      </c>
      <c r="AL332" s="91">
        <f>IF(X332&gt;0,X332,0)</f>
        <v>0</v>
      </c>
      <c r="AM332" s="91">
        <f>IF(X332&lt;0,X332,0)</f>
        <v>-7.2500000000004547</v>
      </c>
      <c r="AN332" s="91">
        <f t="shared" si="160"/>
        <v>2010</v>
      </c>
      <c r="AO332" s="91" t="str">
        <f t="shared" si="161"/>
        <v>Май</v>
      </c>
      <c r="AP332" s="113">
        <f t="shared" si="162"/>
        <v>21</v>
      </c>
      <c r="AQ332" s="114">
        <f t="shared" si="151"/>
        <v>0</v>
      </c>
      <c r="AR332" s="114">
        <f t="shared" si="156"/>
        <v>30000</v>
      </c>
      <c r="AS332" s="114">
        <f t="shared" si="157"/>
        <v>0.97163089999981211</v>
      </c>
      <c r="AT332" s="114">
        <f t="shared" si="163"/>
        <v>-2.3928388357658599E-2</v>
      </c>
      <c r="AU332" s="91">
        <f t="shared" si="152"/>
        <v>0</v>
      </c>
      <c r="AV332" s="91">
        <f t="shared" si="153"/>
        <v>0</v>
      </c>
      <c r="AW332" s="91">
        <f t="shared" si="164"/>
        <v>45</v>
      </c>
      <c r="AX332" s="115">
        <f>IF(AV332=0,AX331,IF(VLOOKUP(C331,Сводный!I:L,2,FALSE)&lt;0,IF(AX331&lt;0,AX331-1,-1),IF(AX331&gt;0,AX331+1,1)))</f>
        <v>3</v>
      </c>
      <c r="AY332" s="120"/>
    </row>
    <row r="333" spans="1:51" s="25" customFormat="1" ht="11.25">
      <c r="A333" s="124"/>
      <c r="B333" s="116">
        <v>332</v>
      </c>
      <c r="C333" s="134">
        <v>40315</v>
      </c>
      <c r="D333" s="83">
        <v>0.48460648148148144</v>
      </c>
      <c r="E333" s="84">
        <v>40315</v>
      </c>
      <c r="F333" s="83">
        <v>0.49099537037037022</v>
      </c>
      <c r="G333" s="85" t="s">
        <v>986</v>
      </c>
      <c r="H333" s="85" t="s">
        <v>11854</v>
      </c>
      <c r="I333" s="86">
        <v>63.99</v>
      </c>
      <c r="J333" s="86">
        <v>63.7</v>
      </c>
      <c r="K333" s="85">
        <v>100</v>
      </c>
      <c r="L333" s="86">
        <v>2.1999999999999997</v>
      </c>
      <c r="M333" s="118" t="s">
        <v>11950</v>
      </c>
      <c r="N333" s="108" t="s">
        <v>11910</v>
      </c>
      <c r="O333" s="109">
        <v>-1</v>
      </c>
      <c r="P333" s="110" t="s">
        <v>11996</v>
      </c>
      <c r="Q333" s="86"/>
      <c r="R333" s="86"/>
      <c r="S333" s="128">
        <f t="shared" si="158"/>
        <v>30318.289269999943</v>
      </c>
      <c r="T333" s="128">
        <f t="shared" si="159"/>
        <v>2.1999999999999997</v>
      </c>
      <c r="U333" s="126">
        <f t="shared" si="146"/>
        <v>6399</v>
      </c>
      <c r="V333" s="126">
        <f t="shared" si="147"/>
        <v>6370</v>
      </c>
      <c r="W333" s="125">
        <f t="shared" si="148"/>
        <v>29</v>
      </c>
      <c r="X333" s="125">
        <f t="shared" si="154"/>
        <v>26.8</v>
      </c>
      <c r="Y333" s="127">
        <f t="shared" si="143"/>
        <v>1128.0099999999975</v>
      </c>
      <c r="Z333" s="127">
        <f t="shared" si="144"/>
        <v>291.4892699999977</v>
      </c>
      <c r="AA333" s="127">
        <f t="shared" si="141"/>
        <v>1157.0099999999975</v>
      </c>
      <c r="AB333" s="127">
        <f t="shared" si="142"/>
        <v>318.28926999999771</v>
      </c>
      <c r="AC333" s="91" t="str">
        <f>IF(G333&lt;&gt;"",VLOOKUP(WEEKDAY(C333,2),Служебный!K$4:L$10,2),"")</f>
        <v>пн</v>
      </c>
      <c r="AD333" s="111" t="str">
        <f t="shared" si="145"/>
        <v>11-12</v>
      </c>
      <c r="AE333" s="91" t="str">
        <f>VLOOKUP(G:G,Служебный!B:G,6,)</f>
        <v>NYSE</v>
      </c>
      <c r="AF333" s="91" t="str">
        <f>VLOOKUP(G:G,Служебный!B:G,3,FALSE)</f>
        <v>Industrial Goods</v>
      </c>
      <c r="AG333" s="91" t="str">
        <f>VLOOKUP(G:G,Служебный!B:G,4,FALSE)</f>
        <v>Farm &amp; Construction Machinery</v>
      </c>
      <c r="AH333" s="112">
        <f t="shared" si="149"/>
        <v>552</v>
      </c>
      <c r="AI333" s="112">
        <f t="shared" si="155"/>
        <v>0</v>
      </c>
      <c r="AJ333" s="112" t="str">
        <f t="shared" si="150"/>
        <v>интрадей</v>
      </c>
      <c r="AK333" s="91" t="str">
        <f>IF(D333&lt;Служебный!P$3,"Раньше открытия",IF(D333&gt;Служебный!P$6,"Позже закрытия",IF(D333&lt;Служебный!P$4,Служебный!N$4,IF((D333&gt;Служебный!P$5),Служебный!N$6,Служебный!N$5))))</f>
        <v>11:00 - 14:30</v>
      </c>
      <c r="AL333" s="91">
        <f>IF(X333&gt;0,X333,0)</f>
        <v>26.8</v>
      </c>
      <c r="AM333" s="91">
        <f>IF(X333&lt;0,X333,0)</f>
        <v>0</v>
      </c>
      <c r="AN333" s="91">
        <f t="shared" si="160"/>
        <v>2010</v>
      </c>
      <c r="AO333" s="91" t="str">
        <f t="shared" si="161"/>
        <v>Май</v>
      </c>
      <c r="AP333" s="113">
        <f t="shared" si="162"/>
        <v>21</v>
      </c>
      <c r="AQ333" s="114">
        <f t="shared" si="151"/>
        <v>0</v>
      </c>
      <c r="AR333" s="114">
        <f t="shared" si="156"/>
        <v>30000</v>
      </c>
      <c r="AS333" s="114">
        <f t="shared" si="157"/>
        <v>1.060964233333143</v>
      </c>
      <c r="AT333" s="114">
        <f t="shared" si="163"/>
        <v>8.8473695568812558E-2</v>
      </c>
      <c r="AU333" s="91">
        <f t="shared" si="152"/>
        <v>0</v>
      </c>
      <c r="AV333" s="91">
        <f t="shared" si="153"/>
        <v>0</v>
      </c>
      <c r="AW333" s="91">
        <f t="shared" si="164"/>
        <v>65</v>
      </c>
      <c r="AX333" s="115">
        <f>IF(AV333=0,AX332,IF(VLOOKUP(C332,Сводный!I:L,2,FALSE)&lt;0,IF(AX332&lt;0,AX332-1,-1),IF(AX332&gt;0,AX332+1,1)))</f>
        <v>3</v>
      </c>
      <c r="AY333" s="120"/>
    </row>
    <row r="334" spans="1:51" s="25" customFormat="1" ht="11.25">
      <c r="A334" s="124"/>
      <c r="B334" s="116">
        <v>333</v>
      </c>
      <c r="C334" s="134">
        <v>40315</v>
      </c>
      <c r="D334" s="83">
        <v>0.48460648148148144</v>
      </c>
      <c r="E334" s="84">
        <v>40315</v>
      </c>
      <c r="F334" s="83">
        <v>0.49246527777777782</v>
      </c>
      <c r="G334" s="85" t="s">
        <v>986</v>
      </c>
      <c r="H334" s="85" t="s">
        <v>11854</v>
      </c>
      <c r="I334" s="86">
        <v>63.99</v>
      </c>
      <c r="J334" s="86">
        <v>63.52</v>
      </c>
      <c r="K334" s="85">
        <v>100</v>
      </c>
      <c r="L334" s="86">
        <v>1.86</v>
      </c>
      <c r="M334" s="118" t="s">
        <v>11847</v>
      </c>
      <c r="N334" s="108" t="s">
        <v>11910</v>
      </c>
      <c r="O334" s="109">
        <v>-1</v>
      </c>
      <c r="P334" s="110" t="s">
        <v>11995</v>
      </c>
      <c r="Q334" s="86"/>
      <c r="R334" s="86"/>
      <c r="S334" s="128">
        <f t="shared" si="158"/>
        <v>30363.429269999942</v>
      </c>
      <c r="T334" s="128">
        <f t="shared" si="159"/>
        <v>1.86</v>
      </c>
      <c r="U334" s="126">
        <f t="shared" si="146"/>
        <v>6399</v>
      </c>
      <c r="V334" s="126">
        <f t="shared" si="147"/>
        <v>6352</v>
      </c>
      <c r="W334" s="125">
        <f t="shared" si="148"/>
        <v>47</v>
      </c>
      <c r="X334" s="125">
        <f t="shared" si="154"/>
        <v>45.14</v>
      </c>
      <c r="Y334" s="127">
        <f t="shared" si="143"/>
        <v>1157.0099999999975</v>
      </c>
      <c r="Z334" s="127">
        <f t="shared" si="144"/>
        <v>318.28926999999771</v>
      </c>
      <c r="AA334" s="127">
        <f t="shared" si="141"/>
        <v>1204.0099999999975</v>
      </c>
      <c r="AB334" s="127">
        <f t="shared" si="142"/>
        <v>363.4292699999977</v>
      </c>
      <c r="AC334" s="91" t="str">
        <f>IF(G334&lt;&gt;"",VLOOKUP(WEEKDAY(C334,2),Служебный!K$4:L$10,2),"")</f>
        <v>пн</v>
      </c>
      <c r="AD334" s="111" t="str">
        <f t="shared" si="145"/>
        <v>11-12</v>
      </c>
      <c r="AE334" s="91" t="str">
        <f>VLOOKUP(G:G,Служебный!B:G,6,)</f>
        <v>NYSE</v>
      </c>
      <c r="AF334" s="91" t="str">
        <f>VLOOKUP(G:G,Служебный!B:G,3,FALSE)</f>
        <v>Industrial Goods</v>
      </c>
      <c r="AG334" s="91" t="str">
        <f>VLOOKUP(G:G,Служебный!B:G,4,FALSE)</f>
        <v>Farm &amp; Construction Machinery</v>
      </c>
      <c r="AH334" s="112">
        <f t="shared" si="149"/>
        <v>679</v>
      </c>
      <c r="AI334" s="112">
        <f t="shared" si="155"/>
        <v>0</v>
      </c>
      <c r="AJ334" s="112" t="str">
        <f t="shared" si="150"/>
        <v>интрадей</v>
      </c>
      <c r="AK334" s="91" t="str">
        <f>IF(D334&lt;Служебный!P$3,"Раньше открытия",IF(D334&gt;Служебный!P$6,"Позже закрытия",IF(D334&lt;Служебный!P$4,Служебный!N$4,IF((D334&gt;Служебный!P$5),Служебный!N$6,Служебный!N$5))))</f>
        <v>11:00 - 14:30</v>
      </c>
      <c r="AL334" s="91">
        <f>IF(X334&gt;0,X334,0)</f>
        <v>45.14</v>
      </c>
      <c r="AM334" s="91">
        <f>IF(X334&lt;0,X334,0)</f>
        <v>0</v>
      </c>
      <c r="AN334" s="91">
        <f t="shared" si="160"/>
        <v>2010</v>
      </c>
      <c r="AO334" s="91" t="str">
        <f t="shared" si="161"/>
        <v>Май</v>
      </c>
      <c r="AP334" s="113">
        <f t="shared" si="162"/>
        <v>21</v>
      </c>
      <c r="AQ334" s="114">
        <f t="shared" si="151"/>
        <v>0</v>
      </c>
      <c r="AR334" s="114">
        <f t="shared" si="156"/>
        <v>30000</v>
      </c>
      <c r="AS334" s="114">
        <f t="shared" si="157"/>
        <v>1.2114308999998078</v>
      </c>
      <c r="AT334" s="114">
        <f t="shared" si="163"/>
        <v>0.14888702854572211</v>
      </c>
      <c r="AU334" s="91">
        <f t="shared" si="152"/>
        <v>0</v>
      </c>
      <c r="AV334" s="91">
        <f t="shared" si="153"/>
        <v>0</v>
      </c>
      <c r="AW334" s="91">
        <f t="shared" si="164"/>
        <v>65</v>
      </c>
      <c r="AX334" s="115">
        <f>IF(AV334=0,AX333,IF(VLOOKUP(C333,Сводный!I:L,2,FALSE)&lt;0,IF(AX333&lt;0,AX333-1,-1),IF(AX333&gt;0,AX333+1,1)))</f>
        <v>3</v>
      </c>
      <c r="AY334" s="120"/>
    </row>
    <row r="335" spans="1:51" s="25" customFormat="1" ht="11.25">
      <c r="A335" s="124"/>
      <c r="B335" s="116">
        <v>334</v>
      </c>
      <c r="C335" s="134">
        <v>40315</v>
      </c>
      <c r="D335" s="83">
        <v>0.56749999999999989</v>
      </c>
      <c r="E335" s="84">
        <v>40315</v>
      </c>
      <c r="F335" s="83">
        <v>0.56883101851851858</v>
      </c>
      <c r="G335" s="85" t="s">
        <v>986</v>
      </c>
      <c r="H335" s="85" t="s">
        <v>63</v>
      </c>
      <c r="I335" s="86">
        <v>62.85</v>
      </c>
      <c r="J335" s="86">
        <v>62.75</v>
      </c>
      <c r="K335" s="85">
        <v>200</v>
      </c>
      <c r="L335" s="86">
        <v>4.58</v>
      </c>
      <c r="M335" s="118" t="s">
        <v>11851</v>
      </c>
      <c r="N335" s="108" t="s">
        <v>11909</v>
      </c>
      <c r="O335" s="109">
        <v>2</v>
      </c>
      <c r="P335" s="110" t="s">
        <v>11996</v>
      </c>
      <c r="Q335" s="86"/>
      <c r="R335" s="86"/>
      <c r="S335" s="128">
        <f t="shared" si="158"/>
        <v>30338.849269999941</v>
      </c>
      <c r="T335" s="128">
        <f t="shared" si="159"/>
        <v>4.58</v>
      </c>
      <c r="U335" s="126">
        <f t="shared" si="146"/>
        <v>12570</v>
      </c>
      <c r="V335" s="126">
        <f t="shared" si="147"/>
        <v>12550</v>
      </c>
      <c r="W335" s="125">
        <f t="shared" si="148"/>
        <v>-20</v>
      </c>
      <c r="X335" s="125">
        <f t="shared" si="154"/>
        <v>-24.58</v>
      </c>
      <c r="Y335" s="127">
        <f t="shared" si="143"/>
        <v>1204.0099999999975</v>
      </c>
      <c r="Z335" s="127">
        <f t="shared" si="144"/>
        <v>363.4292699999977</v>
      </c>
      <c r="AA335" s="127">
        <f t="shared" si="141"/>
        <v>1184.0099999999975</v>
      </c>
      <c r="AB335" s="127">
        <f t="shared" si="142"/>
        <v>338.84926999999772</v>
      </c>
      <c r="AC335" s="91" t="str">
        <f>IF(G335&lt;&gt;"",VLOOKUP(WEEKDAY(C335,2),Служебный!K$4:L$10,2),"")</f>
        <v>пн</v>
      </c>
      <c r="AD335" s="111" t="str">
        <f t="shared" si="145"/>
        <v>13-14</v>
      </c>
      <c r="AE335" s="91" t="str">
        <f>VLOOKUP(G:G,Служебный!B:G,6,)</f>
        <v>NYSE</v>
      </c>
      <c r="AF335" s="91" t="str">
        <f>VLOOKUP(G:G,Служебный!B:G,3,FALSE)</f>
        <v>Industrial Goods</v>
      </c>
      <c r="AG335" s="91" t="str">
        <f>VLOOKUP(G:G,Служебный!B:G,4,FALSE)</f>
        <v>Farm &amp; Construction Machinery</v>
      </c>
      <c r="AH335" s="112">
        <f t="shared" si="149"/>
        <v>115</v>
      </c>
      <c r="AI335" s="112">
        <f t="shared" si="155"/>
        <v>0</v>
      </c>
      <c r="AJ335" s="112" t="str">
        <f t="shared" si="150"/>
        <v>интрадей</v>
      </c>
      <c r="AK335" s="91" t="str">
        <f>IF(D335&lt;Служебный!P$3,"Раньше открытия",IF(D335&gt;Служебный!P$6,"Позже закрытия",IF(D335&lt;Служебный!P$4,Служебный!N$4,IF((D335&gt;Служебный!P$5),Служебный!N$6,Служебный!N$5))))</f>
        <v>11:00 - 14:30</v>
      </c>
      <c r="AL335" s="91">
        <f>IF(X335&gt;0,X335,0)</f>
        <v>0</v>
      </c>
      <c r="AM335" s="91">
        <f>IF(X335&lt;0,X335,0)</f>
        <v>-24.58</v>
      </c>
      <c r="AN335" s="91">
        <f t="shared" si="160"/>
        <v>2010</v>
      </c>
      <c r="AO335" s="91" t="str">
        <f t="shared" si="161"/>
        <v>Май</v>
      </c>
      <c r="AP335" s="113">
        <f t="shared" si="162"/>
        <v>21</v>
      </c>
      <c r="AQ335" s="114">
        <f t="shared" si="151"/>
        <v>30338.849269999941</v>
      </c>
      <c r="AR335" s="114">
        <f t="shared" si="156"/>
        <v>30000</v>
      </c>
      <c r="AS335" s="114">
        <f t="shared" si="157"/>
        <v>1.1294975666664686</v>
      </c>
      <c r="AT335" s="114">
        <f t="shared" si="163"/>
        <v>-8.0952647941804082E-2</v>
      </c>
      <c r="AU335" s="91">
        <f t="shared" si="152"/>
        <v>0</v>
      </c>
      <c r="AV335" s="91">
        <f>IF(C335&lt;&gt;C336,AB335,0)</f>
        <v>338.84926999999772</v>
      </c>
      <c r="AW335" s="91">
        <f t="shared" si="164"/>
        <v>65</v>
      </c>
      <c r="AX335" s="115">
        <f>IF(AV335=0,AX334,IF(VLOOKUP(C334,Сводный!I:L,2,FALSE)&lt;0,IF(AX334&lt;0,AX334-1,-1),IF(AX334&gt;0,AX334+1,1)))</f>
        <v>-1</v>
      </c>
      <c r="AY335" s="120"/>
    </row>
    <row r="336" spans="1:51" s="25" customFormat="1" ht="101.25">
      <c r="A336" s="124"/>
      <c r="B336" s="116">
        <v>335</v>
      </c>
      <c r="C336" s="134">
        <v>40237</v>
      </c>
      <c r="D336" s="83">
        <v>0.98050925925925936</v>
      </c>
      <c r="E336" s="84">
        <v>40237</v>
      </c>
      <c r="F336" s="83">
        <v>0.99909722222222219</v>
      </c>
      <c r="G336" s="85" t="s">
        <v>3835</v>
      </c>
      <c r="H336" s="85" t="s">
        <v>63</v>
      </c>
      <c r="I336" s="86">
        <v>10.32</v>
      </c>
      <c r="J336" s="86">
        <v>10.45</v>
      </c>
      <c r="K336" s="85">
        <v>100</v>
      </c>
      <c r="L336" s="86">
        <v>2.2599999999999998</v>
      </c>
      <c r="M336" s="118" t="s">
        <v>11938</v>
      </c>
      <c r="N336" s="108" t="s">
        <v>14015</v>
      </c>
      <c r="O336" s="109">
        <v>3</v>
      </c>
      <c r="P336" s="110" t="s">
        <v>14016</v>
      </c>
      <c r="Q336" s="86"/>
      <c r="R336" s="86"/>
      <c r="S336" s="128">
        <f t="shared" si="158"/>
        <v>30349.589269999942</v>
      </c>
      <c r="T336" s="128">
        <f t="shared" si="159"/>
        <v>2.2599999999999998</v>
      </c>
      <c r="U336" s="126">
        <f t="shared" ref="U336:U399" si="165">I336*ABS(K336)</f>
        <v>1032</v>
      </c>
      <c r="V336" s="126">
        <f t="shared" ref="V336:V399" si="166">J336*ABS(K336)</f>
        <v>1045</v>
      </c>
      <c r="W336" s="125">
        <f t="shared" ref="W336:W399" si="167">IF(H336="s",U336-V336,V336-U336)</f>
        <v>13</v>
      </c>
      <c r="X336" s="125">
        <f t="shared" ref="X336:X399" si="168">W336-T336</f>
        <v>10.74</v>
      </c>
      <c r="Y336" s="127">
        <f t="shared" ref="Y336:Y399" si="169">Y335+W335</f>
        <v>1184.0099999999975</v>
      </c>
      <c r="Z336" s="127">
        <f t="shared" ref="Z336:Z399" si="170">Z335+X335</f>
        <v>338.84926999999772</v>
      </c>
      <c r="AA336" s="127">
        <f t="shared" ref="AA336:AA399" si="171">Y336+W336</f>
        <v>1197.0099999999975</v>
      </c>
      <c r="AB336" s="127">
        <f t="shared" ref="AB336:AB399" si="172">Z336+X336</f>
        <v>349.58926999999773</v>
      </c>
      <c r="AC336" s="91" t="str">
        <f>IF(G336&lt;&gt;"",VLOOKUP(WEEKDAY(C336,2),Служебный!K$4:L$10,2),"")</f>
        <v>вс</v>
      </c>
      <c r="AD336" s="91" t="str">
        <f>IF(G336 &lt;&gt; "",TEXT((HOUR(D336)),0)&amp;"-"&amp;TEXT(HOUR(D336)+1,0),"")</f>
        <v>23-24</v>
      </c>
      <c r="AE336" s="91" t="str">
        <f>VLOOKUP(G:G,Служебный!B:G,6,)</f>
        <v>NYSE</v>
      </c>
      <c r="AF336" s="91" t="str">
        <f>VLOOKUP(G:G,Служебный!B:G,3,FALSE)</f>
        <v>Basic Materials</v>
      </c>
      <c r="AG336" s="91" t="str">
        <f>VLOOKUP(G:G,Служебный!B:G,4,FALSE)</f>
        <v>Oil &amp; Gas Equipment &amp; Services</v>
      </c>
      <c r="AH336" s="112">
        <f t="shared" ref="AH336:AH399" si="173">ROUND(((E336+F336)-(C336+D336))*86400,0)</f>
        <v>1606</v>
      </c>
      <c r="AI336" s="112">
        <f t="shared" ref="AI336:AI399" si="174">IF(FLOOR((AH336/60),15)&gt;400,"Среднесрок",FLOOR((AH336/60),15))</f>
        <v>15</v>
      </c>
      <c r="AJ336" s="112" t="str">
        <f t="shared" si="150"/>
        <v>интрадей</v>
      </c>
      <c r="AK336" s="91" t="str">
        <f>IF(D336&lt;Служебный!P$3,"Раньше открытия",IF(D336&gt;Служебный!P$6,"Позже закрытия",IF(D336&lt;Служебный!P$4,Служебный!N$4,IF((D336&gt;Служебный!P$5),Служебный!N$6,Служебный!N$5))))</f>
        <v>Позже закрытия</v>
      </c>
      <c r="AL336" s="91">
        <f t="shared" ref="AL336:AL399" si="175">IF(X336&gt;0,X336,0)</f>
        <v>10.74</v>
      </c>
      <c r="AM336" s="91">
        <f t="shared" ref="AM336:AM399" si="176">IF(X336&lt;0,X336,0)</f>
        <v>0</v>
      </c>
      <c r="AN336" s="91">
        <f t="shared" si="160"/>
        <v>2010</v>
      </c>
      <c r="AO336" s="91" t="str">
        <f t="shared" si="161"/>
        <v>Февраль</v>
      </c>
      <c r="AP336" s="113">
        <f t="shared" si="162"/>
        <v>9</v>
      </c>
      <c r="AQ336" s="114">
        <f t="shared" si="151"/>
        <v>0</v>
      </c>
      <c r="AR336" s="114">
        <f t="shared" si="156"/>
        <v>30000</v>
      </c>
      <c r="AS336" s="114">
        <f t="shared" si="157"/>
        <v>1.165297566666474</v>
      </c>
      <c r="AT336" s="114">
        <f t="shared" si="163"/>
        <v>3.5400156098279144E-2</v>
      </c>
      <c r="AU336" s="91">
        <f t="shared" ref="AU336:AU399" si="177">IF(C336&lt;&gt;C335,Z336,0)</f>
        <v>338.84926999999772</v>
      </c>
      <c r="AV336" s="91">
        <f t="shared" ref="AV336:AV399" si="178">IF(C336&lt;&gt;C337,AB336,0)</f>
        <v>0</v>
      </c>
      <c r="AW336" s="91">
        <f t="shared" ref="AW336:AW399" si="179">CEILING(I336,5)</f>
        <v>15</v>
      </c>
      <c r="AX336" s="115">
        <f>IF(AV336=0,AX335,IF(VLOOKUP(C335,Сводный!I:L,2,FALSE)&lt;0,IF(AX335&lt;0,AX335-1,-1),IF(AX335&gt;0,AX335+1,1)))</f>
        <v>-1</v>
      </c>
      <c r="AY336" s="120"/>
    </row>
    <row r="337" spans="1:51" s="25" customFormat="1" ht="11.25">
      <c r="A337" s="124"/>
      <c r="B337" s="116">
        <v>336</v>
      </c>
      <c r="C337" s="134">
        <v>40237</v>
      </c>
      <c r="D337" s="83">
        <v>0.97978009259259258</v>
      </c>
      <c r="E337" s="84">
        <v>40238</v>
      </c>
      <c r="F337" s="83">
        <v>1.5891203703703703E-2</v>
      </c>
      <c r="G337" s="85" t="s">
        <v>3143</v>
      </c>
      <c r="H337" s="85" t="s">
        <v>63</v>
      </c>
      <c r="I337" s="86">
        <v>10.28</v>
      </c>
      <c r="J337" s="86">
        <v>10.45</v>
      </c>
      <c r="K337" s="85">
        <v>100</v>
      </c>
      <c r="L337" s="86">
        <v>2.2599999999999998</v>
      </c>
      <c r="M337" s="118" t="s">
        <v>14017</v>
      </c>
      <c r="N337" s="108" t="s">
        <v>14015</v>
      </c>
      <c r="O337" s="109">
        <v>4</v>
      </c>
      <c r="P337" s="110"/>
      <c r="Q337" s="86"/>
      <c r="R337" s="86"/>
      <c r="S337" s="128">
        <f t="shared" si="158"/>
        <v>30364.329269999944</v>
      </c>
      <c r="T337" s="128">
        <f t="shared" si="159"/>
        <v>2.2599999999999998</v>
      </c>
      <c r="U337" s="126">
        <f t="shared" si="165"/>
        <v>1028</v>
      </c>
      <c r="V337" s="126">
        <f t="shared" si="166"/>
        <v>1045</v>
      </c>
      <c r="W337" s="125">
        <f t="shared" si="167"/>
        <v>17</v>
      </c>
      <c r="X337" s="125">
        <f t="shared" si="168"/>
        <v>14.74</v>
      </c>
      <c r="Y337" s="127">
        <f t="shared" si="169"/>
        <v>1197.0099999999975</v>
      </c>
      <c r="Z337" s="127">
        <f t="shared" si="170"/>
        <v>349.58926999999773</v>
      </c>
      <c r="AA337" s="127">
        <f t="shared" si="171"/>
        <v>1214.0099999999975</v>
      </c>
      <c r="AB337" s="127">
        <f t="shared" si="172"/>
        <v>364.32926999999773</v>
      </c>
      <c r="AC337" s="91" t="str">
        <f>VLOOKUP(WEEKDAY(C337,2),Служебный!K$4:L$10,2)</f>
        <v>вс</v>
      </c>
      <c r="AD337" s="111" t="str">
        <f t="shared" ref="AD337:AD400" si="180">IF(G337 &lt;&gt; "",TEXT((HOUR(D337)),0)&amp;"-"&amp;TEXT(HOUR(D337)+1,0),"")</f>
        <v>23-24</v>
      </c>
      <c r="AE337" s="91" t="str">
        <f>VLOOKUP(G:G,Служебный!B:G,6,)</f>
        <v>NYSE</v>
      </c>
      <c r="AF337" s="91" t="str">
        <f>VLOOKUP(G:G,Служебный!B:G,3,FALSE)</f>
        <v>Basic Materials</v>
      </c>
      <c r="AG337" s="91" t="str">
        <f>VLOOKUP(G:G,Служебный!B:G,4,FALSE)</f>
        <v>Oil &amp; Gas Drilling &amp; Exploration</v>
      </c>
      <c r="AH337" s="112">
        <f t="shared" si="173"/>
        <v>3120</v>
      </c>
      <c r="AI337" s="112">
        <f t="shared" si="174"/>
        <v>45</v>
      </c>
      <c r="AJ337" s="112" t="str">
        <f t="shared" si="150"/>
        <v>интрадей</v>
      </c>
      <c r="AK337" s="91" t="str">
        <f>IF(D337&lt;Служебный!P$3,"Раньше открытия",IF(D337&gt;Служебный!P$6,"Позже закрытия",IF(D337&lt;Служебный!P$4,Служебный!N$4,IF((D337&gt;Служебный!P$5),Служебный!N$6,Служебный!N$5))))</f>
        <v>Позже закрытия</v>
      </c>
      <c r="AL337" s="91">
        <f t="shared" si="175"/>
        <v>14.74</v>
      </c>
      <c r="AM337" s="91">
        <f t="shared" si="176"/>
        <v>0</v>
      </c>
      <c r="AN337" s="91">
        <f t="shared" si="160"/>
        <v>2010</v>
      </c>
      <c r="AO337" s="91" t="str">
        <f t="shared" si="161"/>
        <v>Февраль</v>
      </c>
      <c r="AP337" s="113">
        <f t="shared" si="162"/>
        <v>9</v>
      </c>
      <c r="AQ337" s="114">
        <f t="shared" si="151"/>
        <v>30364.329269999944</v>
      </c>
      <c r="AR337" s="114">
        <f t="shared" si="156"/>
        <v>30000</v>
      </c>
      <c r="AS337" s="114">
        <f t="shared" si="157"/>
        <v>1.2144308999998126</v>
      </c>
      <c r="AT337" s="114">
        <f t="shared" si="163"/>
        <v>4.8567378849412778E-2</v>
      </c>
      <c r="AU337" s="91">
        <f t="shared" si="177"/>
        <v>0</v>
      </c>
      <c r="AV337" s="91">
        <f t="shared" si="178"/>
        <v>364.32926999999773</v>
      </c>
      <c r="AW337" s="91">
        <f t="shared" si="179"/>
        <v>15</v>
      </c>
      <c r="AX337" s="115">
        <f>IF(AV337=0,AX336,IF(VLOOKUP(C336,Сводный!I:L,2,FALSE)&lt;0,IF(AX336&lt;0,AX336-1,-1),IF(AX336&gt;0,AX336+1,1)))</f>
        <v>1</v>
      </c>
      <c r="AY337" s="120"/>
    </row>
    <row r="338" spans="1:51" s="25" customFormat="1" ht="11.25">
      <c r="A338" s="124"/>
      <c r="B338" s="116">
        <v>337</v>
      </c>
      <c r="C338" s="134">
        <v>40238</v>
      </c>
      <c r="D338" s="83">
        <v>0.99353009259259262</v>
      </c>
      <c r="E338" s="84">
        <v>40238</v>
      </c>
      <c r="F338" s="83">
        <v>0.99951388888888892</v>
      </c>
      <c r="G338" s="85" t="s">
        <v>5441</v>
      </c>
      <c r="H338" s="85" t="s">
        <v>68</v>
      </c>
      <c r="I338" s="86">
        <v>14.47</v>
      </c>
      <c r="J338" s="86">
        <v>14.58</v>
      </c>
      <c r="K338" s="85">
        <v>100</v>
      </c>
      <c r="L338" s="86">
        <v>2.23</v>
      </c>
      <c r="M338" s="118" t="s">
        <v>14017</v>
      </c>
      <c r="N338" s="108" t="s">
        <v>14015</v>
      </c>
      <c r="O338" s="109">
        <v>2</v>
      </c>
      <c r="P338" s="110"/>
      <c r="Q338" s="86"/>
      <c r="R338" s="86"/>
      <c r="S338" s="128">
        <f t="shared" si="158"/>
        <v>30351.099269999944</v>
      </c>
      <c r="T338" s="128">
        <f t="shared" si="159"/>
        <v>2.23</v>
      </c>
      <c r="U338" s="126">
        <f t="shared" si="165"/>
        <v>1447</v>
      </c>
      <c r="V338" s="126">
        <f t="shared" si="166"/>
        <v>1458</v>
      </c>
      <c r="W338" s="125">
        <f t="shared" si="167"/>
        <v>-11</v>
      </c>
      <c r="X338" s="125">
        <f t="shared" si="168"/>
        <v>-13.23</v>
      </c>
      <c r="Y338" s="127">
        <f t="shared" si="169"/>
        <v>1214.0099999999975</v>
      </c>
      <c r="Z338" s="127">
        <f t="shared" si="170"/>
        <v>364.32926999999773</v>
      </c>
      <c r="AA338" s="127">
        <f t="shared" si="171"/>
        <v>1203.0099999999975</v>
      </c>
      <c r="AB338" s="127">
        <f t="shared" si="172"/>
        <v>351.09926999999772</v>
      </c>
      <c r="AC338" s="91" t="str">
        <f>VLOOKUP(WEEKDAY(C338,2),Служебный!K$4:L$10,2)</f>
        <v>пн</v>
      </c>
      <c r="AD338" s="111" t="str">
        <f t="shared" si="180"/>
        <v>23-24</v>
      </c>
      <c r="AE338" s="91" t="str">
        <f>VLOOKUP(G:G,Служебный!B:G,6,)</f>
        <v>NYSE</v>
      </c>
      <c r="AF338" s="91" t="str">
        <f>VLOOKUP(G:G,Служебный!B:G,3,FALSE)</f>
        <v>Industrial Goods</v>
      </c>
      <c r="AG338" s="91" t="str">
        <f>VLOOKUP(G:G,Служебный!B:G,4,FALSE)</f>
        <v>General Building Materials</v>
      </c>
      <c r="AH338" s="112">
        <f t="shared" si="173"/>
        <v>517</v>
      </c>
      <c r="AI338" s="112">
        <f t="shared" si="174"/>
        <v>0</v>
      </c>
      <c r="AJ338" s="112" t="str">
        <f t="shared" si="150"/>
        <v>интрадей</v>
      </c>
      <c r="AK338" s="91" t="str">
        <f>IF(D338&lt;Служебный!P$3,"Раньше открытия",IF(D338&gt;Служебный!P$6,"Позже закрытия",IF(D338&lt;Служебный!P$4,Служебный!N$4,IF((D338&gt;Служебный!P$5),Служебный!N$6,Служебный!N$5))))</f>
        <v>Позже закрытия</v>
      </c>
      <c r="AL338" s="91">
        <f t="shared" si="175"/>
        <v>0</v>
      </c>
      <c r="AM338" s="91">
        <f t="shared" si="176"/>
        <v>-13.23</v>
      </c>
      <c r="AN338" s="91">
        <f t="shared" si="160"/>
        <v>2010</v>
      </c>
      <c r="AO338" s="91" t="str">
        <f t="shared" si="161"/>
        <v>Март</v>
      </c>
      <c r="AP338" s="113">
        <f t="shared" si="162"/>
        <v>10</v>
      </c>
      <c r="AQ338" s="114">
        <f t="shared" si="151"/>
        <v>0</v>
      </c>
      <c r="AR338" s="114">
        <f t="shared" si="156"/>
        <v>30000</v>
      </c>
      <c r="AS338" s="114">
        <f t="shared" si="157"/>
        <v>1.1703308999998141</v>
      </c>
      <c r="AT338" s="114">
        <f t="shared" si="163"/>
        <v>-4.3570861988612562E-2</v>
      </c>
      <c r="AU338" s="91">
        <f t="shared" si="177"/>
        <v>364.32926999999773</v>
      </c>
      <c r="AV338" s="91">
        <f t="shared" si="178"/>
        <v>0</v>
      </c>
      <c r="AW338" s="91">
        <f t="shared" si="179"/>
        <v>15</v>
      </c>
      <c r="AX338" s="115">
        <f>IF(AV338=0,AX337,IF(VLOOKUP(C337,Сводный!I:L,2,FALSE)&lt;0,IF(AX337&lt;0,AX337-1,-1),IF(AX337&gt;0,AX337+1,1)))</f>
        <v>1</v>
      </c>
      <c r="AY338" s="120"/>
    </row>
    <row r="339" spans="1:51" s="25" customFormat="1" ht="56.25">
      <c r="A339" s="124"/>
      <c r="B339" s="116">
        <v>338</v>
      </c>
      <c r="C339" s="134">
        <v>40238</v>
      </c>
      <c r="D339" s="83">
        <v>0.98976851851851855</v>
      </c>
      <c r="E339" s="84">
        <v>40239</v>
      </c>
      <c r="F339" s="83">
        <v>1.2384259259259258E-3</v>
      </c>
      <c r="G339" s="85" t="s">
        <v>3369</v>
      </c>
      <c r="H339" s="85" t="s">
        <v>68</v>
      </c>
      <c r="I339" s="86">
        <v>13.99</v>
      </c>
      <c r="J339" s="86">
        <v>14.04</v>
      </c>
      <c r="K339" s="85">
        <v>100</v>
      </c>
      <c r="L339" s="86">
        <v>2.23</v>
      </c>
      <c r="M339" s="118" t="s">
        <v>11939</v>
      </c>
      <c r="N339" s="108" t="s">
        <v>11947</v>
      </c>
      <c r="O339" s="109">
        <v>4</v>
      </c>
      <c r="P339" s="110" t="s">
        <v>14018</v>
      </c>
      <c r="Q339" s="86"/>
      <c r="R339" s="86"/>
      <c r="S339" s="128">
        <f t="shared" si="158"/>
        <v>30343.869269999945</v>
      </c>
      <c r="T339" s="128">
        <f t="shared" si="159"/>
        <v>2.23</v>
      </c>
      <c r="U339" s="126">
        <f t="shared" si="165"/>
        <v>1399</v>
      </c>
      <c r="V339" s="126">
        <f t="shared" si="166"/>
        <v>1404</v>
      </c>
      <c r="W339" s="125">
        <f t="shared" si="167"/>
        <v>-5</v>
      </c>
      <c r="X339" s="125">
        <f t="shared" si="168"/>
        <v>-7.23</v>
      </c>
      <c r="Y339" s="127">
        <f t="shared" si="169"/>
        <v>1203.0099999999975</v>
      </c>
      <c r="Z339" s="127">
        <f t="shared" si="170"/>
        <v>351.09926999999772</v>
      </c>
      <c r="AA339" s="127">
        <f t="shared" si="171"/>
        <v>1198.0099999999975</v>
      </c>
      <c r="AB339" s="127">
        <f t="shared" si="172"/>
        <v>343.8692699999977</v>
      </c>
      <c r="AC339" s="91" t="str">
        <f>VLOOKUP(WEEKDAY(C339,2),Служебный!K$4:L$10,2)</f>
        <v>пн</v>
      </c>
      <c r="AD339" s="111" t="str">
        <f t="shared" si="180"/>
        <v>23-24</v>
      </c>
      <c r="AE339" s="91" t="str">
        <f>VLOOKUP(G:G,Служебный!B:G,6,)</f>
        <v>NYSE</v>
      </c>
      <c r="AF339" s="91" t="str">
        <f>VLOOKUP(G:G,Служебный!B:G,3,FALSE)</f>
        <v>Consumer Goods</v>
      </c>
      <c r="AG339" s="91" t="str">
        <f>VLOOKUP(G:G,Служебный!B:G,4,FALSE)</f>
        <v>Home Furnishings &amp; Fixtures</v>
      </c>
      <c r="AH339" s="112">
        <f t="shared" si="173"/>
        <v>991</v>
      </c>
      <c r="AI339" s="112">
        <f t="shared" si="174"/>
        <v>15</v>
      </c>
      <c r="AJ339" s="112" t="str">
        <f t="shared" si="150"/>
        <v>интрадей</v>
      </c>
      <c r="AK339" s="91" t="str">
        <f>IF(D339&lt;Служебный!P$3,"Раньше открытия",IF(D339&gt;Служебный!P$6,"Позже закрытия",IF(D339&lt;Служебный!P$4,Служебный!N$4,IF((D339&gt;Служебный!P$5),Служебный!N$6,Служебный!N$5))))</f>
        <v>Позже закрытия</v>
      </c>
      <c r="AL339" s="91">
        <f t="shared" si="175"/>
        <v>0</v>
      </c>
      <c r="AM339" s="91">
        <f t="shared" si="176"/>
        <v>-7.23</v>
      </c>
      <c r="AN339" s="91">
        <f t="shared" si="160"/>
        <v>2010</v>
      </c>
      <c r="AO339" s="91" t="str">
        <f t="shared" si="161"/>
        <v>Март</v>
      </c>
      <c r="AP339" s="113">
        <f t="shared" si="162"/>
        <v>10</v>
      </c>
      <c r="AQ339" s="114">
        <f t="shared" si="151"/>
        <v>30343.869269999945</v>
      </c>
      <c r="AR339" s="114">
        <f t="shared" si="156"/>
        <v>30000</v>
      </c>
      <c r="AS339" s="114">
        <f t="shared" si="157"/>
        <v>1.1462308999998156</v>
      </c>
      <c r="AT339" s="114">
        <f t="shared" si="163"/>
        <v>-2.3821212983695588E-2</v>
      </c>
      <c r="AU339" s="91">
        <f t="shared" si="177"/>
        <v>0</v>
      </c>
      <c r="AV339" s="91">
        <f t="shared" si="178"/>
        <v>343.8692699999977</v>
      </c>
      <c r="AW339" s="91">
        <f t="shared" si="179"/>
        <v>15</v>
      </c>
      <c r="AX339" s="115">
        <f>IF(AV339=0,AX338,IF(VLOOKUP(C338,Сводный!I:L,2,FALSE)&lt;0,IF(AX338&lt;0,AX338-1,-1),IF(AX338&gt;0,AX338+1,1)))</f>
        <v>2</v>
      </c>
      <c r="AY339" s="120"/>
    </row>
    <row r="340" spans="1:51" s="25" customFormat="1" ht="11.25">
      <c r="A340" s="124"/>
      <c r="B340" s="116">
        <v>339</v>
      </c>
      <c r="C340" s="134">
        <v>40239</v>
      </c>
      <c r="D340" s="83">
        <v>1.8865740740740742E-3</v>
      </c>
      <c r="E340" s="84">
        <v>40239</v>
      </c>
      <c r="F340" s="83">
        <v>5.5902777777777782E-3</v>
      </c>
      <c r="G340" s="85" t="s">
        <v>488</v>
      </c>
      <c r="H340" s="85" t="s">
        <v>68</v>
      </c>
      <c r="I340" s="86">
        <v>49.98</v>
      </c>
      <c r="J340" s="86">
        <v>49.82</v>
      </c>
      <c r="K340" s="85">
        <v>100</v>
      </c>
      <c r="L340" s="86">
        <v>1.88</v>
      </c>
      <c r="M340" s="118" t="s">
        <v>11939</v>
      </c>
      <c r="N340" s="108" t="s">
        <v>14017</v>
      </c>
      <c r="O340" s="109">
        <v>4</v>
      </c>
      <c r="P340" s="110"/>
      <c r="Q340" s="86"/>
      <c r="R340" s="86"/>
      <c r="S340" s="128">
        <f t="shared" si="158"/>
        <v>30357.989269999944</v>
      </c>
      <c r="T340" s="128">
        <f t="shared" si="159"/>
        <v>1.88</v>
      </c>
      <c r="U340" s="126">
        <f t="shared" si="165"/>
        <v>4998</v>
      </c>
      <c r="V340" s="126">
        <f t="shared" si="166"/>
        <v>4982</v>
      </c>
      <c r="W340" s="125">
        <f t="shared" si="167"/>
        <v>16</v>
      </c>
      <c r="X340" s="125">
        <f t="shared" si="168"/>
        <v>14.120000000000001</v>
      </c>
      <c r="Y340" s="127">
        <f t="shared" si="169"/>
        <v>1198.0099999999975</v>
      </c>
      <c r="Z340" s="127">
        <f t="shared" si="170"/>
        <v>343.8692699999977</v>
      </c>
      <c r="AA340" s="127">
        <f t="shared" si="171"/>
        <v>1214.0099999999975</v>
      </c>
      <c r="AB340" s="127">
        <f t="shared" si="172"/>
        <v>357.9892699999977</v>
      </c>
      <c r="AC340" s="91" t="str">
        <f>VLOOKUP(WEEKDAY(C340,2),Служебный!K$4:L$10,2)</f>
        <v>вт</v>
      </c>
      <c r="AD340" s="111" t="str">
        <f t="shared" si="180"/>
        <v>0-1</v>
      </c>
      <c r="AE340" s="91" t="str">
        <f>VLOOKUP(G:G,Служебный!B:G,6,)</f>
        <v>NYSE</v>
      </c>
      <c r="AF340" s="91" t="str">
        <f>VLOOKUP(G:G,Служебный!B:G,3,FALSE)</f>
        <v>Basic Materials</v>
      </c>
      <c r="AG340" s="91" t="str">
        <f>VLOOKUP(G:G,Служебный!B:G,4,FALSE)</f>
        <v>Chemicals - Major Diversified</v>
      </c>
      <c r="AH340" s="112">
        <f t="shared" si="173"/>
        <v>320</v>
      </c>
      <c r="AI340" s="112">
        <f t="shared" si="174"/>
        <v>0</v>
      </c>
      <c r="AJ340" s="112" t="str">
        <f t="shared" si="150"/>
        <v>интрадей</v>
      </c>
      <c r="AK340" s="91" t="str">
        <f>IF(D340&lt;Служебный!P$3,"Раньше открытия",IF(D340&gt;Служебный!P$6,"Позже закрытия",IF(D340&lt;Служебный!P$4,Служебный!N$4,IF((D340&gt;Служебный!P$5),Служебный!N$6,Служебный!N$5))))</f>
        <v>9:30 - 11:00</v>
      </c>
      <c r="AL340" s="91">
        <f t="shared" si="175"/>
        <v>14.120000000000001</v>
      </c>
      <c r="AM340" s="91">
        <f t="shared" si="176"/>
        <v>0</v>
      </c>
      <c r="AN340" s="91">
        <f t="shared" si="160"/>
        <v>2010</v>
      </c>
      <c r="AO340" s="91" t="str">
        <f t="shared" si="161"/>
        <v>Март</v>
      </c>
      <c r="AP340" s="113">
        <f t="shared" si="162"/>
        <v>10</v>
      </c>
      <c r="AQ340" s="114">
        <f t="shared" si="151"/>
        <v>30357.989269999944</v>
      </c>
      <c r="AR340" s="114">
        <f t="shared" si="156"/>
        <v>30000</v>
      </c>
      <c r="AS340" s="114">
        <f t="shared" si="157"/>
        <v>1.1932975666664789</v>
      </c>
      <c r="AT340" s="114">
        <f t="shared" si="163"/>
        <v>4.6533287743758485E-2</v>
      </c>
      <c r="AU340" s="91">
        <f t="shared" si="177"/>
        <v>343.8692699999977</v>
      </c>
      <c r="AV340" s="91">
        <f t="shared" si="178"/>
        <v>357.9892699999977</v>
      </c>
      <c r="AW340" s="91">
        <f t="shared" si="179"/>
        <v>50</v>
      </c>
      <c r="AX340" s="115">
        <f>IF(AV340=0,AX339,IF(VLOOKUP(C339,Сводный!I:L,2,FALSE)&lt;0,IF(AX339&lt;0,AX339-1,-1),IF(AX339&gt;0,AX339+1,1)))</f>
        <v>3</v>
      </c>
      <c r="AY340" s="120"/>
    </row>
    <row r="341" spans="1:51" s="25" customFormat="1" ht="11.25">
      <c r="A341" s="124"/>
      <c r="B341" s="116">
        <v>340</v>
      </c>
      <c r="C341" s="134">
        <v>40238</v>
      </c>
      <c r="D341" s="83">
        <v>0.99710648148148151</v>
      </c>
      <c r="E341" s="84">
        <v>40239</v>
      </c>
      <c r="F341" s="83">
        <v>6.9444444444444441E-3</v>
      </c>
      <c r="G341" s="85" t="s">
        <v>2343</v>
      </c>
      <c r="H341" s="85" t="s">
        <v>63</v>
      </c>
      <c r="I341" s="86">
        <v>15.04</v>
      </c>
      <c r="J341" s="86">
        <v>14.95</v>
      </c>
      <c r="K341" s="85">
        <v>100</v>
      </c>
      <c r="L341" s="86">
        <v>2.11</v>
      </c>
      <c r="M341" s="118" t="s">
        <v>14017</v>
      </c>
      <c r="N341" s="108" t="s">
        <v>14015</v>
      </c>
      <c r="O341" s="109">
        <v>2</v>
      </c>
      <c r="P341" s="110"/>
      <c r="Q341" s="86"/>
      <c r="R341" s="86"/>
      <c r="S341" s="128">
        <f t="shared" si="158"/>
        <v>30346.879269999943</v>
      </c>
      <c r="T341" s="128">
        <f t="shared" si="159"/>
        <v>2.11</v>
      </c>
      <c r="U341" s="126">
        <f t="shared" si="165"/>
        <v>1504</v>
      </c>
      <c r="V341" s="126">
        <f t="shared" si="166"/>
        <v>1495</v>
      </c>
      <c r="W341" s="125">
        <f t="shared" si="167"/>
        <v>-9</v>
      </c>
      <c r="X341" s="125">
        <f t="shared" si="168"/>
        <v>-11.11</v>
      </c>
      <c r="Y341" s="127">
        <f t="shared" si="169"/>
        <v>1214.0099999999975</v>
      </c>
      <c r="Z341" s="127">
        <f t="shared" si="170"/>
        <v>357.9892699999977</v>
      </c>
      <c r="AA341" s="127">
        <f t="shared" si="171"/>
        <v>1205.0099999999975</v>
      </c>
      <c r="AB341" s="127">
        <f t="shared" si="172"/>
        <v>346.87926999999769</v>
      </c>
      <c r="AC341" s="91" t="str">
        <f>VLOOKUP(WEEKDAY(C341,2),Служебный!K$4:L$10,2)</f>
        <v>пн</v>
      </c>
      <c r="AD341" s="111" t="str">
        <f t="shared" si="180"/>
        <v>23-24</v>
      </c>
      <c r="AE341" s="91" t="str">
        <f>VLOOKUP(G:G,Служебный!B:G,6,)</f>
        <v>NYSE</v>
      </c>
      <c r="AF341" s="91" t="str">
        <f>VLOOKUP(G:G,Служебный!B:G,3,FALSE)</f>
        <v>Basic Materials</v>
      </c>
      <c r="AG341" s="91" t="str">
        <f>VLOOKUP(G:G,Служебный!B:G,4,FALSE)</f>
        <v>Synthetics</v>
      </c>
      <c r="AH341" s="112">
        <f t="shared" si="173"/>
        <v>850</v>
      </c>
      <c r="AI341" s="112">
        <f t="shared" si="174"/>
        <v>0</v>
      </c>
      <c r="AJ341" s="112" t="str">
        <f t="shared" si="150"/>
        <v>интрадей</v>
      </c>
      <c r="AK341" s="91" t="str">
        <f>IF(D341&lt;Служебный!P$3,"Раньше открытия",IF(D341&gt;Служебный!P$6,"Позже закрытия",IF(D341&lt;Служебный!P$4,Служебный!N$4,IF((D341&gt;Служебный!P$5),Служебный!N$6,Служебный!N$5))))</f>
        <v>Позже закрытия</v>
      </c>
      <c r="AL341" s="91">
        <f t="shared" si="175"/>
        <v>0</v>
      </c>
      <c r="AM341" s="91">
        <f t="shared" si="176"/>
        <v>-11.11</v>
      </c>
      <c r="AN341" s="91">
        <f t="shared" si="160"/>
        <v>2010</v>
      </c>
      <c r="AO341" s="91" t="str">
        <f t="shared" si="161"/>
        <v>Март</v>
      </c>
      <c r="AP341" s="113">
        <f t="shared" si="162"/>
        <v>10</v>
      </c>
      <c r="AQ341" s="114">
        <f t="shared" si="151"/>
        <v>0</v>
      </c>
      <c r="AR341" s="114">
        <f t="shared" si="156"/>
        <v>30000</v>
      </c>
      <c r="AS341" s="114">
        <f t="shared" si="157"/>
        <v>1.1562642333331434</v>
      </c>
      <c r="AT341" s="114">
        <f t="shared" si="163"/>
        <v>-3.6596626677708168E-2</v>
      </c>
      <c r="AU341" s="91">
        <f t="shared" si="177"/>
        <v>357.9892699999977</v>
      </c>
      <c r="AV341" s="91">
        <f t="shared" si="178"/>
        <v>0</v>
      </c>
      <c r="AW341" s="91">
        <f t="shared" si="179"/>
        <v>20</v>
      </c>
      <c r="AX341" s="115">
        <f>IF(AV341=0,AX340,IF(VLOOKUP(C340,Сводный!I:L,2,FALSE)&lt;0,IF(AX340&lt;0,AX340-1,-1),IF(AX340&gt;0,AX340+1,1)))</f>
        <v>3</v>
      </c>
      <c r="AY341" s="120"/>
    </row>
    <row r="342" spans="1:51" s="25" customFormat="1" ht="33.75">
      <c r="A342" s="124"/>
      <c r="B342" s="116">
        <v>341</v>
      </c>
      <c r="C342" s="134">
        <v>40238</v>
      </c>
      <c r="D342" s="83">
        <v>0.98633101851851857</v>
      </c>
      <c r="E342" s="84">
        <v>40239</v>
      </c>
      <c r="F342" s="83">
        <v>1.4432870370370372E-2</v>
      </c>
      <c r="G342" s="85" t="s">
        <v>5280</v>
      </c>
      <c r="H342" s="85" t="s">
        <v>68</v>
      </c>
      <c r="I342" s="86">
        <v>11.94</v>
      </c>
      <c r="J342" s="86">
        <v>11.56</v>
      </c>
      <c r="K342" s="85">
        <v>100</v>
      </c>
      <c r="L342" s="86">
        <v>2.23</v>
      </c>
      <c r="M342" s="118" t="s">
        <v>14019</v>
      </c>
      <c r="N342" s="108" t="s">
        <v>14020</v>
      </c>
      <c r="O342" s="109">
        <v>5</v>
      </c>
      <c r="P342" s="110" t="s">
        <v>14021</v>
      </c>
      <c r="Q342" s="86"/>
      <c r="R342" s="86"/>
      <c r="S342" s="128">
        <f t="shared" si="158"/>
        <v>30382.649269999943</v>
      </c>
      <c r="T342" s="128">
        <f t="shared" si="159"/>
        <v>2.23</v>
      </c>
      <c r="U342" s="126">
        <f t="shared" si="165"/>
        <v>1194</v>
      </c>
      <c r="V342" s="126">
        <f t="shared" si="166"/>
        <v>1156</v>
      </c>
      <c r="W342" s="125">
        <f t="shared" si="167"/>
        <v>38</v>
      </c>
      <c r="X342" s="125">
        <f t="shared" si="168"/>
        <v>35.770000000000003</v>
      </c>
      <c r="Y342" s="127">
        <f t="shared" si="169"/>
        <v>1205.0099999999975</v>
      </c>
      <c r="Z342" s="127">
        <f t="shared" si="170"/>
        <v>346.87926999999769</v>
      </c>
      <c r="AA342" s="127">
        <f t="shared" si="171"/>
        <v>1243.0099999999975</v>
      </c>
      <c r="AB342" s="127">
        <f t="shared" si="172"/>
        <v>382.64926999999767</v>
      </c>
      <c r="AC342" s="91" t="str">
        <f>VLOOKUP(WEEKDAY(C342,2),Служебный!K$4:L$10,2)</f>
        <v>пн</v>
      </c>
      <c r="AD342" s="111" t="str">
        <f t="shared" si="180"/>
        <v>23-24</v>
      </c>
      <c r="AE342" s="91" t="str">
        <f>VLOOKUP(G:G,Служебный!B:G,6,)</f>
        <v>NYSE</v>
      </c>
      <c r="AF342" s="91" t="str">
        <f>VLOOKUP(G:G,Служебный!B:G,3,FALSE)</f>
        <v>Basic Materials</v>
      </c>
      <c r="AG342" s="91" t="str">
        <f>VLOOKUP(G:G,Служебный!B:G,4,FALSE)</f>
        <v>Oil &amp; Gas Equipment &amp; Services</v>
      </c>
      <c r="AH342" s="112">
        <f t="shared" si="173"/>
        <v>2428</v>
      </c>
      <c r="AI342" s="112">
        <f t="shared" si="174"/>
        <v>30</v>
      </c>
      <c r="AJ342" s="112" t="str">
        <f t="shared" si="150"/>
        <v>интрадей</v>
      </c>
      <c r="AK342" s="91" t="str">
        <f>IF(D342&lt;Служебный!P$3,"Раньше открытия",IF(D342&gt;Служебный!P$6,"Позже закрытия",IF(D342&lt;Служебный!P$4,Служебный!N$4,IF((D342&gt;Служебный!P$5),Служебный!N$6,Служебный!N$5))))</f>
        <v>Позже закрытия</v>
      </c>
      <c r="AL342" s="91">
        <f t="shared" si="175"/>
        <v>35.770000000000003</v>
      </c>
      <c r="AM342" s="91">
        <f t="shared" si="176"/>
        <v>0</v>
      </c>
      <c r="AN342" s="91">
        <f t="shared" si="160"/>
        <v>2010</v>
      </c>
      <c r="AO342" s="91" t="str">
        <f t="shared" si="161"/>
        <v>Март</v>
      </c>
      <c r="AP342" s="113">
        <f t="shared" si="162"/>
        <v>10</v>
      </c>
      <c r="AQ342" s="114">
        <f t="shared" si="151"/>
        <v>0</v>
      </c>
      <c r="AR342" s="114">
        <f t="shared" si="156"/>
        <v>30000</v>
      </c>
      <c r="AS342" s="114">
        <f t="shared" si="157"/>
        <v>1.2754975666664783</v>
      </c>
      <c r="AT342" s="114">
        <f t="shared" si="163"/>
        <v>0.11787043959858381</v>
      </c>
      <c r="AU342" s="91">
        <f t="shared" si="177"/>
        <v>0</v>
      </c>
      <c r="AV342" s="91">
        <f t="shared" si="178"/>
        <v>0</v>
      </c>
      <c r="AW342" s="91">
        <f t="shared" si="179"/>
        <v>15</v>
      </c>
      <c r="AX342" s="115">
        <f>IF(AV342=0,AX341,IF(VLOOKUP(C341,Сводный!I:L,2,FALSE)&lt;0,IF(AX341&lt;0,AX341-1,-1),IF(AX341&gt;0,AX341+1,1)))</f>
        <v>3</v>
      </c>
      <c r="AY342" s="120"/>
    </row>
    <row r="343" spans="1:51" s="25" customFormat="1" ht="11.25">
      <c r="A343" s="124"/>
      <c r="B343" s="116">
        <v>342</v>
      </c>
      <c r="C343" s="134">
        <v>40238</v>
      </c>
      <c r="D343" s="83">
        <v>0.99135416666666665</v>
      </c>
      <c r="E343" s="84">
        <v>40239</v>
      </c>
      <c r="F343" s="83">
        <v>1.5486111111111112E-2</v>
      </c>
      <c r="G343" s="85" t="s">
        <v>4175</v>
      </c>
      <c r="H343" s="85" t="s">
        <v>63</v>
      </c>
      <c r="I343" s="86">
        <v>21.03</v>
      </c>
      <c r="J343" s="86">
        <v>20.98</v>
      </c>
      <c r="K343" s="85">
        <v>100</v>
      </c>
      <c r="L343" s="86">
        <v>2.12</v>
      </c>
      <c r="M343" s="118" t="s">
        <v>11939</v>
      </c>
      <c r="N343" s="108" t="s">
        <v>14022</v>
      </c>
      <c r="O343" s="109">
        <v>2</v>
      </c>
      <c r="P343" s="110"/>
      <c r="Q343" s="86"/>
      <c r="R343" s="86"/>
      <c r="S343" s="128">
        <f t="shared" si="158"/>
        <v>30375.529269999945</v>
      </c>
      <c r="T343" s="128">
        <f t="shared" si="159"/>
        <v>2.12</v>
      </c>
      <c r="U343" s="126">
        <f t="shared" si="165"/>
        <v>2103</v>
      </c>
      <c r="V343" s="126">
        <f t="shared" si="166"/>
        <v>2098</v>
      </c>
      <c r="W343" s="125">
        <f t="shared" si="167"/>
        <v>-5</v>
      </c>
      <c r="X343" s="125">
        <f t="shared" si="168"/>
        <v>-7.12</v>
      </c>
      <c r="Y343" s="127">
        <f t="shared" si="169"/>
        <v>1243.0099999999975</v>
      </c>
      <c r="Z343" s="127">
        <f t="shared" si="170"/>
        <v>382.64926999999767</v>
      </c>
      <c r="AA343" s="127">
        <f t="shared" si="171"/>
        <v>1238.0099999999975</v>
      </c>
      <c r="AB343" s="127">
        <f t="shared" si="172"/>
        <v>375.52926999999767</v>
      </c>
      <c r="AC343" s="91" t="str">
        <f>VLOOKUP(WEEKDAY(C343,2),Служебный!K$4:L$10,2)</f>
        <v>пн</v>
      </c>
      <c r="AD343" s="111" t="str">
        <f t="shared" si="180"/>
        <v>23-24</v>
      </c>
      <c r="AE343" s="91" t="str">
        <f>VLOOKUP(G:G,Служебный!B:G,6,)</f>
        <v>NYSE</v>
      </c>
      <c r="AF343" s="91" t="str">
        <f>VLOOKUP(G:G,Служебный!B:G,3,FALSE)</f>
        <v>Financial</v>
      </c>
      <c r="AG343" s="91" t="str">
        <f>VLOOKUP(G:G,Служебный!B:G,4,FALSE)</f>
        <v>Credit Services</v>
      </c>
      <c r="AH343" s="112">
        <f t="shared" si="173"/>
        <v>2085</v>
      </c>
      <c r="AI343" s="112">
        <f t="shared" si="174"/>
        <v>30</v>
      </c>
      <c r="AJ343" s="112" t="str">
        <f t="shared" si="150"/>
        <v>интрадей</v>
      </c>
      <c r="AK343" s="91" t="str">
        <f>IF(D343&lt;Служебный!P$3,"Раньше открытия",IF(D343&gt;Служебный!P$6,"Позже закрытия",IF(D343&lt;Служебный!P$4,Служебный!N$4,IF((D343&gt;Служебный!P$5),Служебный!N$6,Служебный!N$5))))</f>
        <v>Позже закрытия</v>
      </c>
      <c r="AL343" s="91">
        <f t="shared" si="175"/>
        <v>0</v>
      </c>
      <c r="AM343" s="91">
        <f t="shared" si="176"/>
        <v>-7.12</v>
      </c>
      <c r="AN343" s="91">
        <f t="shared" si="160"/>
        <v>2010</v>
      </c>
      <c r="AO343" s="91" t="str">
        <f t="shared" si="161"/>
        <v>Март</v>
      </c>
      <c r="AP343" s="113">
        <f t="shared" si="162"/>
        <v>10</v>
      </c>
      <c r="AQ343" s="114">
        <f t="shared" si="151"/>
        <v>0</v>
      </c>
      <c r="AR343" s="114">
        <f t="shared" si="156"/>
        <v>30000</v>
      </c>
      <c r="AS343" s="114">
        <f t="shared" si="157"/>
        <v>1.2517642333331485</v>
      </c>
      <c r="AT343" s="114">
        <f t="shared" si="163"/>
        <v>-2.3434427777268663E-2</v>
      </c>
      <c r="AU343" s="91">
        <f t="shared" si="177"/>
        <v>0</v>
      </c>
      <c r="AV343" s="91">
        <f t="shared" si="178"/>
        <v>0</v>
      </c>
      <c r="AW343" s="91">
        <f t="shared" si="179"/>
        <v>25</v>
      </c>
      <c r="AX343" s="115">
        <f>IF(AV343=0,AX342,IF(VLOOKUP(C342,Сводный!I:L,2,FALSE)&lt;0,IF(AX342&lt;0,AX342-1,-1),IF(AX342&gt;0,AX342+1,1)))</f>
        <v>3</v>
      </c>
      <c r="AY343" s="120"/>
    </row>
    <row r="344" spans="1:51" s="25" customFormat="1" ht="11.25">
      <c r="A344" s="124"/>
      <c r="B344" s="116">
        <v>343</v>
      </c>
      <c r="C344" s="134">
        <v>40238</v>
      </c>
      <c r="D344" s="83">
        <v>0.99099537037037033</v>
      </c>
      <c r="E344" s="84">
        <v>40239</v>
      </c>
      <c r="F344" s="83">
        <v>1.5486111111111112E-2</v>
      </c>
      <c r="G344" s="85" t="s">
        <v>4175</v>
      </c>
      <c r="H344" s="85" t="s">
        <v>63</v>
      </c>
      <c r="I344" s="86">
        <v>21.05</v>
      </c>
      <c r="J344" s="86">
        <v>20.98</v>
      </c>
      <c r="K344" s="85">
        <v>100</v>
      </c>
      <c r="L344" s="86">
        <v>2.4</v>
      </c>
      <c r="M344" s="118" t="s">
        <v>14023</v>
      </c>
      <c r="N344" s="108" t="s">
        <v>11947</v>
      </c>
      <c r="O344" s="109">
        <v>3</v>
      </c>
      <c r="P344" s="110" t="s">
        <v>14024</v>
      </c>
      <c r="Q344" s="86"/>
      <c r="R344" s="86"/>
      <c r="S344" s="128">
        <f t="shared" si="158"/>
        <v>30366.129269999943</v>
      </c>
      <c r="T344" s="128">
        <f t="shared" si="159"/>
        <v>2.4</v>
      </c>
      <c r="U344" s="126">
        <f t="shared" si="165"/>
        <v>2105</v>
      </c>
      <c r="V344" s="126">
        <f t="shared" si="166"/>
        <v>2098</v>
      </c>
      <c r="W344" s="125">
        <f t="shared" si="167"/>
        <v>-7</v>
      </c>
      <c r="X344" s="125">
        <f t="shared" si="168"/>
        <v>-9.4</v>
      </c>
      <c r="Y344" s="127">
        <f t="shared" si="169"/>
        <v>1238.0099999999975</v>
      </c>
      <c r="Z344" s="127">
        <f t="shared" si="170"/>
        <v>375.52926999999767</v>
      </c>
      <c r="AA344" s="127">
        <f t="shared" si="171"/>
        <v>1231.0099999999975</v>
      </c>
      <c r="AB344" s="127">
        <f t="shared" si="172"/>
        <v>366.12926999999769</v>
      </c>
      <c r="AC344" s="91" t="str">
        <f>VLOOKUP(WEEKDAY(C344,2),Служебный!K$4:L$10,2)</f>
        <v>пн</v>
      </c>
      <c r="AD344" s="111" t="str">
        <f t="shared" si="180"/>
        <v>23-24</v>
      </c>
      <c r="AE344" s="91" t="str">
        <f>VLOOKUP(G:G,Служебный!B:G,6,)</f>
        <v>NYSE</v>
      </c>
      <c r="AF344" s="91" t="str">
        <f>VLOOKUP(G:G,Служебный!B:G,3,FALSE)</f>
        <v>Financial</v>
      </c>
      <c r="AG344" s="91" t="str">
        <f>VLOOKUP(G:G,Служебный!B:G,4,FALSE)</f>
        <v>Credit Services</v>
      </c>
      <c r="AH344" s="112">
        <f t="shared" si="173"/>
        <v>2116</v>
      </c>
      <c r="AI344" s="112">
        <f t="shared" si="174"/>
        <v>30</v>
      </c>
      <c r="AJ344" s="112" t="str">
        <f t="shared" si="150"/>
        <v>интрадей</v>
      </c>
      <c r="AK344" s="91" t="str">
        <f>IF(D344&lt;Служебный!P$3,"Раньше открытия",IF(D344&gt;Служебный!P$6,"Позже закрытия",IF(D344&lt;Служебный!P$4,Служебный!N$4,IF((D344&gt;Служебный!P$5),Служебный!N$6,Служебный!N$5))))</f>
        <v>Позже закрытия</v>
      </c>
      <c r="AL344" s="91">
        <f t="shared" si="175"/>
        <v>0</v>
      </c>
      <c r="AM344" s="91">
        <f t="shared" si="176"/>
        <v>-9.4</v>
      </c>
      <c r="AN344" s="91">
        <f t="shared" si="160"/>
        <v>2010</v>
      </c>
      <c r="AO344" s="91" t="str">
        <f t="shared" si="161"/>
        <v>Март</v>
      </c>
      <c r="AP344" s="113">
        <f t="shared" si="162"/>
        <v>10</v>
      </c>
      <c r="AQ344" s="114">
        <f t="shared" si="151"/>
        <v>0</v>
      </c>
      <c r="AR344" s="114">
        <f t="shared" si="156"/>
        <v>30000</v>
      </c>
      <c r="AS344" s="114">
        <f t="shared" si="157"/>
        <v>1.2204308999998101</v>
      </c>
      <c r="AT344" s="114">
        <f t="shared" si="163"/>
        <v>-3.0945962838860759E-2</v>
      </c>
      <c r="AU344" s="91">
        <f t="shared" si="177"/>
        <v>0</v>
      </c>
      <c r="AV344" s="91">
        <f t="shared" si="178"/>
        <v>0</v>
      </c>
      <c r="AW344" s="91">
        <f t="shared" si="179"/>
        <v>25</v>
      </c>
      <c r="AX344" s="115">
        <f>IF(AV344=0,AX343,IF(VLOOKUP(C343,Сводный!I:L,2,FALSE)&lt;0,IF(AX343&lt;0,AX343-1,-1),IF(AX343&gt;0,AX343+1,1)))</f>
        <v>3</v>
      </c>
      <c r="AY344" s="120"/>
    </row>
    <row r="345" spans="1:51" s="25" customFormat="1" ht="33.75">
      <c r="A345" s="124"/>
      <c r="B345" s="116">
        <v>344</v>
      </c>
      <c r="C345" s="134">
        <v>40238</v>
      </c>
      <c r="D345" s="83">
        <v>0.98303240740740738</v>
      </c>
      <c r="E345" s="84">
        <v>40239</v>
      </c>
      <c r="F345" s="83">
        <v>1.7569444444444447E-2</v>
      </c>
      <c r="G345" s="85" t="s">
        <v>3371</v>
      </c>
      <c r="H345" s="85" t="s">
        <v>68</v>
      </c>
      <c r="I345" s="86">
        <v>19.920000000000002</v>
      </c>
      <c r="J345" s="86">
        <v>19.760000000000002</v>
      </c>
      <c r="K345" s="85">
        <v>100</v>
      </c>
      <c r="L345" s="86">
        <v>2.4</v>
      </c>
      <c r="M345" s="118" t="s">
        <v>11939</v>
      </c>
      <c r="N345" s="108" t="s">
        <v>14022</v>
      </c>
      <c r="O345" s="109">
        <v>3</v>
      </c>
      <c r="P345" s="110" t="s">
        <v>14025</v>
      </c>
      <c r="Q345" s="86"/>
      <c r="R345" s="86"/>
      <c r="S345" s="128">
        <f t="shared" si="158"/>
        <v>30379.729269999942</v>
      </c>
      <c r="T345" s="128">
        <f t="shared" si="159"/>
        <v>2.4</v>
      </c>
      <c r="U345" s="126">
        <f t="shared" si="165"/>
        <v>1992.0000000000002</v>
      </c>
      <c r="V345" s="126">
        <f t="shared" si="166"/>
        <v>1976.0000000000002</v>
      </c>
      <c r="W345" s="125">
        <f t="shared" si="167"/>
        <v>16</v>
      </c>
      <c r="X345" s="125">
        <f t="shared" si="168"/>
        <v>13.6</v>
      </c>
      <c r="Y345" s="127">
        <f t="shared" si="169"/>
        <v>1231.0099999999975</v>
      </c>
      <c r="Z345" s="127">
        <f t="shared" si="170"/>
        <v>366.12926999999769</v>
      </c>
      <c r="AA345" s="127">
        <f t="shared" si="171"/>
        <v>1247.0099999999975</v>
      </c>
      <c r="AB345" s="127">
        <f t="shared" si="172"/>
        <v>379.72926999999771</v>
      </c>
      <c r="AC345" s="91" t="str">
        <f>VLOOKUP(WEEKDAY(C345,2),Служебный!K$4:L$10,2)</f>
        <v>пн</v>
      </c>
      <c r="AD345" s="111" t="str">
        <f t="shared" si="180"/>
        <v>23-24</v>
      </c>
      <c r="AE345" s="91" t="str">
        <f>VLOOKUP(G:G,Служебный!B:G,6,)</f>
        <v>NYSE</v>
      </c>
      <c r="AF345" s="91" t="str">
        <f>VLOOKUP(G:G,Служебный!B:G,3,FALSE)</f>
        <v>Services</v>
      </c>
      <c r="AG345" s="91" t="str">
        <f>VLOOKUP(G:G,Служебный!B:G,4,FALSE)</f>
        <v>Department Stores</v>
      </c>
      <c r="AH345" s="112">
        <f t="shared" si="173"/>
        <v>2984</v>
      </c>
      <c r="AI345" s="112">
        <f t="shared" si="174"/>
        <v>45</v>
      </c>
      <c r="AJ345" s="112" t="str">
        <f t="shared" si="150"/>
        <v>интрадей</v>
      </c>
      <c r="AK345" s="91" t="str">
        <f>IF(D345&lt;Служебный!P$3,"Раньше открытия",IF(D345&gt;Служебный!P$6,"Позже закрытия",IF(D345&lt;Служебный!P$4,Служебный!N$4,IF((D345&gt;Служебный!P$5),Служебный!N$6,Служебный!N$5))))</f>
        <v>Позже закрытия</v>
      </c>
      <c r="AL345" s="91">
        <f t="shared" si="175"/>
        <v>13.6</v>
      </c>
      <c r="AM345" s="91">
        <f t="shared" si="176"/>
        <v>0</v>
      </c>
      <c r="AN345" s="91">
        <f t="shared" si="160"/>
        <v>2010</v>
      </c>
      <c r="AO345" s="91" t="str">
        <f t="shared" si="161"/>
        <v>Март</v>
      </c>
      <c r="AP345" s="113">
        <f t="shared" si="162"/>
        <v>10</v>
      </c>
      <c r="AQ345" s="114">
        <f t="shared" si="151"/>
        <v>0</v>
      </c>
      <c r="AR345" s="114">
        <f t="shared" si="156"/>
        <v>30000</v>
      </c>
      <c r="AS345" s="114">
        <f t="shared" si="157"/>
        <v>1.2657642333331387</v>
      </c>
      <c r="AT345" s="114">
        <f t="shared" si="163"/>
        <v>4.4786742093713583E-2</v>
      </c>
      <c r="AU345" s="91">
        <f t="shared" si="177"/>
        <v>0</v>
      </c>
      <c r="AV345" s="91">
        <f t="shared" si="178"/>
        <v>0</v>
      </c>
      <c r="AW345" s="91">
        <f t="shared" si="179"/>
        <v>20</v>
      </c>
      <c r="AX345" s="115">
        <f>IF(AV345=0,AX344,IF(VLOOKUP(C344,Сводный!I:L,2,FALSE)&lt;0,IF(AX344&lt;0,AX344-1,-1),IF(AX344&gt;0,AX344+1,1)))</f>
        <v>3</v>
      </c>
      <c r="AY345" s="120"/>
    </row>
    <row r="346" spans="1:51" s="25" customFormat="1" ht="11.25">
      <c r="A346" s="124"/>
      <c r="B346" s="116">
        <v>345</v>
      </c>
      <c r="C346" s="134">
        <v>40238</v>
      </c>
      <c r="D346" s="83">
        <v>0.99250000000000005</v>
      </c>
      <c r="E346" s="84">
        <v>40239</v>
      </c>
      <c r="F346" s="83">
        <v>2.3564814814814813E-2</v>
      </c>
      <c r="G346" s="85" t="s">
        <v>1452</v>
      </c>
      <c r="H346" s="85" t="s">
        <v>68</v>
      </c>
      <c r="I346" s="86">
        <v>19.920000000000002</v>
      </c>
      <c r="J346" s="86">
        <v>19.649999999999999</v>
      </c>
      <c r="K346" s="85">
        <v>100</v>
      </c>
      <c r="L346" s="86">
        <v>2.2400000000000002</v>
      </c>
      <c r="M346" s="118" t="s">
        <v>14019</v>
      </c>
      <c r="N346" s="108" t="s">
        <v>14022</v>
      </c>
      <c r="O346" s="109">
        <v>5</v>
      </c>
      <c r="P346" s="110"/>
      <c r="Q346" s="86"/>
      <c r="R346" s="86"/>
      <c r="S346" s="128">
        <f t="shared" si="158"/>
        <v>30404.489269999944</v>
      </c>
      <c r="T346" s="128">
        <f t="shared" si="159"/>
        <v>2.2400000000000002</v>
      </c>
      <c r="U346" s="126">
        <f t="shared" si="165"/>
        <v>1992.0000000000002</v>
      </c>
      <c r="V346" s="126">
        <f t="shared" si="166"/>
        <v>1964.9999999999998</v>
      </c>
      <c r="W346" s="125">
        <f t="shared" si="167"/>
        <v>27.000000000000455</v>
      </c>
      <c r="X346" s="125">
        <f t="shared" si="168"/>
        <v>24.760000000000453</v>
      </c>
      <c r="Y346" s="127">
        <f t="shared" si="169"/>
        <v>1247.0099999999975</v>
      </c>
      <c r="Z346" s="127">
        <f t="shared" si="170"/>
        <v>379.72926999999771</v>
      </c>
      <c r="AA346" s="127">
        <f t="shared" si="171"/>
        <v>1274.0099999999979</v>
      </c>
      <c r="AB346" s="127">
        <f t="shared" si="172"/>
        <v>404.48926999999816</v>
      </c>
      <c r="AC346" s="91" t="str">
        <f>VLOOKUP(WEEKDAY(C346,2),Служебный!K$4:L$10,2)</f>
        <v>пн</v>
      </c>
      <c r="AD346" s="111" t="str">
        <f t="shared" si="180"/>
        <v>23-24</v>
      </c>
      <c r="AE346" s="91" t="str">
        <f>VLOOKUP(G:G,Служебный!B:G,6,)</f>
        <v>NYSE</v>
      </c>
      <c r="AF346" s="91" t="str">
        <f>VLOOKUP(G:G,Служебный!B:G,3,FALSE)</f>
        <v>Services</v>
      </c>
      <c r="AG346" s="91" t="str">
        <f>VLOOKUP(G:G,Служебный!B:G,4,FALSE)</f>
        <v>Department Stores</v>
      </c>
      <c r="AH346" s="112">
        <f t="shared" si="173"/>
        <v>2684</v>
      </c>
      <c r="AI346" s="112">
        <f t="shared" si="174"/>
        <v>30</v>
      </c>
      <c r="AJ346" s="112" t="str">
        <f t="shared" si="150"/>
        <v>интрадей</v>
      </c>
      <c r="AK346" s="91" t="str">
        <f>IF(D346&lt;Служебный!P$3,"Раньше открытия",IF(D346&gt;Служебный!P$6,"Позже закрытия",IF(D346&lt;Служебный!P$4,Служебный!N$4,IF((D346&gt;Служебный!P$5),Служебный!N$6,Служебный!N$5))))</f>
        <v>Позже закрытия</v>
      </c>
      <c r="AL346" s="91">
        <f t="shared" si="175"/>
        <v>24.760000000000453</v>
      </c>
      <c r="AM346" s="91">
        <f t="shared" si="176"/>
        <v>0</v>
      </c>
      <c r="AN346" s="91">
        <f t="shared" si="160"/>
        <v>2010</v>
      </c>
      <c r="AO346" s="91" t="str">
        <f t="shared" si="161"/>
        <v>Март</v>
      </c>
      <c r="AP346" s="113">
        <f t="shared" si="162"/>
        <v>10</v>
      </c>
      <c r="AQ346" s="114">
        <f t="shared" si="151"/>
        <v>30404.489269999944</v>
      </c>
      <c r="AR346" s="114">
        <f t="shared" si="156"/>
        <v>30000</v>
      </c>
      <c r="AS346" s="114">
        <f t="shared" si="157"/>
        <v>1.3482975666664787</v>
      </c>
      <c r="AT346" s="114">
        <f t="shared" si="163"/>
        <v>8.1501713790624847E-2</v>
      </c>
      <c r="AU346" s="91">
        <f t="shared" si="177"/>
        <v>0</v>
      </c>
      <c r="AV346" s="91">
        <f t="shared" si="178"/>
        <v>404.48926999999816</v>
      </c>
      <c r="AW346" s="91">
        <f t="shared" si="179"/>
        <v>20</v>
      </c>
      <c r="AX346" s="115">
        <f>IF(AV346=0,AX345,IF(VLOOKUP(C345,Сводный!I:L,2,FALSE)&lt;0,IF(AX345&lt;0,AX345-1,-1),IF(AX345&gt;0,AX345+1,1)))</f>
        <v>4</v>
      </c>
      <c r="AY346" s="120"/>
    </row>
    <row r="347" spans="1:51" s="25" customFormat="1" ht="11.25">
      <c r="A347" s="124"/>
      <c r="B347" s="116">
        <v>346</v>
      </c>
      <c r="C347" s="134">
        <v>40239</v>
      </c>
      <c r="D347" s="83">
        <v>3.005787037037037E-2</v>
      </c>
      <c r="E347" s="84">
        <v>40239</v>
      </c>
      <c r="F347" s="83">
        <v>4.8182870370370369E-2</v>
      </c>
      <c r="G347" s="85" t="s">
        <v>383</v>
      </c>
      <c r="H347" s="85" t="s">
        <v>68</v>
      </c>
      <c r="I347" s="86">
        <v>39.96</v>
      </c>
      <c r="J347" s="86">
        <v>39.9</v>
      </c>
      <c r="K347" s="85">
        <v>100</v>
      </c>
      <c r="L347" s="86">
        <v>1.87</v>
      </c>
      <c r="M347" s="118" t="s">
        <v>14017</v>
      </c>
      <c r="N347" s="108" t="s">
        <v>14017</v>
      </c>
      <c r="O347" s="109">
        <v>3</v>
      </c>
      <c r="P347" s="110"/>
      <c r="Q347" s="86"/>
      <c r="R347" s="86"/>
      <c r="S347" s="128">
        <f t="shared" si="158"/>
        <v>30408.619269999945</v>
      </c>
      <c r="T347" s="128">
        <f t="shared" si="159"/>
        <v>1.87</v>
      </c>
      <c r="U347" s="126">
        <f t="shared" si="165"/>
        <v>3996</v>
      </c>
      <c r="V347" s="126">
        <f t="shared" si="166"/>
        <v>3990</v>
      </c>
      <c r="W347" s="125">
        <f t="shared" si="167"/>
        <v>6</v>
      </c>
      <c r="X347" s="125">
        <f t="shared" si="168"/>
        <v>4.13</v>
      </c>
      <c r="Y347" s="127">
        <f t="shared" si="169"/>
        <v>1274.0099999999979</v>
      </c>
      <c r="Z347" s="127">
        <f t="shared" si="170"/>
        <v>404.48926999999816</v>
      </c>
      <c r="AA347" s="127">
        <f t="shared" si="171"/>
        <v>1280.0099999999979</v>
      </c>
      <c r="AB347" s="127">
        <f t="shared" si="172"/>
        <v>408.61926999999815</v>
      </c>
      <c r="AC347" s="91" t="str">
        <f>VLOOKUP(WEEKDAY(C347,2),Служебный!K$4:L$10,2)</f>
        <v>вт</v>
      </c>
      <c r="AD347" s="111" t="str">
        <f t="shared" si="180"/>
        <v>0-1</v>
      </c>
      <c r="AE347" s="91" t="str">
        <f>VLOOKUP(G:G,Служебный!B:G,6,)</f>
        <v>NYSE</v>
      </c>
      <c r="AF347" s="91" t="str">
        <f>VLOOKUP(G:G,Служебный!B:G,3,FALSE)</f>
        <v>Industrial Goods</v>
      </c>
      <c r="AG347" s="91" t="str">
        <f>VLOOKUP(G:G,Служебный!B:G,4,FALSE)</f>
        <v>Industrial Electrical Equipment</v>
      </c>
      <c r="AH347" s="112">
        <f t="shared" si="173"/>
        <v>1566</v>
      </c>
      <c r="AI347" s="112">
        <f t="shared" si="174"/>
        <v>15</v>
      </c>
      <c r="AJ347" s="112" t="str">
        <f t="shared" si="150"/>
        <v>интрадей</v>
      </c>
      <c r="AK347" s="91" t="str">
        <f>IF(D347&lt;Служебный!P$3,"Раньше открытия",IF(D347&gt;Служебный!P$6,"Позже закрытия",IF(D347&lt;Служебный!P$4,Служебный!N$4,IF((D347&gt;Служебный!P$5),Служебный!N$6,Служебный!N$5))))</f>
        <v>9:30 - 11:00</v>
      </c>
      <c r="AL347" s="91">
        <f t="shared" si="175"/>
        <v>4.13</v>
      </c>
      <c r="AM347" s="91">
        <f t="shared" si="176"/>
        <v>0</v>
      </c>
      <c r="AN347" s="91">
        <f t="shared" si="160"/>
        <v>2010</v>
      </c>
      <c r="AO347" s="91" t="str">
        <f t="shared" si="161"/>
        <v>Март</v>
      </c>
      <c r="AP347" s="113">
        <f t="shared" si="162"/>
        <v>10</v>
      </c>
      <c r="AQ347" s="114">
        <f t="shared" si="151"/>
        <v>0</v>
      </c>
      <c r="AR347" s="114">
        <f t="shared" si="156"/>
        <v>30000</v>
      </c>
      <c r="AS347" s="114">
        <f t="shared" si="157"/>
        <v>1.362064233333149</v>
      </c>
      <c r="AT347" s="114">
        <f t="shared" si="163"/>
        <v>1.3583520391760313E-2</v>
      </c>
      <c r="AU347" s="91">
        <f t="shared" si="177"/>
        <v>404.48926999999816</v>
      </c>
      <c r="AV347" s="91">
        <f t="shared" si="178"/>
        <v>0</v>
      </c>
      <c r="AW347" s="91">
        <f t="shared" si="179"/>
        <v>40</v>
      </c>
      <c r="AX347" s="115">
        <f>IF(AV347=0,AX346,IF(VLOOKUP(C346,Сводный!I:L,2,FALSE)&lt;0,IF(AX346&lt;0,AX346-1,-1),IF(AX346&gt;0,AX346+1,1)))</f>
        <v>4</v>
      </c>
      <c r="AY347" s="120"/>
    </row>
    <row r="348" spans="1:51" s="25" customFormat="1" ht="11.25">
      <c r="A348" s="124"/>
      <c r="B348" s="116">
        <v>347</v>
      </c>
      <c r="C348" s="134">
        <v>40239</v>
      </c>
      <c r="D348" s="83">
        <v>0.23144675925925925</v>
      </c>
      <c r="E348" s="84">
        <v>40239</v>
      </c>
      <c r="F348" s="83">
        <v>0.23347222222222222</v>
      </c>
      <c r="G348" s="85" t="s">
        <v>903</v>
      </c>
      <c r="H348" s="85" t="s">
        <v>63</v>
      </c>
      <c r="I348" s="86">
        <v>47.79</v>
      </c>
      <c r="J348" s="86">
        <v>47.83</v>
      </c>
      <c r="K348" s="85">
        <v>100</v>
      </c>
      <c r="L348" s="86">
        <v>2.2799999999999998</v>
      </c>
      <c r="M348" s="118" t="s">
        <v>14017</v>
      </c>
      <c r="N348" s="108" t="s">
        <v>11945</v>
      </c>
      <c r="O348" s="109">
        <v>3</v>
      </c>
      <c r="P348" s="110"/>
      <c r="Q348" s="86"/>
      <c r="R348" s="86"/>
      <c r="S348" s="128">
        <f t="shared" si="158"/>
        <v>30410.339269999946</v>
      </c>
      <c r="T348" s="128">
        <f t="shared" si="159"/>
        <v>2.2799999999999998</v>
      </c>
      <c r="U348" s="126">
        <f t="shared" si="165"/>
        <v>4779</v>
      </c>
      <c r="V348" s="126">
        <f t="shared" si="166"/>
        <v>4783</v>
      </c>
      <c r="W348" s="125">
        <f t="shared" si="167"/>
        <v>4</v>
      </c>
      <c r="X348" s="125">
        <f t="shared" si="168"/>
        <v>1.7200000000000002</v>
      </c>
      <c r="Y348" s="127">
        <f t="shared" si="169"/>
        <v>1280.0099999999979</v>
      </c>
      <c r="Z348" s="127">
        <f t="shared" si="170"/>
        <v>408.61926999999815</v>
      </c>
      <c r="AA348" s="127">
        <f t="shared" si="171"/>
        <v>1284.0099999999979</v>
      </c>
      <c r="AB348" s="127">
        <f t="shared" si="172"/>
        <v>410.33926999999818</v>
      </c>
      <c r="AC348" s="91" t="str">
        <f>VLOOKUP(WEEKDAY(C348,2),Служебный!K$4:L$10,2)</f>
        <v>вт</v>
      </c>
      <c r="AD348" s="111" t="str">
        <f t="shared" si="180"/>
        <v>5-6</v>
      </c>
      <c r="AE348" s="91" t="str">
        <f>VLOOKUP(G:G,Служебный!B:G,6,)</f>
        <v>NYSE</v>
      </c>
      <c r="AF348" s="91" t="str">
        <f>VLOOKUP(G:G,Служебный!B:G,3,FALSE)</f>
        <v>Basic Materials</v>
      </c>
      <c r="AG348" s="91" t="str">
        <f>VLOOKUP(G:G,Служебный!B:G,4,FALSE)</f>
        <v>Industrial Metals &amp; Minerals</v>
      </c>
      <c r="AH348" s="112">
        <f t="shared" si="173"/>
        <v>175</v>
      </c>
      <c r="AI348" s="112">
        <f t="shared" si="174"/>
        <v>0</v>
      </c>
      <c r="AJ348" s="112" t="str">
        <f t="shared" si="150"/>
        <v>интрадей</v>
      </c>
      <c r="AK348" s="91" t="str">
        <f>IF(D348&lt;Служебный!P$3,"Раньше открытия",IF(D348&gt;Служебный!P$6,"Позже закрытия",IF(D348&lt;Служебный!P$4,Служебный!N$4,IF((D348&gt;Служебный!P$5),Служебный!N$6,Служебный!N$5))))</f>
        <v>9:30 - 11:00</v>
      </c>
      <c r="AL348" s="91">
        <f t="shared" si="175"/>
        <v>1.7200000000000002</v>
      </c>
      <c r="AM348" s="91">
        <f t="shared" si="176"/>
        <v>0</v>
      </c>
      <c r="AN348" s="91">
        <f t="shared" si="160"/>
        <v>2010</v>
      </c>
      <c r="AO348" s="91" t="str">
        <f t="shared" si="161"/>
        <v>Март</v>
      </c>
      <c r="AP348" s="113">
        <f t="shared" si="162"/>
        <v>10</v>
      </c>
      <c r="AQ348" s="114">
        <f t="shared" si="151"/>
        <v>0</v>
      </c>
      <c r="AR348" s="114">
        <f t="shared" si="156"/>
        <v>30000</v>
      </c>
      <c r="AS348" s="114">
        <f t="shared" si="157"/>
        <v>1.3677975666664861</v>
      </c>
      <c r="AT348" s="114">
        <f t="shared" si="163"/>
        <v>5.656291016468658E-3</v>
      </c>
      <c r="AU348" s="91">
        <f t="shared" si="177"/>
        <v>0</v>
      </c>
      <c r="AV348" s="91">
        <f t="shared" si="178"/>
        <v>0</v>
      </c>
      <c r="AW348" s="91">
        <f t="shared" si="179"/>
        <v>50</v>
      </c>
      <c r="AX348" s="115">
        <f>IF(AV348=0,AX347,IF(VLOOKUP(C347,Сводный!I:L,2,FALSE)&lt;0,IF(AX347&lt;0,AX347-1,-1),IF(AX347&gt;0,AX347+1,1)))</f>
        <v>4</v>
      </c>
      <c r="AY348" s="120"/>
    </row>
    <row r="349" spans="1:51" s="25" customFormat="1" ht="11.25">
      <c r="A349" s="124"/>
      <c r="B349" s="116">
        <v>348</v>
      </c>
      <c r="C349" s="134">
        <v>40239</v>
      </c>
      <c r="D349" s="83">
        <v>0.23954861111111111</v>
      </c>
      <c r="E349" s="84">
        <v>40239</v>
      </c>
      <c r="F349" s="83">
        <v>0.24862268518518518</v>
      </c>
      <c r="G349" s="85" t="s">
        <v>903</v>
      </c>
      <c r="H349" s="85" t="s">
        <v>63</v>
      </c>
      <c r="I349" s="86">
        <v>47.79</v>
      </c>
      <c r="J349" s="86">
        <v>47.82</v>
      </c>
      <c r="K349" s="85">
        <v>100</v>
      </c>
      <c r="L349" s="86">
        <v>2.16</v>
      </c>
      <c r="M349" s="118" t="s">
        <v>11939</v>
      </c>
      <c r="N349" s="108" t="s">
        <v>11945</v>
      </c>
      <c r="O349" s="109">
        <v>5</v>
      </c>
      <c r="P349" s="110"/>
      <c r="Q349" s="86"/>
      <c r="R349" s="86"/>
      <c r="S349" s="128">
        <f t="shared" si="158"/>
        <v>30411.179269999946</v>
      </c>
      <c r="T349" s="128">
        <f t="shared" si="159"/>
        <v>2.16</v>
      </c>
      <c r="U349" s="126">
        <f t="shared" si="165"/>
        <v>4779</v>
      </c>
      <c r="V349" s="126">
        <f t="shared" si="166"/>
        <v>4782</v>
      </c>
      <c r="W349" s="125">
        <f t="shared" si="167"/>
        <v>3</v>
      </c>
      <c r="X349" s="125">
        <f t="shared" si="168"/>
        <v>0.83999999999999986</v>
      </c>
      <c r="Y349" s="127">
        <f t="shared" si="169"/>
        <v>1284.0099999999979</v>
      </c>
      <c r="Z349" s="127">
        <f t="shared" si="170"/>
        <v>410.33926999999818</v>
      </c>
      <c r="AA349" s="127">
        <f t="shared" si="171"/>
        <v>1287.0099999999979</v>
      </c>
      <c r="AB349" s="127">
        <f t="shared" si="172"/>
        <v>411.17926999999816</v>
      </c>
      <c r="AC349" s="91" t="str">
        <f>VLOOKUP(WEEKDAY(C349,2),Служебный!K$4:L$10,2)</f>
        <v>вт</v>
      </c>
      <c r="AD349" s="111" t="str">
        <f t="shared" si="180"/>
        <v>5-6</v>
      </c>
      <c r="AE349" s="91" t="str">
        <f>VLOOKUP(G:G,Служебный!B:G,6,)</f>
        <v>NYSE</v>
      </c>
      <c r="AF349" s="91" t="str">
        <f>VLOOKUP(G:G,Служебный!B:G,3,FALSE)</f>
        <v>Basic Materials</v>
      </c>
      <c r="AG349" s="91" t="str">
        <f>VLOOKUP(G:G,Служебный!B:G,4,FALSE)</f>
        <v>Industrial Metals &amp; Minerals</v>
      </c>
      <c r="AH349" s="112">
        <f t="shared" si="173"/>
        <v>784</v>
      </c>
      <c r="AI349" s="112">
        <f t="shared" si="174"/>
        <v>0</v>
      </c>
      <c r="AJ349" s="112" t="str">
        <f t="shared" si="150"/>
        <v>интрадей</v>
      </c>
      <c r="AK349" s="91" t="str">
        <f>IF(D349&lt;Служебный!P$3,"Раньше открытия",IF(D349&gt;Служебный!P$6,"Позже закрытия",IF(D349&lt;Служебный!P$4,Служебный!N$4,IF((D349&gt;Служебный!P$5),Служебный!N$6,Служебный!N$5))))</f>
        <v>9:30 - 11:00</v>
      </c>
      <c r="AL349" s="91">
        <f t="shared" si="175"/>
        <v>0.83999999999999986</v>
      </c>
      <c r="AM349" s="91">
        <f t="shared" si="176"/>
        <v>0</v>
      </c>
      <c r="AN349" s="91">
        <f t="shared" si="160"/>
        <v>2010</v>
      </c>
      <c r="AO349" s="91" t="str">
        <f t="shared" si="161"/>
        <v>Март</v>
      </c>
      <c r="AP349" s="113">
        <f t="shared" si="162"/>
        <v>10</v>
      </c>
      <c r="AQ349" s="114">
        <f t="shared" si="151"/>
        <v>0</v>
      </c>
      <c r="AR349" s="114">
        <f t="shared" si="156"/>
        <v>30000</v>
      </c>
      <c r="AS349" s="114">
        <f t="shared" si="157"/>
        <v>1.3705975666664865</v>
      </c>
      <c r="AT349" s="114">
        <f t="shared" si="163"/>
        <v>2.7622184433463803E-3</v>
      </c>
      <c r="AU349" s="91">
        <f t="shared" si="177"/>
        <v>0</v>
      </c>
      <c r="AV349" s="91">
        <f t="shared" si="178"/>
        <v>0</v>
      </c>
      <c r="AW349" s="91">
        <f t="shared" si="179"/>
        <v>50</v>
      </c>
      <c r="AX349" s="115">
        <f>IF(AV349=0,AX348,IF(VLOOKUP(C348,Сводный!I:L,2,FALSE)&lt;0,IF(AX348&lt;0,AX348-1,-1),IF(AX348&gt;0,AX348+1,1)))</f>
        <v>4</v>
      </c>
      <c r="AY349" s="120"/>
    </row>
    <row r="350" spans="1:51" s="25" customFormat="1" ht="11.25">
      <c r="A350" s="124"/>
      <c r="B350" s="116">
        <v>349</v>
      </c>
      <c r="C350" s="134">
        <v>40239</v>
      </c>
      <c r="D350" s="83">
        <v>0.98608796296296297</v>
      </c>
      <c r="E350" s="84">
        <v>40239</v>
      </c>
      <c r="F350" s="83">
        <v>0.98829861111111106</v>
      </c>
      <c r="G350" s="85" t="s">
        <v>488</v>
      </c>
      <c r="H350" s="85" t="s">
        <v>68</v>
      </c>
      <c r="I350" s="86">
        <v>49.97</v>
      </c>
      <c r="J350" s="86">
        <v>50.06</v>
      </c>
      <c r="K350" s="85">
        <v>100</v>
      </c>
      <c r="L350" s="86">
        <v>2.16</v>
      </c>
      <c r="M350" s="118" t="s">
        <v>11938</v>
      </c>
      <c r="N350" s="108" t="s">
        <v>14017</v>
      </c>
      <c r="O350" s="109">
        <v>4</v>
      </c>
      <c r="P350" s="110"/>
      <c r="Q350" s="86"/>
      <c r="R350" s="86"/>
      <c r="S350" s="128">
        <f t="shared" si="158"/>
        <v>30400.019269999946</v>
      </c>
      <c r="T350" s="128">
        <f t="shared" si="159"/>
        <v>2.16</v>
      </c>
      <c r="U350" s="126">
        <f t="shared" si="165"/>
        <v>4997</v>
      </c>
      <c r="V350" s="126">
        <f t="shared" si="166"/>
        <v>5006</v>
      </c>
      <c r="W350" s="125">
        <f t="shared" si="167"/>
        <v>-9</v>
      </c>
      <c r="X350" s="125">
        <f t="shared" si="168"/>
        <v>-11.16</v>
      </c>
      <c r="Y350" s="127">
        <f t="shared" si="169"/>
        <v>1287.0099999999979</v>
      </c>
      <c r="Z350" s="127">
        <f t="shared" si="170"/>
        <v>411.17926999999816</v>
      </c>
      <c r="AA350" s="127">
        <f t="shared" si="171"/>
        <v>1278.0099999999979</v>
      </c>
      <c r="AB350" s="127">
        <f t="shared" si="172"/>
        <v>400.01926999999813</v>
      </c>
      <c r="AC350" s="91" t="str">
        <f>VLOOKUP(WEEKDAY(C350,2),Служебный!K$4:L$10,2)</f>
        <v>вт</v>
      </c>
      <c r="AD350" s="111" t="str">
        <f t="shared" si="180"/>
        <v>23-24</v>
      </c>
      <c r="AE350" s="91" t="str">
        <f>VLOOKUP(G:G,Служебный!B:G,6,)</f>
        <v>NYSE</v>
      </c>
      <c r="AF350" s="91" t="str">
        <f>VLOOKUP(G:G,Служебный!B:G,3,FALSE)</f>
        <v>Basic Materials</v>
      </c>
      <c r="AG350" s="91" t="str">
        <f>VLOOKUP(G:G,Служебный!B:G,4,FALSE)</f>
        <v>Chemicals - Major Diversified</v>
      </c>
      <c r="AH350" s="112">
        <f t="shared" si="173"/>
        <v>191</v>
      </c>
      <c r="AI350" s="112">
        <f t="shared" si="174"/>
        <v>0</v>
      </c>
      <c r="AJ350" s="112" t="str">
        <f t="shared" si="150"/>
        <v>интрадей</v>
      </c>
      <c r="AK350" s="91" t="str">
        <f>IF(D350&lt;Служебный!P$3,"Раньше открытия",IF(D350&gt;Служебный!P$6,"Позже закрытия",IF(D350&lt;Служебный!P$4,Служебный!N$4,IF((D350&gt;Служебный!P$5),Служебный!N$6,Служебный!N$5))))</f>
        <v>Позже закрытия</v>
      </c>
      <c r="AL350" s="91">
        <f t="shared" si="175"/>
        <v>0</v>
      </c>
      <c r="AM350" s="91">
        <f t="shared" si="176"/>
        <v>-11.16</v>
      </c>
      <c r="AN350" s="91">
        <f t="shared" si="160"/>
        <v>2010</v>
      </c>
      <c r="AO350" s="91" t="str">
        <f t="shared" si="161"/>
        <v>Март</v>
      </c>
      <c r="AP350" s="113">
        <f t="shared" si="162"/>
        <v>10</v>
      </c>
      <c r="AQ350" s="114">
        <f t="shared" si="151"/>
        <v>0</v>
      </c>
      <c r="AR350" s="114">
        <f t="shared" si="156"/>
        <v>30000</v>
      </c>
      <c r="AS350" s="114">
        <f t="shared" si="157"/>
        <v>1.333397566666487</v>
      </c>
      <c r="AT350" s="114">
        <f t="shared" si="163"/>
        <v>-3.6697031380854686E-2</v>
      </c>
      <c r="AU350" s="91">
        <f t="shared" si="177"/>
        <v>0</v>
      </c>
      <c r="AV350" s="91">
        <f t="shared" si="178"/>
        <v>0</v>
      </c>
      <c r="AW350" s="91">
        <f t="shared" si="179"/>
        <v>50</v>
      </c>
      <c r="AX350" s="115">
        <f>IF(AV350=0,AX349,IF(VLOOKUP(C349,Сводный!I:L,2,FALSE)&lt;0,IF(AX349&lt;0,AX349-1,-1),IF(AX349&gt;0,AX349+1,1)))</f>
        <v>4</v>
      </c>
      <c r="AY350" s="120"/>
    </row>
    <row r="351" spans="1:51" s="25" customFormat="1" ht="11.25">
      <c r="A351" s="124"/>
      <c r="B351" s="116">
        <v>350</v>
      </c>
      <c r="C351" s="134">
        <v>40239</v>
      </c>
      <c r="D351" s="83">
        <v>0.98130787037037026</v>
      </c>
      <c r="E351" s="84">
        <v>40239</v>
      </c>
      <c r="F351" s="83">
        <v>0.98961805555555549</v>
      </c>
      <c r="G351" s="85" t="s">
        <v>1225</v>
      </c>
      <c r="H351" s="85" t="s">
        <v>68</v>
      </c>
      <c r="I351" s="86">
        <v>49.93</v>
      </c>
      <c r="J351" s="86">
        <v>49.6</v>
      </c>
      <c r="K351" s="85">
        <v>100</v>
      </c>
      <c r="L351" s="86">
        <v>2.16</v>
      </c>
      <c r="M351" s="118" t="s">
        <v>11940</v>
      </c>
      <c r="N351" s="108" t="s">
        <v>14020</v>
      </c>
      <c r="O351" s="109">
        <v>5</v>
      </c>
      <c r="P351" s="110"/>
      <c r="Q351" s="86"/>
      <c r="R351" s="86"/>
      <c r="S351" s="128">
        <f t="shared" si="158"/>
        <v>30430.859269999946</v>
      </c>
      <c r="T351" s="128">
        <f t="shared" si="159"/>
        <v>2.16</v>
      </c>
      <c r="U351" s="126">
        <f t="shared" si="165"/>
        <v>4993</v>
      </c>
      <c r="V351" s="126">
        <f t="shared" si="166"/>
        <v>4960</v>
      </c>
      <c r="W351" s="125">
        <f t="shared" si="167"/>
        <v>33</v>
      </c>
      <c r="X351" s="125">
        <f t="shared" si="168"/>
        <v>30.84</v>
      </c>
      <c r="Y351" s="127">
        <f t="shared" si="169"/>
        <v>1278.0099999999979</v>
      </c>
      <c r="Z351" s="127">
        <f t="shared" si="170"/>
        <v>400.01926999999813</v>
      </c>
      <c r="AA351" s="127">
        <f t="shared" si="171"/>
        <v>1311.0099999999979</v>
      </c>
      <c r="AB351" s="127">
        <f t="shared" si="172"/>
        <v>430.85926999999811</v>
      </c>
      <c r="AC351" s="91" t="str">
        <f>VLOOKUP(WEEKDAY(C351,2),Служебный!K$4:L$10,2)</f>
        <v>вт</v>
      </c>
      <c r="AD351" s="111" t="str">
        <f t="shared" si="180"/>
        <v>23-24</v>
      </c>
      <c r="AE351" s="91" t="str">
        <f>VLOOKUP(G:G,Служебный!B:G,6,)</f>
        <v>NYSE</v>
      </c>
      <c r="AF351" s="91" t="str">
        <f>VLOOKUP(G:G,Служебный!B:G,3,FALSE)</f>
        <v>Basic Materials</v>
      </c>
      <c r="AG351" s="91" t="str">
        <f>VLOOKUP(G:G,Служебный!B:G,4,FALSE)</f>
        <v>Major Integrated Oil &amp; Gas</v>
      </c>
      <c r="AH351" s="112">
        <f t="shared" si="173"/>
        <v>718</v>
      </c>
      <c r="AI351" s="112">
        <f t="shared" si="174"/>
        <v>0</v>
      </c>
      <c r="AJ351" s="112" t="str">
        <f t="shared" si="150"/>
        <v>интрадей</v>
      </c>
      <c r="AK351" s="91" t="str">
        <f>IF(D351&lt;Служебный!P$3,"Раньше открытия",IF(D351&gt;Служебный!P$6,"Позже закрытия",IF(D351&lt;Служебный!P$4,Служебный!N$4,IF((D351&gt;Служебный!P$5),Служебный!N$6,Служебный!N$5))))</f>
        <v>Позже закрытия</v>
      </c>
      <c r="AL351" s="91">
        <f t="shared" si="175"/>
        <v>30.84</v>
      </c>
      <c r="AM351" s="91">
        <f t="shared" si="176"/>
        <v>0</v>
      </c>
      <c r="AN351" s="91">
        <f t="shared" si="160"/>
        <v>2010</v>
      </c>
      <c r="AO351" s="91" t="str">
        <f t="shared" si="161"/>
        <v>Март</v>
      </c>
      <c r="AP351" s="113">
        <f t="shared" si="162"/>
        <v>10</v>
      </c>
      <c r="AQ351" s="114">
        <f t="shared" si="151"/>
        <v>0</v>
      </c>
      <c r="AR351" s="114">
        <f t="shared" si="156"/>
        <v>30000</v>
      </c>
      <c r="AS351" s="114">
        <f t="shared" si="157"/>
        <v>1.4361975666664875</v>
      </c>
      <c r="AT351" s="114">
        <f t="shared" si="163"/>
        <v>0.10144730411547598</v>
      </c>
      <c r="AU351" s="91">
        <f t="shared" si="177"/>
        <v>0</v>
      </c>
      <c r="AV351" s="91">
        <f t="shared" si="178"/>
        <v>0</v>
      </c>
      <c r="AW351" s="91">
        <f t="shared" si="179"/>
        <v>50</v>
      </c>
      <c r="AX351" s="115">
        <f>IF(AV351=0,AX350,IF(VLOOKUP(C350,Сводный!I:L,2,FALSE)&lt;0,IF(AX350&lt;0,AX350-1,-1),IF(AX350&gt;0,AX350+1,1)))</f>
        <v>4</v>
      </c>
      <c r="AY351" s="120"/>
    </row>
    <row r="352" spans="1:51" s="25" customFormat="1" ht="11.25">
      <c r="A352" s="124"/>
      <c r="B352" s="116">
        <v>351</v>
      </c>
      <c r="C352" s="134">
        <v>40239</v>
      </c>
      <c r="D352" s="83">
        <v>0.98210648148148139</v>
      </c>
      <c r="E352" s="84">
        <v>40239</v>
      </c>
      <c r="F352" s="83">
        <v>0.99689814814814814</v>
      </c>
      <c r="G352" s="85" t="s">
        <v>4913</v>
      </c>
      <c r="H352" s="85" t="s">
        <v>68</v>
      </c>
      <c r="I352" s="86">
        <v>29.97</v>
      </c>
      <c r="J352" s="86">
        <v>29.91</v>
      </c>
      <c r="K352" s="85">
        <v>100</v>
      </c>
      <c r="L352" s="86">
        <v>1.85</v>
      </c>
      <c r="M352" s="118" t="s">
        <v>14019</v>
      </c>
      <c r="N352" s="108" t="s">
        <v>14017</v>
      </c>
      <c r="O352" s="109">
        <v>5</v>
      </c>
      <c r="P352" s="110"/>
      <c r="Q352" s="86"/>
      <c r="R352" s="86"/>
      <c r="S352" s="128">
        <f t="shared" si="158"/>
        <v>30435.009269999948</v>
      </c>
      <c r="T352" s="128">
        <f t="shared" si="159"/>
        <v>1.85</v>
      </c>
      <c r="U352" s="126">
        <f t="shared" si="165"/>
        <v>2997</v>
      </c>
      <c r="V352" s="126">
        <f t="shared" si="166"/>
        <v>2991</v>
      </c>
      <c r="W352" s="125">
        <f t="shared" si="167"/>
        <v>6</v>
      </c>
      <c r="X352" s="125">
        <f t="shared" si="168"/>
        <v>4.1500000000000004</v>
      </c>
      <c r="Y352" s="127">
        <f t="shared" si="169"/>
        <v>1311.0099999999979</v>
      </c>
      <c r="Z352" s="127">
        <f t="shared" si="170"/>
        <v>430.85926999999811</v>
      </c>
      <c r="AA352" s="127">
        <f t="shared" si="171"/>
        <v>1317.0099999999979</v>
      </c>
      <c r="AB352" s="127">
        <f t="shared" si="172"/>
        <v>435.00926999999808</v>
      </c>
      <c r="AC352" s="91" t="str">
        <f>VLOOKUP(WEEKDAY(C352,2),Служебный!K$4:L$10,2)</f>
        <v>вт</v>
      </c>
      <c r="AD352" s="111" t="str">
        <f t="shared" si="180"/>
        <v>23-24</v>
      </c>
      <c r="AE352" s="91" t="str">
        <f>VLOOKUP(G:G,Служебный!B:G,6,)</f>
        <v>NYSE</v>
      </c>
      <c r="AF352" s="91" t="str">
        <f>VLOOKUP(G:G,Служебный!B:G,3,FALSE)</f>
        <v>Consumer Goods</v>
      </c>
      <c r="AG352" s="91" t="str">
        <f>VLOOKUP(G:G,Служебный!B:G,4,FALSE)</f>
        <v>Paper &amp; Paper Products</v>
      </c>
      <c r="AH352" s="112">
        <f t="shared" si="173"/>
        <v>1278</v>
      </c>
      <c r="AI352" s="112">
        <f t="shared" si="174"/>
        <v>15</v>
      </c>
      <c r="AJ352" s="112" t="str">
        <f t="shared" si="150"/>
        <v>интрадей</v>
      </c>
      <c r="AK352" s="91" t="str">
        <f>IF(D352&lt;Служебный!P$3,"Раньше открытия",IF(D352&gt;Служебный!P$6,"Позже закрытия",IF(D352&lt;Служебный!P$4,Служебный!N$4,IF((D352&gt;Служебный!P$5),Служебный!N$6,Служебный!N$5))))</f>
        <v>Позже закрытия</v>
      </c>
      <c r="AL352" s="91">
        <f t="shared" si="175"/>
        <v>4.1500000000000004</v>
      </c>
      <c r="AM352" s="91">
        <f t="shared" si="176"/>
        <v>0</v>
      </c>
      <c r="AN352" s="91">
        <f t="shared" si="160"/>
        <v>2010</v>
      </c>
      <c r="AO352" s="91" t="str">
        <f t="shared" si="161"/>
        <v>Март</v>
      </c>
      <c r="AP352" s="113">
        <f t="shared" si="162"/>
        <v>10</v>
      </c>
      <c r="AQ352" s="114">
        <f t="shared" si="151"/>
        <v>0</v>
      </c>
      <c r="AR352" s="114">
        <f t="shared" si="156"/>
        <v>30000</v>
      </c>
      <c r="AS352" s="114">
        <f t="shared" si="157"/>
        <v>1.4500308999998257</v>
      </c>
      <c r="AT352" s="114">
        <f t="shared" si="163"/>
        <v>1.3637472288180519E-2</v>
      </c>
      <c r="AU352" s="91">
        <f t="shared" si="177"/>
        <v>0</v>
      </c>
      <c r="AV352" s="91">
        <f t="shared" si="178"/>
        <v>0</v>
      </c>
      <c r="AW352" s="91">
        <f t="shared" si="179"/>
        <v>30</v>
      </c>
      <c r="AX352" s="115">
        <f>IF(AV352=0,AX351,IF(VLOOKUP(C351,Сводный!I:L,2,FALSE)&lt;0,IF(AX351&lt;0,AX351-1,-1),IF(AX351&gt;0,AX351+1,1)))</f>
        <v>4</v>
      </c>
      <c r="AY352" s="120"/>
    </row>
    <row r="353" spans="1:51" s="25" customFormat="1" ht="11.25">
      <c r="A353" s="124"/>
      <c r="B353" s="116">
        <v>352</v>
      </c>
      <c r="C353" s="134">
        <v>40239</v>
      </c>
      <c r="D353" s="83">
        <v>0.98892361111111116</v>
      </c>
      <c r="E353" s="84">
        <v>40239</v>
      </c>
      <c r="F353" s="83">
        <v>0.99814814814814812</v>
      </c>
      <c r="G353" s="85" t="s">
        <v>5314</v>
      </c>
      <c r="H353" s="85" t="s">
        <v>63</v>
      </c>
      <c r="I353" s="86">
        <v>21.08</v>
      </c>
      <c r="J353" s="86">
        <v>21.15</v>
      </c>
      <c r="K353" s="85">
        <v>100</v>
      </c>
      <c r="L353" s="86">
        <v>2.52</v>
      </c>
      <c r="M353" s="118" t="s">
        <v>11938</v>
      </c>
      <c r="N353" s="108" t="s">
        <v>14015</v>
      </c>
      <c r="O353" s="109">
        <v>4</v>
      </c>
      <c r="P353" s="110"/>
      <c r="Q353" s="86"/>
      <c r="R353" s="86"/>
      <c r="S353" s="128">
        <f t="shared" si="158"/>
        <v>30439.489269999947</v>
      </c>
      <c r="T353" s="128">
        <f t="shared" si="159"/>
        <v>2.52</v>
      </c>
      <c r="U353" s="126">
        <f t="shared" si="165"/>
        <v>2108</v>
      </c>
      <c r="V353" s="126">
        <f t="shared" si="166"/>
        <v>2115</v>
      </c>
      <c r="W353" s="125">
        <f t="shared" si="167"/>
        <v>7</v>
      </c>
      <c r="X353" s="125">
        <f t="shared" si="168"/>
        <v>4.4800000000000004</v>
      </c>
      <c r="Y353" s="127">
        <f t="shared" si="169"/>
        <v>1317.0099999999979</v>
      </c>
      <c r="Z353" s="127">
        <f t="shared" si="170"/>
        <v>435.00926999999808</v>
      </c>
      <c r="AA353" s="127">
        <f t="shared" si="171"/>
        <v>1324.0099999999979</v>
      </c>
      <c r="AB353" s="127">
        <f t="shared" si="172"/>
        <v>439.4892699999981</v>
      </c>
      <c r="AC353" s="91" t="str">
        <f>VLOOKUP(WEEKDAY(C353,2),Служебный!K$4:L$10,2)</f>
        <v>вт</v>
      </c>
      <c r="AD353" s="111" t="str">
        <f t="shared" si="180"/>
        <v>23-24</v>
      </c>
      <c r="AE353" s="91" t="str">
        <f>VLOOKUP(G:G,Служебный!B:G,6,)</f>
        <v>NYSE</v>
      </c>
      <c r="AF353" s="91" t="str">
        <f>VLOOKUP(G:G,Служебный!B:G,3,FALSE)</f>
        <v>Conglomerates</v>
      </c>
      <c r="AG353" s="91" t="str">
        <f>VLOOKUP(G:G,Служебный!B:G,4,FALSE)</f>
        <v>Conglomerates</v>
      </c>
      <c r="AH353" s="112">
        <f t="shared" si="173"/>
        <v>797</v>
      </c>
      <c r="AI353" s="112">
        <f t="shared" si="174"/>
        <v>0</v>
      </c>
      <c r="AJ353" s="112" t="str">
        <f t="shared" si="150"/>
        <v>интрадей</v>
      </c>
      <c r="AK353" s="91" t="str">
        <f>IF(D353&lt;Служебный!P$3,"Раньше открытия",IF(D353&gt;Служебный!P$6,"Позже закрытия",IF(D353&lt;Служебный!P$4,Служебный!N$4,IF((D353&gt;Служебный!P$5),Служебный!N$6,Служебный!N$5))))</f>
        <v>Позже закрытия</v>
      </c>
      <c r="AL353" s="91">
        <f t="shared" si="175"/>
        <v>4.4800000000000004</v>
      </c>
      <c r="AM353" s="91">
        <f t="shared" si="176"/>
        <v>0</v>
      </c>
      <c r="AN353" s="91">
        <f t="shared" si="160"/>
        <v>2010</v>
      </c>
      <c r="AO353" s="91" t="str">
        <f t="shared" si="161"/>
        <v>Март</v>
      </c>
      <c r="AP353" s="113">
        <f t="shared" si="162"/>
        <v>10</v>
      </c>
      <c r="AQ353" s="114">
        <f t="shared" si="151"/>
        <v>0</v>
      </c>
      <c r="AR353" s="114">
        <f t="shared" si="156"/>
        <v>30000</v>
      </c>
      <c r="AS353" s="114">
        <f t="shared" si="157"/>
        <v>1.4649642333331576</v>
      </c>
      <c r="AT353" s="114">
        <f t="shared" si="163"/>
        <v>1.4719890374456163E-2</v>
      </c>
      <c r="AU353" s="91">
        <f t="shared" si="177"/>
        <v>0</v>
      </c>
      <c r="AV353" s="91">
        <f t="shared" si="178"/>
        <v>0</v>
      </c>
      <c r="AW353" s="91">
        <f t="shared" si="179"/>
        <v>25</v>
      </c>
      <c r="AX353" s="115">
        <f>IF(AV353=0,AX352,IF(VLOOKUP(C352,Сводный!I:L,2,FALSE)&lt;0,IF(AX352&lt;0,AX352-1,-1),IF(AX352&gt;0,AX352+1,1)))</f>
        <v>4</v>
      </c>
      <c r="AY353" s="120"/>
    </row>
    <row r="354" spans="1:51" s="25" customFormat="1" ht="11.25">
      <c r="A354" s="124"/>
      <c r="B354" s="116">
        <v>353</v>
      </c>
      <c r="C354" s="134">
        <v>40239</v>
      </c>
      <c r="D354" s="83">
        <v>0.98245370370370377</v>
      </c>
      <c r="E354" s="84">
        <v>40239</v>
      </c>
      <c r="F354" s="83">
        <v>0.99833333333333341</v>
      </c>
      <c r="G354" s="85" t="s">
        <v>4913</v>
      </c>
      <c r="H354" s="85" t="s">
        <v>68</v>
      </c>
      <c r="I354" s="86">
        <v>29.99</v>
      </c>
      <c r="J354" s="86">
        <v>29.86</v>
      </c>
      <c r="K354" s="85">
        <v>100</v>
      </c>
      <c r="L354" s="86">
        <v>2.25</v>
      </c>
      <c r="M354" s="118" t="s">
        <v>11939</v>
      </c>
      <c r="N354" s="108" t="s">
        <v>14017</v>
      </c>
      <c r="O354" s="109">
        <v>3</v>
      </c>
      <c r="P354" s="110"/>
      <c r="Q354" s="86"/>
      <c r="R354" s="86"/>
      <c r="S354" s="128">
        <f t="shared" si="158"/>
        <v>30450.239269999947</v>
      </c>
      <c r="T354" s="128">
        <f t="shared" si="159"/>
        <v>2.25</v>
      </c>
      <c r="U354" s="126">
        <f t="shared" si="165"/>
        <v>2999</v>
      </c>
      <c r="V354" s="126">
        <f t="shared" si="166"/>
        <v>2986</v>
      </c>
      <c r="W354" s="125">
        <f t="shared" si="167"/>
        <v>13</v>
      </c>
      <c r="X354" s="125">
        <f t="shared" si="168"/>
        <v>10.75</v>
      </c>
      <c r="Y354" s="127">
        <f t="shared" si="169"/>
        <v>1324.0099999999979</v>
      </c>
      <c r="Z354" s="127">
        <f t="shared" si="170"/>
        <v>439.4892699999981</v>
      </c>
      <c r="AA354" s="127">
        <f t="shared" si="171"/>
        <v>1337.0099999999979</v>
      </c>
      <c r="AB354" s="127">
        <f t="shared" si="172"/>
        <v>450.2392699999981</v>
      </c>
      <c r="AC354" s="91" t="str">
        <f>VLOOKUP(WEEKDAY(C354,2),Служебный!K$4:L$10,2)</f>
        <v>вт</v>
      </c>
      <c r="AD354" s="111" t="str">
        <f t="shared" si="180"/>
        <v>23-24</v>
      </c>
      <c r="AE354" s="91" t="str">
        <f>VLOOKUP(G:G,Служебный!B:G,6,)</f>
        <v>NYSE</v>
      </c>
      <c r="AF354" s="91" t="str">
        <f>VLOOKUP(G:G,Служебный!B:G,3,FALSE)</f>
        <v>Consumer Goods</v>
      </c>
      <c r="AG354" s="91" t="str">
        <f>VLOOKUP(G:G,Служебный!B:G,4,FALSE)</f>
        <v>Paper &amp; Paper Products</v>
      </c>
      <c r="AH354" s="112">
        <f t="shared" si="173"/>
        <v>1372</v>
      </c>
      <c r="AI354" s="112">
        <f t="shared" si="174"/>
        <v>15</v>
      </c>
      <c r="AJ354" s="112" t="str">
        <f t="shared" si="150"/>
        <v>интрадей</v>
      </c>
      <c r="AK354" s="91" t="str">
        <f>IF(D354&lt;Служебный!P$3,"Раньше открытия",IF(D354&gt;Служебный!P$6,"Позже закрытия",IF(D354&lt;Служебный!P$4,Служебный!N$4,IF((D354&gt;Служебный!P$5),Служебный!N$6,Служебный!N$5))))</f>
        <v>Позже закрытия</v>
      </c>
      <c r="AL354" s="91">
        <f t="shared" si="175"/>
        <v>10.75</v>
      </c>
      <c r="AM354" s="91">
        <f t="shared" si="176"/>
        <v>0</v>
      </c>
      <c r="AN354" s="91">
        <f t="shared" si="160"/>
        <v>2010</v>
      </c>
      <c r="AO354" s="91" t="str">
        <f t="shared" si="161"/>
        <v>Март</v>
      </c>
      <c r="AP354" s="113">
        <f t="shared" si="162"/>
        <v>10</v>
      </c>
      <c r="AQ354" s="114">
        <f t="shared" si="151"/>
        <v>30450.239269999947</v>
      </c>
      <c r="AR354" s="114">
        <f t="shared" si="156"/>
        <v>30000</v>
      </c>
      <c r="AS354" s="114">
        <f t="shared" si="157"/>
        <v>1.500797566666491</v>
      </c>
      <c r="AT354" s="114">
        <f t="shared" si="163"/>
        <v>3.5315967047432721E-2</v>
      </c>
      <c r="AU354" s="91">
        <f t="shared" si="177"/>
        <v>0</v>
      </c>
      <c r="AV354" s="91">
        <f t="shared" si="178"/>
        <v>450.2392699999981</v>
      </c>
      <c r="AW354" s="91">
        <f t="shared" si="179"/>
        <v>30</v>
      </c>
      <c r="AX354" s="115">
        <f>IF(AV354=0,AX353,IF(VLOOKUP(C353,Сводный!I:L,2,FALSE)&lt;0,IF(AX353&lt;0,AX353-1,-1),IF(AX353&gt;0,AX353+1,1)))</f>
        <v>5</v>
      </c>
      <c r="AY354" s="120"/>
    </row>
    <row r="355" spans="1:51" s="25" customFormat="1" ht="11.25">
      <c r="A355" s="124"/>
      <c r="B355" s="116">
        <v>354</v>
      </c>
      <c r="C355" s="134">
        <v>40240</v>
      </c>
      <c r="D355" s="83">
        <v>2.5694444444444445E-3</v>
      </c>
      <c r="E355" s="84">
        <v>40240</v>
      </c>
      <c r="F355" s="83">
        <v>3.2060185185185191E-3</v>
      </c>
      <c r="G355" s="85" t="s">
        <v>731</v>
      </c>
      <c r="H355" s="85" t="s">
        <v>68</v>
      </c>
      <c r="I355" s="86">
        <v>28.975000000000001</v>
      </c>
      <c r="J355" s="86">
        <v>29.05</v>
      </c>
      <c r="K355" s="85">
        <v>100</v>
      </c>
      <c r="L355" s="86">
        <v>2.25</v>
      </c>
      <c r="M355" s="118" t="s">
        <v>11939</v>
      </c>
      <c r="N355" s="108" t="s">
        <v>11947</v>
      </c>
      <c r="O355" s="109">
        <v>3</v>
      </c>
      <c r="P355" s="110"/>
      <c r="Q355" s="86"/>
      <c r="R355" s="86"/>
      <c r="S355" s="128">
        <f t="shared" si="158"/>
        <v>30440.489269999947</v>
      </c>
      <c r="T355" s="128">
        <f t="shared" si="159"/>
        <v>2.25</v>
      </c>
      <c r="U355" s="126">
        <f t="shared" si="165"/>
        <v>2897.5</v>
      </c>
      <c r="V355" s="126">
        <f t="shared" si="166"/>
        <v>2905</v>
      </c>
      <c r="W355" s="125">
        <f t="shared" si="167"/>
        <v>-7.5</v>
      </c>
      <c r="X355" s="125">
        <f t="shared" si="168"/>
        <v>-9.75</v>
      </c>
      <c r="Y355" s="127">
        <f t="shared" si="169"/>
        <v>1337.0099999999979</v>
      </c>
      <c r="Z355" s="127">
        <f t="shared" si="170"/>
        <v>450.2392699999981</v>
      </c>
      <c r="AA355" s="127">
        <f t="shared" si="171"/>
        <v>1329.5099999999979</v>
      </c>
      <c r="AB355" s="127">
        <f t="shared" si="172"/>
        <v>440.4892699999981</v>
      </c>
      <c r="AC355" s="91" t="str">
        <f>VLOOKUP(WEEKDAY(C355,2),Служебный!K$4:L$10,2)</f>
        <v>ср</v>
      </c>
      <c r="AD355" s="111" t="str">
        <f t="shared" si="180"/>
        <v>0-1</v>
      </c>
      <c r="AE355" s="91" t="str">
        <f>VLOOKUP(G:G,Служебный!B:G,6,)</f>
        <v>NYSE</v>
      </c>
      <c r="AF355" s="91" t="str">
        <f>VLOOKUP(G:G,Служебный!B:G,3,FALSE)</f>
        <v>Services</v>
      </c>
      <c r="AG355" s="91" t="str">
        <f>VLOOKUP(G:G,Служебный!B:G,4,FALSE)</f>
        <v>Specialty Retail, Other</v>
      </c>
      <c r="AH355" s="112">
        <f t="shared" si="173"/>
        <v>55</v>
      </c>
      <c r="AI355" s="112">
        <f t="shared" si="174"/>
        <v>0</v>
      </c>
      <c r="AJ355" s="112" t="str">
        <f t="shared" si="150"/>
        <v>интрадей</v>
      </c>
      <c r="AK355" s="91" t="str">
        <f>IF(D355&lt;Служебный!P$3,"Раньше открытия",IF(D355&gt;Служебный!P$6,"Позже закрытия",IF(D355&lt;Служебный!P$4,Служебный!N$4,IF((D355&gt;Служебный!P$5),Служебный!N$6,Служебный!N$5))))</f>
        <v>9:30 - 11:00</v>
      </c>
      <c r="AL355" s="91">
        <f t="shared" si="175"/>
        <v>0</v>
      </c>
      <c r="AM355" s="91">
        <f t="shared" si="176"/>
        <v>-9.75</v>
      </c>
      <c r="AN355" s="91">
        <f t="shared" si="160"/>
        <v>2010</v>
      </c>
      <c r="AO355" s="91" t="str">
        <f t="shared" si="161"/>
        <v>Март</v>
      </c>
      <c r="AP355" s="113">
        <f t="shared" si="162"/>
        <v>10</v>
      </c>
      <c r="AQ355" s="114">
        <f t="shared" si="151"/>
        <v>0</v>
      </c>
      <c r="AR355" s="114">
        <f t="shared" si="156"/>
        <v>30000</v>
      </c>
      <c r="AS355" s="114">
        <f t="shared" si="157"/>
        <v>1.468297566666491</v>
      </c>
      <c r="AT355" s="114">
        <f t="shared" si="163"/>
        <v>-3.2019452831051655E-2</v>
      </c>
      <c r="AU355" s="91">
        <f t="shared" si="177"/>
        <v>450.2392699999981</v>
      </c>
      <c r="AV355" s="91">
        <f t="shared" si="178"/>
        <v>0</v>
      </c>
      <c r="AW355" s="91">
        <f t="shared" si="179"/>
        <v>30</v>
      </c>
      <c r="AX355" s="115">
        <f>IF(AV355=0,AX354,IF(VLOOKUP(C354,Сводный!I:L,2,FALSE)&lt;0,IF(AX354&lt;0,AX354-1,-1),IF(AX354&gt;0,AX354+1,1)))</f>
        <v>5</v>
      </c>
      <c r="AY355" s="120"/>
    </row>
    <row r="356" spans="1:51" s="25" customFormat="1" ht="11.25">
      <c r="A356" s="124"/>
      <c r="B356" s="116">
        <v>355</v>
      </c>
      <c r="C356" s="134">
        <v>40240</v>
      </c>
      <c r="D356" s="83">
        <v>2.5694444444444445E-3</v>
      </c>
      <c r="E356" s="84">
        <v>40240</v>
      </c>
      <c r="F356" s="83">
        <v>3.8310185185185183E-3</v>
      </c>
      <c r="G356" s="85" t="s">
        <v>731</v>
      </c>
      <c r="H356" s="85" t="s">
        <v>68</v>
      </c>
      <c r="I356" s="86">
        <v>28.975000000000001</v>
      </c>
      <c r="J356" s="86">
        <v>29.07</v>
      </c>
      <c r="K356" s="85">
        <v>100</v>
      </c>
      <c r="L356" s="86">
        <v>1.85</v>
      </c>
      <c r="M356" s="118" t="s">
        <v>11939</v>
      </c>
      <c r="N356" s="108" t="s">
        <v>14022</v>
      </c>
      <c r="O356" s="109">
        <v>4</v>
      </c>
      <c r="P356" s="110"/>
      <c r="Q356" s="86"/>
      <c r="R356" s="86"/>
      <c r="S356" s="128">
        <f t="shared" si="158"/>
        <v>30429.139269999949</v>
      </c>
      <c r="T356" s="128">
        <f t="shared" si="159"/>
        <v>1.85</v>
      </c>
      <c r="U356" s="126">
        <f t="shared" si="165"/>
        <v>2897.5</v>
      </c>
      <c r="V356" s="126">
        <f t="shared" si="166"/>
        <v>2907</v>
      </c>
      <c r="W356" s="125">
        <f t="shared" si="167"/>
        <v>-9.5</v>
      </c>
      <c r="X356" s="125">
        <f t="shared" si="168"/>
        <v>-11.35</v>
      </c>
      <c r="Y356" s="127">
        <f t="shared" si="169"/>
        <v>1329.5099999999979</v>
      </c>
      <c r="Z356" s="127">
        <f t="shared" si="170"/>
        <v>440.4892699999981</v>
      </c>
      <c r="AA356" s="127">
        <f t="shared" si="171"/>
        <v>1320.0099999999979</v>
      </c>
      <c r="AB356" s="127">
        <f t="shared" si="172"/>
        <v>429.13926999999808</v>
      </c>
      <c r="AC356" s="91" t="str">
        <f>VLOOKUP(WEEKDAY(C356,2),Служебный!K$4:L$10,2)</f>
        <v>ср</v>
      </c>
      <c r="AD356" s="111" t="str">
        <f t="shared" si="180"/>
        <v>0-1</v>
      </c>
      <c r="AE356" s="91" t="str">
        <f>VLOOKUP(G:G,Служебный!B:G,6,)</f>
        <v>NYSE</v>
      </c>
      <c r="AF356" s="91" t="str">
        <f>VLOOKUP(G:G,Служебный!B:G,3,FALSE)</f>
        <v>Services</v>
      </c>
      <c r="AG356" s="91" t="str">
        <f>VLOOKUP(G:G,Служебный!B:G,4,FALSE)</f>
        <v>Specialty Retail, Other</v>
      </c>
      <c r="AH356" s="112">
        <f t="shared" si="173"/>
        <v>109</v>
      </c>
      <c r="AI356" s="112">
        <f t="shared" si="174"/>
        <v>0</v>
      </c>
      <c r="AJ356" s="112" t="str">
        <f t="shared" si="150"/>
        <v>интрадей</v>
      </c>
      <c r="AK356" s="91" t="str">
        <f>IF(D356&lt;Служебный!P$3,"Раньше открытия",IF(D356&gt;Служебный!P$6,"Позже закрытия",IF(D356&lt;Служебный!P$4,Служебный!N$4,IF((D356&gt;Служебный!P$5),Служебный!N$6,Служебный!N$5))))</f>
        <v>9:30 - 11:00</v>
      </c>
      <c r="AL356" s="91">
        <f t="shared" si="175"/>
        <v>0</v>
      </c>
      <c r="AM356" s="91">
        <f t="shared" si="176"/>
        <v>-11.35</v>
      </c>
      <c r="AN356" s="91">
        <f t="shared" si="160"/>
        <v>2010</v>
      </c>
      <c r="AO356" s="91" t="str">
        <f t="shared" si="161"/>
        <v>Март</v>
      </c>
      <c r="AP356" s="113">
        <f t="shared" si="162"/>
        <v>10</v>
      </c>
      <c r="AQ356" s="114">
        <f t="shared" si="151"/>
        <v>30429.139269999949</v>
      </c>
      <c r="AR356" s="114">
        <f t="shared" si="156"/>
        <v>30000</v>
      </c>
      <c r="AS356" s="114">
        <f t="shared" si="157"/>
        <v>1.4304642333331625</v>
      </c>
      <c r="AT356" s="114">
        <f t="shared" si="163"/>
        <v>-3.7285865872019097E-2</v>
      </c>
      <c r="AU356" s="91">
        <f t="shared" si="177"/>
        <v>0</v>
      </c>
      <c r="AV356" s="91">
        <f t="shared" si="178"/>
        <v>429.13926999999808</v>
      </c>
      <c r="AW356" s="91">
        <f t="shared" si="179"/>
        <v>30</v>
      </c>
      <c r="AX356" s="115">
        <f>IF(AV356=0,AX355,IF(VLOOKUP(C355,Сводный!I:L,2,FALSE)&lt;0,IF(AX355&lt;0,AX355-1,-1),IF(AX355&gt;0,AX355+1,1)))</f>
        <v>6</v>
      </c>
      <c r="AY356" s="120"/>
    </row>
    <row r="357" spans="1:51" s="25" customFormat="1" ht="11.25">
      <c r="A357" s="124"/>
      <c r="B357" s="116">
        <v>356</v>
      </c>
      <c r="C357" s="134">
        <v>40239</v>
      </c>
      <c r="D357" s="83">
        <v>0.99603009259259256</v>
      </c>
      <c r="E357" s="84">
        <v>40240</v>
      </c>
      <c r="F357" s="83">
        <v>4.5949074074074078E-3</v>
      </c>
      <c r="G357" s="85" t="s">
        <v>1606</v>
      </c>
      <c r="H357" s="85" t="s">
        <v>68</v>
      </c>
      <c r="I357" s="86">
        <v>40.96</v>
      </c>
      <c r="J357" s="86">
        <v>40.9</v>
      </c>
      <c r="K357" s="85">
        <v>100</v>
      </c>
      <c r="L357" s="86">
        <v>2.15</v>
      </c>
      <c r="M357" s="118" t="s">
        <v>14023</v>
      </c>
      <c r="N357" s="108" t="s">
        <v>14022</v>
      </c>
      <c r="O357" s="109">
        <v>3</v>
      </c>
      <c r="P357" s="110"/>
      <c r="Q357" s="86"/>
      <c r="R357" s="86"/>
      <c r="S357" s="128">
        <f t="shared" si="158"/>
        <v>30432.989269999947</v>
      </c>
      <c r="T357" s="128">
        <f t="shared" si="159"/>
        <v>2.15</v>
      </c>
      <c r="U357" s="126">
        <f t="shared" si="165"/>
        <v>4096</v>
      </c>
      <c r="V357" s="126">
        <f t="shared" si="166"/>
        <v>4090</v>
      </c>
      <c r="W357" s="125">
        <f t="shared" si="167"/>
        <v>6</v>
      </c>
      <c r="X357" s="125">
        <f t="shared" si="168"/>
        <v>3.85</v>
      </c>
      <c r="Y357" s="127">
        <f t="shared" si="169"/>
        <v>1320.0099999999979</v>
      </c>
      <c r="Z357" s="127">
        <f t="shared" si="170"/>
        <v>429.13926999999808</v>
      </c>
      <c r="AA357" s="127">
        <f t="shared" si="171"/>
        <v>1326.0099999999979</v>
      </c>
      <c r="AB357" s="127">
        <f t="shared" si="172"/>
        <v>432.9892699999981</v>
      </c>
      <c r="AC357" s="91" t="str">
        <f>VLOOKUP(WEEKDAY(C357,2),Служебный!K$4:L$10,2)</f>
        <v>вт</v>
      </c>
      <c r="AD357" s="111" t="str">
        <f t="shared" si="180"/>
        <v>23-24</v>
      </c>
      <c r="AE357" s="91" t="str">
        <f>VLOOKUP(G:G,Служебный!B:G,6,)</f>
        <v>NYSE</v>
      </c>
      <c r="AF357" s="91" t="str">
        <f>VLOOKUP(G:G,Служебный!B:G,3,FALSE)</f>
        <v>Services</v>
      </c>
      <c r="AG357" s="91" t="str">
        <f>VLOOKUP(G:G,Служебный!B:G,4,FALSE)</f>
        <v>Restaurants</v>
      </c>
      <c r="AH357" s="112">
        <f t="shared" si="173"/>
        <v>740</v>
      </c>
      <c r="AI357" s="112">
        <f t="shared" si="174"/>
        <v>0</v>
      </c>
      <c r="AJ357" s="112" t="str">
        <f t="shared" si="150"/>
        <v>интрадей</v>
      </c>
      <c r="AK357" s="91" t="str">
        <f>IF(D357&lt;Служебный!P$3,"Раньше открытия",IF(D357&gt;Служебный!P$6,"Позже закрытия",IF(D357&lt;Служебный!P$4,Служебный!N$4,IF((D357&gt;Служебный!P$5),Служебный!N$6,Служебный!N$5))))</f>
        <v>Позже закрытия</v>
      </c>
      <c r="AL357" s="91">
        <f t="shared" si="175"/>
        <v>3.85</v>
      </c>
      <c r="AM357" s="91">
        <f t="shared" si="176"/>
        <v>0</v>
      </c>
      <c r="AN357" s="91">
        <f t="shared" si="160"/>
        <v>2010</v>
      </c>
      <c r="AO357" s="91" t="str">
        <f t="shared" si="161"/>
        <v>Март</v>
      </c>
      <c r="AP357" s="113">
        <f t="shared" si="162"/>
        <v>10</v>
      </c>
      <c r="AQ357" s="114">
        <f t="shared" si="151"/>
        <v>30432.989269999947</v>
      </c>
      <c r="AR357" s="114">
        <f t="shared" si="156"/>
        <v>30000</v>
      </c>
      <c r="AS357" s="114">
        <f t="shared" si="157"/>
        <v>1.4432975666664909</v>
      </c>
      <c r="AT357" s="114">
        <f t="shared" si="163"/>
        <v>1.2652346048428176E-2</v>
      </c>
      <c r="AU357" s="91">
        <f t="shared" si="177"/>
        <v>429.13926999999808</v>
      </c>
      <c r="AV357" s="91">
        <f t="shared" si="178"/>
        <v>432.9892699999981</v>
      </c>
      <c r="AW357" s="91">
        <f t="shared" si="179"/>
        <v>45</v>
      </c>
      <c r="AX357" s="115">
        <f>IF(AV357=0,AX356,IF(VLOOKUP(C356,Сводный!I:L,2,FALSE)&lt;0,IF(AX356&lt;0,AX356-1,-1),IF(AX356&gt;0,AX356+1,1)))</f>
        <v>7</v>
      </c>
      <c r="AY357" s="120"/>
    </row>
    <row r="358" spans="1:51" s="25" customFormat="1" ht="11.25">
      <c r="A358" s="124"/>
      <c r="B358" s="116">
        <v>357</v>
      </c>
      <c r="C358" s="134">
        <v>40240</v>
      </c>
      <c r="D358" s="83">
        <v>7.2916666666666659E-3</v>
      </c>
      <c r="E358" s="84">
        <v>40240</v>
      </c>
      <c r="F358" s="83">
        <v>1.3993055555555555E-2</v>
      </c>
      <c r="G358" s="85" t="s">
        <v>3436</v>
      </c>
      <c r="H358" s="85" t="s">
        <v>63</v>
      </c>
      <c r="I358" s="86">
        <v>23.09</v>
      </c>
      <c r="J358" s="86">
        <v>23.1</v>
      </c>
      <c r="K358" s="85">
        <v>100</v>
      </c>
      <c r="L358" s="86">
        <v>1.84</v>
      </c>
      <c r="M358" s="118" t="s">
        <v>11940</v>
      </c>
      <c r="N358" s="108" t="s">
        <v>14022</v>
      </c>
      <c r="O358" s="109">
        <v>4</v>
      </c>
      <c r="P358" s="110"/>
      <c r="Q358" s="86"/>
      <c r="R358" s="86"/>
      <c r="S358" s="128">
        <f t="shared" si="158"/>
        <v>30432.149269999947</v>
      </c>
      <c r="T358" s="128">
        <f t="shared" si="159"/>
        <v>1.84</v>
      </c>
      <c r="U358" s="126">
        <f t="shared" si="165"/>
        <v>2309</v>
      </c>
      <c r="V358" s="126">
        <f t="shared" si="166"/>
        <v>2310</v>
      </c>
      <c r="W358" s="125">
        <f t="shared" si="167"/>
        <v>1</v>
      </c>
      <c r="X358" s="125">
        <f t="shared" si="168"/>
        <v>-0.84000000000000008</v>
      </c>
      <c r="Y358" s="127">
        <f t="shared" si="169"/>
        <v>1326.0099999999979</v>
      </c>
      <c r="Z358" s="127">
        <f t="shared" si="170"/>
        <v>432.9892699999981</v>
      </c>
      <c r="AA358" s="127">
        <f t="shared" si="171"/>
        <v>1327.0099999999979</v>
      </c>
      <c r="AB358" s="127">
        <f t="shared" si="172"/>
        <v>432.14926999999813</v>
      </c>
      <c r="AC358" s="91" t="str">
        <f>VLOOKUP(WEEKDAY(C358,2),Служебный!K$4:L$10,2)</f>
        <v>ср</v>
      </c>
      <c r="AD358" s="111" t="str">
        <f t="shared" si="180"/>
        <v>0-1</v>
      </c>
      <c r="AE358" s="91" t="str">
        <f>VLOOKUP(G:G,Служебный!B:G,6,)</f>
        <v>NYSE</v>
      </c>
      <c r="AF358" s="91" t="str">
        <f>VLOOKUP(G:G,Служебный!B:G,3,FALSE)</f>
        <v>Services</v>
      </c>
      <c r="AG358" s="91" t="str">
        <f>VLOOKUP(G:G,Служебный!B:G,4,FALSE)</f>
        <v>Specialty Retail, Other</v>
      </c>
      <c r="AH358" s="112">
        <f t="shared" si="173"/>
        <v>579</v>
      </c>
      <c r="AI358" s="112">
        <f t="shared" si="174"/>
        <v>0</v>
      </c>
      <c r="AJ358" s="112" t="str">
        <f t="shared" si="150"/>
        <v>интрадей</v>
      </c>
      <c r="AK358" s="91" t="str">
        <f>IF(D358&lt;Служебный!P$3,"Раньше открытия",IF(D358&gt;Служебный!P$6,"Позже закрытия",IF(D358&lt;Служебный!P$4,Служебный!N$4,IF((D358&gt;Служебный!P$5),Служебный!N$6,Служебный!N$5))))</f>
        <v>9:30 - 11:00</v>
      </c>
      <c r="AL358" s="91">
        <f t="shared" si="175"/>
        <v>0</v>
      </c>
      <c r="AM358" s="91">
        <f t="shared" si="176"/>
        <v>-0.84000000000000008</v>
      </c>
      <c r="AN358" s="91">
        <f t="shared" si="160"/>
        <v>2010</v>
      </c>
      <c r="AO358" s="91" t="str">
        <f t="shared" si="161"/>
        <v>Март</v>
      </c>
      <c r="AP358" s="113">
        <f t="shared" si="162"/>
        <v>10</v>
      </c>
      <c r="AQ358" s="114">
        <f t="shared" si="151"/>
        <v>30432.149269999947</v>
      </c>
      <c r="AR358" s="114">
        <f t="shared" si="156"/>
        <v>30000</v>
      </c>
      <c r="AS358" s="114">
        <f t="shared" si="157"/>
        <v>1.4404975666664905</v>
      </c>
      <c r="AT358" s="114">
        <f t="shared" si="163"/>
        <v>-2.7601626397844386E-3</v>
      </c>
      <c r="AU358" s="91">
        <f t="shared" si="177"/>
        <v>432.9892699999981</v>
      </c>
      <c r="AV358" s="91">
        <f t="shared" si="178"/>
        <v>432.14926999999813</v>
      </c>
      <c r="AW358" s="91">
        <f t="shared" si="179"/>
        <v>25</v>
      </c>
      <c r="AX358" s="115">
        <f>IF(AV358=0,AX357,IF(VLOOKUP(C357,Сводный!I:L,2,FALSE)&lt;0,IF(AX357&lt;0,AX357-1,-1),IF(AX357&gt;0,AX357+1,1)))</f>
        <v>8</v>
      </c>
      <c r="AY358" s="120"/>
    </row>
    <row r="359" spans="1:51" s="25" customFormat="1" ht="11.25">
      <c r="A359" s="124"/>
      <c r="B359" s="116">
        <v>358</v>
      </c>
      <c r="C359" s="134">
        <v>40239</v>
      </c>
      <c r="D359" s="83">
        <v>0.99767361111111119</v>
      </c>
      <c r="E359" s="84">
        <v>40240</v>
      </c>
      <c r="F359" s="83">
        <v>1.6655092592592593E-2</v>
      </c>
      <c r="G359" s="85" t="s">
        <v>3188</v>
      </c>
      <c r="H359" s="85" t="s">
        <v>68</v>
      </c>
      <c r="I359" s="86">
        <v>21.96</v>
      </c>
      <c r="J359" s="86">
        <v>22.05</v>
      </c>
      <c r="K359" s="85">
        <v>100</v>
      </c>
      <c r="L359" s="86">
        <v>2.12</v>
      </c>
      <c r="M359" s="118" t="s">
        <v>14023</v>
      </c>
      <c r="N359" s="108" t="s">
        <v>11947</v>
      </c>
      <c r="O359" s="109">
        <v>3</v>
      </c>
      <c r="P359" s="110"/>
      <c r="Q359" s="86"/>
      <c r="R359" s="86"/>
      <c r="S359" s="128">
        <f t="shared" si="158"/>
        <v>30421.029269999948</v>
      </c>
      <c r="T359" s="128">
        <f t="shared" si="159"/>
        <v>2.12</v>
      </c>
      <c r="U359" s="126">
        <f t="shared" si="165"/>
        <v>2196</v>
      </c>
      <c r="V359" s="126">
        <f t="shared" si="166"/>
        <v>2205</v>
      </c>
      <c r="W359" s="125">
        <f t="shared" si="167"/>
        <v>-9</v>
      </c>
      <c r="X359" s="125">
        <f t="shared" si="168"/>
        <v>-11.120000000000001</v>
      </c>
      <c r="Y359" s="127">
        <f t="shared" si="169"/>
        <v>1327.0099999999979</v>
      </c>
      <c r="Z359" s="127">
        <f t="shared" si="170"/>
        <v>432.14926999999813</v>
      </c>
      <c r="AA359" s="127">
        <f t="shared" si="171"/>
        <v>1318.0099999999979</v>
      </c>
      <c r="AB359" s="127">
        <f t="shared" si="172"/>
        <v>421.02926999999812</v>
      </c>
      <c r="AC359" s="91" t="str">
        <f>VLOOKUP(WEEKDAY(C359,2),Служебный!K$4:L$10,2)</f>
        <v>вт</v>
      </c>
      <c r="AD359" s="111" t="str">
        <f t="shared" si="180"/>
        <v>23-24</v>
      </c>
      <c r="AE359" s="91" t="str">
        <f>VLOOKUP(G:G,Служебный!B:G,6,)</f>
        <v>NYSE</v>
      </c>
      <c r="AF359" s="91" t="str">
        <f>VLOOKUP(G:G,Служебный!B:G,3,FALSE)</f>
        <v>Services</v>
      </c>
      <c r="AG359" s="91" t="str">
        <f>VLOOKUP(G:G,Служебный!B:G,4,FALSE)</f>
        <v>Auto Dealerships</v>
      </c>
      <c r="AH359" s="112">
        <f t="shared" si="173"/>
        <v>1640</v>
      </c>
      <c r="AI359" s="112">
        <f t="shared" si="174"/>
        <v>15</v>
      </c>
      <c r="AJ359" s="112" t="str">
        <f t="shared" si="150"/>
        <v>интрадей</v>
      </c>
      <c r="AK359" s="91" t="str">
        <f>IF(D359&lt;Служебный!P$3,"Раньше открытия",IF(D359&gt;Служебный!P$6,"Позже закрытия",IF(D359&lt;Служебный!P$4,Служебный!N$4,IF((D359&gt;Служебный!P$5),Служебный!N$6,Служебный!N$5))))</f>
        <v>Позже закрытия</v>
      </c>
      <c r="AL359" s="91">
        <f t="shared" si="175"/>
        <v>0</v>
      </c>
      <c r="AM359" s="91">
        <f t="shared" si="176"/>
        <v>-11.120000000000001</v>
      </c>
      <c r="AN359" s="91">
        <f t="shared" si="160"/>
        <v>2010</v>
      </c>
      <c r="AO359" s="91" t="str">
        <f t="shared" si="161"/>
        <v>Март</v>
      </c>
      <c r="AP359" s="113">
        <f t="shared" si="162"/>
        <v>10</v>
      </c>
      <c r="AQ359" s="114">
        <f t="shared" si="151"/>
        <v>30421.029269999948</v>
      </c>
      <c r="AR359" s="114">
        <f t="shared" si="156"/>
        <v>30000</v>
      </c>
      <c r="AS359" s="114">
        <f t="shared" si="157"/>
        <v>1.4034308999998273</v>
      </c>
      <c r="AT359" s="114">
        <f t="shared" si="163"/>
        <v>-3.6540304469921528E-2</v>
      </c>
      <c r="AU359" s="91">
        <f t="shared" si="177"/>
        <v>432.14926999999813</v>
      </c>
      <c r="AV359" s="91">
        <f t="shared" si="178"/>
        <v>421.02926999999812</v>
      </c>
      <c r="AW359" s="91">
        <f t="shared" si="179"/>
        <v>25</v>
      </c>
      <c r="AX359" s="115">
        <f>IF(AV359=0,AX358,IF(VLOOKUP(C358,Сводный!I:L,2,FALSE)&lt;0,IF(AX358&lt;0,AX358-1,-1),IF(AX358&gt;0,AX358+1,1)))</f>
        <v>9</v>
      </c>
      <c r="AY359" s="120"/>
    </row>
    <row r="360" spans="1:51" s="25" customFormat="1" ht="11.25">
      <c r="A360" s="124"/>
      <c r="B360" s="116">
        <v>359</v>
      </c>
      <c r="C360" s="134">
        <v>40240</v>
      </c>
      <c r="D360" s="83">
        <v>1.9282407407407408E-2</v>
      </c>
      <c r="E360" s="84">
        <v>40240</v>
      </c>
      <c r="F360" s="83">
        <v>2.2418981481481481E-2</v>
      </c>
      <c r="G360" s="85" t="s">
        <v>4628</v>
      </c>
      <c r="H360" s="85" t="s">
        <v>68</v>
      </c>
      <c r="I360" s="86">
        <v>20.97</v>
      </c>
      <c r="J360" s="86">
        <v>20.93</v>
      </c>
      <c r="K360" s="85">
        <v>100</v>
      </c>
      <c r="L360" s="86">
        <v>2.2400000000000002</v>
      </c>
      <c r="M360" s="118" t="s">
        <v>14023</v>
      </c>
      <c r="N360" s="108" t="s">
        <v>14017</v>
      </c>
      <c r="O360" s="109">
        <v>4</v>
      </c>
      <c r="P360" s="110"/>
      <c r="Q360" s="86"/>
      <c r="R360" s="86"/>
      <c r="S360" s="128">
        <f t="shared" si="158"/>
        <v>30422.789269999947</v>
      </c>
      <c r="T360" s="128">
        <f t="shared" si="159"/>
        <v>2.2400000000000002</v>
      </c>
      <c r="U360" s="126">
        <f t="shared" si="165"/>
        <v>2097</v>
      </c>
      <c r="V360" s="126">
        <f t="shared" si="166"/>
        <v>2093</v>
      </c>
      <c r="W360" s="125">
        <f t="shared" si="167"/>
        <v>4</v>
      </c>
      <c r="X360" s="125">
        <f t="shared" si="168"/>
        <v>1.7599999999999998</v>
      </c>
      <c r="Y360" s="127">
        <f t="shared" si="169"/>
        <v>1318.0099999999979</v>
      </c>
      <c r="Z360" s="127">
        <f t="shared" si="170"/>
        <v>421.02926999999812</v>
      </c>
      <c r="AA360" s="127">
        <f t="shared" si="171"/>
        <v>1322.0099999999979</v>
      </c>
      <c r="AB360" s="127">
        <f t="shared" si="172"/>
        <v>422.78926999999811</v>
      </c>
      <c r="AC360" s="91" t="str">
        <f>VLOOKUP(WEEKDAY(C360,2),Служебный!K$4:L$10,2)</f>
        <v>ср</v>
      </c>
      <c r="AD360" s="111" t="str">
        <f t="shared" si="180"/>
        <v>0-1</v>
      </c>
      <c r="AE360" s="91" t="str">
        <f>VLOOKUP(G:G,Служебный!B:G,6,)</f>
        <v>NYSE</v>
      </c>
      <c r="AF360" s="91" t="str">
        <f>VLOOKUP(G:G,Служебный!B:G,3,FALSE)</f>
        <v>Services</v>
      </c>
      <c r="AG360" s="91" t="str">
        <f>VLOOKUP(G:G,Служебный!B:G,4,FALSE)</f>
        <v>Electronics Stores</v>
      </c>
      <c r="AH360" s="112">
        <f t="shared" si="173"/>
        <v>271</v>
      </c>
      <c r="AI360" s="112">
        <f t="shared" si="174"/>
        <v>0</v>
      </c>
      <c r="AJ360" s="112" t="str">
        <f t="shared" si="150"/>
        <v>интрадей</v>
      </c>
      <c r="AK360" s="91" t="str">
        <f>IF(D360&lt;Служебный!P$3,"Раньше открытия",IF(D360&gt;Служебный!P$6,"Позже закрытия",IF(D360&lt;Служебный!P$4,Служебный!N$4,IF((D360&gt;Служебный!P$5),Служебный!N$6,Служебный!N$5))))</f>
        <v>9:30 - 11:00</v>
      </c>
      <c r="AL360" s="91">
        <f t="shared" si="175"/>
        <v>1.7599999999999998</v>
      </c>
      <c r="AM360" s="91">
        <f t="shared" si="176"/>
        <v>0</v>
      </c>
      <c r="AN360" s="91">
        <f t="shared" si="160"/>
        <v>2010</v>
      </c>
      <c r="AO360" s="91" t="str">
        <f t="shared" si="161"/>
        <v>Март</v>
      </c>
      <c r="AP360" s="113">
        <f t="shared" si="162"/>
        <v>10</v>
      </c>
      <c r="AQ360" s="114">
        <f t="shared" si="151"/>
        <v>0</v>
      </c>
      <c r="AR360" s="114">
        <f t="shared" si="156"/>
        <v>30000</v>
      </c>
      <c r="AS360" s="114">
        <f t="shared" si="157"/>
        <v>1.4092975666664884</v>
      </c>
      <c r="AT360" s="114">
        <f t="shared" si="163"/>
        <v>5.7854715709242744E-3</v>
      </c>
      <c r="AU360" s="91">
        <f t="shared" si="177"/>
        <v>421.02926999999812</v>
      </c>
      <c r="AV360" s="91">
        <f t="shared" si="178"/>
        <v>0</v>
      </c>
      <c r="AW360" s="91">
        <f t="shared" si="179"/>
        <v>25</v>
      </c>
      <c r="AX360" s="115">
        <f>IF(AV360=0,AX359,IF(VLOOKUP(C359,Сводный!I:L,2,FALSE)&lt;0,IF(AX359&lt;0,AX359-1,-1),IF(AX359&gt;0,AX359+1,1)))</f>
        <v>9</v>
      </c>
      <c r="AY360" s="120"/>
    </row>
    <row r="361" spans="1:51" s="25" customFormat="1" ht="11.25">
      <c r="A361" s="124"/>
      <c r="B361" s="116">
        <v>360</v>
      </c>
      <c r="C361" s="134">
        <v>40240</v>
      </c>
      <c r="D361" s="83">
        <v>8.8425925925925911E-3</v>
      </c>
      <c r="E361" s="84">
        <v>40240</v>
      </c>
      <c r="F361" s="83">
        <v>2.539351851851852E-2</v>
      </c>
      <c r="G361" s="85" t="s">
        <v>3436</v>
      </c>
      <c r="H361" s="85" t="s">
        <v>63</v>
      </c>
      <c r="I361" s="86">
        <v>23.03</v>
      </c>
      <c r="J361" s="86">
        <v>23.16</v>
      </c>
      <c r="K361" s="85">
        <v>100</v>
      </c>
      <c r="L361" s="86">
        <v>1.84</v>
      </c>
      <c r="M361" s="118" t="s">
        <v>11939</v>
      </c>
      <c r="N361" s="108" t="s">
        <v>14015</v>
      </c>
      <c r="O361" s="109">
        <v>3</v>
      </c>
      <c r="P361" s="110"/>
      <c r="Q361" s="86"/>
      <c r="R361" s="86"/>
      <c r="S361" s="128">
        <f t="shared" si="158"/>
        <v>30433.949269999946</v>
      </c>
      <c r="T361" s="128">
        <f t="shared" si="159"/>
        <v>1.84</v>
      </c>
      <c r="U361" s="126">
        <f t="shared" si="165"/>
        <v>2303</v>
      </c>
      <c r="V361" s="126">
        <f t="shared" si="166"/>
        <v>2316</v>
      </c>
      <c r="W361" s="125">
        <f t="shared" si="167"/>
        <v>13</v>
      </c>
      <c r="X361" s="125">
        <f t="shared" si="168"/>
        <v>11.16</v>
      </c>
      <c r="Y361" s="127">
        <f t="shared" si="169"/>
        <v>1322.0099999999979</v>
      </c>
      <c r="Z361" s="127">
        <f t="shared" si="170"/>
        <v>422.78926999999811</v>
      </c>
      <c r="AA361" s="127">
        <f t="shared" si="171"/>
        <v>1335.0099999999979</v>
      </c>
      <c r="AB361" s="127">
        <f t="shared" si="172"/>
        <v>433.94926999999814</v>
      </c>
      <c r="AC361" s="91" t="str">
        <f>VLOOKUP(WEEKDAY(C361,2),Служебный!K$4:L$10,2)</f>
        <v>ср</v>
      </c>
      <c r="AD361" s="111" t="str">
        <f t="shared" si="180"/>
        <v>0-1</v>
      </c>
      <c r="AE361" s="91" t="str">
        <f>VLOOKUP(G:G,Служебный!B:G,6,)</f>
        <v>NYSE</v>
      </c>
      <c r="AF361" s="91" t="str">
        <f>VLOOKUP(G:G,Служебный!B:G,3,FALSE)</f>
        <v>Services</v>
      </c>
      <c r="AG361" s="91" t="str">
        <f>VLOOKUP(G:G,Служебный!B:G,4,FALSE)</f>
        <v>Specialty Retail, Other</v>
      </c>
      <c r="AH361" s="112">
        <f t="shared" si="173"/>
        <v>1430</v>
      </c>
      <c r="AI361" s="112">
        <f t="shared" si="174"/>
        <v>15</v>
      </c>
      <c r="AJ361" s="112" t="str">
        <f t="shared" si="150"/>
        <v>интрадей</v>
      </c>
      <c r="AK361" s="91" t="str">
        <f>IF(D361&lt;Служебный!P$3,"Раньше открытия",IF(D361&gt;Служебный!P$6,"Позже закрытия",IF(D361&lt;Служебный!P$4,Служебный!N$4,IF((D361&gt;Служебный!P$5),Служебный!N$6,Служебный!N$5))))</f>
        <v>9:30 - 11:00</v>
      </c>
      <c r="AL361" s="91">
        <f t="shared" si="175"/>
        <v>11.16</v>
      </c>
      <c r="AM361" s="91">
        <f t="shared" si="176"/>
        <v>0</v>
      </c>
      <c r="AN361" s="91">
        <f t="shared" si="160"/>
        <v>2010</v>
      </c>
      <c r="AO361" s="91" t="str">
        <f t="shared" si="161"/>
        <v>Март</v>
      </c>
      <c r="AP361" s="113">
        <f t="shared" si="162"/>
        <v>10</v>
      </c>
      <c r="AQ361" s="114">
        <f t="shared" si="151"/>
        <v>30433.949269999946</v>
      </c>
      <c r="AR361" s="114">
        <f t="shared" si="156"/>
        <v>30000</v>
      </c>
      <c r="AS361" s="114">
        <f t="shared" si="157"/>
        <v>1.4464975666664881</v>
      </c>
      <c r="AT361" s="114">
        <f t="shared" si="163"/>
        <v>3.6683026993204672E-2</v>
      </c>
      <c r="AU361" s="91">
        <f t="shared" si="177"/>
        <v>0</v>
      </c>
      <c r="AV361" s="91">
        <f t="shared" si="178"/>
        <v>433.94926999999814</v>
      </c>
      <c r="AW361" s="91">
        <f t="shared" si="179"/>
        <v>25</v>
      </c>
      <c r="AX361" s="115">
        <f>IF(AV361=0,AX360,IF(VLOOKUP(C360,Сводный!I:L,2,FALSE)&lt;0,IF(AX360&lt;0,AX360-1,-1),IF(AX360&gt;0,AX360+1,1)))</f>
        <v>10</v>
      </c>
      <c r="AY361" s="120"/>
    </row>
    <row r="362" spans="1:51" s="25" customFormat="1" ht="11.25">
      <c r="A362" s="124"/>
      <c r="B362" s="116">
        <v>361</v>
      </c>
      <c r="C362" s="134">
        <v>40239</v>
      </c>
      <c r="D362" s="83">
        <v>0.99010416666666667</v>
      </c>
      <c r="E362" s="84">
        <v>40240</v>
      </c>
      <c r="F362" s="83">
        <v>3.4074074074074076E-2</v>
      </c>
      <c r="G362" s="85" t="s">
        <v>5314</v>
      </c>
      <c r="H362" s="85" t="s">
        <v>63</v>
      </c>
      <c r="I362" s="86">
        <v>21.03</v>
      </c>
      <c r="J362" s="86">
        <v>21.23</v>
      </c>
      <c r="K362" s="85">
        <v>100</v>
      </c>
      <c r="L362" s="86">
        <v>1.84</v>
      </c>
      <c r="M362" s="118" t="s">
        <v>11938</v>
      </c>
      <c r="N362" s="108" t="s">
        <v>11945</v>
      </c>
      <c r="O362" s="109">
        <v>4</v>
      </c>
      <c r="P362" s="110"/>
      <c r="Q362" s="86"/>
      <c r="R362" s="86"/>
      <c r="S362" s="128">
        <f t="shared" si="158"/>
        <v>30452.109269999946</v>
      </c>
      <c r="T362" s="128">
        <f t="shared" si="159"/>
        <v>1.84</v>
      </c>
      <c r="U362" s="126">
        <f t="shared" si="165"/>
        <v>2103</v>
      </c>
      <c r="V362" s="126">
        <f t="shared" si="166"/>
        <v>2123</v>
      </c>
      <c r="W362" s="125">
        <f t="shared" si="167"/>
        <v>20</v>
      </c>
      <c r="X362" s="125">
        <f t="shared" si="168"/>
        <v>18.16</v>
      </c>
      <c r="Y362" s="127">
        <f t="shared" si="169"/>
        <v>1335.0099999999979</v>
      </c>
      <c r="Z362" s="127">
        <f t="shared" si="170"/>
        <v>433.94926999999814</v>
      </c>
      <c r="AA362" s="127">
        <f t="shared" si="171"/>
        <v>1355.0099999999979</v>
      </c>
      <c r="AB362" s="127">
        <f t="shared" si="172"/>
        <v>452.10926999999816</v>
      </c>
      <c r="AC362" s="91" t="str">
        <f>VLOOKUP(WEEKDAY(C362,2),Служебный!K$4:L$10,2)</f>
        <v>вт</v>
      </c>
      <c r="AD362" s="111" t="str">
        <f t="shared" si="180"/>
        <v>23-24</v>
      </c>
      <c r="AE362" s="91" t="str">
        <f>VLOOKUP(G:G,Служебный!B:G,6,)</f>
        <v>NYSE</v>
      </c>
      <c r="AF362" s="91" t="str">
        <f>VLOOKUP(G:G,Служебный!B:G,3,FALSE)</f>
        <v>Conglomerates</v>
      </c>
      <c r="AG362" s="91" t="str">
        <f>VLOOKUP(G:G,Служебный!B:G,4,FALSE)</f>
        <v>Conglomerates</v>
      </c>
      <c r="AH362" s="112">
        <f t="shared" si="173"/>
        <v>3799</v>
      </c>
      <c r="AI362" s="112">
        <f t="shared" si="174"/>
        <v>60</v>
      </c>
      <c r="AJ362" s="112" t="str">
        <f t="shared" si="150"/>
        <v>интрадей</v>
      </c>
      <c r="AK362" s="91" t="str">
        <f>IF(D362&lt;Служебный!P$3,"Раньше открытия",IF(D362&gt;Служебный!P$6,"Позже закрытия",IF(D362&lt;Служебный!P$4,Служебный!N$4,IF((D362&gt;Служебный!P$5),Служебный!N$6,Служебный!N$5))))</f>
        <v>Позже закрытия</v>
      </c>
      <c r="AL362" s="91">
        <f t="shared" si="175"/>
        <v>18.16</v>
      </c>
      <c r="AM362" s="91">
        <f t="shared" si="176"/>
        <v>0</v>
      </c>
      <c r="AN362" s="91">
        <f t="shared" si="160"/>
        <v>2010</v>
      </c>
      <c r="AO362" s="91" t="str">
        <f t="shared" si="161"/>
        <v>Март</v>
      </c>
      <c r="AP362" s="113">
        <f t="shared" si="162"/>
        <v>10</v>
      </c>
      <c r="AQ362" s="114">
        <f t="shared" si="151"/>
        <v>30452.109269999946</v>
      </c>
      <c r="AR362" s="114">
        <f t="shared" si="156"/>
        <v>30000</v>
      </c>
      <c r="AS362" s="114">
        <f t="shared" si="157"/>
        <v>1.507030899999821</v>
      </c>
      <c r="AT362" s="114">
        <f t="shared" si="163"/>
        <v>5.9670205266133328E-2</v>
      </c>
      <c r="AU362" s="91">
        <f t="shared" si="177"/>
        <v>433.94926999999814</v>
      </c>
      <c r="AV362" s="91">
        <f t="shared" si="178"/>
        <v>452.10926999999816</v>
      </c>
      <c r="AW362" s="91">
        <f t="shared" si="179"/>
        <v>25</v>
      </c>
      <c r="AX362" s="115">
        <f>IF(AV362=0,AX361,IF(VLOOKUP(C361,Сводный!I:L,2,FALSE)&lt;0,IF(AX361&lt;0,AX361-1,-1),IF(AX361&gt;0,AX361+1,1)))</f>
        <v>11</v>
      </c>
      <c r="AY362" s="120"/>
    </row>
    <row r="363" spans="1:51" s="25" customFormat="1" ht="11.25">
      <c r="A363" s="124"/>
      <c r="B363" s="116">
        <v>362</v>
      </c>
      <c r="C363" s="134">
        <v>40240</v>
      </c>
      <c r="D363" s="83">
        <v>0.97958333333333336</v>
      </c>
      <c r="E363" s="84">
        <v>40240</v>
      </c>
      <c r="F363" s="83">
        <v>0.98071759259259261</v>
      </c>
      <c r="G363" s="85" t="s">
        <v>400</v>
      </c>
      <c r="H363" s="85" t="s">
        <v>63</v>
      </c>
      <c r="I363" s="86">
        <v>18.07</v>
      </c>
      <c r="J363" s="86">
        <v>18.25</v>
      </c>
      <c r="K363" s="85">
        <v>100</v>
      </c>
      <c r="L363" s="86">
        <v>2.27</v>
      </c>
      <c r="M363" s="118" t="s">
        <v>14023</v>
      </c>
      <c r="N363" s="108" t="s">
        <v>14015</v>
      </c>
      <c r="O363" s="109">
        <v>5</v>
      </c>
      <c r="P363" s="110"/>
      <c r="Q363" s="86"/>
      <c r="R363" s="86"/>
      <c r="S363" s="128">
        <f t="shared" si="158"/>
        <v>30467.839269999946</v>
      </c>
      <c r="T363" s="128">
        <f t="shared" si="159"/>
        <v>2.27</v>
      </c>
      <c r="U363" s="126">
        <f t="shared" si="165"/>
        <v>1807</v>
      </c>
      <c r="V363" s="126">
        <f t="shared" si="166"/>
        <v>1825</v>
      </c>
      <c r="W363" s="125">
        <f t="shared" si="167"/>
        <v>18</v>
      </c>
      <c r="X363" s="125">
        <f t="shared" si="168"/>
        <v>15.73</v>
      </c>
      <c r="Y363" s="127">
        <f t="shared" si="169"/>
        <v>1355.0099999999979</v>
      </c>
      <c r="Z363" s="127">
        <f t="shared" si="170"/>
        <v>452.10926999999816</v>
      </c>
      <c r="AA363" s="127">
        <f t="shared" si="171"/>
        <v>1373.0099999999979</v>
      </c>
      <c r="AB363" s="127">
        <f t="shared" si="172"/>
        <v>467.83926999999818</v>
      </c>
      <c r="AC363" s="91" t="str">
        <f>VLOOKUP(WEEKDAY(C363,2),Служебный!K$4:L$10,2)</f>
        <v>ср</v>
      </c>
      <c r="AD363" s="111" t="str">
        <f t="shared" si="180"/>
        <v>23-24</v>
      </c>
      <c r="AE363" s="91" t="str">
        <f>VLOOKUP(G:G,Служебный!B:G,6,)</f>
        <v>NYSE</v>
      </c>
      <c r="AF363" s="91" t="str">
        <f>VLOOKUP(G:G,Служебный!B:G,3,FALSE)</f>
        <v>Services</v>
      </c>
      <c r="AG363" s="91" t="str">
        <f>VLOOKUP(G:G,Служебный!B:G,4,FALSE)</f>
        <v>Auto Dealerships</v>
      </c>
      <c r="AH363" s="112">
        <f t="shared" si="173"/>
        <v>98</v>
      </c>
      <c r="AI363" s="112">
        <f t="shared" si="174"/>
        <v>0</v>
      </c>
      <c r="AJ363" s="112" t="str">
        <f t="shared" si="150"/>
        <v>интрадей</v>
      </c>
      <c r="AK363" s="91" t="str">
        <f>IF(D363&lt;Служебный!P$3,"Раньше открытия",IF(D363&gt;Служебный!P$6,"Позже закрытия",IF(D363&lt;Служебный!P$4,Служебный!N$4,IF((D363&gt;Служебный!P$5),Служебный!N$6,Служебный!N$5))))</f>
        <v>Позже закрытия</v>
      </c>
      <c r="AL363" s="91">
        <f t="shared" si="175"/>
        <v>15.73</v>
      </c>
      <c r="AM363" s="91">
        <f t="shared" si="176"/>
        <v>0</v>
      </c>
      <c r="AN363" s="91">
        <f t="shared" si="160"/>
        <v>2010</v>
      </c>
      <c r="AO363" s="91" t="str">
        <f t="shared" si="161"/>
        <v>Март</v>
      </c>
      <c r="AP363" s="113">
        <f t="shared" si="162"/>
        <v>10</v>
      </c>
      <c r="AQ363" s="114">
        <f t="shared" si="151"/>
        <v>0</v>
      </c>
      <c r="AR363" s="114">
        <f t="shared" si="156"/>
        <v>30000</v>
      </c>
      <c r="AS363" s="114">
        <f t="shared" si="157"/>
        <v>1.5594642333331528</v>
      </c>
      <c r="AT363" s="114">
        <f t="shared" si="163"/>
        <v>5.1654878355162262E-2</v>
      </c>
      <c r="AU363" s="91">
        <f t="shared" si="177"/>
        <v>452.10926999999816</v>
      </c>
      <c r="AV363" s="91">
        <f t="shared" si="178"/>
        <v>0</v>
      </c>
      <c r="AW363" s="91">
        <f t="shared" si="179"/>
        <v>20</v>
      </c>
      <c r="AX363" s="115">
        <f>IF(AV363=0,AX362,IF(VLOOKUP(C362,Сводный!I:L,2,FALSE)&lt;0,IF(AX362&lt;0,AX362-1,-1),IF(AX362&gt;0,AX362+1,1)))</f>
        <v>11</v>
      </c>
      <c r="AY363" s="120"/>
    </row>
    <row r="364" spans="1:51" s="25" customFormat="1" ht="11.25">
      <c r="A364" s="124"/>
      <c r="B364" s="116">
        <v>363</v>
      </c>
      <c r="C364" s="134">
        <v>40240</v>
      </c>
      <c r="D364" s="83">
        <v>0.97952546296296295</v>
      </c>
      <c r="E364" s="84">
        <v>40240</v>
      </c>
      <c r="F364" s="83">
        <v>0.98189814814814813</v>
      </c>
      <c r="G364" s="85" t="s">
        <v>3371</v>
      </c>
      <c r="H364" s="85" t="s">
        <v>63</v>
      </c>
      <c r="I364" s="86">
        <v>20.149999999999999</v>
      </c>
      <c r="J364" s="86">
        <v>20.149999999999999</v>
      </c>
      <c r="K364" s="85">
        <v>100</v>
      </c>
      <c r="L364" s="86">
        <v>2.27</v>
      </c>
      <c r="M364" s="118" t="s">
        <v>11940</v>
      </c>
      <c r="N364" s="108" t="s">
        <v>11947</v>
      </c>
      <c r="O364" s="109">
        <v>4</v>
      </c>
      <c r="P364" s="110"/>
      <c r="Q364" s="86"/>
      <c r="R364" s="86"/>
      <c r="S364" s="128">
        <f t="shared" si="158"/>
        <v>30465.569269999945</v>
      </c>
      <c r="T364" s="128">
        <f t="shared" si="159"/>
        <v>2.27</v>
      </c>
      <c r="U364" s="126">
        <f t="shared" si="165"/>
        <v>2014.9999999999998</v>
      </c>
      <c r="V364" s="126">
        <f t="shared" si="166"/>
        <v>2014.9999999999998</v>
      </c>
      <c r="W364" s="125">
        <f t="shared" si="167"/>
        <v>0</v>
      </c>
      <c r="X364" s="125">
        <f t="shared" si="168"/>
        <v>-2.27</v>
      </c>
      <c r="Y364" s="127">
        <f t="shared" si="169"/>
        <v>1373.0099999999979</v>
      </c>
      <c r="Z364" s="127">
        <f t="shared" si="170"/>
        <v>467.83926999999818</v>
      </c>
      <c r="AA364" s="127">
        <f t="shared" si="171"/>
        <v>1373.0099999999979</v>
      </c>
      <c r="AB364" s="127">
        <f t="shared" si="172"/>
        <v>465.5692699999982</v>
      </c>
      <c r="AC364" s="91" t="str">
        <f>VLOOKUP(WEEKDAY(C364,2),Служебный!K$4:L$10,2)</f>
        <v>ср</v>
      </c>
      <c r="AD364" s="111" t="str">
        <f t="shared" si="180"/>
        <v>23-24</v>
      </c>
      <c r="AE364" s="91" t="str">
        <f>VLOOKUP(G:G,Служебный!B:G,6,)</f>
        <v>NYSE</v>
      </c>
      <c r="AF364" s="91" t="str">
        <f>VLOOKUP(G:G,Служебный!B:G,3,FALSE)</f>
        <v>Services</v>
      </c>
      <c r="AG364" s="91" t="str">
        <f>VLOOKUP(G:G,Служебный!B:G,4,FALSE)</f>
        <v>Department Stores</v>
      </c>
      <c r="AH364" s="112">
        <f t="shared" si="173"/>
        <v>205</v>
      </c>
      <c r="AI364" s="112">
        <f t="shared" si="174"/>
        <v>0</v>
      </c>
      <c r="AJ364" s="112" t="str">
        <f t="shared" si="150"/>
        <v>интрадей</v>
      </c>
      <c r="AK364" s="91" t="str">
        <f>IF(D364&lt;Служебный!P$3,"Раньше открытия",IF(D364&gt;Служебный!P$6,"Позже закрытия",IF(D364&lt;Служебный!P$4,Служебный!N$4,IF((D364&gt;Служебный!P$5),Служебный!N$6,Служебный!N$5))))</f>
        <v>Позже закрытия</v>
      </c>
      <c r="AL364" s="91">
        <f t="shared" si="175"/>
        <v>0</v>
      </c>
      <c r="AM364" s="91">
        <f t="shared" si="176"/>
        <v>-2.27</v>
      </c>
      <c r="AN364" s="91">
        <f t="shared" si="160"/>
        <v>2010</v>
      </c>
      <c r="AO364" s="91" t="str">
        <f t="shared" si="161"/>
        <v>Март</v>
      </c>
      <c r="AP364" s="113">
        <f t="shared" si="162"/>
        <v>10</v>
      </c>
      <c r="AQ364" s="114">
        <f t="shared" si="151"/>
        <v>0</v>
      </c>
      <c r="AR364" s="114">
        <f t="shared" si="156"/>
        <v>30000</v>
      </c>
      <c r="AS364" s="114">
        <f t="shared" si="157"/>
        <v>1.5518975666664847</v>
      </c>
      <c r="AT364" s="114">
        <f t="shared" si="163"/>
        <v>-7.4504791097397714E-3</v>
      </c>
      <c r="AU364" s="91">
        <f t="shared" si="177"/>
        <v>0</v>
      </c>
      <c r="AV364" s="91">
        <f t="shared" si="178"/>
        <v>0</v>
      </c>
      <c r="AW364" s="91">
        <f t="shared" si="179"/>
        <v>25</v>
      </c>
      <c r="AX364" s="115">
        <f>IF(AV364=0,AX363,IF(VLOOKUP(C363,Сводный!I:L,2,FALSE)&lt;0,IF(AX363&lt;0,AX363-1,-1),IF(AX363&gt;0,AX363+1,1)))</f>
        <v>11</v>
      </c>
      <c r="AY364" s="120"/>
    </row>
    <row r="365" spans="1:51" s="25" customFormat="1" ht="11.25">
      <c r="A365" s="124"/>
      <c r="B365" s="116">
        <v>364</v>
      </c>
      <c r="C365" s="134">
        <v>40240</v>
      </c>
      <c r="D365" s="83">
        <v>0.98021990740740739</v>
      </c>
      <c r="E365" s="84">
        <v>40240</v>
      </c>
      <c r="F365" s="83">
        <v>0.98273148148148148</v>
      </c>
      <c r="G365" s="85" t="s">
        <v>1452</v>
      </c>
      <c r="H365" s="85" t="s">
        <v>63</v>
      </c>
      <c r="I365" s="86">
        <v>20.29</v>
      </c>
      <c r="J365" s="86">
        <v>20.68</v>
      </c>
      <c r="K365" s="85">
        <v>100</v>
      </c>
      <c r="L365" s="86">
        <v>2.27</v>
      </c>
      <c r="M365" s="118" t="s">
        <v>11939</v>
      </c>
      <c r="N365" s="108" t="s">
        <v>14020</v>
      </c>
      <c r="O365" s="109">
        <v>5</v>
      </c>
      <c r="P365" s="110"/>
      <c r="Q365" s="86"/>
      <c r="R365" s="86"/>
      <c r="S365" s="128">
        <f t="shared" si="158"/>
        <v>30502.299269999945</v>
      </c>
      <c r="T365" s="128">
        <f t="shared" si="159"/>
        <v>2.27</v>
      </c>
      <c r="U365" s="126">
        <f t="shared" si="165"/>
        <v>2029</v>
      </c>
      <c r="V365" s="126">
        <f t="shared" si="166"/>
        <v>2068</v>
      </c>
      <c r="W365" s="125">
        <f t="shared" si="167"/>
        <v>39</v>
      </c>
      <c r="X365" s="125">
        <f t="shared" si="168"/>
        <v>36.729999999999997</v>
      </c>
      <c r="Y365" s="127">
        <f t="shared" si="169"/>
        <v>1373.0099999999979</v>
      </c>
      <c r="Z365" s="127">
        <f t="shared" si="170"/>
        <v>465.5692699999982</v>
      </c>
      <c r="AA365" s="127">
        <f t="shared" si="171"/>
        <v>1412.0099999999979</v>
      </c>
      <c r="AB365" s="127">
        <f t="shared" si="172"/>
        <v>502.29926999999822</v>
      </c>
      <c r="AC365" s="91" t="str">
        <f>VLOOKUP(WEEKDAY(C365,2),Служебный!K$4:L$10,2)</f>
        <v>ср</v>
      </c>
      <c r="AD365" s="111" t="str">
        <f t="shared" si="180"/>
        <v>23-24</v>
      </c>
      <c r="AE365" s="91" t="str">
        <f>VLOOKUP(G:G,Служебный!B:G,6,)</f>
        <v>NYSE</v>
      </c>
      <c r="AF365" s="91" t="str">
        <f>VLOOKUP(G:G,Служебный!B:G,3,FALSE)</f>
        <v>Services</v>
      </c>
      <c r="AG365" s="91" t="str">
        <f>VLOOKUP(G:G,Служебный!B:G,4,FALSE)</f>
        <v>Department Stores</v>
      </c>
      <c r="AH365" s="112">
        <f t="shared" si="173"/>
        <v>217</v>
      </c>
      <c r="AI365" s="112">
        <f t="shared" si="174"/>
        <v>0</v>
      </c>
      <c r="AJ365" s="112" t="str">
        <f t="shared" si="150"/>
        <v>интрадей</v>
      </c>
      <c r="AK365" s="91" t="str">
        <f>IF(D365&lt;Служебный!P$3,"Раньше открытия",IF(D365&gt;Служебный!P$6,"Позже закрытия",IF(D365&lt;Служебный!P$4,Служебный!N$4,IF((D365&gt;Служебный!P$5),Служебный!N$6,Служебный!N$5))))</f>
        <v>Позже закрытия</v>
      </c>
      <c r="AL365" s="91">
        <f t="shared" si="175"/>
        <v>36.729999999999997</v>
      </c>
      <c r="AM365" s="91">
        <f t="shared" si="176"/>
        <v>0</v>
      </c>
      <c r="AN365" s="91">
        <f t="shared" si="160"/>
        <v>2010</v>
      </c>
      <c r="AO365" s="91" t="str">
        <f t="shared" si="161"/>
        <v>Март</v>
      </c>
      <c r="AP365" s="113">
        <f t="shared" si="162"/>
        <v>10</v>
      </c>
      <c r="AQ365" s="114">
        <f t="shared" si="151"/>
        <v>0</v>
      </c>
      <c r="AR365" s="114">
        <f t="shared" si="156"/>
        <v>30000</v>
      </c>
      <c r="AS365" s="114">
        <f t="shared" si="157"/>
        <v>1.6743308999998165</v>
      </c>
      <c r="AT365" s="114">
        <f t="shared" si="163"/>
        <v>0.12056232947587928</v>
      </c>
      <c r="AU365" s="91">
        <f t="shared" si="177"/>
        <v>0</v>
      </c>
      <c r="AV365" s="91">
        <f t="shared" si="178"/>
        <v>0</v>
      </c>
      <c r="AW365" s="91">
        <f t="shared" si="179"/>
        <v>25</v>
      </c>
      <c r="AX365" s="115">
        <f>IF(AV365=0,AX364,IF(VLOOKUP(C364,Сводный!I:L,2,FALSE)&lt;0,IF(AX364&lt;0,AX364-1,-1),IF(AX364&gt;0,AX364+1,1)))</f>
        <v>11</v>
      </c>
      <c r="AY365" s="120"/>
    </row>
    <row r="366" spans="1:51" s="25" customFormat="1" ht="11.25">
      <c r="A366" s="124"/>
      <c r="B366" s="116">
        <v>365</v>
      </c>
      <c r="C366" s="134">
        <v>40240</v>
      </c>
      <c r="D366" s="83">
        <v>0.97953703703703709</v>
      </c>
      <c r="E366" s="84">
        <v>40240</v>
      </c>
      <c r="F366" s="83">
        <v>0.9868055555555556</v>
      </c>
      <c r="G366" s="85" t="s">
        <v>517</v>
      </c>
      <c r="H366" s="85" t="s">
        <v>63</v>
      </c>
      <c r="I366" s="86">
        <v>35.32</v>
      </c>
      <c r="J366" s="86">
        <v>35.4</v>
      </c>
      <c r="K366" s="85">
        <v>100</v>
      </c>
      <c r="L366" s="86">
        <v>2.0099999999999998</v>
      </c>
      <c r="M366" s="118" t="s">
        <v>14017</v>
      </c>
      <c r="N366" s="108" t="s">
        <v>14017</v>
      </c>
      <c r="O366" s="109">
        <v>3</v>
      </c>
      <c r="P366" s="110"/>
      <c r="Q366" s="86"/>
      <c r="R366" s="86"/>
      <c r="S366" s="128">
        <f t="shared" si="158"/>
        <v>30508.289269999947</v>
      </c>
      <c r="T366" s="128">
        <f t="shared" si="159"/>
        <v>2.0099999999999998</v>
      </c>
      <c r="U366" s="126">
        <f t="shared" si="165"/>
        <v>3532</v>
      </c>
      <c r="V366" s="126">
        <f t="shared" si="166"/>
        <v>3540</v>
      </c>
      <c r="W366" s="125">
        <f t="shared" si="167"/>
        <v>8</v>
      </c>
      <c r="X366" s="125">
        <f t="shared" si="168"/>
        <v>5.99</v>
      </c>
      <c r="Y366" s="127">
        <f t="shared" si="169"/>
        <v>1412.0099999999979</v>
      </c>
      <c r="Z366" s="127">
        <f t="shared" si="170"/>
        <v>502.29926999999822</v>
      </c>
      <c r="AA366" s="127">
        <f t="shared" si="171"/>
        <v>1420.0099999999979</v>
      </c>
      <c r="AB366" s="127">
        <f t="shared" si="172"/>
        <v>508.28926999999823</v>
      </c>
      <c r="AC366" s="91" t="str">
        <f>VLOOKUP(WEEKDAY(C366,2),Служебный!K$4:L$10,2)</f>
        <v>ср</v>
      </c>
      <c r="AD366" s="111" t="str">
        <f t="shared" si="180"/>
        <v>23-24</v>
      </c>
      <c r="AE366" s="91" t="str">
        <f>VLOOKUP(G:G,Служебный!B:G,6,)</f>
        <v>NYSE</v>
      </c>
      <c r="AF366" s="91" t="str">
        <f>VLOOKUP(G:G,Служебный!B:G,3,FALSE)</f>
        <v>Basic Materials</v>
      </c>
      <c r="AG366" s="91" t="str">
        <f>VLOOKUP(G:G,Служебный!B:G,4,FALSE)</f>
        <v>Oil &amp; Gas Drilling &amp; Exploration</v>
      </c>
      <c r="AH366" s="112">
        <f t="shared" si="173"/>
        <v>628</v>
      </c>
      <c r="AI366" s="112">
        <f t="shared" si="174"/>
        <v>0</v>
      </c>
      <c r="AJ366" s="112" t="str">
        <f t="shared" si="150"/>
        <v>интрадей</v>
      </c>
      <c r="AK366" s="91" t="str">
        <f>IF(D366&lt;Служебный!P$3,"Раньше открытия",IF(D366&gt;Служебный!P$6,"Позже закрытия",IF(D366&lt;Служебный!P$4,Служебный!N$4,IF((D366&gt;Служебный!P$5),Служебный!N$6,Служебный!N$5))))</f>
        <v>Позже закрытия</v>
      </c>
      <c r="AL366" s="91">
        <f t="shared" si="175"/>
        <v>5.99</v>
      </c>
      <c r="AM366" s="91">
        <f t="shared" si="176"/>
        <v>0</v>
      </c>
      <c r="AN366" s="91">
        <f t="shared" si="160"/>
        <v>2010</v>
      </c>
      <c r="AO366" s="91" t="str">
        <f t="shared" si="161"/>
        <v>Март</v>
      </c>
      <c r="AP366" s="113">
        <f t="shared" si="162"/>
        <v>10</v>
      </c>
      <c r="AQ366" s="114">
        <f t="shared" si="151"/>
        <v>0</v>
      </c>
      <c r="AR366" s="114">
        <f t="shared" si="156"/>
        <v>30000</v>
      </c>
      <c r="AS366" s="114">
        <f t="shared" si="157"/>
        <v>1.6942975666664886</v>
      </c>
      <c r="AT366" s="114">
        <f t="shared" si="163"/>
        <v>1.9637863844228196E-2</v>
      </c>
      <c r="AU366" s="91">
        <f t="shared" si="177"/>
        <v>0</v>
      </c>
      <c r="AV366" s="91">
        <f t="shared" si="178"/>
        <v>0</v>
      </c>
      <c r="AW366" s="91">
        <f t="shared" si="179"/>
        <v>40</v>
      </c>
      <c r="AX366" s="115">
        <f>IF(AV366=0,AX365,IF(VLOOKUP(C365,Сводный!I:L,2,FALSE)&lt;0,IF(AX365&lt;0,AX365-1,-1),IF(AX365&gt;0,AX365+1,1)))</f>
        <v>11</v>
      </c>
      <c r="AY366" s="120"/>
    </row>
    <row r="367" spans="1:51" s="25" customFormat="1" ht="11.25">
      <c r="A367" s="124"/>
      <c r="B367" s="116">
        <v>366</v>
      </c>
      <c r="C367" s="134">
        <v>40240</v>
      </c>
      <c r="D367" s="83">
        <v>0.97971064814814823</v>
      </c>
      <c r="E367" s="84">
        <v>40240</v>
      </c>
      <c r="F367" s="83">
        <v>0.98854166666666676</v>
      </c>
      <c r="G367" s="85" t="s">
        <v>5448</v>
      </c>
      <c r="H367" s="85" t="s">
        <v>63</v>
      </c>
      <c r="I367" s="86">
        <v>5.25</v>
      </c>
      <c r="J367" s="86">
        <v>5.18</v>
      </c>
      <c r="K367" s="85">
        <v>100</v>
      </c>
      <c r="L367" s="86">
        <v>2.25</v>
      </c>
      <c r="M367" s="118" t="s">
        <v>11940</v>
      </c>
      <c r="N367" s="108" t="s">
        <v>14017</v>
      </c>
      <c r="O367" s="109">
        <v>3</v>
      </c>
      <c r="P367" s="110"/>
      <c r="Q367" s="86"/>
      <c r="R367" s="86"/>
      <c r="S367" s="128">
        <f t="shared" si="158"/>
        <v>30499.039269999947</v>
      </c>
      <c r="T367" s="128">
        <f t="shared" si="159"/>
        <v>2.25</v>
      </c>
      <c r="U367" s="126">
        <f t="shared" si="165"/>
        <v>525</v>
      </c>
      <c r="V367" s="126">
        <f t="shared" si="166"/>
        <v>518</v>
      </c>
      <c r="W367" s="125">
        <f t="shared" si="167"/>
        <v>-7</v>
      </c>
      <c r="X367" s="125">
        <f t="shared" si="168"/>
        <v>-9.25</v>
      </c>
      <c r="Y367" s="127">
        <f t="shared" si="169"/>
        <v>1420.0099999999979</v>
      </c>
      <c r="Z367" s="127">
        <f t="shared" si="170"/>
        <v>508.28926999999823</v>
      </c>
      <c r="AA367" s="127">
        <f t="shared" si="171"/>
        <v>1413.0099999999979</v>
      </c>
      <c r="AB367" s="127">
        <f t="shared" si="172"/>
        <v>499.03926999999823</v>
      </c>
      <c r="AC367" s="91" t="str">
        <f>VLOOKUP(WEEKDAY(C367,2),Служебный!K$4:L$10,2)</f>
        <v>ср</v>
      </c>
      <c r="AD367" s="111" t="str">
        <f t="shared" si="180"/>
        <v>23-24</v>
      </c>
      <c r="AE367" s="91" t="str">
        <f>VLOOKUP(G:G,Служебный!B:G,6,)</f>
        <v>NYSE</v>
      </c>
      <c r="AF367" s="91" t="str">
        <f>VLOOKUP(G:G,Служебный!B:G,3,FALSE)</f>
        <v>Basic Materials</v>
      </c>
      <c r="AG367" s="91" t="str">
        <f>VLOOKUP(G:G,Служебный!B:G,4,FALSE)</f>
        <v>Industrial Metals &amp; Minerals</v>
      </c>
      <c r="AH367" s="112">
        <f t="shared" si="173"/>
        <v>763</v>
      </c>
      <c r="AI367" s="112">
        <f t="shared" si="174"/>
        <v>0</v>
      </c>
      <c r="AJ367" s="112" t="str">
        <f t="shared" si="150"/>
        <v>интрадей</v>
      </c>
      <c r="AK367" s="91" t="str">
        <f>IF(D367&lt;Служебный!P$3,"Раньше открытия",IF(D367&gt;Служебный!P$6,"Позже закрытия",IF(D367&lt;Служебный!P$4,Служебный!N$4,IF((D367&gt;Служебный!P$5),Служебный!N$6,Служебный!N$5))))</f>
        <v>Позже закрытия</v>
      </c>
      <c r="AL367" s="91">
        <f t="shared" si="175"/>
        <v>0</v>
      </c>
      <c r="AM367" s="91">
        <f t="shared" si="176"/>
        <v>-9.25</v>
      </c>
      <c r="AN367" s="91">
        <f t="shared" si="160"/>
        <v>2010</v>
      </c>
      <c r="AO367" s="91" t="str">
        <f t="shared" si="161"/>
        <v>Март</v>
      </c>
      <c r="AP367" s="113">
        <f t="shared" si="162"/>
        <v>10</v>
      </c>
      <c r="AQ367" s="114">
        <f t="shared" si="151"/>
        <v>0</v>
      </c>
      <c r="AR367" s="114">
        <f t="shared" si="156"/>
        <v>30000</v>
      </c>
      <c r="AS367" s="114">
        <f t="shared" si="157"/>
        <v>1.6634642333331551</v>
      </c>
      <c r="AT367" s="114">
        <f t="shared" si="163"/>
        <v>-3.0319628603678886E-2</v>
      </c>
      <c r="AU367" s="91">
        <f t="shared" si="177"/>
        <v>0</v>
      </c>
      <c r="AV367" s="91">
        <f t="shared" si="178"/>
        <v>0</v>
      </c>
      <c r="AW367" s="91">
        <f t="shared" si="179"/>
        <v>10</v>
      </c>
      <c r="AX367" s="115">
        <f>IF(AV367=0,AX366,IF(VLOOKUP(C366,Сводный!I:L,2,FALSE)&lt;0,IF(AX366&lt;0,AX366-1,-1),IF(AX366&gt;0,AX366+1,1)))</f>
        <v>11</v>
      </c>
      <c r="AY367" s="120"/>
    </row>
    <row r="368" spans="1:51" s="25" customFormat="1" ht="11.25">
      <c r="A368" s="124"/>
      <c r="B368" s="116">
        <v>367</v>
      </c>
      <c r="C368" s="134">
        <v>40240</v>
      </c>
      <c r="D368" s="83">
        <v>0.97971064814814823</v>
      </c>
      <c r="E368" s="84">
        <v>40240</v>
      </c>
      <c r="F368" s="83">
        <v>0.98981481481481481</v>
      </c>
      <c r="G368" s="85" t="s">
        <v>5448</v>
      </c>
      <c r="H368" s="85" t="s">
        <v>63</v>
      </c>
      <c r="I368" s="86">
        <v>5.25</v>
      </c>
      <c r="J368" s="86">
        <v>5.21</v>
      </c>
      <c r="K368" s="85">
        <v>100</v>
      </c>
      <c r="L368" s="86">
        <v>1.97</v>
      </c>
      <c r="M368" s="118" t="s">
        <v>11939</v>
      </c>
      <c r="N368" s="108" t="s">
        <v>11947</v>
      </c>
      <c r="O368" s="109">
        <v>3</v>
      </c>
      <c r="P368" s="110"/>
      <c r="Q368" s="86"/>
      <c r="R368" s="86"/>
      <c r="S368" s="128">
        <f t="shared" si="158"/>
        <v>30493.069269999945</v>
      </c>
      <c r="T368" s="128">
        <f t="shared" si="159"/>
        <v>1.97</v>
      </c>
      <c r="U368" s="126">
        <f t="shared" si="165"/>
        <v>525</v>
      </c>
      <c r="V368" s="126">
        <f t="shared" si="166"/>
        <v>521</v>
      </c>
      <c r="W368" s="125">
        <f t="shared" si="167"/>
        <v>-4</v>
      </c>
      <c r="X368" s="125">
        <f t="shared" si="168"/>
        <v>-5.97</v>
      </c>
      <c r="Y368" s="127">
        <f t="shared" si="169"/>
        <v>1413.0099999999979</v>
      </c>
      <c r="Z368" s="127">
        <f t="shared" si="170"/>
        <v>499.03926999999823</v>
      </c>
      <c r="AA368" s="127">
        <f t="shared" si="171"/>
        <v>1409.0099999999979</v>
      </c>
      <c r="AB368" s="127">
        <f t="shared" si="172"/>
        <v>493.0692699999982</v>
      </c>
      <c r="AC368" s="91" t="str">
        <f>VLOOKUP(WEEKDAY(C368,2),Служебный!K$4:L$10,2)</f>
        <v>ср</v>
      </c>
      <c r="AD368" s="111" t="str">
        <f t="shared" si="180"/>
        <v>23-24</v>
      </c>
      <c r="AE368" s="91" t="str">
        <f>VLOOKUP(G:G,Служебный!B:G,6,)</f>
        <v>NYSE</v>
      </c>
      <c r="AF368" s="91" t="str">
        <f>VLOOKUP(G:G,Служебный!B:G,3,FALSE)</f>
        <v>Basic Materials</v>
      </c>
      <c r="AG368" s="91" t="str">
        <f>VLOOKUP(G:G,Служебный!B:G,4,FALSE)</f>
        <v>Industrial Metals &amp; Minerals</v>
      </c>
      <c r="AH368" s="112">
        <f t="shared" si="173"/>
        <v>873</v>
      </c>
      <c r="AI368" s="112">
        <f t="shared" si="174"/>
        <v>0</v>
      </c>
      <c r="AJ368" s="112" t="str">
        <f t="shared" si="150"/>
        <v>интрадей</v>
      </c>
      <c r="AK368" s="91" t="str">
        <f>IF(D368&lt;Служебный!P$3,"Раньше открытия",IF(D368&gt;Служебный!P$6,"Позже закрытия",IF(D368&lt;Служебный!P$4,Служебный!N$4,IF((D368&gt;Служебный!P$5),Служебный!N$6,Служебный!N$5))))</f>
        <v>Позже закрытия</v>
      </c>
      <c r="AL368" s="91">
        <f t="shared" si="175"/>
        <v>0</v>
      </c>
      <c r="AM368" s="91">
        <f t="shared" si="176"/>
        <v>-5.97</v>
      </c>
      <c r="AN368" s="91">
        <f t="shared" si="160"/>
        <v>2010</v>
      </c>
      <c r="AO368" s="91" t="str">
        <f t="shared" si="161"/>
        <v>Март</v>
      </c>
      <c r="AP368" s="113">
        <f t="shared" si="162"/>
        <v>10</v>
      </c>
      <c r="AQ368" s="114">
        <f t="shared" si="151"/>
        <v>0</v>
      </c>
      <c r="AR368" s="114">
        <f t="shared" si="156"/>
        <v>30000</v>
      </c>
      <c r="AS368" s="114">
        <f t="shared" si="157"/>
        <v>1.6435642333331513</v>
      </c>
      <c r="AT368" s="114">
        <f t="shared" si="163"/>
        <v>-1.9574387072164239E-2</v>
      </c>
      <c r="AU368" s="91">
        <f t="shared" si="177"/>
        <v>0</v>
      </c>
      <c r="AV368" s="91">
        <f t="shared" si="178"/>
        <v>0</v>
      </c>
      <c r="AW368" s="91">
        <f t="shared" si="179"/>
        <v>10</v>
      </c>
      <c r="AX368" s="115">
        <f>IF(AV368=0,AX367,IF(VLOOKUP(C367,Сводный!I:L,2,FALSE)&lt;0,IF(AX367&lt;0,AX367-1,-1),IF(AX367&gt;0,AX367+1,1)))</f>
        <v>11</v>
      </c>
      <c r="AY368" s="120"/>
    </row>
    <row r="369" spans="1:51" s="25" customFormat="1" ht="11.25">
      <c r="A369" s="124"/>
      <c r="B369" s="116">
        <v>368</v>
      </c>
      <c r="C369" s="134">
        <v>40240</v>
      </c>
      <c r="D369" s="83">
        <v>0.97979166666666673</v>
      </c>
      <c r="E369" s="84">
        <v>40241</v>
      </c>
      <c r="F369" s="83">
        <v>1.0243055555555556E-2</v>
      </c>
      <c r="G369" s="85" t="s">
        <v>5441</v>
      </c>
      <c r="H369" s="85" t="s">
        <v>63</v>
      </c>
      <c r="I369" s="86">
        <v>14.91</v>
      </c>
      <c r="J369" s="86">
        <v>14.96</v>
      </c>
      <c r="K369" s="85">
        <v>100</v>
      </c>
      <c r="L369" s="86">
        <v>1.98</v>
      </c>
      <c r="M369" s="118" t="s">
        <v>11938</v>
      </c>
      <c r="N369" s="108" t="s">
        <v>11947</v>
      </c>
      <c r="O369" s="109">
        <v>4</v>
      </c>
      <c r="P369" s="110"/>
      <c r="Q369" s="86"/>
      <c r="R369" s="86"/>
      <c r="S369" s="128">
        <f t="shared" si="158"/>
        <v>30496.089269999946</v>
      </c>
      <c r="T369" s="128">
        <f t="shared" si="159"/>
        <v>1.98</v>
      </c>
      <c r="U369" s="126">
        <f t="shared" si="165"/>
        <v>1491</v>
      </c>
      <c r="V369" s="126">
        <f t="shared" si="166"/>
        <v>1496</v>
      </c>
      <c r="W369" s="125">
        <f t="shared" si="167"/>
        <v>5</v>
      </c>
      <c r="X369" s="125">
        <f t="shared" si="168"/>
        <v>3.02</v>
      </c>
      <c r="Y369" s="127">
        <f t="shared" si="169"/>
        <v>1409.0099999999979</v>
      </c>
      <c r="Z369" s="127">
        <f t="shared" si="170"/>
        <v>493.0692699999982</v>
      </c>
      <c r="AA369" s="127">
        <f t="shared" si="171"/>
        <v>1414.0099999999979</v>
      </c>
      <c r="AB369" s="127">
        <f t="shared" si="172"/>
        <v>496.08926999999818</v>
      </c>
      <c r="AC369" s="91" t="str">
        <f>VLOOKUP(WEEKDAY(C369,2),Служебный!K$4:L$10,2)</f>
        <v>ср</v>
      </c>
      <c r="AD369" s="111" t="str">
        <f t="shared" si="180"/>
        <v>23-24</v>
      </c>
      <c r="AE369" s="91" t="str">
        <f>VLOOKUP(G:G,Служебный!B:G,6,)</f>
        <v>NYSE</v>
      </c>
      <c r="AF369" s="91" t="str">
        <f>VLOOKUP(G:G,Служебный!B:G,3,FALSE)</f>
        <v>Industrial Goods</v>
      </c>
      <c r="AG369" s="91" t="str">
        <f>VLOOKUP(G:G,Служебный!B:G,4,FALSE)</f>
        <v>General Building Materials</v>
      </c>
      <c r="AH369" s="112">
        <f t="shared" si="173"/>
        <v>2631</v>
      </c>
      <c r="AI369" s="112">
        <f t="shared" si="174"/>
        <v>30</v>
      </c>
      <c r="AJ369" s="112" t="str">
        <f t="shared" si="150"/>
        <v>интрадей</v>
      </c>
      <c r="AK369" s="91" t="str">
        <f>IF(D369&lt;Служебный!P$3,"Раньше открытия",IF(D369&gt;Служебный!P$6,"Позже закрытия",IF(D369&lt;Служебный!P$4,Служебный!N$4,IF((D369&gt;Служебный!P$5),Служебный!N$6,Служебный!N$5))))</f>
        <v>Позже закрытия</v>
      </c>
      <c r="AL369" s="91">
        <f t="shared" si="175"/>
        <v>3.02</v>
      </c>
      <c r="AM369" s="91">
        <f t="shared" si="176"/>
        <v>0</v>
      </c>
      <c r="AN369" s="91">
        <f t="shared" si="160"/>
        <v>2010</v>
      </c>
      <c r="AO369" s="91" t="str">
        <f t="shared" si="161"/>
        <v>Март</v>
      </c>
      <c r="AP369" s="113">
        <f t="shared" si="162"/>
        <v>10</v>
      </c>
      <c r="AQ369" s="114">
        <f t="shared" si="151"/>
        <v>0</v>
      </c>
      <c r="AR369" s="114">
        <f t="shared" si="156"/>
        <v>30000</v>
      </c>
      <c r="AS369" s="114">
        <f t="shared" si="157"/>
        <v>1.6536308999998195</v>
      </c>
      <c r="AT369" s="114">
        <f t="shared" si="163"/>
        <v>9.9038898749743403E-3</v>
      </c>
      <c r="AU369" s="91">
        <f t="shared" si="177"/>
        <v>0</v>
      </c>
      <c r="AV369" s="91">
        <f t="shared" si="178"/>
        <v>0</v>
      </c>
      <c r="AW369" s="91">
        <f t="shared" si="179"/>
        <v>15</v>
      </c>
      <c r="AX369" s="115">
        <f>IF(AV369=0,AX368,IF(VLOOKUP(C368,Сводный!I:L,2,FALSE)&lt;0,IF(AX368&lt;0,AX368-1,-1),IF(AX368&gt;0,AX368+1,1)))</f>
        <v>11</v>
      </c>
      <c r="AY369" s="120"/>
    </row>
    <row r="370" spans="1:51" s="25" customFormat="1" ht="11.25">
      <c r="A370" s="124"/>
      <c r="B370" s="116">
        <v>369</v>
      </c>
      <c r="C370" s="134">
        <v>40240</v>
      </c>
      <c r="D370" s="83">
        <v>0.97917824074074078</v>
      </c>
      <c r="E370" s="84">
        <v>40241</v>
      </c>
      <c r="F370" s="83">
        <v>2.2870370370370371E-2</v>
      </c>
      <c r="G370" s="85" t="s">
        <v>4773</v>
      </c>
      <c r="H370" s="85" t="s">
        <v>63</v>
      </c>
      <c r="I370" s="86">
        <v>18.95</v>
      </c>
      <c r="J370" s="86">
        <v>19.27</v>
      </c>
      <c r="K370" s="85">
        <v>100</v>
      </c>
      <c r="L370" s="86">
        <v>2.27</v>
      </c>
      <c r="M370" s="118" t="s">
        <v>11940</v>
      </c>
      <c r="N370" s="108" t="s">
        <v>14020</v>
      </c>
      <c r="O370" s="109">
        <v>3</v>
      </c>
      <c r="P370" s="110"/>
      <c r="Q370" s="86"/>
      <c r="R370" s="86"/>
      <c r="S370" s="128">
        <f t="shared" si="158"/>
        <v>30525.819269999945</v>
      </c>
      <c r="T370" s="128">
        <f t="shared" si="159"/>
        <v>2.27</v>
      </c>
      <c r="U370" s="126">
        <f t="shared" si="165"/>
        <v>1895</v>
      </c>
      <c r="V370" s="126">
        <f t="shared" si="166"/>
        <v>1927</v>
      </c>
      <c r="W370" s="125">
        <f t="shared" si="167"/>
        <v>32</v>
      </c>
      <c r="X370" s="125">
        <f t="shared" si="168"/>
        <v>29.73</v>
      </c>
      <c r="Y370" s="127">
        <f t="shared" si="169"/>
        <v>1414.0099999999979</v>
      </c>
      <c r="Z370" s="127">
        <f t="shared" si="170"/>
        <v>496.08926999999818</v>
      </c>
      <c r="AA370" s="127">
        <f t="shared" si="171"/>
        <v>1446.0099999999979</v>
      </c>
      <c r="AB370" s="127">
        <f t="shared" si="172"/>
        <v>525.81926999999814</v>
      </c>
      <c r="AC370" s="91" t="str">
        <f>VLOOKUP(WEEKDAY(C370,2),Служебный!K$4:L$10,2)</f>
        <v>ср</v>
      </c>
      <c r="AD370" s="111" t="str">
        <f t="shared" si="180"/>
        <v>23-24</v>
      </c>
      <c r="AE370" s="91" t="str">
        <f>VLOOKUP(G:G,Служебный!B:G,6,)</f>
        <v>NYSE</v>
      </c>
      <c r="AF370" s="91" t="str">
        <f>VLOOKUP(G:G,Служебный!B:G,3,FALSE)</f>
        <v>Consumer Goods</v>
      </c>
      <c r="AG370" s="91" t="str">
        <f>VLOOKUP(G:G,Служебный!B:G,4,FALSE)</f>
        <v>Meat Products</v>
      </c>
      <c r="AH370" s="112">
        <f t="shared" si="173"/>
        <v>3775</v>
      </c>
      <c r="AI370" s="112">
        <f t="shared" si="174"/>
        <v>60</v>
      </c>
      <c r="AJ370" s="112" t="str">
        <f t="shared" si="150"/>
        <v>интрадей</v>
      </c>
      <c r="AK370" s="91" t="str">
        <f>IF(D370&lt;Служебный!P$3,"Раньше открытия",IF(D370&gt;Служебный!P$6,"Позже закрытия",IF(D370&lt;Служебный!P$4,Служебный!N$4,IF((D370&gt;Служебный!P$5),Служебный!N$6,Служебный!N$5))))</f>
        <v>Позже закрытия</v>
      </c>
      <c r="AL370" s="91">
        <f t="shared" si="175"/>
        <v>29.73</v>
      </c>
      <c r="AM370" s="91">
        <f t="shared" si="176"/>
        <v>0</v>
      </c>
      <c r="AN370" s="91">
        <f t="shared" si="160"/>
        <v>2010</v>
      </c>
      <c r="AO370" s="91" t="str">
        <f t="shared" si="161"/>
        <v>Март</v>
      </c>
      <c r="AP370" s="113">
        <f t="shared" si="162"/>
        <v>10</v>
      </c>
      <c r="AQ370" s="114">
        <f t="shared" si="151"/>
        <v>30525.819269999945</v>
      </c>
      <c r="AR370" s="114">
        <f t="shared" si="156"/>
        <v>30000</v>
      </c>
      <c r="AS370" s="114">
        <f t="shared" si="157"/>
        <v>1.7527308999998179</v>
      </c>
      <c r="AT370" s="114">
        <f t="shared" si="163"/>
        <v>9.7487909799785347E-2</v>
      </c>
      <c r="AU370" s="91">
        <f t="shared" si="177"/>
        <v>0</v>
      </c>
      <c r="AV370" s="91">
        <f t="shared" si="178"/>
        <v>525.81926999999814</v>
      </c>
      <c r="AW370" s="91">
        <f t="shared" si="179"/>
        <v>20</v>
      </c>
      <c r="AX370" s="115">
        <f>IF(AV370=0,AX369,IF(VLOOKUP(C369,Сводный!I:L,2,FALSE)&lt;0,IF(AX369&lt;0,AX369-1,-1),IF(AX369&gt;0,AX369+1,1)))</f>
        <v>12</v>
      </c>
      <c r="AY370" s="120"/>
    </row>
    <row r="371" spans="1:51" s="25" customFormat="1" ht="11.25">
      <c r="A371" s="124"/>
      <c r="B371" s="116">
        <v>370</v>
      </c>
      <c r="C371" s="134">
        <v>40241</v>
      </c>
      <c r="D371" s="83">
        <v>1.4768518518518519E-2</v>
      </c>
      <c r="E371" s="84">
        <v>40241</v>
      </c>
      <c r="F371" s="83">
        <v>2.3819444444444445E-2</v>
      </c>
      <c r="G371" s="85" t="s">
        <v>3368</v>
      </c>
      <c r="H371" s="85" t="s">
        <v>63</v>
      </c>
      <c r="I371" s="86">
        <v>85.97</v>
      </c>
      <c r="J371" s="86">
        <v>85.72</v>
      </c>
      <c r="K371" s="85">
        <v>100</v>
      </c>
      <c r="L371" s="86">
        <v>2.2000000000000002</v>
      </c>
      <c r="M371" s="118" t="s">
        <v>11939</v>
      </c>
      <c r="N371" s="108" t="s">
        <v>11947</v>
      </c>
      <c r="O371" s="109">
        <v>2</v>
      </c>
      <c r="P371" s="110"/>
      <c r="Q371" s="86"/>
      <c r="R371" s="86"/>
      <c r="S371" s="128">
        <f t="shared" si="158"/>
        <v>30498.619269999945</v>
      </c>
      <c r="T371" s="128">
        <f t="shared" si="159"/>
        <v>2.2000000000000002</v>
      </c>
      <c r="U371" s="126">
        <f t="shared" si="165"/>
        <v>8597</v>
      </c>
      <c r="V371" s="126">
        <f t="shared" si="166"/>
        <v>8572</v>
      </c>
      <c r="W371" s="125">
        <f t="shared" si="167"/>
        <v>-25</v>
      </c>
      <c r="X371" s="125">
        <f t="shared" si="168"/>
        <v>-27.2</v>
      </c>
      <c r="Y371" s="127">
        <f t="shared" si="169"/>
        <v>1446.0099999999979</v>
      </c>
      <c r="Z371" s="127">
        <f t="shared" si="170"/>
        <v>525.81926999999814</v>
      </c>
      <c r="AA371" s="127">
        <f t="shared" si="171"/>
        <v>1421.0099999999979</v>
      </c>
      <c r="AB371" s="127">
        <f t="shared" si="172"/>
        <v>498.61926999999815</v>
      </c>
      <c r="AC371" s="91" t="str">
        <f>VLOOKUP(WEEKDAY(C371,2),Служебный!K$4:L$10,2)</f>
        <v>чт</v>
      </c>
      <c r="AD371" s="111" t="str">
        <f t="shared" si="180"/>
        <v>0-1</v>
      </c>
      <c r="AE371" s="91" t="str">
        <f>VLOOKUP(G:G,Служебный!B:G,6,)</f>
        <v>NYSE</v>
      </c>
      <c r="AF371" s="91" t="str">
        <f>VLOOKUP(G:G,Служебный!B:G,3,FALSE)</f>
        <v>Basic Materials</v>
      </c>
      <c r="AG371" s="91" t="str">
        <f>VLOOKUP(G:G,Служебный!B:G,4,FALSE)</f>
        <v>Specialty Chemicals</v>
      </c>
      <c r="AH371" s="112">
        <f t="shared" si="173"/>
        <v>782</v>
      </c>
      <c r="AI371" s="112">
        <f t="shared" si="174"/>
        <v>0</v>
      </c>
      <c r="AJ371" s="112" t="str">
        <f t="shared" si="150"/>
        <v>интрадей</v>
      </c>
      <c r="AK371" s="91" t="str">
        <f>IF(D371&lt;Служебный!P$3,"Раньше открытия",IF(D371&gt;Служебный!P$6,"Позже закрытия",IF(D371&lt;Служебный!P$4,Служебный!N$4,IF((D371&gt;Служебный!P$5),Служебный!N$6,Служебный!N$5))))</f>
        <v>9:30 - 11:00</v>
      </c>
      <c r="AL371" s="91">
        <f t="shared" si="175"/>
        <v>0</v>
      </c>
      <c r="AM371" s="91">
        <f t="shared" si="176"/>
        <v>-27.2</v>
      </c>
      <c r="AN371" s="91">
        <f t="shared" si="160"/>
        <v>2010</v>
      </c>
      <c r="AO371" s="91" t="str">
        <f t="shared" si="161"/>
        <v>Март</v>
      </c>
      <c r="AP371" s="113">
        <f t="shared" si="162"/>
        <v>10</v>
      </c>
      <c r="AQ371" s="114">
        <f t="shared" si="151"/>
        <v>0</v>
      </c>
      <c r="AR371" s="114">
        <f t="shared" si="156"/>
        <v>30000</v>
      </c>
      <c r="AS371" s="114">
        <f t="shared" si="157"/>
        <v>1.6620642333331488</v>
      </c>
      <c r="AT371" s="114">
        <f t="shared" si="163"/>
        <v>-8.9104897593140914E-2</v>
      </c>
      <c r="AU371" s="91">
        <f t="shared" si="177"/>
        <v>525.81926999999814</v>
      </c>
      <c r="AV371" s="91">
        <f t="shared" si="178"/>
        <v>0</v>
      </c>
      <c r="AW371" s="91">
        <f t="shared" si="179"/>
        <v>90</v>
      </c>
      <c r="AX371" s="115">
        <f>IF(AV371=0,AX370,IF(VLOOKUP(C370,Сводный!I:L,2,FALSE)&lt;0,IF(AX370&lt;0,AX370-1,-1),IF(AX370&gt;0,AX370+1,1)))</f>
        <v>12</v>
      </c>
      <c r="AY371" s="120"/>
    </row>
    <row r="372" spans="1:51" s="25" customFormat="1" ht="11.25">
      <c r="A372" s="124"/>
      <c r="B372" s="116">
        <v>371</v>
      </c>
      <c r="C372" s="134">
        <v>40241</v>
      </c>
      <c r="D372" s="83">
        <v>1.5069444444444443E-2</v>
      </c>
      <c r="E372" s="84">
        <v>40241</v>
      </c>
      <c r="F372" s="83">
        <v>2.7997685185185184E-2</v>
      </c>
      <c r="G372" s="85" t="s">
        <v>3689</v>
      </c>
      <c r="H372" s="85" t="s">
        <v>63</v>
      </c>
      <c r="I372" s="86">
        <v>15.06</v>
      </c>
      <c r="J372" s="86">
        <v>14.99</v>
      </c>
      <c r="K372" s="85">
        <v>200</v>
      </c>
      <c r="L372" s="86">
        <v>4.7733299999999996</v>
      </c>
      <c r="M372" s="118" t="s">
        <v>14023</v>
      </c>
      <c r="N372" s="108" t="s">
        <v>11947</v>
      </c>
      <c r="O372" s="109">
        <v>2</v>
      </c>
      <c r="P372" s="110"/>
      <c r="Q372" s="86"/>
      <c r="R372" s="86"/>
      <c r="S372" s="128">
        <f t="shared" si="158"/>
        <v>30479.845939999945</v>
      </c>
      <c r="T372" s="128">
        <f t="shared" si="159"/>
        <v>4.7733299999999996</v>
      </c>
      <c r="U372" s="126">
        <f t="shared" si="165"/>
        <v>3012</v>
      </c>
      <c r="V372" s="126">
        <f t="shared" si="166"/>
        <v>2998</v>
      </c>
      <c r="W372" s="125">
        <f t="shared" si="167"/>
        <v>-14</v>
      </c>
      <c r="X372" s="125">
        <f t="shared" si="168"/>
        <v>-18.773330000000001</v>
      </c>
      <c r="Y372" s="127">
        <f t="shared" si="169"/>
        <v>1421.0099999999979</v>
      </c>
      <c r="Z372" s="127">
        <f t="shared" si="170"/>
        <v>498.61926999999815</v>
      </c>
      <c r="AA372" s="127">
        <f t="shared" si="171"/>
        <v>1407.0099999999979</v>
      </c>
      <c r="AB372" s="127">
        <f t="shared" si="172"/>
        <v>479.84593999999817</v>
      </c>
      <c r="AC372" s="91" t="str">
        <f>VLOOKUP(WEEKDAY(C372,2),Служебный!K$4:L$10,2)</f>
        <v>чт</v>
      </c>
      <c r="AD372" s="111" t="str">
        <f t="shared" si="180"/>
        <v>0-1</v>
      </c>
      <c r="AE372" s="91" t="str">
        <f>VLOOKUP(G:G,Служебный!B:G,6,)</f>
        <v>NYSE</v>
      </c>
      <c r="AF372" s="91" t="str">
        <f>VLOOKUP(G:G,Служебный!B:G,3,FALSE)</f>
        <v>Services</v>
      </c>
      <c r="AG372" s="91" t="str">
        <f>VLOOKUP(G:G,Служебный!B:G,4,FALSE)</f>
        <v>Advertising Agencies</v>
      </c>
      <c r="AH372" s="112">
        <f t="shared" si="173"/>
        <v>1117</v>
      </c>
      <c r="AI372" s="112">
        <f t="shared" si="174"/>
        <v>15</v>
      </c>
      <c r="AJ372" s="112" t="str">
        <f t="shared" si="150"/>
        <v>интрадей</v>
      </c>
      <c r="AK372" s="91" t="str">
        <f>IF(D372&lt;Служебный!P$3,"Раньше открытия",IF(D372&gt;Служебный!P$6,"Позже закрытия",IF(D372&lt;Служебный!P$4,Служебный!N$4,IF((D372&gt;Служебный!P$5),Служебный!N$6,Служебный!N$5))))</f>
        <v>9:30 - 11:00</v>
      </c>
      <c r="AL372" s="91">
        <f t="shared" si="175"/>
        <v>0</v>
      </c>
      <c r="AM372" s="91">
        <f t="shared" si="176"/>
        <v>-18.773330000000001</v>
      </c>
      <c r="AN372" s="91">
        <f t="shared" si="160"/>
        <v>2010</v>
      </c>
      <c r="AO372" s="91" t="str">
        <f t="shared" si="161"/>
        <v>Март</v>
      </c>
      <c r="AP372" s="113">
        <f t="shared" si="162"/>
        <v>10</v>
      </c>
      <c r="AQ372" s="114">
        <f t="shared" si="151"/>
        <v>30479.845939999945</v>
      </c>
      <c r="AR372" s="114">
        <f t="shared" si="156"/>
        <v>30000</v>
      </c>
      <c r="AS372" s="114">
        <f t="shared" si="157"/>
        <v>1.5994864666664823</v>
      </c>
      <c r="AT372" s="114">
        <f t="shared" si="163"/>
        <v>-6.1554688209988669E-2</v>
      </c>
      <c r="AU372" s="91">
        <f t="shared" si="177"/>
        <v>0</v>
      </c>
      <c r="AV372" s="91">
        <f t="shared" si="178"/>
        <v>479.84593999999817</v>
      </c>
      <c r="AW372" s="91">
        <f t="shared" si="179"/>
        <v>20</v>
      </c>
      <c r="AX372" s="115">
        <f>IF(AV372=0,AX371,IF(VLOOKUP(C371,Сводный!I:L,2,FALSE)&lt;0,IF(AX371&lt;0,AX371-1,-1),IF(AX371&gt;0,AX371+1,1)))</f>
        <v>-1</v>
      </c>
      <c r="AY372" s="120"/>
    </row>
    <row r="373" spans="1:51" s="25" customFormat="1" ht="11.25">
      <c r="A373" s="124"/>
      <c r="B373" s="116">
        <v>372</v>
      </c>
      <c r="C373" s="134"/>
      <c r="D373" s="83"/>
      <c r="E373" s="84"/>
      <c r="F373" s="83"/>
      <c r="G373" s="85"/>
      <c r="H373" s="85"/>
      <c r="I373" s="86"/>
      <c r="J373" s="86"/>
      <c r="K373" s="85"/>
      <c r="L373" s="86"/>
      <c r="M373" s="118"/>
      <c r="N373" s="108"/>
      <c r="O373" s="109"/>
      <c r="P373" s="110"/>
      <c r="Q373" s="86"/>
      <c r="R373" s="86"/>
      <c r="S373" s="128">
        <f t="shared" si="158"/>
        <v>30479.845939999945</v>
      </c>
      <c r="T373" s="128">
        <f t="shared" si="159"/>
        <v>0</v>
      </c>
      <c r="U373" s="126">
        <f t="shared" si="165"/>
        <v>0</v>
      </c>
      <c r="V373" s="126">
        <f t="shared" si="166"/>
        <v>0</v>
      </c>
      <c r="W373" s="125">
        <f t="shared" si="167"/>
        <v>0</v>
      </c>
      <c r="X373" s="125">
        <f t="shared" si="168"/>
        <v>0</v>
      </c>
      <c r="Y373" s="127">
        <f t="shared" si="169"/>
        <v>1407.0099999999979</v>
      </c>
      <c r="Z373" s="127">
        <f t="shared" si="170"/>
        <v>479.84593999999817</v>
      </c>
      <c r="AA373" s="127">
        <f t="shared" si="171"/>
        <v>1407.0099999999979</v>
      </c>
      <c r="AB373" s="127">
        <f t="shared" si="172"/>
        <v>479.84593999999817</v>
      </c>
      <c r="AC373" s="91" t="str">
        <f>VLOOKUP(WEEKDAY(C373,2),Служебный!K$4:L$10,2)</f>
        <v>сб</v>
      </c>
      <c r="AD373" s="111" t="str">
        <f t="shared" si="180"/>
        <v/>
      </c>
      <c r="AE373" s="91" t="e">
        <f>VLOOKUP(G:G,Служебный!B:G,6,)</f>
        <v>#N/A</v>
      </c>
      <c r="AF373" s="91" t="e">
        <f>VLOOKUP(G:G,Служебный!B:G,3,FALSE)</f>
        <v>#N/A</v>
      </c>
      <c r="AG373" s="91" t="e">
        <f>VLOOKUP(G:G,Служебный!B:G,4,FALSE)</f>
        <v>#N/A</v>
      </c>
      <c r="AH373" s="112">
        <f t="shared" si="173"/>
        <v>0</v>
      </c>
      <c r="AI373" s="112">
        <f t="shared" si="174"/>
        <v>0</v>
      </c>
      <c r="AJ373" s="112" t="str">
        <f t="shared" si="150"/>
        <v>интрадей</v>
      </c>
      <c r="AK373" s="91" t="str">
        <f>IF(D373&lt;Служебный!P$3,"Раньше открытия",IF(D373&gt;Служебный!P$6,"Позже закрытия",IF(D373&lt;Служебный!P$4,Служебный!N$4,IF((D373&gt;Служебный!P$5),Служебный!N$6,Служебный!N$5))))</f>
        <v>9:30 - 11:00</v>
      </c>
      <c r="AL373" s="91">
        <f t="shared" si="175"/>
        <v>0</v>
      </c>
      <c r="AM373" s="91">
        <f t="shared" si="176"/>
        <v>0</v>
      </c>
      <c r="AN373" s="91" t="str">
        <f t="shared" si="160"/>
        <v/>
      </c>
      <c r="AO373" s="91" t="str">
        <f t="shared" si="161"/>
        <v/>
      </c>
      <c r="AP373" s="113" t="str">
        <f t="shared" si="162"/>
        <v/>
      </c>
      <c r="AQ373" s="114">
        <f t="shared" si="151"/>
        <v>0</v>
      </c>
      <c r="AR373" s="114">
        <f t="shared" si="156"/>
        <v>30000</v>
      </c>
      <c r="AS373" s="114">
        <f t="shared" si="157"/>
        <v>1.5994864666664823</v>
      </c>
      <c r="AT373" s="114">
        <f t="shared" si="163"/>
        <v>0</v>
      </c>
      <c r="AU373" s="91">
        <f t="shared" si="177"/>
        <v>479.84593999999817</v>
      </c>
      <c r="AV373" s="91">
        <f t="shared" si="178"/>
        <v>0</v>
      </c>
      <c r="AW373" s="91">
        <f t="shared" si="179"/>
        <v>0</v>
      </c>
      <c r="AX373" s="115">
        <f>IF(AV373=0,AX372,IF(VLOOKUP(C372,Сводный!I:L,2,FALSE)&lt;0,IF(AX372&lt;0,AX372-1,-1),IF(AX372&gt;0,AX372+1,1)))</f>
        <v>-1</v>
      </c>
      <c r="AY373" s="120"/>
    </row>
    <row r="374" spans="1:51" s="25" customFormat="1" ht="11.25">
      <c r="A374" s="124"/>
      <c r="B374" s="116">
        <v>373</v>
      </c>
      <c r="C374" s="134"/>
      <c r="D374" s="83"/>
      <c r="E374" s="84"/>
      <c r="F374" s="83"/>
      <c r="G374" s="85"/>
      <c r="H374" s="85"/>
      <c r="I374" s="86"/>
      <c r="J374" s="86"/>
      <c r="K374" s="85"/>
      <c r="L374" s="86"/>
      <c r="M374" s="118"/>
      <c r="N374" s="108"/>
      <c r="O374" s="109"/>
      <c r="P374" s="110"/>
      <c r="Q374" s="86"/>
      <c r="R374" s="86"/>
      <c r="S374" s="128">
        <f t="shared" si="158"/>
        <v>30479.845939999945</v>
      </c>
      <c r="T374" s="128">
        <f t="shared" si="159"/>
        <v>0</v>
      </c>
      <c r="U374" s="126">
        <f t="shared" si="165"/>
        <v>0</v>
      </c>
      <c r="V374" s="126">
        <f t="shared" si="166"/>
        <v>0</v>
      </c>
      <c r="W374" s="125">
        <f t="shared" si="167"/>
        <v>0</v>
      </c>
      <c r="X374" s="125">
        <f t="shared" si="168"/>
        <v>0</v>
      </c>
      <c r="Y374" s="127">
        <f t="shared" si="169"/>
        <v>1407.0099999999979</v>
      </c>
      <c r="Z374" s="127">
        <f t="shared" si="170"/>
        <v>479.84593999999817</v>
      </c>
      <c r="AA374" s="127">
        <f t="shared" si="171"/>
        <v>1407.0099999999979</v>
      </c>
      <c r="AB374" s="127">
        <f t="shared" si="172"/>
        <v>479.84593999999817</v>
      </c>
      <c r="AC374" s="91" t="str">
        <f>VLOOKUP(WEEKDAY(C374,2),Служебный!K$4:L$10,2)</f>
        <v>сб</v>
      </c>
      <c r="AD374" s="111" t="str">
        <f t="shared" si="180"/>
        <v/>
      </c>
      <c r="AE374" s="91" t="e">
        <f>VLOOKUP(G:G,Служебный!B:G,6,)</f>
        <v>#N/A</v>
      </c>
      <c r="AF374" s="91" t="e">
        <f>VLOOKUP(G:G,Служебный!B:G,3,FALSE)</f>
        <v>#N/A</v>
      </c>
      <c r="AG374" s="91" t="e">
        <f>VLOOKUP(G:G,Служебный!B:G,4,FALSE)</f>
        <v>#N/A</v>
      </c>
      <c r="AH374" s="112">
        <f t="shared" si="173"/>
        <v>0</v>
      </c>
      <c r="AI374" s="112">
        <f t="shared" si="174"/>
        <v>0</v>
      </c>
      <c r="AJ374" s="112" t="str">
        <f t="shared" si="150"/>
        <v>интрадей</v>
      </c>
      <c r="AK374" s="91" t="str">
        <f>IF(D374&lt;Служебный!P$3,"Раньше открытия",IF(D374&gt;Служебный!P$6,"Позже закрытия",IF(D374&lt;Служебный!P$4,Служебный!N$4,IF((D374&gt;Служебный!P$5),Служебный!N$6,Служебный!N$5))))</f>
        <v>9:30 - 11:00</v>
      </c>
      <c r="AL374" s="91">
        <f t="shared" si="175"/>
        <v>0</v>
      </c>
      <c r="AM374" s="91">
        <f t="shared" si="176"/>
        <v>0</v>
      </c>
      <c r="AN374" s="91" t="str">
        <f t="shared" si="160"/>
        <v/>
      </c>
      <c r="AO374" s="91" t="str">
        <f t="shared" si="161"/>
        <v/>
      </c>
      <c r="AP374" s="113" t="str">
        <f t="shared" si="162"/>
        <v/>
      </c>
      <c r="AQ374" s="114">
        <f t="shared" si="151"/>
        <v>0</v>
      </c>
      <c r="AR374" s="114">
        <f t="shared" si="156"/>
        <v>30000</v>
      </c>
      <c r="AS374" s="114">
        <f t="shared" si="157"/>
        <v>1.5994864666664823</v>
      </c>
      <c r="AT374" s="114">
        <f t="shared" si="163"/>
        <v>0</v>
      </c>
      <c r="AU374" s="91">
        <f t="shared" si="177"/>
        <v>0</v>
      </c>
      <c r="AV374" s="91">
        <f t="shared" si="178"/>
        <v>0</v>
      </c>
      <c r="AW374" s="91">
        <f t="shared" si="179"/>
        <v>0</v>
      </c>
      <c r="AX374" s="115">
        <f>IF(AV374=0,AX373,IF(VLOOKUP(C373,Сводный!I:L,2,FALSE)&lt;0,IF(AX373&lt;0,AX373-1,-1),IF(AX373&gt;0,AX373+1,1)))</f>
        <v>-1</v>
      </c>
      <c r="AY374" s="120"/>
    </row>
    <row r="375" spans="1:51" s="25" customFormat="1" ht="11.25">
      <c r="A375" s="124"/>
      <c r="B375" s="116">
        <v>374</v>
      </c>
      <c r="C375" s="134"/>
      <c r="D375" s="83"/>
      <c r="E375" s="84"/>
      <c r="F375" s="83"/>
      <c r="G375" s="85"/>
      <c r="H375" s="85"/>
      <c r="I375" s="86"/>
      <c r="J375" s="86"/>
      <c r="K375" s="85"/>
      <c r="L375" s="86"/>
      <c r="M375" s="118"/>
      <c r="N375" s="108"/>
      <c r="O375" s="109"/>
      <c r="P375" s="110"/>
      <c r="Q375" s="86"/>
      <c r="R375" s="86"/>
      <c r="S375" s="128">
        <f t="shared" si="158"/>
        <v>30479.845939999945</v>
      </c>
      <c r="T375" s="128">
        <f t="shared" si="159"/>
        <v>0</v>
      </c>
      <c r="U375" s="126">
        <f t="shared" si="165"/>
        <v>0</v>
      </c>
      <c r="V375" s="126">
        <f t="shared" si="166"/>
        <v>0</v>
      </c>
      <c r="W375" s="125">
        <f t="shared" si="167"/>
        <v>0</v>
      </c>
      <c r="X375" s="125">
        <f t="shared" si="168"/>
        <v>0</v>
      </c>
      <c r="Y375" s="127">
        <f t="shared" si="169"/>
        <v>1407.0099999999979</v>
      </c>
      <c r="Z375" s="127">
        <f t="shared" si="170"/>
        <v>479.84593999999817</v>
      </c>
      <c r="AA375" s="127">
        <f t="shared" si="171"/>
        <v>1407.0099999999979</v>
      </c>
      <c r="AB375" s="127">
        <f t="shared" si="172"/>
        <v>479.84593999999817</v>
      </c>
      <c r="AC375" s="91" t="str">
        <f>VLOOKUP(WEEKDAY(C375,2),Служебный!K$4:L$10,2)</f>
        <v>сб</v>
      </c>
      <c r="AD375" s="111" t="str">
        <f t="shared" si="180"/>
        <v/>
      </c>
      <c r="AE375" s="91" t="e">
        <f>VLOOKUP(G:G,Служебный!B:G,6,)</f>
        <v>#N/A</v>
      </c>
      <c r="AF375" s="91" t="e">
        <f>VLOOKUP(G:G,Служебный!B:G,3,FALSE)</f>
        <v>#N/A</v>
      </c>
      <c r="AG375" s="91" t="e">
        <f>VLOOKUP(G:G,Служебный!B:G,4,FALSE)</f>
        <v>#N/A</v>
      </c>
      <c r="AH375" s="112">
        <f t="shared" si="173"/>
        <v>0</v>
      </c>
      <c r="AI375" s="112">
        <f t="shared" si="174"/>
        <v>0</v>
      </c>
      <c r="AJ375" s="112" t="str">
        <f t="shared" si="150"/>
        <v>интрадей</v>
      </c>
      <c r="AK375" s="91" t="str">
        <f>IF(D375&lt;Служебный!P$3,"Раньше открытия",IF(D375&gt;Служебный!P$6,"Позже закрытия",IF(D375&lt;Служебный!P$4,Служебный!N$4,IF((D375&gt;Служебный!P$5),Служебный!N$6,Служебный!N$5))))</f>
        <v>9:30 - 11:00</v>
      </c>
      <c r="AL375" s="91">
        <f t="shared" si="175"/>
        <v>0</v>
      </c>
      <c r="AM375" s="91">
        <f t="shared" si="176"/>
        <v>0</v>
      </c>
      <c r="AN375" s="91" t="str">
        <f t="shared" si="160"/>
        <v/>
      </c>
      <c r="AO375" s="91" t="str">
        <f t="shared" si="161"/>
        <v/>
      </c>
      <c r="AP375" s="113" t="str">
        <f t="shared" si="162"/>
        <v/>
      </c>
      <c r="AQ375" s="114">
        <f t="shared" si="151"/>
        <v>0</v>
      </c>
      <c r="AR375" s="114">
        <f t="shared" si="156"/>
        <v>30000</v>
      </c>
      <c r="AS375" s="114">
        <f t="shared" si="157"/>
        <v>1.5994864666664823</v>
      </c>
      <c r="AT375" s="114">
        <f t="shared" si="163"/>
        <v>0</v>
      </c>
      <c r="AU375" s="91">
        <f t="shared" si="177"/>
        <v>0</v>
      </c>
      <c r="AV375" s="91">
        <f t="shared" si="178"/>
        <v>0</v>
      </c>
      <c r="AW375" s="91">
        <f t="shared" si="179"/>
        <v>0</v>
      </c>
      <c r="AX375" s="115">
        <f>IF(AV375=0,AX374,IF(VLOOKUP(C374,Сводный!I:L,2,FALSE)&lt;0,IF(AX374&lt;0,AX374-1,-1),IF(AX374&gt;0,AX374+1,1)))</f>
        <v>-1</v>
      </c>
      <c r="AY375" s="120"/>
    </row>
    <row r="376" spans="1:51" s="25" customFormat="1" ht="11.25">
      <c r="A376" s="124"/>
      <c r="B376" s="116">
        <v>375</v>
      </c>
      <c r="C376" s="134"/>
      <c r="D376" s="83"/>
      <c r="E376" s="84"/>
      <c r="F376" s="83"/>
      <c r="G376" s="85"/>
      <c r="H376" s="85"/>
      <c r="I376" s="86"/>
      <c r="J376" s="86"/>
      <c r="K376" s="85"/>
      <c r="L376" s="86"/>
      <c r="M376" s="118"/>
      <c r="N376" s="108"/>
      <c r="O376" s="109"/>
      <c r="P376" s="110"/>
      <c r="Q376" s="86"/>
      <c r="R376" s="86"/>
      <c r="S376" s="128">
        <f t="shared" si="158"/>
        <v>30479.845939999945</v>
      </c>
      <c r="T376" s="128">
        <f t="shared" si="159"/>
        <v>0</v>
      </c>
      <c r="U376" s="126">
        <f t="shared" si="165"/>
        <v>0</v>
      </c>
      <c r="V376" s="126">
        <f t="shared" si="166"/>
        <v>0</v>
      </c>
      <c r="W376" s="125">
        <f t="shared" si="167"/>
        <v>0</v>
      </c>
      <c r="X376" s="125">
        <f t="shared" si="168"/>
        <v>0</v>
      </c>
      <c r="Y376" s="127">
        <f t="shared" si="169"/>
        <v>1407.0099999999979</v>
      </c>
      <c r="Z376" s="127">
        <f t="shared" si="170"/>
        <v>479.84593999999817</v>
      </c>
      <c r="AA376" s="127">
        <f t="shared" si="171"/>
        <v>1407.0099999999979</v>
      </c>
      <c r="AB376" s="127">
        <f t="shared" si="172"/>
        <v>479.84593999999817</v>
      </c>
      <c r="AC376" s="91" t="str">
        <f>VLOOKUP(WEEKDAY(C376,2),Служебный!K$4:L$10,2)</f>
        <v>сб</v>
      </c>
      <c r="AD376" s="111" t="str">
        <f t="shared" si="180"/>
        <v/>
      </c>
      <c r="AE376" s="91" t="e">
        <f>VLOOKUP(G:G,Служебный!B:G,6,)</f>
        <v>#N/A</v>
      </c>
      <c r="AF376" s="91" t="e">
        <f>VLOOKUP(G:G,Служебный!B:G,3,FALSE)</f>
        <v>#N/A</v>
      </c>
      <c r="AG376" s="91" t="e">
        <f>VLOOKUP(G:G,Служебный!B:G,4,FALSE)</f>
        <v>#N/A</v>
      </c>
      <c r="AH376" s="112">
        <f t="shared" si="173"/>
        <v>0</v>
      </c>
      <c r="AI376" s="112">
        <f t="shared" si="174"/>
        <v>0</v>
      </c>
      <c r="AJ376" s="112" t="str">
        <f t="shared" si="150"/>
        <v>интрадей</v>
      </c>
      <c r="AK376" s="91" t="str">
        <f>IF(D376&lt;Служебный!P$3,"Раньше открытия",IF(D376&gt;Служебный!P$6,"Позже закрытия",IF(D376&lt;Служебный!P$4,Служебный!N$4,IF((D376&gt;Служебный!P$5),Служебный!N$6,Служебный!N$5))))</f>
        <v>9:30 - 11:00</v>
      </c>
      <c r="AL376" s="91">
        <f t="shared" si="175"/>
        <v>0</v>
      </c>
      <c r="AM376" s="91">
        <f t="shared" si="176"/>
        <v>0</v>
      </c>
      <c r="AN376" s="91" t="str">
        <f t="shared" si="160"/>
        <v/>
      </c>
      <c r="AO376" s="91" t="str">
        <f t="shared" si="161"/>
        <v/>
      </c>
      <c r="AP376" s="113" t="str">
        <f t="shared" si="162"/>
        <v/>
      </c>
      <c r="AQ376" s="114">
        <f t="shared" si="151"/>
        <v>0</v>
      </c>
      <c r="AR376" s="114">
        <f t="shared" si="156"/>
        <v>30000</v>
      </c>
      <c r="AS376" s="114">
        <f t="shared" si="157"/>
        <v>1.5994864666664823</v>
      </c>
      <c r="AT376" s="114">
        <f t="shared" si="163"/>
        <v>0</v>
      </c>
      <c r="AU376" s="91">
        <f t="shared" si="177"/>
        <v>0</v>
      </c>
      <c r="AV376" s="91">
        <f t="shared" si="178"/>
        <v>0</v>
      </c>
      <c r="AW376" s="91">
        <f t="shared" si="179"/>
        <v>0</v>
      </c>
      <c r="AX376" s="115">
        <f>IF(AV376=0,AX375,IF(VLOOKUP(C375,Сводный!I:L,2,FALSE)&lt;0,IF(AX375&lt;0,AX375-1,-1),IF(AX375&gt;0,AX375+1,1)))</f>
        <v>-1</v>
      </c>
      <c r="AY376" s="120"/>
    </row>
    <row r="377" spans="1:51" s="25" customFormat="1" ht="11.25">
      <c r="A377" s="124"/>
      <c r="B377" s="116">
        <v>376</v>
      </c>
      <c r="C377" s="134"/>
      <c r="D377" s="83"/>
      <c r="E377" s="84"/>
      <c r="F377" s="83"/>
      <c r="G377" s="85"/>
      <c r="H377" s="85"/>
      <c r="I377" s="86"/>
      <c r="J377" s="86"/>
      <c r="K377" s="85"/>
      <c r="L377" s="86"/>
      <c r="M377" s="118"/>
      <c r="N377" s="108"/>
      <c r="O377" s="109"/>
      <c r="P377" s="110"/>
      <c r="Q377" s="86"/>
      <c r="R377" s="86"/>
      <c r="S377" s="128">
        <f t="shared" si="158"/>
        <v>30479.845939999945</v>
      </c>
      <c r="T377" s="128">
        <f t="shared" si="159"/>
        <v>0</v>
      </c>
      <c r="U377" s="126">
        <f t="shared" si="165"/>
        <v>0</v>
      </c>
      <c r="V377" s="126">
        <f t="shared" si="166"/>
        <v>0</v>
      </c>
      <c r="W377" s="125">
        <f t="shared" si="167"/>
        <v>0</v>
      </c>
      <c r="X377" s="125">
        <f t="shared" si="168"/>
        <v>0</v>
      </c>
      <c r="Y377" s="127">
        <f t="shared" si="169"/>
        <v>1407.0099999999979</v>
      </c>
      <c r="Z377" s="127">
        <f t="shared" si="170"/>
        <v>479.84593999999817</v>
      </c>
      <c r="AA377" s="127">
        <f t="shared" si="171"/>
        <v>1407.0099999999979</v>
      </c>
      <c r="AB377" s="127">
        <f t="shared" si="172"/>
        <v>479.84593999999817</v>
      </c>
      <c r="AC377" s="91" t="str">
        <f>VLOOKUP(WEEKDAY(C377,2),Служебный!K$4:L$10,2)</f>
        <v>сб</v>
      </c>
      <c r="AD377" s="111" t="str">
        <f t="shared" si="180"/>
        <v/>
      </c>
      <c r="AE377" s="91" t="e">
        <f>VLOOKUP(G:G,Служебный!B:G,6,)</f>
        <v>#N/A</v>
      </c>
      <c r="AF377" s="91" t="e">
        <f>VLOOKUP(G:G,Служебный!B:G,3,FALSE)</f>
        <v>#N/A</v>
      </c>
      <c r="AG377" s="91" t="e">
        <f>VLOOKUP(G:G,Служебный!B:G,4,FALSE)</f>
        <v>#N/A</v>
      </c>
      <c r="AH377" s="112">
        <f t="shared" si="173"/>
        <v>0</v>
      </c>
      <c r="AI377" s="112">
        <f t="shared" si="174"/>
        <v>0</v>
      </c>
      <c r="AJ377" s="112" t="str">
        <f t="shared" si="150"/>
        <v>интрадей</v>
      </c>
      <c r="AK377" s="91" t="str">
        <f>IF(D377&lt;Служебный!P$3,"Раньше открытия",IF(D377&gt;Служебный!P$6,"Позже закрытия",IF(D377&lt;Служебный!P$4,Служебный!N$4,IF((D377&gt;Служебный!P$5),Служебный!N$6,Служебный!N$5))))</f>
        <v>9:30 - 11:00</v>
      </c>
      <c r="AL377" s="91">
        <f t="shared" si="175"/>
        <v>0</v>
      </c>
      <c r="AM377" s="91">
        <f t="shared" si="176"/>
        <v>0</v>
      </c>
      <c r="AN377" s="91" t="str">
        <f t="shared" si="160"/>
        <v/>
      </c>
      <c r="AO377" s="91" t="str">
        <f t="shared" si="161"/>
        <v/>
      </c>
      <c r="AP377" s="113" t="str">
        <f t="shared" si="162"/>
        <v/>
      </c>
      <c r="AQ377" s="114">
        <f t="shared" si="151"/>
        <v>0</v>
      </c>
      <c r="AR377" s="114">
        <f t="shared" si="156"/>
        <v>30000</v>
      </c>
      <c r="AS377" s="114">
        <f t="shared" si="157"/>
        <v>1.5994864666664823</v>
      </c>
      <c r="AT377" s="114">
        <f t="shared" si="163"/>
        <v>0</v>
      </c>
      <c r="AU377" s="91">
        <f t="shared" si="177"/>
        <v>0</v>
      </c>
      <c r="AV377" s="91">
        <f t="shared" si="178"/>
        <v>0</v>
      </c>
      <c r="AW377" s="91">
        <f t="shared" si="179"/>
        <v>0</v>
      </c>
      <c r="AX377" s="115">
        <f>IF(AV377=0,AX376,IF(VLOOKUP(C376,Сводный!I:L,2,FALSE)&lt;0,IF(AX376&lt;0,AX376-1,-1),IF(AX376&gt;0,AX376+1,1)))</f>
        <v>-1</v>
      </c>
      <c r="AY377" s="120"/>
    </row>
    <row r="378" spans="1:51" s="25" customFormat="1" ht="11.25">
      <c r="A378" s="124"/>
      <c r="B378" s="116">
        <v>377</v>
      </c>
      <c r="C378" s="134"/>
      <c r="D378" s="83"/>
      <c r="E378" s="84"/>
      <c r="F378" s="83"/>
      <c r="G378" s="85"/>
      <c r="H378" s="85"/>
      <c r="I378" s="86"/>
      <c r="J378" s="86"/>
      <c r="K378" s="85"/>
      <c r="L378" s="86"/>
      <c r="M378" s="118"/>
      <c r="N378" s="108"/>
      <c r="O378" s="109"/>
      <c r="P378" s="110"/>
      <c r="Q378" s="86"/>
      <c r="R378" s="86"/>
      <c r="S378" s="128">
        <f t="shared" si="158"/>
        <v>30479.845939999945</v>
      </c>
      <c r="T378" s="128">
        <f t="shared" si="159"/>
        <v>0</v>
      </c>
      <c r="U378" s="126">
        <f t="shared" si="165"/>
        <v>0</v>
      </c>
      <c r="V378" s="126">
        <f t="shared" si="166"/>
        <v>0</v>
      </c>
      <c r="W378" s="125">
        <f t="shared" si="167"/>
        <v>0</v>
      </c>
      <c r="X378" s="125">
        <f t="shared" si="168"/>
        <v>0</v>
      </c>
      <c r="Y378" s="127">
        <f t="shared" si="169"/>
        <v>1407.0099999999979</v>
      </c>
      <c r="Z378" s="127">
        <f t="shared" si="170"/>
        <v>479.84593999999817</v>
      </c>
      <c r="AA378" s="127">
        <f t="shared" si="171"/>
        <v>1407.0099999999979</v>
      </c>
      <c r="AB378" s="127">
        <f t="shared" si="172"/>
        <v>479.84593999999817</v>
      </c>
      <c r="AC378" s="91" t="str">
        <f>VLOOKUP(WEEKDAY(C378,2),Служебный!K$4:L$10,2)</f>
        <v>сб</v>
      </c>
      <c r="AD378" s="111" t="str">
        <f t="shared" si="180"/>
        <v/>
      </c>
      <c r="AE378" s="91" t="e">
        <f>VLOOKUP(G:G,Служебный!B:G,6,)</f>
        <v>#N/A</v>
      </c>
      <c r="AF378" s="91" t="e">
        <f>VLOOKUP(G:G,Служебный!B:G,3,FALSE)</f>
        <v>#N/A</v>
      </c>
      <c r="AG378" s="91" t="e">
        <f>VLOOKUP(G:G,Служебный!B:G,4,FALSE)</f>
        <v>#N/A</v>
      </c>
      <c r="AH378" s="112">
        <f t="shared" si="173"/>
        <v>0</v>
      </c>
      <c r="AI378" s="112">
        <f t="shared" si="174"/>
        <v>0</v>
      </c>
      <c r="AJ378" s="112" t="str">
        <f t="shared" si="150"/>
        <v>интрадей</v>
      </c>
      <c r="AK378" s="91" t="str">
        <f>IF(D378&lt;Служебный!P$3,"Раньше открытия",IF(D378&gt;Служебный!P$6,"Позже закрытия",IF(D378&lt;Служебный!P$4,Служебный!N$4,IF((D378&gt;Служебный!P$5),Служебный!N$6,Служебный!N$5))))</f>
        <v>9:30 - 11:00</v>
      </c>
      <c r="AL378" s="91">
        <f t="shared" si="175"/>
        <v>0</v>
      </c>
      <c r="AM378" s="91">
        <f t="shared" si="176"/>
        <v>0</v>
      </c>
      <c r="AN378" s="91" t="str">
        <f t="shared" si="160"/>
        <v/>
      </c>
      <c r="AO378" s="91" t="str">
        <f t="shared" si="161"/>
        <v/>
      </c>
      <c r="AP378" s="113" t="str">
        <f t="shared" si="162"/>
        <v/>
      </c>
      <c r="AQ378" s="114">
        <f t="shared" si="151"/>
        <v>0</v>
      </c>
      <c r="AR378" s="114">
        <f t="shared" si="156"/>
        <v>30000</v>
      </c>
      <c r="AS378" s="114">
        <f t="shared" si="157"/>
        <v>1.5994864666664823</v>
      </c>
      <c r="AT378" s="114">
        <f t="shared" si="163"/>
        <v>0</v>
      </c>
      <c r="AU378" s="91">
        <f t="shared" si="177"/>
        <v>0</v>
      </c>
      <c r="AV378" s="91">
        <f t="shared" si="178"/>
        <v>0</v>
      </c>
      <c r="AW378" s="91">
        <f t="shared" si="179"/>
        <v>0</v>
      </c>
      <c r="AX378" s="115">
        <f>IF(AV378=0,AX377,IF(VLOOKUP(C377,Сводный!I:L,2,FALSE)&lt;0,IF(AX377&lt;0,AX377-1,-1),IF(AX377&gt;0,AX377+1,1)))</f>
        <v>-1</v>
      </c>
      <c r="AY378" s="120"/>
    </row>
    <row r="379" spans="1:51" s="25" customFormat="1" ht="11.25">
      <c r="A379" s="124"/>
      <c r="B379" s="116">
        <v>378</v>
      </c>
      <c r="C379" s="134"/>
      <c r="D379" s="83"/>
      <c r="E379" s="84"/>
      <c r="F379" s="83"/>
      <c r="G379" s="85"/>
      <c r="H379" s="85"/>
      <c r="I379" s="86"/>
      <c r="J379" s="86"/>
      <c r="K379" s="85"/>
      <c r="L379" s="86"/>
      <c r="M379" s="118"/>
      <c r="N379" s="108"/>
      <c r="O379" s="109"/>
      <c r="P379" s="110"/>
      <c r="Q379" s="86"/>
      <c r="R379" s="86"/>
      <c r="S379" s="128">
        <f t="shared" si="158"/>
        <v>30479.845939999945</v>
      </c>
      <c r="T379" s="128">
        <f t="shared" si="159"/>
        <v>0</v>
      </c>
      <c r="U379" s="126">
        <f t="shared" si="165"/>
        <v>0</v>
      </c>
      <c r="V379" s="126">
        <f t="shared" si="166"/>
        <v>0</v>
      </c>
      <c r="W379" s="125">
        <f t="shared" si="167"/>
        <v>0</v>
      </c>
      <c r="X379" s="125">
        <f t="shared" si="168"/>
        <v>0</v>
      </c>
      <c r="Y379" s="127">
        <f t="shared" si="169"/>
        <v>1407.0099999999979</v>
      </c>
      <c r="Z379" s="127">
        <f t="shared" si="170"/>
        <v>479.84593999999817</v>
      </c>
      <c r="AA379" s="127">
        <f t="shared" si="171"/>
        <v>1407.0099999999979</v>
      </c>
      <c r="AB379" s="127">
        <f t="shared" si="172"/>
        <v>479.84593999999817</v>
      </c>
      <c r="AC379" s="91" t="str">
        <f>VLOOKUP(WEEKDAY(C379,2),Служебный!K$4:L$10,2)</f>
        <v>сб</v>
      </c>
      <c r="AD379" s="111" t="str">
        <f t="shared" si="180"/>
        <v/>
      </c>
      <c r="AE379" s="91" t="e">
        <f>VLOOKUP(G:G,Служебный!B:G,6,)</f>
        <v>#N/A</v>
      </c>
      <c r="AF379" s="91" t="e">
        <f>VLOOKUP(G:G,Служебный!B:G,3,FALSE)</f>
        <v>#N/A</v>
      </c>
      <c r="AG379" s="91" t="e">
        <f>VLOOKUP(G:G,Служебный!B:G,4,FALSE)</f>
        <v>#N/A</v>
      </c>
      <c r="AH379" s="112">
        <f t="shared" si="173"/>
        <v>0</v>
      </c>
      <c r="AI379" s="112">
        <f t="shared" si="174"/>
        <v>0</v>
      </c>
      <c r="AJ379" s="112" t="str">
        <f t="shared" si="150"/>
        <v>интрадей</v>
      </c>
      <c r="AK379" s="91" t="str">
        <f>IF(D379&lt;Служебный!P$3,"Раньше открытия",IF(D379&gt;Служебный!P$6,"Позже закрытия",IF(D379&lt;Служебный!P$4,Служебный!N$4,IF((D379&gt;Служебный!P$5),Служебный!N$6,Служебный!N$5))))</f>
        <v>9:30 - 11:00</v>
      </c>
      <c r="AL379" s="91">
        <f t="shared" si="175"/>
        <v>0</v>
      </c>
      <c r="AM379" s="91">
        <f t="shared" si="176"/>
        <v>0</v>
      </c>
      <c r="AN379" s="91" t="str">
        <f t="shared" si="160"/>
        <v/>
      </c>
      <c r="AO379" s="91" t="str">
        <f t="shared" si="161"/>
        <v/>
      </c>
      <c r="AP379" s="113" t="str">
        <f t="shared" si="162"/>
        <v/>
      </c>
      <c r="AQ379" s="114">
        <f t="shared" si="151"/>
        <v>0</v>
      </c>
      <c r="AR379" s="114">
        <f t="shared" si="156"/>
        <v>30000</v>
      </c>
      <c r="AS379" s="114">
        <f t="shared" si="157"/>
        <v>1.5994864666664823</v>
      </c>
      <c r="AT379" s="114">
        <f t="shared" si="163"/>
        <v>0</v>
      </c>
      <c r="AU379" s="91">
        <f t="shared" si="177"/>
        <v>0</v>
      </c>
      <c r="AV379" s="91">
        <f t="shared" si="178"/>
        <v>0</v>
      </c>
      <c r="AW379" s="91">
        <f t="shared" si="179"/>
        <v>0</v>
      </c>
      <c r="AX379" s="115">
        <f>IF(AV379=0,AX378,IF(VLOOKUP(C378,Сводный!I:L,2,FALSE)&lt;0,IF(AX378&lt;0,AX378-1,-1),IF(AX378&gt;0,AX378+1,1)))</f>
        <v>-1</v>
      </c>
      <c r="AY379" s="120"/>
    </row>
    <row r="380" spans="1:51" s="25" customFormat="1" ht="11.25">
      <c r="A380" s="124"/>
      <c r="B380" s="116">
        <v>379</v>
      </c>
      <c r="C380" s="134"/>
      <c r="D380" s="83"/>
      <c r="E380" s="84"/>
      <c r="F380" s="83"/>
      <c r="G380" s="85"/>
      <c r="H380" s="85"/>
      <c r="I380" s="86"/>
      <c r="J380" s="86"/>
      <c r="K380" s="85"/>
      <c r="L380" s="86"/>
      <c r="M380" s="118"/>
      <c r="N380" s="108"/>
      <c r="O380" s="109"/>
      <c r="P380" s="110"/>
      <c r="Q380" s="86"/>
      <c r="R380" s="86"/>
      <c r="S380" s="128">
        <f t="shared" si="158"/>
        <v>30479.845939999945</v>
      </c>
      <c r="T380" s="128">
        <f t="shared" si="159"/>
        <v>0</v>
      </c>
      <c r="U380" s="126">
        <f t="shared" si="165"/>
        <v>0</v>
      </c>
      <c r="V380" s="126">
        <f t="shared" si="166"/>
        <v>0</v>
      </c>
      <c r="W380" s="125">
        <f t="shared" si="167"/>
        <v>0</v>
      </c>
      <c r="X380" s="125">
        <f t="shared" si="168"/>
        <v>0</v>
      </c>
      <c r="Y380" s="127">
        <f t="shared" si="169"/>
        <v>1407.0099999999979</v>
      </c>
      <c r="Z380" s="127">
        <f t="shared" si="170"/>
        <v>479.84593999999817</v>
      </c>
      <c r="AA380" s="127">
        <f t="shared" si="171"/>
        <v>1407.0099999999979</v>
      </c>
      <c r="AB380" s="127">
        <f t="shared" si="172"/>
        <v>479.84593999999817</v>
      </c>
      <c r="AC380" s="91" t="str">
        <f>VLOOKUP(WEEKDAY(C380,2),Служебный!K$4:L$10,2)</f>
        <v>сб</v>
      </c>
      <c r="AD380" s="111" t="str">
        <f t="shared" si="180"/>
        <v/>
      </c>
      <c r="AE380" s="91" t="e">
        <f>VLOOKUP(G:G,Служебный!B:G,6,)</f>
        <v>#N/A</v>
      </c>
      <c r="AF380" s="91" t="e">
        <f>VLOOKUP(G:G,Служебный!B:G,3,FALSE)</f>
        <v>#N/A</v>
      </c>
      <c r="AG380" s="91" t="e">
        <f>VLOOKUP(G:G,Служебный!B:G,4,FALSE)</f>
        <v>#N/A</v>
      </c>
      <c r="AH380" s="112">
        <f t="shared" si="173"/>
        <v>0</v>
      </c>
      <c r="AI380" s="112">
        <f t="shared" si="174"/>
        <v>0</v>
      </c>
      <c r="AJ380" s="112" t="str">
        <f t="shared" si="150"/>
        <v>интрадей</v>
      </c>
      <c r="AK380" s="91" t="str">
        <f>IF(D380&lt;Служебный!P$3,"Раньше открытия",IF(D380&gt;Служебный!P$6,"Позже закрытия",IF(D380&lt;Служебный!P$4,Служебный!N$4,IF((D380&gt;Служебный!P$5),Служебный!N$6,Служебный!N$5))))</f>
        <v>9:30 - 11:00</v>
      </c>
      <c r="AL380" s="91">
        <f t="shared" si="175"/>
        <v>0</v>
      </c>
      <c r="AM380" s="91">
        <f t="shared" si="176"/>
        <v>0</v>
      </c>
      <c r="AN380" s="91" t="str">
        <f t="shared" si="160"/>
        <v/>
      </c>
      <c r="AO380" s="91" t="str">
        <f t="shared" si="161"/>
        <v/>
      </c>
      <c r="AP380" s="113" t="str">
        <f t="shared" si="162"/>
        <v/>
      </c>
      <c r="AQ380" s="114">
        <f t="shared" si="151"/>
        <v>0</v>
      </c>
      <c r="AR380" s="114">
        <f t="shared" si="156"/>
        <v>30000</v>
      </c>
      <c r="AS380" s="114">
        <f t="shared" si="157"/>
        <v>1.5994864666664823</v>
      </c>
      <c r="AT380" s="114">
        <f t="shared" si="163"/>
        <v>0</v>
      </c>
      <c r="AU380" s="91">
        <f t="shared" si="177"/>
        <v>0</v>
      </c>
      <c r="AV380" s="91">
        <f t="shared" si="178"/>
        <v>0</v>
      </c>
      <c r="AW380" s="91">
        <f t="shared" si="179"/>
        <v>0</v>
      </c>
      <c r="AX380" s="115">
        <f>IF(AV380=0,AX379,IF(VLOOKUP(C379,Сводный!I:L,2,FALSE)&lt;0,IF(AX379&lt;0,AX379-1,-1),IF(AX379&gt;0,AX379+1,1)))</f>
        <v>-1</v>
      </c>
      <c r="AY380" s="120"/>
    </row>
    <row r="381" spans="1:51" s="25" customFormat="1" ht="11.25">
      <c r="A381" s="124"/>
      <c r="B381" s="116">
        <v>380</v>
      </c>
      <c r="C381" s="134"/>
      <c r="D381" s="83"/>
      <c r="E381" s="84"/>
      <c r="F381" s="83"/>
      <c r="G381" s="85"/>
      <c r="H381" s="85"/>
      <c r="I381" s="86"/>
      <c r="J381" s="86"/>
      <c r="K381" s="85"/>
      <c r="L381" s="86"/>
      <c r="M381" s="118"/>
      <c r="N381" s="108"/>
      <c r="O381" s="109"/>
      <c r="P381" s="110"/>
      <c r="Q381" s="86"/>
      <c r="R381" s="86"/>
      <c r="S381" s="128">
        <f t="shared" si="158"/>
        <v>30479.845939999945</v>
      </c>
      <c r="T381" s="128">
        <f t="shared" si="159"/>
        <v>0</v>
      </c>
      <c r="U381" s="126">
        <f t="shared" si="165"/>
        <v>0</v>
      </c>
      <c r="V381" s="126">
        <f t="shared" si="166"/>
        <v>0</v>
      </c>
      <c r="W381" s="125">
        <f t="shared" si="167"/>
        <v>0</v>
      </c>
      <c r="X381" s="125">
        <f t="shared" si="168"/>
        <v>0</v>
      </c>
      <c r="Y381" s="127">
        <f t="shared" si="169"/>
        <v>1407.0099999999979</v>
      </c>
      <c r="Z381" s="127">
        <f t="shared" si="170"/>
        <v>479.84593999999817</v>
      </c>
      <c r="AA381" s="127">
        <f t="shared" si="171"/>
        <v>1407.0099999999979</v>
      </c>
      <c r="AB381" s="127">
        <f t="shared" si="172"/>
        <v>479.84593999999817</v>
      </c>
      <c r="AC381" s="91" t="str">
        <f>VLOOKUP(WEEKDAY(C381,2),Служебный!K$4:L$10,2)</f>
        <v>сб</v>
      </c>
      <c r="AD381" s="111" t="str">
        <f t="shared" si="180"/>
        <v/>
      </c>
      <c r="AE381" s="91" t="e">
        <f>VLOOKUP(G:G,Служебный!B:G,6,)</f>
        <v>#N/A</v>
      </c>
      <c r="AF381" s="91" t="e">
        <f>VLOOKUP(G:G,Служебный!B:G,3,FALSE)</f>
        <v>#N/A</v>
      </c>
      <c r="AG381" s="91" t="e">
        <f>VLOOKUP(G:G,Служебный!B:G,4,FALSE)</f>
        <v>#N/A</v>
      </c>
      <c r="AH381" s="112">
        <f t="shared" si="173"/>
        <v>0</v>
      </c>
      <c r="AI381" s="112">
        <f t="shared" si="174"/>
        <v>0</v>
      </c>
      <c r="AJ381" s="112" t="str">
        <f t="shared" si="150"/>
        <v>интрадей</v>
      </c>
      <c r="AK381" s="91" t="str">
        <f>IF(D381&lt;Служебный!P$3,"Раньше открытия",IF(D381&gt;Служебный!P$6,"Позже закрытия",IF(D381&lt;Служебный!P$4,Служебный!N$4,IF((D381&gt;Служебный!P$5),Служебный!N$6,Служебный!N$5))))</f>
        <v>9:30 - 11:00</v>
      </c>
      <c r="AL381" s="91">
        <f t="shared" si="175"/>
        <v>0</v>
      </c>
      <c r="AM381" s="91">
        <f t="shared" si="176"/>
        <v>0</v>
      </c>
      <c r="AN381" s="91" t="str">
        <f t="shared" si="160"/>
        <v/>
      </c>
      <c r="AO381" s="91" t="str">
        <f t="shared" si="161"/>
        <v/>
      </c>
      <c r="AP381" s="113" t="str">
        <f t="shared" si="162"/>
        <v/>
      </c>
      <c r="AQ381" s="114">
        <f t="shared" si="151"/>
        <v>0</v>
      </c>
      <c r="AR381" s="114">
        <f t="shared" si="156"/>
        <v>30000</v>
      </c>
      <c r="AS381" s="114">
        <f t="shared" si="157"/>
        <v>1.5994864666664823</v>
      </c>
      <c r="AT381" s="114">
        <f t="shared" si="163"/>
        <v>0</v>
      </c>
      <c r="AU381" s="91">
        <f t="shared" si="177"/>
        <v>0</v>
      </c>
      <c r="AV381" s="91">
        <f t="shared" si="178"/>
        <v>0</v>
      </c>
      <c r="AW381" s="91">
        <f t="shared" si="179"/>
        <v>0</v>
      </c>
      <c r="AX381" s="115">
        <f>IF(AV381=0,AX380,IF(VLOOKUP(C380,Сводный!I:L,2,FALSE)&lt;0,IF(AX380&lt;0,AX380-1,-1),IF(AX380&gt;0,AX380+1,1)))</f>
        <v>-1</v>
      </c>
      <c r="AY381" s="120"/>
    </row>
    <row r="382" spans="1:51" s="25" customFormat="1" ht="11.25">
      <c r="A382" s="124"/>
      <c r="B382" s="116">
        <v>381</v>
      </c>
      <c r="C382" s="134"/>
      <c r="D382" s="83"/>
      <c r="E382" s="84"/>
      <c r="F382" s="83"/>
      <c r="G382" s="85"/>
      <c r="H382" s="85"/>
      <c r="I382" s="86"/>
      <c r="J382" s="86"/>
      <c r="K382" s="85"/>
      <c r="L382" s="86"/>
      <c r="M382" s="118"/>
      <c r="N382" s="108"/>
      <c r="O382" s="109"/>
      <c r="P382" s="110"/>
      <c r="Q382" s="86"/>
      <c r="R382" s="86"/>
      <c r="S382" s="128">
        <f t="shared" si="158"/>
        <v>30479.845939999945</v>
      </c>
      <c r="T382" s="128">
        <f t="shared" si="159"/>
        <v>0</v>
      </c>
      <c r="U382" s="126">
        <f t="shared" si="165"/>
        <v>0</v>
      </c>
      <c r="V382" s="126">
        <f t="shared" si="166"/>
        <v>0</v>
      </c>
      <c r="W382" s="125">
        <f t="shared" si="167"/>
        <v>0</v>
      </c>
      <c r="X382" s="125">
        <f t="shared" si="168"/>
        <v>0</v>
      </c>
      <c r="Y382" s="127">
        <f t="shared" si="169"/>
        <v>1407.0099999999979</v>
      </c>
      <c r="Z382" s="127">
        <f t="shared" si="170"/>
        <v>479.84593999999817</v>
      </c>
      <c r="AA382" s="127">
        <f t="shared" si="171"/>
        <v>1407.0099999999979</v>
      </c>
      <c r="AB382" s="127">
        <f t="shared" si="172"/>
        <v>479.84593999999817</v>
      </c>
      <c r="AC382" s="91" t="str">
        <f>VLOOKUP(WEEKDAY(C382,2),Служебный!K$4:L$10,2)</f>
        <v>сб</v>
      </c>
      <c r="AD382" s="111" t="str">
        <f t="shared" si="180"/>
        <v/>
      </c>
      <c r="AE382" s="91" t="e">
        <f>VLOOKUP(G:G,Служебный!B:G,6,)</f>
        <v>#N/A</v>
      </c>
      <c r="AF382" s="91" t="e">
        <f>VLOOKUP(G:G,Служебный!B:G,3,FALSE)</f>
        <v>#N/A</v>
      </c>
      <c r="AG382" s="91" t="e">
        <f>VLOOKUP(G:G,Служебный!B:G,4,FALSE)</f>
        <v>#N/A</v>
      </c>
      <c r="AH382" s="112">
        <f t="shared" si="173"/>
        <v>0</v>
      </c>
      <c r="AI382" s="112">
        <f t="shared" si="174"/>
        <v>0</v>
      </c>
      <c r="AJ382" s="112" t="str">
        <f t="shared" si="150"/>
        <v>интрадей</v>
      </c>
      <c r="AK382" s="91" t="str">
        <f>IF(D382&lt;Служебный!P$3,"Раньше открытия",IF(D382&gt;Служебный!P$6,"Позже закрытия",IF(D382&lt;Служебный!P$4,Служебный!N$4,IF((D382&gt;Служебный!P$5),Служебный!N$6,Служебный!N$5))))</f>
        <v>9:30 - 11:00</v>
      </c>
      <c r="AL382" s="91">
        <f t="shared" si="175"/>
        <v>0</v>
      </c>
      <c r="AM382" s="91">
        <f t="shared" si="176"/>
        <v>0</v>
      </c>
      <c r="AN382" s="91" t="str">
        <f t="shared" si="160"/>
        <v/>
      </c>
      <c r="AO382" s="91" t="str">
        <f t="shared" si="161"/>
        <v/>
      </c>
      <c r="AP382" s="113" t="str">
        <f t="shared" si="162"/>
        <v/>
      </c>
      <c r="AQ382" s="114">
        <f t="shared" si="151"/>
        <v>0</v>
      </c>
      <c r="AR382" s="114">
        <f t="shared" si="156"/>
        <v>30000</v>
      </c>
      <c r="AS382" s="114">
        <f t="shared" si="157"/>
        <v>1.5994864666664823</v>
      </c>
      <c r="AT382" s="114">
        <f t="shared" si="163"/>
        <v>0</v>
      </c>
      <c r="AU382" s="91">
        <f t="shared" si="177"/>
        <v>0</v>
      </c>
      <c r="AV382" s="91">
        <f t="shared" si="178"/>
        <v>0</v>
      </c>
      <c r="AW382" s="91">
        <f t="shared" si="179"/>
        <v>0</v>
      </c>
      <c r="AX382" s="115">
        <f>IF(AV382=0,AX381,IF(VLOOKUP(C381,Сводный!I:L,2,FALSE)&lt;0,IF(AX381&lt;0,AX381-1,-1),IF(AX381&gt;0,AX381+1,1)))</f>
        <v>-1</v>
      </c>
      <c r="AY382" s="120"/>
    </row>
    <row r="383" spans="1:51" s="25" customFormat="1" ht="11.25">
      <c r="A383" s="124"/>
      <c r="B383" s="116">
        <v>382</v>
      </c>
      <c r="C383" s="134"/>
      <c r="D383" s="83"/>
      <c r="E383" s="84"/>
      <c r="F383" s="83"/>
      <c r="G383" s="85"/>
      <c r="H383" s="85"/>
      <c r="I383" s="86"/>
      <c r="J383" s="86"/>
      <c r="K383" s="85"/>
      <c r="L383" s="86"/>
      <c r="M383" s="118"/>
      <c r="N383" s="108"/>
      <c r="O383" s="109"/>
      <c r="P383" s="110"/>
      <c r="Q383" s="86"/>
      <c r="R383" s="86"/>
      <c r="S383" s="128">
        <f t="shared" si="158"/>
        <v>30479.845939999945</v>
      </c>
      <c r="T383" s="128">
        <f t="shared" si="159"/>
        <v>0</v>
      </c>
      <c r="U383" s="126">
        <f t="shared" si="165"/>
        <v>0</v>
      </c>
      <c r="V383" s="126">
        <f t="shared" si="166"/>
        <v>0</v>
      </c>
      <c r="W383" s="125">
        <f t="shared" si="167"/>
        <v>0</v>
      </c>
      <c r="X383" s="125">
        <f t="shared" si="168"/>
        <v>0</v>
      </c>
      <c r="Y383" s="127">
        <f t="shared" si="169"/>
        <v>1407.0099999999979</v>
      </c>
      <c r="Z383" s="127">
        <f t="shared" si="170"/>
        <v>479.84593999999817</v>
      </c>
      <c r="AA383" s="127">
        <f t="shared" si="171"/>
        <v>1407.0099999999979</v>
      </c>
      <c r="AB383" s="127">
        <f t="shared" si="172"/>
        <v>479.84593999999817</v>
      </c>
      <c r="AC383" s="91" t="str">
        <f>VLOOKUP(WEEKDAY(C383,2),Служебный!K$4:L$10,2)</f>
        <v>сб</v>
      </c>
      <c r="AD383" s="111" t="str">
        <f t="shared" si="180"/>
        <v/>
      </c>
      <c r="AE383" s="91" t="e">
        <f>VLOOKUP(G:G,Служебный!B:G,6,)</f>
        <v>#N/A</v>
      </c>
      <c r="AF383" s="91" t="e">
        <f>VLOOKUP(G:G,Служебный!B:G,3,FALSE)</f>
        <v>#N/A</v>
      </c>
      <c r="AG383" s="91" t="e">
        <f>VLOOKUP(G:G,Служебный!B:G,4,FALSE)</f>
        <v>#N/A</v>
      </c>
      <c r="AH383" s="112">
        <f t="shared" si="173"/>
        <v>0</v>
      </c>
      <c r="AI383" s="112">
        <f t="shared" si="174"/>
        <v>0</v>
      </c>
      <c r="AJ383" s="112" t="str">
        <f t="shared" si="150"/>
        <v>интрадей</v>
      </c>
      <c r="AK383" s="91" t="str">
        <f>IF(D383&lt;Служебный!P$3,"Раньше открытия",IF(D383&gt;Служебный!P$6,"Позже закрытия",IF(D383&lt;Служебный!P$4,Служебный!N$4,IF((D383&gt;Служебный!P$5),Служебный!N$6,Служебный!N$5))))</f>
        <v>9:30 - 11:00</v>
      </c>
      <c r="AL383" s="91">
        <f t="shared" si="175"/>
        <v>0</v>
      </c>
      <c r="AM383" s="91">
        <f t="shared" si="176"/>
        <v>0</v>
      </c>
      <c r="AN383" s="91" t="str">
        <f t="shared" si="160"/>
        <v/>
      </c>
      <c r="AO383" s="91" t="str">
        <f t="shared" si="161"/>
        <v/>
      </c>
      <c r="AP383" s="113" t="str">
        <f t="shared" si="162"/>
        <v/>
      </c>
      <c r="AQ383" s="114">
        <f t="shared" si="151"/>
        <v>0</v>
      </c>
      <c r="AR383" s="114">
        <f t="shared" si="156"/>
        <v>30000</v>
      </c>
      <c r="AS383" s="114">
        <f t="shared" si="157"/>
        <v>1.5994864666664823</v>
      </c>
      <c r="AT383" s="114">
        <f t="shared" si="163"/>
        <v>0</v>
      </c>
      <c r="AU383" s="91">
        <f t="shared" si="177"/>
        <v>0</v>
      </c>
      <c r="AV383" s="91">
        <f t="shared" si="178"/>
        <v>0</v>
      </c>
      <c r="AW383" s="91">
        <f t="shared" si="179"/>
        <v>0</v>
      </c>
      <c r="AX383" s="115">
        <f>IF(AV383=0,AX382,IF(VLOOKUP(C382,Сводный!I:L,2,FALSE)&lt;0,IF(AX382&lt;0,AX382-1,-1),IF(AX382&gt;0,AX382+1,1)))</f>
        <v>-1</v>
      </c>
      <c r="AY383" s="120"/>
    </row>
    <row r="384" spans="1:51" s="25" customFormat="1" ht="11.25">
      <c r="A384" s="124"/>
      <c r="B384" s="116">
        <v>383</v>
      </c>
      <c r="C384" s="134"/>
      <c r="D384" s="83"/>
      <c r="E384" s="84"/>
      <c r="F384" s="83"/>
      <c r="G384" s="85"/>
      <c r="H384" s="85"/>
      <c r="I384" s="86"/>
      <c r="J384" s="86"/>
      <c r="K384" s="85"/>
      <c r="L384" s="86"/>
      <c r="M384" s="118"/>
      <c r="N384" s="108"/>
      <c r="O384" s="109"/>
      <c r="P384" s="110"/>
      <c r="Q384" s="86"/>
      <c r="R384" s="86"/>
      <c r="S384" s="128">
        <f t="shared" si="158"/>
        <v>30479.845939999945</v>
      </c>
      <c r="T384" s="128">
        <f t="shared" si="159"/>
        <v>0</v>
      </c>
      <c r="U384" s="126">
        <f t="shared" si="165"/>
        <v>0</v>
      </c>
      <c r="V384" s="126">
        <f t="shared" si="166"/>
        <v>0</v>
      </c>
      <c r="W384" s="125">
        <f t="shared" si="167"/>
        <v>0</v>
      </c>
      <c r="X384" s="125">
        <f t="shared" si="168"/>
        <v>0</v>
      </c>
      <c r="Y384" s="127">
        <f t="shared" si="169"/>
        <v>1407.0099999999979</v>
      </c>
      <c r="Z384" s="127">
        <f t="shared" si="170"/>
        <v>479.84593999999817</v>
      </c>
      <c r="AA384" s="127">
        <f t="shared" si="171"/>
        <v>1407.0099999999979</v>
      </c>
      <c r="AB384" s="127">
        <f t="shared" si="172"/>
        <v>479.84593999999817</v>
      </c>
      <c r="AC384" s="91" t="str">
        <f>VLOOKUP(WEEKDAY(C384,2),Служебный!K$4:L$10,2)</f>
        <v>сб</v>
      </c>
      <c r="AD384" s="111" t="str">
        <f t="shared" si="180"/>
        <v/>
      </c>
      <c r="AE384" s="91" t="e">
        <f>VLOOKUP(G:G,Служебный!B:G,6,)</f>
        <v>#N/A</v>
      </c>
      <c r="AF384" s="91" t="e">
        <f>VLOOKUP(G:G,Служебный!B:G,3,FALSE)</f>
        <v>#N/A</v>
      </c>
      <c r="AG384" s="91" t="e">
        <f>VLOOKUP(G:G,Служебный!B:G,4,FALSE)</f>
        <v>#N/A</v>
      </c>
      <c r="AH384" s="112">
        <f t="shared" si="173"/>
        <v>0</v>
      </c>
      <c r="AI384" s="112">
        <f t="shared" si="174"/>
        <v>0</v>
      </c>
      <c r="AJ384" s="112" t="str">
        <f t="shared" si="150"/>
        <v>интрадей</v>
      </c>
      <c r="AK384" s="91" t="str">
        <f>IF(D384&lt;Служебный!P$3,"Раньше открытия",IF(D384&gt;Служебный!P$6,"Позже закрытия",IF(D384&lt;Служебный!P$4,Служебный!N$4,IF((D384&gt;Служебный!P$5),Служебный!N$6,Служебный!N$5))))</f>
        <v>9:30 - 11:00</v>
      </c>
      <c r="AL384" s="91">
        <f t="shared" si="175"/>
        <v>0</v>
      </c>
      <c r="AM384" s="91">
        <f t="shared" si="176"/>
        <v>0</v>
      </c>
      <c r="AN384" s="91" t="str">
        <f t="shared" si="160"/>
        <v/>
      </c>
      <c r="AO384" s="91" t="str">
        <f t="shared" si="161"/>
        <v/>
      </c>
      <c r="AP384" s="113" t="str">
        <f t="shared" si="162"/>
        <v/>
      </c>
      <c r="AQ384" s="114">
        <f t="shared" si="151"/>
        <v>0</v>
      </c>
      <c r="AR384" s="114">
        <f t="shared" si="156"/>
        <v>30000</v>
      </c>
      <c r="AS384" s="114">
        <f t="shared" si="157"/>
        <v>1.5994864666664823</v>
      </c>
      <c r="AT384" s="114">
        <f t="shared" si="163"/>
        <v>0</v>
      </c>
      <c r="AU384" s="91">
        <f t="shared" si="177"/>
        <v>0</v>
      </c>
      <c r="AV384" s="91">
        <f t="shared" si="178"/>
        <v>0</v>
      </c>
      <c r="AW384" s="91">
        <f t="shared" si="179"/>
        <v>0</v>
      </c>
      <c r="AX384" s="115">
        <f>IF(AV384=0,AX383,IF(VLOOKUP(C383,Сводный!I:L,2,FALSE)&lt;0,IF(AX383&lt;0,AX383-1,-1),IF(AX383&gt;0,AX383+1,1)))</f>
        <v>-1</v>
      </c>
      <c r="AY384" s="120"/>
    </row>
    <row r="385" spans="1:51" s="25" customFormat="1" ht="11.25">
      <c r="A385" s="124"/>
      <c r="B385" s="116">
        <v>384</v>
      </c>
      <c r="C385" s="134"/>
      <c r="D385" s="83"/>
      <c r="E385" s="84"/>
      <c r="F385" s="83"/>
      <c r="G385" s="85"/>
      <c r="H385" s="85"/>
      <c r="I385" s="86"/>
      <c r="J385" s="86"/>
      <c r="K385" s="85"/>
      <c r="L385" s="86"/>
      <c r="M385" s="118"/>
      <c r="N385" s="108"/>
      <c r="O385" s="109"/>
      <c r="P385" s="110"/>
      <c r="Q385" s="86"/>
      <c r="R385" s="86"/>
      <c r="S385" s="128">
        <f t="shared" si="158"/>
        <v>30479.845939999945</v>
      </c>
      <c r="T385" s="128">
        <f t="shared" si="159"/>
        <v>0</v>
      </c>
      <c r="U385" s="126">
        <f t="shared" si="165"/>
        <v>0</v>
      </c>
      <c r="V385" s="126">
        <f t="shared" si="166"/>
        <v>0</v>
      </c>
      <c r="W385" s="125">
        <f t="shared" si="167"/>
        <v>0</v>
      </c>
      <c r="X385" s="125">
        <f t="shared" si="168"/>
        <v>0</v>
      </c>
      <c r="Y385" s="127">
        <f t="shared" si="169"/>
        <v>1407.0099999999979</v>
      </c>
      <c r="Z385" s="127">
        <f t="shared" si="170"/>
        <v>479.84593999999817</v>
      </c>
      <c r="AA385" s="127">
        <f t="shared" si="171"/>
        <v>1407.0099999999979</v>
      </c>
      <c r="AB385" s="127">
        <f t="shared" si="172"/>
        <v>479.84593999999817</v>
      </c>
      <c r="AC385" s="91" t="str">
        <f>VLOOKUP(WEEKDAY(C385,2),Служебный!K$4:L$10,2)</f>
        <v>сб</v>
      </c>
      <c r="AD385" s="111" t="str">
        <f t="shared" si="180"/>
        <v/>
      </c>
      <c r="AE385" s="91" t="e">
        <f>VLOOKUP(G:G,Служебный!B:G,6,)</f>
        <v>#N/A</v>
      </c>
      <c r="AF385" s="91" t="e">
        <f>VLOOKUP(G:G,Служебный!B:G,3,FALSE)</f>
        <v>#N/A</v>
      </c>
      <c r="AG385" s="91" t="e">
        <f>VLOOKUP(G:G,Служебный!B:G,4,FALSE)</f>
        <v>#N/A</v>
      </c>
      <c r="AH385" s="112">
        <f t="shared" si="173"/>
        <v>0</v>
      </c>
      <c r="AI385" s="112">
        <f t="shared" si="174"/>
        <v>0</v>
      </c>
      <c r="AJ385" s="112" t="str">
        <f t="shared" si="150"/>
        <v>интрадей</v>
      </c>
      <c r="AK385" s="91" t="str">
        <f>IF(D385&lt;Служебный!P$3,"Раньше открытия",IF(D385&gt;Служебный!P$6,"Позже закрытия",IF(D385&lt;Служебный!P$4,Служебный!N$4,IF((D385&gt;Служебный!P$5),Служебный!N$6,Служебный!N$5))))</f>
        <v>9:30 - 11:00</v>
      </c>
      <c r="AL385" s="91">
        <f t="shared" si="175"/>
        <v>0</v>
      </c>
      <c r="AM385" s="91">
        <f t="shared" si="176"/>
        <v>0</v>
      </c>
      <c r="AN385" s="91" t="str">
        <f t="shared" si="160"/>
        <v/>
      </c>
      <c r="AO385" s="91" t="str">
        <f t="shared" si="161"/>
        <v/>
      </c>
      <c r="AP385" s="113" t="str">
        <f t="shared" si="162"/>
        <v/>
      </c>
      <c r="AQ385" s="114">
        <f t="shared" si="151"/>
        <v>0</v>
      </c>
      <c r="AR385" s="114">
        <f t="shared" si="156"/>
        <v>30000</v>
      </c>
      <c r="AS385" s="114">
        <f t="shared" si="157"/>
        <v>1.5994864666664823</v>
      </c>
      <c r="AT385" s="114">
        <f t="shared" si="163"/>
        <v>0</v>
      </c>
      <c r="AU385" s="91">
        <f t="shared" si="177"/>
        <v>0</v>
      </c>
      <c r="AV385" s="91">
        <f t="shared" si="178"/>
        <v>0</v>
      </c>
      <c r="AW385" s="91">
        <f t="shared" si="179"/>
        <v>0</v>
      </c>
      <c r="AX385" s="115">
        <f>IF(AV385=0,AX384,IF(VLOOKUP(C384,Сводный!I:L,2,FALSE)&lt;0,IF(AX384&lt;0,AX384-1,-1),IF(AX384&gt;0,AX384+1,1)))</f>
        <v>-1</v>
      </c>
      <c r="AY385" s="120"/>
    </row>
    <row r="386" spans="1:51" s="25" customFormat="1" ht="11.25">
      <c r="A386" s="124"/>
      <c r="B386" s="116">
        <v>385</v>
      </c>
      <c r="C386" s="134"/>
      <c r="D386" s="83"/>
      <c r="E386" s="84"/>
      <c r="F386" s="83"/>
      <c r="G386" s="85"/>
      <c r="H386" s="85"/>
      <c r="I386" s="86"/>
      <c r="J386" s="86"/>
      <c r="K386" s="85"/>
      <c r="L386" s="86"/>
      <c r="M386" s="118"/>
      <c r="N386" s="108"/>
      <c r="O386" s="109"/>
      <c r="P386" s="110"/>
      <c r="Q386" s="86"/>
      <c r="R386" s="86"/>
      <c r="S386" s="128">
        <f t="shared" si="158"/>
        <v>30479.845939999945</v>
      </c>
      <c r="T386" s="128">
        <f t="shared" si="159"/>
        <v>0</v>
      </c>
      <c r="U386" s="126">
        <f t="shared" si="165"/>
        <v>0</v>
      </c>
      <c r="V386" s="126">
        <f t="shared" si="166"/>
        <v>0</v>
      </c>
      <c r="W386" s="125">
        <f t="shared" si="167"/>
        <v>0</v>
      </c>
      <c r="X386" s="125">
        <f t="shared" si="168"/>
        <v>0</v>
      </c>
      <c r="Y386" s="127">
        <f t="shared" si="169"/>
        <v>1407.0099999999979</v>
      </c>
      <c r="Z386" s="127">
        <f t="shared" si="170"/>
        <v>479.84593999999817</v>
      </c>
      <c r="AA386" s="127">
        <f t="shared" si="171"/>
        <v>1407.0099999999979</v>
      </c>
      <c r="AB386" s="127">
        <f t="shared" si="172"/>
        <v>479.84593999999817</v>
      </c>
      <c r="AC386" s="91" t="str">
        <f>VLOOKUP(WEEKDAY(C386,2),Служебный!K$4:L$10,2)</f>
        <v>сб</v>
      </c>
      <c r="AD386" s="111" t="str">
        <f t="shared" si="180"/>
        <v/>
      </c>
      <c r="AE386" s="91" t="e">
        <f>VLOOKUP(G:G,Служебный!B:G,6,)</f>
        <v>#N/A</v>
      </c>
      <c r="AF386" s="91" t="e">
        <f>VLOOKUP(G:G,Служебный!B:G,3,FALSE)</f>
        <v>#N/A</v>
      </c>
      <c r="AG386" s="91" t="e">
        <f>VLOOKUP(G:G,Служебный!B:G,4,FALSE)</f>
        <v>#N/A</v>
      </c>
      <c r="AH386" s="112">
        <f t="shared" si="173"/>
        <v>0</v>
      </c>
      <c r="AI386" s="112">
        <f t="shared" si="174"/>
        <v>0</v>
      </c>
      <c r="AJ386" s="112" t="str">
        <f t="shared" ref="AJ386:AJ449" si="181">IFERROR(IF(FLOOR((AH386/86400),1)=0,"интрадей",(FLOOR((AH386/86400),1))-(FLOOR((AH386/86400),1))-NETWORKDAYS(E386,C386)),IF(FLOOR((AH386/86400),1)=0,"интрадей",(FLOOR((AH386/86400),1))))</f>
        <v>интрадей</v>
      </c>
      <c r="AK386" s="91" t="str">
        <f>IF(D386&lt;Служебный!P$3,"Раньше открытия",IF(D386&gt;Служебный!P$6,"Позже закрытия",IF(D386&lt;Служебный!P$4,Служебный!N$4,IF((D386&gt;Служебный!P$5),Служебный!N$6,Служебный!N$5))))</f>
        <v>9:30 - 11:00</v>
      </c>
      <c r="AL386" s="91">
        <f t="shared" si="175"/>
        <v>0</v>
      </c>
      <c r="AM386" s="91">
        <f t="shared" si="176"/>
        <v>0</v>
      </c>
      <c r="AN386" s="91" t="str">
        <f t="shared" si="160"/>
        <v/>
      </c>
      <c r="AO386" s="91" t="str">
        <f t="shared" si="161"/>
        <v/>
      </c>
      <c r="AP386" s="113" t="str">
        <f t="shared" si="162"/>
        <v/>
      </c>
      <c r="AQ386" s="114">
        <f t="shared" ref="AQ386:AQ449" si="182">IF(AV386&lt;&gt;0,S386,0)</f>
        <v>0</v>
      </c>
      <c r="AR386" s="114">
        <f t="shared" si="156"/>
        <v>30000</v>
      </c>
      <c r="AS386" s="114">
        <f t="shared" si="157"/>
        <v>1.5994864666664823</v>
      </c>
      <c r="AT386" s="114">
        <f t="shared" si="163"/>
        <v>0</v>
      </c>
      <c r="AU386" s="91">
        <f t="shared" si="177"/>
        <v>0</v>
      </c>
      <c r="AV386" s="91">
        <f t="shared" si="178"/>
        <v>0</v>
      </c>
      <c r="AW386" s="91">
        <f t="shared" si="179"/>
        <v>0</v>
      </c>
      <c r="AX386" s="115">
        <f>IF(AV386=0,AX385,IF(VLOOKUP(C385,Сводный!I:L,2,FALSE)&lt;0,IF(AX385&lt;0,AX385-1,-1),IF(AX385&gt;0,AX385+1,1)))</f>
        <v>-1</v>
      </c>
      <c r="AY386" s="120"/>
    </row>
    <row r="387" spans="1:51" s="25" customFormat="1" ht="11.25">
      <c r="A387" s="124"/>
      <c r="B387" s="116">
        <v>386</v>
      </c>
      <c r="C387" s="134"/>
      <c r="D387" s="83"/>
      <c r="E387" s="84"/>
      <c r="F387" s="83"/>
      <c r="G387" s="85"/>
      <c r="H387" s="85"/>
      <c r="I387" s="86"/>
      <c r="J387" s="86"/>
      <c r="K387" s="85"/>
      <c r="L387" s="86"/>
      <c r="M387" s="118"/>
      <c r="N387" s="108"/>
      <c r="O387" s="109"/>
      <c r="P387" s="110"/>
      <c r="Q387" s="86"/>
      <c r="R387" s="86"/>
      <c r="S387" s="128">
        <f t="shared" si="158"/>
        <v>30479.845939999945</v>
      </c>
      <c r="T387" s="128">
        <f t="shared" si="159"/>
        <v>0</v>
      </c>
      <c r="U387" s="126">
        <f t="shared" si="165"/>
        <v>0</v>
      </c>
      <c r="V387" s="126">
        <f t="shared" si="166"/>
        <v>0</v>
      </c>
      <c r="W387" s="125">
        <f t="shared" si="167"/>
        <v>0</v>
      </c>
      <c r="X387" s="125">
        <f t="shared" si="168"/>
        <v>0</v>
      </c>
      <c r="Y387" s="127">
        <f t="shared" si="169"/>
        <v>1407.0099999999979</v>
      </c>
      <c r="Z387" s="127">
        <f t="shared" si="170"/>
        <v>479.84593999999817</v>
      </c>
      <c r="AA387" s="127">
        <f t="shared" si="171"/>
        <v>1407.0099999999979</v>
      </c>
      <c r="AB387" s="127">
        <f t="shared" si="172"/>
        <v>479.84593999999817</v>
      </c>
      <c r="AC387" s="91" t="str">
        <f>VLOOKUP(WEEKDAY(C387,2),Служебный!K$4:L$10,2)</f>
        <v>сб</v>
      </c>
      <c r="AD387" s="111" t="str">
        <f t="shared" si="180"/>
        <v/>
      </c>
      <c r="AE387" s="91" t="e">
        <f>VLOOKUP(G:G,Служебный!B:G,6,)</f>
        <v>#N/A</v>
      </c>
      <c r="AF387" s="91" t="e">
        <f>VLOOKUP(G:G,Служебный!B:G,3,FALSE)</f>
        <v>#N/A</v>
      </c>
      <c r="AG387" s="91" t="e">
        <f>VLOOKUP(G:G,Служебный!B:G,4,FALSE)</f>
        <v>#N/A</v>
      </c>
      <c r="AH387" s="112">
        <f t="shared" si="173"/>
        <v>0</v>
      </c>
      <c r="AI387" s="112">
        <f t="shared" si="174"/>
        <v>0</v>
      </c>
      <c r="AJ387" s="112" t="str">
        <f t="shared" si="181"/>
        <v>интрадей</v>
      </c>
      <c r="AK387" s="91" t="str">
        <f>IF(D387&lt;Служебный!P$3,"Раньше открытия",IF(D387&gt;Служебный!P$6,"Позже закрытия",IF(D387&lt;Служебный!P$4,Служебный!N$4,IF((D387&gt;Служебный!P$5),Служебный!N$6,Служебный!N$5))))</f>
        <v>9:30 - 11:00</v>
      </c>
      <c r="AL387" s="91">
        <f t="shared" si="175"/>
        <v>0</v>
      </c>
      <c r="AM387" s="91">
        <f t="shared" si="176"/>
        <v>0</v>
      </c>
      <c r="AN387" s="91" t="str">
        <f t="shared" si="160"/>
        <v/>
      </c>
      <c r="AO387" s="91" t="str">
        <f t="shared" si="161"/>
        <v/>
      </c>
      <c r="AP387" s="113" t="str">
        <f t="shared" si="162"/>
        <v/>
      </c>
      <c r="AQ387" s="114">
        <f t="shared" si="182"/>
        <v>0</v>
      </c>
      <c r="AR387" s="114">
        <f t="shared" ref="AR387:AR450" si="183">AR386+R387</f>
        <v>30000</v>
      </c>
      <c r="AS387" s="114">
        <f t="shared" ref="AS387:AS450" si="184">IFERROR(100*(S387-AR387)/AR387,"Заполните депозит")</f>
        <v>1.5994864666664823</v>
      </c>
      <c r="AT387" s="114">
        <f t="shared" si="163"/>
        <v>0</v>
      </c>
      <c r="AU387" s="91">
        <f t="shared" si="177"/>
        <v>0</v>
      </c>
      <c r="AV387" s="91">
        <f t="shared" si="178"/>
        <v>0</v>
      </c>
      <c r="AW387" s="91">
        <f t="shared" si="179"/>
        <v>0</v>
      </c>
      <c r="AX387" s="115">
        <f>IF(AV387=0,AX386,IF(VLOOKUP(C386,Сводный!I:L,2,FALSE)&lt;0,IF(AX386&lt;0,AX386-1,-1),IF(AX386&gt;0,AX386+1,1)))</f>
        <v>-1</v>
      </c>
      <c r="AY387" s="120"/>
    </row>
    <row r="388" spans="1:51" s="25" customFormat="1" ht="11.25">
      <c r="A388" s="124"/>
      <c r="B388" s="116">
        <v>387</v>
      </c>
      <c r="C388" s="134"/>
      <c r="D388" s="83"/>
      <c r="E388" s="84"/>
      <c r="F388" s="83"/>
      <c r="G388" s="85"/>
      <c r="H388" s="85"/>
      <c r="I388" s="86"/>
      <c r="J388" s="86"/>
      <c r="K388" s="85"/>
      <c r="L388" s="86"/>
      <c r="M388" s="118"/>
      <c r="N388" s="108"/>
      <c r="O388" s="109"/>
      <c r="P388" s="110"/>
      <c r="Q388" s="86"/>
      <c r="R388" s="86"/>
      <c r="S388" s="128">
        <f t="shared" ref="S388:S451" si="185">S387+R388+X388</f>
        <v>30479.845939999945</v>
      </c>
      <c r="T388" s="128">
        <f t="shared" ref="T388:T451" si="186">L388</f>
        <v>0</v>
      </c>
      <c r="U388" s="126">
        <f t="shared" si="165"/>
        <v>0</v>
      </c>
      <c r="V388" s="126">
        <f t="shared" si="166"/>
        <v>0</v>
      </c>
      <c r="W388" s="125">
        <f t="shared" si="167"/>
        <v>0</v>
      </c>
      <c r="X388" s="125">
        <f t="shared" si="168"/>
        <v>0</v>
      </c>
      <c r="Y388" s="127">
        <f t="shared" si="169"/>
        <v>1407.0099999999979</v>
      </c>
      <c r="Z388" s="127">
        <f t="shared" si="170"/>
        <v>479.84593999999817</v>
      </c>
      <c r="AA388" s="127">
        <f t="shared" si="171"/>
        <v>1407.0099999999979</v>
      </c>
      <c r="AB388" s="127">
        <f t="shared" si="172"/>
        <v>479.84593999999817</v>
      </c>
      <c r="AC388" s="91" t="str">
        <f>VLOOKUP(WEEKDAY(C388,2),Служебный!K$4:L$10,2)</f>
        <v>сб</v>
      </c>
      <c r="AD388" s="111" t="str">
        <f t="shared" si="180"/>
        <v/>
      </c>
      <c r="AE388" s="91" t="e">
        <f>VLOOKUP(G:G,Служебный!B:G,6,)</f>
        <v>#N/A</v>
      </c>
      <c r="AF388" s="91" t="e">
        <f>VLOOKUP(G:G,Служебный!B:G,3,FALSE)</f>
        <v>#N/A</v>
      </c>
      <c r="AG388" s="91" t="e">
        <f>VLOOKUP(G:G,Служебный!B:G,4,FALSE)</f>
        <v>#N/A</v>
      </c>
      <c r="AH388" s="112">
        <f t="shared" si="173"/>
        <v>0</v>
      </c>
      <c r="AI388" s="112">
        <f t="shared" si="174"/>
        <v>0</v>
      </c>
      <c r="AJ388" s="112" t="str">
        <f t="shared" si="181"/>
        <v>интрадей</v>
      </c>
      <c r="AK388" s="91" t="str">
        <f>IF(D388&lt;Служебный!P$3,"Раньше открытия",IF(D388&gt;Служебный!P$6,"Позже закрытия",IF(D388&lt;Служебный!P$4,Служебный!N$4,IF((D388&gt;Служебный!P$5),Служебный!N$6,Служебный!N$5))))</f>
        <v>9:30 - 11:00</v>
      </c>
      <c r="AL388" s="91">
        <f t="shared" si="175"/>
        <v>0</v>
      </c>
      <c r="AM388" s="91">
        <f t="shared" si="176"/>
        <v>0</v>
      </c>
      <c r="AN388" s="91" t="str">
        <f t="shared" ref="AN388:AN451" si="187">IF(G388&lt;&gt;"",YEAR(C388),"")</f>
        <v/>
      </c>
      <c r="AO388" s="91" t="str">
        <f t="shared" ref="AO388:AO451" si="188">IF(G388&lt;&gt;"",(IF(TEXT(C388,"MMMM") = "MMMM",TEXT(C388,"ММММ"),TEXT(C388,"MMMM"))),"")</f>
        <v/>
      </c>
      <c r="AP388" s="113" t="str">
        <f t="shared" ref="AP388:AP451" si="189">IF(G388&lt;&gt;"",CEILING((C388-DATE(YEAR(C388),1,1)+WEEKDAY(DATE(YEAR(C388),1,1),2))/7,1),"")</f>
        <v/>
      </c>
      <c r="AQ388" s="114">
        <f t="shared" si="182"/>
        <v>0</v>
      </c>
      <c r="AR388" s="114">
        <f t="shared" si="183"/>
        <v>30000</v>
      </c>
      <c r="AS388" s="114">
        <f t="shared" si="184"/>
        <v>1.5994864666664823</v>
      </c>
      <c r="AT388" s="114">
        <f t="shared" ref="AT388:AT451" si="190">IFERROR(100*(S388-S387-R388)/(S387+R388),"Заполните депозит")</f>
        <v>0</v>
      </c>
      <c r="AU388" s="91">
        <f t="shared" si="177"/>
        <v>0</v>
      </c>
      <c r="AV388" s="91">
        <f t="shared" si="178"/>
        <v>0</v>
      </c>
      <c r="AW388" s="91">
        <f t="shared" si="179"/>
        <v>0</v>
      </c>
      <c r="AX388" s="115">
        <f>IF(AV388=0,AX387,IF(VLOOKUP(C387,Сводный!I:L,2,FALSE)&lt;0,IF(AX387&lt;0,AX387-1,-1),IF(AX387&gt;0,AX387+1,1)))</f>
        <v>-1</v>
      </c>
      <c r="AY388" s="120"/>
    </row>
    <row r="389" spans="1:51" s="25" customFormat="1" ht="11.25">
      <c r="A389" s="124"/>
      <c r="B389" s="116">
        <v>388</v>
      </c>
      <c r="C389" s="134"/>
      <c r="D389" s="83"/>
      <c r="E389" s="84"/>
      <c r="F389" s="83"/>
      <c r="G389" s="85"/>
      <c r="H389" s="85"/>
      <c r="I389" s="86"/>
      <c r="J389" s="86"/>
      <c r="K389" s="85"/>
      <c r="L389" s="86"/>
      <c r="M389" s="118"/>
      <c r="N389" s="108"/>
      <c r="O389" s="109"/>
      <c r="P389" s="110"/>
      <c r="Q389" s="86"/>
      <c r="R389" s="86"/>
      <c r="S389" s="128">
        <f t="shared" si="185"/>
        <v>30479.845939999945</v>
      </c>
      <c r="T389" s="128">
        <f t="shared" si="186"/>
        <v>0</v>
      </c>
      <c r="U389" s="126">
        <f t="shared" si="165"/>
        <v>0</v>
      </c>
      <c r="V389" s="126">
        <f t="shared" si="166"/>
        <v>0</v>
      </c>
      <c r="W389" s="125">
        <f t="shared" si="167"/>
        <v>0</v>
      </c>
      <c r="X389" s="125">
        <f t="shared" si="168"/>
        <v>0</v>
      </c>
      <c r="Y389" s="127">
        <f t="shared" si="169"/>
        <v>1407.0099999999979</v>
      </c>
      <c r="Z389" s="127">
        <f t="shared" si="170"/>
        <v>479.84593999999817</v>
      </c>
      <c r="AA389" s="127">
        <f t="shared" si="171"/>
        <v>1407.0099999999979</v>
      </c>
      <c r="AB389" s="127">
        <f t="shared" si="172"/>
        <v>479.84593999999817</v>
      </c>
      <c r="AC389" s="91" t="str">
        <f>VLOOKUP(WEEKDAY(C389,2),Служебный!K$4:L$10,2)</f>
        <v>сб</v>
      </c>
      <c r="AD389" s="111" t="str">
        <f t="shared" si="180"/>
        <v/>
      </c>
      <c r="AE389" s="91" t="e">
        <f>VLOOKUP(G:G,Служебный!B:G,6,)</f>
        <v>#N/A</v>
      </c>
      <c r="AF389" s="91" t="e">
        <f>VLOOKUP(G:G,Служебный!B:G,3,FALSE)</f>
        <v>#N/A</v>
      </c>
      <c r="AG389" s="91" t="e">
        <f>VLOOKUP(G:G,Служебный!B:G,4,FALSE)</f>
        <v>#N/A</v>
      </c>
      <c r="AH389" s="112">
        <f t="shared" si="173"/>
        <v>0</v>
      </c>
      <c r="AI389" s="112">
        <f t="shared" si="174"/>
        <v>0</v>
      </c>
      <c r="AJ389" s="112" t="str">
        <f t="shared" si="181"/>
        <v>интрадей</v>
      </c>
      <c r="AK389" s="91" t="str">
        <f>IF(D389&lt;Служебный!P$3,"Раньше открытия",IF(D389&gt;Служебный!P$6,"Позже закрытия",IF(D389&lt;Служебный!P$4,Служебный!N$4,IF((D389&gt;Служебный!P$5),Служебный!N$6,Служебный!N$5))))</f>
        <v>9:30 - 11:00</v>
      </c>
      <c r="AL389" s="91">
        <f t="shared" si="175"/>
        <v>0</v>
      </c>
      <c r="AM389" s="91">
        <f t="shared" si="176"/>
        <v>0</v>
      </c>
      <c r="AN389" s="91" t="str">
        <f t="shared" si="187"/>
        <v/>
      </c>
      <c r="AO389" s="91" t="str">
        <f t="shared" si="188"/>
        <v/>
      </c>
      <c r="AP389" s="113" t="str">
        <f t="shared" si="189"/>
        <v/>
      </c>
      <c r="AQ389" s="114">
        <f t="shared" si="182"/>
        <v>0</v>
      </c>
      <c r="AR389" s="114">
        <f t="shared" si="183"/>
        <v>30000</v>
      </c>
      <c r="AS389" s="114">
        <f t="shared" si="184"/>
        <v>1.5994864666664823</v>
      </c>
      <c r="AT389" s="114">
        <f t="shared" si="190"/>
        <v>0</v>
      </c>
      <c r="AU389" s="91">
        <f t="shared" si="177"/>
        <v>0</v>
      </c>
      <c r="AV389" s="91">
        <f t="shared" si="178"/>
        <v>0</v>
      </c>
      <c r="AW389" s="91">
        <f t="shared" si="179"/>
        <v>0</v>
      </c>
      <c r="AX389" s="115">
        <f>IF(AV389=0,AX388,IF(VLOOKUP(C388,Сводный!I:L,2,FALSE)&lt;0,IF(AX388&lt;0,AX388-1,-1),IF(AX388&gt;0,AX388+1,1)))</f>
        <v>-1</v>
      </c>
      <c r="AY389" s="120"/>
    </row>
    <row r="390" spans="1:51" s="25" customFormat="1" ht="11.25">
      <c r="A390" s="124"/>
      <c r="B390" s="116">
        <v>389</v>
      </c>
      <c r="C390" s="134"/>
      <c r="D390" s="83"/>
      <c r="E390" s="84"/>
      <c r="F390" s="83"/>
      <c r="G390" s="85"/>
      <c r="H390" s="85"/>
      <c r="I390" s="86"/>
      <c r="J390" s="86"/>
      <c r="K390" s="85"/>
      <c r="L390" s="86"/>
      <c r="M390" s="118"/>
      <c r="N390" s="108"/>
      <c r="O390" s="109"/>
      <c r="P390" s="110"/>
      <c r="Q390" s="86"/>
      <c r="R390" s="86"/>
      <c r="S390" s="128">
        <f t="shared" si="185"/>
        <v>30479.845939999945</v>
      </c>
      <c r="T390" s="128">
        <f t="shared" si="186"/>
        <v>0</v>
      </c>
      <c r="U390" s="126">
        <f t="shared" si="165"/>
        <v>0</v>
      </c>
      <c r="V390" s="126">
        <f t="shared" si="166"/>
        <v>0</v>
      </c>
      <c r="W390" s="125">
        <f t="shared" si="167"/>
        <v>0</v>
      </c>
      <c r="X390" s="125">
        <f t="shared" si="168"/>
        <v>0</v>
      </c>
      <c r="Y390" s="127">
        <f t="shared" si="169"/>
        <v>1407.0099999999979</v>
      </c>
      <c r="Z390" s="127">
        <f t="shared" si="170"/>
        <v>479.84593999999817</v>
      </c>
      <c r="AA390" s="127">
        <f t="shared" si="171"/>
        <v>1407.0099999999979</v>
      </c>
      <c r="AB390" s="127">
        <f t="shared" si="172"/>
        <v>479.84593999999817</v>
      </c>
      <c r="AC390" s="91" t="str">
        <f>VLOOKUP(WEEKDAY(C390,2),Служебный!K$4:L$10,2)</f>
        <v>сб</v>
      </c>
      <c r="AD390" s="111" t="str">
        <f t="shared" si="180"/>
        <v/>
      </c>
      <c r="AE390" s="91" t="e">
        <f>VLOOKUP(G:G,Служебный!B:G,6,)</f>
        <v>#N/A</v>
      </c>
      <c r="AF390" s="91" t="e">
        <f>VLOOKUP(G:G,Служебный!B:G,3,FALSE)</f>
        <v>#N/A</v>
      </c>
      <c r="AG390" s="91" t="e">
        <f>VLOOKUP(G:G,Служебный!B:G,4,FALSE)</f>
        <v>#N/A</v>
      </c>
      <c r="AH390" s="112">
        <f t="shared" si="173"/>
        <v>0</v>
      </c>
      <c r="AI390" s="112">
        <f t="shared" si="174"/>
        <v>0</v>
      </c>
      <c r="AJ390" s="112" t="str">
        <f t="shared" si="181"/>
        <v>интрадей</v>
      </c>
      <c r="AK390" s="91" t="str">
        <f>IF(D390&lt;Служебный!P$3,"Раньше открытия",IF(D390&gt;Служебный!P$6,"Позже закрытия",IF(D390&lt;Служебный!P$4,Служебный!N$4,IF((D390&gt;Служебный!P$5),Служебный!N$6,Служебный!N$5))))</f>
        <v>9:30 - 11:00</v>
      </c>
      <c r="AL390" s="91">
        <f t="shared" si="175"/>
        <v>0</v>
      </c>
      <c r="AM390" s="91">
        <f t="shared" si="176"/>
        <v>0</v>
      </c>
      <c r="AN390" s="91" t="str">
        <f t="shared" si="187"/>
        <v/>
      </c>
      <c r="AO390" s="91" t="str">
        <f t="shared" si="188"/>
        <v/>
      </c>
      <c r="AP390" s="113" t="str">
        <f t="shared" si="189"/>
        <v/>
      </c>
      <c r="AQ390" s="114">
        <f t="shared" si="182"/>
        <v>0</v>
      </c>
      <c r="AR390" s="114">
        <f t="shared" si="183"/>
        <v>30000</v>
      </c>
      <c r="AS390" s="114">
        <f t="shared" si="184"/>
        <v>1.5994864666664823</v>
      </c>
      <c r="AT390" s="114">
        <f t="shared" si="190"/>
        <v>0</v>
      </c>
      <c r="AU390" s="91">
        <f t="shared" si="177"/>
        <v>0</v>
      </c>
      <c r="AV390" s="91">
        <f t="shared" si="178"/>
        <v>0</v>
      </c>
      <c r="AW390" s="91">
        <f t="shared" si="179"/>
        <v>0</v>
      </c>
      <c r="AX390" s="115">
        <f>IF(AV390=0,AX389,IF(VLOOKUP(C389,Сводный!I:L,2,FALSE)&lt;0,IF(AX389&lt;0,AX389-1,-1),IF(AX389&gt;0,AX389+1,1)))</f>
        <v>-1</v>
      </c>
      <c r="AY390" s="120"/>
    </row>
    <row r="391" spans="1:51" s="25" customFormat="1" ht="11.25">
      <c r="A391" s="124"/>
      <c r="B391" s="116">
        <v>390</v>
      </c>
      <c r="C391" s="134"/>
      <c r="D391" s="83"/>
      <c r="E391" s="84"/>
      <c r="F391" s="83"/>
      <c r="G391" s="85"/>
      <c r="H391" s="85"/>
      <c r="I391" s="86"/>
      <c r="J391" s="86"/>
      <c r="K391" s="85"/>
      <c r="L391" s="86"/>
      <c r="M391" s="118"/>
      <c r="N391" s="108"/>
      <c r="O391" s="109"/>
      <c r="P391" s="110"/>
      <c r="Q391" s="86"/>
      <c r="R391" s="86"/>
      <c r="S391" s="128">
        <f t="shared" si="185"/>
        <v>30479.845939999945</v>
      </c>
      <c r="T391" s="128">
        <f t="shared" si="186"/>
        <v>0</v>
      </c>
      <c r="U391" s="126">
        <f t="shared" si="165"/>
        <v>0</v>
      </c>
      <c r="V391" s="126">
        <f t="shared" si="166"/>
        <v>0</v>
      </c>
      <c r="W391" s="125">
        <f t="shared" si="167"/>
        <v>0</v>
      </c>
      <c r="X391" s="125">
        <f t="shared" si="168"/>
        <v>0</v>
      </c>
      <c r="Y391" s="127">
        <f t="shared" si="169"/>
        <v>1407.0099999999979</v>
      </c>
      <c r="Z391" s="127">
        <f t="shared" si="170"/>
        <v>479.84593999999817</v>
      </c>
      <c r="AA391" s="127">
        <f t="shared" si="171"/>
        <v>1407.0099999999979</v>
      </c>
      <c r="AB391" s="127">
        <f t="shared" si="172"/>
        <v>479.84593999999817</v>
      </c>
      <c r="AC391" s="91" t="str">
        <f>VLOOKUP(WEEKDAY(C391,2),Служебный!K$4:L$10,2)</f>
        <v>сб</v>
      </c>
      <c r="AD391" s="111" t="str">
        <f t="shared" si="180"/>
        <v/>
      </c>
      <c r="AE391" s="91" t="e">
        <f>VLOOKUP(G:G,Служебный!B:G,6,)</f>
        <v>#N/A</v>
      </c>
      <c r="AF391" s="91" t="e">
        <f>VLOOKUP(G:G,Служебный!B:G,3,FALSE)</f>
        <v>#N/A</v>
      </c>
      <c r="AG391" s="91" t="e">
        <f>VLOOKUP(G:G,Служебный!B:G,4,FALSE)</f>
        <v>#N/A</v>
      </c>
      <c r="AH391" s="112">
        <f t="shared" si="173"/>
        <v>0</v>
      </c>
      <c r="AI391" s="112">
        <f t="shared" si="174"/>
        <v>0</v>
      </c>
      <c r="AJ391" s="112" t="str">
        <f t="shared" si="181"/>
        <v>интрадей</v>
      </c>
      <c r="AK391" s="91" t="str">
        <f>IF(D391&lt;Служебный!P$3,"Раньше открытия",IF(D391&gt;Служебный!P$6,"Позже закрытия",IF(D391&lt;Служебный!P$4,Служебный!N$4,IF((D391&gt;Служебный!P$5),Служебный!N$6,Служебный!N$5))))</f>
        <v>9:30 - 11:00</v>
      </c>
      <c r="AL391" s="91">
        <f t="shared" si="175"/>
        <v>0</v>
      </c>
      <c r="AM391" s="91">
        <f t="shared" si="176"/>
        <v>0</v>
      </c>
      <c r="AN391" s="91" t="str">
        <f t="shared" si="187"/>
        <v/>
      </c>
      <c r="AO391" s="91" t="str">
        <f t="shared" si="188"/>
        <v/>
      </c>
      <c r="AP391" s="113" t="str">
        <f t="shared" si="189"/>
        <v/>
      </c>
      <c r="AQ391" s="114">
        <f t="shared" si="182"/>
        <v>0</v>
      </c>
      <c r="AR391" s="114">
        <f t="shared" si="183"/>
        <v>30000</v>
      </c>
      <c r="AS391" s="114">
        <f t="shared" si="184"/>
        <v>1.5994864666664823</v>
      </c>
      <c r="AT391" s="114">
        <f t="shared" si="190"/>
        <v>0</v>
      </c>
      <c r="AU391" s="91">
        <f t="shared" si="177"/>
        <v>0</v>
      </c>
      <c r="AV391" s="91">
        <f t="shared" si="178"/>
        <v>0</v>
      </c>
      <c r="AW391" s="91">
        <f t="shared" si="179"/>
        <v>0</v>
      </c>
      <c r="AX391" s="115">
        <f>IF(AV391=0,AX390,IF(VLOOKUP(C390,Сводный!I:L,2,FALSE)&lt;0,IF(AX390&lt;0,AX390-1,-1),IF(AX390&gt;0,AX390+1,1)))</f>
        <v>-1</v>
      </c>
      <c r="AY391" s="120"/>
    </row>
    <row r="392" spans="1:51" s="25" customFormat="1" ht="11.25">
      <c r="A392" s="124"/>
      <c r="B392" s="116">
        <v>391</v>
      </c>
      <c r="C392" s="134"/>
      <c r="D392" s="83"/>
      <c r="E392" s="84"/>
      <c r="F392" s="83"/>
      <c r="G392" s="85"/>
      <c r="H392" s="85"/>
      <c r="I392" s="86"/>
      <c r="J392" s="86"/>
      <c r="K392" s="85"/>
      <c r="L392" s="86"/>
      <c r="M392" s="118"/>
      <c r="N392" s="108"/>
      <c r="O392" s="109"/>
      <c r="P392" s="110"/>
      <c r="Q392" s="86"/>
      <c r="R392" s="86"/>
      <c r="S392" s="128">
        <f t="shared" si="185"/>
        <v>30479.845939999945</v>
      </c>
      <c r="T392" s="128">
        <f t="shared" si="186"/>
        <v>0</v>
      </c>
      <c r="U392" s="126">
        <f t="shared" si="165"/>
        <v>0</v>
      </c>
      <c r="V392" s="126">
        <f t="shared" si="166"/>
        <v>0</v>
      </c>
      <c r="W392" s="125">
        <f t="shared" si="167"/>
        <v>0</v>
      </c>
      <c r="X392" s="125">
        <f t="shared" si="168"/>
        <v>0</v>
      </c>
      <c r="Y392" s="127">
        <f t="shared" si="169"/>
        <v>1407.0099999999979</v>
      </c>
      <c r="Z392" s="127">
        <f t="shared" si="170"/>
        <v>479.84593999999817</v>
      </c>
      <c r="AA392" s="127">
        <f t="shared" si="171"/>
        <v>1407.0099999999979</v>
      </c>
      <c r="AB392" s="127">
        <f t="shared" si="172"/>
        <v>479.84593999999817</v>
      </c>
      <c r="AC392" s="91" t="str">
        <f>VLOOKUP(WEEKDAY(C392,2),Служебный!K$4:L$10,2)</f>
        <v>сб</v>
      </c>
      <c r="AD392" s="111" t="str">
        <f t="shared" si="180"/>
        <v/>
      </c>
      <c r="AE392" s="91" t="e">
        <f>VLOOKUP(G:G,Служебный!B:G,6,)</f>
        <v>#N/A</v>
      </c>
      <c r="AF392" s="91" t="e">
        <f>VLOOKUP(G:G,Служебный!B:G,3,FALSE)</f>
        <v>#N/A</v>
      </c>
      <c r="AG392" s="91" t="e">
        <f>VLOOKUP(G:G,Служебный!B:G,4,FALSE)</f>
        <v>#N/A</v>
      </c>
      <c r="AH392" s="112">
        <f t="shared" si="173"/>
        <v>0</v>
      </c>
      <c r="AI392" s="112">
        <f t="shared" si="174"/>
        <v>0</v>
      </c>
      <c r="AJ392" s="112" t="str">
        <f t="shared" si="181"/>
        <v>интрадей</v>
      </c>
      <c r="AK392" s="91" t="str">
        <f>IF(D392&lt;Служебный!P$3,"Раньше открытия",IF(D392&gt;Служебный!P$6,"Позже закрытия",IF(D392&lt;Служебный!P$4,Служебный!N$4,IF((D392&gt;Служебный!P$5),Служебный!N$6,Служебный!N$5))))</f>
        <v>9:30 - 11:00</v>
      </c>
      <c r="AL392" s="91">
        <f t="shared" si="175"/>
        <v>0</v>
      </c>
      <c r="AM392" s="91">
        <f t="shared" si="176"/>
        <v>0</v>
      </c>
      <c r="AN392" s="91" t="str">
        <f t="shared" si="187"/>
        <v/>
      </c>
      <c r="AO392" s="91" t="str">
        <f t="shared" si="188"/>
        <v/>
      </c>
      <c r="AP392" s="113" t="str">
        <f t="shared" si="189"/>
        <v/>
      </c>
      <c r="AQ392" s="114">
        <f t="shared" si="182"/>
        <v>0</v>
      </c>
      <c r="AR392" s="114">
        <f t="shared" si="183"/>
        <v>30000</v>
      </c>
      <c r="AS392" s="114">
        <f t="shared" si="184"/>
        <v>1.5994864666664823</v>
      </c>
      <c r="AT392" s="114">
        <f t="shared" si="190"/>
        <v>0</v>
      </c>
      <c r="AU392" s="91">
        <f t="shared" si="177"/>
        <v>0</v>
      </c>
      <c r="AV392" s="91">
        <f t="shared" si="178"/>
        <v>0</v>
      </c>
      <c r="AW392" s="91">
        <f t="shared" si="179"/>
        <v>0</v>
      </c>
      <c r="AX392" s="115">
        <f>IF(AV392=0,AX391,IF(VLOOKUP(C391,Сводный!I:L,2,FALSE)&lt;0,IF(AX391&lt;0,AX391-1,-1),IF(AX391&gt;0,AX391+1,1)))</f>
        <v>-1</v>
      </c>
      <c r="AY392" s="120"/>
    </row>
    <row r="393" spans="1:51" s="25" customFormat="1" ht="11.25">
      <c r="A393" s="124"/>
      <c r="B393" s="116">
        <v>392</v>
      </c>
      <c r="C393" s="134"/>
      <c r="D393" s="83"/>
      <c r="E393" s="84"/>
      <c r="F393" s="83"/>
      <c r="G393" s="85"/>
      <c r="H393" s="85"/>
      <c r="I393" s="86"/>
      <c r="J393" s="86"/>
      <c r="K393" s="85"/>
      <c r="L393" s="86"/>
      <c r="M393" s="118"/>
      <c r="N393" s="108"/>
      <c r="O393" s="109"/>
      <c r="P393" s="110"/>
      <c r="Q393" s="86"/>
      <c r="R393" s="86"/>
      <c r="S393" s="128">
        <f t="shared" si="185"/>
        <v>30479.845939999945</v>
      </c>
      <c r="T393" s="128">
        <f t="shared" si="186"/>
        <v>0</v>
      </c>
      <c r="U393" s="126">
        <f t="shared" si="165"/>
        <v>0</v>
      </c>
      <c r="V393" s="126">
        <f t="shared" si="166"/>
        <v>0</v>
      </c>
      <c r="W393" s="125">
        <f t="shared" si="167"/>
        <v>0</v>
      </c>
      <c r="X393" s="125">
        <f t="shared" si="168"/>
        <v>0</v>
      </c>
      <c r="Y393" s="127">
        <f t="shared" si="169"/>
        <v>1407.0099999999979</v>
      </c>
      <c r="Z393" s="127">
        <f t="shared" si="170"/>
        <v>479.84593999999817</v>
      </c>
      <c r="AA393" s="127">
        <f t="shared" si="171"/>
        <v>1407.0099999999979</v>
      </c>
      <c r="AB393" s="127">
        <f t="shared" si="172"/>
        <v>479.84593999999817</v>
      </c>
      <c r="AC393" s="91" t="str">
        <f>VLOOKUP(WEEKDAY(C393,2),Служебный!K$4:L$10,2)</f>
        <v>сб</v>
      </c>
      <c r="AD393" s="111" t="str">
        <f t="shared" si="180"/>
        <v/>
      </c>
      <c r="AE393" s="91" t="e">
        <f>VLOOKUP(G:G,Служебный!B:G,6,)</f>
        <v>#N/A</v>
      </c>
      <c r="AF393" s="91" t="e">
        <f>VLOOKUP(G:G,Служебный!B:G,3,FALSE)</f>
        <v>#N/A</v>
      </c>
      <c r="AG393" s="91" t="e">
        <f>VLOOKUP(G:G,Служебный!B:G,4,FALSE)</f>
        <v>#N/A</v>
      </c>
      <c r="AH393" s="112">
        <f t="shared" si="173"/>
        <v>0</v>
      </c>
      <c r="AI393" s="112">
        <f t="shared" si="174"/>
        <v>0</v>
      </c>
      <c r="AJ393" s="112" t="str">
        <f t="shared" si="181"/>
        <v>интрадей</v>
      </c>
      <c r="AK393" s="91" t="str">
        <f>IF(D393&lt;Служебный!P$3,"Раньше открытия",IF(D393&gt;Служебный!P$6,"Позже закрытия",IF(D393&lt;Служебный!P$4,Служебный!N$4,IF((D393&gt;Служебный!P$5),Служебный!N$6,Служебный!N$5))))</f>
        <v>9:30 - 11:00</v>
      </c>
      <c r="AL393" s="91">
        <f t="shared" si="175"/>
        <v>0</v>
      </c>
      <c r="AM393" s="91">
        <f t="shared" si="176"/>
        <v>0</v>
      </c>
      <c r="AN393" s="91" t="str">
        <f t="shared" si="187"/>
        <v/>
      </c>
      <c r="AO393" s="91" t="str">
        <f t="shared" si="188"/>
        <v/>
      </c>
      <c r="AP393" s="113" t="str">
        <f t="shared" si="189"/>
        <v/>
      </c>
      <c r="AQ393" s="114">
        <f t="shared" si="182"/>
        <v>0</v>
      </c>
      <c r="AR393" s="114">
        <f t="shared" si="183"/>
        <v>30000</v>
      </c>
      <c r="AS393" s="114">
        <f t="shared" si="184"/>
        <v>1.5994864666664823</v>
      </c>
      <c r="AT393" s="114">
        <f t="shared" si="190"/>
        <v>0</v>
      </c>
      <c r="AU393" s="91">
        <f t="shared" si="177"/>
        <v>0</v>
      </c>
      <c r="AV393" s="91">
        <f t="shared" si="178"/>
        <v>0</v>
      </c>
      <c r="AW393" s="91">
        <f t="shared" si="179"/>
        <v>0</v>
      </c>
      <c r="AX393" s="115">
        <f>IF(AV393=0,AX392,IF(VLOOKUP(C392,Сводный!I:L,2,FALSE)&lt;0,IF(AX392&lt;0,AX392-1,-1),IF(AX392&gt;0,AX392+1,1)))</f>
        <v>-1</v>
      </c>
      <c r="AY393" s="120"/>
    </row>
    <row r="394" spans="1:51" s="25" customFormat="1" ht="11.25">
      <c r="A394" s="124"/>
      <c r="B394" s="116">
        <v>393</v>
      </c>
      <c r="C394" s="134"/>
      <c r="D394" s="83"/>
      <c r="E394" s="84"/>
      <c r="F394" s="83"/>
      <c r="G394" s="85"/>
      <c r="H394" s="85"/>
      <c r="I394" s="86"/>
      <c r="J394" s="86"/>
      <c r="K394" s="85"/>
      <c r="L394" s="86"/>
      <c r="M394" s="118"/>
      <c r="N394" s="108"/>
      <c r="O394" s="109"/>
      <c r="P394" s="110"/>
      <c r="Q394" s="86"/>
      <c r="R394" s="86"/>
      <c r="S394" s="128">
        <f t="shared" si="185"/>
        <v>30479.845939999945</v>
      </c>
      <c r="T394" s="128">
        <f t="shared" si="186"/>
        <v>0</v>
      </c>
      <c r="U394" s="126">
        <f t="shared" si="165"/>
        <v>0</v>
      </c>
      <c r="V394" s="126">
        <f t="shared" si="166"/>
        <v>0</v>
      </c>
      <c r="W394" s="125">
        <f t="shared" si="167"/>
        <v>0</v>
      </c>
      <c r="X394" s="125">
        <f t="shared" si="168"/>
        <v>0</v>
      </c>
      <c r="Y394" s="127">
        <f t="shared" si="169"/>
        <v>1407.0099999999979</v>
      </c>
      <c r="Z394" s="127">
        <f t="shared" si="170"/>
        <v>479.84593999999817</v>
      </c>
      <c r="AA394" s="127">
        <f t="shared" si="171"/>
        <v>1407.0099999999979</v>
      </c>
      <c r="AB394" s="127">
        <f t="shared" si="172"/>
        <v>479.84593999999817</v>
      </c>
      <c r="AC394" s="91" t="str">
        <f>VLOOKUP(WEEKDAY(C394,2),Служебный!K$4:L$10,2)</f>
        <v>сб</v>
      </c>
      <c r="AD394" s="111" t="str">
        <f t="shared" si="180"/>
        <v/>
      </c>
      <c r="AE394" s="91" t="e">
        <f>VLOOKUP(G:G,Служебный!B:G,6,)</f>
        <v>#N/A</v>
      </c>
      <c r="AF394" s="91" t="e">
        <f>VLOOKUP(G:G,Служебный!B:G,3,FALSE)</f>
        <v>#N/A</v>
      </c>
      <c r="AG394" s="91" t="e">
        <f>VLOOKUP(G:G,Служебный!B:G,4,FALSE)</f>
        <v>#N/A</v>
      </c>
      <c r="AH394" s="112">
        <f t="shared" si="173"/>
        <v>0</v>
      </c>
      <c r="AI394" s="112">
        <f t="shared" si="174"/>
        <v>0</v>
      </c>
      <c r="AJ394" s="112" t="str">
        <f t="shared" si="181"/>
        <v>интрадей</v>
      </c>
      <c r="AK394" s="91" t="str">
        <f>IF(D394&lt;Служебный!P$3,"Раньше открытия",IF(D394&gt;Служебный!P$6,"Позже закрытия",IF(D394&lt;Служебный!P$4,Служебный!N$4,IF((D394&gt;Служебный!P$5),Служебный!N$6,Служебный!N$5))))</f>
        <v>9:30 - 11:00</v>
      </c>
      <c r="AL394" s="91">
        <f t="shared" si="175"/>
        <v>0</v>
      </c>
      <c r="AM394" s="91">
        <f t="shared" si="176"/>
        <v>0</v>
      </c>
      <c r="AN394" s="91" t="str">
        <f t="shared" si="187"/>
        <v/>
      </c>
      <c r="AO394" s="91" t="str">
        <f t="shared" si="188"/>
        <v/>
      </c>
      <c r="AP394" s="113" t="str">
        <f t="shared" si="189"/>
        <v/>
      </c>
      <c r="AQ394" s="114">
        <f t="shared" si="182"/>
        <v>0</v>
      </c>
      <c r="AR394" s="114">
        <f t="shared" si="183"/>
        <v>30000</v>
      </c>
      <c r="AS394" s="114">
        <f t="shared" si="184"/>
        <v>1.5994864666664823</v>
      </c>
      <c r="AT394" s="114">
        <f t="shared" si="190"/>
        <v>0</v>
      </c>
      <c r="AU394" s="91">
        <f t="shared" si="177"/>
        <v>0</v>
      </c>
      <c r="AV394" s="91">
        <f t="shared" si="178"/>
        <v>0</v>
      </c>
      <c r="AW394" s="91">
        <f t="shared" si="179"/>
        <v>0</v>
      </c>
      <c r="AX394" s="115">
        <f>IF(AV394=0,AX393,IF(VLOOKUP(C393,Сводный!I:L,2,FALSE)&lt;0,IF(AX393&lt;0,AX393-1,-1),IF(AX393&gt;0,AX393+1,1)))</f>
        <v>-1</v>
      </c>
      <c r="AY394" s="120"/>
    </row>
    <row r="395" spans="1:51" s="25" customFormat="1" ht="11.25">
      <c r="A395" s="124"/>
      <c r="B395" s="116">
        <v>394</v>
      </c>
      <c r="C395" s="134"/>
      <c r="D395" s="83"/>
      <c r="E395" s="84"/>
      <c r="F395" s="83"/>
      <c r="G395" s="85"/>
      <c r="H395" s="85"/>
      <c r="I395" s="86"/>
      <c r="J395" s="86"/>
      <c r="K395" s="85"/>
      <c r="L395" s="86"/>
      <c r="M395" s="118"/>
      <c r="N395" s="108"/>
      <c r="O395" s="109"/>
      <c r="P395" s="110"/>
      <c r="Q395" s="86"/>
      <c r="R395" s="86"/>
      <c r="S395" s="128">
        <f t="shared" si="185"/>
        <v>30479.845939999945</v>
      </c>
      <c r="T395" s="128">
        <f t="shared" si="186"/>
        <v>0</v>
      </c>
      <c r="U395" s="126">
        <f t="shared" si="165"/>
        <v>0</v>
      </c>
      <c r="V395" s="126">
        <f t="shared" si="166"/>
        <v>0</v>
      </c>
      <c r="W395" s="125">
        <f t="shared" si="167"/>
        <v>0</v>
      </c>
      <c r="X395" s="125">
        <f t="shared" si="168"/>
        <v>0</v>
      </c>
      <c r="Y395" s="127">
        <f t="shared" si="169"/>
        <v>1407.0099999999979</v>
      </c>
      <c r="Z395" s="127">
        <f t="shared" si="170"/>
        <v>479.84593999999817</v>
      </c>
      <c r="AA395" s="127">
        <f t="shared" si="171"/>
        <v>1407.0099999999979</v>
      </c>
      <c r="AB395" s="127">
        <f t="shared" si="172"/>
        <v>479.84593999999817</v>
      </c>
      <c r="AC395" s="91" t="str">
        <f>VLOOKUP(WEEKDAY(C395,2),Служебный!K$4:L$10,2)</f>
        <v>сб</v>
      </c>
      <c r="AD395" s="111" t="str">
        <f t="shared" si="180"/>
        <v/>
      </c>
      <c r="AE395" s="91" t="e">
        <f>VLOOKUP(G:G,Служебный!B:G,6,)</f>
        <v>#N/A</v>
      </c>
      <c r="AF395" s="91" t="e">
        <f>VLOOKUP(G:G,Служебный!B:G,3,FALSE)</f>
        <v>#N/A</v>
      </c>
      <c r="AG395" s="91" t="e">
        <f>VLOOKUP(G:G,Служебный!B:G,4,FALSE)</f>
        <v>#N/A</v>
      </c>
      <c r="AH395" s="112">
        <f t="shared" si="173"/>
        <v>0</v>
      </c>
      <c r="AI395" s="112">
        <f t="shared" si="174"/>
        <v>0</v>
      </c>
      <c r="AJ395" s="112" t="str">
        <f t="shared" si="181"/>
        <v>интрадей</v>
      </c>
      <c r="AK395" s="91" t="str">
        <f>IF(D395&lt;Служебный!P$3,"Раньше открытия",IF(D395&gt;Служебный!P$6,"Позже закрытия",IF(D395&lt;Служебный!P$4,Служебный!N$4,IF((D395&gt;Служебный!P$5),Служебный!N$6,Служебный!N$5))))</f>
        <v>9:30 - 11:00</v>
      </c>
      <c r="AL395" s="91">
        <f t="shared" si="175"/>
        <v>0</v>
      </c>
      <c r="AM395" s="91">
        <f t="shared" si="176"/>
        <v>0</v>
      </c>
      <c r="AN395" s="91" t="str">
        <f t="shared" si="187"/>
        <v/>
      </c>
      <c r="AO395" s="91" t="str">
        <f t="shared" si="188"/>
        <v/>
      </c>
      <c r="AP395" s="113" t="str">
        <f t="shared" si="189"/>
        <v/>
      </c>
      <c r="AQ395" s="114">
        <f t="shared" si="182"/>
        <v>0</v>
      </c>
      <c r="AR395" s="114">
        <f t="shared" si="183"/>
        <v>30000</v>
      </c>
      <c r="AS395" s="114">
        <f t="shared" si="184"/>
        <v>1.5994864666664823</v>
      </c>
      <c r="AT395" s="114">
        <f t="shared" si="190"/>
        <v>0</v>
      </c>
      <c r="AU395" s="91">
        <f t="shared" si="177"/>
        <v>0</v>
      </c>
      <c r="AV395" s="91">
        <f t="shared" si="178"/>
        <v>0</v>
      </c>
      <c r="AW395" s="91">
        <f t="shared" si="179"/>
        <v>0</v>
      </c>
      <c r="AX395" s="115">
        <f>IF(AV395=0,AX394,IF(VLOOKUP(C394,Сводный!I:L,2,FALSE)&lt;0,IF(AX394&lt;0,AX394-1,-1),IF(AX394&gt;0,AX394+1,1)))</f>
        <v>-1</v>
      </c>
      <c r="AY395" s="120"/>
    </row>
    <row r="396" spans="1:51" s="25" customFormat="1" ht="11.25">
      <c r="A396" s="124"/>
      <c r="B396" s="116">
        <v>395</v>
      </c>
      <c r="C396" s="134"/>
      <c r="D396" s="83"/>
      <c r="E396" s="84"/>
      <c r="F396" s="83"/>
      <c r="G396" s="85"/>
      <c r="H396" s="85"/>
      <c r="I396" s="86"/>
      <c r="J396" s="86"/>
      <c r="K396" s="85"/>
      <c r="L396" s="86"/>
      <c r="M396" s="118"/>
      <c r="N396" s="108"/>
      <c r="O396" s="109"/>
      <c r="P396" s="110"/>
      <c r="Q396" s="86"/>
      <c r="R396" s="86"/>
      <c r="S396" s="128">
        <f t="shared" si="185"/>
        <v>30479.845939999945</v>
      </c>
      <c r="T396" s="128">
        <f t="shared" si="186"/>
        <v>0</v>
      </c>
      <c r="U396" s="126">
        <f t="shared" si="165"/>
        <v>0</v>
      </c>
      <c r="V396" s="126">
        <f t="shared" si="166"/>
        <v>0</v>
      </c>
      <c r="W396" s="125">
        <f t="shared" si="167"/>
        <v>0</v>
      </c>
      <c r="X396" s="125">
        <f t="shared" si="168"/>
        <v>0</v>
      </c>
      <c r="Y396" s="127">
        <f t="shared" si="169"/>
        <v>1407.0099999999979</v>
      </c>
      <c r="Z396" s="127">
        <f t="shared" si="170"/>
        <v>479.84593999999817</v>
      </c>
      <c r="AA396" s="127">
        <f t="shared" si="171"/>
        <v>1407.0099999999979</v>
      </c>
      <c r="AB396" s="127">
        <f t="shared" si="172"/>
        <v>479.84593999999817</v>
      </c>
      <c r="AC396" s="91" t="str">
        <f>VLOOKUP(WEEKDAY(C396,2),Служебный!K$4:L$10,2)</f>
        <v>сб</v>
      </c>
      <c r="AD396" s="111" t="str">
        <f t="shared" si="180"/>
        <v/>
      </c>
      <c r="AE396" s="91" t="e">
        <f>VLOOKUP(G:G,Служебный!B:G,6,)</f>
        <v>#N/A</v>
      </c>
      <c r="AF396" s="91" t="e">
        <f>VLOOKUP(G:G,Служебный!B:G,3,FALSE)</f>
        <v>#N/A</v>
      </c>
      <c r="AG396" s="91" t="e">
        <f>VLOOKUP(G:G,Служебный!B:G,4,FALSE)</f>
        <v>#N/A</v>
      </c>
      <c r="AH396" s="112">
        <f t="shared" si="173"/>
        <v>0</v>
      </c>
      <c r="AI396" s="112">
        <f t="shared" si="174"/>
        <v>0</v>
      </c>
      <c r="AJ396" s="112" t="str">
        <f t="shared" si="181"/>
        <v>интрадей</v>
      </c>
      <c r="AK396" s="91" t="str">
        <f>IF(D396&lt;Служебный!P$3,"Раньше открытия",IF(D396&gt;Служебный!P$6,"Позже закрытия",IF(D396&lt;Служебный!P$4,Служебный!N$4,IF((D396&gt;Служебный!P$5),Служебный!N$6,Служебный!N$5))))</f>
        <v>9:30 - 11:00</v>
      </c>
      <c r="AL396" s="91">
        <f t="shared" si="175"/>
        <v>0</v>
      </c>
      <c r="AM396" s="91">
        <f t="shared" si="176"/>
        <v>0</v>
      </c>
      <c r="AN396" s="91" t="str">
        <f t="shared" si="187"/>
        <v/>
      </c>
      <c r="AO396" s="91" t="str">
        <f t="shared" si="188"/>
        <v/>
      </c>
      <c r="AP396" s="113" t="str">
        <f t="shared" si="189"/>
        <v/>
      </c>
      <c r="AQ396" s="114">
        <f t="shared" si="182"/>
        <v>0</v>
      </c>
      <c r="AR396" s="114">
        <f t="shared" si="183"/>
        <v>30000</v>
      </c>
      <c r="AS396" s="114">
        <f t="shared" si="184"/>
        <v>1.5994864666664823</v>
      </c>
      <c r="AT396" s="114">
        <f t="shared" si="190"/>
        <v>0</v>
      </c>
      <c r="AU396" s="91">
        <f t="shared" si="177"/>
        <v>0</v>
      </c>
      <c r="AV396" s="91">
        <f t="shared" si="178"/>
        <v>0</v>
      </c>
      <c r="AW396" s="91">
        <f t="shared" si="179"/>
        <v>0</v>
      </c>
      <c r="AX396" s="115">
        <f>IF(AV396=0,AX395,IF(VLOOKUP(C395,Сводный!I:L,2,FALSE)&lt;0,IF(AX395&lt;0,AX395-1,-1),IF(AX395&gt;0,AX395+1,1)))</f>
        <v>-1</v>
      </c>
      <c r="AY396" s="120"/>
    </row>
    <row r="397" spans="1:51" s="25" customFormat="1" ht="11.25">
      <c r="A397" s="124"/>
      <c r="B397" s="116">
        <v>396</v>
      </c>
      <c r="C397" s="134"/>
      <c r="D397" s="83"/>
      <c r="E397" s="84"/>
      <c r="F397" s="83"/>
      <c r="G397" s="85"/>
      <c r="H397" s="85"/>
      <c r="I397" s="86"/>
      <c r="J397" s="86"/>
      <c r="K397" s="85"/>
      <c r="L397" s="86"/>
      <c r="M397" s="118"/>
      <c r="N397" s="108"/>
      <c r="O397" s="109"/>
      <c r="P397" s="110"/>
      <c r="Q397" s="86"/>
      <c r="R397" s="86"/>
      <c r="S397" s="128">
        <f t="shared" si="185"/>
        <v>30479.845939999945</v>
      </c>
      <c r="T397" s="128">
        <f t="shared" si="186"/>
        <v>0</v>
      </c>
      <c r="U397" s="126">
        <f t="shared" si="165"/>
        <v>0</v>
      </c>
      <c r="V397" s="126">
        <f t="shared" si="166"/>
        <v>0</v>
      </c>
      <c r="W397" s="125">
        <f t="shared" si="167"/>
        <v>0</v>
      </c>
      <c r="X397" s="125">
        <f t="shared" si="168"/>
        <v>0</v>
      </c>
      <c r="Y397" s="127">
        <f t="shared" si="169"/>
        <v>1407.0099999999979</v>
      </c>
      <c r="Z397" s="127">
        <f t="shared" si="170"/>
        <v>479.84593999999817</v>
      </c>
      <c r="AA397" s="127">
        <f t="shared" si="171"/>
        <v>1407.0099999999979</v>
      </c>
      <c r="AB397" s="127">
        <f t="shared" si="172"/>
        <v>479.84593999999817</v>
      </c>
      <c r="AC397" s="91" t="str">
        <f>VLOOKUP(WEEKDAY(C397,2),Служебный!K$4:L$10,2)</f>
        <v>сб</v>
      </c>
      <c r="AD397" s="111" t="str">
        <f t="shared" si="180"/>
        <v/>
      </c>
      <c r="AE397" s="91" t="e">
        <f>VLOOKUP(G:G,Служебный!B:G,6,)</f>
        <v>#N/A</v>
      </c>
      <c r="AF397" s="91" t="e">
        <f>VLOOKUP(G:G,Служебный!B:G,3,FALSE)</f>
        <v>#N/A</v>
      </c>
      <c r="AG397" s="91" t="e">
        <f>VLOOKUP(G:G,Служебный!B:G,4,FALSE)</f>
        <v>#N/A</v>
      </c>
      <c r="AH397" s="112">
        <f t="shared" si="173"/>
        <v>0</v>
      </c>
      <c r="AI397" s="112">
        <f t="shared" si="174"/>
        <v>0</v>
      </c>
      <c r="AJ397" s="112" t="str">
        <f t="shared" si="181"/>
        <v>интрадей</v>
      </c>
      <c r="AK397" s="91" t="str">
        <f>IF(D397&lt;Служебный!P$3,"Раньше открытия",IF(D397&gt;Служебный!P$6,"Позже закрытия",IF(D397&lt;Служебный!P$4,Служебный!N$4,IF((D397&gt;Служебный!P$5),Служебный!N$6,Служебный!N$5))))</f>
        <v>9:30 - 11:00</v>
      </c>
      <c r="AL397" s="91">
        <f t="shared" si="175"/>
        <v>0</v>
      </c>
      <c r="AM397" s="91">
        <f t="shared" si="176"/>
        <v>0</v>
      </c>
      <c r="AN397" s="91" t="str">
        <f t="shared" si="187"/>
        <v/>
      </c>
      <c r="AO397" s="91" t="str">
        <f t="shared" si="188"/>
        <v/>
      </c>
      <c r="AP397" s="113" t="str">
        <f t="shared" si="189"/>
        <v/>
      </c>
      <c r="AQ397" s="114">
        <f t="shared" si="182"/>
        <v>0</v>
      </c>
      <c r="AR397" s="114">
        <f t="shared" si="183"/>
        <v>30000</v>
      </c>
      <c r="AS397" s="114">
        <f t="shared" si="184"/>
        <v>1.5994864666664823</v>
      </c>
      <c r="AT397" s="114">
        <f t="shared" si="190"/>
        <v>0</v>
      </c>
      <c r="AU397" s="91">
        <f t="shared" si="177"/>
        <v>0</v>
      </c>
      <c r="AV397" s="91">
        <f t="shared" si="178"/>
        <v>0</v>
      </c>
      <c r="AW397" s="91">
        <f t="shared" si="179"/>
        <v>0</v>
      </c>
      <c r="AX397" s="115">
        <f>IF(AV397=0,AX396,IF(VLOOKUP(C396,Сводный!I:L,2,FALSE)&lt;0,IF(AX396&lt;0,AX396-1,-1),IF(AX396&gt;0,AX396+1,1)))</f>
        <v>-1</v>
      </c>
      <c r="AY397" s="120"/>
    </row>
    <row r="398" spans="1:51" s="25" customFormat="1" ht="11.25">
      <c r="A398" s="124"/>
      <c r="B398" s="116">
        <v>397</v>
      </c>
      <c r="C398" s="134"/>
      <c r="D398" s="83"/>
      <c r="E398" s="84"/>
      <c r="F398" s="83"/>
      <c r="G398" s="85"/>
      <c r="H398" s="85"/>
      <c r="I398" s="86"/>
      <c r="J398" s="86"/>
      <c r="K398" s="85"/>
      <c r="L398" s="86"/>
      <c r="M398" s="118"/>
      <c r="N398" s="108"/>
      <c r="O398" s="109"/>
      <c r="P398" s="110"/>
      <c r="Q398" s="86"/>
      <c r="R398" s="86"/>
      <c r="S398" s="128">
        <f t="shared" si="185"/>
        <v>30479.845939999945</v>
      </c>
      <c r="T398" s="128">
        <f t="shared" si="186"/>
        <v>0</v>
      </c>
      <c r="U398" s="126">
        <f t="shared" si="165"/>
        <v>0</v>
      </c>
      <c r="V398" s="126">
        <f t="shared" si="166"/>
        <v>0</v>
      </c>
      <c r="W398" s="125">
        <f t="shared" si="167"/>
        <v>0</v>
      </c>
      <c r="X398" s="125">
        <f t="shared" si="168"/>
        <v>0</v>
      </c>
      <c r="Y398" s="127">
        <f t="shared" si="169"/>
        <v>1407.0099999999979</v>
      </c>
      <c r="Z398" s="127">
        <f t="shared" si="170"/>
        <v>479.84593999999817</v>
      </c>
      <c r="AA398" s="127">
        <f t="shared" si="171"/>
        <v>1407.0099999999979</v>
      </c>
      <c r="AB398" s="127">
        <f t="shared" si="172"/>
        <v>479.84593999999817</v>
      </c>
      <c r="AC398" s="91" t="str">
        <f>VLOOKUP(WEEKDAY(C398,2),Служебный!K$4:L$10,2)</f>
        <v>сб</v>
      </c>
      <c r="AD398" s="111" t="str">
        <f t="shared" si="180"/>
        <v/>
      </c>
      <c r="AE398" s="91" t="e">
        <f>VLOOKUP(G:G,Служебный!B:G,6,)</f>
        <v>#N/A</v>
      </c>
      <c r="AF398" s="91" t="e">
        <f>VLOOKUP(G:G,Служебный!B:G,3,FALSE)</f>
        <v>#N/A</v>
      </c>
      <c r="AG398" s="91" t="e">
        <f>VLOOKUP(G:G,Служебный!B:G,4,FALSE)</f>
        <v>#N/A</v>
      </c>
      <c r="AH398" s="112">
        <f t="shared" si="173"/>
        <v>0</v>
      </c>
      <c r="AI398" s="112">
        <f t="shared" si="174"/>
        <v>0</v>
      </c>
      <c r="AJ398" s="112" t="str">
        <f t="shared" si="181"/>
        <v>интрадей</v>
      </c>
      <c r="AK398" s="91" t="str">
        <f>IF(D398&lt;Служебный!P$3,"Раньше открытия",IF(D398&gt;Служебный!P$6,"Позже закрытия",IF(D398&lt;Служебный!P$4,Служебный!N$4,IF((D398&gt;Служебный!P$5),Служебный!N$6,Служебный!N$5))))</f>
        <v>9:30 - 11:00</v>
      </c>
      <c r="AL398" s="91">
        <f t="shared" si="175"/>
        <v>0</v>
      </c>
      <c r="AM398" s="91">
        <f t="shared" si="176"/>
        <v>0</v>
      </c>
      <c r="AN398" s="91" t="str">
        <f t="shared" si="187"/>
        <v/>
      </c>
      <c r="AO398" s="91" t="str">
        <f t="shared" si="188"/>
        <v/>
      </c>
      <c r="AP398" s="113" t="str">
        <f t="shared" si="189"/>
        <v/>
      </c>
      <c r="AQ398" s="114">
        <f t="shared" si="182"/>
        <v>0</v>
      </c>
      <c r="AR398" s="114">
        <f t="shared" si="183"/>
        <v>30000</v>
      </c>
      <c r="AS398" s="114">
        <f t="shared" si="184"/>
        <v>1.5994864666664823</v>
      </c>
      <c r="AT398" s="114">
        <f t="shared" si="190"/>
        <v>0</v>
      </c>
      <c r="AU398" s="91">
        <f t="shared" si="177"/>
        <v>0</v>
      </c>
      <c r="AV398" s="91">
        <f t="shared" si="178"/>
        <v>0</v>
      </c>
      <c r="AW398" s="91">
        <f t="shared" si="179"/>
        <v>0</v>
      </c>
      <c r="AX398" s="115">
        <f>IF(AV398=0,AX397,IF(VLOOKUP(C397,Сводный!I:L,2,FALSE)&lt;0,IF(AX397&lt;0,AX397-1,-1),IF(AX397&gt;0,AX397+1,1)))</f>
        <v>-1</v>
      </c>
      <c r="AY398" s="120"/>
    </row>
    <row r="399" spans="1:51" s="25" customFormat="1" ht="11.25">
      <c r="A399" s="124"/>
      <c r="B399" s="116">
        <v>398</v>
      </c>
      <c r="C399" s="134"/>
      <c r="D399" s="83"/>
      <c r="E399" s="84"/>
      <c r="F399" s="83"/>
      <c r="G399" s="85"/>
      <c r="H399" s="85"/>
      <c r="I399" s="86"/>
      <c r="J399" s="86"/>
      <c r="K399" s="85"/>
      <c r="L399" s="86"/>
      <c r="M399" s="118"/>
      <c r="N399" s="108"/>
      <c r="O399" s="109"/>
      <c r="P399" s="110"/>
      <c r="Q399" s="86"/>
      <c r="R399" s="86"/>
      <c r="S399" s="128">
        <f t="shared" si="185"/>
        <v>30479.845939999945</v>
      </c>
      <c r="T399" s="128">
        <f t="shared" si="186"/>
        <v>0</v>
      </c>
      <c r="U399" s="126">
        <f t="shared" si="165"/>
        <v>0</v>
      </c>
      <c r="V399" s="126">
        <f t="shared" si="166"/>
        <v>0</v>
      </c>
      <c r="W399" s="125">
        <f t="shared" si="167"/>
        <v>0</v>
      </c>
      <c r="X399" s="125">
        <f t="shared" si="168"/>
        <v>0</v>
      </c>
      <c r="Y399" s="127">
        <f t="shared" si="169"/>
        <v>1407.0099999999979</v>
      </c>
      <c r="Z399" s="127">
        <f t="shared" si="170"/>
        <v>479.84593999999817</v>
      </c>
      <c r="AA399" s="127">
        <f t="shared" si="171"/>
        <v>1407.0099999999979</v>
      </c>
      <c r="AB399" s="127">
        <f t="shared" si="172"/>
        <v>479.84593999999817</v>
      </c>
      <c r="AC399" s="91" t="str">
        <f>VLOOKUP(WEEKDAY(C399,2),Служебный!K$4:L$10,2)</f>
        <v>сб</v>
      </c>
      <c r="AD399" s="111" t="str">
        <f t="shared" si="180"/>
        <v/>
      </c>
      <c r="AE399" s="91" t="e">
        <f>VLOOKUP(G:G,Служебный!B:G,6,)</f>
        <v>#N/A</v>
      </c>
      <c r="AF399" s="91" t="e">
        <f>VLOOKUP(G:G,Служебный!B:G,3,FALSE)</f>
        <v>#N/A</v>
      </c>
      <c r="AG399" s="91" t="e">
        <f>VLOOKUP(G:G,Служебный!B:G,4,FALSE)</f>
        <v>#N/A</v>
      </c>
      <c r="AH399" s="112">
        <f t="shared" si="173"/>
        <v>0</v>
      </c>
      <c r="AI399" s="112">
        <f t="shared" si="174"/>
        <v>0</v>
      </c>
      <c r="AJ399" s="112" t="str">
        <f t="shared" si="181"/>
        <v>интрадей</v>
      </c>
      <c r="AK399" s="91" t="str">
        <f>IF(D399&lt;Служебный!P$3,"Раньше открытия",IF(D399&gt;Служебный!P$6,"Позже закрытия",IF(D399&lt;Служебный!P$4,Служебный!N$4,IF((D399&gt;Служебный!P$5),Служебный!N$6,Служебный!N$5))))</f>
        <v>9:30 - 11:00</v>
      </c>
      <c r="AL399" s="91">
        <f t="shared" si="175"/>
        <v>0</v>
      </c>
      <c r="AM399" s="91">
        <f t="shared" si="176"/>
        <v>0</v>
      </c>
      <c r="AN399" s="91" t="str">
        <f t="shared" si="187"/>
        <v/>
      </c>
      <c r="AO399" s="91" t="str">
        <f t="shared" si="188"/>
        <v/>
      </c>
      <c r="AP399" s="113" t="str">
        <f t="shared" si="189"/>
        <v/>
      </c>
      <c r="AQ399" s="114">
        <f t="shared" si="182"/>
        <v>0</v>
      </c>
      <c r="AR399" s="114">
        <f t="shared" si="183"/>
        <v>30000</v>
      </c>
      <c r="AS399" s="114">
        <f t="shared" si="184"/>
        <v>1.5994864666664823</v>
      </c>
      <c r="AT399" s="114">
        <f t="shared" si="190"/>
        <v>0</v>
      </c>
      <c r="AU399" s="91">
        <f t="shared" si="177"/>
        <v>0</v>
      </c>
      <c r="AV399" s="91">
        <f t="shared" si="178"/>
        <v>0</v>
      </c>
      <c r="AW399" s="91">
        <f t="shared" si="179"/>
        <v>0</v>
      </c>
      <c r="AX399" s="115">
        <f>IF(AV399=0,AX398,IF(VLOOKUP(C398,Сводный!I:L,2,FALSE)&lt;0,IF(AX398&lt;0,AX398-1,-1),IF(AX398&gt;0,AX398+1,1)))</f>
        <v>-1</v>
      </c>
      <c r="AY399" s="120"/>
    </row>
    <row r="400" spans="1:51" s="25" customFormat="1" ht="11.25">
      <c r="A400" s="124"/>
      <c r="B400" s="116">
        <v>399</v>
      </c>
      <c r="C400" s="134"/>
      <c r="D400" s="83"/>
      <c r="E400" s="84"/>
      <c r="F400" s="83"/>
      <c r="G400" s="85"/>
      <c r="H400" s="85"/>
      <c r="I400" s="86"/>
      <c r="J400" s="86"/>
      <c r="K400" s="85"/>
      <c r="L400" s="86"/>
      <c r="M400" s="118"/>
      <c r="N400" s="108"/>
      <c r="O400" s="109"/>
      <c r="P400" s="110"/>
      <c r="Q400" s="86"/>
      <c r="R400" s="86"/>
      <c r="S400" s="128">
        <f t="shared" si="185"/>
        <v>30479.845939999945</v>
      </c>
      <c r="T400" s="128">
        <f t="shared" si="186"/>
        <v>0</v>
      </c>
      <c r="U400" s="126">
        <f t="shared" ref="U400:U463" si="191">I400*ABS(K400)</f>
        <v>0</v>
      </c>
      <c r="V400" s="126">
        <f t="shared" ref="V400:V463" si="192">J400*ABS(K400)</f>
        <v>0</v>
      </c>
      <c r="W400" s="125">
        <f t="shared" ref="W400:W463" si="193">IF(H400="s",U400-V400,V400-U400)</f>
        <v>0</v>
      </c>
      <c r="X400" s="125">
        <f t="shared" ref="X400:X463" si="194">W400-T400</f>
        <v>0</v>
      </c>
      <c r="Y400" s="127">
        <f t="shared" ref="Y400:Y463" si="195">Y399+W399</f>
        <v>1407.0099999999979</v>
      </c>
      <c r="Z400" s="127">
        <f t="shared" ref="Z400:Z463" si="196">Z399+X399</f>
        <v>479.84593999999817</v>
      </c>
      <c r="AA400" s="127">
        <f t="shared" ref="AA400:AA463" si="197">Y400+W400</f>
        <v>1407.0099999999979</v>
      </c>
      <c r="AB400" s="127">
        <f t="shared" ref="AB400:AB463" si="198">Z400+X400</f>
        <v>479.84593999999817</v>
      </c>
      <c r="AC400" s="91" t="str">
        <f>VLOOKUP(WEEKDAY(C400,2),Служебный!K$4:L$10,2)</f>
        <v>сб</v>
      </c>
      <c r="AD400" s="111" t="str">
        <f t="shared" si="180"/>
        <v/>
      </c>
      <c r="AE400" s="91" t="e">
        <f>VLOOKUP(G:G,Служебный!B:G,6,)</f>
        <v>#N/A</v>
      </c>
      <c r="AF400" s="91" t="e">
        <f>VLOOKUP(G:G,Служебный!B:G,3,FALSE)</f>
        <v>#N/A</v>
      </c>
      <c r="AG400" s="91" t="e">
        <f>VLOOKUP(G:G,Служебный!B:G,4,FALSE)</f>
        <v>#N/A</v>
      </c>
      <c r="AH400" s="112">
        <f t="shared" ref="AH400:AH463" si="199">ROUND(((E400+F400)-(C400+D400))*86400,0)</f>
        <v>0</v>
      </c>
      <c r="AI400" s="112">
        <f t="shared" ref="AI400:AI463" si="200">IF(FLOOR((AH400/60),15)&gt;400,"Среднесрок",FLOOR((AH400/60),15))</f>
        <v>0</v>
      </c>
      <c r="AJ400" s="112" t="str">
        <f t="shared" si="181"/>
        <v>интрадей</v>
      </c>
      <c r="AK400" s="91" t="str">
        <f>IF(D400&lt;Служебный!P$3,"Раньше открытия",IF(D400&gt;Служебный!P$6,"Позже закрытия",IF(D400&lt;Служебный!P$4,Служебный!N$4,IF((D400&gt;Служебный!P$5),Служебный!N$6,Служебный!N$5))))</f>
        <v>9:30 - 11:00</v>
      </c>
      <c r="AL400" s="91">
        <f t="shared" ref="AL400:AL463" si="201">IF(X400&gt;0,X400,0)</f>
        <v>0</v>
      </c>
      <c r="AM400" s="91">
        <f t="shared" ref="AM400:AM463" si="202">IF(X400&lt;0,X400,0)</f>
        <v>0</v>
      </c>
      <c r="AN400" s="91" t="str">
        <f t="shared" si="187"/>
        <v/>
      </c>
      <c r="AO400" s="91" t="str">
        <f t="shared" si="188"/>
        <v/>
      </c>
      <c r="AP400" s="113" t="str">
        <f t="shared" si="189"/>
        <v/>
      </c>
      <c r="AQ400" s="114">
        <f t="shared" si="182"/>
        <v>0</v>
      </c>
      <c r="AR400" s="114">
        <f t="shared" si="183"/>
        <v>30000</v>
      </c>
      <c r="AS400" s="114">
        <f t="shared" si="184"/>
        <v>1.5994864666664823</v>
      </c>
      <c r="AT400" s="114">
        <f t="shared" si="190"/>
        <v>0</v>
      </c>
      <c r="AU400" s="91">
        <f t="shared" ref="AU400:AU463" si="203">IF(C400&lt;&gt;C399,Z400,0)</f>
        <v>0</v>
      </c>
      <c r="AV400" s="91">
        <f t="shared" ref="AV400:AV463" si="204">IF(C400&lt;&gt;C401,AB400,0)</f>
        <v>0</v>
      </c>
      <c r="AW400" s="91">
        <f t="shared" ref="AW400:AW463" si="205">CEILING(I400,5)</f>
        <v>0</v>
      </c>
      <c r="AX400" s="115">
        <f>IF(AV400=0,AX399,IF(VLOOKUP(C399,Сводный!I:L,2,FALSE)&lt;0,IF(AX399&lt;0,AX399-1,-1),IF(AX399&gt;0,AX399+1,1)))</f>
        <v>-1</v>
      </c>
      <c r="AY400" s="120"/>
    </row>
    <row r="401" spans="1:51" s="25" customFormat="1" ht="11.25">
      <c r="A401" s="124"/>
      <c r="B401" s="116">
        <v>400</v>
      </c>
      <c r="C401" s="134"/>
      <c r="D401" s="83"/>
      <c r="E401" s="84"/>
      <c r="F401" s="83"/>
      <c r="G401" s="85"/>
      <c r="H401" s="85"/>
      <c r="I401" s="86"/>
      <c r="J401" s="86"/>
      <c r="K401" s="85"/>
      <c r="L401" s="86"/>
      <c r="M401" s="118"/>
      <c r="N401" s="108"/>
      <c r="O401" s="109"/>
      <c r="P401" s="110"/>
      <c r="Q401" s="86"/>
      <c r="R401" s="86"/>
      <c r="S401" s="128">
        <f t="shared" si="185"/>
        <v>30479.845939999945</v>
      </c>
      <c r="T401" s="128">
        <f t="shared" si="186"/>
        <v>0</v>
      </c>
      <c r="U401" s="126">
        <f t="shared" si="191"/>
        <v>0</v>
      </c>
      <c r="V401" s="126">
        <f t="shared" si="192"/>
        <v>0</v>
      </c>
      <c r="W401" s="125">
        <f t="shared" si="193"/>
        <v>0</v>
      </c>
      <c r="X401" s="125">
        <f t="shared" si="194"/>
        <v>0</v>
      </c>
      <c r="Y401" s="127">
        <f t="shared" si="195"/>
        <v>1407.0099999999979</v>
      </c>
      <c r="Z401" s="127">
        <f t="shared" si="196"/>
        <v>479.84593999999817</v>
      </c>
      <c r="AA401" s="127">
        <f t="shared" si="197"/>
        <v>1407.0099999999979</v>
      </c>
      <c r="AB401" s="127">
        <f t="shared" si="198"/>
        <v>479.84593999999817</v>
      </c>
      <c r="AC401" s="91" t="str">
        <f>VLOOKUP(WEEKDAY(C401,2),Служебный!K$4:L$10,2)</f>
        <v>сб</v>
      </c>
      <c r="AD401" s="111" t="str">
        <f t="shared" ref="AD401:AD464" si="206">IF(G401 &lt;&gt; "",TEXT((HOUR(D401)),0)&amp;"-"&amp;TEXT(HOUR(D401)+1,0),"")</f>
        <v/>
      </c>
      <c r="AE401" s="91" t="e">
        <f>VLOOKUP(G:G,Служебный!B:G,6,)</f>
        <v>#N/A</v>
      </c>
      <c r="AF401" s="91" t="e">
        <f>VLOOKUP(G:G,Служебный!B:G,3,FALSE)</f>
        <v>#N/A</v>
      </c>
      <c r="AG401" s="91" t="e">
        <f>VLOOKUP(G:G,Служебный!B:G,4,FALSE)</f>
        <v>#N/A</v>
      </c>
      <c r="AH401" s="112">
        <f t="shared" si="199"/>
        <v>0</v>
      </c>
      <c r="AI401" s="112">
        <f t="shared" si="200"/>
        <v>0</v>
      </c>
      <c r="AJ401" s="112" t="str">
        <f t="shared" si="181"/>
        <v>интрадей</v>
      </c>
      <c r="AK401" s="91" t="str">
        <f>IF(D401&lt;Служебный!P$3,"Раньше открытия",IF(D401&gt;Служебный!P$6,"Позже закрытия",IF(D401&lt;Служебный!P$4,Служебный!N$4,IF((D401&gt;Служебный!P$5),Служебный!N$6,Служебный!N$5))))</f>
        <v>9:30 - 11:00</v>
      </c>
      <c r="AL401" s="91">
        <f t="shared" si="201"/>
        <v>0</v>
      </c>
      <c r="AM401" s="91">
        <f t="shared" si="202"/>
        <v>0</v>
      </c>
      <c r="AN401" s="91" t="str">
        <f t="shared" si="187"/>
        <v/>
      </c>
      <c r="AO401" s="91" t="str">
        <f t="shared" si="188"/>
        <v/>
      </c>
      <c r="AP401" s="113" t="str">
        <f t="shared" si="189"/>
        <v/>
      </c>
      <c r="AQ401" s="114">
        <f t="shared" si="182"/>
        <v>0</v>
      </c>
      <c r="AR401" s="114">
        <f t="shared" si="183"/>
        <v>30000</v>
      </c>
      <c r="AS401" s="114">
        <f t="shared" si="184"/>
        <v>1.5994864666664823</v>
      </c>
      <c r="AT401" s="114">
        <f t="shared" si="190"/>
        <v>0</v>
      </c>
      <c r="AU401" s="91">
        <f t="shared" si="203"/>
        <v>0</v>
      </c>
      <c r="AV401" s="91">
        <f t="shared" si="204"/>
        <v>0</v>
      </c>
      <c r="AW401" s="91">
        <f t="shared" si="205"/>
        <v>0</v>
      </c>
      <c r="AX401" s="115">
        <f>IF(AV401=0,AX400,IF(VLOOKUP(C400,Сводный!I:L,2,FALSE)&lt;0,IF(AX400&lt;0,AX400-1,-1),IF(AX400&gt;0,AX400+1,1)))</f>
        <v>-1</v>
      </c>
      <c r="AY401" s="120"/>
    </row>
    <row r="402" spans="1:51" s="25" customFormat="1" ht="11.25">
      <c r="A402" s="124"/>
      <c r="B402" s="116">
        <v>401</v>
      </c>
      <c r="C402" s="134"/>
      <c r="D402" s="83"/>
      <c r="E402" s="84"/>
      <c r="F402" s="83"/>
      <c r="G402" s="85"/>
      <c r="H402" s="85"/>
      <c r="I402" s="86"/>
      <c r="J402" s="86"/>
      <c r="K402" s="85"/>
      <c r="L402" s="86"/>
      <c r="M402" s="118"/>
      <c r="N402" s="108"/>
      <c r="O402" s="109"/>
      <c r="P402" s="110"/>
      <c r="Q402" s="86"/>
      <c r="R402" s="86"/>
      <c r="S402" s="128">
        <f t="shared" si="185"/>
        <v>30479.845939999945</v>
      </c>
      <c r="T402" s="128">
        <f t="shared" si="186"/>
        <v>0</v>
      </c>
      <c r="U402" s="126">
        <f t="shared" si="191"/>
        <v>0</v>
      </c>
      <c r="V402" s="126">
        <f t="shared" si="192"/>
        <v>0</v>
      </c>
      <c r="W402" s="125">
        <f t="shared" si="193"/>
        <v>0</v>
      </c>
      <c r="X402" s="125">
        <f t="shared" si="194"/>
        <v>0</v>
      </c>
      <c r="Y402" s="127">
        <f t="shared" si="195"/>
        <v>1407.0099999999979</v>
      </c>
      <c r="Z402" s="127">
        <f t="shared" si="196"/>
        <v>479.84593999999817</v>
      </c>
      <c r="AA402" s="127">
        <f t="shared" si="197"/>
        <v>1407.0099999999979</v>
      </c>
      <c r="AB402" s="127">
        <f t="shared" si="198"/>
        <v>479.84593999999817</v>
      </c>
      <c r="AC402" s="91" t="str">
        <f>VLOOKUP(WEEKDAY(C402,2),Служебный!K$4:L$10,2)</f>
        <v>сб</v>
      </c>
      <c r="AD402" s="111" t="str">
        <f t="shared" si="206"/>
        <v/>
      </c>
      <c r="AE402" s="91" t="e">
        <f>VLOOKUP(G:G,Служебный!B:G,6,)</f>
        <v>#N/A</v>
      </c>
      <c r="AF402" s="91" t="e">
        <f>VLOOKUP(G:G,Служебный!B:G,3,FALSE)</f>
        <v>#N/A</v>
      </c>
      <c r="AG402" s="91" t="e">
        <f>VLOOKUP(G:G,Служебный!B:G,4,FALSE)</f>
        <v>#N/A</v>
      </c>
      <c r="AH402" s="112">
        <f t="shared" si="199"/>
        <v>0</v>
      </c>
      <c r="AI402" s="112">
        <f t="shared" si="200"/>
        <v>0</v>
      </c>
      <c r="AJ402" s="112" t="str">
        <f t="shared" si="181"/>
        <v>интрадей</v>
      </c>
      <c r="AK402" s="91" t="str">
        <f>IF(D402&lt;Служебный!P$3,"Раньше открытия",IF(D402&gt;Служебный!P$6,"Позже закрытия",IF(D402&lt;Служебный!P$4,Служебный!N$4,IF((D402&gt;Служебный!P$5),Служебный!N$6,Служебный!N$5))))</f>
        <v>9:30 - 11:00</v>
      </c>
      <c r="AL402" s="91">
        <f t="shared" si="201"/>
        <v>0</v>
      </c>
      <c r="AM402" s="91">
        <f t="shared" si="202"/>
        <v>0</v>
      </c>
      <c r="AN402" s="91" t="str">
        <f t="shared" si="187"/>
        <v/>
      </c>
      <c r="AO402" s="91" t="str">
        <f t="shared" si="188"/>
        <v/>
      </c>
      <c r="AP402" s="113" t="str">
        <f t="shared" si="189"/>
        <v/>
      </c>
      <c r="AQ402" s="114">
        <f t="shared" si="182"/>
        <v>0</v>
      </c>
      <c r="AR402" s="114">
        <f t="shared" si="183"/>
        <v>30000</v>
      </c>
      <c r="AS402" s="114">
        <f t="shared" si="184"/>
        <v>1.5994864666664823</v>
      </c>
      <c r="AT402" s="114">
        <f t="shared" si="190"/>
        <v>0</v>
      </c>
      <c r="AU402" s="91">
        <f t="shared" si="203"/>
        <v>0</v>
      </c>
      <c r="AV402" s="91">
        <f t="shared" si="204"/>
        <v>0</v>
      </c>
      <c r="AW402" s="91">
        <f t="shared" si="205"/>
        <v>0</v>
      </c>
      <c r="AX402" s="115">
        <f>IF(AV402=0,AX401,IF(VLOOKUP(C401,Сводный!I:L,2,FALSE)&lt;0,IF(AX401&lt;0,AX401-1,-1),IF(AX401&gt;0,AX401+1,1)))</f>
        <v>-1</v>
      </c>
      <c r="AY402" s="120"/>
    </row>
    <row r="403" spans="1:51" s="25" customFormat="1" ht="11.25">
      <c r="A403" s="124"/>
      <c r="B403" s="116">
        <v>402</v>
      </c>
      <c r="C403" s="134"/>
      <c r="D403" s="83"/>
      <c r="E403" s="84"/>
      <c r="F403" s="83"/>
      <c r="G403" s="85"/>
      <c r="H403" s="85"/>
      <c r="I403" s="86"/>
      <c r="J403" s="86"/>
      <c r="K403" s="85"/>
      <c r="L403" s="86"/>
      <c r="M403" s="118"/>
      <c r="N403" s="108"/>
      <c r="O403" s="109"/>
      <c r="P403" s="110"/>
      <c r="Q403" s="86"/>
      <c r="R403" s="86"/>
      <c r="S403" s="128">
        <f t="shared" si="185"/>
        <v>30479.845939999945</v>
      </c>
      <c r="T403" s="128">
        <f t="shared" si="186"/>
        <v>0</v>
      </c>
      <c r="U403" s="126">
        <f t="shared" si="191"/>
        <v>0</v>
      </c>
      <c r="V403" s="126">
        <f t="shared" si="192"/>
        <v>0</v>
      </c>
      <c r="W403" s="125">
        <f t="shared" si="193"/>
        <v>0</v>
      </c>
      <c r="X403" s="125">
        <f t="shared" si="194"/>
        <v>0</v>
      </c>
      <c r="Y403" s="127">
        <f t="shared" si="195"/>
        <v>1407.0099999999979</v>
      </c>
      <c r="Z403" s="127">
        <f t="shared" si="196"/>
        <v>479.84593999999817</v>
      </c>
      <c r="AA403" s="127">
        <f t="shared" si="197"/>
        <v>1407.0099999999979</v>
      </c>
      <c r="AB403" s="127">
        <f t="shared" si="198"/>
        <v>479.84593999999817</v>
      </c>
      <c r="AC403" s="91" t="str">
        <f>VLOOKUP(WEEKDAY(C403,2),Служебный!K$4:L$10,2)</f>
        <v>сб</v>
      </c>
      <c r="AD403" s="111" t="str">
        <f t="shared" si="206"/>
        <v/>
      </c>
      <c r="AE403" s="91" t="e">
        <f>VLOOKUP(G:G,Служебный!B:G,6,)</f>
        <v>#N/A</v>
      </c>
      <c r="AF403" s="91" t="e">
        <f>VLOOKUP(G:G,Служебный!B:G,3,FALSE)</f>
        <v>#N/A</v>
      </c>
      <c r="AG403" s="91" t="e">
        <f>VLOOKUP(G:G,Служебный!B:G,4,FALSE)</f>
        <v>#N/A</v>
      </c>
      <c r="AH403" s="112">
        <f t="shared" si="199"/>
        <v>0</v>
      </c>
      <c r="AI403" s="112">
        <f t="shared" si="200"/>
        <v>0</v>
      </c>
      <c r="AJ403" s="112" t="str">
        <f t="shared" si="181"/>
        <v>интрадей</v>
      </c>
      <c r="AK403" s="91" t="str">
        <f>IF(D403&lt;Служебный!P$3,"Раньше открытия",IF(D403&gt;Служебный!P$6,"Позже закрытия",IF(D403&lt;Служебный!P$4,Служебный!N$4,IF((D403&gt;Служебный!P$5),Служебный!N$6,Служебный!N$5))))</f>
        <v>9:30 - 11:00</v>
      </c>
      <c r="AL403" s="91">
        <f t="shared" si="201"/>
        <v>0</v>
      </c>
      <c r="AM403" s="91">
        <f t="shared" si="202"/>
        <v>0</v>
      </c>
      <c r="AN403" s="91" t="str">
        <f t="shared" si="187"/>
        <v/>
      </c>
      <c r="AO403" s="91" t="str">
        <f t="shared" si="188"/>
        <v/>
      </c>
      <c r="AP403" s="113" t="str">
        <f t="shared" si="189"/>
        <v/>
      </c>
      <c r="AQ403" s="114">
        <f t="shared" si="182"/>
        <v>0</v>
      </c>
      <c r="AR403" s="114">
        <f t="shared" si="183"/>
        <v>30000</v>
      </c>
      <c r="AS403" s="114">
        <f t="shared" si="184"/>
        <v>1.5994864666664823</v>
      </c>
      <c r="AT403" s="114">
        <f t="shared" si="190"/>
        <v>0</v>
      </c>
      <c r="AU403" s="91">
        <f t="shared" si="203"/>
        <v>0</v>
      </c>
      <c r="AV403" s="91">
        <f t="shared" si="204"/>
        <v>0</v>
      </c>
      <c r="AW403" s="91">
        <f t="shared" si="205"/>
        <v>0</v>
      </c>
      <c r="AX403" s="115">
        <f>IF(AV403=0,AX402,IF(VLOOKUP(C402,Сводный!I:L,2,FALSE)&lt;0,IF(AX402&lt;0,AX402-1,-1),IF(AX402&gt;0,AX402+1,1)))</f>
        <v>-1</v>
      </c>
      <c r="AY403" s="120"/>
    </row>
    <row r="404" spans="1:51" s="25" customFormat="1" ht="11.25">
      <c r="A404" s="124"/>
      <c r="B404" s="116">
        <v>403</v>
      </c>
      <c r="C404" s="134"/>
      <c r="D404" s="83"/>
      <c r="E404" s="84"/>
      <c r="F404" s="83"/>
      <c r="G404" s="85"/>
      <c r="H404" s="85"/>
      <c r="I404" s="86"/>
      <c r="J404" s="86"/>
      <c r="K404" s="85"/>
      <c r="L404" s="86"/>
      <c r="M404" s="118"/>
      <c r="N404" s="108"/>
      <c r="O404" s="109"/>
      <c r="P404" s="110"/>
      <c r="Q404" s="86"/>
      <c r="R404" s="86"/>
      <c r="S404" s="128">
        <f t="shared" si="185"/>
        <v>30479.845939999945</v>
      </c>
      <c r="T404" s="128">
        <f t="shared" si="186"/>
        <v>0</v>
      </c>
      <c r="U404" s="126">
        <f t="shared" si="191"/>
        <v>0</v>
      </c>
      <c r="V404" s="126">
        <f t="shared" si="192"/>
        <v>0</v>
      </c>
      <c r="W404" s="125">
        <f t="shared" si="193"/>
        <v>0</v>
      </c>
      <c r="X404" s="125">
        <f t="shared" si="194"/>
        <v>0</v>
      </c>
      <c r="Y404" s="127">
        <f t="shared" si="195"/>
        <v>1407.0099999999979</v>
      </c>
      <c r="Z404" s="127">
        <f t="shared" si="196"/>
        <v>479.84593999999817</v>
      </c>
      <c r="AA404" s="127">
        <f t="shared" si="197"/>
        <v>1407.0099999999979</v>
      </c>
      <c r="AB404" s="127">
        <f t="shared" si="198"/>
        <v>479.84593999999817</v>
      </c>
      <c r="AC404" s="91" t="str">
        <f>VLOOKUP(WEEKDAY(C404,2),Служебный!K$4:L$10,2)</f>
        <v>сб</v>
      </c>
      <c r="AD404" s="111" t="str">
        <f t="shared" si="206"/>
        <v/>
      </c>
      <c r="AE404" s="91" t="e">
        <f>VLOOKUP(G:G,Служебный!B:G,6,)</f>
        <v>#N/A</v>
      </c>
      <c r="AF404" s="91" t="e">
        <f>VLOOKUP(G:G,Служебный!B:G,3,FALSE)</f>
        <v>#N/A</v>
      </c>
      <c r="AG404" s="91" t="e">
        <f>VLOOKUP(G:G,Служебный!B:G,4,FALSE)</f>
        <v>#N/A</v>
      </c>
      <c r="AH404" s="112">
        <f t="shared" si="199"/>
        <v>0</v>
      </c>
      <c r="AI404" s="112">
        <f t="shared" si="200"/>
        <v>0</v>
      </c>
      <c r="AJ404" s="112" t="str">
        <f t="shared" si="181"/>
        <v>интрадей</v>
      </c>
      <c r="AK404" s="91" t="str">
        <f>IF(D404&lt;Служебный!P$3,"Раньше открытия",IF(D404&gt;Служебный!P$6,"Позже закрытия",IF(D404&lt;Служебный!P$4,Служебный!N$4,IF((D404&gt;Служебный!P$5),Служебный!N$6,Служебный!N$5))))</f>
        <v>9:30 - 11:00</v>
      </c>
      <c r="AL404" s="91">
        <f t="shared" si="201"/>
        <v>0</v>
      </c>
      <c r="AM404" s="91">
        <f t="shared" si="202"/>
        <v>0</v>
      </c>
      <c r="AN404" s="91" t="str">
        <f t="shared" si="187"/>
        <v/>
      </c>
      <c r="AO404" s="91" t="str">
        <f t="shared" si="188"/>
        <v/>
      </c>
      <c r="AP404" s="113" t="str">
        <f t="shared" si="189"/>
        <v/>
      </c>
      <c r="AQ404" s="114">
        <f t="shared" si="182"/>
        <v>0</v>
      </c>
      <c r="AR404" s="114">
        <f t="shared" si="183"/>
        <v>30000</v>
      </c>
      <c r="AS404" s="114">
        <f t="shared" si="184"/>
        <v>1.5994864666664823</v>
      </c>
      <c r="AT404" s="114">
        <f t="shared" si="190"/>
        <v>0</v>
      </c>
      <c r="AU404" s="91">
        <f t="shared" si="203"/>
        <v>0</v>
      </c>
      <c r="AV404" s="91">
        <f t="shared" si="204"/>
        <v>0</v>
      </c>
      <c r="AW404" s="91">
        <f t="shared" si="205"/>
        <v>0</v>
      </c>
      <c r="AX404" s="115">
        <f>IF(AV404=0,AX403,IF(VLOOKUP(C403,Сводный!I:L,2,FALSE)&lt;0,IF(AX403&lt;0,AX403-1,-1),IF(AX403&gt;0,AX403+1,1)))</f>
        <v>-1</v>
      </c>
      <c r="AY404" s="120"/>
    </row>
    <row r="405" spans="1:51" s="25" customFormat="1" ht="11.25">
      <c r="A405" s="124"/>
      <c r="B405" s="116">
        <v>404</v>
      </c>
      <c r="C405" s="134"/>
      <c r="D405" s="83"/>
      <c r="E405" s="84"/>
      <c r="F405" s="83"/>
      <c r="G405" s="85"/>
      <c r="H405" s="85"/>
      <c r="I405" s="86"/>
      <c r="J405" s="86"/>
      <c r="K405" s="85"/>
      <c r="L405" s="86"/>
      <c r="M405" s="118"/>
      <c r="N405" s="108"/>
      <c r="O405" s="109"/>
      <c r="P405" s="110"/>
      <c r="Q405" s="86"/>
      <c r="R405" s="86"/>
      <c r="S405" s="128">
        <f t="shared" si="185"/>
        <v>30479.845939999945</v>
      </c>
      <c r="T405" s="128">
        <f t="shared" si="186"/>
        <v>0</v>
      </c>
      <c r="U405" s="126">
        <f t="shared" si="191"/>
        <v>0</v>
      </c>
      <c r="V405" s="126">
        <f t="shared" si="192"/>
        <v>0</v>
      </c>
      <c r="W405" s="125">
        <f t="shared" si="193"/>
        <v>0</v>
      </c>
      <c r="X405" s="125">
        <f t="shared" si="194"/>
        <v>0</v>
      </c>
      <c r="Y405" s="127">
        <f t="shared" si="195"/>
        <v>1407.0099999999979</v>
      </c>
      <c r="Z405" s="127">
        <f t="shared" si="196"/>
        <v>479.84593999999817</v>
      </c>
      <c r="AA405" s="127">
        <f t="shared" si="197"/>
        <v>1407.0099999999979</v>
      </c>
      <c r="AB405" s="127">
        <f t="shared" si="198"/>
        <v>479.84593999999817</v>
      </c>
      <c r="AC405" s="91" t="str">
        <f>VLOOKUP(WEEKDAY(C405,2),Служебный!K$4:L$10,2)</f>
        <v>сб</v>
      </c>
      <c r="AD405" s="111" t="str">
        <f t="shared" si="206"/>
        <v/>
      </c>
      <c r="AE405" s="91" t="e">
        <f>VLOOKUP(G:G,Служебный!B:G,6,)</f>
        <v>#N/A</v>
      </c>
      <c r="AF405" s="91" t="e">
        <f>VLOOKUP(G:G,Служебный!B:G,3,FALSE)</f>
        <v>#N/A</v>
      </c>
      <c r="AG405" s="91" t="e">
        <f>VLOOKUP(G:G,Служебный!B:G,4,FALSE)</f>
        <v>#N/A</v>
      </c>
      <c r="AH405" s="112">
        <f t="shared" si="199"/>
        <v>0</v>
      </c>
      <c r="AI405" s="112">
        <f t="shared" si="200"/>
        <v>0</v>
      </c>
      <c r="AJ405" s="112" t="str">
        <f t="shared" si="181"/>
        <v>интрадей</v>
      </c>
      <c r="AK405" s="91" t="str">
        <f>IF(D405&lt;Служебный!P$3,"Раньше открытия",IF(D405&gt;Служебный!P$6,"Позже закрытия",IF(D405&lt;Служебный!P$4,Служебный!N$4,IF((D405&gt;Служебный!P$5),Служебный!N$6,Служебный!N$5))))</f>
        <v>9:30 - 11:00</v>
      </c>
      <c r="AL405" s="91">
        <f t="shared" si="201"/>
        <v>0</v>
      </c>
      <c r="AM405" s="91">
        <f t="shared" si="202"/>
        <v>0</v>
      </c>
      <c r="AN405" s="91" t="str">
        <f t="shared" si="187"/>
        <v/>
      </c>
      <c r="AO405" s="91" t="str">
        <f t="shared" si="188"/>
        <v/>
      </c>
      <c r="AP405" s="113" t="str">
        <f t="shared" si="189"/>
        <v/>
      </c>
      <c r="AQ405" s="114">
        <f t="shared" si="182"/>
        <v>0</v>
      </c>
      <c r="AR405" s="114">
        <f t="shared" si="183"/>
        <v>30000</v>
      </c>
      <c r="AS405" s="114">
        <f t="shared" si="184"/>
        <v>1.5994864666664823</v>
      </c>
      <c r="AT405" s="114">
        <f t="shared" si="190"/>
        <v>0</v>
      </c>
      <c r="AU405" s="91">
        <f t="shared" si="203"/>
        <v>0</v>
      </c>
      <c r="AV405" s="91">
        <f t="shared" si="204"/>
        <v>0</v>
      </c>
      <c r="AW405" s="91">
        <f t="shared" si="205"/>
        <v>0</v>
      </c>
      <c r="AX405" s="115">
        <f>IF(AV405=0,AX404,IF(VLOOKUP(C404,Сводный!I:L,2,FALSE)&lt;0,IF(AX404&lt;0,AX404-1,-1),IF(AX404&gt;0,AX404+1,1)))</f>
        <v>-1</v>
      </c>
      <c r="AY405" s="120"/>
    </row>
    <row r="406" spans="1:51" s="25" customFormat="1" ht="11.25">
      <c r="A406" s="124"/>
      <c r="B406" s="116">
        <v>405</v>
      </c>
      <c r="C406" s="134"/>
      <c r="D406" s="83"/>
      <c r="E406" s="84"/>
      <c r="F406" s="83"/>
      <c r="G406" s="85"/>
      <c r="H406" s="85"/>
      <c r="I406" s="86"/>
      <c r="J406" s="86"/>
      <c r="K406" s="85"/>
      <c r="L406" s="86"/>
      <c r="M406" s="118"/>
      <c r="N406" s="108"/>
      <c r="O406" s="109"/>
      <c r="P406" s="110"/>
      <c r="Q406" s="86"/>
      <c r="R406" s="86"/>
      <c r="S406" s="128">
        <f t="shared" si="185"/>
        <v>30479.845939999945</v>
      </c>
      <c r="T406" s="128">
        <f t="shared" si="186"/>
        <v>0</v>
      </c>
      <c r="U406" s="126">
        <f t="shared" si="191"/>
        <v>0</v>
      </c>
      <c r="V406" s="126">
        <f t="shared" si="192"/>
        <v>0</v>
      </c>
      <c r="W406" s="125">
        <f t="shared" si="193"/>
        <v>0</v>
      </c>
      <c r="X406" s="125">
        <f t="shared" si="194"/>
        <v>0</v>
      </c>
      <c r="Y406" s="127">
        <f t="shared" si="195"/>
        <v>1407.0099999999979</v>
      </c>
      <c r="Z406" s="127">
        <f t="shared" si="196"/>
        <v>479.84593999999817</v>
      </c>
      <c r="AA406" s="127">
        <f t="shared" si="197"/>
        <v>1407.0099999999979</v>
      </c>
      <c r="AB406" s="127">
        <f t="shared" si="198"/>
        <v>479.84593999999817</v>
      </c>
      <c r="AC406" s="91" t="str">
        <f>VLOOKUP(WEEKDAY(C406,2),Служебный!K$4:L$10,2)</f>
        <v>сб</v>
      </c>
      <c r="AD406" s="111" t="str">
        <f t="shared" si="206"/>
        <v/>
      </c>
      <c r="AE406" s="91" t="e">
        <f>VLOOKUP(G:G,Служебный!B:G,6,)</f>
        <v>#N/A</v>
      </c>
      <c r="AF406" s="91" t="e">
        <f>VLOOKUP(G:G,Служебный!B:G,3,FALSE)</f>
        <v>#N/A</v>
      </c>
      <c r="AG406" s="91" t="e">
        <f>VLOOKUP(G:G,Служебный!B:G,4,FALSE)</f>
        <v>#N/A</v>
      </c>
      <c r="AH406" s="112">
        <f t="shared" si="199"/>
        <v>0</v>
      </c>
      <c r="AI406" s="112">
        <f t="shared" si="200"/>
        <v>0</v>
      </c>
      <c r="AJ406" s="112" t="str">
        <f t="shared" si="181"/>
        <v>интрадей</v>
      </c>
      <c r="AK406" s="91" t="str">
        <f>IF(D406&lt;Служебный!P$3,"Раньше открытия",IF(D406&gt;Служебный!P$6,"Позже закрытия",IF(D406&lt;Служебный!P$4,Служебный!N$4,IF((D406&gt;Служебный!P$5),Служебный!N$6,Служебный!N$5))))</f>
        <v>9:30 - 11:00</v>
      </c>
      <c r="AL406" s="91">
        <f t="shared" si="201"/>
        <v>0</v>
      </c>
      <c r="AM406" s="91">
        <f t="shared" si="202"/>
        <v>0</v>
      </c>
      <c r="AN406" s="91" t="str">
        <f t="shared" si="187"/>
        <v/>
      </c>
      <c r="AO406" s="91" t="str">
        <f t="shared" si="188"/>
        <v/>
      </c>
      <c r="AP406" s="113" t="str">
        <f t="shared" si="189"/>
        <v/>
      </c>
      <c r="AQ406" s="114">
        <f t="shared" si="182"/>
        <v>0</v>
      </c>
      <c r="AR406" s="114">
        <f t="shared" si="183"/>
        <v>30000</v>
      </c>
      <c r="AS406" s="114">
        <f t="shared" si="184"/>
        <v>1.5994864666664823</v>
      </c>
      <c r="AT406" s="114">
        <f t="shared" si="190"/>
        <v>0</v>
      </c>
      <c r="AU406" s="91">
        <f t="shared" si="203"/>
        <v>0</v>
      </c>
      <c r="AV406" s="91">
        <f t="shared" si="204"/>
        <v>0</v>
      </c>
      <c r="AW406" s="91">
        <f t="shared" si="205"/>
        <v>0</v>
      </c>
      <c r="AX406" s="115">
        <f>IF(AV406=0,AX405,IF(VLOOKUP(C405,Сводный!I:L,2,FALSE)&lt;0,IF(AX405&lt;0,AX405-1,-1),IF(AX405&gt;0,AX405+1,1)))</f>
        <v>-1</v>
      </c>
      <c r="AY406" s="120"/>
    </row>
    <row r="407" spans="1:51" s="25" customFormat="1" ht="11.25">
      <c r="A407" s="124"/>
      <c r="B407" s="116">
        <v>406</v>
      </c>
      <c r="C407" s="134"/>
      <c r="D407" s="83"/>
      <c r="E407" s="84"/>
      <c r="F407" s="83"/>
      <c r="G407" s="85"/>
      <c r="H407" s="85"/>
      <c r="I407" s="86"/>
      <c r="J407" s="86"/>
      <c r="K407" s="85"/>
      <c r="L407" s="86"/>
      <c r="M407" s="118"/>
      <c r="N407" s="108"/>
      <c r="O407" s="109"/>
      <c r="P407" s="110"/>
      <c r="Q407" s="86"/>
      <c r="R407" s="86"/>
      <c r="S407" s="128">
        <f t="shared" si="185"/>
        <v>30479.845939999945</v>
      </c>
      <c r="T407" s="128">
        <f t="shared" si="186"/>
        <v>0</v>
      </c>
      <c r="U407" s="126">
        <f t="shared" si="191"/>
        <v>0</v>
      </c>
      <c r="V407" s="126">
        <f t="shared" si="192"/>
        <v>0</v>
      </c>
      <c r="W407" s="125">
        <f t="shared" si="193"/>
        <v>0</v>
      </c>
      <c r="X407" s="125">
        <f t="shared" si="194"/>
        <v>0</v>
      </c>
      <c r="Y407" s="127">
        <f t="shared" si="195"/>
        <v>1407.0099999999979</v>
      </c>
      <c r="Z407" s="127">
        <f t="shared" si="196"/>
        <v>479.84593999999817</v>
      </c>
      <c r="AA407" s="127">
        <f t="shared" si="197"/>
        <v>1407.0099999999979</v>
      </c>
      <c r="AB407" s="127">
        <f t="shared" si="198"/>
        <v>479.84593999999817</v>
      </c>
      <c r="AC407" s="91" t="str">
        <f>VLOOKUP(WEEKDAY(C407,2),Служебный!K$4:L$10,2)</f>
        <v>сб</v>
      </c>
      <c r="AD407" s="111" t="str">
        <f t="shared" si="206"/>
        <v/>
      </c>
      <c r="AE407" s="91" t="e">
        <f>VLOOKUP(G:G,Служебный!B:G,6,)</f>
        <v>#N/A</v>
      </c>
      <c r="AF407" s="91" t="e">
        <f>VLOOKUP(G:G,Служебный!B:G,3,FALSE)</f>
        <v>#N/A</v>
      </c>
      <c r="AG407" s="91" t="e">
        <f>VLOOKUP(G:G,Служебный!B:G,4,FALSE)</f>
        <v>#N/A</v>
      </c>
      <c r="AH407" s="112">
        <f t="shared" si="199"/>
        <v>0</v>
      </c>
      <c r="AI407" s="112">
        <f t="shared" si="200"/>
        <v>0</v>
      </c>
      <c r="AJ407" s="112" t="str">
        <f t="shared" si="181"/>
        <v>интрадей</v>
      </c>
      <c r="AK407" s="91" t="str">
        <f>IF(D407&lt;Служебный!P$3,"Раньше открытия",IF(D407&gt;Служебный!P$6,"Позже закрытия",IF(D407&lt;Служебный!P$4,Служебный!N$4,IF((D407&gt;Служебный!P$5),Служебный!N$6,Служебный!N$5))))</f>
        <v>9:30 - 11:00</v>
      </c>
      <c r="AL407" s="91">
        <f t="shared" si="201"/>
        <v>0</v>
      </c>
      <c r="AM407" s="91">
        <f t="shared" si="202"/>
        <v>0</v>
      </c>
      <c r="AN407" s="91" t="str">
        <f t="shared" si="187"/>
        <v/>
      </c>
      <c r="AO407" s="91" t="str">
        <f t="shared" si="188"/>
        <v/>
      </c>
      <c r="AP407" s="113" t="str">
        <f t="shared" si="189"/>
        <v/>
      </c>
      <c r="AQ407" s="114">
        <f t="shared" si="182"/>
        <v>0</v>
      </c>
      <c r="AR407" s="114">
        <f t="shared" si="183"/>
        <v>30000</v>
      </c>
      <c r="AS407" s="114">
        <f t="shared" si="184"/>
        <v>1.5994864666664823</v>
      </c>
      <c r="AT407" s="114">
        <f t="shared" si="190"/>
        <v>0</v>
      </c>
      <c r="AU407" s="91">
        <f t="shared" si="203"/>
        <v>0</v>
      </c>
      <c r="AV407" s="91">
        <f t="shared" si="204"/>
        <v>0</v>
      </c>
      <c r="AW407" s="91">
        <f t="shared" si="205"/>
        <v>0</v>
      </c>
      <c r="AX407" s="115">
        <f>IF(AV407=0,AX406,IF(VLOOKUP(C406,Сводный!I:L,2,FALSE)&lt;0,IF(AX406&lt;0,AX406-1,-1),IF(AX406&gt;0,AX406+1,1)))</f>
        <v>-1</v>
      </c>
      <c r="AY407" s="120"/>
    </row>
    <row r="408" spans="1:51" s="25" customFormat="1" ht="11.25">
      <c r="A408" s="124"/>
      <c r="B408" s="116">
        <v>407</v>
      </c>
      <c r="C408" s="134"/>
      <c r="D408" s="83"/>
      <c r="E408" s="84"/>
      <c r="F408" s="83"/>
      <c r="G408" s="85"/>
      <c r="H408" s="85"/>
      <c r="I408" s="86"/>
      <c r="J408" s="86"/>
      <c r="K408" s="85"/>
      <c r="L408" s="86"/>
      <c r="M408" s="118"/>
      <c r="N408" s="108"/>
      <c r="O408" s="109"/>
      <c r="P408" s="110"/>
      <c r="Q408" s="86"/>
      <c r="R408" s="86"/>
      <c r="S408" s="128">
        <f t="shared" si="185"/>
        <v>30479.845939999945</v>
      </c>
      <c r="T408" s="128">
        <f t="shared" si="186"/>
        <v>0</v>
      </c>
      <c r="U408" s="126">
        <f t="shared" si="191"/>
        <v>0</v>
      </c>
      <c r="V408" s="126">
        <f t="shared" si="192"/>
        <v>0</v>
      </c>
      <c r="W408" s="125">
        <f t="shared" si="193"/>
        <v>0</v>
      </c>
      <c r="X408" s="125">
        <f t="shared" si="194"/>
        <v>0</v>
      </c>
      <c r="Y408" s="127">
        <f t="shared" si="195"/>
        <v>1407.0099999999979</v>
      </c>
      <c r="Z408" s="127">
        <f t="shared" si="196"/>
        <v>479.84593999999817</v>
      </c>
      <c r="AA408" s="127">
        <f t="shared" si="197"/>
        <v>1407.0099999999979</v>
      </c>
      <c r="AB408" s="127">
        <f t="shared" si="198"/>
        <v>479.84593999999817</v>
      </c>
      <c r="AC408" s="91" t="str">
        <f>VLOOKUP(WEEKDAY(C408,2),Служебный!K$4:L$10,2)</f>
        <v>сб</v>
      </c>
      <c r="AD408" s="111" t="str">
        <f t="shared" si="206"/>
        <v/>
      </c>
      <c r="AE408" s="91" t="e">
        <f>VLOOKUP(G:G,Служебный!B:G,6,)</f>
        <v>#N/A</v>
      </c>
      <c r="AF408" s="91" t="e">
        <f>VLOOKUP(G:G,Служебный!B:G,3,FALSE)</f>
        <v>#N/A</v>
      </c>
      <c r="AG408" s="91" t="e">
        <f>VLOOKUP(G:G,Служебный!B:G,4,FALSE)</f>
        <v>#N/A</v>
      </c>
      <c r="AH408" s="112">
        <f t="shared" si="199"/>
        <v>0</v>
      </c>
      <c r="AI408" s="112">
        <f t="shared" si="200"/>
        <v>0</v>
      </c>
      <c r="AJ408" s="112" t="str">
        <f t="shared" si="181"/>
        <v>интрадей</v>
      </c>
      <c r="AK408" s="91" t="str">
        <f>IF(D408&lt;Служебный!P$3,"Раньше открытия",IF(D408&gt;Служебный!P$6,"Позже закрытия",IF(D408&lt;Служебный!P$4,Служебный!N$4,IF((D408&gt;Служебный!P$5),Служебный!N$6,Служебный!N$5))))</f>
        <v>9:30 - 11:00</v>
      </c>
      <c r="AL408" s="91">
        <f t="shared" si="201"/>
        <v>0</v>
      </c>
      <c r="AM408" s="91">
        <f t="shared" si="202"/>
        <v>0</v>
      </c>
      <c r="AN408" s="91" t="str">
        <f t="shared" si="187"/>
        <v/>
      </c>
      <c r="AO408" s="91" t="str">
        <f t="shared" si="188"/>
        <v/>
      </c>
      <c r="AP408" s="113" t="str">
        <f t="shared" si="189"/>
        <v/>
      </c>
      <c r="AQ408" s="114">
        <f t="shared" si="182"/>
        <v>0</v>
      </c>
      <c r="AR408" s="114">
        <f t="shared" si="183"/>
        <v>30000</v>
      </c>
      <c r="AS408" s="114">
        <f t="shared" si="184"/>
        <v>1.5994864666664823</v>
      </c>
      <c r="AT408" s="114">
        <f t="shared" si="190"/>
        <v>0</v>
      </c>
      <c r="AU408" s="91">
        <f t="shared" si="203"/>
        <v>0</v>
      </c>
      <c r="AV408" s="91">
        <f t="shared" si="204"/>
        <v>0</v>
      </c>
      <c r="AW408" s="91">
        <f t="shared" si="205"/>
        <v>0</v>
      </c>
      <c r="AX408" s="115">
        <f>IF(AV408=0,AX407,IF(VLOOKUP(C407,Сводный!I:L,2,FALSE)&lt;0,IF(AX407&lt;0,AX407-1,-1),IF(AX407&gt;0,AX407+1,1)))</f>
        <v>-1</v>
      </c>
      <c r="AY408" s="120"/>
    </row>
    <row r="409" spans="1:51" s="25" customFormat="1" ht="11.25">
      <c r="A409" s="124"/>
      <c r="B409" s="116">
        <v>408</v>
      </c>
      <c r="C409" s="134"/>
      <c r="D409" s="83"/>
      <c r="E409" s="84"/>
      <c r="F409" s="83"/>
      <c r="G409" s="85"/>
      <c r="H409" s="85"/>
      <c r="I409" s="86"/>
      <c r="J409" s="86"/>
      <c r="K409" s="85"/>
      <c r="L409" s="86"/>
      <c r="M409" s="118"/>
      <c r="N409" s="108"/>
      <c r="O409" s="109"/>
      <c r="P409" s="110"/>
      <c r="Q409" s="86"/>
      <c r="R409" s="86"/>
      <c r="S409" s="128">
        <f t="shared" si="185"/>
        <v>30479.845939999945</v>
      </c>
      <c r="T409" s="128">
        <f t="shared" si="186"/>
        <v>0</v>
      </c>
      <c r="U409" s="126">
        <f t="shared" si="191"/>
        <v>0</v>
      </c>
      <c r="V409" s="126">
        <f t="shared" si="192"/>
        <v>0</v>
      </c>
      <c r="W409" s="125">
        <f t="shared" si="193"/>
        <v>0</v>
      </c>
      <c r="X409" s="125">
        <f t="shared" si="194"/>
        <v>0</v>
      </c>
      <c r="Y409" s="127">
        <f t="shared" si="195"/>
        <v>1407.0099999999979</v>
      </c>
      <c r="Z409" s="127">
        <f t="shared" si="196"/>
        <v>479.84593999999817</v>
      </c>
      <c r="AA409" s="127">
        <f t="shared" si="197"/>
        <v>1407.0099999999979</v>
      </c>
      <c r="AB409" s="127">
        <f t="shared" si="198"/>
        <v>479.84593999999817</v>
      </c>
      <c r="AC409" s="91" t="str">
        <f>VLOOKUP(WEEKDAY(C409,2),Служебный!K$4:L$10,2)</f>
        <v>сб</v>
      </c>
      <c r="AD409" s="111" t="str">
        <f t="shared" si="206"/>
        <v/>
      </c>
      <c r="AE409" s="91" t="e">
        <f>VLOOKUP(G:G,Служебный!B:G,6,)</f>
        <v>#N/A</v>
      </c>
      <c r="AF409" s="91" t="e">
        <f>VLOOKUP(G:G,Служебный!B:G,3,FALSE)</f>
        <v>#N/A</v>
      </c>
      <c r="AG409" s="91" t="e">
        <f>VLOOKUP(G:G,Служебный!B:G,4,FALSE)</f>
        <v>#N/A</v>
      </c>
      <c r="AH409" s="112">
        <f t="shared" si="199"/>
        <v>0</v>
      </c>
      <c r="AI409" s="112">
        <f t="shared" si="200"/>
        <v>0</v>
      </c>
      <c r="AJ409" s="112" t="str">
        <f t="shared" si="181"/>
        <v>интрадей</v>
      </c>
      <c r="AK409" s="91" t="str">
        <f>IF(D409&lt;Служебный!P$3,"Раньше открытия",IF(D409&gt;Служебный!P$6,"Позже закрытия",IF(D409&lt;Служебный!P$4,Служебный!N$4,IF((D409&gt;Служебный!P$5),Служебный!N$6,Служебный!N$5))))</f>
        <v>9:30 - 11:00</v>
      </c>
      <c r="AL409" s="91">
        <f t="shared" si="201"/>
        <v>0</v>
      </c>
      <c r="AM409" s="91">
        <f t="shared" si="202"/>
        <v>0</v>
      </c>
      <c r="AN409" s="91" t="str">
        <f t="shared" si="187"/>
        <v/>
      </c>
      <c r="AO409" s="91" t="str">
        <f t="shared" si="188"/>
        <v/>
      </c>
      <c r="AP409" s="113" t="str">
        <f t="shared" si="189"/>
        <v/>
      </c>
      <c r="AQ409" s="114">
        <f t="shared" si="182"/>
        <v>0</v>
      </c>
      <c r="AR409" s="114">
        <f t="shared" si="183"/>
        <v>30000</v>
      </c>
      <c r="AS409" s="114">
        <f t="shared" si="184"/>
        <v>1.5994864666664823</v>
      </c>
      <c r="AT409" s="114">
        <f t="shared" si="190"/>
        <v>0</v>
      </c>
      <c r="AU409" s="91">
        <f t="shared" si="203"/>
        <v>0</v>
      </c>
      <c r="AV409" s="91">
        <f t="shared" si="204"/>
        <v>0</v>
      </c>
      <c r="AW409" s="91">
        <f t="shared" si="205"/>
        <v>0</v>
      </c>
      <c r="AX409" s="115">
        <f>IF(AV409=0,AX408,IF(VLOOKUP(C408,Сводный!I:L,2,FALSE)&lt;0,IF(AX408&lt;0,AX408-1,-1),IF(AX408&gt;0,AX408+1,1)))</f>
        <v>-1</v>
      </c>
      <c r="AY409" s="120"/>
    </row>
    <row r="410" spans="1:51" s="25" customFormat="1" ht="11.25">
      <c r="A410" s="124"/>
      <c r="B410" s="116">
        <v>409</v>
      </c>
      <c r="C410" s="134"/>
      <c r="D410" s="83"/>
      <c r="E410" s="84"/>
      <c r="F410" s="83"/>
      <c r="G410" s="85"/>
      <c r="H410" s="85"/>
      <c r="I410" s="86"/>
      <c r="J410" s="86"/>
      <c r="K410" s="85"/>
      <c r="L410" s="86"/>
      <c r="M410" s="118"/>
      <c r="N410" s="108"/>
      <c r="O410" s="109"/>
      <c r="P410" s="110"/>
      <c r="Q410" s="86"/>
      <c r="R410" s="86"/>
      <c r="S410" s="128">
        <f t="shared" si="185"/>
        <v>30479.845939999945</v>
      </c>
      <c r="T410" s="128">
        <f t="shared" si="186"/>
        <v>0</v>
      </c>
      <c r="U410" s="126">
        <f t="shared" si="191"/>
        <v>0</v>
      </c>
      <c r="V410" s="126">
        <f t="shared" si="192"/>
        <v>0</v>
      </c>
      <c r="W410" s="125">
        <f t="shared" si="193"/>
        <v>0</v>
      </c>
      <c r="X410" s="125">
        <f t="shared" si="194"/>
        <v>0</v>
      </c>
      <c r="Y410" s="127">
        <f t="shared" si="195"/>
        <v>1407.0099999999979</v>
      </c>
      <c r="Z410" s="127">
        <f t="shared" si="196"/>
        <v>479.84593999999817</v>
      </c>
      <c r="AA410" s="127">
        <f t="shared" si="197"/>
        <v>1407.0099999999979</v>
      </c>
      <c r="AB410" s="127">
        <f t="shared" si="198"/>
        <v>479.84593999999817</v>
      </c>
      <c r="AC410" s="91" t="str">
        <f>VLOOKUP(WEEKDAY(C410,2),Служебный!K$4:L$10,2)</f>
        <v>сб</v>
      </c>
      <c r="AD410" s="111" t="str">
        <f t="shared" si="206"/>
        <v/>
      </c>
      <c r="AE410" s="91" t="e">
        <f>VLOOKUP(G:G,Служебный!B:G,6,)</f>
        <v>#N/A</v>
      </c>
      <c r="AF410" s="91" t="e">
        <f>VLOOKUP(G:G,Служебный!B:G,3,FALSE)</f>
        <v>#N/A</v>
      </c>
      <c r="AG410" s="91" t="e">
        <f>VLOOKUP(G:G,Служебный!B:G,4,FALSE)</f>
        <v>#N/A</v>
      </c>
      <c r="AH410" s="112">
        <f t="shared" si="199"/>
        <v>0</v>
      </c>
      <c r="AI410" s="112">
        <f t="shared" si="200"/>
        <v>0</v>
      </c>
      <c r="AJ410" s="112" t="str">
        <f t="shared" si="181"/>
        <v>интрадей</v>
      </c>
      <c r="AK410" s="91" t="str">
        <f>IF(D410&lt;Служебный!P$3,"Раньше открытия",IF(D410&gt;Служебный!P$6,"Позже закрытия",IF(D410&lt;Служебный!P$4,Служебный!N$4,IF((D410&gt;Служебный!P$5),Служебный!N$6,Служебный!N$5))))</f>
        <v>9:30 - 11:00</v>
      </c>
      <c r="AL410" s="91">
        <f t="shared" si="201"/>
        <v>0</v>
      </c>
      <c r="AM410" s="91">
        <f t="shared" si="202"/>
        <v>0</v>
      </c>
      <c r="AN410" s="91" t="str">
        <f t="shared" si="187"/>
        <v/>
      </c>
      <c r="AO410" s="91" t="str">
        <f t="shared" si="188"/>
        <v/>
      </c>
      <c r="AP410" s="113" t="str">
        <f t="shared" si="189"/>
        <v/>
      </c>
      <c r="AQ410" s="114">
        <f t="shared" si="182"/>
        <v>0</v>
      </c>
      <c r="AR410" s="114">
        <f t="shared" si="183"/>
        <v>30000</v>
      </c>
      <c r="AS410" s="114">
        <f t="shared" si="184"/>
        <v>1.5994864666664823</v>
      </c>
      <c r="AT410" s="114">
        <f t="shared" si="190"/>
        <v>0</v>
      </c>
      <c r="AU410" s="91">
        <f t="shared" si="203"/>
        <v>0</v>
      </c>
      <c r="AV410" s="91">
        <f t="shared" si="204"/>
        <v>0</v>
      </c>
      <c r="AW410" s="91">
        <f t="shared" si="205"/>
        <v>0</v>
      </c>
      <c r="AX410" s="115">
        <f>IF(AV410=0,AX409,IF(VLOOKUP(C409,Сводный!I:L,2,FALSE)&lt;0,IF(AX409&lt;0,AX409-1,-1),IF(AX409&gt;0,AX409+1,1)))</f>
        <v>-1</v>
      </c>
      <c r="AY410" s="120"/>
    </row>
    <row r="411" spans="1:51" s="25" customFormat="1" ht="11.25">
      <c r="A411" s="124"/>
      <c r="B411" s="116">
        <v>410</v>
      </c>
      <c r="C411" s="134"/>
      <c r="D411" s="83"/>
      <c r="E411" s="84"/>
      <c r="F411" s="83"/>
      <c r="G411" s="85"/>
      <c r="H411" s="85"/>
      <c r="I411" s="86"/>
      <c r="J411" s="86"/>
      <c r="K411" s="85"/>
      <c r="L411" s="86"/>
      <c r="M411" s="118"/>
      <c r="N411" s="108"/>
      <c r="O411" s="109"/>
      <c r="P411" s="110"/>
      <c r="Q411" s="86"/>
      <c r="R411" s="86"/>
      <c r="S411" s="128">
        <f t="shared" si="185"/>
        <v>30479.845939999945</v>
      </c>
      <c r="T411" s="128">
        <f t="shared" si="186"/>
        <v>0</v>
      </c>
      <c r="U411" s="126">
        <f t="shared" si="191"/>
        <v>0</v>
      </c>
      <c r="V411" s="126">
        <f t="shared" si="192"/>
        <v>0</v>
      </c>
      <c r="W411" s="125">
        <f t="shared" si="193"/>
        <v>0</v>
      </c>
      <c r="X411" s="125">
        <f t="shared" si="194"/>
        <v>0</v>
      </c>
      <c r="Y411" s="127">
        <f t="shared" si="195"/>
        <v>1407.0099999999979</v>
      </c>
      <c r="Z411" s="127">
        <f t="shared" si="196"/>
        <v>479.84593999999817</v>
      </c>
      <c r="AA411" s="127">
        <f t="shared" si="197"/>
        <v>1407.0099999999979</v>
      </c>
      <c r="AB411" s="127">
        <f t="shared" si="198"/>
        <v>479.84593999999817</v>
      </c>
      <c r="AC411" s="91" t="str">
        <f>VLOOKUP(WEEKDAY(C411,2),Служебный!K$4:L$10,2)</f>
        <v>сб</v>
      </c>
      <c r="AD411" s="111" t="str">
        <f t="shared" si="206"/>
        <v/>
      </c>
      <c r="AE411" s="91" t="e">
        <f>VLOOKUP(G:G,Служебный!B:G,6,)</f>
        <v>#N/A</v>
      </c>
      <c r="AF411" s="91" t="e">
        <f>VLOOKUP(G:G,Служебный!B:G,3,FALSE)</f>
        <v>#N/A</v>
      </c>
      <c r="AG411" s="91" t="e">
        <f>VLOOKUP(G:G,Служебный!B:G,4,FALSE)</f>
        <v>#N/A</v>
      </c>
      <c r="AH411" s="112">
        <f t="shared" si="199"/>
        <v>0</v>
      </c>
      <c r="AI411" s="112">
        <f t="shared" si="200"/>
        <v>0</v>
      </c>
      <c r="AJ411" s="112" t="str">
        <f t="shared" si="181"/>
        <v>интрадей</v>
      </c>
      <c r="AK411" s="91" t="str">
        <f>IF(D411&lt;Служебный!P$3,"Раньше открытия",IF(D411&gt;Служебный!P$6,"Позже закрытия",IF(D411&lt;Служебный!P$4,Служебный!N$4,IF((D411&gt;Служебный!P$5),Служебный!N$6,Служебный!N$5))))</f>
        <v>9:30 - 11:00</v>
      </c>
      <c r="AL411" s="91">
        <f t="shared" si="201"/>
        <v>0</v>
      </c>
      <c r="AM411" s="91">
        <f t="shared" si="202"/>
        <v>0</v>
      </c>
      <c r="AN411" s="91" t="str">
        <f t="shared" si="187"/>
        <v/>
      </c>
      <c r="AO411" s="91" t="str">
        <f t="shared" si="188"/>
        <v/>
      </c>
      <c r="AP411" s="113" t="str">
        <f t="shared" si="189"/>
        <v/>
      </c>
      <c r="AQ411" s="114">
        <f t="shared" si="182"/>
        <v>0</v>
      </c>
      <c r="AR411" s="114">
        <f t="shared" si="183"/>
        <v>30000</v>
      </c>
      <c r="AS411" s="114">
        <f t="shared" si="184"/>
        <v>1.5994864666664823</v>
      </c>
      <c r="AT411" s="114">
        <f t="shared" si="190"/>
        <v>0</v>
      </c>
      <c r="AU411" s="91">
        <f t="shared" si="203"/>
        <v>0</v>
      </c>
      <c r="AV411" s="91">
        <f t="shared" si="204"/>
        <v>0</v>
      </c>
      <c r="AW411" s="91">
        <f t="shared" si="205"/>
        <v>0</v>
      </c>
      <c r="AX411" s="115">
        <f>IF(AV411=0,AX410,IF(VLOOKUP(C410,Сводный!I:L,2,FALSE)&lt;0,IF(AX410&lt;0,AX410-1,-1),IF(AX410&gt;0,AX410+1,1)))</f>
        <v>-1</v>
      </c>
      <c r="AY411" s="120"/>
    </row>
    <row r="412" spans="1:51" s="25" customFormat="1" ht="11.25">
      <c r="A412" s="124"/>
      <c r="B412" s="116">
        <v>411</v>
      </c>
      <c r="C412" s="134"/>
      <c r="D412" s="83"/>
      <c r="E412" s="84"/>
      <c r="F412" s="83"/>
      <c r="G412" s="85"/>
      <c r="H412" s="85"/>
      <c r="I412" s="86"/>
      <c r="J412" s="86"/>
      <c r="K412" s="85"/>
      <c r="L412" s="86"/>
      <c r="M412" s="118"/>
      <c r="N412" s="108"/>
      <c r="O412" s="109"/>
      <c r="P412" s="110"/>
      <c r="Q412" s="86"/>
      <c r="R412" s="86"/>
      <c r="S412" s="128">
        <f t="shared" si="185"/>
        <v>30479.845939999945</v>
      </c>
      <c r="T412" s="128">
        <f t="shared" si="186"/>
        <v>0</v>
      </c>
      <c r="U412" s="126">
        <f t="shared" si="191"/>
        <v>0</v>
      </c>
      <c r="V412" s="126">
        <f t="shared" si="192"/>
        <v>0</v>
      </c>
      <c r="W412" s="125">
        <f t="shared" si="193"/>
        <v>0</v>
      </c>
      <c r="X412" s="125">
        <f t="shared" si="194"/>
        <v>0</v>
      </c>
      <c r="Y412" s="127">
        <f t="shared" si="195"/>
        <v>1407.0099999999979</v>
      </c>
      <c r="Z412" s="127">
        <f t="shared" si="196"/>
        <v>479.84593999999817</v>
      </c>
      <c r="AA412" s="127">
        <f t="shared" si="197"/>
        <v>1407.0099999999979</v>
      </c>
      <c r="AB412" s="127">
        <f t="shared" si="198"/>
        <v>479.84593999999817</v>
      </c>
      <c r="AC412" s="91" t="str">
        <f>VLOOKUP(WEEKDAY(C412,2),Служебный!K$4:L$10,2)</f>
        <v>сб</v>
      </c>
      <c r="AD412" s="111" t="str">
        <f t="shared" si="206"/>
        <v/>
      </c>
      <c r="AE412" s="91" t="e">
        <f>VLOOKUP(G:G,Служебный!B:G,6,)</f>
        <v>#N/A</v>
      </c>
      <c r="AF412" s="91" t="e">
        <f>VLOOKUP(G:G,Служебный!B:G,3,FALSE)</f>
        <v>#N/A</v>
      </c>
      <c r="AG412" s="91" t="e">
        <f>VLOOKUP(G:G,Служебный!B:G,4,FALSE)</f>
        <v>#N/A</v>
      </c>
      <c r="AH412" s="112">
        <f t="shared" si="199"/>
        <v>0</v>
      </c>
      <c r="AI412" s="112">
        <f t="shared" si="200"/>
        <v>0</v>
      </c>
      <c r="AJ412" s="112" t="str">
        <f t="shared" si="181"/>
        <v>интрадей</v>
      </c>
      <c r="AK412" s="91" t="str">
        <f>IF(D412&lt;Служебный!P$3,"Раньше открытия",IF(D412&gt;Служебный!P$6,"Позже закрытия",IF(D412&lt;Служебный!P$4,Служебный!N$4,IF((D412&gt;Служебный!P$5),Служебный!N$6,Служебный!N$5))))</f>
        <v>9:30 - 11:00</v>
      </c>
      <c r="AL412" s="91">
        <f t="shared" si="201"/>
        <v>0</v>
      </c>
      <c r="AM412" s="91">
        <f t="shared" si="202"/>
        <v>0</v>
      </c>
      <c r="AN412" s="91" t="str">
        <f t="shared" si="187"/>
        <v/>
      </c>
      <c r="AO412" s="91" t="str">
        <f t="shared" si="188"/>
        <v/>
      </c>
      <c r="AP412" s="113" t="str">
        <f t="shared" si="189"/>
        <v/>
      </c>
      <c r="AQ412" s="114">
        <f t="shared" si="182"/>
        <v>0</v>
      </c>
      <c r="AR412" s="114">
        <f t="shared" si="183"/>
        <v>30000</v>
      </c>
      <c r="AS412" s="114">
        <f t="shared" si="184"/>
        <v>1.5994864666664823</v>
      </c>
      <c r="AT412" s="114">
        <f t="shared" si="190"/>
        <v>0</v>
      </c>
      <c r="AU412" s="91">
        <f t="shared" si="203"/>
        <v>0</v>
      </c>
      <c r="AV412" s="91">
        <f t="shared" si="204"/>
        <v>0</v>
      </c>
      <c r="AW412" s="91">
        <f t="shared" si="205"/>
        <v>0</v>
      </c>
      <c r="AX412" s="115">
        <f>IF(AV412=0,AX411,IF(VLOOKUP(C411,Сводный!I:L,2,FALSE)&lt;0,IF(AX411&lt;0,AX411-1,-1),IF(AX411&gt;0,AX411+1,1)))</f>
        <v>-1</v>
      </c>
      <c r="AY412" s="120"/>
    </row>
    <row r="413" spans="1:51" s="25" customFormat="1" ht="11.25">
      <c r="A413" s="124"/>
      <c r="B413" s="116">
        <v>412</v>
      </c>
      <c r="C413" s="134"/>
      <c r="D413" s="83"/>
      <c r="E413" s="84"/>
      <c r="F413" s="83"/>
      <c r="G413" s="85"/>
      <c r="H413" s="85"/>
      <c r="I413" s="86"/>
      <c r="J413" s="86"/>
      <c r="K413" s="85"/>
      <c r="L413" s="86"/>
      <c r="M413" s="118"/>
      <c r="N413" s="108"/>
      <c r="O413" s="109"/>
      <c r="P413" s="110"/>
      <c r="Q413" s="86"/>
      <c r="R413" s="86"/>
      <c r="S413" s="128">
        <f t="shared" si="185"/>
        <v>30479.845939999945</v>
      </c>
      <c r="T413" s="128">
        <f t="shared" si="186"/>
        <v>0</v>
      </c>
      <c r="U413" s="126">
        <f t="shared" si="191"/>
        <v>0</v>
      </c>
      <c r="V413" s="126">
        <f t="shared" si="192"/>
        <v>0</v>
      </c>
      <c r="W413" s="125">
        <f t="shared" si="193"/>
        <v>0</v>
      </c>
      <c r="X413" s="125">
        <f t="shared" si="194"/>
        <v>0</v>
      </c>
      <c r="Y413" s="127">
        <f t="shared" si="195"/>
        <v>1407.0099999999979</v>
      </c>
      <c r="Z413" s="127">
        <f t="shared" si="196"/>
        <v>479.84593999999817</v>
      </c>
      <c r="AA413" s="127">
        <f t="shared" si="197"/>
        <v>1407.0099999999979</v>
      </c>
      <c r="AB413" s="127">
        <f t="shared" si="198"/>
        <v>479.84593999999817</v>
      </c>
      <c r="AC413" s="91" t="str">
        <f>VLOOKUP(WEEKDAY(C413,2),Служебный!K$4:L$10,2)</f>
        <v>сб</v>
      </c>
      <c r="AD413" s="111" t="str">
        <f t="shared" si="206"/>
        <v/>
      </c>
      <c r="AE413" s="91" t="e">
        <f>VLOOKUP(G:G,Служебный!B:G,6,)</f>
        <v>#N/A</v>
      </c>
      <c r="AF413" s="91" t="e">
        <f>VLOOKUP(G:G,Служебный!B:G,3,FALSE)</f>
        <v>#N/A</v>
      </c>
      <c r="AG413" s="91" t="e">
        <f>VLOOKUP(G:G,Служебный!B:G,4,FALSE)</f>
        <v>#N/A</v>
      </c>
      <c r="AH413" s="112">
        <f t="shared" si="199"/>
        <v>0</v>
      </c>
      <c r="AI413" s="112">
        <f t="shared" si="200"/>
        <v>0</v>
      </c>
      <c r="AJ413" s="112" t="str">
        <f t="shared" si="181"/>
        <v>интрадей</v>
      </c>
      <c r="AK413" s="91" t="str">
        <f>IF(D413&lt;Служебный!P$3,"Раньше открытия",IF(D413&gt;Служебный!P$6,"Позже закрытия",IF(D413&lt;Служебный!P$4,Служебный!N$4,IF((D413&gt;Служебный!P$5),Служебный!N$6,Служебный!N$5))))</f>
        <v>9:30 - 11:00</v>
      </c>
      <c r="AL413" s="91">
        <f t="shared" si="201"/>
        <v>0</v>
      </c>
      <c r="AM413" s="91">
        <f t="shared" si="202"/>
        <v>0</v>
      </c>
      <c r="AN413" s="91" t="str">
        <f t="shared" si="187"/>
        <v/>
      </c>
      <c r="AO413" s="91" t="str">
        <f t="shared" si="188"/>
        <v/>
      </c>
      <c r="AP413" s="113" t="str">
        <f t="shared" si="189"/>
        <v/>
      </c>
      <c r="AQ413" s="114">
        <f t="shared" si="182"/>
        <v>0</v>
      </c>
      <c r="AR413" s="114">
        <f t="shared" si="183"/>
        <v>30000</v>
      </c>
      <c r="AS413" s="114">
        <f t="shared" si="184"/>
        <v>1.5994864666664823</v>
      </c>
      <c r="AT413" s="114">
        <f t="shared" si="190"/>
        <v>0</v>
      </c>
      <c r="AU413" s="91">
        <f t="shared" si="203"/>
        <v>0</v>
      </c>
      <c r="AV413" s="91">
        <f t="shared" si="204"/>
        <v>0</v>
      </c>
      <c r="AW413" s="91">
        <f t="shared" si="205"/>
        <v>0</v>
      </c>
      <c r="AX413" s="115">
        <f>IF(AV413=0,AX412,IF(VLOOKUP(C412,Сводный!I:L,2,FALSE)&lt;0,IF(AX412&lt;0,AX412-1,-1),IF(AX412&gt;0,AX412+1,1)))</f>
        <v>-1</v>
      </c>
      <c r="AY413" s="120"/>
    </row>
    <row r="414" spans="1:51" s="25" customFormat="1" ht="11.25">
      <c r="A414" s="124"/>
      <c r="B414" s="116">
        <v>413</v>
      </c>
      <c r="C414" s="134"/>
      <c r="D414" s="83"/>
      <c r="E414" s="84"/>
      <c r="F414" s="83"/>
      <c r="G414" s="85"/>
      <c r="H414" s="85"/>
      <c r="I414" s="86"/>
      <c r="J414" s="86"/>
      <c r="K414" s="85"/>
      <c r="L414" s="86"/>
      <c r="M414" s="118"/>
      <c r="N414" s="108"/>
      <c r="O414" s="109"/>
      <c r="P414" s="110"/>
      <c r="Q414" s="86"/>
      <c r="R414" s="86"/>
      <c r="S414" s="128">
        <f t="shared" si="185"/>
        <v>30479.845939999945</v>
      </c>
      <c r="T414" s="128">
        <f t="shared" si="186"/>
        <v>0</v>
      </c>
      <c r="U414" s="126">
        <f t="shared" si="191"/>
        <v>0</v>
      </c>
      <c r="V414" s="126">
        <f t="shared" si="192"/>
        <v>0</v>
      </c>
      <c r="W414" s="125">
        <f t="shared" si="193"/>
        <v>0</v>
      </c>
      <c r="X414" s="125">
        <f t="shared" si="194"/>
        <v>0</v>
      </c>
      <c r="Y414" s="127">
        <f t="shared" si="195"/>
        <v>1407.0099999999979</v>
      </c>
      <c r="Z414" s="127">
        <f t="shared" si="196"/>
        <v>479.84593999999817</v>
      </c>
      <c r="AA414" s="127">
        <f t="shared" si="197"/>
        <v>1407.0099999999979</v>
      </c>
      <c r="AB414" s="127">
        <f t="shared" si="198"/>
        <v>479.84593999999817</v>
      </c>
      <c r="AC414" s="91" t="str">
        <f>VLOOKUP(WEEKDAY(C414,2),Служебный!K$4:L$10,2)</f>
        <v>сб</v>
      </c>
      <c r="AD414" s="111" t="str">
        <f t="shared" si="206"/>
        <v/>
      </c>
      <c r="AE414" s="91" t="e">
        <f>VLOOKUP(G:G,Служебный!B:G,6,)</f>
        <v>#N/A</v>
      </c>
      <c r="AF414" s="91" t="e">
        <f>VLOOKUP(G:G,Служебный!B:G,3,FALSE)</f>
        <v>#N/A</v>
      </c>
      <c r="AG414" s="91" t="e">
        <f>VLOOKUP(G:G,Служебный!B:G,4,FALSE)</f>
        <v>#N/A</v>
      </c>
      <c r="AH414" s="112">
        <f t="shared" si="199"/>
        <v>0</v>
      </c>
      <c r="AI414" s="112">
        <f t="shared" si="200"/>
        <v>0</v>
      </c>
      <c r="AJ414" s="112" t="str">
        <f t="shared" si="181"/>
        <v>интрадей</v>
      </c>
      <c r="AK414" s="91" t="str">
        <f>IF(D414&lt;Служебный!P$3,"Раньше открытия",IF(D414&gt;Служебный!P$6,"Позже закрытия",IF(D414&lt;Служебный!P$4,Служебный!N$4,IF((D414&gt;Служебный!P$5),Служебный!N$6,Служебный!N$5))))</f>
        <v>9:30 - 11:00</v>
      </c>
      <c r="AL414" s="91">
        <f t="shared" si="201"/>
        <v>0</v>
      </c>
      <c r="AM414" s="91">
        <f t="shared" si="202"/>
        <v>0</v>
      </c>
      <c r="AN414" s="91" t="str">
        <f t="shared" si="187"/>
        <v/>
      </c>
      <c r="AO414" s="91" t="str">
        <f t="shared" si="188"/>
        <v/>
      </c>
      <c r="AP414" s="113" t="str">
        <f t="shared" si="189"/>
        <v/>
      </c>
      <c r="AQ414" s="114">
        <f t="shared" si="182"/>
        <v>0</v>
      </c>
      <c r="AR414" s="114">
        <f t="shared" si="183"/>
        <v>30000</v>
      </c>
      <c r="AS414" s="114">
        <f t="shared" si="184"/>
        <v>1.5994864666664823</v>
      </c>
      <c r="AT414" s="114">
        <f t="shared" si="190"/>
        <v>0</v>
      </c>
      <c r="AU414" s="91">
        <f t="shared" si="203"/>
        <v>0</v>
      </c>
      <c r="AV414" s="91">
        <f t="shared" si="204"/>
        <v>0</v>
      </c>
      <c r="AW414" s="91">
        <f t="shared" si="205"/>
        <v>0</v>
      </c>
      <c r="AX414" s="115">
        <f>IF(AV414=0,AX413,IF(VLOOKUP(C413,Сводный!I:L,2,FALSE)&lt;0,IF(AX413&lt;0,AX413-1,-1),IF(AX413&gt;0,AX413+1,1)))</f>
        <v>-1</v>
      </c>
      <c r="AY414" s="120"/>
    </row>
    <row r="415" spans="1:51" s="25" customFormat="1" ht="11.25">
      <c r="A415" s="124"/>
      <c r="B415" s="116">
        <v>414</v>
      </c>
      <c r="C415" s="134"/>
      <c r="D415" s="83"/>
      <c r="E415" s="84"/>
      <c r="F415" s="83"/>
      <c r="G415" s="85"/>
      <c r="H415" s="85"/>
      <c r="I415" s="86"/>
      <c r="J415" s="86"/>
      <c r="K415" s="85"/>
      <c r="L415" s="86"/>
      <c r="M415" s="118"/>
      <c r="N415" s="108"/>
      <c r="O415" s="109"/>
      <c r="P415" s="110"/>
      <c r="Q415" s="86"/>
      <c r="R415" s="86"/>
      <c r="S415" s="128">
        <f t="shared" si="185"/>
        <v>30479.845939999945</v>
      </c>
      <c r="T415" s="128">
        <f t="shared" si="186"/>
        <v>0</v>
      </c>
      <c r="U415" s="126">
        <f t="shared" si="191"/>
        <v>0</v>
      </c>
      <c r="V415" s="126">
        <f t="shared" si="192"/>
        <v>0</v>
      </c>
      <c r="W415" s="125">
        <f t="shared" si="193"/>
        <v>0</v>
      </c>
      <c r="X415" s="125">
        <f t="shared" si="194"/>
        <v>0</v>
      </c>
      <c r="Y415" s="127">
        <f t="shared" si="195"/>
        <v>1407.0099999999979</v>
      </c>
      <c r="Z415" s="127">
        <f t="shared" si="196"/>
        <v>479.84593999999817</v>
      </c>
      <c r="AA415" s="127">
        <f t="shared" si="197"/>
        <v>1407.0099999999979</v>
      </c>
      <c r="AB415" s="127">
        <f t="shared" si="198"/>
        <v>479.84593999999817</v>
      </c>
      <c r="AC415" s="91" t="str">
        <f>VLOOKUP(WEEKDAY(C415,2),Служебный!K$4:L$10,2)</f>
        <v>сб</v>
      </c>
      <c r="AD415" s="111" t="str">
        <f t="shared" si="206"/>
        <v/>
      </c>
      <c r="AE415" s="91" t="e">
        <f>VLOOKUP(G:G,Служебный!B:G,6,)</f>
        <v>#N/A</v>
      </c>
      <c r="AF415" s="91" t="e">
        <f>VLOOKUP(G:G,Служебный!B:G,3,FALSE)</f>
        <v>#N/A</v>
      </c>
      <c r="AG415" s="91" t="e">
        <f>VLOOKUP(G:G,Служебный!B:G,4,FALSE)</f>
        <v>#N/A</v>
      </c>
      <c r="AH415" s="112">
        <f t="shared" si="199"/>
        <v>0</v>
      </c>
      <c r="AI415" s="112">
        <f t="shared" si="200"/>
        <v>0</v>
      </c>
      <c r="AJ415" s="112" t="str">
        <f t="shared" si="181"/>
        <v>интрадей</v>
      </c>
      <c r="AK415" s="91" t="str">
        <f>IF(D415&lt;Служебный!P$3,"Раньше открытия",IF(D415&gt;Служебный!P$6,"Позже закрытия",IF(D415&lt;Служебный!P$4,Служебный!N$4,IF((D415&gt;Служебный!P$5),Служебный!N$6,Служебный!N$5))))</f>
        <v>9:30 - 11:00</v>
      </c>
      <c r="AL415" s="91">
        <f t="shared" si="201"/>
        <v>0</v>
      </c>
      <c r="AM415" s="91">
        <f t="shared" si="202"/>
        <v>0</v>
      </c>
      <c r="AN415" s="91" t="str">
        <f t="shared" si="187"/>
        <v/>
      </c>
      <c r="AO415" s="91" t="str">
        <f t="shared" si="188"/>
        <v/>
      </c>
      <c r="AP415" s="113" t="str">
        <f t="shared" si="189"/>
        <v/>
      </c>
      <c r="AQ415" s="114">
        <f t="shared" si="182"/>
        <v>0</v>
      </c>
      <c r="AR415" s="114">
        <f t="shared" si="183"/>
        <v>30000</v>
      </c>
      <c r="AS415" s="114">
        <f t="shared" si="184"/>
        <v>1.5994864666664823</v>
      </c>
      <c r="AT415" s="114">
        <f t="shared" si="190"/>
        <v>0</v>
      </c>
      <c r="AU415" s="91">
        <f t="shared" si="203"/>
        <v>0</v>
      </c>
      <c r="AV415" s="91">
        <f t="shared" si="204"/>
        <v>0</v>
      </c>
      <c r="AW415" s="91">
        <f t="shared" si="205"/>
        <v>0</v>
      </c>
      <c r="AX415" s="115">
        <f>IF(AV415=0,AX414,IF(VLOOKUP(C414,Сводный!I:L,2,FALSE)&lt;0,IF(AX414&lt;0,AX414-1,-1),IF(AX414&gt;0,AX414+1,1)))</f>
        <v>-1</v>
      </c>
      <c r="AY415" s="120"/>
    </row>
    <row r="416" spans="1:51" s="25" customFormat="1" ht="11.25">
      <c r="A416" s="124"/>
      <c r="B416" s="116">
        <v>415</v>
      </c>
      <c r="C416" s="134"/>
      <c r="D416" s="83"/>
      <c r="E416" s="84"/>
      <c r="F416" s="83"/>
      <c r="G416" s="85"/>
      <c r="H416" s="85"/>
      <c r="I416" s="86"/>
      <c r="J416" s="86"/>
      <c r="K416" s="85"/>
      <c r="L416" s="86"/>
      <c r="M416" s="118"/>
      <c r="N416" s="108"/>
      <c r="O416" s="109"/>
      <c r="P416" s="110"/>
      <c r="Q416" s="86"/>
      <c r="R416" s="86"/>
      <c r="S416" s="128">
        <f t="shared" si="185"/>
        <v>30479.845939999945</v>
      </c>
      <c r="T416" s="128">
        <f t="shared" si="186"/>
        <v>0</v>
      </c>
      <c r="U416" s="126">
        <f t="shared" si="191"/>
        <v>0</v>
      </c>
      <c r="V416" s="126">
        <f t="shared" si="192"/>
        <v>0</v>
      </c>
      <c r="W416" s="125">
        <f t="shared" si="193"/>
        <v>0</v>
      </c>
      <c r="X416" s="125">
        <f t="shared" si="194"/>
        <v>0</v>
      </c>
      <c r="Y416" s="127">
        <f t="shared" si="195"/>
        <v>1407.0099999999979</v>
      </c>
      <c r="Z416" s="127">
        <f t="shared" si="196"/>
        <v>479.84593999999817</v>
      </c>
      <c r="AA416" s="127">
        <f t="shared" si="197"/>
        <v>1407.0099999999979</v>
      </c>
      <c r="AB416" s="127">
        <f t="shared" si="198"/>
        <v>479.84593999999817</v>
      </c>
      <c r="AC416" s="91" t="str">
        <f>VLOOKUP(WEEKDAY(C416,2),Служебный!K$4:L$10,2)</f>
        <v>сб</v>
      </c>
      <c r="AD416" s="111" t="str">
        <f t="shared" si="206"/>
        <v/>
      </c>
      <c r="AE416" s="91" t="e">
        <f>VLOOKUP(G:G,Служебный!B:G,6,)</f>
        <v>#N/A</v>
      </c>
      <c r="AF416" s="91" t="e">
        <f>VLOOKUP(G:G,Служебный!B:G,3,FALSE)</f>
        <v>#N/A</v>
      </c>
      <c r="AG416" s="91" t="e">
        <f>VLOOKUP(G:G,Служебный!B:G,4,FALSE)</f>
        <v>#N/A</v>
      </c>
      <c r="AH416" s="112">
        <f t="shared" si="199"/>
        <v>0</v>
      </c>
      <c r="AI416" s="112">
        <f t="shared" si="200"/>
        <v>0</v>
      </c>
      <c r="AJ416" s="112" t="str">
        <f t="shared" si="181"/>
        <v>интрадей</v>
      </c>
      <c r="AK416" s="91" t="str">
        <f>IF(D416&lt;Служебный!P$3,"Раньше открытия",IF(D416&gt;Служебный!P$6,"Позже закрытия",IF(D416&lt;Служебный!P$4,Служебный!N$4,IF((D416&gt;Служебный!P$5),Служебный!N$6,Служебный!N$5))))</f>
        <v>9:30 - 11:00</v>
      </c>
      <c r="AL416" s="91">
        <f t="shared" si="201"/>
        <v>0</v>
      </c>
      <c r="AM416" s="91">
        <f t="shared" si="202"/>
        <v>0</v>
      </c>
      <c r="AN416" s="91" t="str">
        <f t="shared" si="187"/>
        <v/>
      </c>
      <c r="AO416" s="91" t="str">
        <f t="shared" si="188"/>
        <v/>
      </c>
      <c r="AP416" s="113" t="str">
        <f t="shared" si="189"/>
        <v/>
      </c>
      <c r="AQ416" s="114">
        <f t="shared" si="182"/>
        <v>0</v>
      </c>
      <c r="AR416" s="114">
        <f t="shared" si="183"/>
        <v>30000</v>
      </c>
      <c r="AS416" s="114">
        <f t="shared" si="184"/>
        <v>1.5994864666664823</v>
      </c>
      <c r="AT416" s="114">
        <f t="shared" si="190"/>
        <v>0</v>
      </c>
      <c r="AU416" s="91">
        <f t="shared" si="203"/>
        <v>0</v>
      </c>
      <c r="AV416" s="91">
        <f t="shared" si="204"/>
        <v>0</v>
      </c>
      <c r="AW416" s="91">
        <f t="shared" si="205"/>
        <v>0</v>
      </c>
      <c r="AX416" s="115">
        <f>IF(AV416=0,AX415,IF(VLOOKUP(C415,Сводный!I:L,2,FALSE)&lt;0,IF(AX415&lt;0,AX415-1,-1),IF(AX415&gt;0,AX415+1,1)))</f>
        <v>-1</v>
      </c>
      <c r="AY416" s="120"/>
    </row>
    <row r="417" spans="1:51" s="25" customFormat="1" ht="11.25">
      <c r="A417" s="124"/>
      <c r="B417" s="116">
        <v>416</v>
      </c>
      <c r="C417" s="134"/>
      <c r="D417" s="83"/>
      <c r="E417" s="84"/>
      <c r="F417" s="83"/>
      <c r="G417" s="85"/>
      <c r="H417" s="85"/>
      <c r="I417" s="86"/>
      <c r="J417" s="86"/>
      <c r="K417" s="85"/>
      <c r="L417" s="86"/>
      <c r="M417" s="118"/>
      <c r="N417" s="108"/>
      <c r="O417" s="109"/>
      <c r="P417" s="110"/>
      <c r="Q417" s="86"/>
      <c r="R417" s="86"/>
      <c r="S417" s="128">
        <f t="shared" si="185"/>
        <v>30479.845939999945</v>
      </c>
      <c r="T417" s="128">
        <f t="shared" si="186"/>
        <v>0</v>
      </c>
      <c r="U417" s="126">
        <f t="shared" si="191"/>
        <v>0</v>
      </c>
      <c r="V417" s="126">
        <f t="shared" si="192"/>
        <v>0</v>
      </c>
      <c r="W417" s="125">
        <f t="shared" si="193"/>
        <v>0</v>
      </c>
      <c r="X417" s="125">
        <f t="shared" si="194"/>
        <v>0</v>
      </c>
      <c r="Y417" s="127">
        <f t="shared" si="195"/>
        <v>1407.0099999999979</v>
      </c>
      <c r="Z417" s="127">
        <f t="shared" si="196"/>
        <v>479.84593999999817</v>
      </c>
      <c r="AA417" s="127">
        <f t="shared" si="197"/>
        <v>1407.0099999999979</v>
      </c>
      <c r="AB417" s="127">
        <f t="shared" si="198"/>
        <v>479.84593999999817</v>
      </c>
      <c r="AC417" s="91" t="str">
        <f>VLOOKUP(WEEKDAY(C417,2),Служебный!K$4:L$10,2)</f>
        <v>сб</v>
      </c>
      <c r="AD417" s="111" t="str">
        <f t="shared" si="206"/>
        <v/>
      </c>
      <c r="AE417" s="91" t="e">
        <f>VLOOKUP(G:G,Служебный!B:G,6,)</f>
        <v>#N/A</v>
      </c>
      <c r="AF417" s="91" t="e">
        <f>VLOOKUP(G:G,Служебный!B:G,3,FALSE)</f>
        <v>#N/A</v>
      </c>
      <c r="AG417" s="91" t="e">
        <f>VLOOKUP(G:G,Служебный!B:G,4,FALSE)</f>
        <v>#N/A</v>
      </c>
      <c r="AH417" s="112">
        <f t="shared" si="199"/>
        <v>0</v>
      </c>
      <c r="AI417" s="112">
        <f t="shared" si="200"/>
        <v>0</v>
      </c>
      <c r="AJ417" s="112" t="str">
        <f t="shared" si="181"/>
        <v>интрадей</v>
      </c>
      <c r="AK417" s="91" t="str">
        <f>IF(D417&lt;Служебный!P$3,"Раньше открытия",IF(D417&gt;Служебный!P$6,"Позже закрытия",IF(D417&lt;Служебный!P$4,Служебный!N$4,IF((D417&gt;Служебный!P$5),Служебный!N$6,Служебный!N$5))))</f>
        <v>9:30 - 11:00</v>
      </c>
      <c r="AL417" s="91">
        <f t="shared" si="201"/>
        <v>0</v>
      </c>
      <c r="AM417" s="91">
        <f t="shared" si="202"/>
        <v>0</v>
      </c>
      <c r="AN417" s="91" t="str">
        <f t="shared" si="187"/>
        <v/>
      </c>
      <c r="AO417" s="91" t="str">
        <f t="shared" si="188"/>
        <v/>
      </c>
      <c r="AP417" s="113" t="str">
        <f t="shared" si="189"/>
        <v/>
      </c>
      <c r="AQ417" s="114">
        <f t="shared" si="182"/>
        <v>0</v>
      </c>
      <c r="AR417" s="114">
        <f t="shared" si="183"/>
        <v>30000</v>
      </c>
      <c r="AS417" s="114">
        <f t="shared" si="184"/>
        <v>1.5994864666664823</v>
      </c>
      <c r="AT417" s="114">
        <f t="shared" si="190"/>
        <v>0</v>
      </c>
      <c r="AU417" s="91">
        <f t="shared" si="203"/>
        <v>0</v>
      </c>
      <c r="AV417" s="91">
        <f t="shared" si="204"/>
        <v>0</v>
      </c>
      <c r="AW417" s="91">
        <f t="shared" si="205"/>
        <v>0</v>
      </c>
      <c r="AX417" s="115">
        <f>IF(AV417=0,AX416,IF(VLOOKUP(C416,Сводный!I:L,2,FALSE)&lt;0,IF(AX416&lt;0,AX416-1,-1),IF(AX416&gt;0,AX416+1,1)))</f>
        <v>-1</v>
      </c>
      <c r="AY417" s="120"/>
    </row>
    <row r="418" spans="1:51" s="25" customFormat="1" ht="11.25">
      <c r="A418" s="124"/>
      <c r="B418" s="116">
        <v>417</v>
      </c>
      <c r="C418" s="134"/>
      <c r="D418" s="83"/>
      <c r="E418" s="84"/>
      <c r="F418" s="83"/>
      <c r="G418" s="85"/>
      <c r="H418" s="85"/>
      <c r="I418" s="86"/>
      <c r="J418" s="86"/>
      <c r="K418" s="85"/>
      <c r="L418" s="86"/>
      <c r="M418" s="118"/>
      <c r="N418" s="108"/>
      <c r="O418" s="109"/>
      <c r="P418" s="110"/>
      <c r="Q418" s="86"/>
      <c r="R418" s="86"/>
      <c r="S418" s="128">
        <f t="shared" si="185"/>
        <v>30479.845939999945</v>
      </c>
      <c r="T418" s="128">
        <f t="shared" si="186"/>
        <v>0</v>
      </c>
      <c r="U418" s="126">
        <f t="shared" si="191"/>
        <v>0</v>
      </c>
      <c r="V418" s="126">
        <f t="shared" si="192"/>
        <v>0</v>
      </c>
      <c r="W418" s="125">
        <f t="shared" si="193"/>
        <v>0</v>
      </c>
      <c r="X418" s="125">
        <f t="shared" si="194"/>
        <v>0</v>
      </c>
      <c r="Y418" s="127">
        <f t="shared" si="195"/>
        <v>1407.0099999999979</v>
      </c>
      <c r="Z418" s="127">
        <f t="shared" si="196"/>
        <v>479.84593999999817</v>
      </c>
      <c r="AA418" s="127">
        <f t="shared" si="197"/>
        <v>1407.0099999999979</v>
      </c>
      <c r="AB418" s="127">
        <f t="shared" si="198"/>
        <v>479.84593999999817</v>
      </c>
      <c r="AC418" s="91" t="str">
        <f>VLOOKUP(WEEKDAY(C418,2),Служебный!K$4:L$10,2)</f>
        <v>сб</v>
      </c>
      <c r="AD418" s="111" t="str">
        <f t="shared" si="206"/>
        <v/>
      </c>
      <c r="AE418" s="91" t="e">
        <f>VLOOKUP(G:G,Служебный!B:G,6,)</f>
        <v>#N/A</v>
      </c>
      <c r="AF418" s="91" t="e">
        <f>VLOOKUP(G:G,Служебный!B:G,3,FALSE)</f>
        <v>#N/A</v>
      </c>
      <c r="AG418" s="91" t="e">
        <f>VLOOKUP(G:G,Служебный!B:G,4,FALSE)</f>
        <v>#N/A</v>
      </c>
      <c r="AH418" s="112">
        <f t="shared" si="199"/>
        <v>0</v>
      </c>
      <c r="AI418" s="112">
        <f t="shared" si="200"/>
        <v>0</v>
      </c>
      <c r="AJ418" s="112" t="str">
        <f t="shared" si="181"/>
        <v>интрадей</v>
      </c>
      <c r="AK418" s="91" t="str">
        <f>IF(D418&lt;Служебный!P$3,"Раньше открытия",IF(D418&gt;Служебный!P$6,"Позже закрытия",IF(D418&lt;Служебный!P$4,Служебный!N$4,IF((D418&gt;Служебный!P$5),Служебный!N$6,Служебный!N$5))))</f>
        <v>9:30 - 11:00</v>
      </c>
      <c r="AL418" s="91">
        <f t="shared" si="201"/>
        <v>0</v>
      </c>
      <c r="AM418" s="91">
        <f t="shared" si="202"/>
        <v>0</v>
      </c>
      <c r="AN418" s="91" t="str">
        <f t="shared" si="187"/>
        <v/>
      </c>
      <c r="AO418" s="91" t="str">
        <f t="shared" si="188"/>
        <v/>
      </c>
      <c r="AP418" s="113" t="str">
        <f t="shared" si="189"/>
        <v/>
      </c>
      <c r="AQ418" s="114">
        <f t="shared" si="182"/>
        <v>0</v>
      </c>
      <c r="AR418" s="114">
        <f t="shared" si="183"/>
        <v>30000</v>
      </c>
      <c r="AS418" s="114">
        <f t="shared" si="184"/>
        <v>1.5994864666664823</v>
      </c>
      <c r="AT418" s="114">
        <f t="shared" si="190"/>
        <v>0</v>
      </c>
      <c r="AU418" s="91">
        <f t="shared" si="203"/>
        <v>0</v>
      </c>
      <c r="AV418" s="91">
        <f t="shared" si="204"/>
        <v>0</v>
      </c>
      <c r="AW418" s="91">
        <f t="shared" si="205"/>
        <v>0</v>
      </c>
      <c r="AX418" s="115">
        <f>IF(AV418=0,AX417,IF(VLOOKUP(C417,Сводный!I:L,2,FALSE)&lt;0,IF(AX417&lt;0,AX417-1,-1),IF(AX417&gt;0,AX417+1,1)))</f>
        <v>-1</v>
      </c>
      <c r="AY418" s="120"/>
    </row>
    <row r="419" spans="1:51" s="25" customFormat="1" ht="11.25">
      <c r="A419" s="124"/>
      <c r="B419" s="116">
        <v>418</v>
      </c>
      <c r="C419" s="134"/>
      <c r="D419" s="83"/>
      <c r="E419" s="84"/>
      <c r="F419" s="83"/>
      <c r="G419" s="85"/>
      <c r="H419" s="85"/>
      <c r="I419" s="86"/>
      <c r="J419" s="86"/>
      <c r="K419" s="85"/>
      <c r="L419" s="86"/>
      <c r="M419" s="118"/>
      <c r="N419" s="108"/>
      <c r="O419" s="109"/>
      <c r="P419" s="110"/>
      <c r="Q419" s="86"/>
      <c r="R419" s="86"/>
      <c r="S419" s="128">
        <f t="shared" si="185"/>
        <v>30479.845939999945</v>
      </c>
      <c r="T419" s="128">
        <f t="shared" si="186"/>
        <v>0</v>
      </c>
      <c r="U419" s="126">
        <f t="shared" si="191"/>
        <v>0</v>
      </c>
      <c r="V419" s="126">
        <f t="shared" si="192"/>
        <v>0</v>
      </c>
      <c r="W419" s="125">
        <f t="shared" si="193"/>
        <v>0</v>
      </c>
      <c r="X419" s="125">
        <f t="shared" si="194"/>
        <v>0</v>
      </c>
      <c r="Y419" s="127">
        <f t="shared" si="195"/>
        <v>1407.0099999999979</v>
      </c>
      <c r="Z419" s="127">
        <f t="shared" si="196"/>
        <v>479.84593999999817</v>
      </c>
      <c r="AA419" s="127">
        <f t="shared" si="197"/>
        <v>1407.0099999999979</v>
      </c>
      <c r="AB419" s="127">
        <f t="shared" si="198"/>
        <v>479.84593999999817</v>
      </c>
      <c r="AC419" s="91" t="str">
        <f>VLOOKUP(WEEKDAY(C419,2),Служебный!K$4:L$10,2)</f>
        <v>сб</v>
      </c>
      <c r="AD419" s="111" t="str">
        <f t="shared" si="206"/>
        <v/>
      </c>
      <c r="AE419" s="91" t="e">
        <f>VLOOKUP(G:G,Служебный!B:G,6,)</f>
        <v>#N/A</v>
      </c>
      <c r="AF419" s="91" t="e">
        <f>VLOOKUP(G:G,Служебный!B:G,3,FALSE)</f>
        <v>#N/A</v>
      </c>
      <c r="AG419" s="91" t="e">
        <f>VLOOKUP(G:G,Служебный!B:G,4,FALSE)</f>
        <v>#N/A</v>
      </c>
      <c r="AH419" s="112">
        <f t="shared" si="199"/>
        <v>0</v>
      </c>
      <c r="AI419" s="112">
        <f t="shared" si="200"/>
        <v>0</v>
      </c>
      <c r="AJ419" s="112" t="str">
        <f t="shared" si="181"/>
        <v>интрадей</v>
      </c>
      <c r="AK419" s="91" t="str">
        <f>IF(D419&lt;Служебный!P$3,"Раньше открытия",IF(D419&gt;Служебный!P$6,"Позже закрытия",IF(D419&lt;Служебный!P$4,Служебный!N$4,IF((D419&gt;Служебный!P$5),Служебный!N$6,Служебный!N$5))))</f>
        <v>9:30 - 11:00</v>
      </c>
      <c r="AL419" s="91">
        <f t="shared" si="201"/>
        <v>0</v>
      </c>
      <c r="AM419" s="91">
        <f t="shared" si="202"/>
        <v>0</v>
      </c>
      <c r="AN419" s="91" t="str">
        <f t="shared" si="187"/>
        <v/>
      </c>
      <c r="AO419" s="91" t="str">
        <f t="shared" si="188"/>
        <v/>
      </c>
      <c r="AP419" s="113" t="str">
        <f t="shared" si="189"/>
        <v/>
      </c>
      <c r="AQ419" s="114">
        <f t="shared" si="182"/>
        <v>0</v>
      </c>
      <c r="AR419" s="114">
        <f t="shared" si="183"/>
        <v>30000</v>
      </c>
      <c r="AS419" s="114">
        <f t="shared" si="184"/>
        <v>1.5994864666664823</v>
      </c>
      <c r="AT419" s="114">
        <f t="shared" si="190"/>
        <v>0</v>
      </c>
      <c r="AU419" s="91">
        <f t="shared" si="203"/>
        <v>0</v>
      </c>
      <c r="AV419" s="91">
        <f t="shared" si="204"/>
        <v>0</v>
      </c>
      <c r="AW419" s="91">
        <f t="shared" si="205"/>
        <v>0</v>
      </c>
      <c r="AX419" s="115">
        <f>IF(AV419=0,AX418,IF(VLOOKUP(C418,Сводный!I:L,2,FALSE)&lt;0,IF(AX418&lt;0,AX418-1,-1),IF(AX418&gt;0,AX418+1,1)))</f>
        <v>-1</v>
      </c>
      <c r="AY419" s="120"/>
    </row>
    <row r="420" spans="1:51" s="25" customFormat="1" ht="11.25">
      <c r="A420" s="124"/>
      <c r="B420" s="116">
        <v>419</v>
      </c>
      <c r="C420" s="134"/>
      <c r="D420" s="83"/>
      <c r="E420" s="84"/>
      <c r="F420" s="83"/>
      <c r="G420" s="85"/>
      <c r="H420" s="85"/>
      <c r="I420" s="86"/>
      <c r="J420" s="86"/>
      <c r="K420" s="85"/>
      <c r="L420" s="86"/>
      <c r="M420" s="118"/>
      <c r="N420" s="108"/>
      <c r="O420" s="109"/>
      <c r="P420" s="110"/>
      <c r="Q420" s="86"/>
      <c r="R420" s="86"/>
      <c r="S420" s="128">
        <f t="shared" si="185"/>
        <v>30479.845939999945</v>
      </c>
      <c r="T420" s="128">
        <f t="shared" si="186"/>
        <v>0</v>
      </c>
      <c r="U420" s="126">
        <f t="shared" si="191"/>
        <v>0</v>
      </c>
      <c r="V420" s="126">
        <f t="shared" si="192"/>
        <v>0</v>
      </c>
      <c r="W420" s="125">
        <f t="shared" si="193"/>
        <v>0</v>
      </c>
      <c r="X420" s="125">
        <f t="shared" si="194"/>
        <v>0</v>
      </c>
      <c r="Y420" s="127">
        <f t="shared" si="195"/>
        <v>1407.0099999999979</v>
      </c>
      <c r="Z420" s="127">
        <f t="shared" si="196"/>
        <v>479.84593999999817</v>
      </c>
      <c r="AA420" s="127">
        <f t="shared" si="197"/>
        <v>1407.0099999999979</v>
      </c>
      <c r="AB420" s="127">
        <f t="shared" si="198"/>
        <v>479.84593999999817</v>
      </c>
      <c r="AC420" s="91" t="str">
        <f>VLOOKUP(WEEKDAY(C420,2),Служебный!K$4:L$10,2)</f>
        <v>сб</v>
      </c>
      <c r="AD420" s="111" t="str">
        <f t="shared" si="206"/>
        <v/>
      </c>
      <c r="AE420" s="91" t="e">
        <f>VLOOKUP(G:G,Служебный!B:G,6,)</f>
        <v>#N/A</v>
      </c>
      <c r="AF420" s="91" t="e">
        <f>VLOOKUP(G:G,Служебный!B:G,3,FALSE)</f>
        <v>#N/A</v>
      </c>
      <c r="AG420" s="91" t="e">
        <f>VLOOKUP(G:G,Служебный!B:G,4,FALSE)</f>
        <v>#N/A</v>
      </c>
      <c r="AH420" s="112">
        <f t="shared" si="199"/>
        <v>0</v>
      </c>
      <c r="AI420" s="112">
        <f t="shared" si="200"/>
        <v>0</v>
      </c>
      <c r="AJ420" s="112" t="str">
        <f t="shared" si="181"/>
        <v>интрадей</v>
      </c>
      <c r="AK420" s="91" t="str">
        <f>IF(D420&lt;Служебный!P$3,"Раньше открытия",IF(D420&gt;Служебный!P$6,"Позже закрытия",IF(D420&lt;Служебный!P$4,Служебный!N$4,IF((D420&gt;Служебный!P$5),Служебный!N$6,Служебный!N$5))))</f>
        <v>9:30 - 11:00</v>
      </c>
      <c r="AL420" s="91">
        <f t="shared" si="201"/>
        <v>0</v>
      </c>
      <c r="AM420" s="91">
        <f t="shared" si="202"/>
        <v>0</v>
      </c>
      <c r="AN420" s="91" t="str">
        <f t="shared" si="187"/>
        <v/>
      </c>
      <c r="AO420" s="91" t="str">
        <f t="shared" si="188"/>
        <v/>
      </c>
      <c r="AP420" s="113" t="str">
        <f t="shared" si="189"/>
        <v/>
      </c>
      <c r="AQ420" s="114">
        <f t="shared" si="182"/>
        <v>0</v>
      </c>
      <c r="AR420" s="114">
        <f t="shared" si="183"/>
        <v>30000</v>
      </c>
      <c r="AS420" s="114">
        <f t="shared" si="184"/>
        <v>1.5994864666664823</v>
      </c>
      <c r="AT420" s="114">
        <f t="shared" si="190"/>
        <v>0</v>
      </c>
      <c r="AU420" s="91">
        <f t="shared" si="203"/>
        <v>0</v>
      </c>
      <c r="AV420" s="91">
        <f t="shared" si="204"/>
        <v>0</v>
      </c>
      <c r="AW420" s="91">
        <f t="shared" si="205"/>
        <v>0</v>
      </c>
      <c r="AX420" s="115">
        <f>IF(AV420=0,AX419,IF(VLOOKUP(C419,Сводный!I:L,2,FALSE)&lt;0,IF(AX419&lt;0,AX419-1,-1),IF(AX419&gt;0,AX419+1,1)))</f>
        <v>-1</v>
      </c>
      <c r="AY420" s="120"/>
    </row>
    <row r="421" spans="1:51" s="25" customFormat="1" ht="11.25">
      <c r="A421" s="124"/>
      <c r="B421" s="116">
        <v>420</v>
      </c>
      <c r="C421" s="134"/>
      <c r="D421" s="83"/>
      <c r="E421" s="84"/>
      <c r="F421" s="83"/>
      <c r="G421" s="85"/>
      <c r="H421" s="85"/>
      <c r="I421" s="86"/>
      <c r="J421" s="86"/>
      <c r="K421" s="85"/>
      <c r="L421" s="86"/>
      <c r="M421" s="118"/>
      <c r="N421" s="108"/>
      <c r="O421" s="109"/>
      <c r="P421" s="110"/>
      <c r="Q421" s="86"/>
      <c r="R421" s="86"/>
      <c r="S421" s="128">
        <f t="shared" si="185"/>
        <v>30479.845939999945</v>
      </c>
      <c r="T421" s="128">
        <f t="shared" si="186"/>
        <v>0</v>
      </c>
      <c r="U421" s="126">
        <f t="shared" si="191"/>
        <v>0</v>
      </c>
      <c r="V421" s="126">
        <f t="shared" si="192"/>
        <v>0</v>
      </c>
      <c r="W421" s="125">
        <f t="shared" si="193"/>
        <v>0</v>
      </c>
      <c r="X421" s="125">
        <f t="shared" si="194"/>
        <v>0</v>
      </c>
      <c r="Y421" s="127">
        <f t="shared" si="195"/>
        <v>1407.0099999999979</v>
      </c>
      <c r="Z421" s="127">
        <f t="shared" si="196"/>
        <v>479.84593999999817</v>
      </c>
      <c r="AA421" s="127">
        <f t="shared" si="197"/>
        <v>1407.0099999999979</v>
      </c>
      <c r="AB421" s="127">
        <f t="shared" si="198"/>
        <v>479.84593999999817</v>
      </c>
      <c r="AC421" s="91" t="str">
        <f>VLOOKUP(WEEKDAY(C421,2),Служебный!K$4:L$10,2)</f>
        <v>сб</v>
      </c>
      <c r="AD421" s="111" t="str">
        <f t="shared" si="206"/>
        <v/>
      </c>
      <c r="AE421" s="91" t="e">
        <f>VLOOKUP(G:G,Служебный!B:G,6,)</f>
        <v>#N/A</v>
      </c>
      <c r="AF421" s="91" t="e">
        <f>VLOOKUP(G:G,Служебный!B:G,3,FALSE)</f>
        <v>#N/A</v>
      </c>
      <c r="AG421" s="91" t="e">
        <f>VLOOKUP(G:G,Служебный!B:G,4,FALSE)</f>
        <v>#N/A</v>
      </c>
      <c r="AH421" s="112">
        <f t="shared" si="199"/>
        <v>0</v>
      </c>
      <c r="AI421" s="112">
        <f t="shared" si="200"/>
        <v>0</v>
      </c>
      <c r="AJ421" s="112" t="str">
        <f t="shared" si="181"/>
        <v>интрадей</v>
      </c>
      <c r="AK421" s="91" t="str">
        <f>IF(D421&lt;Служебный!P$3,"Раньше открытия",IF(D421&gt;Служебный!P$6,"Позже закрытия",IF(D421&lt;Служебный!P$4,Служебный!N$4,IF((D421&gt;Служебный!P$5),Служебный!N$6,Служебный!N$5))))</f>
        <v>9:30 - 11:00</v>
      </c>
      <c r="AL421" s="91">
        <f t="shared" si="201"/>
        <v>0</v>
      </c>
      <c r="AM421" s="91">
        <f t="shared" si="202"/>
        <v>0</v>
      </c>
      <c r="AN421" s="91" t="str">
        <f t="shared" si="187"/>
        <v/>
      </c>
      <c r="AO421" s="91" t="str">
        <f t="shared" si="188"/>
        <v/>
      </c>
      <c r="AP421" s="113" t="str">
        <f t="shared" si="189"/>
        <v/>
      </c>
      <c r="AQ421" s="114">
        <f t="shared" si="182"/>
        <v>0</v>
      </c>
      <c r="AR421" s="114">
        <f t="shared" si="183"/>
        <v>30000</v>
      </c>
      <c r="AS421" s="114">
        <f t="shared" si="184"/>
        <v>1.5994864666664823</v>
      </c>
      <c r="AT421" s="114">
        <f t="shared" si="190"/>
        <v>0</v>
      </c>
      <c r="AU421" s="91">
        <f t="shared" si="203"/>
        <v>0</v>
      </c>
      <c r="AV421" s="91">
        <f t="shared" si="204"/>
        <v>0</v>
      </c>
      <c r="AW421" s="91">
        <f t="shared" si="205"/>
        <v>0</v>
      </c>
      <c r="AX421" s="115">
        <f>IF(AV421=0,AX420,IF(VLOOKUP(C420,Сводный!I:L,2,FALSE)&lt;0,IF(AX420&lt;0,AX420-1,-1),IF(AX420&gt;0,AX420+1,1)))</f>
        <v>-1</v>
      </c>
      <c r="AY421" s="120"/>
    </row>
    <row r="422" spans="1:51" s="25" customFormat="1" ht="11.25">
      <c r="A422" s="124"/>
      <c r="B422" s="116">
        <v>421</v>
      </c>
      <c r="C422" s="134"/>
      <c r="D422" s="83"/>
      <c r="E422" s="84"/>
      <c r="F422" s="83"/>
      <c r="G422" s="85"/>
      <c r="H422" s="85"/>
      <c r="I422" s="86"/>
      <c r="J422" s="86"/>
      <c r="K422" s="85"/>
      <c r="L422" s="86"/>
      <c r="M422" s="118"/>
      <c r="N422" s="108"/>
      <c r="O422" s="109"/>
      <c r="P422" s="110"/>
      <c r="Q422" s="86"/>
      <c r="R422" s="86"/>
      <c r="S422" s="128">
        <f t="shared" si="185"/>
        <v>30479.845939999945</v>
      </c>
      <c r="T422" s="128">
        <f t="shared" si="186"/>
        <v>0</v>
      </c>
      <c r="U422" s="126">
        <f t="shared" si="191"/>
        <v>0</v>
      </c>
      <c r="V422" s="126">
        <f t="shared" si="192"/>
        <v>0</v>
      </c>
      <c r="W422" s="125">
        <f t="shared" si="193"/>
        <v>0</v>
      </c>
      <c r="X422" s="125">
        <f t="shared" si="194"/>
        <v>0</v>
      </c>
      <c r="Y422" s="127">
        <f t="shared" si="195"/>
        <v>1407.0099999999979</v>
      </c>
      <c r="Z422" s="127">
        <f t="shared" si="196"/>
        <v>479.84593999999817</v>
      </c>
      <c r="AA422" s="127">
        <f t="shared" si="197"/>
        <v>1407.0099999999979</v>
      </c>
      <c r="AB422" s="127">
        <f t="shared" si="198"/>
        <v>479.84593999999817</v>
      </c>
      <c r="AC422" s="91" t="str">
        <f>VLOOKUP(WEEKDAY(C422,2),Служебный!K$4:L$10,2)</f>
        <v>сб</v>
      </c>
      <c r="AD422" s="111" t="str">
        <f t="shared" si="206"/>
        <v/>
      </c>
      <c r="AE422" s="91" t="e">
        <f>VLOOKUP(G:G,Служебный!B:G,6,)</f>
        <v>#N/A</v>
      </c>
      <c r="AF422" s="91" t="e">
        <f>VLOOKUP(G:G,Служебный!B:G,3,FALSE)</f>
        <v>#N/A</v>
      </c>
      <c r="AG422" s="91" t="e">
        <f>VLOOKUP(G:G,Служебный!B:G,4,FALSE)</f>
        <v>#N/A</v>
      </c>
      <c r="AH422" s="112">
        <f t="shared" si="199"/>
        <v>0</v>
      </c>
      <c r="AI422" s="112">
        <f t="shared" si="200"/>
        <v>0</v>
      </c>
      <c r="AJ422" s="112" t="str">
        <f t="shared" si="181"/>
        <v>интрадей</v>
      </c>
      <c r="AK422" s="91" t="str">
        <f>IF(D422&lt;Служебный!P$3,"Раньше открытия",IF(D422&gt;Служебный!P$6,"Позже закрытия",IF(D422&lt;Служебный!P$4,Служебный!N$4,IF((D422&gt;Служебный!P$5),Служебный!N$6,Служебный!N$5))))</f>
        <v>9:30 - 11:00</v>
      </c>
      <c r="AL422" s="91">
        <f t="shared" si="201"/>
        <v>0</v>
      </c>
      <c r="AM422" s="91">
        <f t="shared" si="202"/>
        <v>0</v>
      </c>
      <c r="AN422" s="91" t="str">
        <f t="shared" si="187"/>
        <v/>
      </c>
      <c r="AO422" s="91" t="str">
        <f t="shared" si="188"/>
        <v/>
      </c>
      <c r="AP422" s="113" t="str">
        <f t="shared" si="189"/>
        <v/>
      </c>
      <c r="AQ422" s="114">
        <f t="shared" si="182"/>
        <v>0</v>
      </c>
      <c r="AR422" s="114">
        <f t="shared" si="183"/>
        <v>30000</v>
      </c>
      <c r="AS422" s="114">
        <f t="shared" si="184"/>
        <v>1.5994864666664823</v>
      </c>
      <c r="AT422" s="114">
        <f t="shared" si="190"/>
        <v>0</v>
      </c>
      <c r="AU422" s="91">
        <f t="shared" si="203"/>
        <v>0</v>
      </c>
      <c r="AV422" s="91">
        <f t="shared" si="204"/>
        <v>0</v>
      </c>
      <c r="AW422" s="91">
        <f t="shared" si="205"/>
        <v>0</v>
      </c>
      <c r="AX422" s="115">
        <f>IF(AV422=0,AX421,IF(VLOOKUP(C421,Сводный!I:L,2,FALSE)&lt;0,IF(AX421&lt;0,AX421-1,-1),IF(AX421&gt;0,AX421+1,1)))</f>
        <v>-1</v>
      </c>
      <c r="AY422" s="120"/>
    </row>
    <row r="423" spans="1:51" s="25" customFormat="1" ht="11.25">
      <c r="A423" s="124"/>
      <c r="B423" s="116">
        <v>422</v>
      </c>
      <c r="C423" s="134"/>
      <c r="D423" s="83"/>
      <c r="E423" s="84"/>
      <c r="F423" s="83"/>
      <c r="G423" s="85"/>
      <c r="H423" s="85"/>
      <c r="I423" s="86"/>
      <c r="J423" s="86"/>
      <c r="K423" s="85"/>
      <c r="L423" s="86"/>
      <c r="M423" s="118"/>
      <c r="N423" s="108"/>
      <c r="O423" s="109"/>
      <c r="P423" s="110"/>
      <c r="Q423" s="86"/>
      <c r="R423" s="86"/>
      <c r="S423" s="128">
        <f t="shared" si="185"/>
        <v>30479.845939999945</v>
      </c>
      <c r="T423" s="128">
        <f t="shared" si="186"/>
        <v>0</v>
      </c>
      <c r="U423" s="126">
        <f t="shared" si="191"/>
        <v>0</v>
      </c>
      <c r="V423" s="126">
        <f t="shared" si="192"/>
        <v>0</v>
      </c>
      <c r="W423" s="125">
        <f t="shared" si="193"/>
        <v>0</v>
      </c>
      <c r="X423" s="125">
        <f t="shared" si="194"/>
        <v>0</v>
      </c>
      <c r="Y423" s="127">
        <f t="shared" si="195"/>
        <v>1407.0099999999979</v>
      </c>
      <c r="Z423" s="127">
        <f t="shared" si="196"/>
        <v>479.84593999999817</v>
      </c>
      <c r="AA423" s="127">
        <f t="shared" si="197"/>
        <v>1407.0099999999979</v>
      </c>
      <c r="AB423" s="127">
        <f t="shared" si="198"/>
        <v>479.84593999999817</v>
      </c>
      <c r="AC423" s="91" t="str">
        <f>VLOOKUP(WEEKDAY(C423,2),Служебный!K$4:L$10,2)</f>
        <v>сб</v>
      </c>
      <c r="AD423" s="111" t="str">
        <f t="shared" si="206"/>
        <v/>
      </c>
      <c r="AE423" s="91" t="e">
        <f>VLOOKUP(G:G,Служебный!B:G,6,)</f>
        <v>#N/A</v>
      </c>
      <c r="AF423" s="91" t="e">
        <f>VLOOKUP(G:G,Служебный!B:G,3,FALSE)</f>
        <v>#N/A</v>
      </c>
      <c r="AG423" s="91" t="e">
        <f>VLOOKUP(G:G,Служебный!B:G,4,FALSE)</f>
        <v>#N/A</v>
      </c>
      <c r="AH423" s="112">
        <f t="shared" si="199"/>
        <v>0</v>
      </c>
      <c r="AI423" s="112">
        <f t="shared" si="200"/>
        <v>0</v>
      </c>
      <c r="AJ423" s="112" t="str">
        <f t="shared" si="181"/>
        <v>интрадей</v>
      </c>
      <c r="AK423" s="91" t="str">
        <f>IF(D423&lt;Служебный!P$3,"Раньше открытия",IF(D423&gt;Служебный!P$6,"Позже закрытия",IF(D423&lt;Служебный!P$4,Служебный!N$4,IF((D423&gt;Служебный!P$5),Служебный!N$6,Служебный!N$5))))</f>
        <v>9:30 - 11:00</v>
      </c>
      <c r="AL423" s="91">
        <f t="shared" si="201"/>
        <v>0</v>
      </c>
      <c r="AM423" s="91">
        <f t="shared" si="202"/>
        <v>0</v>
      </c>
      <c r="AN423" s="91" t="str">
        <f t="shared" si="187"/>
        <v/>
      </c>
      <c r="AO423" s="91" t="str">
        <f t="shared" si="188"/>
        <v/>
      </c>
      <c r="AP423" s="113" t="str">
        <f t="shared" si="189"/>
        <v/>
      </c>
      <c r="AQ423" s="114">
        <f t="shared" si="182"/>
        <v>0</v>
      </c>
      <c r="AR423" s="114">
        <f t="shared" si="183"/>
        <v>30000</v>
      </c>
      <c r="AS423" s="114">
        <f t="shared" si="184"/>
        <v>1.5994864666664823</v>
      </c>
      <c r="AT423" s="114">
        <f t="shared" si="190"/>
        <v>0</v>
      </c>
      <c r="AU423" s="91">
        <f t="shared" si="203"/>
        <v>0</v>
      </c>
      <c r="AV423" s="91">
        <f t="shared" si="204"/>
        <v>0</v>
      </c>
      <c r="AW423" s="91">
        <f t="shared" si="205"/>
        <v>0</v>
      </c>
      <c r="AX423" s="115">
        <f>IF(AV423=0,AX422,IF(VLOOKUP(C422,Сводный!I:L,2,FALSE)&lt;0,IF(AX422&lt;0,AX422-1,-1),IF(AX422&gt;0,AX422+1,1)))</f>
        <v>-1</v>
      </c>
      <c r="AY423" s="120"/>
    </row>
    <row r="424" spans="1:51" s="25" customFormat="1" ht="11.25">
      <c r="A424" s="124"/>
      <c r="B424" s="116">
        <v>423</v>
      </c>
      <c r="C424" s="134"/>
      <c r="D424" s="83"/>
      <c r="E424" s="84"/>
      <c r="F424" s="83"/>
      <c r="G424" s="85"/>
      <c r="H424" s="85"/>
      <c r="I424" s="86"/>
      <c r="J424" s="86"/>
      <c r="K424" s="85"/>
      <c r="L424" s="86"/>
      <c r="M424" s="118"/>
      <c r="N424" s="108"/>
      <c r="O424" s="109"/>
      <c r="P424" s="110"/>
      <c r="Q424" s="86"/>
      <c r="R424" s="86"/>
      <c r="S424" s="128">
        <f t="shared" si="185"/>
        <v>30479.845939999945</v>
      </c>
      <c r="T424" s="128">
        <f t="shared" si="186"/>
        <v>0</v>
      </c>
      <c r="U424" s="126">
        <f t="shared" si="191"/>
        <v>0</v>
      </c>
      <c r="V424" s="126">
        <f t="shared" si="192"/>
        <v>0</v>
      </c>
      <c r="W424" s="125">
        <f t="shared" si="193"/>
        <v>0</v>
      </c>
      <c r="X424" s="125">
        <f t="shared" si="194"/>
        <v>0</v>
      </c>
      <c r="Y424" s="127">
        <f t="shared" si="195"/>
        <v>1407.0099999999979</v>
      </c>
      <c r="Z424" s="127">
        <f t="shared" si="196"/>
        <v>479.84593999999817</v>
      </c>
      <c r="AA424" s="127">
        <f t="shared" si="197"/>
        <v>1407.0099999999979</v>
      </c>
      <c r="AB424" s="127">
        <f t="shared" si="198"/>
        <v>479.84593999999817</v>
      </c>
      <c r="AC424" s="91" t="str">
        <f>VLOOKUP(WEEKDAY(C424,2),Служебный!K$4:L$10,2)</f>
        <v>сб</v>
      </c>
      <c r="AD424" s="111" t="str">
        <f t="shared" si="206"/>
        <v/>
      </c>
      <c r="AE424" s="91" t="e">
        <f>VLOOKUP(G:G,Служебный!B:G,6,)</f>
        <v>#N/A</v>
      </c>
      <c r="AF424" s="91" t="e">
        <f>VLOOKUP(G:G,Служебный!B:G,3,FALSE)</f>
        <v>#N/A</v>
      </c>
      <c r="AG424" s="91" t="e">
        <f>VLOOKUP(G:G,Служебный!B:G,4,FALSE)</f>
        <v>#N/A</v>
      </c>
      <c r="AH424" s="112">
        <f t="shared" si="199"/>
        <v>0</v>
      </c>
      <c r="AI424" s="112">
        <f t="shared" si="200"/>
        <v>0</v>
      </c>
      <c r="AJ424" s="112" t="str">
        <f t="shared" si="181"/>
        <v>интрадей</v>
      </c>
      <c r="AK424" s="91" t="str">
        <f>IF(D424&lt;Служебный!P$3,"Раньше открытия",IF(D424&gt;Служебный!P$6,"Позже закрытия",IF(D424&lt;Служебный!P$4,Служебный!N$4,IF((D424&gt;Служебный!P$5),Служебный!N$6,Служебный!N$5))))</f>
        <v>9:30 - 11:00</v>
      </c>
      <c r="AL424" s="91">
        <f t="shared" si="201"/>
        <v>0</v>
      </c>
      <c r="AM424" s="91">
        <f t="shared" si="202"/>
        <v>0</v>
      </c>
      <c r="AN424" s="91" t="str">
        <f t="shared" si="187"/>
        <v/>
      </c>
      <c r="AO424" s="91" t="str">
        <f t="shared" si="188"/>
        <v/>
      </c>
      <c r="AP424" s="113" t="str">
        <f t="shared" si="189"/>
        <v/>
      </c>
      <c r="AQ424" s="114">
        <f t="shared" si="182"/>
        <v>0</v>
      </c>
      <c r="AR424" s="114">
        <f t="shared" si="183"/>
        <v>30000</v>
      </c>
      <c r="AS424" s="114">
        <f t="shared" si="184"/>
        <v>1.5994864666664823</v>
      </c>
      <c r="AT424" s="114">
        <f t="shared" si="190"/>
        <v>0</v>
      </c>
      <c r="AU424" s="91">
        <f t="shared" si="203"/>
        <v>0</v>
      </c>
      <c r="AV424" s="91">
        <f t="shared" si="204"/>
        <v>0</v>
      </c>
      <c r="AW424" s="91">
        <f t="shared" si="205"/>
        <v>0</v>
      </c>
      <c r="AX424" s="115">
        <f>IF(AV424=0,AX423,IF(VLOOKUP(C423,Сводный!I:L,2,FALSE)&lt;0,IF(AX423&lt;0,AX423-1,-1),IF(AX423&gt;0,AX423+1,1)))</f>
        <v>-1</v>
      </c>
      <c r="AY424" s="120"/>
    </row>
    <row r="425" spans="1:51" s="25" customFormat="1" ht="11.25">
      <c r="A425" s="124"/>
      <c r="B425" s="116">
        <v>424</v>
      </c>
      <c r="C425" s="134"/>
      <c r="D425" s="83"/>
      <c r="E425" s="84"/>
      <c r="F425" s="83"/>
      <c r="G425" s="85"/>
      <c r="H425" s="85"/>
      <c r="I425" s="86"/>
      <c r="J425" s="86"/>
      <c r="K425" s="85"/>
      <c r="L425" s="86"/>
      <c r="M425" s="118"/>
      <c r="N425" s="108"/>
      <c r="O425" s="109"/>
      <c r="P425" s="110"/>
      <c r="Q425" s="86"/>
      <c r="R425" s="86"/>
      <c r="S425" s="128">
        <f t="shared" si="185"/>
        <v>30479.845939999945</v>
      </c>
      <c r="T425" s="128">
        <f t="shared" si="186"/>
        <v>0</v>
      </c>
      <c r="U425" s="126">
        <f t="shared" si="191"/>
        <v>0</v>
      </c>
      <c r="V425" s="126">
        <f t="shared" si="192"/>
        <v>0</v>
      </c>
      <c r="W425" s="125">
        <f t="shared" si="193"/>
        <v>0</v>
      </c>
      <c r="X425" s="125">
        <f t="shared" si="194"/>
        <v>0</v>
      </c>
      <c r="Y425" s="127">
        <f t="shared" si="195"/>
        <v>1407.0099999999979</v>
      </c>
      <c r="Z425" s="127">
        <f t="shared" si="196"/>
        <v>479.84593999999817</v>
      </c>
      <c r="AA425" s="127">
        <f t="shared" si="197"/>
        <v>1407.0099999999979</v>
      </c>
      <c r="AB425" s="127">
        <f t="shared" si="198"/>
        <v>479.84593999999817</v>
      </c>
      <c r="AC425" s="91" t="str">
        <f>VLOOKUP(WEEKDAY(C425,2),Служебный!K$4:L$10,2)</f>
        <v>сб</v>
      </c>
      <c r="AD425" s="111" t="str">
        <f t="shared" si="206"/>
        <v/>
      </c>
      <c r="AE425" s="91" t="e">
        <f>VLOOKUP(G:G,Служебный!B:G,6,)</f>
        <v>#N/A</v>
      </c>
      <c r="AF425" s="91" t="e">
        <f>VLOOKUP(G:G,Служебный!B:G,3,FALSE)</f>
        <v>#N/A</v>
      </c>
      <c r="AG425" s="91" t="e">
        <f>VLOOKUP(G:G,Служебный!B:G,4,FALSE)</f>
        <v>#N/A</v>
      </c>
      <c r="AH425" s="112">
        <f t="shared" si="199"/>
        <v>0</v>
      </c>
      <c r="AI425" s="112">
        <f t="shared" si="200"/>
        <v>0</v>
      </c>
      <c r="AJ425" s="112" t="str">
        <f t="shared" si="181"/>
        <v>интрадей</v>
      </c>
      <c r="AK425" s="91" t="str">
        <f>IF(D425&lt;Служебный!P$3,"Раньше открытия",IF(D425&gt;Служебный!P$6,"Позже закрытия",IF(D425&lt;Служебный!P$4,Служебный!N$4,IF((D425&gt;Служебный!P$5),Служебный!N$6,Служебный!N$5))))</f>
        <v>9:30 - 11:00</v>
      </c>
      <c r="AL425" s="91">
        <f t="shared" si="201"/>
        <v>0</v>
      </c>
      <c r="AM425" s="91">
        <f t="shared" si="202"/>
        <v>0</v>
      </c>
      <c r="AN425" s="91" t="str">
        <f t="shared" si="187"/>
        <v/>
      </c>
      <c r="AO425" s="91" t="str">
        <f t="shared" si="188"/>
        <v/>
      </c>
      <c r="AP425" s="113" t="str">
        <f t="shared" si="189"/>
        <v/>
      </c>
      <c r="AQ425" s="114">
        <f t="shared" si="182"/>
        <v>0</v>
      </c>
      <c r="AR425" s="114">
        <f t="shared" si="183"/>
        <v>30000</v>
      </c>
      <c r="AS425" s="114">
        <f t="shared" si="184"/>
        <v>1.5994864666664823</v>
      </c>
      <c r="AT425" s="114">
        <f t="shared" si="190"/>
        <v>0</v>
      </c>
      <c r="AU425" s="91">
        <f t="shared" si="203"/>
        <v>0</v>
      </c>
      <c r="AV425" s="91">
        <f t="shared" si="204"/>
        <v>0</v>
      </c>
      <c r="AW425" s="91">
        <f t="shared" si="205"/>
        <v>0</v>
      </c>
      <c r="AX425" s="115">
        <f>IF(AV425=0,AX424,IF(VLOOKUP(C424,Сводный!I:L,2,FALSE)&lt;0,IF(AX424&lt;0,AX424-1,-1),IF(AX424&gt;0,AX424+1,1)))</f>
        <v>-1</v>
      </c>
      <c r="AY425" s="120"/>
    </row>
    <row r="426" spans="1:51" s="25" customFormat="1" ht="11.25">
      <c r="A426" s="124"/>
      <c r="B426" s="116">
        <v>425</v>
      </c>
      <c r="C426" s="134"/>
      <c r="D426" s="83"/>
      <c r="E426" s="84"/>
      <c r="F426" s="83"/>
      <c r="G426" s="85"/>
      <c r="H426" s="85"/>
      <c r="I426" s="86"/>
      <c r="J426" s="86"/>
      <c r="K426" s="85"/>
      <c r="L426" s="86"/>
      <c r="M426" s="118"/>
      <c r="N426" s="108"/>
      <c r="O426" s="109"/>
      <c r="P426" s="110"/>
      <c r="Q426" s="86"/>
      <c r="R426" s="86"/>
      <c r="S426" s="128">
        <f t="shared" si="185"/>
        <v>30479.845939999945</v>
      </c>
      <c r="T426" s="128">
        <f t="shared" si="186"/>
        <v>0</v>
      </c>
      <c r="U426" s="126">
        <f t="shared" si="191"/>
        <v>0</v>
      </c>
      <c r="V426" s="126">
        <f t="shared" si="192"/>
        <v>0</v>
      </c>
      <c r="W426" s="125">
        <f t="shared" si="193"/>
        <v>0</v>
      </c>
      <c r="X426" s="125">
        <f t="shared" si="194"/>
        <v>0</v>
      </c>
      <c r="Y426" s="127">
        <f t="shared" si="195"/>
        <v>1407.0099999999979</v>
      </c>
      <c r="Z426" s="127">
        <f t="shared" si="196"/>
        <v>479.84593999999817</v>
      </c>
      <c r="AA426" s="127">
        <f t="shared" si="197"/>
        <v>1407.0099999999979</v>
      </c>
      <c r="AB426" s="127">
        <f t="shared" si="198"/>
        <v>479.84593999999817</v>
      </c>
      <c r="AC426" s="91" t="str">
        <f>VLOOKUP(WEEKDAY(C426,2),Служебный!K$4:L$10,2)</f>
        <v>сб</v>
      </c>
      <c r="AD426" s="111" t="str">
        <f t="shared" si="206"/>
        <v/>
      </c>
      <c r="AE426" s="91" t="e">
        <f>VLOOKUP(G:G,Служебный!B:G,6,)</f>
        <v>#N/A</v>
      </c>
      <c r="AF426" s="91" t="e">
        <f>VLOOKUP(G:G,Служебный!B:G,3,FALSE)</f>
        <v>#N/A</v>
      </c>
      <c r="AG426" s="91" t="e">
        <f>VLOOKUP(G:G,Служебный!B:G,4,FALSE)</f>
        <v>#N/A</v>
      </c>
      <c r="AH426" s="112">
        <f t="shared" si="199"/>
        <v>0</v>
      </c>
      <c r="AI426" s="112">
        <f t="shared" si="200"/>
        <v>0</v>
      </c>
      <c r="AJ426" s="112" t="str">
        <f t="shared" si="181"/>
        <v>интрадей</v>
      </c>
      <c r="AK426" s="91" t="str">
        <f>IF(D426&lt;Служебный!P$3,"Раньше открытия",IF(D426&gt;Служебный!P$6,"Позже закрытия",IF(D426&lt;Служебный!P$4,Служебный!N$4,IF((D426&gt;Служебный!P$5),Служебный!N$6,Служебный!N$5))))</f>
        <v>9:30 - 11:00</v>
      </c>
      <c r="AL426" s="91">
        <f t="shared" si="201"/>
        <v>0</v>
      </c>
      <c r="AM426" s="91">
        <f t="shared" si="202"/>
        <v>0</v>
      </c>
      <c r="AN426" s="91" t="str">
        <f t="shared" si="187"/>
        <v/>
      </c>
      <c r="AO426" s="91" t="str">
        <f t="shared" si="188"/>
        <v/>
      </c>
      <c r="AP426" s="113" t="str">
        <f t="shared" si="189"/>
        <v/>
      </c>
      <c r="AQ426" s="114">
        <f t="shared" si="182"/>
        <v>0</v>
      </c>
      <c r="AR426" s="114">
        <f t="shared" si="183"/>
        <v>30000</v>
      </c>
      <c r="AS426" s="114">
        <f t="shared" si="184"/>
        <v>1.5994864666664823</v>
      </c>
      <c r="AT426" s="114">
        <f t="shared" si="190"/>
        <v>0</v>
      </c>
      <c r="AU426" s="91">
        <f t="shared" si="203"/>
        <v>0</v>
      </c>
      <c r="AV426" s="91">
        <f t="shared" si="204"/>
        <v>0</v>
      </c>
      <c r="AW426" s="91">
        <f t="shared" si="205"/>
        <v>0</v>
      </c>
      <c r="AX426" s="115">
        <f>IF(AV426=0,AX425,IF(VLOOKUP(C425,Сводный!I:L,2,FALSE)&lt;0,IF(AX425&lt;0,AX425-1,-1),IF(AX425&gt;0,AX425+1,1)))</f>
        <v>-1</v>
      </c>
      <c r="AY426" s="120"/>
    </row>
    <row r="427" spans="1:51" s="25" customFormat="1" ht="11.25">
      <c r="A427" s="124"/>
      <c r="B427" s="116">
        <v>426</v>
      </c>
      <c r="C427" s="134"/>
      <c r="D427" s="83"/>
      <c r="E427" s="84"/>
      <c r="F427" s="83"/>
      <c r="G427" s="85"/>
      <c r="H427" s="85"/>
      <c r="I427" s="86"/>
      <c r="J427" s="86"/>
      <c r="K427" s="85"/>
      <c r="L427" s="86"/>
      <c r="M427" s="118"/>
      <c r="N427" s="108"/>
      <c r="O427" s="109"/>
      <c r="P427" s="110"/>
      <c r="Q427" s="86"/>
      <c r="R427" s="86"/>
      <c r="S427" s="128">
        <f t="shared" si="185"/>
        <v>30479.845939999945</v>
      </c>
      <c r="T427" s="128">
        <f t="shared" si="186"/>
        <v>0</v>
      </c>
      <c r="U427" s="126">
        <f t="shared" si="191"/>
        <v>0</v>
      </c>
      <c r="V427" s="126">
        <f t="shared" si="192"/>
        <v>0</v>
      </c>
      <c r="W427" s="125">
        <f t="shared" si="193"/>
        <v>0</v>
      </c>
      <c r="X427" s="125">
        <f t="shared" si="194"/>
        <v>0</v>
      </c>
      <c r="Y427" s="127">
        <f t="shared" si="195"/>
        <v>1407.0099999999979</v>
      </c>
      <c r="Z427" s="127">
        <f t="shared" si="196"/>
        <v>479.84593999999817</v>
      </c>
      <c r="AA427" s="127">
        <f t="shared" si="197"/>
        <v>1407.0099999999979</v>
      </c>
      <c r="AB427" s="127">
        <f t="shared" si="198"/>
        <v>479.84593999999817</v>
      </c>
      <c r="AC427" s="91" t="str">
        <f>VLOOKUP(WEEKDAY(C427,2),Служебный!K$4:L$10,2)</f>
        <v>сб</v>
      </c>
      <c r="AD427" s="111" t="str">
        <f t="shared" si="206"/>
        <v/>
      </c>
      <c r="AE427" s="91" t="e">
        <f>VLOOKUP(G:G,Служебный!B:G,6,)</f>
        <v>#N/A</v>
      </c>
      <c r="AF427" s="91" t="e">
        <f>VLOOKUP(G:G,Служебный!B:G,3,FALSE)</f>
        <v>#N/A</v>
      </c>
      <c r="AG427" s="91" t="e">
        <f>VLOOKUP(G:G,Служебный!B:G,4,FALSE)</f>
        <v>#N/A</v>
      </c>
      <c r="AH427" s="112">
        <f t="shared" si="199"/>
        <v>0</v>
      </c>
      <c r="AI427" s="112">
        <f t="shared" si="200"/>
        <v>0</v>
      </c>
      <c r="AJ427" s="112" t="str">
        <f t="shared" si="181"/>
        <v>интрадей</v>
      </c>
      <c r="AK427" s="91" t="str">
        <f>IF(D427&lt;Служебный!P$3,"Раньше открытия",IF(D427&gt;Служебный!P$6,"Позже закрытия",IF(D427&lt;Служебный!P$4,Служебный!N$4,IF((D427&gt;Служебный!P$5),Служебный!N$6,Служебный!N$5))))</f>
        <v>9:30 - 11:00</v>
      </c>
      <c r="AL427" s="91">
        <f t="shared" si="201"/>
        <v>0</v>
      </c>
      <c r="AM427" s="91">
        <f t="shared" si="202"/>
        <v>0</v>
      </c>
      <c r="AN427" s="91" t="str">
        <f t="shared" si="187"/>
        <v/>
      </c>
      <c r="AO427" s="91" t="str">
        <f t="shared" si="188"/>
        <v/>
      </c>
      <c r="AP427" s="113" t="str">
        <f t="shared" si="189"/>
        <v/>
      </c>
      <c r="AQ427" s="114">
        <f t="shared" si="182"/>
        <v>0</v>
      </c>
      <c r="AR427" s="114">
        <f t="shared" si="183"/>
        <v>30000</v>
      </c>
      <c r="AS427" s="114">
        <f t="shared" si="184"/>
        <v>1.5994864666664823</v>
      </c>
      <c r="AT427" s="114">
        <f t="shared" si="190"/>
        <v>0</v>
      </c>
      <c r="AU427" s="91">
        <f t="shared" si="203"/>
        <v>0</v>
      </c>
      <c r="AV427" s="91">
        <f t="shared" si="204"/>
        <v>0</v>
      </c>
      <c r="AW427" s="91">
        <f t="shared" si="205"/>
        <v>0</v>
      </c>
      <c r="AX427" s="115">
        <f>IF(AV427=0,AX426,IF(VLOOKUP(C426,Сводный!I:L,2,FALSE)&lt;0,IF(AX426&lt;0,AX426-1,-1),IF(AX426&gt;0,AX426+1,1)))</f>
        <v>-1</v>
      </c>
      <c r="AY427" s="120"/>
    </row>
    <row r="428" spans="1:51" s="25" customFormat="1" ht="11.25">
      <c r="A428" s="124"/>
      <c r="B428" s="116">
        <v>427</v>
      </c>
      <c r="C428" s="134"/>
      <c r="D428" s="83"/>
      <c r="E428" s="84"/>
      <c r="F428" s="83"/>
      <c r="G428" s="85"/>
      <c r="H428" s="85"/>
      <c r="I428" s="86"/>
      <c r="J428" s="86"/>
      <c r="K428" s="85"/>
      <c r="L428" s="86"/>
      <c r="M428" s="118"/>
      <c r="N428" s="108"/>
      <c r="O428" s="109"/>
      <c r="P428" s="110"/>
      <c r="Q428" s="86"/>
      <c r="R428" s="86"/>
      <c r="S428" s="128">
        <f t="shared" si="185"/>
        <v>30479.845939999945</v>
      </c>
      <c r="T428" s="128">
        <f t="shared" si="186"/>
        <v>0</v>
      </c>
      <c r="U428" s="126">
        <f t="shared" si="191"/>
        <v>0</v>
      </c>
      <c r="V428" s="126">
        <f t="shared" si="192"/>
        <v>0</v>
      </c>
      <c r="W428" s="125">
        <f t="shared" si="193"/>
        <v>0</v>
      </c>
      <c r="X428" s="125">
        <f t="shared" si="194"/>
        <v>0</v>
      </c>
      <c r="Y428" s="127">
        <f t="shared" si="195"/>
        <v>1407.0099999999979</v>
      </c>
      <c r="Z428" s="127">
        <f t="shared" si="196"/>
        <v>479.84593999999817</v>
      </c>
      <c r="AA428" s="127">
        <f t="shared" si="197"/>
        <v>1407.0099999999979</v>
      </c>
      <c r="AB428" s="127">
        <f t="shared" si="198"/>
        <v>479.84593999999817</v>
      </c>
      <c r="AC428" s="91" t="str">
        <f>VLOOKUP(WEEKDAY(C428,2),Служебный!K$4:L$10,2)</f>
        <v>сб</v>
      </c>
      <c r="AD428" s="111" t="str">
        <f t="shared" si="206"/>
        <v/>
      </c>
      <c r="AE428" s="91" t="e">
        <f>VLOOKUP(G:G,Служебный!B:G,6,)</f>
        <v>#N/A</v>
      </c>
      <c r="AF428" s="91" t="e">
        <f>VLOOKUP(G:G,Служебный!B:G,3,FALSE)</f>
        <v>#N/A</v>
      </c>
      <c r="AG428" s="91" t="e">
        <f>VLOOKUP(G:G,Служебный!B:G,4,FALSE)</f>
        <v>#N/A</v>
      </c>
      <c r="AH428" s="112">
        <f t="shared" si="199"/>
        <v>0</v>
      </c>
      <c r="AI428" s="112">
        <f t="shared" si="200"/>
        <v>0</v>
      </c>
      <c r="AJ428" s="112" t="str">
        <f t="shared" si="181"/>
        <v>интрадей</v>
      </c>
      <c r="AK428" s="91" t="str">
        <f>IF(D428&lt;Служебный!P$3,"Раньше открытия",IF(D428&gt;Служебный!P$6,"Позже закрытия",IF(D428&lt;Служебный!P$4,Служебный!N$4,IF((D428&gt;Служебный!P$5),Служебный!N$6,Служебный!N$5))))</f>
        <v>9:30 - 11:00</v>
      </c>
      <c r="AL428" s="91">
        <f t="shared" si="201"/>
        <v>0</v>
      </c>
      <c r="AM428" s="91">
        <f t="shared" si="202"/>
        <v>0</v>
      </c>
      <c r="AN428" s="91" t="str">
        <f t="shared" si="187"/>
        <v/>
      </c>
      <c r="AO428" s="91" t="str">
        <f t="shared" si="188"/>
        <v/>
      </c>
      <c r="AP428" s="113" t="str">
        <f t="shared" si="189"/>
        <v/>
      </c>
      <c r="AQ428" s="114">
        <f t="shared" si="182"/>
        <v>0</v>
      </c>
      <c r="AR428" s="114">
        <f t="shared" si="183"/>
        <v>30000</v>
      </c>
      <c r="AS428" s="114">
        <f t="shared" si="184"/>
        <v>1.5994864666664823</v>
      </c>
      <c r="AT428" s="114">
        <f t="shared" si="190"/>
        <v>0</v>
      </c>
      <c r="AU428" s="91">
        <f t="shared" si="203"/>
        <v>0</v>
      </c>
      <c r="AV428" s="91">
        <f t="shared" si="204"/>
        <v>0</v>
      </c>
      <c r="AW428" s="91">
        <f t="shared" si="205"/>
        <v>0</v>
      </c>
      <c r="AX428" s="115">
        <f>IF(AV428=0,AX427,IF(VLOOKUP(C427,Сводный!I:L,2,FALSE)&lt;0,IF(AX427&lt;0,AX427-1,-1),IF(AX427&gt;0,AX427+1,1)))</f>
        <v>-1</v>
      </c>
      <c r="AY428" s="120"/>
    </row>
    <row r="429" spans="1:51" s="25" customFormat="1" ht="11.25">
      <c r="A429" s="124"/>
      <c r="B429" s="116">
        <v>428</v>
      </c>
      <c r="C429" s="134"/>
      <c r="D429" s="83"/>
      <c r="E429" s="84"/>
      <c r="F429" s="83"/>
      <c r="G429" s="85"/>
      <c r="H429" s="85"/>
      <c r="I429" s="86"/>
      <c r="J429" s="86"/>
      <c r="K429" s="85"/>
      <c r="L429" s="86"/>
      <c r="M429" s="118"/>
      <c r="N429" s="108"/>
      <c r="O429" s="109"/>
      <c r="P429" s="110"/>
      <c r="Q429" s="86"/>
      <c r="R429" s="86"/>
      <c r="S429" s="128">
        <f t="shared" si="185"/>
        <v>30479.845939999945</v>
      </c>
      <c r="T429" s="128">
        <f t="shared" si="186"/>
        <v>0</v>
      </c>
      <c r="U429" s="126">
        <f t="shared" si="191"/>
        <v>0</v>
      </c>
      <c r="V429" s="126">
        <f t="shared" si="192"/>
        <v>0</v>
      </c>
      <c r="W429" s="125">
        <f t="shared" si="193"/>
        <v>0</v>
      </c>
      <c r="X429" s="125">
        <f t="shared" si="194"/>
        <v>0</v>
      </c>
      <c r="Y429" s="127">
        <f t="shared" si="195"/>
        <v>1407.0099999999979</v>
      </c>
      <c r="Z429" s="127">
        <f t="shared" si="196"/>
        <v>479.84593999999817</v>
      </c>
      <c r="AA429" s="127">
        <f t="shared" si="197"/>
        <v>1407.0099999999979</v>
      </c>
      <c r="AB429" s="127">
        <f t="shared" si="198"/>
        <v>479.84593999999817</v>
      </c>
      <c r="AC429" s="91" t="str">
        <f>VLOOKUP(WEEKDAY(C429,2),Служебный!K$4:L$10,2)</f>
        <v>сб</v>
      </c>
      <c r="AD429" s="111" t="str">
        <f t="shared" si="206"/>
        <v/>
      </c>
      <c r="AE429" s="91" t="e">
        <f>VLOOKUP(G:G,Служебный!B:G,6,)</f>
        <v>#N/A</v>
      </c>
      <c r="AF429" s="91" t="e">
        <f>VLOOKUP(G:G,Служебный!B:G,3,FALSE)</f>
        <v>#N/A</v>
      </c>
      <c r="AG429" s="91" t="e">
        <f>VLOOKUP(G:G,Служебный!B:G,4,FALSE)</f>
        <v>#N/A</v>
      </c>
      <c r="AH429" s="112">
        <f t="shared" si="199"/>
        <v>0</v>
      </c>
      <c r="AI429" s="112">
        <f t="shared" si="200"/>
        <v>0</v>
      </c>
      <c r="AJ429" s="112" t="str">
        <f t="shared" si="181"/>
        <v>интрадей</v>
      </c>
      <c r="AK429" s="91" t="str">
        <f>IF(D429&lt;Служебный!P$3,"Раньше открытия",IF(D429&gt;Служебный!P$6,"Позже закрытия",IF(D429&lt;Служебный!P$4,Служебный!N$4,IF((D429&gt;Служебный!P$5),Служебный!N$6,Служебный!N$5))))</f>
        <v>9:30 - 11:00</v>
      </c>
      <c r="AL429" s="91">
        <f t="shared" si="201"/>
        <v>0</v>
      </c>
      <c r="AM429" s="91">
        <f t="shared" si="202"/>
        <v>0</v>
      </c>
      <c r="AN429" s="91" t="str">
        <f t="shared" si="187"/>
        <v/>
      </c>
      <c r="AO429" s="91" t="str">
        <f t="shared" si="188"/>
        <v/>
      </c>
      <c r="AP429" s="113" t="str">
        <f t="shared" si="189"/>
        <v/>
      </c>
      <c r="AQ429" s="114">
        <f t="shared" si="182"/>
        <v>0</v>
      </c>
      <c r="AR429" s="114">
        <f t="shared" si="183"/>
        <v>30000</v>
      </c>
      <c r="AS429" s="114">
        <f t="shared" si="184"/>
        <v>1.5994864666664823</v>
      </c>
      <c r="AT429" s="114">
        <f t="shared" si="190"/>
        <v>0</v>
      </c>
      <c r="AU429" s="91">
        <f t="shared" si="203"/>
        <v>0</v>
      </c>
      <c r="AV429" s="91">
        <f t="shared" si="204"/>
        <v>0</v>
      </c>
      <c r="AW429" s="91">
        <f t="shared" si="205"/>
        <v>0</v>
      </c>
      <c r="AX429" s="115">
        <f>IF(AV429=0,AX428,IF(VLOOKUP(C428,Сводный!I:L,2,FALSE)&lt;0,IF(AX428&lt;0,AX428-1,-1),IF(AX428&gt;0,AX428+1,1)))</f>
        <v>-1</v>
      </c>
      <c r="AY429" s="120"/>
    </row>
    <row r="430" spans="1:51" s="25" customFormat="1" ht="11.25">
      <c r="A430" s="124"/>
      <c r="B430" s="116">
        <v>429</v>
      </c>
      <c r="C430" s="134"/>
      <c r="D430" s="83"/>
      <c r="E430" s="84"/>
      <c r="F430" s="83"/>
      <c r="G430" s="85"/>
      <c r="H430" s="85"/>
      <c r="I430" s="86"/>
      <c r="J430" s="86"/>
      <c r="K430" s="85"/>
      <c r="L430" s="86"/>
      <c r="M430" s="118"/>
      <c r="N430" s="108"/>
      <c r="O430" s="109"/>
      <c r="P430" s="110"/>
      <c r="Q430" s="86"/>
      <c r="R430" s="86"/>
      <c r="S430" s="128">
        <f t="shared" si="185"/>
        <v>30479.845939999945</v>
      </c>
      <c r="T430" s="128">
        <f t="shared" si="186"/>
        <v>0</v>
      </c>
      <c r="U430" s="126">
        <f t="shared" si="191"/>
        <v>0</v>
      </c>
      <c r="V430" s="126">
        <f t="shared" si="192"/>
        <v>0</v>
      </c>
      <c r="W430" s="125">
        <f t="shared" si="193"/>
        <v>0</v>
      </c>
      <c r="X430" s="125">
        <f t="shared" si="194"/>
        <v>0</v>
      </c>
      <c r="Y430" s="127">
        <f t="shared" si="195"/>
        <v>1407.0099999999979</v>
      </c>
      <c r="Z430" s="127">
        <f t="shared" si="196"/>
        <v>479.84593999999817</v>
      </c>
      <c r="AA430" s="127">
        <f t="shared" si="197"/>
        <v>1407.0099999999979</v>
      </c>
      <c r="AB430" s="127">
        <f t="shared" si="198"/>
        <v>479.84593999999817</v>
      </c>
      <c r="AC430" s="91" t="str">
        <f>VLOOKUP(WEEKDAY(C430,2),Служебный!K$4:L$10,2)</f>
        <v>сб</v>
      </c>
      <c r="AD430" s="111" t="str">
        <f t="shared" si="206"/>
        <v/>
      </c>
      <c r="AE430" s="91" t="e">
        <f>VLOOKUP(G:G,Служебный!B:G,6,)</f>
        <v>#N/A</v>
      </c>
      <c r="AF430" s="91" t="e">
        <f>VLOOKUP(G:G,Служебный!B:G,3,FALSE)</f>
        <v>#N/A</v>
      </c>
      <c r="AG430" s="91" t="e">
        <f>VLOOKUP(G:G,Служебный!B:G,4,FALSE)</f>
        <v>#N/A</v>
      </c>
      <c r="AH430" s="112">
        <f t="shared" si="199"/>
        <v>0</v>
      </c>
      <c r="AI430" s="112">
        <f t="shared" si="200"/>
        <v>0</v>
      </c>
      <c r="AJ430" s="112" t="str">
        <f t="shared" si="181"/>
        <v>интрадей</v>
      </c>
      <c r="AK430" s="91" t="str">
        <f>IF(D430&lt;Служебный!P$3,"Раньше открытия",IF(D430&gt;Служебный!P$6,"Позже закрытия",IF(D430&lt;Служебный!P$4,Служебный!N$4,IF((D430&gt;Служебный!P$5),Служебный!N$6,Служебный!N$5))))</f>
        <v>9:30 - 11:00</v>
      </c>
      <c r="AL430" s="91">
        <f t="shared" si="201"/>
        <v>0</v>
      </c>
      <c r="AM430" s="91">
        <f t="shared" si="202"/>
        <v>0</v>
      </c>
      <c r="AN430" s="91" t="str">
        <f t="shared" si="187"/>
        <v/>
      </c>
      <c r="AO430" s="91" t="str">
        <f t="shared" si="188"/>
        <v/>
      </c>
      <c r="AP430" s="113" t="str">
        <f t="shared" si="189"/>
        <v/>
      </c>
      <c r="AQ430" s="114">
        <f t="shared" si="182"/>
        <v>0</v>
      </c>
      <c r="AR430" s="114">
        <f t="shared" si="183"/>
        <v>30000</v>
      </c>
      <c r="AS430" s="114">
        <f t="shared" si="184"/>
        <v>1.5994864666664823</v>
      </c>
      <c r="AT430" s="114">
        <f t="shared" si="190"/>
        <v>0</v>
      </c>
      <c r="AU430" s="91">
        <f t="shared" si="203"/>
        <v>0</v>
      </c>
      <c r="AV430" s="91">
        <f t="shared" si="204"/>
        <v>0</v>
      </c>
      <c r="AW430" s="91">
        <f t="shared" si="205"/>
        <v>0</v>
      </c>
      <c r="AX430" s="115">
        <f>IF(AV430=0,AX429,IF(VLOOKUP(C429,Сводный!I:L,2,FALSE)&lt;0,IF(AX429&lt;0,AX429-1,-1),IF(AX429&gt;0,AX429+1,1)))</f>
        <v>-1</v>
      </c>
      <c r="AY430" s="120"/>
    </row>
    <row r="431" spans="1:51" s="25" customFormat="1" ht="11.25">
      <c r="A431" s="124"/>
      <c r="B431" s="116">
        <v>430</v>
      </c>
      <c r="C431" s="134"/>
      <c r="D431" s="83"/>
      <c r="E431" s="84"/>
      <c r="F431" s="83"/>
      <c r="G431" s="85"/>
      <c r="H431" s="85"/>
      <c r="I431" s="86"/>
      <c r="J431" s="86"/>
      <c r="K431" s="85"/>
      <c r="L431" s="86"/>
      <c r="M431" s="118"/>
      <c r="N431" s="108"/>
      <c r="O431" s="109"/>
      <c r="P431" s="110"/>
      <c r="Q431" s="86"/>
      <c r="R431" s="86"/>
      <c r="S431" s="128">
        <f t="shared" si="185"/>
        <v>30479.845939999945</v>
      </c>
      <c r="T431" s="128">
        <f t="shared" si="186"/>
        <v>0</v>
      </c>
      <c r="U431" s="126">
        <f t="shared" si="191"/>
        <v>0</v>
      </c>
      <c r="V431" s="126">
        <f t="shared" si="192"/>
        <v>0</v>
      </c>
      <c r="W431" s="125">
        <f t="shared" si="193"/>
        <v>0</v>
      </c>
      <c r="X431" s="125">
        <f t="shared" si="194"/>
        <v>0</v>
      </c>
      <c r="Y431" s="127">
        <f t="shared" si="195"/>
        <v>1407.0099999999979</v>
      </c>
      <c r="Z431" s="127">
        <f t="shared" si="196"/>
        <v>479.84593999999817</v>
      </c>
      <c r="AA431" s="127">
        <f t="shared" si="197"/>
        <v>1407.0099999999979</v>
      </c>
      <c r="AB431" s="127">
        <f t="shared" si="198"/>
        <v>479.84593999999817</v>
      </c>
      <c r="AC431" s="91" t="str">
        <f>VLOOKUP(WEEKDAY(C431,2),Служебный!K$4:L$10,2)</f>
        <v>сб</v>
      </c>
      <c r="AD431" s="111" t="str">
        <f t="shared" si="206"/>
        <v/>
      </c>
      <c r="AE431" s="91" t="e">
        <f>VLOOKUP(G:G,Служебный!B:G,6,)</f>
        <v>#N/A</v>
      </c>
      <c r="AF431" s="91" t="e">
        <f>VLOOKUP(G:G,Служебный!B:G,3,FALSE)</f>
        <v>#N/A</v>
      </c>
      <c r="AG431" s="91" t="e">
        <f>VLOOKUP(G:G,Служебный!B:G,4,FALSE)</f>
        <v>#N/A</v>
      </c>
      <c r="AH431" s="112">
        <f t="shared" si="199"/>
        <v>0</v>
      </c>
      <c r="AI431" s="112">
        <f t="shared" si="200"/>
        <v>0</v>
      </c>
      <c r="AJ431" s="112" t="str">
        <f t="shared" si="181"/>
        <v>интрадей</v>
      </c>
      <c r="AK431" s="91" t="str">
        <f>IF(D431&lt;Служебный!P$3,"Раньше открытия",IF(D431&gt;Служебный!P$6,"Позже закрытия",IF(D431&lt;Служебный!P$4,Служебный!N$4,IF((D431&gt;Служебный!P$5),Служебный!N$6,Служебный!N$5))))</f>
        <v>9:30 - 11:00</v>
      </c>
      <c r="AL431" s="91">
        <f t="shared" si="201"/>
        <v>0</v>
      </c>
      <c r="AM431" s="91">
        <f t="shared" si="202"/>
        <v>0</v>
      </c>
      <c r="AN431" s="91" t="str">
        <f t="shared" si="187"/>
        <v/>
      </c>
      <c r="AO431" s="91" t="str">
        <f t="shared" si="188"/>
        <v/>
      </c>
      <c r="AP431" s="113" t="str">
        <f t="shared" si="189"/>
        <v/>
      </c>
      <c r="AQ431" s="114">
        <f t="shared" si="182"/>
        <v>0</v>
      </c>
      <c r="AR431" s="114">
        <f t="shared" si="183"/>
        <v>30000</v>
      </c>
      <c r="AS431" s="114">
        <f t="shared" si="184"/>
        <v>1.5994864666664823</v>
      </c>
      <c r="AT431" s="114">
        <f t="shared" si="190"/>
        <v>0</v>
      </c>
      <c r="AU431" s="91">
        <f t="shared" si="203"/>
        <v>0</v>
      </c>
      <c r="AV431" s="91">
        <f t="shared" si="204"/>
        <v>0</v>
      </c>
      <c r="AW431" s="91">
        <f t="shared" si="205"/>
        <v>0</v>
      </c>
      <c r="AX431" s="115">
        <f>IF(AV431=0,AX430,IF(VLOOKUP(C430,Сводный!I:L,2,FALSE)&lt;0,IF(AX430&lt;0,AX430-1,-1),IF(AX430&gt;0,AX430+1,1)))</f>
        <v>-1</v>
      </c>
      <c r="AY431" s="120"/>
    </row>
    <row r="432" spans="1:51" s="25" customFormat="1" ht="11.25">
      <c r="A432" s="124"/>
      <c r="B432" s="116">
        <v>431</v>
      </c>
      <c r="C432" s="134"/>
      <c r="D432" s="83"/>
      <c r="E432" s="84"/>
      <c r="F432" s="83"/>
      <c r="G432" s="85"/>
      <c r="H432" s="85"/>
      <c r="I432" s="86"/>
      <c r="J432" s="86"/>
      <c r="K432" s="85"/>
      <c r="L432" s="86"/>
      <c r="M432" s="118"/>
      <c r="N432" s="108"/>
      <c r="O432" s="109"/>
      <c r="P432" s="110"/>
      <c r="Q432" s="86"/>
      <c r="R432" s="86"/>
      <c r="S432" s="128">
        <f t="shared" si="185"/>
        <v>30479.845939999945</v>
      </c>
      <c r="T432" s="128">
        <f t="shared" si="186"/>
        <v>0</v>
      </c>
      <c r="U432" s="126">
        <f t="shared" si="191"/>
        <v>0</v>
      </c>
      <c r="V432" s="126">
        <f t="shared" si="192"/>
        <v>0</v>
      </c>
      <c r="W432" s="125">
        <f t="shared" si="193"/>
        <v>0</v>
      </c>
      <c r="X432" s="125">
        <f t="shared" si="194"/>
        <v>0</v>
      </c>
      <c r="Y432" s="127">
        <f t="shared" si="195"/>
        <v>1407.0099999999979</v>
      </c>
      <c r="Z432" s="127">
        <f t="shared" si="196"/>
        <v>479.84593999999817</v>
      </c>
      <c r="AA432" s="127">
        <f t="shared" si="197"/>
        <v>1407.0099999999979</v>
      </c>
      <c r="AB432" s="127">
        <f t="shared" si="198"/>
        <v>479.84593999999817</v>
      </c>
      <c r="AC432" s="91" t="str">
        <f>VLOOKUP(WEEKDAY(C432,2),Служебный!K$4:L$10,2)</f>
        <v>сб</v>
      </c>
      <c r="AD432" s="111" t="str">
        <f t="shared" si="206"/>
        <v/>
      </c>
      <c r="AE432" s="91" t="e">
        <f>VLOOKUP(G:G,Служебный!B:G,6,)</f>
        <v>#N/A</v>
      </c>
      <c r="AF432" s="91" t="e">
        <f>VLOOKUP(G:G,Служебный!B:G,3,FALSE)</f>
        <v>#N/A</v>
      </c>
      <c r="AG432" s="91" t="e">
        <f>VLOOKUP(G:G,Служебный!B:G,4,FALSE)</f>
        <v>#N/A</v>
      </c>
      <c r="AH432" s="112">
        <f t="shared" si="199"/>
        <v>0</v>
      </c>
      <c r="AI432" s="112">
        <f t="shared" si="200"/>
        <v>0</v>
      </c>
      <c r="AJ432" s="112" t="str">
        <f t="shared" si="181"/>
        <v>интрадей</v>
      </c>
      <c r="AK432" s="91" t="str">
        <f>IF(D432&lt;Служебный!P$3,"Раньше открытия",IF(D432&gt;Служебный!P$6,"Позже закрытия",IF(D432&lt;Служебный!P$4,Служебный!N$4,IF((D432&gt;Служебный!P$5),Служебный!N$6,Служебный!N$5))))</f>
        <v>9:30 - 11:00</v>
      </c>
      <c r="AL432" s="91">
        <f t="shared" si="201"/>
        <v>0</v>
      </c>
      <c r="AM432" s="91">
        <f t="shared" si="202"/>
        <v>0</v>
      </c>
      <c r="AN432" s="91" t="str">
        <f t="shared" si="187"/>
        <v/>
      </c>
      <c r="AO432" s="91" t="str">
        <f t="shared" si="188"/>
        <v/>
      </c>
      <c r="AP432" s="113" t="str">
        <f t="shared" si="189"/>
        <v/>
      </c>
      <c r="AQ432" s="114">
        <f t="shared" si="182"/>
        <v>0</v>
      </c>
      <c r="AR432" s="114">
        <f t="shared" si="183"/>
        <v>30000</v>
      </c>
      <c r="AS432" s="114">
        <f t="shared" si="184"/>
        <v>1.5994864666664823</v>
      </c>
      <c r="AT432" s="114">
        <f t="shared" si="190"/>
        <v>0</v>
      </c>
      <c r="AU432" s="91">
        <f t="shared" si="203"/>
        <v>0</v>
      </c>
      <c r="AV432" s="91">
        <f t="shared" si="204"/>
        <v>0</v>
      </c>
      <c r="AW432" s="91">
        <f t="shared" si="205"/>
        <v>0</v>
      </c>
      <c r="AX432" s="115">
        <f>IF(AV432=0,AX431,IF(VLOOKUP(C431,Сводный!I:L,2,FALSE)&lt;0,IF(AX431&lt;0,AX431-1,-1),IF(AX431&gt;0,AX431+1,1)))</f>
        <v>-1</v>
      </c>
      <c r="AY432" s="120"/>
    </row>
    <row r="433" spans="1:51" s="25" customFormat="1" ht="11.25">
      <c r="A433" s="124"/>
      <c r="B433" s="116">
        <v>432</v>
      </c>
      <c r="C433" s="134"/>
      <c r="D433" s="83"/>
      <c r="E433" s="84"/>
      <c r="F433" s="83"/>
      <c r="G433" s="85"/>
      <c r="H433" s="85"/>
      <c r="I433" s="86"/>
      <c r="J433" s="86"/>
      <c r="K433" s="85"/>
      <c r="L433" s="86"/>
      <c r="M433" s="118"/>
      <c r="N433" s="108"/>
      <c r="O433" s="109"/>
      <c r="P433" s="110"/>
      <c r="Q433" s="86"/>
      <c r="R433" s="86"/>
      <c r="S433" s="128">
        <f t="shared" si="185"/>
        <v>30479.845939999945</v>
      </c>
      <c r="T433" s="128">
        <f t="shared" si="186"/>
        <v>0</v>
      </c>
      <c r="U433" s="126">
        <f t="shared" si="191"/>
        <v>0</v>
      </c>
      <c r="V433" s="126">
        <f t="shared" si="192"/>
        <v>0</v>
      </c>
      <c r="W433" s="125">
        <f t="shared" si="193"/>
        <v>0</v>
      </c>
      <c r="X433" s="125">
        <f t="shared" si="194"/>
        <v>0</v>
      </c>
      <c r="Y433" s="127">
        <f t="shared" si="195"/>
        <v>1407.0099999999979</v>
      </c>
      <c r="Z433" s="127">
        <f t="shared" si="196"/>
        <v>479.84593999999817</v>
      </c>
      <c r="AA433" s="127">
        <f t="shared" si="197"/>
        <v>1407.0099999999979</v>
      </c>
      <c r="AB433" s="127">
        <f t="shared" si="198"/>
        <v>479.84593999999817</v>
      </c>
      <c r="AC433" s="91" t="str">
        <f>VLOOKUP(WEEKDAY(C433,2),Служебный!K$4:L$10,2)</f>
        <v>сб</v>
      </c>
      <c r="AD433" s="111" t="str">
        <f t="shared" si="206"/>
        <v/>
      </c>
      <c r="AE433" s="91" t="e">
        <f>VLOOKUP(G:G,Служебный!B:G,6,)</f>
        <v>#N/A</v>
      </c>
      <c r="AF433" s="91" t="e">
        <f>VLOOKUP(G:G,Служебный!B:G,3,FALSE)</f>
        <v>#N/A</v>
      </c>
      <c r="AG433" s="91" t="e">
        <f>VLOOKUP(G:G,Служебный!B:G,4,FALSE)</f>
        <v>#N/A</v>
      </c>
      <c r="AH433" s="112">
        <f t="shared" si="199"/>
        <v>0</v>
      </c>
      <c r="AI433" s="112">
        <f t="shared" si="200"/>
        <v>0</v>
      </c>
      <c r="AJ433" s="112" t="str">
        <f t="shared" si="181"/>
        <v>интрадей</v>
      </c>
      <c r="AK433" s="91" t="str">
        <f>IF(D433&lt;Служебный!P$3,"Раньше открытия",IF(D433&gt;Служебный!P$6,"Позже закрытия",IF(D433&lt;Служебный!P$4,Служебный!N$4,IF((D433&gt;Служебный!P$5),Служебный!N$6,Служебный!N$5))))</f>
        <v>9:30 - 11:00</v>
      </c>
      <c r="AL433" s="91">
        <f t="shared" si="201"/>
        <v>0</v>
      </c>
      <c r="AM433" s="91">
        <f t="shared" si="202"/>
        <v>0</v>
      </c>
      <c r="AN433" s="91" t="str">
        <f t="shared" si="187"/>
        <v/>
      </c>
      <c r="AO433" s="91" t="str">
        <f t="shared" si="188"/>
        <v/>
      </c>
      <c r="AP433" s="113" t="str">
        <f t="shared" si="189"/>
        <v/>
      </c>
      <c r="AQ433" s="114">
        <f t="shared" si="182"/>
        <v>0</v>
      </c>
      <c r="AR433" s="114">
        <f t="shared" si="183"/>
        <v>30000</v>
      </c>
      <c r="AS433" s="114">
        <f t="shared" si="184"/>
        <v>1.5994864666664823</v>
      </c>
      <c r="AT433" s="114">
        <f t="shared" si="190"/>
        <v>0</v>
      </c>
      <c r="AU433" s="91">
        <f t="shared" si="203"/>
        <v>0</v>
      </c>
      <c r="AV433" s="91">
        <f t="shared" si="204"/>
        <v>0</v>
      </c>
      <c r="AW433" s="91">
        <f t="shared" si="205"/>
        <v>0</v>
      </c>
      <c r="AX433" s="115">
        <f>IF(AV433=0,AX432,IF(VLOOKUP(C432,Сводный!I:L,2,FALSE)&lt;0,IF(AX432&lt;0,AX432-1,-1),IF(AX432&gt;0,AX432+1,1)))</f>
        <v>-1</v>
      </c>
      <c r="AY433" s="120"/>
    </row>
    <row r="434" spans="1:51" s="25" customFormat="1" ht="11.25">
      <c r="A434" s="124"/>
      <c r="B434" s="116">
        <v>433</v>
      </c>
      <c r="C434" s="134"/>
      <c r="D434" s="83"/>
      <c r="E434" s="84"/>
      <c r="F434" s="83"/>
      <c r="G434" s="85"/>
      <c r="H434" s="85"/>
      <c r="I434" s="86"/>
      <c r="J434" s="86"/>
      <c r="K434" s="85"/>
      <c r="L434" s="86"/>
      <c r="M434" s="118"/>
      <c r="N434" s="108"/>
      <c r="O434" s="109"/>
      <c r="P434" s="110"/>
      <c r="Q434" s="86"/>
      <c r="R434" s="86"/>
      <c r="S434" s="128">
        <f t="shared" si="185"/>
        <v>30479.845939999945</v>
      </c>
      <c r="T434" s="128">
        <f t="shared" si="186"/>
        <v>0</v>
      </c>
      <c r="U434" s="126">
        <f t="shared" si="191"/>
        <v>0</v>
      </c>
      <c r="V434" s="126">
        <f t="shared" si="192"/>
        <v>0</v>
      </c>
      <c r="W434" s="125">
        <f t="shared" si="193"/>
        <v>0</v>
      </c>
      <c r="X434" s="125">
        <f t="shared" si="194"/>
        <v>0</v>
      </c>
      <c r="Y434" s="127">
        <f t="shared" si="195"/>
        <v>1407.0099999999979</v>
      </c>
      <c r="Z434" s="127">
        <f t="shared" si="196"/>
        <v>479.84593999999817</v>
      </c>
      <c r="AA434" s="127">
        <f t="shared" si="197"/>
        <v>1407.0099999999979</v>
      </c>
      <c r="AB434" s="127">
        <f t="shared" si="198"/>
        <v>479.84593999999817</v>
      </c>
      <c r="AC434" s="91" t="str">
        <f>VLOOKUP(WEEKDAY(C434,2),Служебный!K$4:L$10,2)</f>
        <v>сб</v>
      </c>
      <c r="AD434" s="111" t="str">
        <f t="shared" si="206"/>
        <v/>
      </c>
      <c r="AE434" s="91" t="e">
        <f>VLOOKUP(G:G,Служебный!B:G,6,)</f>
        <v>#N/A</v>
      </c>
      <c r="AF434" s="91" t="e">
        <f>VLOOKUP(G:G,Служебный!B:G,3,FALSE)</f>
        <v>#N/A</v>
      </c>
      <c r="AG434" s="91" t="e">
        <f>VLOOKUP(G:G,Служебный!B:G,4,FALSE)</f>
        <v>#N/A</v>
      </c>
      <c r="AH434" s="112">
        <f t="shared" si="199"/>
        <v>0</v>
      </c>
      <c r="AI434" s="112">
        <f t="shared" si="200"/>
        <v>0</v>
      </c>
      <c r="AJ434" s="112" t="str">
        <f t="shared" si="181"/>
        <v>интрадей</v>
      </c>
      <c r="AK434" s="91" t="str">
        <f>IF(D434&lt;Служебный!P$3,"Раньше открытия",IF(D434&gt;Служебный!P$6,"Позже закрытия",IF(D434&lt;Служебный!P$4,Служебный!N$4,IF((D434&gt;Служебный!P$5),Служебный!N$6,Служебный!N$5))))</f>
        <v>9:30 - 11:00</v>
      </c>
      <c r="AL434" s="91">
        <f t="shared" si="201"/>
        <v>0</v>
      </c>
      <c r="AM434" s="91">
        <f t="shared" si="202"/>
        <v>0</v>
      </c>
      <c r="AN434" s="91" t="str">
        <f t="shared" si="187"/>
        <v/>
      </c>
      <c r="AO434" s="91" t="str">
        <f t="shared" si="188"/>
        <v/>
      </c>
      <c r="AP434" s="113" t="str">
        <f t="shared" si="189"/>
        <v/>
      </c>
      <c r="AQ434" s="114">
        <f t="shared" si="182"/>
        <v>0</v>
      </c>
      <c r="AR434" s="114">
        <f t="shared" si="183"/>
        <v>30000</v>
      </c>
      <c r="AS434" s="114">
        <f t="shared" si="184"/>
        <v>1.5994864666664823</v>
      </c>
      <c r="AT434" s="114">
        <f t="shared" si="190"/>
        <v>0</v>
      </c>
      <c r="AU434" s="91">
        <f t="shared" si="203"/>
        <v>0</v>
      </c>
      <c r="AV434" s="91">
        <f t="shared" si="204"/>
        <v>0</v>
      </c>
      <c r="AW434" s="91">
        <f t="shared" si="205"/>
        <v>0</v>
      </c>
      <c r="AX434" s="115">
        <f>IF(AV434=0,AX433,IF(VLOOKUP(C433,Сводный!I:L,2,FALSE)&lt;0,IF(AX433&lt;0,AX433-1,-1),IF(AX433&gt;0,AX433+1,1)))</f>
        <v>-1</v>
      </c>
      <c r="AY434" s="120"/>
    </row>
    <row r="435" spans="1:51" s="25" customFormat="1" ht="11.25">
      <c r="A435" s="124"/>
      <c r="B435" s="116">
        <v>434</v>
      </c>
      <c r="C435" s="134"/>
      <c r="D435" s="83"/>
      <c r="E435" s="84"/>
      <c r="F435" s="83"/>
      <c r="G435" s="85"/>
      <c r="H435" s="85"/>
      <c r="I435" s="86"/>
      <c r="J435" s="86"/>
      <c r="K435" s="85"/>
      <c r="L435" s="86"/>
      <c r="M435" s="118"/>
      <c r="N435" s="108"/>
      <c r="O435" s="109"/>
      <c r="P435" s="110"/>
      <c r="Q435" s="86"/>
      <c r="R435" s="86"/>
      <c r="S435" s="128">
        <f t="shared" si="185"/>
        <v>30479.845939999945</v>
      </c>
      <c r="T435" s="128">
        <f t="shared" si="186"/>
        <v>0</v>
      </c>
      <c r="U435" s="126">
        <f t="shared" si="191"/>
        <v>0</v>
      </c>
      <c r="V435" s="126">
        <f t="shared" si="192"/>
        <v>0</v>
      </c>
      <c r="W435" s="125">
        <f t="shared" si="193"/>
        <v>0</v>
      </c>
      <c r="X435" s="125">
        <f t="shared" si="194"/>
        <v>0</v>
      </c>
      <c r="Y435" s="127">
        <f t="shared" si="195"/>
        <v>1407.0099999999979</v>
      </c>
      <c r="Z435" s="127">
        <f t="shared" si="196"/>
        <v>479.84593999999817</v>
      </c>
      <c r="AA435" s="127">
        <f t="shared" si="197"/>
        <v>1407.0099999999979</v>
      </c>
      <c r="AB435" s="127">
        <f t="shared" si="198"/>
        <v>479.84593999999817</v>
      </c>
      <c r="AC435" s="91" t="str">
        <f>VLOOKUP(WEEKDAY(C435,2),Служебный!K$4:L$10,2)</f>
        <v>сб</v>
      </c>
      <c r="AD435" s="111" t="str">
        <f t="shared" si="206"/>
        <v/>
      </c>
      <c r="AE435" s="91" t="e">
        <f>VLOOKUP(G:G,Служебный!B:G,6,)</f>
        <v>#N/A</v>
      </c>
      <c r="AF435" s="91" t="e">
        <f>VLOOKUP(G:G,Служебный!B:G,3,FALSE)</f>
        <v>#N/A</v>
      </c>
      <c r="AG435" s="91" t="e">
        <f>VLOOKUP(G:G,Служебный!B:G,4,FALSE)</f>
        <v>#N/A</v>
      </c>
      <c r="AH435" s="112">
        <f t="shared" si="199"/>
        <v>0</v>
      </c>
      <c r="AI435" s="112">
        <f t="shared" si="200"/>
        <v>0</v>
      </c>
      <c r="AJ435" s="112" t="str">
        <f t="shared" si="181"/>
        <v>интрадей</v>
      </c>
      <c r="AK435" s="91" t="str">
        <f>IF(D435&lt;Служебный!P$3,"Раньше открытия",IF(D435&gt;Служебный!P$6,"Позже закрытия",IF(D435&lt;Служебный!P$4,Служебный!N$4,IF((D435&gt;Служебный!P$5),Служебный!N$6,Служебный!N$5))))</f>
        <v>9:30 - 11:00</v>
      </c>
      <c r="AL435" s="91">
        <f t="shared" si="201"/>
        <v>0</v>
      </c>
      <c r="AM435" s="91">
        <f t="shared" si="202"/>
        <v>0</v>
      </c>
      <c r="AN435" s="91" t="str">
        <f t="shared" si="187"/>
        <v/>
      </c>
      <c r="AO435" s="91" t="str">
        <f t="shared" si="188"/>
        <v/>
      </c>
      <c r="AP435" s="113" t="str">
        <f t="shared" si="189"/>
        <v/>
      </c>
      <c r="AQ435" s="114">
        <f t="shared" si="182"/>
        <v>0</v>
      </c>
      <c r="AR435" s="114">
        <f t="shared" si="183"/>
        <v>30000</v>
      </c>
      <c r="AS435" s="114">
        <f t="shared" si="184"/>
        <v>1.5994864666664823</v>
      </c>
      <c r="AT435" s="114">
        <f t="shared" si="190"/>
        <v>0</v>
      </c>
      <c r="AU435" s="91">
        <f t="shared" si="203"/>
        <v>0</v>
      </c>
      <c r="AV435" s="91">
        <f t="shared" si="204"/>
        <v>0</v>
      </c>
      <c r="AW435" s="91">
        <f t="shared" si="205"/>
        <v>0</v>
      </c>
      <c r="AX435" s="115">
        <f>IF(AV435=0,AX434,IF(VLOOKUP(C434,Сводный!I:L,2,FALSE)&lt;0,IF(AX434&lt;0,AX434-1,-1),IF(AX434&gt;0,AX434+1,1)))</f>
        <v>-1</v>
      </c>
      <c r="AY435" s="120"/>
    </row>
    <row r="436" spans="1:51" s="25" customFormat="1" ht="11.25">
      <c r="A436" s="124"/>
      <c r="B436" s="116">
        <v>435</v>
      </c>
      <c r="C436" s="134"/>
      <c r="D436" s="83"/>
      <c r="E436" s="84"/>
      <c r="F436" s="83"/>
      <c r="G436" s="85"/>
      <c r="H436" s="85"/>
      <c r="I436" s="86"/>
      <c r="J436" s="86"/>
      <c r="K436" s="85"/>
      <c r="L436" s="86"/>
      <c r="M436" s="118"/>
      <c r="N436" s="108"/>
      <c r="O436" s="109"/>
      <c r="P436" s="110"/>
      <c r="Q436" s="86"/>
      <c r="R436" s="86"/>
      <c r="S436" s="128">
        <f t="shared" si="185"/>
        <v>30479.845939999945</v>
      </c>
      <c r="T436" s="128">
        <f t="shared" si="186"/>
        <v>0</v>
      </c>
      <c r="U436" s="126">
        <f t="shared" si="191"/>
        <v>0</v>
      </c>
      <c r="V436" s="126">
        <f t="shared" si="192"/>
        <v>0</v>
      </c>
      <c r="W436" s="125">
        <f t="shared" si="193"/>
        <v>0</v>
      </c>
      <c r="X436" s="125">
        <f t="shared" si="194"/>
        <v>0</v>
      </c>
      <c r="Y436" s="127">
        <f t="shared" si="195"/>
        <v>1407.0099999999979</v>
      </c>
      <c r="Z436" s="127">
        <f t="shared" si="196"/>
        <v>479.84593999999817</v>
      </c>
      <c r="AA436" s="127">
        <f t="shared" si="197"/>
        <v>1407.0099999999979</v>
      </c>
      <c r="AB436" s="127">
        <f t="shared" si="198"/>
        <v>479.84593999999817</v>
      </c>
      <c r="AC436" s="91" t="str">
        <f>VLOOKUP(WEEKDAY(C436,2),Служебный!K$4:L$10,2)</f>
        <v>сб</v>
      </c>
      <c r="AD436" s="111" t="str">
        <f t="shared" si="206"/>
        <v/>
      </c>
      <c r="AE436" s="91" t="e">
        <f>VLOOKUP(G:G,Служебный!B:G,6,)</f>
        <v>#N/A</v>
      </c>
      <c r="AF436" s="91" t="e">
        <f>VLOOKUP(G:G,Служебный!B:G,3,FALSE)</f>
        <v>#N/A</v>
      </c>
      <c r="AG436" s="91" t="e">
        <f>VLOOKUP(G:G,Служебный!B:G,4,FALSE)</f>
        <v>#N/A</v>
      </c>
      <c r="AH436" s="112">
        <f t="shared" si="199"/>
        <v>0</v>
      </c>
      <c r="AI436" s="112">
        <f t="shared" si="200"/>
        <v>0</v>
      </c>
      <c r="AJ436" s="112" t="str">
        <f t="shared" si="181"/>
        <v>интрадей</v>
      </c>
      <c r="AK436" s="91" t="str">
        <f>IF(D436&lt;Служебный!P$3,"Раньше открытия",IF(D436&gt;Служебный!P$6,"Позже закрытия",IF(D436&lt;Служебный!P$4,Служебный!N$4,IF((D436&gt;Служебный!P$5),Служебный!N$6,Служебный!N$5))))</f>
        <v>9:30 - 11:00</v>
      </c>
      <c r="AL436" s="91">
        <f t="shared" si="201"/>
        <v>0</v>
      </c>
      <c r="AM436" s="91">
        <f t="shared" si="202"/>
        <v>0</v>
      </c>
      <c r="AN436" s="91" t="str">
        <f t="shared" si="187"/>
        <v/>
      </c>
      <c r="AO436" s="91" t="str">
        <f t="shared" si="188"/>
        <v/>
      </c>
      <c r="AP436" s="113" t="str">
        <f t="shared" si="189"/>
        <v/>
      </c>
      <c r="AQ436" s="114">
        <f t="shared" si="182"/>
        <v>0</v>
      </c>
      <c r="AR436" s="114">
        <f t="shared" si="183"/>
        <v>30000</v>
      </c>
      <c r="AS436" s="114">
        <f t="shared" si="184"/>
        <v>1.5994864666664823</v>
      </c>
      <c r="AT436" s="114">
        <f t="shared" si="190"/>
        <v>0</v>
      </c>
      <c r="AU436" s="91">
        <f t="shared" si="203"/>
        <v>0</v>
      </c>
      <c r="AV436" s="91">
        <f t="shared" si="204"/>
        <v>0</v>
      </c>
      <c r="AW436" s="91">
        <f t="shared" si="205"/>
        <v>0</v>
      </c>
      <c r="AX436" s="115">
        <f>IF(AV436=0,AX435,IF(VLOOKUP(C435,Сводный!I:L,2,FALSE)&lt;0,IF(AX435&lt;0,AX435-1,-1),IF(AX435&gt;0,AX435+1,1)))</f>
        <v>-1</v>
      </c>
      <c r="AY436" s="120"/>
    </row>
    <row r="437" spans="1:51" s="25" customFormat="1" ht="11.25">
      <c r="A437" s="124"/>
      <c r="B437" s="116">
        <v>436</v>
      </c>
      <c r="C437" s="134"/>
      <c r="D437" s="83"/>
      <c r="E437" s="84"/>
      <c r="F437" s="83"/>
      <c r="G437" s="85"/>
      <c r="H437" s="85"/>
      <c r="I437" s="86"/>
      <c r="J437" s="86"/>
      <c r="K437" s="85"/>
      <c r="L437" s="86"/>
      <c r="M437" s="118"/>
      <c r="N437" s="108"/>
      <c r="O437" s="109"/>
      <c r="P437" s="110"/>
      <c r="Q437" s="86"/>
      <c r="R437" s="86"/>
      <c r="S437" s="128">
        <f t="shared" si="185"/>
        <v>30479.845939999945</v>
      </c>
      <c r="T437" s="128">
        <f t="shared" si="186"/>
        <v>0</v>
      </c>
      <c r="U437" s="126">
        <f t="shared" si="191"/>
        <v>0</v>
      </c>
      <c r="V437" s="126">
        <f t="shared" si="192"/>
        <v>0</v>
      </c>
      <c r="W437" s="125">
        <f t="shared" si="193"/>
        <v>0</v>
      </c>
      <c r="X437" s="125">
        <f t="shared" si="194"/>
        <v>0</v>
      </c>
      <c r="Y437" s="127">
        <f t="shared" si="195"/>
        <v>1407.0099999999979</v>
      </c>
      <c r="Z437" s="127">
        <f t="shared" si="196"/>
        <v>479.84593999999817</v>
      </c>
      <c r="AA437" s="127">
        <f t="shared" si="197"/>
        <v>1407.0099999999979</v>
      </c>
      <c r="AB437" s="127">
        <f t="shared" si="198"/>
        <v>479.84593999999817</v>
      </c>
      <c r="AC437" s="91" t="str">
        <f>VLOOKUP(WEEKDAY(C437,2),Служебный!K$4:L$10,2)</f>
        <v>сб</v>
      </c>
      <c r="AD437" s="111" t="str">
        <f t="shared" si="206"/>
        <v/>
      </c>
      <c r="AE437" s="91" t="e">
        <f>VLOOKUP(G:G,Служебный!B:G,6,)</f>
        <v>#N/A</v>
      </c>
      <c r="AF437" s="91" t="e">
        <f>VLOOKUP(G:G,Служебный!B:G,3,FALSE)</f>
        <v>#N/A</v>
      </c>
      <c r="AG437" s="91" t="e">
        <f>VLOOKUP(G:G,Служебный!B:G,4,FALSE)</f>
        <v>#N/A</v>
      </c>
      <c r="AH437" s="112">
        <f t="shared" si="199"/>
        <v>0</v>
      </c>
      <c r="AI437" s="112">
        <f t="shared" si="200"/>
        <v>0</v>
      </c>
      <c r="AJ437" s="112" t="str">
        <f t="shared" si="181"/>
        <v>интрадей</v>
      </c>
      <c r="AK437" s="91" t="str">
        <f>IF(D437&lt;Служебный!P$3,"Раньше открытия",IF(D437&gt;Служебный!P$6,"Позже закрытия",IF(D437&lt;Служебный!P$4,Служебный!N$4,IF((D437&gt;Служебный!P$5),Служебный!N$6,Служебный!N$5))))</f>
        <v>9:30 - 11:00</v>
      </c>
      <c r="AL437" s="91">
        <f t="shared" si="201"/>
        <v>0</v>
      </c>
      <c r="AM437" s="91">
        <f t="shared" si="202"/>
        <v>0</v>
      </c>
      <c r="AN437" s="91" t="str">
        <f t="shared" si="187"/>
        <v/>
      </c>
      <c r="AO437" s="91" t="str">
        <f t="shared" si="188"/>
        <v/>
      </c>
      <c r="AP437" s="113" t="str">
        <f t="shared" si="189"/>
        <v/>
      </c>
      <c r="AQ437" s="114">
        <f t="shared" si="182"/>
        <v>0</v>
      </c>
      <c r="AR437" s="114">
        <f t="shared" si="183"/>
        <v>30000</v>
      </c>
      <c r="AS437" s="114">
        <f t="shared" si="184"/>
        <v>1.5994864666664823</v>
      </c>
      <c r="AT437" s="114">
        <f t="shared" si="190"/>
        <v>0</v>
      </c>
      <c r="AU437" s="91">
        <f t="shared" si="203"/>
        <v>0</v>
      </c>
      <c r="AV437" s="91">
        <f t="shared" si="204"/>
        <v>0</v>
      </c>
      <c r="AW437" s="91">
        <f t="shared" si="205"/>
        <v>0</v>
      </c>
      <c r="AX437" s="115">
        <f>IF(AV437=0,AX436,IF(VLOOKUP(C436,Сводный!I:L,2,FALSE)&lt;0,IF(AX436&lt;0,AX436-1,-1),IF(AX436&gt;0,AX436+1,1)))</f>
        <v>-1</v>
      </c>
      <c r="AY437" s="120"/>
    </row>
    <row r="438" spans="1:51" s="25" customFormat="1" ht="11.25">
      <c r="A438" s="124"/>
      <c r="B438" s="116">
        <v>437</v>
      </c>
      <c r="C438" s="134"/>
      <c r="D438" s="83"/>
      <c r="E438" s="84"/>
      <c r="F438" s="83"/>
      <c r="G438" s="85"/>
      <c r="H438" s="85"/>
      <c r="I438" s="86"/>
      <c r="J438" s="86"/>
      <c r="K438" s="85"/>
      <c r="L438" s="86"/>
      <c r="M438" s="118"/>
      <c r="N438" s="108"/>
      <c r="O438" s="109"/>
      <c r="P438" s="110"/>
      <c r="Q438" s="86"/>
      <c r="R438" s="86"/>
      <c r="S438" s="128">
        <f t="shared" si="185"/>
        <v>30479.845939999945</v>
      </c>
      <c r="T438" s="128">
        <f t="shared" si="186"/>
        <v>0</v>
      </c>
      <c r="U438" s="126">
        <f t="shared" si="191"/>
        <v>0</v>
      </c>
      <c r="V438" s="126">
        <f t="shared" si="192"/>
        <v>0</v>
      </c>
      <c r="W438" s="125">
        <f t="shared" si="193"/>
        <v>0</v>
      </c>
      <c r="X438" s="125">
        <f t="shared" si="194"/>
        <v>0</v>
      </c>
      <c r="Y438" s="127">
        <f t="shared" si="195"/>
        <v>1407.0099999999979</v>
      </c>
      <c r="Z438" s="127">
        <f t="shared" si="196"/>
        <v>479.84593999999817</v>
      </c>
      <c r="AA438" s="127">
        <f t="shared" si="197"/>
        <v>1407.0099999999979</v>
      </c>
      <c r="AB438" s="127">
        <f t="shared" si="198"/>
        <v>479.84593999999817</v>
      </c>
      <c r="AC438" s="91" t="str">
        <f>VLOOKUP(WEEKDAY(C438,2),Служебный!K$4:L$10,2)</f>
        <v>сб</v>
      </c>
      <c r="AD438" s="111" t="str">
        <f t="shared" si="206"/>
        <v/>
      </c>
      <c r="AE438" s="91" t="e">
        <f>VLOOKUP(G:G,Служебный!B:G,6,)</f>
        <v>#N/A</v>
      </c>
      <c r="AF438" s="91" t="e">
        <f>VLOOKUP(G:G,Служебный!B:G,3,FALSE)</f>
        <v>#N/A</v>
      </c>
      <c r="AG438" s="91" t="e">
        <f>VLOOKUP(G:G,Служебный!B:G,4,FALSE)</f>
        <v>#N/A</v>
      </c>
      <c r="AH438" s="112">
        <f t="shared" si="199"/>
        <v>0</v>
      </c>
      <c r="AI438" s="112">
        <f t="shared" si="200"/>
        <v>0</v>
      </c>
      <c r="AJ438" s="112" t="str">
        <f t="shared" si="181"/>
        <v>интрадей</v>
      </c>
      <c r="AK438" s="91" t="str">
        <f>IF(D438&lt;Служебный!P$3,"Раньше открытия",IF(D438&gt;Служебный!P$6,"Позже закрытия",IF(D438&lt;Служебный!P$4,Служебный!N$4,IF((D438&gt;Служебный!P$5),Служебный!N$6,Служебный!N$5))))</f>
        <v>9:30 - 11:00</v>
      </c>
      <c r="AL438" s="91">
        <f t="shared" si="201"/>
        <v>0</v>
      </c>
      <c r="AM438" s="91">
        <f t="shared" si="202"/>
        <v>0</v>
      </c>
      <c r="AN438" s="91" t="str">
        <f t="shared" si="187"/>
        <v/>
      </c>
      <c r="AO438" s="91" t="str">
        <f t="shared" si="188"/>
        <v/>
      </c>
      <c r="AP438" s="113" t="str">
        <f t="shared" si="189"/>
        <v/>
      </c>
      <c r="AQ438" s="114">
        <f t="shared" si="182"/>
        <v>0</v>
      </c>
      <c r="AR438" s="114">
        <f t="shared" si="183"/>
        <v>30000</v>
      </c>
      <c r="AS438" s="114">
        <f t="shared" si="184"/>
        <v>1.5994864666664823</v>
      </c>
      <c r="AT438" s="114">
        <f t="shared" si="190"/>
        <v>0</v>
      </c>
      <c r="AU438" s="91">
        <f t="shared" si="203"/>
        <v>0</v>
      </c>
      <c r="AV438" s="91">
        <f t="shared" si="204"/>
        <v>0</v>
      </c>
      <c r="AW438" s="91">
        <f t="shared" si="205"/>
        <v>0</v>
      </c>
      <c r="AX438" s="115">
        <f>IF(AV438=0,AX437,IF(VLOOKUP(C437,Сводный!I:L,2,FALSE)&lt;0,IF(AX437&lt;0,AX437-1,-1),IF(AX437&gt;0,AX437+1,1)))</f>
        <v>-1</v>
      </c>
      <c r="AY438" s="120"/>
    </row>
    <row r="439" spans="1:51" s="25" customFormat="1" ht="11.25">
      <c r="A439" s="124"/>
      <c r="B439" s="116">
        <v>438</v>
      </c>
      <c r="C439" s="134"/>
      <c r="D439" s="83"/>
      <c r="E439" s="84"/>
      <c r="F439" s="83"/>
      <c r="G439" s="85"/>
      <c r="H439" s="85"/>
      <c r="I439" s="86"/>
      <c r="J439" s="86"/>
      <c r="K439" s="85"/>
      <c r="L439" s="86"/>
      <c r="M439" s="118"/>
      <c r="N439" s="108"/>
      <c r="O439" s="109"/>
      <c r="P439" s="110"/>
      <c r="Q439" s="86"/>
      <c r="R439" s="86"/>
      <c r="S439" s="128">
        <f t="shared" si="185"/>
        <v>30479.845939999945</v>
      </c>
      <c r="T439" s="128">
        <f t="shared" si="186"/>
        <v>0</v>
      </c>
      <c r="U439" s="126">
        <f t="shared" si="191"/>
        <v>0</v>
      </c>
      <c r="V439" s="126">
        <f t="shared" si="192"/>
        <v>0</v>
      </c>
      <c r="W439" s="125">
        <f t="shared" si="193"/>
        <v>0</v>
      </c>
      <c r="X439" s="125">
        <f t="shared" si="194"/>
        <v>0</v>
      </c>
      <c r="Y439" s="127">
        <f t="shared" si="195"/>
        <v>1407.0099999999979</v>
      </c>
      <c r="Z439" s="127">
        <f t="shared" si="196"/>
        <v>479.84593999999817</v>
      </c>
      <c r="AA439" s="127">
        <f t="shared" si="197"/>
        <v>1407.0099999999979</v>
      </c>
      <c r="AB439" s="127">
        <f t="shared" si="198"/>
        <v>479.84593999999817</v>
      </c>
      <c r="AC439" s="91" t="str">
        <f>VLOOKUP(WEEKDAY(C439,2),Служебный!K$4:L$10,2)</f>
        <v>сб</v>
      </c>
      <c r="AD439" s="111" t="str">
        <f t="shared" si="206"/>
        <v/>
      </c>
      <c r="AE439" s="91" t="e">
        <f>VLOOKUP(G:G,Служебный!B:G,6,)</f>
        <v>#N/A</v>
      </c>
      <c r="AF439" s="91" t="e">
        <f>VLOOKUP(G:G,Служебный!B:G,3,FALSE)</f>
        <v>#N/A</v>
      </c>
      <c r="AG439" s="91" t="e">
        <f>VLOOKUP(G:G,Служебный!B:G,4,FALSE)</f>
        <v>#N/A</v>
      </c>
      <c r="AH439" s="112">
        <f t="shared" si="199"/>
        <v>0</v>
      </c>
      <c r="AI439" s="112">
        <f t="shared" si="200"/>
        <v>0</v>
      </c>
      <c r="AJ439" s="112" t="str">
        <f t="shared" si="181"/>
        <v>интрадей</v>
      </c>
      <c r="AK439" s="91" t="str">
        <f>IF(D439&lt;Служебный!P$3,"Раньше открытия",IF(D439&gt;Служебный!P$6,"Позже закрытия",IF(D439&lt;Служебный!P$4,Служебный!N$4,IF((D439&gt;Служебный!P$5),Служебный!N$6,Служебный!N$5))))</f>
        <v>9:30 - 11:00</v>
      </c>
      <c r="AL439" s="91">
        <f t="shared" si="201"/>
        <v>0</v>
      </c>
      <c r="AM439" s="91">
        <f t="shared" si="202"/>
        <v>0</v>
      </c>
      <c r="AN439" s="91" t="str">
        <f t="shared" si="187"/>
        <v/>
      </c>
      <c r="AO439" s="91" t="str">
        <f t="shared" si="188"/>
        <v/>
      </c>
      <c r="AP439" s="113" t="str">
        <f t="shared" si="189"/>
        <v/>
      </c>
      <c r="AQ439" s="114">
        <f t="shared" si="182"/>
        <v>0</v>
      </c>
      <c r="AR439" s="114">
        <f t="shared" si="183"/>
        <v>30000</v>
      </c>
      <c r="AS439" s="114">
        <f t="shared" si="184"/>
        <v>1.5994864666664823</v>
      </c>
      <c r="AT439" s="114">
        <f t="shared" si="190"/>
        <v>0</v>
      </c>
      <c r="AU439" s="91">
        <f t="shared" si="203"/>
        <v>0</v>
      </c>
      <c r="AV439" s="91">
        <f t="shared" si="204"/>
        <v>0</v>
      </c>
      <c r="AW439" s="91">
        <f t="shared" si="205"/>
        <v>0</v>
      </c>
      <c r="AX439" s="115">
        <f>IF(AV439=0,AX438,IF(VLOOKUP(C438,Сводный!I:L,2,FALSE)&lt;0,IF(AX438&lt;0,AX438-1,-1),IF(AX438&gt;0,AX438+1,1)))</f>
        <v>-1</v>
      </c>
      <c r="AY439" s="120"/>
    </row>
    <row r="440" spans="1:51" s="25" customFormat="1" ht="11.25">
      <c r="A440" s="124"/>
      <c r="B440" s="116">
        <v>439</v>
      </c>
      <c r="C440" s="134"/>
      <c r="D440" s="83"/>
      <c r="E440" s="84"/>
      <c r="F440" s="83"/>
      <c r="G440" s="85"/>
      <c r="H440" s="85"/>
      <c r="I440" s="86"/>
      <c r="J440" s="86"/>
      <c r="K440" s="85"/>
      <c r="L440" s="86"/>
      <c r="M440" s="118"/>
      <c r="N440" s="108"/>
      <c r="O440" s="109"/>
      <c r="P440" s="110"/>
      <c r="Q440" s="86"/>
      <c r="R440" s="86"/>
      <c r="S440" s="128">
        <f t="shared" si="185"/>
        <v>30479.845939999945</v>
      </c>
      <c r="T440" s="128">
        <f t="shared" si="186"/>
        <v>0</v>
      </c>
      <c r="U440" s="126">
        <f t="shared" si="191"/>
        <v>0</v>
      </c>
      <c r="V440" s="126">
        <f t="shared" si="192"/>
        <v>0</v>
      </c>
      <c r="W440" s="125">
        <f t="shared" si="193"/>
        <v>0</v>
      </c>
      <c r="X440" s="125">
        <f t="shared" si="194"/>
        <v>0</v>
      </c>
      <c r="Y440" s="127">
        <f t="shared" si="195"/>
        <v>1407.0099999999979</v>
      </c>
      <c r="Z440" s="127">
        <f t="shared" si="196"/>
        <v>479.84593999999817</v>
      </c>
      <c r="AA440" s="127">
        <f t="shared" si="197"/>
        <v>1407.0099999999979</v>
      </c>
      <c r="AB440" s="127">
        <f t="shared" si="198"/>
        <v>479.84593999999817</v>
      </c>
      <c r="AC440" s="91" t="str">
        <f>VLOOKUP(WEEKDAY(C440,2),Служебный!K$4:L$10,2)</f>
        <v>сб</v>
      </c>
      <c r="AD440" s="111" t="str">
        <f t="shared" si="206"/>
        <v/>
      </c>
      <c r="AE440" s="91" t="e">
        <f>VLOOKUP(G:G,Служебный!B:G,6,)</f>
        <v>#N/A</v>
      </c>
      <c r="AF440" s="91" t="e">
        <f>VLOOKUP(G:G,Служебный!B:G,3,FALSE)</f>
        <v>#N/A</v>
      </c>
      <c r="AG440" s="91" t="e">
        <f>VLOOKUP(G:G,Служебный!B:G,4,FALSE)</f>
        <v>#N/A</v>
      </c>
      <c r="AH440" s="112">
        <f t="shared" si="199"/>
        <v>0</v>
      </c>
      <c r="AI440" s="112">
        <f t="shared" si="200"/>
        <v>0</v>
      </c>
      <c r="AJ440" s="112" t="str">
        <f t="shared" si="181"/>
        <v>интрадей</v>
      </c>
      <c r="AK440" s="91" t="str">
        <f>IF(D440&lt;Служебный!P$3,"Раньше открытия",IF(D440&gt;Служебный!P$6,"Позже закрытия",IF(D440&lt;Служебный!P$4,Служебный!N$4,IF((D440&gt;Служебный!P$5),Служебный!N$6,Служебный!N$5))))</f>
        <v>9:30 - 11:00</v>
      </c>
      <c r="AL440" s="91">
        <f t="shared" si="201"/>
        <v>0</v>
      </c>
      <c r="AM440" s="91">
        <f t="shared" si="202"/>
        <v>0</v>
      </c>
      <c r="AN440" s="91" t="str">
        <f t="shared" si="187"/>
        <v/>
      </c>
      <c r="AO440" s="91" t="str">
        <f t="shared" si="188"/>
        <v/>
      </c>
      <c r="AP440" s="113" t="str">
        <f t="shared" si="189"/>
        <v/>
      </c>
      <c r="AQ440" s="114">
        <f t="shared" si="182"/>
        <v>0</v>
      </c>
      <c r="AR440" s="114">
        <f t="shared" si="183"/>
        <v>30000</v>
      </c>
      <c r="AS440" s="114">
        <f t="shared" si="184"/>
        <v>1.5994864666664823</v>
      </c>
      <c r="AT440" s="114">
        <f t="shared" si="190"/>
        <v>0</v>
      </c>
      <c r="AU440" s="91">
        <f t="shared" si="203"/>
        <v>0</v>
      </c>
      <c r="AV440" s="91">
        <f t="shared" si="204"/>
        <v>0</v>
      </c>
      <c r="AW440" s="91">
        <f t="shared" si="205"/>
        <v>0</v>
      </c>
      <c r="AX440" s="115">
        <f>IF(AV440=0,AX439,IF(VLOOKUP(C439,Сводный!I:L,2,FALSE)&lt;0,IF(AX439&lt;0,AX439-1,-1),IF(AX439&gt;0,AX439+1,1)))</f>
        <v>-1</v>
      </c>
      <c r="AY440" s="120"/>
    </row>
    <row r="441" spans="1:51" s="25" customFormat="1" ht="11.25">
      <c r="A441" s="124"/>
      <c r="B441" s="116">
        <v>440</v>
      </c>
      <c r="C441" s="134"/>
      <c r="D441" s="83"/>
      <c r="E441" s="84"/>
      <c r="F441" s="83"/>
      <c r="G441" s="85"/>
      <c r="H441" s="85"/>
      <c r="I441" s="86"/>
      <c r="J441" s="86"/>
      <c r="K441" s="85"/>
      <c r="L441" s="86"/>
      <c r="M441" s="118"/>
      <c r="N441" s="108"/>
      <c r="O441" s="109"/>
      <c r="P441" s="110"/>
      <c r="Q441" s="86"/>
      <c r="R441" s="86"/>
      <c r="S441" s="128">
        <f t="shared" si="185"/>
        <v>30479.845939999945</v>
      </c>
      <c r="T441" s="128">
        <f t="shared" si="186"/>
        <v>0</v>
      </c>
      <c r="U441" s="126">
        <f t="shared" si="191"/>
        <v>0</v>
      </c>
      <c r="V441" s="126">
        <f t="shared" si="192"/>
        <v>0</v>
      </c>
      <c r="W441" s="125">
        <f t="shared" si="193"/>
        <v>0</v>
      </c>
      <c r="X441" s="125">
        <f t="shared" si="194"/>
        <v>0</v>
      </c>
      <c r="Y441" s="127">
        <f t="shared" si="195"/>
        <v>1407.0099999999979</v>
      </c>
      <c r="Z441" s="127">
        <f t="shared" si="196"/>
        <v>479.84593999999817</v>
      </c>
      <c r="AA441" s="127">
        <f t="shared" si="197"/>
        <v>1407.0099999999979</v>
      </c>
      <c r="AB441" s="127">
        <f t="shared" si="198"/>
        <v>479.84593999999817</v>
      </c>
      <c r="AC441" s="91" t="str">
        <f>VLOOKUP(WEEKDAY(C441,2),Служебный!K$4:L$10,2)</f>
        <v>сб</v>
      </c>
      <c r="AD441" s="111" t="str">
        <f t="shared" si="206"/>
        <v/>
      </c>
      <c r="AE441" s="91" t="e">
        <f>VLOOKUP(G:G,Служебный!B:G,6,)</f>
        <v>#N/A</v>
      </c>
      <c r="AF441" s="91" t="e">
        <f>VLOOKUP(G:G,Служебный!B:G,3,FALSE)</f>
        <v>#N/A</v>
      </c>
      <c r="AG441" s="91" t="e">
        <f>VLOOKUP(G:G,Служебный!B:G,4,FALSE)</f>
        <v>#N/A</v>
      </c>
      <c r="AH441" s="112">
        <f t="shared" si="199"/>
        <v>0</v>
      </c>
      <c r="AI441" s="112">
        <f t="shared" si="200"/>
        <v>0</v>
      </c>
      <c r="AJ441" s="112" t="str">
        <f t="shared" si="181"/>
        <v>интрадей</v>
      </c>
      <c r="AK441" s="91" t="str">
        <f>IF(D441&lt;Служебный!P$3,"Раньше открытия",IF(D441&gt;Служебный!P$6,"Позже закрытия",IF(D441&lt;Служебный!P$4,Служебный!N$4,IF((D441&gt;Служебный!P$5),Служебный!N$6,Служебный!N$5))))</f>
        <v>9:30 - 11:00</v>
      </c>
      <c r="AL441" s="91">
        <f t="shared" si="201"/>
        <v>0</v>
      </c>
      <c r="AM441" s="91">
        <f t="shared" si="202"/>
        <v>0</v>
      </c>
      <c r="AN441" s="91" t="str">
        <f t="shared" si="187"/>
        <v/>
      </c>
      <c r="AO441" s="91" t="str">
        <f t="shared" si="188"/>
        <v/>
      </c>
      <c r="AP441" s="113" t="str">
        <f t="shared" si="189"/>
        <v/>
      </c>
      <c r="AQ441" s="114">
        <f t="shared" si="182"/>
        <v>0</v>
      </c>
      <c r="AR441" s="114">
        <f t="shared" si="183"/>
        <v>30000</v>
      </c>
      <c r="AS441" s="114">
        <f t="shared" si="184"/>
        <v>1.5994864666664823</v>
      </c>
      <c r="AT441" s="114">
        <f t="shared" si="190"/>
        <v>0</v>
      </c>
      <c r="AU441" s="91">
        <f t="shared" si="203"/>
        <v>0</v>
      </c>
      <c r="AV441" s="91">
        <f t="shared" si="204"/>
        <v>0</v>
      </c>
      <c r="AW441" s="91">
        <f t="shared" si="205"/>
        <v>0</v>
      </c>
      <c r="AX441" s="115">
        <f>IF(AV441=0,AX440,IF(VLOOKUP(C440,Сводный!I:L,2,FALSE)&lt;0,IF(AX440&lt;0,AX440-1,-1),IF(AX440&gt;0,AX440+1,1)))</f>
        <v>-1</v>
      </c>
      <c r="AY441" s="120"/>
    </row>
    <row r="442" spans="1:51" s="25" customFormat="1" ht="11.25">
      <c r="A442" s="124"/>
      <c r="B442" s="116">
        <v>441</v>
      </c>
      <c r="C442" s="134"/>
      <c r="D442" s="83"/>
      <c r="E442" s="84"/>
      <c r="F442" s="83"/>
      <c r="G442" s="85"/>
      <c r="H442" s="85"/>
      <c r="I442" s="86"/>
      <c r="J442" s="86"/>
      <c r="K442" s="85"/>
      <c r="L442" s="86"/>
      <c r="M442" s="118"/>
      <c r="N442" s="108"/>
      <c r="O442" s="109"/>
      <c r="P442" s="110"/>
      <c r="Q442" s="86"/>
      <c r="R442" s="86"/>
      <c r="S442" s="128">
        <f t="shared" si="185"/>
        <v>30479.845939999945</v>
      </c>
      <c r="T442" s="128">
        <f t="shared" si="186"/>
        <v>0</v>
      </c>
      <c r="U442" s="126">
        <f t="shared" si="191"/>
        <v>0</v>
      </c>
      <c r="V442" s="126">
        <f t="shared" si="192"/>
        <v>0</v>
      </c>
      <c r="W442" s="125">
        <f t="shared" si="193"/>
        <v>0</v>
      </c>
      <c r="X442" s="125">
        <f t="shared" si="194"/>
        <v>0</v>
      </c>
      <c r="Y442" s="127">
        <f t="shared" si="195"/>
        <v>1407.0099999999979</v>
      </c>
      <c r="Z442" s="127">
        <f t="shared" si="196"/>
        <v>479.84593999999817</v>
      </c>
      <c r="AA442" s="127">
        <f t="shared" si="197"/>
        <v>1407.0099999999979</v>
      </c>
      <c r="AB442" s="127">
        <f t="shared" si="198"/>
        <v>479.84593999999817</v>
      </c>
      <c r="AC442" s="91" t="str">
        <f>VLOOKUP(WEEKDAY(C442,2),Служебный!K$4:L$10,2)</f>
        <v>сб</v>
      </c>
      <c r="AD442" s="111" t="str">
        <f t="shared" si="206"/>
        <v/>
      </c>
      <c r="AE442" s="91" t="e">
        <f>VLOOKUP(G:G,Служебный!B:G,6,)</f>
        <v>#N/A</v>
      </c>
      <c r="AF442" s="91" t="e">
        <f>VLOOKUP(G:G,Служебный!B:G,3,FALSE)</f>
        <v>#N/A</v>
      </c>
      <c r="AG442" s="91" t="e">
        <f>VLOOKUP(G:G,Служебный!B:G,4,FALSE)</f>
        <v>#N/A</v>
      </c>
      <c r="AH442" s="112">
        <f t="shared" si="199"/>
        <v>0</v>
      </c>
      <c r="AI442" s="112">
        <f t="shared" si="200"/>
        <v>0</v>
      </c>
      <c r="AJ442" s="112" t="str">
        <f t="shared" si="181"/>
        <v>интрадей</v>
      </c>
      <c r="AK442" s="91" t="str">
        <f>IF(D442&lt;Служебный!P$3,"Раньше открытия",IF(D442&gt;Служебный!P$6,"Позже закрытия",IF(D442&lt;Служебный!P$4,Служебный!N$4,IF((D442&gt;Служебный!P$5),Служебный!N$6,Служебный!N$5))))</f>
        <v>9:30 - 11:00</v>
      </c>
      <c r="AL442" s="91">
        <f t="shared" si="201"/>
        <v>0</v>
      </c>
      <c r="AM442" s="91">
        <f t="shared" si="202"/>
        <v>0</v>
      </c>
      <c r="AN442" s="91" t="str">
        <f t="shared" si="187"/>
        <v/>
      </c>
      <c r="AO442" s="91" t="str">
        <f t="shared" si="188"/>
        <v/>
      </c>
      <c r="AP442" s="113" t="str">
        <f t="shared" si="189"/>
        <v/>
      </c>
      <c r="AQ442" s="114">
        <f t="shared" si="182"/>
        <v>0</v>
      </c>
      <c r="AR442" s="114">
        <f t="shared" si="183"/>
        <v>30000</v>
      </c>
      <c r="AS442" s="114">
        <f t="shared" si="184"/>
        <v>1.5994864666664823</v>
      </c>
      <c r="AT442" s="114">
        <f t="shared" si="190"/>
        <v>0</v>
      </c>
      <c r="AU442" s="91">
        <f t="shared" si="203"/>
        <v>0</v>
      </c>
      <c r="AV442" s="91">
        <f t="shared" si="204"/>
        <v>0</v>
      </c>
      <c r="AW442" s="91">
        <f t="shared" si="205"/>
        <v>0</v>
      </c>
      <c r="AX442" s="115">
        <f>IF(AV442=0,AX441,IF(VLOOKUP(C441,Сводный!I:L,2,FALSE)&lt;0,IF(AX441&lt;0,AX441-1,-1),IF(AX441&gt;0,AX441+1,1)))</f>
        <v>-1</v>
      </c>
      <c r="AY442" s="120"/>
    </row>
    <row r="443" spans="1:51" s="25" customFormat="1" ht="11.25">
      <c r="A443" s="124"/>
      <c r="B443" s="116">
        <v>442</v>
      </c>
      <c r="C443" s="134"/>
      <c r="D443" s="83"/>
      <c r="E443" s="84"/>
      <c r="F443" s="83"/>
      <c r="G443" s="85"/>
      <c r="H443" s="85"/>
      <c r="I443" s="86"/>
      <c r="J443" s="86"/>
      <c r="K443" s="85"/>
      <c r="L443" s="86"/>
      <c r="M443" s="118"/>
      <c r="N443" s="108"/>
      <c r="O443" s="109"/>
      <c r="P443" s="110"/>
      <c r="Q443" s="86"/>
      <c r="R443" s="86"/>
      <c r="S443" s="128">
        <f t="shared" si="185"/>
        <v>30479.845939999945</v>
      </c>
      <c r="T443" s="128">
        <f t="shared" si="186"/>
        <v>0</v>
      </c>
      <c r="U443" s="126">
        <f t="shared" si="191"/>
        <v>0</v>
      </c>
      <c r="V443" s="126">
        <f t="shared" si="192"/>
        <v>0</v>
      </c>
      <c r="W443" s="125">
        <f t="shared" si="193"/>
        <v>0</v>
      </c>
      <c r="X443" s="125">
        <f t="shared" si="194"/>
        <v>0</v>
      </c>
      <c r="Y443" s="127">
        <f t="shared" si="195"/>
        <v>1407.0099999999979</v>
      </c>
      <c r="Z443" s="127">
        <f t="shared" si="196"/>
        <v>479.84593999999817</v>
      </c>
      <c r="AA443" s="127">
        <f t="shared" si="197"/>
        <v>1407.0099999999979</v>
      </c>
      <c r="AB443" s="127">
        <f t="shared" si="198"/>
        <v>479.84593999999817</v>
      </c>
      <c r="AC443" s="91" t="str">
        <f>VLOOKUP(WEEKDAY(C443,2),Служебный!K$4:L$10,2)</f>
        <v>сб</v>
      </c>
      <c r="AD443" s="111" t="str">
        <f t="shared" si="206"/>
        <v/>
      </c>
      <c r="AE443" s="91" t="e">
        <f>VLOOKUP(G:G,Служебный!B:G,6,)</f>
        <v>#N/A</v>
      </c>
      <c r="AF443" s="91" t="e">
        <f>VLOOKUP(G:G,Служебный!B:G,3,FALSE)</f>
        <v>#N/A</v>
      </c>
      <c r="AG443" s="91" t="e">
        <f>VLOOKUP(G:G,Служебный!B:G,4,FALSE)</f>
        <v>#N/A</v>
      </c>
      <c r="AH443" s="112">
        <f t="shared" si="199"/>
        <v>0</v>
      </c>
      <c r="AI443" s="112">
        <f t="shared" si="200"/>
        <v>0</v>
      </c>
      <c r="AJ443" s="112" t="str">
        <f t="shared" si="181"/>
        <v>интрадей</v>
      </c>
      <c r="AK443" s="91" t="str">
        <f>IF(D443&lt;Служебный!P$3,"Раньше открытия",IF(D443&gt;Служебный!P$6,"Позже закрытия",IF(D443&lt;Служебный!P$4,Служебный!N$4,IF((D443&gt;Служебный!P$5),Служебный!N$6,Служебный!N$5))))</f>
        <v>9:30 - 11:00</v>
      </c>
      <c r="AL443" s="91">
        <f t="shared" si="201"/>
        <v>0</v>
      </c>
      <c r="AM443" s="91">
        <f t="shared" si="202"/>
        <v>0</v>
      </c>
      <c r="AN443" s="91" t="str">
        <f t="shared" si="187"/>
        <v/>
      </c>
      <c r="AO443" s="91" t="str">
        <f t="shared" si="188"/>
        <v/>
      </c>
      <c r="AP443" s="113" t="str">
        <f t="shared" si="189"/>
        <v/>
      </c>
      <c r="AQ443" s="114">
        <f t="shared" si="182"/>
        <v>0</v>
      </c>
      <c r="AR443" s="114">
        <f t="shared" si="183"/>
        <v>30000</v>
      </c>
      <c r="AS443" s="114">
        <f t="shared" si="184"/>
        <v>1.5994864666664823</v>
      </c>
      <c r="AT443" s="114">
        <f t="shared" si="190"/>
        <v>0</v>
      </c>
      <c r="AU443" s="91">
        <f t="shared" si="203"/>
        <v>0</v>
      </c>
      <c r="AV443" s="91">
        <f t="shared" si="204"/>
        <v>0</v>
      </c>
      <c r="AW443" s="91">
        <f t="shared" si="205"/>
        <v>0</v>
      </c>
      <c r="AX443" s="115">
        <f>IF(AV443=0,AX442,IF(VLOOKUP(C442,Сводный!I:L,2,FALSE)&lt;0,IF(AX442&lt;0,AX442-1,-1),IF(AX442&gt;0,AX442+1,1)))</f>
        <v>-1</v>
      </c>
      <c r="AY443" s="120"/>
    </row>
    <row r="444" spans="1:51" s="25" customFormat="1" ht="11.25">
      <c r="A444" s="124"/>
      <c r="B444" s="116">
        <v>443</v>
      </c>
      <c r="C444" s="134"/>
      <c r="D444" s="83"/>
      <c r="E444" s="84"/>
      <c r="F444" s="83"/>
      <c r="G444" s="85"/>
      <c r="H444" s="85"/>
      <c r="I444" s="86"/>
      <c r="J444" s="86"/>
      <c r="K444" s="85"/>
      <c r="L444" s="86"/>
      <c r="M444" s="118"/>
      <c r="N444" s="108"/>
      <c r="O444" s="109"/>
      <c r="P444" s="110"/>
      <c r="Q444" s="86"/>
      <c r="R444" s="86"/>
      <c r="S444" s="128">
        <f t="shared" si="185"/>
        <v>30479.845939999945</v>
      </c>
      <c r="T444" s="128">
        <f t="shared" si="186"/>
        <v>0</v>
      </c>
      <c r="U444" s="126">
        <f t="shared" si="191"/>
        <v>0</v>
      </c>
      <c r="V444" s="126">
        <f t="shared" si="192"/>
        <v>0</v>
      </c>
      <c r="W444" s="125">
        <f t="shared" si="193"/>
        <v>0</v>
      </c>
      <c r="X444" s="125">
        <f t="shared" si="194"/>
        <v>0</v>
      </c>
      <c r="Y444" s="127">
        <f t="shared" si="195"/>
        <v>1407.0099999999979</v>
      </c>
      <c r="Z444" s="127">
        <f t="shared" si="196"/>
        <v>479.84593999999817</v>
      </c>
      <c r="AA444" s="127">
        <f t="shared" si="197"/>
        <v>1407.0099999999979</v>
      </c>
      <c r="AB444" s="127">
        <f t="shared" si="198"/>
        <v>479.84593999999817</v>
      </c>
      <c r="AC444" s="91" t="str">
        <f>VLOOKUP(WEEKDAY(C444,2),Служебный!K$4:L$10,2)</f>
        <v>сб</v>
      </c>
      <c r="AD444" s="111" t="str">
        <f t="shared" si="206"/>
        <v/>
      </c>
      <c r="AE444" s="91" t="e">
        <f>VLOOKUP(G:G,Служебный!B:G,6,)</f>
        <v>#N/A</v>
      </c>
      <c r="AF444" s="91" t="e">
        <f>VLOOKUP(G:G,Служебный!B:G,3,FALSE)</f>
        <v>#N/A</v>
      </c>
      <c r="AG444" s="91" t="e">
        <f>VLOOKUP(G:G,Служебный!B:G,4,FALSE)</f>
        <v>#N/A</v>
      </c>
      <c r="AH444" s="112">
        <f t="shared" si="199"/>
        <v>0</v>
      </c>
      <c r="AI444" s="112">
        <f t="shared" si="200"/>
        <v>0</v>
      </c>
      <c r="AJ444" s="112" t="str">
        <f t="shared" si="181"/>
        <v>интрадей</v>
      </c>
      <c r="AK444" s="91" t="str">
        <f>IF(D444&lt;Служебный!P$3,"Раньше открытия",IF(D444&gt;Служебный!P$6,"Позже закрытия",IF(D444&lt;Служебный!P$4,Служебный!N$4,IF((D444&gt;Служебный!P$5),Служебный!N$6,Служебный!N$5))))</f>
        <v>9:30 - 11:00</v>
      </c>
      <c r="AL444" s="91">
        <f t="shared" si="201"/>
        <v>0</v>
      </c>
      <c r="AM444" s="91">
        <f t="shared" si="202"/>
        <v>0</v>
      </c>
      <c r="AN444" s="91" t="str">
        <f t="shared" si="187"/>
        <v/>
      </c>
      <c r="AO444" s="91" t="str">
        <f t="shared" si="188"/>
        <v/>
      </c>
      <c r="AP444" s="113" t="str">
        <f t="shared" si="189"/>
        <v/>
      </c>
      <c r="AQ444" s="114">
        <f t="shared" si="182"/>
        <v>0</v>
      </c>
      <c r="AR444" s="114">
        <f t="shared" si="183"/>
        <v>30000</v>
      </c>
      <c r="AS444" s="114">
        <f t="shared" si="184"/>
        <v>1.5994864666664823</v>
      </c>
      <c r="AT444" s="114">
        <f t="shared" si="190"/>
        <v>0</v>
      </c>
      <c r="AU444" s="91">
        <f t="shared" si="203"/>
        <v>0</v>
      </c>
      <c r="AV444" s="91">
        <f t="shared" si="204"/>
        <v>0</v>
      </c>
      <c r="AW444" s="91">
        <f t="shared" si="205"/>
        <v>0</v>
      </c>
      <c r="AX444" s="115">
        <f>IF(AV444=0,AX443,IF(VLOOKUP(C443,Сводный!I:L,2,FALSE)&lt;0,IF(AX443&lt;0,AX443-1,-1),IF(AX443&gt;0,AX443+1,1)))</f>
        <v>-1</v>
      </c>
      <c r="AY444" s="120"/>
    </row>
    <row r="445" spans="1:51" s="25" customFormat="1" ht="11.25">
      <c r="A445" s="124"/>
      <c r="B445" s="116">
        <v>444</v>
      </c>
      <c r="C445" s="134"/>
      <c r="D445" s="83"/>
      <c r="E445" s="84"/>
      <c r="F445" s="83"/>
      <c r="G445" s="85"/>
      <c r="H445" s="85"/>
      <c r="I445" s="86"/>
      <c r="J445" s="86"/>
      <c r="K445" s="85"/>
      <c r="L445" s="86"/>
      <c r="M445" s="118"/>
      <c r="N445" s="108"/>
      <c r="O445" s="109"/>
      <c r="P445" s="110"/>
      <c r="Q445" s="86"/>
      <c r="R445" s="86"/>
      <c r="S445" s="128">
        <f t="shared" si="185"/>
        <v>30479.845939999945</v>
      </c>
      <c r="T445" s="128">
        <f t="shared" si="186"/>
        <v>0</v>
      </c>
      <c r="U445" s="126">
        <f t="shared" si="191"/>
        <v>0</v>
      </c>
      <c r="V445" s="126">
        <f t="shared" si="192"/>
        <v>0</v>
      </c>
      <c r="W445" s="125">
        <f t="shared" si="193"/>
        <v>0</v>
      </c>
      <c r="X445" s="125">
        <f t="shared" si="194"/>
        <v>0</v>
      </c>
      <c r="Y445" s="127">
        <f t="shared" si="195"/>
        <v>1407.0099999999979</v>
      </c>
      <c r="Z445" s="127">
        <f t="shared" si="196"/>
        <v>479.84593999999817</v>
      </c>
      <c r="AA445" s="127">
        <f t="shared" si="197"/>
        <v>1407.0099999999979</v>
      </c>
      <c r="AB445" s="127">
        <f t="shared" si="198"/>
        <v>479.84593999999817</v>
      </c>
      <c r="AC445" s="91" t="str">
        <f>VLOOKUP(WEEKDAY(C445,2),Служебный!K$4:L$10,2)</f>
        <v>сб</v>
      </c>
      <c r="AD445" s="111" t="str">
        <f t="shared" si="206"/>
        <v/>
      </c>
      <c r="AE445" s="91" t="e">
        <f>VLOOKUP(G:G,Служебный!B:G,6,)</f>
        <v>#N/A</v>
      </c>
      <c r="AF445" s="91" t="e">
        <f>VLOOKUP(G:G,Служебный!B:G,3,FALSE)</f>
        <v>#N/A</v>
      </c>
      <c r="AG445" s="91" t="e">
        <f>VLOOKUP(G:G,Служебный!B:G,4,FALSE)</f>
        <v>#N/A</v>
      </c>
      <c r="AH445" s="112">
        <f t="shared" si="199"/>
        <v>0</v>
      </c>
      <c r="AI445" s="112">
        <f t="shared" si="200"/>
        <v>0</v>
      </c>
      <c r="AJ445" s="112" t="str">
        <f t="shared" si="181"/>
        <v>интрадей</v>
      </c>
      <c r="AK445" s="91" t="str">
        <f>IF(D445&lt;Служебный!P$3,"Раньше открытия",IF(D445&gt;Служебный!P$6,"Позже закрытия",IF(D445&lt;Служебный!P$4,Служебный!N$4,IF((D445&gt;Служебный!P$5),Служебный!N$6,Служебный!N$5))))</f>
        <v>9:30 - 11:00</v>
      </c>
      <c r="AL445" s="91">
        <f t="shared" si="201"/>
        <v>0</v>
      </c>
      <c r="AM445" s="91">
        <f t="shared" si="202"/>
        <v>0</v>
      </c>
      <c r="AN445" s="91" t="str">
        <f t="shared" si="187"/>
        <v/>
      </c>
      <c r="AO445" s="91" t="str">
        <f t="shared" si="188"/>
        <v/>
      </c>
      <c r="AP445" s="113" t="str">
        <f t="shared" si="189"/>
        <v/>
      </c>
      <c r="AQ445" s="114">
        <f t="shared" si="182"/>
        <v>0</v>
      </c>
      <c r="AR445" s="114">
        <f t="shared" si="183"/>
        <v>30000</v>
      </c>
      <c r="AS445" s="114">
        <f t="shared" si="184"/>
        <v>1.5994864666664823</v>
      </c>
      <c r="AT445" s="114">
        <f t="shared" si="190"/>
        <v>0</v>
      </c>
      <c r="AU445" s="91">
        <f t="shared" si="203"/>
        <v>0</v>
      </c>
      <c r="AV445" s="91">
        <f t="shared" si="204"/>
        <v>0</v>
      </c>
      <c r="AW445" s="91">
        <f t="shared" si="205"/>
        <v>0</v>
      </c>
      <c r="AX445" s="115">
        <f>IF(AV445=0,AX444,IF(VLOOKUP(C444,Сводный!I:L,2,FALSE)&lt;0,IF(AX444&lt;0,AX444-1,-1),IF(AX444&gt;0,AX444+1,1)))</f>
        <v>-1</v>
      </c>
      <c r="AY445" s="120"/>
    </row>
    <row r="446" spans="1:51" s="25" customFormat="1" ht="11.25">
      <c r="A446" s="124"/>
      <c r="B446" s="116">
        <v>445</v>
      </c>
      <c r="C446" s="134"/>
      <c r="D446" s="83"/>
      <c r="E446" s="84"/>
      <c r="F446" s="83"/>
      <c r="G446" s="85"/>
      <c r="H446" s="85"/>
      <c r="I446" s="86"/>
      <c r="J446" s="86"/>
      <c r="K446" s="85"/>
      <c r="L446" s="86"/>
      <c r="M446" s="118"/>
      <c r="N446" s="108"/>
      <c r="O446" s="109"/>
      <c r="P446" s="110"/>
      <c r="Q446" s="86"/>
      <c r="R446" s="86"/>
      <c r="S446" s="128">
        <f t="shared" si="185"/>
        <v>30479.845939999945</v>
      </c>
      <c r="T446" s="128">
        <f t="shared" si="186"/>
        <v>0</v>
      </c>
      <c r="U446" s="126">
        <f t="shared" si="191"/>
        <v>0</v>
      </c>
      <c r="V446" s="126">
        <f t="shared" si="192"/>
        <v>0</v>
      </c>
      <c r="W446" s="125">
        <f t="shared" si="193"/>
        <v>0</v>
      </c>
      <c r="X446" s="125">
        <f t="shared" si="194"/>
        <v>0</v>
      </c>
      <c r="Y446" s="127">
        <f t="shared" si="195"/>
        <v>1407.0099999999979</v>
      </c>
      <c r="Z446" s="127">
        <f t="shared" si="196"/>
        <v>479.84593999999817</v>
      </c>
      <c r="AA446" s="127">
        <f t="shared" si="197"/>
        <v>1407.0099999999979</v>
      </c>
      <c r="AB446" s="127">
        <f t="shared" si="198"/>
        <v>479.84593999999817</v>
      </c>
      <c r="AC446" s="91" t="str">
        <f>VLOOKUP(WEEKDAY(C446,2),Служебный!K$4:L$10,2)</f>
        <v>сб</v>
      </c>
      <c r="AD446" s="111" t="str">
        <f t="shared" si="206"/>
        <v/>
      </c>
      <c r="AE446" s="91" t="e">
        <f>VLOOKUP(G:G,Служебный!B:G,6,)</f>
        <v>#N/A</v>
      </c>
      <c r="AF446" s="91" t="e">
        <f>VLOOKUP(G:G,Служебный!B:G,3,FALSE)</f>
        <v>#N/A</v>
      </c>
      <c r="AG446" s="91" t="e">
        <f>VLOOKUP(G:G,Служебный!B:G,4,FALSE)</f>
        <v>#N/A</v>
      </c>
      <c r="AH446" s="112">
        <f t="shared" si="199"/>
        <v>0</v>
      </c>
      <c r="AI446" s="112">
        <f t="shared" si="200"/>
        <v>0</v>
      </c>
      <c r="AJ446" s="112" t="str">
        <f t="shared" si="181"/>
        <v>интрадей</v>
      </c>
      <c r="AK446" s="91" t="str">
        <f>IF(D446&lt;Служебный!P$3,"Раньше открытия",IF(D446&gt;Служебный!P$6,"Позже закрытия",IF(D446&lt;Служебный!P$4,Служебный!N$4,IF((D446&gt;Служебный!P$5),Служебный!N$6,Служебный!N$5))))</f>
        <v>9:30 - 11:00</v>
      </c>
      <c r="AL446" s="91">
        <f t="shared" si="201"/>
        <v>0</v>
      </c>
      <c r="AM446" s="91">
        <f t="shared" si="202"/>
        <v>0</v>
      </c>
      <c r="AN446" s="91" t="str">
        <f t="shared" si="187"/>
        <v/>
      </c>
      <c r="AO446" s="91" t="str">
        <f t="shared" si="188"/>
        <v/>
      </c>
      <c r="AP446" s="113" t="str">
        <f t="shared" si="189"/>
        <v/>
      </c>
      <c r="AQ446" s="114">
        <f t="shared" si="182"/>
        <v>0</v>
      </c>
      <c r="AR446" s="114">
        <f t="shared" si="183"/>
        <v>30000</v>
      </c>
      <c r="AS446" s="114">
        <f t="shared" si="184"/>
        <v>1.5994864666664823</v>
      </c>
      <c r="AT446" s="114">
        <f t="shared" si="190"/>
        <v>0</v>
      </c>
      <c r="AU446" s="91">
        <f t="shared" si="203"/>
        <v>0</v>
      </c>
      <c r="AV446" s="91">
        <f t="shared" si="204"/>
        <v>0</v>
      </c>
      <c r="AW446" s="91">
        <f t="shared" si="205"/>
        <v>0</v>
      </c>
      <c r="AX446" s="115">
        <f>IF(AV446=0,AX445,IF(VLOOKUP(C445,Сводный!I:L,2,FALSE)&lt;0,IF(AX445&lt;0,AX445-1,-1),IF(AX445&gt;0,AX445+1,1)))</f>
        <v>-1</v>
      </c>
      <c r="AY446" s="120"/>
    </row>
    <row r="447" spans="1:51" s="25" customFormat="1" ht="11.25">
      <c r="A447" s="124"/>
      <c r="B447" s="116">
        <v>446</v>
      </c>
      <c r="C447" s="134"/>
      <c r="D447" s="83"/>
      <c r="E447" s="84"/>
      <c r="F447" s="83"/>
      <c r="G447" s="85"/>
      <c r="H447" s="85"/>
      <c r="I447" s="86"/>
      <c r="J447" s="86"/>
      <c r="K447" s="85"/>
      <c r="L447" s="86"/>
      <c r="M447" s="118"/>
      <c r="N447" s="108"/>
      <c r="O447" s="109"/>
      <c r="P447" s="110"/>
      <c r="Q447" s="86"/>
      <c r="R447" s="86"/>
      <c r="S447" s="128">
        <f t="shared" si="185"/>
        <v>30479.845939999945</v>
      </c>
      <c r="T447" s="128">
        <f t="shared" si="186"/>
        <v>0</v>
      </c>
      <c r="U447" s="126">
        <f t="shared" si="191"/>
        <v>0</v>
      </c>
      <c r="V447" s="126">
        <f t="shared" si="192"/>
        <v>0</v>
      </c>
      <c r="W447" s="125">
        <f t="shared" si="193"/>
        <v>0</v>
      </c>
      <c r="X447" s="125">
        <f t="shared" si="194"/>
        <v>0</v>
      </c>
      <c r="Y447" s="127">
        <f t="shared" si="195"/>
        <v>1407.0099999999979</v>
      </c>
      <c r="Z447" s="127">
        <f t="shared" si="196"/>
        <v>479.84593999999817</v>
      </c>
      <c r="AA447" s="127">
        <f t="shared" si="197"/>
        <v>1407.0099999999979</v>
      </c>
      <c r="AB447" s="127">
        <f t="shared" si="198"/>
        <v>479.84593999999817</v>
      </c>
      <c r="AC447" s="91" t="str">
        <f>VLOOKUP(WEEKDAY(C447,2),Служебный!K$4:L$10,2)</f>
        <v>сб</v>
      </c>
      <c r="AD447" s="111" t="str">
        <f t="shared" si="206"/>
        <v/>
      </c>
      <c r="AE447" s="91" t="e">
        <f>VLOOKUP(G:G,Служебный!B:G,6,)</f>
        <v>#N/A</v>
      </c>
      <c r="AF447" s="91" t="e">
        <f>VLOOKUP(G:G,Служебный!B:G,3,FALSE)</f>
        <v>#N/A</v>
      </c>
      <c r="AG447" s="91" t="e">
        <f>VLOOKUP(G:G,Служебный!B:G,4,FALSE)</f>
        <v>#N/A</v>
      </c>
      <c r="AH447" s="112">
        <f t="shared" si="199"/>
        <v>0</v>
      </c>
      <c r="AI447" s="112">
        <f t="shared" si="200"/>
        <v>0</v>
      </c>
      <c r="AJ447" s="112" t="str">
        <f t="shared" si="181"/>
        <v>интрадей</v>
      </c>
      <c r="AK447" s="91" t="str">
        <f>IF(D447&lt;Служебный!P$3,"Раньше открытия",IF(D447&gt;Служебный!P$6,"Позже закрытия",IF(D447&lt;Служебный!P$4,Служебный!N$4,IF((D447&gt;Служебный!P$5),Служебный!N$6,Служебный!N$5))))</f>
        <v>9:30 - 11:00</v>
      </c>
      <c r="AL447" s="91">
        <f t="shared" si="201"/>
        <v>0</v>
      </c>
      <c r="AM447" s="91">
        <f t="shared" si="202"/>
        <v>0</v>
      </c>
      <c r="AN447" s="91" t="str">
        <f t="shared" si="187"/>
        <v/>
      </c>
      <c r="AO447" s="91" t="str">
        <f t="shared" si="188"/>
        <v/>
      </c>
      <c r="AP447" s="113" t="str">
        <f t="shared" si="189"/>
        <v/>
      </c>
      <c r="AQ447" s="114">
        <f t="shared" si="182"/>
        <v>0</v>
      </c>
      <c r="AR447" s="114">
        <f t="shared" si="183"/>
        <v>30000</v>
      </c>
      <c r="AS447" s="114">
        <f t="shared" si="184"/>
        <v>1.5994864666664823</v>
      </c>
      <c r="AT447" s="114">
        <f t="shared" si="190"/>
        <v>0</v>
      </c>
      <c r="AU447" s="91">
        <f t="shared" si="203"/>
        <v>0</v>
      </c>
      <c r="AV447" s="91">
        <f t="shared" si="204"/>
        <v>0</v>
      </c>
      <c r="AW447" s="91">
        <f t="shared" si="205"/>
        <v>0</v>
      </c>
      <c r="AX447" s="115">
        <f>IF(AV447=0,AX446,IF(VLOOKUP(C446,Сводный!I:L,2,FALSE)&lt;0,IF(AX446&lt;0,AX446-1,-1),IF(AX446&gt;0,AX446+1,1)))</f>
        <v>-1</v>
      </c>
      <c r="AY447" s="120"/>
    </row>
    <row r="448" spans="1:51" s="25" customFormat="1" ht="11.25">
      <c r="A448" s="124"/>
      <c r="B448" s="116">
        <v>447</v>
      </c>
      <c r="C448" s="134"/>
      <c r="D448" s="83"/>
      <c r="E448" s="84"/>
      <c r="F448" s="83"/>
      <c r="G448" s="85"/>
      <c r="H448" s="85"/>
      <c r="I448" s="86"/>
      <c r="J448" s="86"/>
      <c r="K448" s="85"/>
      <c r="L448" s="86"/>
      <c r="M448" s="118"/>
      <c r="N448" s="108"/>
      <c r="O448" s="109"/>
      <c r="P448" s="110"/>
      <c r="Q448" s="86"/>
      <c r="R448" s="86"/>
      <c r="S448" s="128">
        <f t="shared" si="185"/>
        <v>30479.845939999945</v>
      </c>
      <c r="T448" s="128">
        <f t="shared" si="186"/>
        <v>0</v>
      </c>
      <c r="U448" s="126">
        <f t="shared" si="191"/>
        <v>0</v>
      </c>
      <c r="V448" s="126">
        <f t="shared" si="192"/>
        <v>0</v>
      </c>
      <c r="W448" s="125">
        <f t="shared" si="193"/>
        <v>0</v>
      </c>
      <c r="X448" s="125">
        <f t="shared" si="194"/>
        <v>0</v>
      </c>
      <c r="Y448" s="127">
        <f t="shared" si="195"/>
        <v>1407.0099999999979</v>
      </c>
      <c r="Z448" s="127">
        <f t="shared" si="196"/>
        <v>479.84593999999817</v>
      </c>
      <c r="AA448" s="127">
        <f t="shared" si="197"/>
        <v>1407.0099999999979</v>
      </c>
      <c r="AB448" s="127">
        <f t="shared" si="198"/>
        <v>479.84593999999817</v>
      </c>
      <c r="AC448" s="91" t="str">
        <f>VLOOKUP(WEEKDAY(C448,2),Служебный!K$4:L$10,2)</f>
        <v>сб</v>
      </c>
      <c r="AD448" s="111" t="str">
        <f t="shared" si="206"/>
        <v/>
      </c>
      <c r="AE448" s="91" t="e">
        <f>VLOOKUP(G:G,Служебный!B:G,6,)</f>
        <v>#N/A</v>
      </c>
      <c r="AF448" s="91" t="e">
        <f>VLOOKUP(G:G,Служебный!B:G,3,FALSE)</f>
        <v>#N/A</v>
      </c>
      <c r="AG448" s="91" t="e">
        <f>VLOOKUP(G:G,Служебный!B:G,4,FALSE)</f>
        <v>#N/A</v>
      </c>
      <c r="AH448" s="112">
        <f t="shared" si="199"/>
        <v>0</v>
      </c>
      <c r="AI448" s="112">
        <f t="shared" si="200"/>
        <v>0</v>
      </c>
      <c r="AJ448" s="112" t="str">
        <f t="shared" si="181"/>
        <v>интрадей</v>
      </c>
      <c r="AK448" s="91" t="str">
        <f>IF(D448&lt;Служебный!P$3,"Раньше открытия",IF(D448&gt;Служебный!P$6,"Позже закрытия",IF(D448&lt;Служебный!P$4,Служебный!N$4,IF((D448&gt;Служебный!P$5),Служебный!N$6,Служебный!N$5))))</f>
        <v>9:30 - 11:00</v>
      </c>
      <c r="AL448" s="91">
        <f t="shared" si="201"/>
        <v>0</v>
      </c>
      <c r="AM448" s="91">
        <f t="shared" si="202"/>
        <v>0</v>
      </c>
      <c r="AN448" s="91" t="str">
        <f t="shared" si="187"/>
        <v/>
      </c>
      <c r="AO448" s="91" t="str">
        <f t="shared" si="188"/>
        <v/>
      </c>
      <c r="AP448" s="113" t="str">
        <f t="shared" si="189"/>
        <v/>
      </c>
      <c r="AQ448" s="114">
        <f t="shared" si="182"/>
        <v>0</v>
      </c>
      <c r="AR448" s="114">
        <f t="shared" si="183"/>
        <v>30000</v>
      </c>
      <c r="AS448" s="114">
        <f t="shared" si="184"/>
        <v>1.5994864666664823</v>
      </c>
      <c r="AT448" s="114">
        <f t="shared" si="190"/>
        <v>0</v>
      </c>
      <c r="AU448" s="91">
        <f t="shared" si="203"/>
        <v>0</v>
      </c>
      <c r="AV448" s="91">
        <f t="shared" si="204"/>
        <v>0</v>
      </c>
      <c r="AW448" s="91">
        <f t="shared" si="205"/>
        <v>0</v>
      </c>
      <c r="AX448" s="115">
        <f>IF(AV448=0,AX447,IF(VLOOKUP(C447,Сводный!I:L,2,FALSE)&lt;0,IF(AX447&lt;0,AX447-1,-1),IF(AX447&gt;0,AX447+1,1)))</f>
        <v>-1</v>
      </c>
      <c r="AY448" s="120"/>
    </row>
    <row r="449" spans="1:51" s="25" customFormat="1" ht="11.25">
      <c r="A449" s="124"/>
      <c r="B449" s="116">
        <v>448</v>
      </c>
      <c r="C449" s="134"/>
      <c r="D449" s="83"/>
      <c r="E449" s="84"/>
      <c r="F449" s="83"/>
      <c r="G449" s="85"/>
      <c r="H449" s="85"/>
      <c r="I449" s="86"/>
      <c r="J449" s="86"/>
      <c r="K449" s="85"/>
      <c r="L449" s="86"/>
      <c r="M449" s="118"/>
      <c r="N449" s="108"/>
      <c r="O449" s="109"/>
      <c r="P449" s="110"/>
      <c r="Q449" s="86"/>
      <c r="R449" s="86"/>
      <c r="S449" s="128">
        <f t="shared" si="185"/>
        <v>30479.845939999945</v>
      </c>
      <c r="T449" s="128">
        <f t="shared" si="186"/>
        <v>0</v>
      </c>
      <c r="U449" s="126">
        <f t="shared" si="191"/>
        <v>0</v>
      </c>
      <c r="V449" s="126">
        <f t="shared" si="192"/>
        <v>0</v>
      </c>
      <c r="W449" s="125">
        <f t="shared" si="193"/>
        <v>0</v>
      </c>
      <c r="X449" s="125">
        <f t="shared" si="194"/>
        <v>0</v>
      </c>
      <c r="Y449" s="127">
        <f t="shared" si="195"/>
        <v>1407.0099999999979</v>
      </c>
      <c r="Z449" s="127">
        <f t="shared" si="196"/>
        <v>479.84593999999817</v>
      </c>
      <c r="AA449" s="127">
        <f t="shared" si="197"/>
        <v>1407.0099999999979</v>
      </c>
      <c r="AB449" s="127">
        <f t="shared" si="198"/>
        <v>479.84593999999817</v>
      </c>
      <c r="AC449" s="91" t="str">
        <f>VLOOKUP(WEEKDAY(C449,2),Служебный!K$4:L$10,2)</f>
        <v>сб</v>
      </c>
      <c r="AD449" s="111" t="str">
        <f t="shared" si="206"/>
        <v/>
      </c>
      <c r="AE449" s="91" t="e">
        <f>VLOOKUP(G:G,Служебный!B:G,6,)</f>
        <v>#N/A</v>
      </c>
      <c r="AF449" s="91" t="e">
        <f>VLOOKUP(G:G,Служебный!B:G,3,FALSE)</f>
        <v>#N/A</v>
      </c>
      <c r="AG449" s="91" t="e">
        <f>VLOOKUP(G:G,Служебный!B:G,4,FALSE)</f>
        <v>#N/A</v>
      </c>
      <c r="AH449" s="112">
        <f t="shared" si="199"/>
        <v>0</v>
      </c>
      <c r="AI449" s="112">
        <f t="shared" si="200"/>
        <v>0</v>
      </c>
      <c r="AJ449" s="112" t="str">
        <f t="shared" si="181"/>
        <v>интрадей</v>
      </c>
      <c r="AK449" s="91" t="str">
        <f>IF(D449&lt;Служебный!P$3,"Раньше открытия",IF(D449&gt;Служебный!P$6,"Позже закрытия",IF(D449&lt;Служебный!P$4,Служебный!N$4,IF((D449&gt;Служебный!P$5),Служебный!N$6,Служебный!N$5))))</f>
        <v>9:30 - 11:00</v>
      </c>
      <c r="AL449" s="91">
        <f t="shared" si="201"/>
        <v>0</v>
      </c>
      <c r="AM449" s="91">
        <f t="shared" si="202"/>
        <v>0</v>
      </c>
      <c r="AN449" s="91" t="str">
        <f t="shared" si="187"/>
        <v/>
      </c>
      <c r="AO449" s="91" t="str">
        <f t="shared" si="188"/>
        <v/>
      </c>
      <c r="AP449" s="113" t="str">
        <f t="shared" si="189"/>
        <v/>
      </c>
      <c r="AQ449" s="114">
        <f t="shared" si="182"/>
        <v>0</v>
      </c>
      <c r="AR449" s="114">
        <f t="shared" si="183"/>
        <v>30000</v>
      </c>
      <c r="AS449" s="114">
        <f t="shared" si="184"/>
        <v>1.5994864666664823</v>
      </c>
      <c r="AT449" s="114">
        <f t="shared" si="190"/>
        <v>0</v>
      </c>
      <c r="AU449" s="91">
        <f t="shared" si="203"/>
        <v>0</v>
      </c>
      <c r="AV449" s="91">
        <f t="shared" si="204"/>
        <v>0</v>
      </c>
      <c r="AW449" s="91">
        <f t="shared" si="205"/>
        <v>0</v>
      </c>
      <c r="AX449" s="115">
        <f>IF(AV449=0,AX448,IF(VLOOKUP(C448,Сводный!I:L,2,FALSE)&lt;0,IF(AX448&lt;0,AX448-1,-1),IF(AX448&gt;0,AX448+1,1)))</f>
        <v>-1</v>
      </c>
      <c r="AY449" s="120"/>
    </row>
    <row r="450" spans="1:51" s="25" customFormat="1" ht="11.25">
      <c r="A450" s="124"/>
      <c r="B450" s="116">
        <v>449</v>
      </c>
      <c r="C450" s="134"/>
      <c r="D450" s="83"/>
      <c r="E450" s="84"/>
      <c r="F450" s="83"/>
      <c r="G450" s="85"/>
      <c r="H450" s="85"/>
      <c r="I450" s="86"/>
      <c r="J450" s="86"/>
      <c r="K450" s="85"/>
      <c r="L450" s="86"/>
      <c r="M450" s="118"/>
      <c r="N450" s="108"/>
      <c r="O450" s="109"/>
      <c r="P450" s="110"/>
      <c r="Q450" s="86"/>
      <c r="R450" s="86"/>
      <c r="S450" s="128">
        <f t="shared" si="185"/>
        <v>30479.845939999945</v>
      </c>
      <c r="T450" s="128">
        <f t="shared" si="186"/>
        <v>0</v>
      </c>
      <c r="U450" s="126">
        <f t="shared" si="191"/>
        <v>0</v>
      </c>
      <c r="V450" s="126">
        <f t="shared" si="192"/>
        <v>0</v>
      </c>
      <c r="W450" s="125">
        <f t="shared" si="193"/>
        <v>0</v>
      </c>
      <c r="X450" s="125">
        <f t="shared" si="194"/>
        <v>0</v>
      </c>
      <c r="Y450" s="127">
        <f t="shared" si="195"/>
        <v>1407.0099999999979</v>
      </c>
      <c r="Z450" s="127">
        <f t="shared" si="196"/>
        <v>479.84593999999817</v>
      </c>
      <c r="AA450" s="127">
        <f t="shared" si="197"/>
        <v>1407.0099999999979</v>
      </c>
      <c r="AB450" s="127">
        <f t="shared" si="198"/>
        <v>479.84593999999817</v>
      </c>
      <c r="AC450" s="91" t="str">
        <f>VLOOKUP(WEEKDAY(C450,2),Служебный!K$4:L$10,2)</f>
        <v>сб</v>
      </c>
      <c r="AD450" s="111" t="str">
        <f t="shared" si="206"/>
        <v/>
      </c>
      <c r="AE450" s="91" t="e">
        <f>VLOOKUP(G:G,Служебный!B:G,6,)</f>
        <v>#N/A</v>
      </c>
      <c r="AF450" s="91" t="e">
        <f>VLOOKUP(G:G,Служебный!B:G,3,FALSE)</f>
        <v>#N/A</v>
      </c>
      <c r="AG450" s="91" t="e">
        <f>VLOOKUP(G:G,Служебный!B:G,4,FALSE)</f>
        <v>#N/A</v>
      </c>
      <c r="AH450" s="112">
        <f t="shared" si="199"/>
        <v>0</v>
      </c>
      <c r="AI450" s="112">
        <f t="shared" si="200"/>
        <v>0</v>
      </c>
      <c r="AJ450" s="112" t="str">
        <f t="shared" ref="AJ450:AJ513" si="207">IFERROR(IF(FLOOR((AH450/86400),1)=0,"интрадей",(FLOOR((AH450/86400),1))-(FLOOR((AH450/86400),1))-NETWORKDAYS(E450,C450)),IF(FLOOR((AH450/86400),1)=0,"интрадей",(FLOOR((AH450/86400),1))))</f>
        <v>интрадей</v>
      </c>
      <c r="AK450" s="91" t="str">
        <f>IF(D450&lt;Служебный!P$3,"Раньше открытия",IF(D450&gt;Служебный!P$6,"Позже закрытия",IF(D450&lt;Служебный!P$4,Служебный!N$4,IF((D450&gt;Служебный!P$5),Служебный!N$6,Служебный!N$5))))</f>
        <v>9:30 - 11:00</v>
      </c>
      <c r="AL450" s="91">
        <f t="shared" si="201"/>
        <v>0</v>
      </c>
      <c r="AM450" s="91">
        <f t="shared" si="202"/>
        <v>0</v>
      </c>
      <c r="AN450" s="91" t="str">
        <f t="shared" si="187"/>
        <v/>
      </c>
      <c r="AO450" s="91" t="str">
        <f t="shared" si="188"/>
        <v/>
      </c>
      <c r="AP450" s="113" t="str">
        <f t="shared" si="189"/>
        <v/>
      </c>
      <c r="AQ450" s="114">
        <f t="shared" ref="AQ450:AQ513" si="208">IF(AV450&lt;&gt;0,S450,0)</f>
        <v>0</v>
      </c>
      <c r="AR450" s="114">
        <f t="shared" si="183"/>
        <v>30000</v>
      </c>
      <c r="AS450" s="114">
        <f t="shared" si="184"/>
        <v>1.5994864666664823</v>
      </c>
      <c r="AT450" s="114">
        <f t="shared" si="190"/>
        <v>0</v>
      </c>
      <c r="AU450" s="91">
        <f t="shared" si="203"/>
        <v>0</v>
      </c>
      <c r="AV450" s="91">
        <f t="shared" si="204"/>
        <v>0</v>
      </c>
      <c r="AW450" s="91">
        <f t="shared" si="205"/>
        <v>0</v>
      </c>
      <c r="AX450" s="115">
        <f>IF(AV450=0,AX449,IF(VLOOKUP(C449,Сводный!I:L,2,FALSE)&lt;0,IF(AX449&lt;0,AX449-1,-1),IF(AX449&gt;0,AX449+1,1)))</f>
        <v>-1</v>
      </c>
      <c r="AY450" s="120"/>
    </row>
    <row r="451" spans="1:51" s="25" customFormat="1" ht="11.25">
      <c r="A451" s="124"/>
      <c r="B451" s="116">
        <v>450</v>
      </c>
      <c r="C451" s="134"/>
      <c r="D451" s="83"/>
      <c r="E451" s="84"/>
      <c r="F451" s="83"/>
      <c r="G451" s="85"/>
      <c r="H451" s="85"/>
      <c r="I451" s="86"/>
      <c r="J451" s="86"/>
      <c r="K451" s="85"/>
      <c r="L451" s="86"/>
      <c r="M451" s="118"/>
      <c r="N451" s="108"/>
      <c r="O451" s="109"/>
      <c r="P451" s="110"/>
      <c r="Q451" s="86"/>
      <c r="R451" s="86"/>
      <c r="S451" s="128">
        <f t="shared" si="185"/>
        <v>30479.845939999945</v>
      </c>
      <c r="T451" s="128">
        <f t="shared" si="186"/>
        <v>0</v>
      </c>
      <c r="U451" s="126">
        <f t="shared" si="191"/>
        <v>0</v>
      </c>
      <c r="V451" s="126">
        <f t="shared" si="192"/>
        <v>0</v>
      </c>
      <c r="W451" s="125">
        <f t="shared" si="193"/>
        <v>0</v>
      </c>
      <c r="X451" s="125">
        <f t="shared" si="194"/>
        <v>0</v>
      </c>
      <c r="Y451" s="127">
        <f t="shared" si="195"/>
        <v>1407.0099999999979</v>
      </c>
      <c r="Z451" s="127">
        <f t="shared" si="196"/>
        <v>479.84593999999817</v>
      </c>
      <c r="AA451" s="127">
        <f t="shared" si="197"/>
        <v>1407.0099999999979</v>
      </c>
      <c r="AB451" s="127">
        <f t="shared" si="198"/>
        <v>479.84593999999817</v>
      </c>
      <c r="AC451" s="91" t="str">
        <f>VLOOKUP(WEEKDAY(C451,2),Служебный!K$4:L$10,2)</f>
        <v>сб</v>
      </c>
      <c r="AD451" s="111" t="str">
        <f t="shared" si="206"/>
        <v/>
      </c>
      <c r="AE451" s="91" t="e">
        <f>VLOOKUP(G:G,Служебный!B:G,6,)</f>
        <v>#N/A</v>
      </c>
      <c r="AF451" s="91" t="e">
        <f>VLOOKUP(G:G,Служебный!B:G,3,FALSE)</f>
        <v>#N/A</v>
      </c>
      <c r="AG451" s="91" t="e">
        <f>VLOOKUP(G:G,Служебный!B:G,4,FALSE)</f>
        <v>#N/A</v>
      </c>
      <c r="AH451" s="112">
        <f t="shared" si="199"/>
        <v>0</v>
      </c>
      <c r="AI451" s="112">
        <f t="shared" si="200"/>
        <v>0</v>
      </c>
      <c r="AJ451" s="112" t="str">
        <f t="shared" si="207"/>
        <v>интрадей</v>
      </c>
      <c r="AK451" s="91" t="str">
        <f>IF(D451&lt;Служебный!P$3,"Раньше открытия",IF(D451&gt;Служебный!P$6,"Позже закрытия",IF(D451&lt;Служебный!P$4,Служебный!N$4,IF((D451&gt;Служебный!P$5),Служебный!N$6,Служебный!N$5))))</f>
        <v>9:30 - 11:00</v>
      </c>
      <c r="AL451" s="91">
        <f t="shared" si="201"/>
        <v>0</v>
      </c>
      <c r="AM451" s="91">
        <f t="shared" si="202"/>
        <v>0</v>
      </c>
      <c r="AN451" s="91" t="str">
        <f t="shared" si="187"/>
        <v/>
      </c>
      <c r="AO451" s="91" t="str">
        <f t="shared" si="188"/>
        <v/>
      </c>
      <c r="AP451" s="113" t="str">
        <f t="shared" si="189"/>
        <v/>
      </c>
      <c r="AQ451" s="114">
        <f t="shared" si="208"/>
        <v>0</v>
      </c>
      <c r="AR451" s="114">
        <f t="shared" ref="AR451:AR514" si="209">AR450+R451</f>
        <v>30000</v>
      </c>
      <c r="AS451" s="114">
        <f t="shared" ref="AS451:AS514" si="210">IFERROR(100*(S451-AR451)/AR451,"Заполните депозит")</f>
        <v>1.5994864666664823</v>
      </c>
      <c r="AT451" s="114">
        <f t="shared" si="190"/>
        <v>0</v>
      </c>
      <c r="AU451" s="91">
        <f t="shared" si="203"/>
        <v>0</v>
      </c>
      <c r="AV451" s="91">
        <f t="shared" si="204"/>
        <v>0</v>
      </c>
      <c r="AW451" s="91">
        <f t="shared" si="205"/>
        <v>0</v>
      </c>
      <c r="AX451" s="115">
        <f>IF(AV451=0,AX450,IF(VLOOKUP(C450,Сводный!I:L,2,FALSE)&lt;0,IF(AX450&lt;0,AX450-1,-1),IF(AX450&gt;0,AX450+1,1)))</f>
        <v>-1</v>
      </c>
      <c r="AY451" s="120"/>
    </row>
    <row r="452" spans="1:51" s="25" customFormat="1" ht="11.25">
      <c r="A452" s="124"/>
      <c r="B452" s="116">
        <v>451</v>
      </c>
      <c r="C452" s="134"/>
      <c r="D452" s="83"/>
      <c r="E452" s="84"/>
      <c r="F452" s="83"/>
      <c r="G452" s="85"/>
      <c r="H452" s="85"/>
      <c r="I452" s="86"/>
      <c r="J452" s="86"/>
      <c r="K452" s="85"/>
      <c r="L452" s="86"/>
      <c r="M452" s="118"/>
      <c r="N452" s="108"/>
      <c r="O452" s="109"/>
      <c r="P452" s="110"/>
      <c r="Q452" s="86"/>
      <c r="R452" s="86"/>
      <c r="S452" s="128">
        <f t="shared" ref="S452:S515" si="211">S451+R452+X452</f>
        <v>30479.845939999945</v>
      </c>
      <c r="T452" s="128">
        <f t="shared" ref="T452:T515" si="212">L452</f>
        <v>0</v>
      </c>
      <c r="U452" s="126">
        <f t="shared" si="191"/>
        <v>0</v>
      </c>
      <c r="V452" s="126">
        <f t="shared" si="192"/>
        <v>0</v>
      </c>
      <c r="W452" s="125">
        <f t="shared" si="193"/>
        <v>0</v>
      </c>
      <c r="X452" s="125">
        <f t="shared" si="194"/>
        <v>0</v>
      </c>
      <c r="Y452" s="127">
        <f t="shared" si="195"/>
        <v>1407.0099999999979</v>
      </c>
      <c r="Z452" s="127">
        <f t="shared" si="196"/>
        <v>479.84593999999817</v>
      </c>
      <c r="AA452" s="127">
        <f t="shared" si="197"/>
        <v>1407.0099999999979</v>
      </c>
      <c r="AB452" s="127">
        <f t="shared" si="198"/>
        <v>479.84593999999817</v>
      </c>
      <c r="AC452" s="91" t="str">
        <f>VLOOKUP(WEEKDAY(C452,2),Служебный!K$4:L$10,2)</f>
        <v>сб</v>
      </c>
      <c r="AD452" s="111" t="str">
        <f t="shared" si="206"/>
        <v/>
      </c>
      <c r="AE452" s="91" t="e">
        <f>VLOOKUP(G:G,Служебный!B:G,6,)</f>
        <v>#N/A</v>
      </c>
      <c r="AF452" s="91" t="e">
        <f>VLOOKUP(G:G,Служебный!B:G,3,FALSE)</f>
        <v>#N/A</v>
      </c>
      <c r="AG452" s="91" t="e">
        <f>VLOOKUP(G:G,Служебный!B:G,4,FALSE)</f>
        <v>#N/A</v>
      </c>
      <c r="AH452" s="112">
        <f t="shared" si="199"/>
        <v>0</v>
      </c>
      <c r="AI452" s="112">
        <f t="shared" si="200"/>
        <v>0</v>
      </c>
      <c r="AJ452" s="112" t="str">
        <f t="shared" si="207"/>
        <v>интрадей</v>
      </c>
      <c r="AK452" s="91" t="str">
        <f>IF(D452&lt;Служебный!P$3,"Раньше открытия",IF(D452&gt;Служебный!P$6,"Позже закрытия",IF(D452&lt;Служебный!P$4,Служебный!N$4,IF((D452&gt;Служебный!P$5),Служебный!N$6,Служебный!N$5))))</f>
        <v>9:30 - 11:00</v>
      </c>
      <c r="AL452" s="91">
        <f t="shared" si="201"/>
        <v>0</v>
      </c>
      <c r="AM452" s="91">
        <f t="shared" si="202"/>
        <v>0</v>
      </c>
      <c r="AN452" s="91" t="str">
        <f t="shared" ref="AN452:AN515" si="213">IF(G452&lt;&gt;"",YEAR(C452),"")</f>
        <v/>
      </c>
      <c r="AO452" s="91" t="str">
        <f t="shared" ref="AO452:AO515" si="214">IF(G452&lt;&gt;"",(IF(TEXT(C452,"MMMM") = "MMMM",TEXT(C452,"ММММ"),TEXT(C452,"MMMM"))),"")</f>
        <v/>
      </c>
      <c r="AP452" s="113" t="str">
        <f t="shared" ref="AP452:AP515" si="215">IF(G452&lt;&gt;"",CEILING((C452-DATE(YEAR(C452),1,1)+WEEKDAY(DATE(YEAR(C452),1,1),2))/7,1),"")</f>
        <v/>
      </c>
      <c r="AQ452" s="114">
        <f t="shared" si="208"/>
        <v>0</v>
      </c>
      <c r="AR452" s="114">
        <f t="shared" si="209"/>
        <v>30000</v>
      </c>
      <c r="AS452" s="114">
        <f t="shared" si="210"/>
        <v>1.5994864666664823</v>
      </c>
      <c r="AT452" s="114">
        <f t="shared" ref="AT452:AT515" si="216">IFERROR(100*(S452-S451-R452)/(S451+R452),"Заполните депозит")</f>
        <v>0</v>
      </c>
      <c r="AU452" s="91">
        <f t="shared" si="203"/>
        <v>0</v>
      </c>
      <c r="AV452" s="91">
        <f t="shared" si="204"/>
        <v>0</v>
      </c>
      <c r="AW452" s="91">
        <f t="shared" si="205"/>
        <v>0</v>
      </c>
      <c r="AX452" s="115">
        <f>IF(AV452=0,AX451,IF(VLOOKUP(C451,Сводный!I:L,2,FALSE)&lt;0,IF(AX451&lt;0,AX451-1,-1),IF(AX451&gt;0,AX451+1,1)))</f>
        <v>-1</v>
      </c>
      <c r="AY452" s="120"/>
    </row>
    <row r="453" spans="1:51" s="25" customFormat="1" ht="11.25">
      <c r="A453" s="124"/>
      <c r="B453" s="116">
        <v>452</v>
      </c>
      <c r="C453" s="134"/>
      <c r="D453" s="83"/>
      <c r="E453" s="84"/>
      <c r="F453" s="83"/>
      <c r="G453" s="85"/>
      <c r="H453" s="85"/>
      <c r="I453" s="86"/>
      <c r="J453" s="86"/>
      <c r="K453" s="85"/>
      <c r="L453" s="86"/>
      <c r="M453" s="118"/>
      <c r="N453" s="108"/>
      <c r="O453" s="109"/>
      <c r="P453" s="110"/>
      <c r="Q453" s="86"/>
      <c r="R453" s="86"/>
      <c r="S453" s="128">
        <f t="shared" si="211"/>
        <v>30479.845939999945</v>
      </c>
      <c r="T453" s="128">
        <f t="shared" si="212"/>
        <v>0</v>
      </c>
      <c r="U453" s="126">
        <f t="shared" si="191"/>
        <v>0</v>
      </c>
      <c r="V453" s="126">
        <f t="shared" si="192"/>
        <v>0</v>
      </c>
      <c r="W453" s="125">
        <f t="shared" si="193"/>
        <v>0</v>
      </c>
      <c r="X453" s="125">
        <f t="shared" si="194"/>
        <v>0</v>
      </c>
      <c r="Y453" s="127">
        <f t="shared" si="195"/>
        <v>1407.0099999999979</v>
      </c>
      <c r="Z453" s="127">
        <f t="shared" si="196"/>
        <v>479.84593999999817</v>
      </c>
      <c r="AA453" s="127">
        <f t="shared" si="197"/>
        <v>1407.0099999999979</v>
      </c>
      <c r="AB453" s="127">
        <f t="shared" si="198"/>
        <v>479.84593999999817</v>
      </c>
      <c r="AC453" s="91" t="str">
        <f>VLOOKUP(WEEKDAY(C453,2),Служебный!K$4:L$10,2)</f>
        <v>сб</v>
      </c>
      <c r="AD453" s="111" t="str">
        <f t="shared" si="206"/>
        <v/>
      </c>
      <c r="AE453" s="91" t="e">
        <f>VLOOKUP(G:G,Служебный!B:G,6,)</f>
        <v>#N/A</v>
      </c>
      <c r="AF453" s="91" t="e">
        <f>VLOOKUP(G:G,Служебный!B:G,3,FALSE)</f>
        <v>#N/A</v>
      </c>
      <c r="AG453" s="91" t="e">
        <f>VLOOKUP(G:G,Служебный!B:G,4,FALSE)</f>
        <v>#N/A</v>
      </c>
      <c r="AH453" s="112">
        <f t="shared" si="199"/>
        <v>0</v>
      </c>
      <c r="AI453" s="112">
        <f t="shared" si="200"/>
        <v>0</v>
      </c>
      <c r="AJ453" s="112" t="str">
        <f t="shared" si="207"/>
        <v>интрадей</v>
      </c>
      <c r="AK453" s="91" t="str">
        <f>IF(D453&lt;Служебный!P$3,"Раньше открытия",IF(D453&gt;Служебный!P$6,"Позже закрытия",IF(D453&lt;Служебный!P$4,Служебный!N$4,IF((D453&gt;Служебный!P$5),Служебный!N$6,Служебный!N$5))))</f>
        <v>9:30 - 11:00</v>
      </c>
      <c r="AL453" s="91">
        <f t="shared" si="201"/>
        <v>0</v>
      </c>
      <c r="AM453" s="91">
        <f t="shared" si="202"/>
        <v>0</v>
      </c>
      <c r="AN453" s="91" t="str">
        <f t="shared" si="213"/>
        <v/>
      </c>
      <c r="AO453" s="91" t="str">
        <f t="shared" si="214"/>
        <v/>
      </c>
      <c r="AP453" s="113" t="str">
        <f t="shared" si="215"/>
        <v/>
      </c>
      <c r="AQ453" s="114">
        <f t="shared" si="208"/>
        <v>0</v>
      </c>
      <c r="AR453" s="114">
        <f t="shared" si="209"/>
        <v>30000</v>
      </c>
      <c r="AS453" s="114">
        <f t="shared" si="210"/>
        <v>1.5994864666664823</v>
      </c>
      <c r="AT453" s="114">
        <f t="shared" si="216"/>
        <v>0</v>
      </c>
      <c r="AU453" s="91">
        <f t="shared" si="203"/>
        <v>0</v>
      </c>
      <c r="AV453" s="91">
        <f t="shared" si="204"/>
        <v>0</v>
      </c>
      <c r="AW453" s="91">
        <f t="shared" si="205"/>
        <v>0</v>
      </c>
      <c r="AX453" s="115">
        <f>IF(AV453=0,AX452,IF(VLOOKUP(C452,Сводный!I:L,2,FALSE)&lt;0,IF(AX452&lt;0,AX452-1,-1),IF(AX452&gt;0,AX452+1,1)))</f>
        <v>-1</v>
      </c>
      <c r="AY453" s="120"/>
    </row>
    <row r="454" spans="1:51" s="25" customFormat="1" ht="11.25">
      <c r="A454" s="124"/>
      <c r="B454" s="116">
        <v>453</v>
      </c>
      <c r="C454" s="134"/>
      <c r="D454" s="83"/>
      <c r="E454" s="84"/>
      <c r="F454" s="83"/>
      <c r="G454" s="85"/>
      <c r="H454" s="85"/>
      <c r="I454" s="86"/>
      <c r="J454" s="86"/>
      <c r="K454" s="85"/>
      <c r="L454" s="86"/>
      <c r="M454" s="118"/>
      <c r="N454" s="108"/>
      <c r="O454" s="109"/>
      <c r="P454" s="110"/>
      <c r="Q454" s="86"/>
      <c r="R454" s="86"/>
      <c r="S454" s="128">
        <f t="shared" si="211"/>
        <v>30479.845939999945</v>
      </c>
      <c r="T454" s="128">
        <f t="shared" si="212"/>
        <v>0</v>
      </c>
      <c r="U454" s="126">
        <f t="shared" si="191"/>
        <v>0</v>
      </c>
      <c r="V454" s="126">
        <f t="shared" si="192"/>
        <v>0</v>
      </c>
      <c r="W454" s="125">
        <f t="shared" si="193"/>
        <v>0</v>
      </c>
      <c r="X454" s="125">
        <f t="shared" si="194"/>
        <v>0</v>
      </c>
      <c r="Y454" s="127">
        <f t="shared" si="195"/>
        <v>1407.0099999999979</v>
      </c>
      <c r="Z454" s="127">
        <f t="shared" si="196"/>
        <v>479.84593999999817</v>
      </c>
      <c r="AA454" s="127">
        <f t="shared" si="197"/>
        <v>1407.0099999999979</v>
      </c>
      <c r="AB454" s="127">
        <f t="shared" si="198"/>
        <v>479.84593999999817</v>
      </c>
      <c r="AC454" s="91" t="str">
        <f>VLOOKUP(WEEKDAY(C454,2),Служебный!K$4:L$10,2)</f>
        <v>сб</v>
      </c>
      <c r="AD454" s="111" t="str">
        <f t="shared" si="206"/>
        <v/>
      </c>
      <c r="AE454" s="91" t="e">
        <f>VLOOKUP(G:G,Служебный!B:G,6,)</f>
        <v>#N/A</v>
      </c>
      <c r="AF454" s="91" t="e">
        <f>VLOOKUP(G:G,Служебный!B:G,3,FALSE)</f>
        <v>#N/A</v>
      </c>
      <c r="AG454" s="91" t="e">
        <f>VLOOKUP(G:G,Служебный!B:G,4,FALSE)</f>
        <v>#N/A</v>
      </c>
      <c r="AH454" s="112">
        <f t="shared" si="199"/>
        <v>0</v>
      </c>
      <c r="AI454" s="112">
        <f t="shared" si="200"/>
        <v>0</v>
      </c>
      <c r="AJ454" s="112" t="str">
        <f t="shared" si="207"/>
        <v>интрадей</v>
      </c>
      <c r="AK454" s="91" t="str">
        <f>IF(D454&lt;Служебный!P$3,"Раньше открытия",IF(D454&gt;Служебный!P$6,"Позже закрытия",IF(D454&lt;Служебный!P$4,Служебный!N$4,IF((D454&gt;Служебный!P$5),Служебный!N$6,Служебный!N$5))))</f>
        <v>9:30 - 11:00</v>
      </c>
      <c r="AL454" s="91">
        <f t="shared" si="201"/>
        <v>0</v>
      </c>
      <c r="AM454" s="91">
        <f t="shared" si="202"/>
        <v>0</v>
      </c>
      <c r="AN454" s="91" t="str">
        <f t="shared" si="213"/>
        <v/>
      </c>
      <c r="AO454" s="91" t="str">
        <f t="shared" si="214"/>
        <v/>
      </c>
      <c r="AP454" s="113" t="str">
        <f t="shared" si="215"/>
        <v/>
      </c>
      <c r="AQ454" s="114">
        <f t="shared" si="208"/>
        <v>0</v>
      </c>
      <c r="AR454" s="114">
        <f t="shared" si="209"/>
        <v>30000</v>
      </c>
      <c r="AS454" s="114">
        <f t="shared" si="210"/>
        <v>1.5994864666664823</v>
      </c>
      <c r="AT454" s="114">
        <f t="shared" si="216"/>
        <v>0</v>
      </c>
      <c r="AU454" s="91">
        <f t="shared" si="203"/>
        <v>0</v>
      </c>
      <c r="AV454" s="91">
        <f t="shared" si="204"/>
        <v>0</v>
      </c>
      <c r="AW454" s="91">
        <f t="shared" si="205"/>
        <v>0</v>
      </c>
      <c r="AX454" s="115">
        <f>IF(AV454=0,AX453,IF(VLOOKUP(C453,Сводный!I:L,2,FALSE)&lt;0,IF(AX453&lt;0,AX453-1,-1),IF(AX453&gt;0,AX453+1,1)))</f>
        <v>-1</v>
      </c>
      <c r="AY454" s="120"/>
    </row>
    <row r="455" spans="1:51" s="25" customFormat="1" ht="11.25">
      <c r="A455" s="124"/>
      <c r="B455" s="116">
        <v>454</v>
      </c>
      <c r="C455" s="134"/>
      <c r="D455" s="83"/>
      <c r="E455" s="84"/>
      <c r="F455" s="83"/>
      <c r="G455" s="85"/>
      <c r="H455" s="85"/>
      <c r="I455" s="86"/>
      <c r="J455" s="86"/>
      <c r="K455" s="85"/>
      <c r="L455" s="86"/>
      <c r="M455" s="118"/>
      <c r="N455" s="108"/>
      <c r="O455" s="109"/>
      <c r="P455" s="110"/>
      <c r="Q455" s="86"/>
      <c r="R455" s="86"/>
      <c r="S455" s="128">
        <f t="shared" si="211"/>
        <v>30479.845939999945</v>
      </c>
      <c r="T455" s="128">
        <f t="shared" si="212"/>
        <v>0</v>
      </c>
      <c r="U455" s="126">
        <f t="shared" si="191"/>
        <v>0</v>
      </c>
      <c r="V455" s="126">
        <f t="shared" si="192"/>
        <v>0</v>
      </c>
      <c r="W455" s="125">
        <f t="shared" si="193"/>
        <v>0</v>
      </c>
      <c r="X455" s="125">
        <f t="shared" si="194"/>
        <v>0</v>
      </c>
      <c r="Y455" s="127">
        <f t="shared" si="195"/>
        <v>1407.0099999999979</v>
      </c>
      <c r="Z455" s="127">
        <f t="shared" si="196"/>
        <v>479.84593999999817</v>
      </c>
      <c r="AA455" s="127">
        <f t="shared" si="197"/>
        <v>1407.0099999999979</v>
      </c>
      <c r="AB455" s="127">
        <f t="shared" si="198"/>
        <v>479.84593999999817</v>
      </c>
      <c r="AC455" s="91" t="str">
        <f>VLOOKUP(WEEKDAY(C455,2),Служебный!K$4:L$10,2)</f>
        <v>сб</v>
      </c>
      <c r="AD455" s="111" t="str">
        <f t="shared" si="206"/>
        <v/>
      </c>
      <c r="AE455" s="91" t="e">
        <f>VLOOKUP(G:G,Служебный!B:G,6,)</f>
        <v>#N/A</v>
      </c>
      <c r="AF455" s="91" t="e">
        <f>VLOOKUP(G:G,Служебный!B:G,3,FALSE)</f>
        <v>#N/A</v>
      </c>
      <c r="AG455" s="91" t="e">
        <f>VLOOKUP(G:G,Служебный!B:G,4,FALSE)</f>
        <v>#N/A</v>
      </c>
      <c r="AH455" s="112">
        <f t="shared" si="199"/>
        <v>0</v>
      </c>
      <c r="AI455" s="112">
        <f t="shared" si="200"/>
        <v>0</v>
      </c>
      <c r="AJ455" s="112" t="str">
        <f t="shared" si="207"/>
        <v>интрадей</v>
      </c>
      <c r="AK455" s="91" t="str">
        <f>IF(D455&lt;Служебный!P$3,"Раньше открытия",IF(D455&gt;Служебный!P$6,"Позже закрытия",IF(D455&lt;Служебный!P$4,Служебный!N$4,IF((D455&gt;Служебный!P$5),Служебный!N$6,Служебный!N$5))))</f>
        <v>9:30 - 11:00</v>
      </c>
      <c r="AL455" s="91">
        <f t="shared" si="201"/>
        <v>0</v>
      </c>
      <c r="AM455" s="91">
        <f t="shared" si="202"/>
        <v>0</v>
      </c>
      <c r="AN455" s="91" t="str">
        <f t="shared" si="213"/>
        <v/>
      </c>
      <c r="AO455" s="91" t="str">
        <f t="shared" si="214"/>
        <v/>
      </c>
      <c r="AP455" s="113" t="str">
        <f t="shared" si="215"/>
        <v/>
      </c>
      <c r="AQ455" s="114">
        <f t="shared" si="208"/>
        <v>0</v>
      </c>
      <c r="AR455" s="114">
        <f t="shared" si="209"/>
        <v>30000</v>
      </c>
      <c r="AS455" s="114">
        <f t="shared" si="210"/>
        <v>1.5994864666664823</v>
      </c>
      <c r="AT455" s="114">
        <f t="shared" si="216"/>
        <v>0</v>
      </c>
      <c r="AU455" s="91">
        <f t="shared" si="203"/>
        <v>0</v>
      </c>
      <c r="AV455" s="91">
        <f t="shared" si="204"/>
        <v>0</v>
      </c>
      <c r="AW455" s="91">
        <f t="shared" si="205"/>
        <v>0</v>
      </c>
      <c r="AX455" s="115">
        <f>IF(AV455=0,AX454,IF(VLOOKUP(C454,Сводный!I:L,2,FALSE)&lt;0,IF(AX454&lt;0,AX454-1,-1),IF(AX454&gt;0,AX454+1,1)))</f>
        <v>-1</v>
      </c>
      <c r="AY455" s="120"/>
    </row>
    <row r="456" spans="1:51" s="25" customFormat="1" ht="11.25">
      <c r="A456" s="124"/>
      <c r="B456" s="116">
        <v>455</v>
      </c>
      <c r="C456" s="134"/>
      <c r="D456" s="83"/>
      <c r="E456" s="84"/>
      <c r="F456" s="83"/>
      <c r="G456" s="85"/>
      <c r="H456" s="85"/>
      <c r="I456" s="86"/>
      <c r="J456" s="86"/>
      <c r="K456" s="85"/>
      <c r="L456" s="86"/>
      <c r="M456" s="118"/>
      <c r="N456" s="108"/>
      <c r="O456" s="109"/>
      <c r="P456" s="110"/>
      <c r="Q456" s="86"/>
      <c r="R456" s="86"/>
      <c r="S456" s="128">
        <f t="shared" si="211"/>
        <v>30479.845939999945</v>
      </c>
      <c r="T456" s="128">
        <f t="shared" si="212"/>
        <v>0</v>
      </c>
      <c r="U456" s="126">
        <f t="shared" si="191"/>
        <v>0</v>
      </c>
      <c r="V456" s="126">
        <f t="shared" si="192"/>
        <v>0</v>
      </c>
      <c r="W456" s="125">
        <f t="shared" si="193"/>
        <v>0</v>
      </c>
      <c r="X456" s="125">
        <f t="shared" si="194"/>
        <v>0</v>
      </c>
      <c r="Y456" s="127">
        <f t="shared" si="195"/>
        <v>1407.0099999999979</v>
      </c>
      <c r="Z456" s="127">
        <f t="shared" si="196"/>
        <v>479.84593999999817</v>
      </c>
      <c r="AA456" s="127">
        <f t="shared" si="197"/>
        <v>1407.0099999999979</v>
      </c>
      <c r="AB456" s="127">
        <f t="shared" si="198"/>
        <v>479.84593999999817</v>
      </c>
      <c r="AC456" s="91" t="str">
        <f>VLOOKUP(WEEKDAY(C456,2),Служебный!K$4:L$10,2)</f>
        <v>сб</v>
      </c>
      <c r="AD456" s="111" t="str">
        <f t="shared" si="206"/>
        <v/>
      </c>
      <c r="AE456" s="91" t="e">
        <f>VLOOKUP(G:G,Служебный!B:G,6,)</f>
        <v>#N/A</v>
      </c>
      <c r="AF456" s="91" t="e">
        <f>VLOOKUP(G:G,Служебный!B:G,3,FALSE)</f>
        <v>#N/A</v>
      </c>
      <c r="AG456" s="91" t="e">
        <f>VLOOKUP(G:G,Служебный!B:G,4,FALSE)</f>
        <v>#N/A</v>
      </c>
      <c r="AH456" s="112">
        <f t="shared" si="199"/>
        <v>0</v>
      </c>
      <c r="AI456" s="112">
        <f t="shared" si="200"/>
        <v>0</v>
      </c>
      <c r="AJ456" s="112" t="str">
        <f t="shared" si="207"/>
        <v>интрадей</v>
      </c>
      <c r="AK456" s="91" t="str">
        <f>IF(D456&lt;Служебный!P$3,"Раньше открытия",IF(D456&gt;Служебный!P$6,"Позже закрытия",IF(D456&lt;Служебный!P$4,Служебный!N$4,IF((D456&gt;Служебный!P$5),Служебный!N$6,Служебный!N$5))))</f>
        <v>9:30 - 11:00</v>
      </c>
      <c r="AL456" s="91">
        <f t="shared" si="201"/>
        <v>0</v>
      </c>
      <c r="AM456" s="91">
        <f t="shared" si="202"/>
        <v>0</v>
      </c>
      <c r="AN456" s="91" t="str">
        <f t="shared" si="213"/>
        <v/>
      </c>
      <c r="AO456" s="91" t="str">
        <f t="shared" si="214"/>
        <v/>
      </c>
      <c r="AP456" s="113" t="str">
        <f t="shared" si="215"/>
        <v/>
      </c>
      <c r="AQ456" s="114">
        <f t="shared" si="208"/>
        <v>0</v>
      </c>
      <c r="AR456" s="114">
        <f t="shared" si="209"/>
        <v>30000</v>
      </c>
      <c r="AS456" s="114">
        <f t="shared" si="210"/>
        <v>1.5994864666664823</v>
      </c>
      <c r="AT456" s="114">
        <f t="shared" si="216"/>
        <v>0</v>
      </c>
      <c r="AU456" s="91">
        <f t="shared" si="203"/>
        <v>0</v>
      </c>
      <c r="AV456" s="91">
        <f t="shared" si="204"/>
        <v>0</v>
      </c>
      <c r="AW456" s="91">
        <f t="shared" si="205"/>
        <v>0</v>
      </c>
      <c r="AX456" s="115">
        <f>IF(AV456=0,AX455,IF(VLOOKUP(C455,Сводный!I:L,2,FALSE)&lt;0,IF(AX455&lt;0,AX455-1,-1),IF(AX455&gt;0,AX455+1,1)))</f>
        <v>-1</v>
      </c>
      <c r="AY456" s="120"/>
    </row>
    <row r="457" spans="1:51" s="25" customFormat="1" ht="11.25">
      <c r="A457" s="124"/>
      <c r="B457" s="116">
        <v>456</v>
      </c>
      <c r="C457" s="134"/>
      <c r="D457" s="83"/>
      <c r="E457" s="84"/>
      <c r="F457" s="83"/>
      <c r="G457" s="85"/>
      <c r="H457" s="85"/>
      <c r="I457" s="86"/>
      <c r="J457" s="86"/>
      <c r="K457" s="85"/>
      <c r="L457" s="86"/>
      <c r="M457" s="118"/>
      <c r="N457" s="108"/>
      <c r="O457" s="109"/>
      <c r="P457" s="110"/>
      <c r="Q457" s="86"/>
      <c r="R457" s="86"/>
      <c r="S457" s="128">
        <f t="shared" si="211"/>
        <v>30479.845939999945</v>
      </c>
      <c r="T457" s="128">
        <f t="shared" si="212"/>
        <v>0</v>
      </c>
      <c r="U457" s="126">
        <f t="shared" si="191"/>
        <v>0</v>
      </c>
      <c r="V457" s="126">
        <f t="shared" si="192"/>
        <v>0</v>
      </c>
      <c r="W457" s="125">
        <f t="shared" si="193"/>
        <v>0</v>
      </c>
      <c r="X457" s="125">
        <f t="shared" si="194"/>
        <v>0</v>
      </c>
      <c r="Y457" s="127">
        <f t="shared" si="195"/>
        <v>1407.0099999999979</v>
      </c>
      <c r="Z457" s="127">
        <f t="shared" si="196"/>
        <v>479.84593999999817</v>
      </c>
      <c r="AA457" s="127">
        <f t="shared" si="197"/>
        <v>1407.0099999999979</v>
      </c>
      <c r="AB457" s="127">
        <f t="shared" si="198"/>
        <v>479.84593999999817</v>
      </c>
      <c r="AC457" s="91" t="str">
        <f>VLOOKUP(WEEKDAY(C457,2),Служебный!K$4:L$10,2)</f>
        <v>сб</v>
      </c>
      <c r="AD457" s="111" t="str">
        <f t="shared" si="206"/>
        <v/>
      </c>
      <c r="AE457" s="91" t="e">
        <f>VLOOKUP(G:G,Служебный!B:G,6,)</f>
        <v>#N/A</v>
      </c>
      <c r="AF457" s="91" t="e">
        <f>VLOOKUP(G:G,Служебный!B:G,3,FALSE)</f>
        <v>#N/A</v>
      </c>
      <c r="AG457" s="91" t="e">
        <f>VLOOKUP(G:G,Служебный!B:G,4,FALSE)</f>
        <v>#N/A</v>
      </c>
      <c r="AH457" s="112">
        <f t="shared" si="199"/>
        <v>0</v>
      </c>
      <c r="AI457" s="112">
        <f t="shared" si="200"/>
        <v>0</v>
      </c>
      <c r="AJ457" s="112" t="str">
        <f t="shared" si="207"/>
        <v>интрадей</v>
      </c>
      <c r="AK457" s="91" t="str">
        <f>IF(D457&lt;Служебный!P$3,"Раньше открытия",IF(D457&gt;Служебный!P$6,"Позже закрытия",IF(D457&lt;Служебный!P$4,Служебный!N$4,IF((D457&gt;Служебный!P$5),Служебный!N$6,Служебный!N$5))))</f>
        <v>9:30 - 11:00</v>
      </c>
      <c r="AL457" s="91">
        <f t="shared" si="201"/>
        <v>0</v>
      </c>
      <c r="AM457" s="91">
        <f t="shared" si="202"/>
        <v>0</v>
      </c>
      <c r="AN457" s="91" t="str">
        <f t="shared" si="213"/>
        <v/>
      </c>
      <c r="AO457" s="91" t="str">
        <f t="shared" si="214"/>
        <v/>
      </c>
      <c r="AP457" s="113" t="str">
        <f t="shared" si="215"/>
        <v/>
      </c>
      <c r="AQ457" s="114">
        <f t="shared" si="208"/>
        <v>0</v>
      </c>
      <c r="AR457" s="114">
        <f t="shared" si="209"/>
        <v>30000</v>
      </c>
      <c r="AS457" s="114">
        <f t="shared" si="210"/>
        <v>1.5994864666664823</v>
      </c>
      <c r="AT457" s="114">
        <f t="shared" si="216"/>
        <v>0</v>
      </c>
      <c r="AU457" s="91">
        <f t="shared" si="203"/>
        <v>0</v>
      </c>
      <c r="AV457" s="91">
        <f t="shared" si="204"/>
        <v>0</v>
      </c>
      <c r="AW457" s="91">
        <f t="shared" si="205"/>
        <v>0</v>
      </c>
      <c r="AX457" s="115">
        <f>IF(AV457=0,AX456,IF(VLOOKUP(C456,Сводный!I:L,2,FALSE)&lt;0,IF(AX456&lt;0,AX456-1,-1),IF(AX456&gt;0,AX456+1,1)))</f>
        <v>-1</v>
      </c>
      <c r="AY457" s="120"/>
    </row>
    <row r="458" spans="1:51" s="25" customFormat="1" ht="11.25">
      <c r="A458" s="124"/>
      <c r="B458" s="116">
        <v>457</v>
      </c>
      <c r="C458" s="134"/>
      <c r="D458" s="83"/>
      <c r="E458" s="84"/>
      <c r="F458" s="83"/>
      <c r="G458" s="85"/>
      <c r="H458" s="85"/>
      <c r="I458" s="86"/>
      <c r="J458" s="86"/>
      <c r="K458" s="85"/>
      <c r="L458" s="86"/>
      <c r="M458" s="118"/>
      <c r="N458" s="108"/>
      <c r="O458" s="109"/>
      <c r="P458" s="110"/>
      <c r="Q458" s="86"/>
      <c r="R458" s="86"/>
      <c r="S458" s="128">
        <f t="shared" si="211"/>
        <v>30479.845939999945</v>
      </c>
      <c r="T458" s="128">
        <f t="shared" si="212"/>
        <v>0</v>
      </c>
      <c r="U458" s="126">
        <f t="shared" si="191"/>
        <v>0</v>
      </c>
      <c r="V458" s="126">
        <f t="shared" si="192"/>
        <v>0</v>
      </c>
      <c r="W458" s="125">
        <f t="shared" si="193"/>
        <v>0</v>
      </c>
      <c r="X458" s="125">
        <f t="shared" si="194"/>
        <v>0</v>
      </c>
      <c r="Y458" s="127">
        <f t="shared" si="195"/>
        <v>1407.0099999999979</v>
      </c>
      <c r="Z458" s="127">
        <f t="shared" si="196"/>
        <v>479.84593999999817</v>
      </c>
      <c r="AA458" s="127">
        <f t="shared" si="197"/>
        <v>1407.0099999999979</v>
      </c>
      <c r="AB458" s="127">
        <f t="shared" si="198"/>
        <v>479.84593999999817</v>
      </c>
      <c r="AC458" s="91" t="str">
        <f>VLOOKUP(WEEKDAY(C458,2),Служебный!K$4:L$10,2)</f>
        <v>сб</v>
      </c>
      <c r="AD458" s="111" t="str">
        <f t="shared" si="206"/>
        <v/>
      </c>
      <c r="AE458" s="91" t="e">
        <f>VLOOKUP(G:G,Служебный!B:G,6,)</f>
        <v>#N/A</v>
      </c>
      <c r="AF458" s="91" t="e">
        <f>VLOOKUP(G:G,Служебный!B:G,3,FALSE)</f>
        <v>#N/A</v>
      </c>
      <c r="AG458" s="91" t="e">
        <f>VLOOKUP(G:G,Служебный!B:G,4,FALSE)</f>
        <v>#N/A</v>
      </c>
      <c r="AH458" s="112">
        <f t="shared" si="199"/>
        <v>0</v>
      </c>
      <c r="AI458" s="112">
        <f t="shared" si="200"/>
        <v>0</v>
      </c>
      <c r="AJ458" s="112" t="str">
        <f t="shared" si="207"/>
        <v>интрадей</v>
      </c>
      <c r="AK458" s="91" t="str">
        <f>IF(D458&lt;Служебный!P$3,"Раньше открытия",IF(D458&gt;Служебный!P$6,"Позже закрытия",IF(D458&lt;Служебный!P$4,Служебный!N$4,IF((D458&gt;Служебный!P$5),Служебный!N$6,Служебный!N$5))))</f>
        <v>9:30 - 11:00</v>
      </c>
      <c r="AL458" s="91">
        <f t="shared" si="201"/>
        <v>0</v>
      </c>
      <c r="AM458" s="91">
        <f t="shared" si="202"/>
        <v>0</v>
      </c>
      <c r="AN458" s="91" t="str">
        <f t="shared" si="213"/>
        <v/>
      </c>
      <c r="AO458" s="91" t="str">
        <f t="shared" si="214"/>
        <v/>
      </c>
      <c r="AP458" s="113" t="str">
        <f t="shared" si="215"/>
        <v/>
      </c>
      <c r="AQ458" s="114">
        <f t="shared" si="208"/>
        <v>0</v>
      </c>
      <c r="AR458" s="114">
        <f t="shared" si="209"/>
        <v>30000</v>
      </c>
      <c r="AS458" s="114">
        <f t="shared" si="210"/>
        <v>1.5994864666664823</v>
      </c>
      <c r="AT458" s="114">
        <f t="shared" si="216"/>
        <v>0</v>
      </c>
      <c r="AU458" s="91">
        <f t="shared" si="203"/>
        <v>0</v>
      </c>
      <c r="AV458" s="91">
        <f t="shared" si="204"/>
        <v>0</v>
      </c>
      <c r="AW458" s="91">
        <f t="shared" si="205"/>
        <v>0</v>
      </c>
      <c r="AX458" s="115">
        <f>IF(AV458=0,AX457,IF(VLOOKUP(C457,Сводный!I:L,2,FALSE)&lt;0,IF(AX457&lt;0,AX457-1,-1),IF(AX457&gt;0,AX457+1,1)))</f>
        <v>-1</v>
      </c>
      <c r="AY458" s="120"/>
    </row>
    <row r="459" spans="1:51" s="25" customFormat="1" ht="11.25">
      <c r="A459" s="124"/>
      <c r="B459" s="116">
        <v>458</v>
      </c>
      <c r="C459" s="134"/>
      <c r="D459" s="83"/>
      <c r="E459" s="84"/>
      <c r="F459" s="83"/>
      <c r="G459" s="85"/>
      <c r="H459" s="85"/>
      <c r="I459" s="86"/>
      <c r="J459" s="86"/>
      <c r="K459" s="85"/>
      <c r="L459" s="86"/>
      <c r="M459" s="118"/>
      <c r="N459" s="108"/>
      <c r="O459" s="109"/>
      <c r="P459" s="110"/>
      <c r="Q459" s="86"/>
      <c r="R459" s="86"/>
      <c r="S459" s="128">
        <f t="shared" si="211"/>
        <v>30479.845939999945</v>
      </c>
      <c r="T459" s="128">
        <f t="shared" si="212"/>
        <v>0</v>
      </c>
      <c r="U459" s="126">
        <f t="shared" si="191"/>
        <v>0</v>
      </c>
      <c r="V459" s="126">
        <f t="shared" si="192"/>
        <v>0</v>
      </c>
      <c r="W459" s="125">
        <f t="shared" si="193"/>
        <v>0</v>
      </c>
      <c r="X459" s="125">
        <f t="shared" si="194"/>
        <v>0</v>
      </c>
      <c r="Y459" s="127">
        <f t="shared" si="195"/>
        <v>1407.0099999999979</v>
      </c>
      <c r="Z459" s="127">
        <f t="shared" si="196"/>
        <v>479.84593999999817</v>
      </c>
      <c r="AA459" s="127">
        <f t="shared" si="197"/>
        <v>1407.0099999999979</v>
      </c>
      <c r="AB459" s="127">
        <f t="shared" si="198"/>
        <v>479.84593999999817</v>
      </c>
      <c r="AC459" s="91" t="str">
        <f>VLOOKUP(WEEKDAY(C459,2),Служебный!K$4:L$10,2)</f>
        <v>сб</v>
      </c>
      <c r="AD459" s="111" t="str">
        <f t="shared" si="206"/>
        <v/>
      </c>
      <c r="AE459" s="91" t="e">
        <f>VLOOKUP(G:G,Служебный!B:G,6,)</f>
        <v>#N/A</v>
      </c>
      <c r="AF459" s="91" t="e">
        <f>VLOOKUP(G:G,Служебный!B:G,3,FALSE)</f>
        <v>#N/A</v>
      </c>
      <c r="AG459" s="91" t="e">
        <f>VLOOKUP(G:G,Служебный!B:G,4,FALSE)</f>
        <v>#N/A</v>
      </c>
      <c r="AH459" s="112">
        <f t="shared" si="199"/>
        <v>0</v>
      </c>
      <c r="AI459" s="112">
        <f t="shared" si="200"/>
        <v>0</v>
      </c>
      <c r="AJ459" s="112" t="str">
        <f t="shared" si="207"/>
        <v>интрадей</v>
      </c>
      <c r="AK459" s="91" t="str">
        <f>IF(D459&lt;Служебный!P$3,"Раньше открытия",IF(D459&gt;Служебный!P$6,"Позже закрытия",IF(D459&lt;Служебный!P$4,Служебный!N$4,IF((D459&gt;Служебный!P$5),Служебный!N$6,Служебный!N$5))))</f>
        <v>9:30 - 11:00</v>
      </c>
      <c r="AL459" s="91">
        <f t="shared" si="201"/>
        <v>0</v>
      </c>
      <c r="AM459" s="91">
        <f t="shared" si="202"/>
        <v>0</v>
      </c>
      <c r="AN459" s="91" t="str">
        <f t="shared" si="213"/>
        <v/>
      </c>
      <c r="AO459" s="91" t="str">
        <f t="shared" si="214"/>
        <v/>
      </c>
      <c r="AP459" s="113" t="str">
        <f t="shared" si="215"/>
        <v/>
      </c>
      <c r="AQ459" s="114">
        <f t="shared" si="208"/>
        <v>0</v>
      </c>
      <c r="AR459" s="114">
        <f t="shared" si="209"/>
        <v>30000</v>
      </c>
      <c r="AS459" s="114">
        <f t="shared" si="210"/>
        <v>1.5994864666664823</v>
      </c>
      <c r="AT459" s="114">
        <f t="shared" si="216"/>
        <v>0</v>
      </c>
      <c r="AU459" s="91">
        <f t="shared" si="203"/>
        <v>0</v>
      </c>
      <c r="AV459" s="91">
        <f t="shared" si="204"/>
        <v>0</v>
      </c>
      <c r="AW459" s="91">
        <f t="shared" si="205"/>
        <v>0</v>
      </c>
      <c r="AX459" s="115">
        <f>IF(AV459=0,AX458,IF(VLOOKUP(C458,Сводный!I:L,2,FALSE)&lt;0,IF(AX458&lt;0,AX458-1,-1),IF(AX458&gt;0,AX458+1,1)))</f>
        <v>-1</v>
      </c>
      <c r="AY459" s="120"/>
    </row>
    <row r="460" spans="1:51" s="25" customFormat="1" ht="11.25">
      <c r="A460" s="124"/>
      <c r="B460" s="116">
        <v>459</v>
      </c>
      <c r="C460" s="134"/>
      <c r="D460" s="83"/>
      <c r="E460" s="84"/>
      <c r="F460" s="83"/>
      <c r="G460" s="85"/>
      <c r="H460" s="85"/>
      <c r="I460" s="86"/>
      <c r="J460" s="86"/>
      <c r="K460" s="85"/>
      <c r="L460" s="86"/>
      <c r="M460" s="118"/>
      <c r="N460" s="108"/>
      <c r="O460" s="109"/>
      <c r="P460" s="110"/>
      <c r="Q460" s="86"/>
      <c r="R460" s="86"/>
      <c r="S460" s="128">
        <f t="shared" si="211"/>
        <v>30479.845939999945</v>
      </c>
      <c r="T460" s="128">
        <f t="shared" si="212"/>
        <v>0</v>
      </c>
      <c r="U460" s="126">
        <f t="shared" si="191"/>
        <v>0</v>
      </c>
      <c r="V460" s="126">
        <f t="shared" si="192"/>
        <v>0</v>
      </c>
      <c r="W460" s="125">
        <f t="shared" si="193"/>
        <v>0</v>
      </c>
      <c r="X460" s="125">
        <f t="shared" si="194"/>
        <v>0</v>
      </c>
      <c r="Y460" s="127">
        <f t="shared" si="195"/>
        <v>1407.0099999999979</v>
      </c>
      <c r="Z460" s="127">
        <f t="shared" si="196"/>
        <v>479.84593999999817</v>
      </c>
      <c r="AA460" s="127">
        <f t="shared" si="197"/>
        <v>1407.0099999999979</v>
      </c>
      <c r="AB460" s="127">
        <f t="shared" si="198"/>
        <v>479.84593999999817</v>
      </c>
      <c r="AC460" s="91" t="str">
        <f>VLOOKUP(WEEKDAY(C460,2),Служебный!K$4:L$10,2)</f>
        <v>сб</v>
      </c>
      <c r="AD460" s="111" t="str">
        <f t="shared" si="206"/>
        <v/>
      </c>
      <c r="AE460" s="91" t="e">
        <f>VLOOKUP(G:G,Служебный!B:G,6,)</f>
        <v>#N/A</v>
      </c>
      <c r="AF460" s="91" t="e">
        <f>VLOOKUP(G:G,Служебный!B:G,3,FALSE)</f>
        <v>#N/A</v>
      </c>
      <c r="AG460" s="91" t="e">
        <f>VLOOKUP(G:G,Служебный!B:G,4,FALSE)</f>
        <v>#N/A</v>
      </c>
      <c r="AH460" s="112">
        <f t="shared" si="199"/>
        <v>0</v>
      </c>
      <c r="AI460" s="112">
        <f t="shared" si="200"/>
        <v>0</v>
      </c>
      <c r="AJ460" s="112" t="str">
        <f t="shared" si="207"/>
        <v>интрадей</v>
      </c>
      <c r="AK460" s="91" t="str">
        <f>IF(D460&lt;Служебный!P$3,"Раньше открытия",IF(D460&gt;Служебный!P$6,"Позже закрытия",IF(D460&lt;Служебный!P$4,Служебный!N$4,IF((D460&gt;Служебный!P$5),Служебный!N$6,Служебный!N$5))))</f>
        <v>9:30 - 11:00</v>
      </c>
      <c r="AL460" s="91">
        <f t="shared" si="201"/>
        <v>0</v>
      </c>
      <c r="AM460" s="91">
        <f t="shared" si="202"/>
        <v>0</v>
      </c>
      <c r="AN460" s="91" t="str">
        <f t="shared" si="213"/>
        <v/>
      </c>
      <c r="AO460" s="91" t="str">
        <f t="shared" si="214"/>
        <v/>
      </c>
      <c r="AP460" s="113" t="str">
        <f t="shared" si="215"/>
        <v/>
      </c>
      <c r="AQ460" s="114">
        <f t="shared" si="208"/>
        <v>0</v>
      </c>
      <c r="AR460" s="114">
        <f t="shared" si="209"/>
        <v>30000</v>
      </c>
      <c r="AS460" s="114">
        <f t="shared" si="210"/>
        <v>1.5994864666664823</v>
      </c>
      <c r="AT460" s="114">
        <f t="shared" si="216"/>
        <v>0</v>
      </c>
      <c r="AU460" s="91">
        <f t="shared" si="203"/>
        <v>0</v>
      </c>
      <c r="AV460" s="91">
        <f t="shared" si="204"/>
        <v>0</v>
      </c>
      <c r="AW460" s="91">
        <f t="shared" si="205"/>
        <v>0</v>
      </c>
      <c r="AX460" s="115">
        <f>IF(AV460=0,AX459,IF(VLOOKUP(C459,Сводный!I:L,2,FALSE)&lt;0,IF(AX459&lt;0,AX459-1,-1),IF(AX459&gt;0,AX459+1,1)))</f>
        <v>-1</v>
      </c>
      <c r="AY460" s="120"/>
    </row>
    <row r="461" spans="1:51" s="25" customFormat="1" ht="11.25">
      <c r="A461" s="124"/>
      <c r="B461" s="116">
        <v>460</v>
      </c>
      <c r="C461" s="134"/>
      <c r="D461" s="83"/>
      <c r="E461" s="84"/>
      <c r="F461" s="83"/>
      <c r="G461" s="85"/>
      <c r="H461" s="85"/>
      <c r="I461" s="86"/>
      <c r="J461" s="86"/>
      <c r="K461" s="85"/>
      <c r="L461" s="86"/>
      <c r="M461" s="118"/>
      <c r="N461" s="108"/>
      <c r="O461" s="109"/>
      <c r="P461" s="110"/>
      <c r="Q461" s="86"/>
      <c r="R461" s="86"/>
      <c r="S461" s="128">
        <f t="shared" si="211"/>
        <v>30479.845939999945</v>
      </c>
      <c r="T461" s="128">
        <f t="shared" si="212"/>
        <v>0</v>
      </c>
      <c r="U461" s="126">
        <f t="shared" si="191"/>
        <v>0</v>
      </c>
      <c r="V461" s="126">
        <f t="shared" si="192"/>
        <v>0</v>
      </c>
      <c r="W461" s="125">
        <f t="shared" si="193"/>
        <v>0</v>
      </c>
      <c r="X461" s="125">
        <f t="shared" si="194"/>
        <v>0</v>
      </c>
      <c r="Y461" s="127">
        <f t="shared" si="195"/>
        <v>1407.0099999999979</v>
      </c>
      <c r="Z461" s="127">
        <f t="shared" si="196"/>
        <v>479.84593999999817</v>
      </c>
      <c r="AA461" s="127">
        <f t="shared" si="197"/>
        <v>1407.0099999999979</v>
      </c>
      <c r="AB461" s="127">
        <f t="shared" si="198"/>
        <v>479.84593999999817</v>
      </c>
      <c r="AC461" s="91" t="str">
        <f>VLOOKUP(WEEKDAY(C461,2),Служебный!K$4:L$10,2)</f>
        <v>сб</v>
      </c>
      <c r="AD461" s="111" t="str">
        <f t="shared" si="206"/>
        <v/>
      </c>
      <c r="AE461" s="91" t="e">
        <f>VLOOKUP(G:G,Служебный!B:G,6,)</f>
        <v>#N/A</v>
      </c>
      <c r="AF461" s="91" t="e">
        <f>VLOOKUP(G:G,Служебный!B:G,3,FALSE)</f>
        <v>#N/A</v>
      </c>
      <c r="AG461" s="91" t="e">
        <f>VLOOKUP(G:G,Служебный!B:G,4,FALSE)</f>
        <v>#N/A</v>
      </c>
      <c r="AH461" s="112">
        <f t="shared" si="199"/>
        <v>0</v>
      </c>
      <c r="AI461" s="112">
        <f t="shared" si="200"/>
        <v>0</v>
      </c>
      <c r="AJ461" s="112" t="str">
        <f t="shared" si="207"/>
        <v>интрадей</v>
      </c>
      <c r="AK461" s="91" t="str">
        <f>IF(D461&lt;Служебный!P$3,"Раньше открытия",IF(D461&gt;Служебный!P$6,"Позже закрытия",IF(D461&lt;Служебный!P$4,Служебный!N$4,IF((D461&gt;Служебный!P$5),Служебный!N$6,Служебный!N$5))))</f>
        <v>9:30 - 11:00</v>
      </c>
      <c r="AL461" s="91">
        <f t="shared" si="201"/>
        <v>0</v>
      </c>
      <c r="AM461" s="91">
        <f t="shared" si="202"/>
        <v>0</v>
      </c>
      <c r="AN461" s="91" t="str">
        <f t="shared" si="213"/>
        <v/>
      </c>
      <c r="AO461" s="91" t="str">
        <f t="shared" si="214"/>
        <v/>
      </c>
      <c r="AP461" s="113" t="str">
        <f t="shared" si="215"/>
        <v/>
      </c>
      <c r="AQ461" s="114">
        <f t="shared" si="208"/>
        <v>0</v>
      </c>
      <c r="AR461" s="114">
        <f t="shared" si="209"/>
        <v>30000</v>
      </c>
      <c r="AS461" s="114">
        <f t="shared" si="210"/>
        <v>1.5994864666664823</v>
      </c>
      <c r="AT461" s="114">
        <f t="shared" si="216"/>
        <v>0</v>
      </c>
      <c r="AU461" s="91">
        <f t="shared" si="203"/>
        <v>0</v>
      </c>
      <c r="AV461" s="91">
        <f t="shared" si="204"/>
        <v>0</v>
      </c>
      <c r="AW461" s="91">
        <f t="shared" si="205"/>
        <v>0</v>
      </c>
      <c r="AX461" s="115">
        <f>IF(AV461=0,AX460,IF(VLOOKUP(C460,Сводный!I:L,2,FALSE)&lt;0,IF(AX460&lt;0,AX460-1,-1),IF(AX460&gt;0,AX460+1,1)))</f>
        <v>-1</v>
      </c>
      <c r="AY461" s="120"/>
    </row>
    <row r="462" spans="1:51" s="25" customFormat="1" ht="11.25">
      <c r="A462" s="124"/>
      <c r="B462" s="116">
        <v>461</v>
      </c>
      <c r="C462" s="134"/>
      <c r="D462" s="83"/>
      <c r="E462" s="84"/>
      <c r="F462" s="83"/>
      <c r="G462" s="85"/>
      <c r="H462" s="85"/>
      <c r="I462" s="86"/>
      <c r="J462" s="86"/>
      <c r="K462" s="85"/>
      <c r="L462" s="86"/>
      <c r="M462" s="118"/>
      <c r="N462" s="108"/>
      <c r="O462" s="109"/>
      <c r="P462" s="110"/>
      <c r="Q462" s="86"/>
      <c r="R462" s="86"/>
      <c r="S462" s="128">
        <f t="shared" si="211"/>
        <v>30479.845939999945</v>
      </c>
      <c r="T462" s="128">
        <f t="shared" si="212"/>
        <v>0</v>
      </c>
      <c r="U462" s="126">
        <f t="shared" si="191"/>
        <v>0</v>
      </c>
      <c r="V462" s="126">
        <f t="shared" si="192"/>
        <v>0</v>
      </c>
      <c r="W462" s="125">
        <f t="shared" si="193"/>
        <v>0</v>
      </c>
      <c r="X462" s="125">
        <f t="shared" si="194"/>
        <v>0</v>
      </c>
      <c r="Y462" s="127">
        <f t="shared" si="195"/>
        <v>1407.0099999999979</v>
      </c>
      <c r="Z462" s="127">
        <f t="shared" si="196"/>
        <v>479.84593999999817</v>
      </c>
      <c r="AA462" s="127">
        <f t="shared" si="197"/>
        <v>1407.0099999999979</v>
      </c>
      <c r="AB462" s="127">
        <f t="shared" si="198"/>
        <v>479.84593999999817</v>
      </c>
      <c r="AC462" s="91" t="str">
        <f>VLOOKUP(WEEKDAY(C462,2),Служебный!K$4:L$10,2)</f>
        <v>сб</v>
      </c>
      <c r="AD462" s="111" t="str">
        <f t="shared" si="206"/>
        <v/>
      </c>
      <c r="AE462" s="91" t="e">
        <f>VLOOKUP(G:G,Служебный!B:G,6,)</f>
        <v>#N/A</v>
      </c>
      <c r="AF462" s="91" t="e">
        <f>VLOOKUP(G:G,Служебный!B:G,3,FALSE)</f>
        <v>#N/A</v>
      </c>
      <c r="AG462" s="91" t="e">
        <f>VLOOKUP(G:G,Служебный!B:G,4,FALSE)</f>
        <v>#N/A</v>
      </c>
      <c r="AH462" s="112">
        <f t="shared" si="199"/>
        <v>0</v>
      </c>
      <c r="AI462" s="112">
        <f t="shared" si="200"/>
        <v>0</v>
      </c>
      <c r="AJ462" s="112" t="str">
        <f t="shared" si="207"/>
        <v>интрадей</v>
      </c>
      <c r="AK462" s="91" t="str">
        <f>IF(D462&lt;Служебный!P$3,"Раньше открытия",IF(D462&gt;Служебный!P$6,"Позже закрытия",IF(D462&lt;Служебный!P$4,Служебный!N$4,IF((D462&gt;Служебный!P$5),Служебный!N$6,Служебный!N$5))))</f>
        <v>9:30 - 11:00</v>
      </c>
      <c r="AL462" s="91">
        <f t="shared" si="201"/>
        <v>0</v>
      </c>
      <c r="AM462" s="91">
        <f t="shared" si="202"/>
        <v>0</v>
      </c>
      <c r="AN462" s="91" t="str">
        <f t="shared" si="213"/>
        <v/>
      </c>
      <c r="AO462" s="91" t="str">
        <f t="shared" si="214"/>
        <v/>
      </c>
      <c r="AP462" s="113" t="str">
        <f t="shared" si="215"/>
        <v/>
      </c>
      <c r="AQ462" s="114">
        <f t="shared" si="208"/>
        <v>0</v>
      </c>
      <c r="AR462" s="114">
        <f t="shared" si="209"/>
        <v>30000</v>
      </c>
      <c r="AS462" s="114">
        <f t="shared" si="210"/>
        <v>1.5994864666664823</v>
      </c>
      <c r="AT462" s="114">
        <f t="shared" si="216"/>
        <v>0</v>
      </c>
      <c r="AU462" s="91">
        <f t="shared" si="203"/>
        <v>0</v>
      </c>
      <c r="AV462" s="91">
        <f t="shared" si="204"/>
        <v>0</v>
      </c>
      <c r="AW462" s="91">
        <f t="shared" si="205"/>
        <v>0</v>
      </c>
      <c r="AX462" s="115">
        <f>IF(AV462=0,AX461,IF(VLOOKUP(C461,Сводный!I:L,2,FALSE)&lt;0,IF(AX461&lt;0,AX461-1,-1),IF(AX461&gt;0,AX461+1,1)))</f>
        <v>-1</v>
      </c>
      <c r="AY462" s="120"/>
    </row>
    <row r="463" spans="1:51" s="25" customFormat="1" ht="11.25">
      <c r="A463" s="124"/>
      <c r="B463" s="116">
        <v>462</v>
      </c>
      <c r="C463" s="134"/>
      <c r="D463" s="83"/>
      <c r="E463" s="84"/>
      <c r="F463" s="83"/>
      <c r="G463" s="85"/>
      <c r="H463" s="85"/>
      <c r="I463" s="86"/>
      <c r="J463" s="86"/>
      <c r="K463" s="85"/>
      <c r="L463" s="86"/>
      <c r="M463" s="118"/>
      <c r="N463" s="108"/>
      <c r="O463" s="109"/>
      <c r="P463" s="110"/>
      <c r="Q463" s="86"/>
      <c r="R463" s="86"/>
      <c r="S463" s="128">
        <f t="shared" si="211"/>
        <v>30479.845939999945</v>
      </c>
      <c r="T463" s="128">
        <f t="shared" si="212"/>
        <v>0</v>
      </c>
      <c r="U463" s="126">
        <f t="shared" si="191"/>
        <v>0</v>
      </c>
      <c r="V463" s="126">
        <f t="shared" si="192"/>
        <v>0</v>
      </c>
      <c r="W463" s="125">
        <f t="shared" si="193"/>
        <v>0</v>
      </c>
      <c r="X463" s="125">
        <f t="shared" si="194"/>
        <v>0</v>
      </c>
      <c r="Y463" s="127">
        <f t="shared" si="195"/>
        <v>1407.0099999999979</v>
      </c>
      <c r="Z463" s="127">
        <f t="shared" si="196"/>
        <v>479.84593999999817</v>
      </c>
      <c r="AA463" s="127">
        <f t="shared" si="197"/>
        <v>1407.0099999999979</v>
      </c>
      <c r="AB463" s="127">
        <f t="shared" si="198"/>
        <v>479.84593999999817</v>
      </c>
      <c r="AC463" s="91" t="str">
        <f>VLOOKUP(WEEKDAY(C463,2),Служебный!K$4:L$10,2)</f>
        <v>сб</v>
      </c>
      <c r="AD463" s="111" t="str">
        <f t="shared" si="206"/>
        <v/>
      </c>
      <c r="AE463" s="91" t="e">
        <f>VLOOKUP(G:G,Служебный!B:G,6,)</f>
        <v>#N/A</v>
      </c>
      <c r="AF463" s="91" t="e">
        <f>VLOOKUP(G:G,Служебный!B:G,3,FALSE)</f>
        <v>#N/A</v>
      </c>
      <c r="AG463" s="91" t="e">
        <f>VLOOKUP(G:G,Служебный!B:G,4,FALSE)</f>
        <v>#N/A</v>
      </c>
      <c r="AH463" s="112">
        <f t="shared" si="199"/>
        <v>0</v>
      </c>
      <c r="AI463" s="112">
        <f t="shared" si="200"/>
        <v>0</v>
      </c>
      <c r="AJ463" s="112" t="str">
        <f t="shared" si="207"/>
        <v>интрадей</v>
      </c>
      <c r="AK463" s="91" t="str">
        <f>IF(D463&lt;Служебный!P$3,"Раньше открытия",IF(D463&gt;Служебный!P$6,"Позже закрытия",IF(D463&lt;Служебный!P$4,Служебный!N$4,IF((D463&gt;Служебный!P$5),Служебный!N$6,Служебный!N$5))))</f>
        <v>9:30 - 11:00</v>
      </c>
      <c r="AL463" s="91">
        <f t="shared" si="201"/>
        <v>0</v>
      </c>
      <c r="AM463" s="91">
        <f t="shared" si="202"/>
        <v>0</v>
      </c>
      <c r="AN463" s="91" t="str">
        <f t="shared" si="213"/>
        <v/>
      </c>
      <c r="AO463" s="91" t="str">
        <f t="shared" si="214"/>
        <v/>
      </c>
      <c r="AP463" s="113" t="str">
        <f t="shared" si="215"/>
        <v/>
      </c>
      <c r="AQ463" s="114">
        <f t="shared" si="208"/>
        <v>0</v>
      </c>
      <c r="AR463" s="114">
        <f t="shared" si="209"/>
        <v>30000</v>
      </c>
      <c r="AS463" s="114">
        <f t="shared" si="210"/>
        <v>1.5994864666664823</v>
      </c>
      <c r="AT463" s="114">
        <f t="shared" si="216"/>
        <v>0</v>
      </c>
      <c r="AU463" s="91">
        <f t="shared" si="203"/>
        <v>0</v>
      </c>
      <c r="AV463" s="91">
        <f t="shared" si="204"/>
        <v>0</v>
      </c>
      <c r="AW463" s="91">
        <f t="shared" si="205"/>
        <v>0</v>
      </c>
      <c r="AX463" s="115">
        <f>IF(AV463=0,AX462,IF(VLOOKUP(C462,Сводный!I:L,2,FALSE)&lt;0,IF(AX462&lt;0,AX462-1,-1),IF(AX462&gt;0,AX462+1,1)))</f>
        <v>-1</v>
      </c>
      <c r="AY463" s="120"/>
    </row>
    <row r="464" spans="1:51" s="25" customFormat="1" ht="11.25">
      <c r="A464" s="124"/>
      <c r="B464" s="116">
        <v>463</v>
      </c>
      <c r="C464" s="134"/>
      <c r="D464" s="83"/>
      <c r="E464" s="84"/>
      <c r="F464" s="83"/>
      <c r="G464" s="85"/>
      <c r="H464" s="85"/>
      <c r="I464" s="86"/>
      <c r="J464" s="86"/>
      <c r="K464" s="85"/>
      <c r="L464" s="86"/>
      <c r="M464" s="118"/>
      <c r="N464" s="108"/>
      <c r="O464" s="109"/>
      <c r="P464" s="110"/>
      <c r="Q464" s="86"/>
      <c r="R464" s="86"/>
      <c r="S464" s="128">
        <f t="shared" si="211"/>
        <v>30479.845939999945</v>
      </c>
      <c r="T464" s="128">
        <f t="shared" si="212"/>
        <v>0</v>
      </c>
      <c r="U464" s="126">
        <f t="shared" ref="U464:U527" si="217">I464*ABS(K464)</f>
        <v>0</v>
      </c>
      <c r="V464" s="126">
        <f t="shared" ref="V464:V527" si="218">J464*ABS(K464)</f>
        <v>0</v>
      </c>
      <c r="W464" s="125">
        <f t="shared" ref="W464:W527" si="219">IF(H464="s",U464-V464,V464-U464)</f>
        <v>0</v>
      </c>
      <c r="X464" s="125">
        <f t="shared" ref="X464:X527" si="220">W464-T464</f>
        <v>0</v>
      </c>
      <c r="Y464" s="127">
        <f t="shared" ref="Y464:Y527" si="221">Y463+W463</f>
        <v>1407.0099999999979</v>
      </c>
      <c r="Z464" s="127">
        <f t="shared" ref="Z464:Z527" si="222">Z463+X463</f>
        <v>479.84593999999817</v>
      </c>
      <c r="AA464" s="127">
        <f t="shared" ref="AA464:AA527" si="223">Y464+W464</f>
        <v>1407.0099999999979</v>
      </c>
      <c r="AB464" s="127">
        <f t="shared" ref="AB464:AB527" si="224">Z464+X464</f>
        <v>479.84593999999817</v>
      </c>
      <c r="AC464" s="91" t="str">
        <f>VLOOKUP(WEEKDAY(C464,2),Служебный!K$4:L$10,2)</f>
        <v>сб</v>
      </c>
      <c r="AD464" s="111" t="str">
        <f t="shared" si="206"/>
        <v/>
      </c>
      <c r="AE464" s="91" t="e">
        <f>VLOOKUP(G:G,Служебный!B:G,6,)</f>
        <v>#N/A</v>
      </c>
      <c r="AF464" s="91" t="e">
        <f>VLOOKUP(G:G,Служебный!B:G,3,FALSE)</f>
        <v>#N/A</v>
      </c>
      <c r="AG464" s="91" t="e">
        <f>VLOOKUP(G:G,Служебный!B:G,4,FALSE)</f>
        <v>#N/A</v>
      </c>
      <c r="AH464" s="112">
        <f t="shared" ref="AH464:AH527" si="225">ROUND(((E464+F464)-(C464+D464))*86400,0)</f>
        <v>0</v>
      </c>
      <c r="AI464" s="112">
        <f t="shared" ref="AI464:AI527" si="226">IF(FLOOR((AH464/60),15)&gt;400,"Среднесрок",FLOOR((AH464/60),15))</f>
        <v>0</v>
      </c>
      <c r="AJ464" s="112" t="str">
        <f t="shared" si="207"/>
        <v>интрадей</v>
      </c>
      <c r="AK464" s="91" t="str">
        <f>IF(D464&lt;Служебный!P$3,"Раньше открытия",IF(D464&gt;Служебный!P$6,"Позже закрытия",IF(D464&lt;Служебный!P$4,Служебный!N$4,IF((D464&gt;Служебный!P$5),Служебный!N$6,Служебный!N$5))))</f>
        <v>9:30 - 11:00</v>
      </c>
      <c r="AL464" s="91">
        <f t="shared" ref="AL464:AL527" si="227">IF(X464&gt;0,X464,0)</f>
        <v>0</v>
      </c>
      <c r="AM464" s="91">
        <f t="shared" ref="AM464:AM527" si="228">IF(X464&lt;0,X464,0)</f>
        <v>0</v>
      </c>
      <c r="AN464" s="91" t="str">
        <f t="shared" si="213"/>
        <v/>
      </c>
      <c r="AO464" s="91" t="str">
        <f t="shared" si="214"/>
        <v/>
      </c>
      <c r="AP464" s="113" t="str">
        <f t="shared" si="215"/>
        <v/>
      </c>
      <c r="AQ464" s="114">
        <f t="shared" si="208"/>
        <v>0</v>
      </c>
      <c r="AR464" s="114">
        <f t="shared" si="209"/>
        <v>30000</v>
      </c>
      <c r="AS464" s="114">
        <f t="shared" si="210"/>
        <v>1.5994864666664823</v>
      </c>
      <c r="AT464" s="114">
        <f t="shared" si="216"/>
        <v>0</v>
      </c>
      <c r="AU464" s="91">
        <f t="shared" ref="AU464:AU527" si="229">IF(C464&lt;&gt;C463,Z464,0)</f>
        <v>0</v>
      </c>
      <c r="AV464" s="91">
        <f t="shared" ref="AV464:AV527" si="230">IF(C464&lt;&gt;C465,AB464,0)</f>
        <v>0</v>
      </c>
      <c r="AW464" s="91">
        <f t="shared" ref="AW464:AW527" si="231">CEILING(I464,5)</f>
        <v>0</v>
      </c>
      <c r="AX464" s="115">
        <f>IF(AV464=0,AX463,IF(VLOOKUP(C463,Сводный!I:L,2,FALSE)&lt;0,IF(AX463&lt;0,AX463-1,-1),IF(AX463&gt;0,AX463+1,1)))</f>
        <v>-1</v>
      </c>
      <c r="AY464" s="120"/>
    </row>
    <row r="465" spans="1:51" s="25" customFormat="1" ht="11.25">
      <c r="A465" s="124"/>
      <c r="B465" s="116">
        <v>464</v>
      </c>
      <c r="C465" s="134"/>
      <c r="D465" s="83"/>
      <c r="E465" s="84"/>
      <c r="F465" s="83"/>
      <c r="G465" s="85"/>
      <c r="H465" s="85"/>
      <c r="I465" s="86"/>
      <c r="J465" s="86"/>
      <c r="K465" s="85"/>
      <c r="L465" s="86"/>
      <c r="M465" s="118"/>
      <c r="N465" s="108"/>
      <c r="O465" s="109"/>
      <c r="P465" s="110"/>
      <c r="Q465" s="86"/>
      <c r="R465" s="86"/>
      <c r="S465" s="128">
        <f t="shared" si="211"/>
        <v>30479.845939999945</v>
      </c>
      <c r="T465" s="128">
        <f t="shared" si="212"/>
        <v>0</v>
      </c>
      <c r="U465" s="126">
        <f t="shared" si="217"/>
        <v>0</v>
      </c>
      <c r="V465" s="126">
        <f t="shared" si="218"/>
        <v>0</v>
      </c>
      <c r="W465" s="125">
        <f t="shared" si="219"/>
        <v>0</v>
      </c>
      <c r="X465" s="125">
        <f t="shared" si="220"/>
        <v>0</v>
      </c>
      <c r="Y465" s="127">
        <f t="shared" si="221"/>
        <v>1407.0099999999979</v>
      </c>
      <c r="Z465" s="127">
        <f t="shared" si="222"/>
        <v>479.84593999999817</v>
      </c>
      <c r="AA465" s="127">
        <f t="shared" si="223"/>
        <v>1407.0099999999979</v>
      </c>
      <c r="AB465" s="127">
        <f t="shared" si="224"/>
        <v>479.84593999999817</v>
      </c>
      <c r="AC465" s="91" t="str">
        <f>VLOOKUP(WEEKDAY(C465,2),Служебный!K$4:L$10,2)</f>
        <v>сб</v>
      </c>
      <c r="AD465" s="111" t="str">
        <f t="shared" ref="AD465:AD528" si="232">IF(G465 &lt;&gt; "",TEXT((HOUR(D465)),0)&amp;"-"&amp;TEXT(HOUR(D465)+1,0),"")</f>
        <v/>
      </c>
      <c r="AE465" s="91" t="e">
        <f>VLOOKUP(G:G,Служебный!B:G,6,)</f>
        <v>#N/A</v>
      </c>
      <c r="AF465" s="91" t="e">
        <f>VLOOKUP(G:G,Служебный!B:G,3,FALSE)</f>
        <v>#N/A</v>
      </c>
      <c r="AG465" s="91" t="e">
        <f>VLOOKUP(G:G,Служебный!B:G,4,FALSE)</f>
        <v>#N/A</v>
      </c>
      <c r="AH465" s="112">
        <f t="shared" si="225"/>
        <v>0</v>
      </c>
      <c r="AI465" s="112">
        <f t="shared" si="226"/>
        <v>0</v>
      </c>
      <c r="AJ465" s="112" t="str">
        <f t="shared" si="207"/>
        <v>интрадей</v>
      </c>
      <c r="AK465" s="91" t="str">
        <f>IF(D465&lt;Служебный!P$3,"Раньше открытия",IF(D465&gt;Служебный!P$6,"Позже закрытия",IF(D465&lt;Служебный!P$4,Служебный!N$4,IF((D465&gt;Служебный!P$5),Служебный!N$6,Служебный!N$5))))</f>
        <v>9:30 - 11:00</v>
      </c>
      <c r="AL465" s="91">
        <f t="shared" si="227"/>
        <v>0</v>
      </c>
      <c r="AM465" s="91">
        <f t="shared" si="228"/>
        <v>0</v>
      </c>
      <c r="AN465" s="91" t="str">
        <f t="shared" si="213"/>
        <v/>
      </c>
      <c r="AO465" s="91" t="str">
        <f t="shared" si="214"/>
        <v/>
      </c>
      <c r="AP465" s="113" t="str">
        <f t="shared" si="215"/>
        <v/>
      </c>
      <c r="AQ465" s="114">
        <f t="shared" si="208"/>
        <v>0</v>
      </c>
      <c r="AR465" s="114">
        <f t="shared" si="209"/>
        <v>30000</v>
      </c>
      <c r="AS465" s="114">
        <f t="shared" si="210"/>
        <v>1.5994864666664823</v>
      </c>
      <c r="AT465" s="114">
        <f t="shared" si="216"/>
        <v>0</v>
      </c>
      <c r="AU465" s="91">
        <f t="shared" si="229"/>
        <v>0</v>
      </c>
      <c r="AV465" s="91">
        <f t="shared" si="230"/>
        <v>0</v>
      </c>
      <c r="AW465" s="91">
        <f t="shared" si="231"/>
        <v>0</v>
      </c>
      <c r="AX465" s="115">
        <f>IF(AV465=0,AX464,IF(VLOOKUP(C464,Сводный!I:L,2,FALSE)&lt;0,IF(AX464&lt;0,AX464-1,-1),IF(AX464&gt;0,AX464+1,1)))</f>
        <v>-1</v>
      </c>
      <c r="AY465" s="120"/>
    </row>
    <row r="466" spans="1:51" s="25" customFormat="1" ht="11.25">
      <c r="A466" s="124"/>
      <c r="B466" s="116">
        <v>465</v>
      </c>
      <c r="C466" s="134"/>
      <c r="D466" s="83"/>
      <c r="E466" s="84"/>
      <c r="F466" s="83"/>
      <c r="G466" s="85"/>
      <c r="H466" s="85"/>
      <c r="I466" s="86"/>
      <c r="J466" s="86"/>
      <c r="K466" s="85"/>
      <c r="L466" s="86"/>
      <c r="M466" s="118"/>
      <c r="N466" s="108"/>
      <c r="O466" s="109"/>
      <c r="P466" s="110"/>
      <c r="Q466" s="86"/>
      <c r="R466" s="86"/>
      <c r="S466" s="128">
        <f t="shared" si="211"/>
        <v>30479.845939999945</v>
      </c>
      <c r="T466" s="128">
        <f t="shared" si="212"/>
        <v>0</v>
      </c>
      <c r="U466" s="126">
        <f t="shared" si="217"/>
        <v>0</v>
      </c>
      <c r="V466" s="126">
        <f t="shared" si="218"/>
        <v>0</v>
      </c>
      <c r="W466" s="125">
        <f t="shared" si="219"/>
        <v>0</v>
      </c>
      <c r="X466" s="125">
        <f t="shared" si="220"/>
        <v>0</v>
      </c>
      <c r="Y466" s="127">
        <f t="shared" si="221"/>
        <v>1407.0099999999979</v>
      </c>
      <c r="Z466" s="127">
        <f t="shared" si="222"/>
        <v>479.84593999999817</v>
      </c>
      <c r="AA466" s="127">
        <f t="shared" si="223"/>
        <v>1407.0099999999979</v>
      </c>
      <c r="AB466" s="127">
        <f t="shared" si="224"/>
        <v>479.84593999999817</v>
      </c>
      <c r="AC466" s="91" t="str">
        <f>VLOOKUP(WEEKDAY(C466,2),Служебный!K$4:L$10,2)</f>
        <v>сб</v>
      </c>
      <c r="AD466" s="111" t="str">
        <f t="shared" si="232"/>
        <v/>
      </c>
      <c r="AE466" s="91" t="e">
        <f>VLOOKUP(G:G,Служебный!B:G,6,)</f>
        <v>#N/A</v>
      </c>
      <c r="AF466" s="91" t="e">
        <f>VLOOKUP(G:G,Служебный!B:G,3,FALSE)</f>
        <v>#N/A</v>
      </c>
      <c r="AG466" s="91" t="e">
        <f>VLOOKUP(G:G,Служебный!B:G,4,FALSE)</f>
        <v>#N/A</v>
      </c>
      <c r="AH466" s="112">
        <f t="shared" si="225"/>
        <v>0</v>
      </c>
      <c r="AI466" s="112">
        <f t="shared" si="226"/>
        <v>0</v>
      </c>
      <c r="AJ466" s="112" t="str">
        <f t="shared" si="207"/>
        <v>интрадей</v>
      </c>
      <c r="AK466" s="91" t="str">
        <f>IF(D466&lt;Служебный!P$3,"Раньше открытия",IF(D466&gt;Служебный!P$6,"Позже закрытия",IF(D466&lt;Служебный!P$4,Служебный!N$4,IF((D466&gt;Служебный!P$5),Служебный!N$6,Служебный!N$5))))</f>
        <v>9:30 - 11:00</v>
      </c>
      <c r="AL466" s="91">
        <f t="shared" si="227"/>
        <v>0</v>
      </c>
      <c r="AM466" s="91">
        <f t="shared" si="228"/>
        <v>0</v>
      </c>
      <c r="AN466" s="91" t="str">
        <f t="shared" si="213"/>
        <v/>
      </c>
      <c r="AO466" s="91" t="str">
        <f t="shared" si="214"/>
        <v/>
      </c>
      <c r="AP466" s="113" t="str">
        <f t="shared" si="215"/>
        <v/>
      </c>
      <c r="AQ466" s="114">
        <f t="shared" si="208"/>
        <v>0</v>
      </c>
      <c r="AR466" s="114">
        <f t="shared" si="209"/>
        <v>30000</v>
      </c>
      <c r="AS466" s="114">
        <f t="shared" si="210"/>
        <v>1.5994864666664823</v>
      </c>
      <c r="AT466" s="114">
        <f t="shared" si="216"/>
        <v>0</v>
      </c>
      <c r="AU466" s="91">
        <f t="shared" si="229"/>
        <v>0</v>
      </c>
      <c r="AV466" s="91">
        <f t="shared" si="230"/>
        <v>0</v>
      </c>
      <c r="AW466" s="91">
        <f t="shared" si="231"/>
        <v>0</v>
      </c>
      <c r="AX466" s="115">
        <f>IF(AV466=0,AX465,IF(VLOOKUP(C465,Сводный!I:L,2,FALSE)&lt;0,IF(AX465&lt;0,AX465-1,-1),IF(AX465&gt;0,AX465+1,1)))</f>
        <v>-1</v>
      </c>
      <c r="AY466" s="120"/>
    </row>
    <row r="467" spans="1:51" s="25" customFormat="1" ht="11.25">
      <c r="A467" s="124"/>
      <c r="B467" s="116">
        <v>466</v>
      </c>
      <c r="C467" s="134"/>
      <c r="D467" s="83"/>
      <c r="E467" s="84"/>
      <c r="F467" s="83"/>
      <c r="G467" s="85"/>
      <c r="H467" s="85"/>
      <c r="I467" s="86"/>
      <c r="J467" s="86"/>
      <c r="K467" s="85"/>
      <c r="L467" s="86"/>
      <c r="M467" s="118"/>
      <c r="N467" s="108"/>
      <c r="O467" s="109"/>
      <c r="P467" s="110"/>
      <c r="Q467" s="86"/>
      <c r="R467" s="86"/>
      <c r="S467" s="128">
        <f t="shared" si="211"/>
        <v>30479.845939999945</v>
      </c>
      <c r="T467" s="128">
        <f t="shared" si="212"/>
        <v>0</v>
      </c>
      <c r="U467" s="126">
        <f t="shared" si="217"/>
        <v>0</v>
      </c>
      <c r="V467" s="126">
        <f t="shared" si="218"/>
        <v>0</v>
      </c>
      <c r="W467" s="125">
        <f t="shared" si="219"/>
        <v>0</v>
      </c>
      <c r="X467" s="125">
        <f t="shared" si="220"/>
        <v>0</v>
      </c>
      <c r="Y467" s="127">
        <f t="shared" si="221"/>
        <v>1407.0099999999979</v>
      </c>
      <c r="Z467" s="127">
        <f t="shared" si="222"/>
        <v>479.84593999999817</v>
      </c>
      <c r="AA467" s="127">
        <f t="shared" si="223"/>
        <v>1407.0099999999979</v>
      </c>
      <c r="AB467" s="127">
        <f t="shared" si="224"/>
        <v>479.84593999999817</v>
      </c>
      <c r="AC467" s="91" t="str">
        <f>VLOOKUP(WEEKDAY(C467,2),Служебный!K$4:L$10,2)</f>
        <v>сб</v>
      </c>
      <c r="AD467" s="111" t="str">
        <f t="shared" si="232"/>
        <v/>
      </c>
      <c r="AE467" s="91" t="e">
        <f>VLOOKUP(G:G,Служебный!B:G,6,)</f>
        <v>#N/A</v>
      </c>
      <c r="AF467" s="91" t="e">
        <f>VLOOKUP(G:G,Служебный!B:G,3,FALSE)</f>
        <v>#N/A</v>
      </c>
      <c r="AG467" s="91" t="e">
        <f>VLOOKUP(G:G,Служебный!B:G,4,FALSE)</f>
        <v>#N/A</v>
      </c>
      <c r="AH467" s="112">
        <f t="shared" si="225"/>
        <v>0</v>
      </c>
      <c r="AI467" s="112">
        <f t="shared" si="226"/>
        <v>0</v>
      </c>
      <c r="AJ467" s="112" t="str">
        <f t="shared" si="207"/>
        <v>интрадей</v>
      </c>
      <c r="AK467" s="91" t="str">
        <f>IF(D467&lt;Служебный!P$3,"Раньше открытия",IF(D467&gt;Служебный!P$6,"Позже закрытия",IF(D467&lt;Служебный!P$4,Служебный!N$4,IF((D467&gt;Служебный!P$5),Служебный!N$6,Служебный!N$5))))</f>
        <v>9:30 - 11:00</v>
      </c>
      <c r="AL467" s="91">
        <f t="shared" si="227"/>
        <v>0</v>
      </c>
      <c r="AM467" s="91">
        <f t="shared" si="228"/>
        <v>0</v>
      </c>
      <c r="AN467" s="91" t="str">
        <f t="shared" si="213"/>
        <v/>
      </c>
      <c r="AO467" s="91" t="str">
        <f t="shared" si="214"/>
        <v/>
      </c>
      <c r="AP467" s="113" t="str">
        <f t="shared" si="215"/>
        <v/>
      </c>
      <c r="AQ467" s="114">
        <f t="shared" si="208"/>
        <v>0</v>
      </c>
      <c r="AR467" s="114">
        <f t="shared" si="209"/>
        <v>30000</v>
      </c>
      <c r="AS467" s="114">
        <f t="shared" si="210"/>
        <v>1.5994864666664823</v>
      </c>
      <c r="AT467" s="114">
        <f t="shared" si="216"/>
        <v>0</v>
      </c>
      <c r="AU467" s="91">
        <f t="shared" si="229"/>
        <v>0</v>
      </c>
      <c r="AV467" s="91">
        <f t="shared" si="230"/>
        <v>0</v>
      </c>
      <c r="AW467" s="91">
        <f t="shared" si="231"/>
        <v>0</v>
      </c>
      <c r="AX467" s="115">
        <f>IF(AV467=0,AX466,IF(VLOOKUP(C466,Сводный!I:L,2,FALSE)&lt;0,IF(AX466&lt;0,AX466-1,-1),IF(AX466&gt;0,AX466+1,1)))</f>
        <v>-1</v>
      </c>
      <c r="AY467" s="120"/>
    </row>
    <row r="468" spans="1:51" s="25" customFormat="1" ht="11.25">
      <c r="A468" s="124"/>
      <c r="B468" s="116">
        <v>467</v>
      </c>
      <c r="C468" s="134"/>
      <c r="D468" s="83"/>
      <c r="E468" s="84"/>
      <c r="F468" s="83"/>
      <c r="G468" s="85"/>
      <c r="H468" s="85"/>
      <c r="I468" s="86"/>
      <c r="J468" s="86"/>
      <c r="K468" s="85"/>
      <c r="L468" s="86"/>
      <c r="M468" s="118"/>
      <c r="N468" s="108"/>
      <c r="O468" s="109"/>
      <c r="P468" s="110"/>
      <c r="Q468" s="86"/>
      <c r="R468" s="86"/>
      <c r="S468" s="128">
        <f t="shared" si="211"/>
        <v>30479.845939999945</v>
      </c>
      <c r="T468" s="128">
        <f t="shared" si="212"/>
        <v>0</v>
      </c>
      <c r="U468" s="126">
        <f t="shared" si="217"/>
        <v>0</v>
      </c>
      <c r="V468" s="126">
        <f t="shared" si="218"/>
        <v>0</v>
      </c>
      <c r="W468" s="125">
        <f t="shared" si="219"/>
        <v>0</v>
      </c>
      <c r="X468" s="125">
        <f t="shared" si="220"/>
        <v>0</v>
      </c>
      <c r="Y468" s="127">
        <f t="shared" si="221"/>
        <v>1407.0099999999979</v>
      </c>
      <c r="Z468" s="127">
        <f t="shared" si="222"/>
        <v>479.84593999999817</v>
      </c>
      <c r="AA468" s="127">
        <f t="shared" si="223"/>
        <v>1407.0099999999979</v>
      </c>
      <c r="AB468" s="127">
        <f t="shared" si="224"/>
        <v>479.84593999999817</v>
      </c>
      <c r="AC468" s="91" t="str">
        <f>VLOOKUP(WEEKDAY(C468,2),Служебный!K$4:L$10,2)</f>
        <v>сб</v>
      </c>
      <c r="AD468" s="111" t="str">
        <f t="shared" si="232"/>
        <v/>
      </c>
      <c r="AE468" s="91" t="e">
        <f>VLOOKUP(G:G,Служебный!B:G,6,)</f>
        <v>#N/A</v>
      </c>
      <c r="AF468" s="91" t="e">
        <f>VLOOKUP(G:G,Служебный!B:G,3,FALSE)</f>
        <v>#N/A</v>
      </c>
      <c r="AG468" s="91" t="e">
        <f>VLOOKUP(G:G,Служебный!B:G,4,FALSE)</f>
        <v>#N/A</v>
      </c>
      <c r="AH468" s="112">
        <f t="shared" si="225"/>
        <v>0</v>
      </c>
      <c r="AI468" s="112">
        <f t="shared" si="226"/>
        <v>0</v>
      </c>
      <c r="AJ468" s="112" t="str">
        <f t="shared" si="207"/>
        <v>интрадей</v>
      </c>
      <c r="AK468" s="91" t="str">
        <f>IF(D468&lt;Служебный!P$3,"Раньше открытия",IF(D468&gt;Служебный!P$6,"Позже закрытия",IF(D468&lt;Служебный!P$4,Служебный!N$4,IF((D468&gt;Служебный!P$5),Служебный!N$6,Служебный!N$5))))</f>
        <v>9:30 - 11:00</v>
      </c>
      <c r="AL468" s="91">
        <f t="shared" si="227"/>
        <v>0</v>
      </c>
      <c r="AM468" s="91">
        <f t="shared" si="228"/>
        <v>0</v>
      </c>
      <c r="AN468" s="91" t="str">
        <f t="shared" si="213"/>
        <v/>
      </c>
      <c r="AO468" s="91" t="str">
        <f t="shared" si="214"/>
        <v/>
      </c>
      <c r="AP468" s="113" t="str">
        <f t="shared" si="215"/>
        <v/>
      </c>
      <c r="AQ468" s="114">
        <f t="shared" si="208"/>
        <v>0</v>
      </c>
      <c r="AR468" s="114">
        <f t="shared" si="209"/>
        <v>30000</v>
      </c>
      <c r="AS468" s="114">
        <f t="shared" si="210"/>
        <v>1.5994864666664823</v>
      </c>
      <c r="AT468" s="114">
        <f t="shared" si="216"/>
        <v>0</v>
      </c>
      <c r="AU468" s="91">
        <f t="shared" si="229"/>
        <v>0</v>
      </c>
      <c r="AV468" s="91">
        <f t="shared" si="230"/>
        <v>0</v>
      </c>
      <c r="AW468" s="91">
        <f t="shared" si="231"/>
        <v>0</v>
      </c>
      <c r="AX468" s="115">
        <f>IF(AV468=0,AX467,IF(VLOOKUP(C467,Сводный!I:L,2,FALSE)&lt;0,IF(AX467&lt;0,AX467-1,-1),IF(AX467&gt;0,AX467+1,1)))</f>
        <v>-1</v>
      </c>
      <c r="AY468" s="120"/>
    </row>
    <row r="469" spans="1:51" s="25" customFormat="1" ht="11.25">
      <c r="A469" s="124"/>
      <c r="B469" s="116">
        <v>468</v>
      </c>
      <c r="C469" s="134"/>
      <c r="D469" s="83"/>
      <c r="E469" s="84"/>
      <c r="F469" s="83"/>
      <c r="G469" s="85"/>
      <c r="H469" s="85"/>
      <c r="I469" s="86"/>
      <c r="J469" s="86"/>
      <c r="K469" s="85"/>
      <c r="L469" s="86"/>
      <c r="M469" s="118"/>
      <c r="N469" s="108"/>
      <c r="O469" s="109"/>
      <c r="P469" s="110"/>
      <c r="Q469" s="86"/>
      <c r="R469" s="86"/>
      <c r="S469" s="128">
        <f t="shared" si="211"/>
        <v>30479.845939999945</v>
      </c>
      <c r="T469" s="128">
        <f t="shared" si="212"/>
        <v>0</v>
      </c>
      <c r="U469" s="126">
        <f t="shared" si="217"/>
        <v>0</v>
      </c>
      <c r="V469" s="126">
        <f t="shared" si="218"/>
        <v>0</v>
      </c>
      <c r="W469" s="125">
        <f t="shared" si="219"/>
        <v>0</v>
      </c>
      <c r="X469" s="125">
        <f t="shared" si="220"/>
        <v>0</v>
      </c>
      <c r="Y469" s="127">
        <f t="shared" si="221"/>
        <v>1407.0099999999979</v>
      </c>
      <c r="Z469" s="127">
        <f t="shared" si="222"/>
        <v>479.84593999999817</v>
      </c>
      <c r="AA469" s="127">
        <f t="shared" si="223"/>
        <v>1407.0099999999979</v>
      </c>
      <c r="AB469" s="127">
        <f t="shared" si="224"/>
        <v>479.84593999999817</v>
      </c>
      <c r="AC469" s="91" t="str">
        <f>VLOOKUP(WEEKDAY(C469,2),Служебный!K$4:L$10,2)</f>
        <v>сб</v>
      </c>
      <c r="AD469" s="111" t="str">
        <f t="shared" si="232"/>
        <v/>
      </c>
      <c r="AE469" s="91" t="e">
        <f>VLOOKUP(G:G,Служебный!B:G,6,)</f>
        <v>#N/A</v>
      </c>
      <c r="AF469" s="91" t="e">
        <f>VLOOKUP(G:G,Служебный!B:G,3,FALSE)</f>
        <v>#N/A</v>
      </c>
      <c r="AG469" s="91" t="e">
        <f>VLOOKUP(G:G,Служебный!B:G,4,FALSE)</f>
        <v>#N/A</v>
      </c>
      <c r="AH469" s="112">
        <f t="shared" si="225"/>
        <v>0</v>
      </c>
      <c r="AI469" s="112">
        <f t="shared" si="226"/>
        <v>0</v>
      </c>
      <c r="AJ469" s="112" t="str">
        <f t="shared" si="207"/>
        <v>интрадей</v>
      </c>
      <c r="AK469" s="91" t="str">
        <f>IF(D469&lt;Служебный!P$3,"Раньше открытия",IF(D469&gt;Служебный!P$6,"Позже закрытия",IF(D469&lt;Служебный!P$4,Служебный!N$4,IF((D469&gt;Служебный!P$5),Служебный!N$6,Служебный!N$5))))</f>
        <v>9:30 - 11:00</v>
      </c>
      <c r="AL469" s="91">
        <f t="shared" si="227"/>
        <v>0</v>
      </c>
      <c r="AM469" s="91">
        <f t="shared" si="228"/>
        <v>0</v>
      </c>
      <c r="AN469" s="91" t="str">
        <f t="shared" si="213"/>
        <v/>
      </c>
      <c r="AO469" s="91" t="str">
        <f t="shared" si="214"/>
        <v/>
      </c>
      <c r="AP469" s="113" t="str">
        <f t="shared" si="215"/>
        <v/>
      </c>
      <c r="AQ469" s="114">
        <f t="shared" si="208"/>
        <v>0</v>
      </c>
      <c r="AR469" s="114">
        <f t="shared" si="209"/>
        <v>30000</v>
      </c>
      <c r="AS469" s="114">
        <f t="shared" si="210"/>
        <v>1.5994864666664823</v>
      </c>
      <c r="AT469" s="114">
        <f t="shared" si="216"/>
        <v>0</v>
      </c>
      <c r="AU469" s="91">
        <f t="shared" si="229"/>
        <v>0</v>
      </c>
      <c r="AV469" s="91">
        <f t="shared" si="230"/>
        <v>0</v>
      </c>
      <c r="AW469" s="91">
        <f t="shared" si="231"/>
        <v>0</v>
      </c>
      <c r="AX469" s="115">
        <f>IF(AV469=0,AX468,IF(VLOOKUP(C468,Сводный!I:L,2,FALSE)&lt;0,IF(AX468&lt;0,AX468-1,-1),IF(AX468&gt;0,AX468+1,1)))</f>
        <v>-1</v>
      </c>
      <c r="AY469" s="120"/>
    </row>
    <row r="470" spans="1:51" s="25" customFormat="1" ht="11.25">
      <c r="A470" s="124"/>
      <c r="B470" s="116">
        <v>469</v>
      </c>
      <c r="C470" s="134"/>
      <c r="D470" s="83"/>
      <c r="E470" s="84"/>
      <c r="F470" s="83"/>
      <c r="G470" s="85"/>
      <c r="H470" s="85"/>
      <c r="I470" s="86"/>
      <c r="J470" s="86"/>
      <c r="K470" s="85"/>
      <c r="L470" s="86"/>
      <c r="M470" s="118"/>
      <c r="N470" s="108"/>
      <c r="O470" s="109"/>
      <c r="P470" s="110"/>
      <c r="Q470" s="86"/>
      <c r="R470" s="86"/>
      <c r="S470" s="128">
        <f t="shared" si="211"/>
        <v>30479.845939999945</v>
      </c>
      <c r="T470" s="128">
        <f t="shared" si="212"/>
        <v>0</v>
      </c>
      <c r="U470" s="126">
        <f t="shared" si="217"/>
        <v>0</v>
      </c>
      <c r="V470" s="126">
        <f t="shared" si="218"/>
        <v>0</v>
      </c>
      <c r="W470" s="125">
        <f t="shared" si="219"/>
        <v>0</v>
      </c>
      <c r="X470" s="125">
        <f t="shared" si="220"/>
        <v>0</v>
      </c>
      <c r="Y470" s="127">
        <f t="shared" si="221"/>
        <v>1407.0099999999979</v>
      </c>
      <c r="Z470" s="127">
        <f t="shared" si="222"/>
        <v>479.84593999999817</v>
      </c>
      <c r="AA470" s="127">
        <f t="shared" si="223"/>
        <v>1407.0099999999979</v>
      </c>
      <c r="AB470" s="127">
        <f t="shared" si="224"/>
        <v>479.84593999999817</v>
      </c>
      <c r="AC470" s="91" t="str">
        <f>VLOOKUP(WEEKDAY(C470,2),Служебный!K$4:L$10,2)</f>
        <v>сб</v>
      </c>
      <c r="AD470" s="111" t="str">
        <f t="shared" si="232"/>
        <v/>
      </c>
      <c r="AE470" s="91" t="e">
        <f>VLOOKUP(G:G,Служебный!B:G,6,)</f>
        <v>#N/A</v>
      </c>
      <c r="AF470" s="91" t="e">
        <f>VLOOKUP(G:G,Служебный!B:G,3,FALSE)</f>
        <v>#N/A</v>
      </c>
      <c r="AG470" s="91" t="e">
        <f>VLOOKUP(G:G,Служебный!B:G,4,FALSE)</f>
        <v>#N/A</v>
      </c>
      <c r="AH470" s="112">
        <f t="shared" si="225"/>
        <v>0</v>
      </c>
      <c r="AI470" s="112">
        <f t="shared" si="226"/>
        <v>0</v>
      </c>
      <c r="AJ470" s="112" t="str">
        <f t="shared" si="207"/>
        <v>интрадей</v>
      </c>
      <c r="AK470" s="91" t="str">
        <f>IF(D470&lt;Служебный!P$3,"Раньше открытия",IF(D470&gt;Служебный!P$6,"Позже закрытия",IF(D470&lt;Служебный!P$4,Служебный!N$4,IF((D470&gt;Служебный!P$5),Служебный!N$6,Служебный!N$5))))</f>
        <v>9:30 - 11:00</v>
      </c>
      <c r="AL470" s="91">
        <f t="shared" si="227"/>
        <v>0</v>
      </c>
      <c r="AM470" s="91">
        <f t="shared" si="228"/>
        <v>0</v>
      </c>
      <c r="AN470" s="91" t="str">
        <f t="shared" si="213"/>
        <v/>
      </c>
      <c r="AO470" s="91" t="str">
        <f t="shared" si="214"/>
        <v/>
      </c>
      <c r="AP470" s="113" t="str">
        <f t="shared" si="215"/>
        <v/>
      </c>
      <c r="AQ470" s="114">
        <f t="shared" si="208"/>
        <v>0</v>
      </c>
      <c r="AR470" s="114">
        <f t="shared" si="209"/>
        <v>30000</v>
      </c>
      <c r="AS470" s="114">
        <f t="shared" si="210"/>
        <v>1.5994864666664823</v>
      </c>
      <c r="AT470" s="114">
        <f t="shared" si="216"/>
        <v>0</v>
      </c>
      <c r="AU470" s="91">
        <f t="shared" si="229"/>
        <v>0</v>
      </c>
      <c r="AV470" s="91">
        <f t="shared" si="230"/>
        <v>0</v>
      </c>
      <c r="AW470" s="91">
        <f t="shared" si="231"/>
        <v>0</v>
      </c>
      <c r="AX470" s="115">
        <f>IF(AV470=0,AX469,IF(VLOOKUP(C469,Сводный!I:L,2,FALSE)&lt;0,IF(AX469&lt;0,AX469-1,-1),IF(AX469&gt;0,AX469+1,1)))</f>
        <v>-1</v>
      </c>
      <c r="AY470" s="120"/>
    </row>
    <row r="471" spans="1:51" s="25" customFormat="1" ht="11.25">
      <c r="A471" s="124"/>
      <c r="B471" s="116">
        <v>470</v>
      </c>
      <c r="C471" s="134"/>
      <c r="D471" s="83"/>
      <c r="E471" s="84"/>
      <c r="F471" s="83"/>
      <c r="G471" s="85"/>
      <c r="H471" s="85"/>
      <c r="I471" s="86"/>
      <c r="J471" s="86"/>
      <c r="K471" s="85"/>
      <c r="L471" s="86"/>
      <c r="M471" s="118"/>
      <c r="N471" s="108"/>
      <c r="O471" s="109"/>
      <c r="P471" s="110"/>
      <c r="Q471" s="86"/>
      <c r="R471" s="86"/>
      <c r="S471" s="128">
        <f t="shared" si="211"/>
        <v>30479.845939999945</v>
      </c>
      <c r="T471" s="128">
        <f t="shared" si="212"/>
        <v>0</v>
      </c>
      <c r="U471" s="126">
        <f t="shared" si="217"/>
        <v>0</v>
      </c>
      <c r="V471" s="126">
        <f t="shared" si="218"/>
        <v>0</v>
      </c>
      <c r="W471" s="125">
        <f t="shared" si="219"/>
        <v>0</v>
      </c>
      <c r="X471" s="125">
        <f t="shared" si="220"/>
        <v>0</v>
      </c>
      <c r="Y471" s="127">
        <f t="shared" si="221"/>
        <v>1407.0099999999979</v>
      </c>
      <c r="Z471" s="127">
        <f t="shared" si="222"/>
        <v>479.84593999999817</v>
      </c>
      <c r="AA471" s="127">
        <f t="shared" si="223"/>
        <v>1407.0099999999979</v>
      </c>
      <c r="AB471" s="127">
        <f t="shared" si="224"/>
        <v>479.84593999999817</v>
      </c>
      <c r="AC471" s="91" t="str">
        <f>VLOOKUP(WEEKDAY(C471,2),Служебный!K$4:L$10,2)</f>
        <v>сб</v>
      </c>
      <c r="AD471" s="111" t="str">
        <f t="shared" si="232"/>
        <v/>
      </c>
      <c r="AE471" s="91" t="e">
        <f>VLOOKUP(G:G,Служебный!B:G,6,)</f>
        <v>#N/A</v>
      </c>
      <c r="AF471" s="91" t="e">
        <f>VLOOKUP(G:G,Служебный!B:G,3,FALSE)</f>
        <v>#N/A</v>
      </c>
      <c r="AG471" s="91" t="e">
        <f>VLOOKUP(G:G,Служебный!B:G,4,FALSE)</f>
        <v>#N/A</v>
      </c>
      <c r="AH471" s="112">
        <f t="shared" si="225"/>
        <v>0</v>
      </c>
      <c r="AI471" s="112">
        <f t="shared" si="226"/>
        <v>0</v>
      </c>
      <c r="AJ471" s="112" t="str">
        <f t="shared" si="207"/>
        <v>интрадей</v>
      </c>
      <c r="AK471" s="91" t="str">
        <f>IF(D471&lt;Служебный!P$3,"Раньше открытия",IF(D471&gt;Служебный!P$6,"Позже закрытия",IF(D471&lt;Служебный!P$4,Служебный!N$4,IF((D471&gt;Служебный!P$5),Служебный!N$6,Служебный!N$5))))</f>
        <v>9:30 - 11:00</v>
      </c>
      <c r="AL471" s="91">
        <f t="shared" si="227"/>
        <v>0</v>
      </c>
      <c r="AM471" s="91">
        <f t="shared" si="228"/>
        <v>0</v>
      </c>
      <c r="AN471" s="91" t="str">
        <f t="shared" si="213"/>
        <v/>
      </c>
      <c r="AO471" s="91" t="str">
        <f t="shared" si="214"/>
        <v/>
      </c>
      <c r="AP471" s="113" t="str">
        <f t="shared" si="215"/>
        <v/>
      </c>
      <c r="AQ471" s="114">
        <f t="shared" si="208"/>
        <v>0</v>
      </c>
      <c r="AR471" s="114">
        <f t="shared" si="209"/>
        <v>30000</v>
      </c>
      <c r="AS471" s="114">
        <f t="shared" si="210"/>
        <v>1.5994864666664823</v>
      </c>
      <c r="AT471" s="114">
        <f t="shared" si="216"/>
        <v>0</v>
      </c>
      <c r="AU471" s="91">
        <f t="shared" si="229"/>
        <v>0</v>
      </c>
      <c r="AV471" s="91">
        <f t="shared" si="230"/>
        <v>0</v>
      </c>
      <c r="AW471" s="91">
        <f t="shared" si="231"/>
        <v>0</v>
      </c>
      <c r="AX471" s="115">
        <f>IF(AV471=0,AX470,IF(VLOOKUP(C470,Сводный!I:L,2,FALSE)&lt;0,IF(AX470&lt;0,AX470-1,-1),IF(AX470&gt;0,AX470+1,1)))</f>
        <v>-1</v>
      </c>
      <c r="AY471" s="120"/>
    </row>
    <row r="472" spans="1:51" s="25" customFormat="1" ht="11.25">
      <c r="A472" s="124"/>
      <c r="B472" s="116">
        <v>471</v>
      </c>
      <c r="C472" s="134"/>
      <c r="D472" s="83"/>
      <c r="E472" s="84"/>
      <c r="F472" s="83"/>
      <c r="G472" s="85"/>
      <c r="H472" s="85"/>
      <c r="I472" s="86"/>
      <c r="J472" s="86"/>
      <c r="K472" s="85"/>
      <c r="L472" s="86"/>
      <c r="M472" s="118"/>
      <c r="N472" s="108"/>
      <c r="O472" s="109"/>
      <c r="P472" s="110"/>
      <c r="Q472" s="86"/>
      <c r="R472" s="86"/>
      <c r="S472" s="128">
        <f t="shared" si="211"/>
        <v>30479.845939999945</v>
      </c>
      <c r="T472" s="128">
        <f t="shared" si="212"/>
        <v>0</v>
      </c>
      <c r="U472" s="126">
        <f t="shared" si="217"/>
        <v>0</v>
      </c>
      <c r="V472" s="126">
        <f t="shared" si="218"/>
        <v>0</v>
      </c>
      <c r="W472" s="125">
        <f t="shared" si="219"/>
        <v>0</v>
      </c>
      <c r="X472" s="125">
        <f t="shared" si="220"/>
        <v>0</v>
      </c>
      <c r="Y472" s="127">
        <f t="shared" si="221"/>
        <v>1407.0099999999979</v>
      </c>
      <c r="Z472" s="127">
        <f t="shared" si="222"/>
        <v>479.84593999999817</v>
      </c>
      <c r="AA472" s="127">
        <f t="shared" si="223"/>
        <v>1407.0099999999979</v>
      </c>
      <c r="AB472" s="127">
        <f t="shared" si="224"/>
        <v>479.84593999999817</v>
      </c>
      <c r="AC472" s="91" t="str">
        <f>VLOOKUP(WEEKDAY(C472,2),Служебный!K$4:L$10,2)</f>
        <v>сб</v>
      </c>
      <c r="AD472" s="111" t="str">
        <f t="shared" si="232"/>
        <v/>
      </c>
      <c r="AE472" s="91" t="e">
        <f>VLOOKUP(G:G,Служебный!B:G,6,)</f>
        <v>#N/A</v>
      </c>
      <c r="AF472" s="91" t="e">
        <f>VLOOKUP(G:G,Служебный!B:G,3,FALSE)</f>
        <v>#N/A</v>
      </c>
      <c r="AG472" s="91" t="e">
        <f>VLOOKUP(G:G,Служебный!B:G,4,FALSE)</f>
        <v>#N/A</v>
      </c>
      <c r="AH472" s="112">
        <f t="shared" si="225"/>
        <v>0</v>
      </c>
      <c r="AI472" s="112">
        <f t="shared" si="226"/>
        <v>0</v>
      </c>
      <c r="AJ472" s="112" t="str">
        <f t="shared" si="207"/>
        <v>интрадей</v>
      </c>
      <c r="AK472" s="91" t="str">
        <f>IF(D472&lt;Служебный!P$3,"Раньше открытия",IF(D472&gt;Служебный!P$6,"Позже закрытия",IF(D472&lt;Служебный!P$4,Служебный!N$4,IF((D472&gt;Служебный!P$5),Служебный!N$6,Служебный!N$5))))</f>
        <v>9:30 - 11:00</v>
      </c>
      <c r="AL472" s="91">
        <f t="shared" si="227"/>
        <v>0</v>
      </c>
      <c r="AM472" s="91">
        <f t="shared" si="228"/>
        <v>0</v>
      </c>
      <c r="AN472" s="91" t="str">
        <f t="shared" si="213"/>
        <v/>
      </c>
      <c r="AO472" s="91" t="str">
        <f t="shared" si="214"/>
        <v/>
      </c>
      <c r="AP472" s="113" t="str">
        <f t="shared" si="215"/>
        <v/>
      </c>
      <c r="AQ472" s="114">
        <f t="shared" si="208"/>
        <v>0</v>
      </c>
      <c r="AR472" s="114">
        <f t="shared" si="209"/>
        <v>30000</v>
      </c>
      <c r="AS472" s="114">
        <f t="shared" si="210"/>
        <v>1.5994864666664823</v>
      </c>
      <c r="AT472" s="114">
        <f t="shared" si="216"/>
        <v>0</v>
      </c>
      <c r="AU472" s="91">
        <f t="shared" si="229"/>
        <v>0</v>
      </c>
      <c r="AV472" s="91">
        <f t="shared" si="230"/>
        <v>0</v>
      </c>
      <c r="AW472" s="91">
        <f t="shared" si="231"/>
        <v>0</v>
      </c>
      <c r="AX472" s="115">
        <f>IF(AV472=0,AX471,IF(VLOOKUP(C471,Сводный!I:L,2,FALSE)&lt;0,IF(AX471&lt;0,AX471-1,-1),IF(AX471&gt;0,AX471+1,1)))</f>
        <v>-1</v>
      </c>
      <c r="AY472" s="120"/>
    </row>
    <row r="473" spans="1:51" s="25" customFormat="1" ht="11.25">
      <c r="A473" s="124"/>
      <c r="B473" s="116">
        <v>472</v>
      </c>
      <c r="C473" s="134"/>
      <c r="D473" s="83"/>
      <c r="E473" s="84"/>
      <c r="F473" s="83"/>
      <c r="G473" s="85"/>
      <c r="H473" s="85"/>
      <c r="I473" s="86"/>
      <c r="J473" s="86"/>
      <c r="K473" s="85"/>
      <c r="L473" s="86"/>
      <c r="M473" s="118"/>
      <c r="N473" s="108"/>
      <c r="O473" s="109"/>
      <c r="P473" s="110"/>
      <c r="Q473" s="86"/>
      <c r="R473" s="86"/>
      <c r="S473" s="128">
        <f t="shared" si="211"/>
        <v>30479.845939999945</v>
      </c>
      <c r="T473" s="128">
        <f t="shared" si="212"/>
        <v>0</v>
      </c>
      <c r="U473" s="126">
        <f t="shared" si="217"/>
        <v>0</v>
      </c>
      <c r="V473" s="126">
        <f t="shared" si="218"/>
        <v>0</v>
      </c>
      <c r="W473" s="125">
        <f t="shared" si="219"/>
        <v>0</v>
      </c>
      <c r="X473" s="125">
        <f t="shared" si="220"/>
        <v>0</v>
      </c>
      <c r="Y473" s="127">
        <f t="shared" si="221"/>
        <v>1407.0099999999979</v>
      </c>
      <c r="Z473" s="127">
        <f t="shared" si="222"/>
        <v>479.84593999999817</v>
      </c>
      <c r="AA473" s="127">
        <f t="shared" si="223"/>
        <v>1407.0099999999979</v>
      </c>
      <c r="AB473" s="127">
        <f t="shared" si="224"/>
        <v>479.84593999999817</v>
      </c>
      <c r="AC473" s="91" t="str">
        <f>VLOOKUP(WEEKDAY(C473,2),Служебный!K$4:L$10,2)</f>
        <v>сб</v>
      </c>
      <c r="AD473" s="111" t="str">
        <f t="shared" si="232"/>
        <v/>
      </c>
      <c r="AE473" s="91" t="e">
        <f>VLOOKUP(G:G,Служебный!B:G,6,)</f>
        <v>#N/A</v>
      </c>
      <c r="AF473" s="91" t="e">
        <f>VLOOKUP(G:G,Служебный!B:G,3,FALSE)</f>
        <v>#N/A</v>
      </c>
      <c r="AG473" s="91" t="e">
        <f>VLOOKUP(G:G,Служебный!B:G,4,FALSE)</f>
        <v>#N/A</v>
      </c>
      <c r="AH473" s="112">
        <f t="shared" si="225"/>
        <v>0</v>
      </c>
      <c r="AI473" s="112">
        <f t="shared" si="226"/>
        <v>0</v>
      </c>
      <c r="AJ473" s="112" t="str">
        <f t="shared" si="207"/>
        <v>интрадей</v>
      </c>
      <c r="AK473" s="91" t="str">
        <f>IF(D473&lt;Служебный!P$3,"Раньше открытия",IF(D473&gt;Служебный!P$6,"Позже закрытия",IF(D473&lt;Служебный!P$4,Служебный!N$4,IF((D473&gt;Служебный!P$5),Служебный!N$6,Служебный!N$5))))</f>
        <v>9:30 - 11:00</v>
      </c>
      <c r="AL473" s="91">
        <f t="shared" si="227"/>
        <v>0</v>
      </c>
      <c r="AM473" s="91">
        <f t="shared" si="228"/>
        <v>0</v>
      </c>
      <c r="AN473" s="91" t="str">
        <f t="shared" si="213"/>
        <v/>
      </c>
      <c r="AO473" s="91" t="str">
        <f t="shared" si="214"/>
        <v/>
      </c>
      <c r="AP473" s="113" t="str">
        <f t="shared" si="215"/>
        <v/>
      </c>
      <c r="AQ473" s="114">
        <f t="shared" si="208"/>
        <v>0</v>
      </c>
      <c r="AR473" s="114">
        <f t="shared" si="209"/>
        <v>30000</v>
      </c>
      <c r="AS473" s="114">
        <f t="shared" si="210"/>
        <v>1.5994864666664823</v>
      </c>
      <c r="AT473" s="114">
        <f t="shared" si="216"/>
        <v>0</v>
      </c>
      <c r="AU473" s="91">
        <f t="shared" si="229"/>
        <v>0</v>
      </c>
      <c r="AV473" s="91">
        <f t="shared" si="230"/>
        <v>0</v>
      </c>
      <c r="AW473" s="91">
        <f t="shared" si="231"/>
        <v>0</v>
      </c>
      <c r="AX473" s="115">
        <f>IF(AV473=0,AX472,IF(VLOOKUP(C472,Сводный!I:L,2,FALSE)&lt;0,IF(AX472&lt;0,AX472-1,-1),IF(AX472&gt;0,AX472+1,1)))</f>
        <v>-1</v>
      </c>
      <c r="AY473" s="120"/>
    </row>
    <row r="474" spans="1:51" s="25" customFormat="1" ht="11.25">
      <c r="A474" s="124"/>
      <c r="B474" s="116">
        <v>473</v>
      </c>
      <c r="C474" s="134"/>
      <c r="D474" s="83"/>
      <c r="E474" s="84"/>
      <c r="F474" s="83"/>
      <c r="G474" s="85"/>
      <c r="H474" s="85"/>
      <c r="I474" s="86"/>
      <c r="J474" s="86"/>
      <c r="K474" s="85"/>
      <c r="L474" s="86"/>
      <c r="M474" s="118"/>
      <c r="N474" s="108"/>
      <c r="O474" s="109"/>
      <c r="P474" s="110"/>
      <c r="Q474" s="86"/>
      <c r="R474" s="86"/>
      <c r="S474" s="128">
        <f t="shared" si="211"/>
        <v>30479.845939999945</v>
      </c>
      <c r="T474" s="128">
        <f t="shared" si="212"/>
        <v>0</v>
      </c>
      <c r="U474" s="126">
        <f t="shared" si="217"/>
        <v>0</v>
      </c>
      <c r="V474" s="126">
        <f t="shared" si="218"/>
        <v>0</v>
      </c>
      <c r="W474" s="125">
        <f t="shared" si="219"/>
        <v>0</v>
      </c>
      <c r="X474" s="125">
        <f t="shared" si="220"/>
        <v>0</v>
      </c>
      <c r="Y474" s="127">
        <f t="shared" si="221"/>
        <v>1407.0099999999979</v>
      </c>
      <c r="Z474" s="127">
        <f t="shared" si="222"/>
        <v>479.84593999999817</v>
      </c>
      <c r="AA474" s="127">
        <f t="shared" si="223"/>
        <v>1407.0099999999979</v>
      </c>
      <c r="AB474" s="127">
        <f t="shared" si="224"/>
        <v>479.84593999999817</v>
      </c>
      <c r="AC474" s="91" t="str">
        <f>VLOOKUP(WEEKDAY(C474,2),Служебный!K$4:L$10,2)</f>
        <v>сб</v>
      </c>
      <c r="AD474" s="111" t="str">
        <f t="shared" si="232"/>
        <v/>
      </c>
      <c r="AE474" s="91" t="e">
        <f>VLOOKUP(G:G,Служебный!B:G,6,)</f>
        <v>#N/A</v>
      </c>
      <c r="AF474" s="91" t="e">
        <f>VLOOKUP(G:G,Служебный!B:G,3,FALSE)</f>
        <v>#N/A</v>
      </c>
      <c r="AG474" s="91" t="e">
        <f>VLOOKUP(G:G,Служебный!B:G,4,FALSE)</f>
        <v>#N/A</v>
      </c>
      <c r="AH474" s="112">
        <f t="shared" si="225"/>
        <v>0</v>
      </c>
      <c r="AI474" s="112">
        <f t="shared" si="226"/>
        <v>0</v>
      </c>
      <c r="AJ474" s="112" t="str">
        <f t="shared" si="207"/>
        <v>интрадей</v>
      </c>
      <c r="AK474" s="91" t="str">
        <f>IF(D474&lt;Служебный!P$3,"Раньше открытия",IF(D474&gt;Служебный!P$6,"Позже закрытия",IF(D474&lt;Служебный!P$4,Служебный!N$4,IF((D474&gt;Служебный!P$5),Служебный!N$6,Служебный!N$5))))</f>
        <v>9:30 - 11:00</v>
      </c>
      <c r="AL474" s="91">
        <f t="shared" si="227"/>
        <v>0</v>
      </c>
      <c r="AM474" s="91">
        <f t="shared" si="228"/>
        <v>0</v>
      </c>
      <c r="AN474" s="91" t="str">
        <f t="shared" si="213"/>
        <v/>
      </c>
      <c r="AO474" s="91" t="str">
        <f t="shared" si="214"/>
        <v/>
      </c>
      <c r="AP474" s="113" t="str">
        <f t="shared" si="215"/>
        <v/>
      </c>
      <c r="AQ474" s="114">
        <f t="shared" si="208"/>
        <v>0</v>
      </c>
      <c r="AR474" s="114">
        <f t="shared" si="209"/>
        <v>30000</v>
      </c>
      <c r="AS474" s="114">
        <f t="shared" si="210"/>
        <v>1.5994864666664823</v>
      </c>
      <c r="AT474" s="114">
        <f t="shared" si="216"/>
        <v>0</v>
      </c>
      <c r="AU474" s="91">
        <f t="shared" si="229"/>
        <v>0</v>
      </c>
      <c r="AV474" s="91">
        <f t="shared" si="230"/>
        <v>0</v>
      </c>
      <c r="AW474" s="91">
        <f t="shared" si="231"/>
        <v>0</v>
      </c>
      <c r="AX474" s="115">
        <f>IF(AV474=0,AX473,IF(VLOOKUP(C473,Сводный!I:L,2,FALSE)&lt;0,IF(AX473&lt;0,AX473-1,-1),IF(AX473&gt;0,AX473+1,1)))</f>
        <v>-1</v>
      </c>
      <c r="AY474" s="120"/>
    </row>
    <row r="475" spans="1:51" s="25" customFormat="1" ht="11.25">
      <c r="A475" s="124"/>
      <c r="B475" s="116">
        <v>474</v>
      </c>
      <c r="C475" s="134"/>
      <c r="D475" s="83"/>
      <c r="E475" s="84"/>
      <c r="F475" s="83"/>
      <c r="G475" s="85"/>
      <c r="H475" s="85"/>
      <c r="I475" s="86"/>
      <c r="J475" s="86"/>
      <c r="K475" s="85"/>
      <c r="L475" s="86"/>
      <c r="M475" s="118"/>
      <c r="N475" s="108"/>
      <c r="O475" s="109"/>
      <c r="P475" s="110"/>
      <c r="Q475" s="86"/>
      <c r="R475" s="86"/>
      <c r="S475" s="128">
        <f t="shared" si="211"/>
        <v>30479.845939999945</v>
      </c>
      <c r="T475" s="128">
        <f t="shared" si="212"/>
        <v>0</v>
      </c>
      <c r="U475" s="126">
        <f t="shared" si="217"/>
        <v>0</v>
      </c>
      <c r="V475" s="126">
        <f t="shared" si="218"/>
        <v>0</v>
      </c>
      <c r="W475" s="125">
        <f t="shared" si="219"/>
        <v>0</v>
      </c>
      <c r="X475" s="125">
        <f t="shared" si="220"/>
        <v>0</v>
      </c>
      <c r="Y475" s="127">
        <f t="shared" si="221"/>
        <v>1407.0099999999979</v>
      </c>
      <c r="Z475" s="127">
        <f t="shared" si="222"/>
        <v>479.84593999999817</v>
      </c>
      <c r="AA475" s="127">
        <f t="shared" si="223"/>
        <v>1407.0099999999979</v>
      </c>
      <c r="AB475" s="127">
        <f t="shared" si="224"/>
        <v>479.84593999999817</v>
      </c>
      <c r="AC475" s="91" t="str">
        <f>VLOOKUP(WEEKDAY(C475,2),Служебный!K$4:L$10,2)</f>
        <v>сб</v>
      </c>
      <c r="AD475" s="111" t="str">
        <f t="shared" si="232"/>
        <v/>
      </c>
      <c r="AE475" s="91" t="e">
        <f>VLOOKUP(G:G,Служебный!B:G,6,)</f>
        <v>#N/A</v>
      </c>
      <c r="AF475" s="91" t="e">
        <f>VLOOKUP(G:G,Служебный!B:G,3,FALSE)</f>
        <v>#N/A</v>
      </c>
      <c r="AG475" s="91" t="e">
        <f>VLOOKUP(G:G,Служебный!B:G,4,FALSE)</f>
        <v>#N/A</v>
      </c>
      <c r="AH475" s="112">
        <f t="shared" si="225"/>
        <v>0</v>
      </c>
      <c r="AI475" s="112">
        <f t="shared" si="226"/>
        <v>0</v>
      </c>
      <c r="AJ475" s="112" t="str">
        <f t="shared" si="207"/>
        <v>интрадей</v>
      </c>
      <c r="AK475" s="91" t="str">
        <f>IF(D475&lt;Служебный!P$3,"Раньше открытия",IF(D475&gt;Служебный!P$6,"Позже закрытия",IF(D475&lt;Служебный!P$4,Служебный!N$4,IF((D475&gt;Служебный!P$5),Служебный!N$6,Служебный!N$5))))</f>
        <v>9:30 - 11:00</v>
      </c>
      <c r="AL475" s="91">
        <f t="shared" si="227"/>
        <v>0</v>
      </c>
      <c r="AM475" s="91">
        <f t="shared" si="228"/>
        <v>0</v>
      </c>
      <c r="AN475" s="91" t="str">
        <f t="shared" si="213"/>
        <v/>
      </c>
      <c r="AO475" s="91" t="str">
        <f t="shared" si="214"/>
        <v/>
      </c>
      <c r="AP475" s="113" t="str">
        <f t="shared" si="215"/>
        <v/>
      </c>
      <c r="AQ475" s="114">
        <f t="shared" si="208"/>
        <v>0</v>
      </c>
      <c r="AR475" s="114">
        <f t="shared" si="209"/>
        <v>30000</v>
      </c>
      <c r="AS475" s="114">
        <f t="shared" si="210"/>
        <v>1.5994864666664823</v>
      </c>
      <c r="AT475" s="114">
        <f t="shared" si="216"/>
        <v>0</v>
      </c>
      <c r="AU475" s="91">
        <f t="shared" si="229"/>
        <v>0</v>
      </c>
      <c r="AV475" s="91">
        <f t="shared" si="230"/>
        <v>0</v>
      </c>
      <c r="AW475" s="91">
        <f t="shared" si="231"/>
        <v>0</v>
      </c>
      <c r="AX475" s="115">
        <f>IF(AV475=0,AX474,IF(VLOOKUP(C474,Сводный!I:L,2,FALSE)&lt;0,IF(AX474&lt;0,AX474-1,-1),IF(AX474&gt;0,AX474+1,1)))</f>
        <v>-1</v>
      </c>
      <c r="AY475" s="120"/>
    </row>
    <row r="476" spans="1:51" s="25" customFormat="1" ht="11.25">
      <c r="A476" s="124"/>
      <c r="B476" s="116">
        <v>475</v>
      </c>
      <c r="C476" s="134"/>
      <c r="D476" s="83"/>
      <c r="E476" s="84"/>
      <c r="F476" s="83"/>
      <c r="G476" s="85"/>
      <c r="H476" s="85"/>
      <c r="I476" s="86"/>
      <c r="J476" s="86"/>
      <c r="K476" s="85"/>
      <c r="L476" s="86"/>
      <c r="M476" s="118"/>
      <c r="N476" s="108"/>
      <c r="O476" s="109"/>
      <c r="P476" s="110"/>
      <c r="Q476" s="86"/>
      <c r="R476" s="86"/>
      <c r="S476" s="128">
        <f t="shared" si="211"/>
        <v>30479.845939999945</v>
      </c>
      <c r="T476" s="128">
        <f t="shared" si="212"/>
        <v>0</v>
      </c>
      <c r="U476" s="126">
        <f t="shared" si="217"/>
        <v>0</v>
      </c>
      <c r="V476" s="126">
        <f t="shared" si="218"/>
        <v>0</v>
      </c>
      <c r="W476" s="125">
        <f t="shared" si="219"/>
        <v>0</v>
      </c>
      <c r="X476" s="125">
        <f t="shared" si="220"/>
        <v>0</v>
      </c>
      <c r="Y476" s="127">
        <f t="shared" si="221"/>
        <v>1407.0099999999979</v>
      </c>
      <c r="Z476" s="127">
        <f t="shared" si="222"/>
        <v>479.84593999999817</v>
      </c>
      <c r="AA476" s="127">
        <f t="shared" si="223"/>
        <v>1407.0099999999979</v>
      </c>
      <c r="AB476" s="127">
        <f t="shared" si="224"/>
        <v>479.84593999999817</v>
      </c>
      <c r="AC476" s="91" t="str">
        <f>VLOOKUP(WEEKDAY(C476,2),Служебный!K$4:L$10,2)</f>
        <v>сб</v>
      </c>
      <c r="AD476" s="111" t="str">
        <f t="shared" si="232"/>
        <v/>
      </c>
      <c r="AE476" s="91" t="e">
        <f>VLOOKUP(G:G,Служебный!B:G,6,)</f>
        <v>#N/A</v>
      </c>
      <c r="AF476" s="91" t="e">
        <f>VLOOKUP(G:G,Служебный!B:G,3,FALSE)</f>
        <v>#N/A</v>
      </c>
      <c r="AG476" s="91" t="e">
        <f>VLOOKUP(G:G,Служебный!B:G,4,FALSE)</f>
        <v>#N/A</v>
      </c>
      <c r="AH476" s="112">
        <f t="shared" si="225"/>
        <v>0</v>
      </c>
      <c r="AI476" s="112">
        <f t="shared" si="226"/>
        <v>0</v>
      </c>
      <c r="AJ476" s="112" t="str">
        <f t="shared" si="207"/>
        <v>интрадей</v>
      </c>
      <c r="AK476" s="91" t="str">
        <f>IF(D476&lt;Служебный!P$3,"Раньше открытия",IF(D476&gt;Служебный!P$6,"Позже закрытия",IF(D476&lt;Служебный!P$4,Служебный!N$4,IF((D476&gt;Служебный!P$5),Служебный!N$6,Служебный!N$5))))</f>
        <v>9:30 - 11:00</v>
      </c>
      <c r="AL476" s="91">
        <f t="shared" si="227"/>
        <v>0</v>
      </c>
      <c r="AM476" s="91">
        <f t="shared" si="228"/>
        <v>0</v>
      </c>
      <c r="AN476" s="91" t="str">
        <f t="shared" si="213"/>
        <v/>
      </c>
      <c r="AO476" s="91" t="str">
        <f t="shared" si="214"/>
        <v/>
      </c>
      <c r="AP476" s="113" t="str">
        <f t="shared" si="215"/>
        <v/>
      </c>
      <c r="AQ476" s="114">
        <f t="shared" si="208"/>
        <v>0</v>
      </c>
      <c r="AR476" s="114">
        <f t="shared" si="209"/>
        <v>30000</v>
      </c>
      <c r="AS476" s="114">
        <f t="shared" si="210"/>
        <v>1.5994864666664823</v>
      </c>
      <c r="AT476" s="114">
        <f t="shared" si="216"/>
        <v>0</v>
      </c>
      <c r="AU476" s="91">
        <f t="shared" si="229"/>
        <v>0</v>
      </c>
      <c r="AV476" s="91">
        <f t="shared" si="230"/>
        <v>0</v>
      </c>
      <c r="AW476" s="91">
        <f t="shared" si="231"/>
        <v>0</v>
      </c>
      <c r="AX476" s="115">
        <f>IF(AV476=0,AX475,IF(VLOOKUP(C475,Сводный!I:L,2,FALSE)&lt;0,IF(AX475&lt;0,AX475-1,-1),IF(AX475&gt;0,AX475+1,1)))</f>
        <v>-1</v>
      </c>
      <c r="AY476" s="120"/>
    </row>
    <row r="477" spans="1:51" s="25" customFormat="1" ht="11.25">
      <c r="A477" s="124"/>
      <c r="B477" s="116">
        <v>476</v>
      </c>
      <c r="C477" s="134"/>
      <c r="D477" s="83"/>
      <c r="E477" s="84"/>
      <c r="F477" s="83"/>
      <c r="G477" s="85"/>
      <c r="H477" s="85"/>
      <c r="I477" s="86"/>
      <c r="J477" s="86"/>
      <c r="K477" s="85"/>
      <c r="L477" s="86"/>
      <c r="M477" s="118"/>
      <c r="N477" s="108"/>
      <c r="O477" s="109"/>
      <c r="P477" s="110"/>
      <c r="Q477" s="86"/>
      <c r="R477" s="86"/>
      <c r="S477" s="128">
        <f t="shared" si="211"/>
        <v>30479.845939999945</v>
      </c>
      <c r="T477" s="128">
        <f t="shared" si="212"/>
        <v>0</v>
      </c>
      <c r="U477" s="126">
        <f t="shared" si="217"/>
        <v>0</v>
      </c>
      <c r="V477" s="126">
        <f t="shared" si="218"/>
        <v>0</v>
      </c>
      <c r="W477" s="125">
        <f t="shared" si="219"/>
        <v>0</v>
      </c>
      <c r="X477" s="125">
        <f t="shared" si="220"/>
        <v>0</v>
      </c>
      <c r="Y477" s="127">
        <f t="shared" si="221"/>
        <v>1407.0099999999979</v>
      </c>
      <c r="Z477" s="127">
        <f t="shared" si="222"/>
        <v>479.84593999999817</v>
      </c>
      <c r="AA477" s="127">
        <f t="shared" si="223"/>
        <v>1407.0099999999979</v>
      </c>
      <c r="AB477" s="127">
        <f t="shared" si="224"/>
        <v>479.84593999999817</v>
      </c>
      <c r="AC477" s="91" t="str">
        <f>VLOOKUP(WEEKDAY(C477,2),Служебный!K$4:L$10,2)</f>
        <v>сб</v>
      </c>
      <c r="AD477" s="111" t="str">
        <f t="shared" si="232"/>
        <v/>
      </c>
      <c r="AE477" s="91" t="e">
        <f>VLOOKUP(G:G,Служебный!B:G,6,)</f>
        <v>#N/A</v>
      </c>
      <c r="AF477" s="91" t="e">
        <f>VLOOKUP(G:G,Служебный!B:G,3,FALSE)</f>
        <v>#N/A</v>
      </c>
      <c r="AG477" s="91" t="e">
        <f>VLOOKUP(G:G,Служебный!B:G,4,FALSE)</f>
        <v>#N/A</v>
      </c>
      <c r="AH477" s="112">
        <f t="shared" si="225"/>
        <v>0</v>
      </c>
      <c r="AI477" s="112">
        <f t="shared" si="226"/>
        <v>0</v>
      </c>
      <c r="AJ477" s="112" t="str">
        <f t="shared" si="207"/>
        <v>интрадей</v>
      </c>
      <c r="AK477" s="91" t="str">
        <f>IF(D477&lt;Служебный!P$3,"Раньше открытия",IF(D477&gt;Служебный!P$6,"Позже закрытия",IF(D477&lt;Служебный!P$4,Служебный!N$4,IF((D477&gt;Служебный!P$5),Служебный!N$6,Служебный!N$5))))</f>
        <v>9:30 - 11:00</v>
      </c>
      <c r="AL477" s="91">
        <f t="shared" si="227"/>
        <v>0</v>
      </c>
      <c r="AM477" s="91">
        <f t="shared" si="228"/>
        <v>0</v>
      </c>
      <c r="AN477" s="91" t="str">
        <f t="shared" si="213"/>
        <v/>
      </c>
      <c r="AO477" s="91" t="str">
        <f t="shared" si="214"/>
        <v/>
      </c>
      <c r="AP477" s="113" t="str">
        <f t="shared" si="215"/>
        <v/>
      </c>
      <c r="AQ477" s="114">
        <f t="shared" si="208"/>
        <v>0</v>
      </c>
      <c r="AR477" s="114">
        <f t="shared" si="209"/>
        <v>30000</v>
      </c>
      <c r="AS477" s="114">
        <f t="shared" si="210"/>
        <v>1.5994864666664823</v>
      </c>
      <c r="AT477" s="114">
        <f t="shared" si="216"/>
        <v>0</v>
      </c>
      <c r="AU477" s="91">
        <f t="shared" si="229"/>
        <v>0</v>
      </c>
      <c r="AV477" s="91">
        <f t="shared" si="230"/>
        <v>0</v>
      </c>
      <c r="AW477" s="91">
        <f t="shared" si="231"/>
        <v>0</v>
      </c>
      <c r="AX477" s="115">
        <f>IF(AV477=0,AX476,IF(VLOOKUP(C476,Сводный!I:L,2,FALSE)&lt;0,IF(AX476&lt;0,AX476-1,-1),IF(AX476&gt;0,AX476+1,1)))</f>
        <v>-1</v>
      </c>
      <c r="AY477" s="120"/>
    </row>
    <row r="478" spans="1:51" s="25" customFormat="1" ht="11.25">
      <c r="A478" s="124"/>
      <c r="B478" s="116">
        <v>477</v>
      </c>
      <c r="C478" s="134"/>
      <c r="D478" s="83"/>
      <c r="E478" s="84"/>
      <c r="F478" s="83"/>
      <c r="G478" s="85"/>
      <c r="H478" s="85"/>
      <c r="I478" s="86"/>
      <c r="J478" s="86"/>
      <c r="K478" s="85"/>
      <c r="L478" s="86"/>
      <c r="M478" s="118"/>
      <c r="N478" s="108"/>
      <c r="O478" s="109"/>
      <c r="P478" s="110"/>
      <c r="Q478" s="86"/>
      <c r="R478" s="86"/>
      <c r="S478" s="128">
        <f t="shared" si="211"/>
        <v>30479.845939999945</v>
      </c>
      <c r="T478" s="128">
        <f t="shared" si="212"/>
        <v>0</v>
      </c>
      <c r="U478" s="126">
        <f t="shared" si="217"/>
        <v>0</v>
      </c>
      <c r="V478" s="126">
        <f t="shared" si="218"/>
        <v>0</v>
      </c>
      <c r="W478" s="125">
        <f t="shared" si="219"/>
        <v>0</v>
      </c>
      <c r="X478" s="125">
        <f t="shared" si="220"/>
        <v>0</v>
      </c>
      <c r="Y478" s="127">
        <f t="shared" si="221"/>
        <v>1407.0099999999979</v>
      </c>
      <c r="Z478" s="127">
        <f t="shared" si="222"/>
        <v>479.84593999999817</v>
      </c>
      <c r="AA478" s="127">
        <f t="shared" si="223"/>
        <v>1407.0099999999979</v>
      </c>
      <c r="AB478" s="127">
        <f t="shared" si="224"/>
        <v>479.84593999999817</v>
      </c>
      <c r="AC478" s="91" t="str">
        <f>VLOOKUP(WEEKDAY(C478,2),Служебный!K$4:L$10,2)</f>
        <v>сб</v>
      </c>
      <c r="AD478" s="111" t="str">
        <f t="shared" si="232"/>
        <v/>
      </c>
      <c r="AE478" s="91" t="e">
        <f>VLOOKUP(G:G,Служебный!B:G,6,)</f>
        <v>#N/A</v>
      </c>
      <c r="AF478" s="91" t="e">
        <f>VLOOKUP(G:G,Служебный!B:G,3,FALSE)</f>
        <v>#N/A</v>
      </c>
      <c r="AG478" s="91" t="e">
        <f>VLOOKUP(G:G,Служебный!B:G,4,FALSE)</f>
        <v>#N/A</v>
      </c>
      <c r="AH478" s="112">
        <f t="shared" si="225"/>
        <v>0</v>
      </c>
      <c r="AI478" s="112">
        <f t="shared" si="226"/>
        <v>0</v>
      </c>
      <c r="AJ478" s="112" t="str">
        <f t="shared" si="207"/>
        <v>интрадей</v>
      </c>
      <c r="AK478" s="91" t="str">
        <f>IF(D478&lt;Служебный!P$3,"Раньше открытия",IF(D478&gt;Служебный!P$6,"Позже закрытия",IF(D478&lt;Служебный!P$4,Служебный!N$4,IF((D478&gt;Служебный!P$5),Служебный!N$6,Служебный!N$5))))</f>
        <v>9:30 - 11:00</v>
      </c>
      <c r="AL478" s="91">
        <f t="shared" si="227"/>
        <v>0</v>
      </c>
      <c r="AM478" s="91">
        <f t="shared" si="228"/>
        <v>0</v>
      </c>
      <c r="AN478" s="91" t="str">
        <f t="shared" si="213"/>
        <v/>
      </c>
      <c r="AO478" s="91" t="str">
        <f t="shared" si="214"/>
        <v/>
      </c>
      <c r="AP478" s="113" t="str">
        <f t="shared" si="215"/>
        <v/>
      </c>
      <c r="AQ478" s="114">
        <f t="shared" si="208"/>
        <v>0</v>
      </c>
      <c r="AR478" s="114">
        <f t="shared" si="209"/>
        <v>30000</v>
      </c>
      <c r="AS478" s="114">
        <f t="shared" si="210"/>
        <v>1.5994864666664823</v>
      </c>
      <c r="AT478" s="114">
        <f t="shared" si="216"/>
        <v>0</v>
      </c>
      <c r="AU478" s="91">
        <f t="shared" si="229"/>
        <v>0</v>
      </c>
      <c r="AV478" s="91">
        <f t="shared" si="230"/>
        <v>0</v>
      </c>
      <c r="AW478" s="91">
        <f t="shared" si="231"/>
        <v>0</v>
      </c>
      <c r="AX478" s="115">
        <f>IF(AV478=0,AX477,IF(VLOOKUP(C477,Сводный!I:L,2,FALSE)&lt;0,IF(AX477&lt;0,AX477-1,-1),IF(AX477&gt;0,AX477+1,1)))</f>
        <v>-1</v>
      </c>
      <c r="AY478" s="120"/>
    </row>
    <row r="479" spans="1:51" s="25" customFormat="1" ht="11.25">
      <c r="A479" s="124"/>
      <c r="B479" s="116">
        <v>478</v>
      </c>
      <c r="C479" s="134"/>
      <c r="D479" s="83"/>
      <c r="E479" s="84"/>
      <c r="F479" s="83"/>
      <c r="G479" s="85"/>
      <c r="H479" s="85"/>
      <c r="I479" s="86"/>
      <c r="J479" s="86"/>
      <c r="K479" s="85"/>
      <c r="L479" s="86"/>
      <c r="M479" s="118"/>
      <c r="N479" s="108"/>
      <c r="O479" s="109"/>
      <c r="P479" s="110"/>
      <c r="Q479" s="86"/>
      <c r="R479" s="86"/>
      <c r="S479" s="128">
        <f t="shared" si="211"/>
        <v>30479.845939999945</v>
      </c>
      <c r="T479" s="128">
        <f t="shared" si="212"/>
        <v>0</v>
      </c>
      <c r="U479" s="126">
        <f t="shared" si="217"/>
        <v>0</v>
      </c>
      <c r="V479" s="126">
        <f t="shared" si="218"/>
        <v>0</v>
      </c>
      <c r="W479" s="125">
        <f t="shared" si="219"/>
        <v>0</v>
      </c>
      <c r="X479" s="125">
        <f t="shared" si="220"/>
        <v>0</v>
      </c>
      <c r="Y479" s="127">
        <f t="shared" si="221"/>
        <v>1407.0099999999979</v>
      </c>
      <c r="Z479" s="127">
        <f t="shared" si="222"/>
        <v>479.84593999999817</v>
      </c>
      <c r="AA479" s="127">
        <f t="shared" si="223"/>
        <v>1407.0099999999979</v>
      </c>
      <c r="AB479" s="127">
        <f t="shared" si="224"/>
        <v>479.84593999999817</v>
      </c>
      <c r="AC479" s="91" t="str">
        <f>VLOOKUP(WEEKDAY(C479,2),Служебный!K$4:L$10,2)</f>
        <v>сб</v>
      </c>
      <c r="AD479" s="111" t="str">
        <f t="shared" si="232"/>
        <v/>
      </c>
      <c r="AE479" s="91" t="e">
        <f>VLOOKUP(G:G,Служебный!B:G,6,)</f>
        <v>#N/A</v>
      </c>
      <c r="AF479" s="91" t="e">
        <f>VLOOKUP(G:G,Служебный!B:G,3,FALSE)</f>
        <v>#N/A</v>
      </c>
      <c r="AG479" s="91" t="e">
        <f>VLOOKUP(G:G,Служебный!B:G,4,FALSE)</f>
        <v>#N/A</v>
      </c>
      <c r="AH479" s="112">
        <f t="shared" si="225"/>
        <v>0</v>
      </c>
      <c r="AI479" s="112">
        <f t="shared" si="226"/>
        <v>0</v>
      </c>
      <c r="AJ479" s="112" t="str">
        <f t="shared" si="207"/>
        <v>интрадей</v>
      </c>
      <c r="AK479" s="91" t="str">
        <f>IF(D479&lt;Служебный!P$3,"Раньше открытия",IF(D479&gt;Служебный!P$6,"Позже закрытия",IF(D479&lt;Служебный!P$4,Служебный!N$4,IF((D479&gt;Служебный!P$5),Служебный!N$6,Служебный!N$5))))</f>
        <v>9:30 - 11:00</v>
      </c>
      <c r="AL479" s="91">
        <f t="shared" si="227"/>
        <v>0</v>
      </c>
      <c r="AM479" s="91">
        <f t="shared" si="228"/>
        <v>0</v>
      </c>
      <c r="AN479" s="91" t="str">
        <f t="shared" si="213"/>
        <v/>
      </c>
      <c r="AO479" s="91" t="str">
        <f t="shared" si="214"/>
        <v/>
      </c>
      <c r="AP479" s="113" t="str">
        <f t="shared" si="215"/>
        <v/>
      </c>
      <c r="AQ479" s="114">
        <f t="shared" si="208"/>
        <v>0</v>
      </c>
      <c r="AR479" s="114">
        <f t="shared" si="209"/>
        <v>30000</v>
      </c>
      <c r="AS479" s="114">
        <f t="shared" si="210"/>
        <v>1.5994864666664823</v>
      </c>
      <c r="AT479" s="114">
        <f t="shared" si="216"/>
        <v>0</v>
      </c>
      <c r="AU479" s="91">
        <f t="shared" si="229"/>
        <v>0</v>
      </c>
      <c r="AV479" s="91">
        <f t="shared" si="230"/>
        <v>0</v>
      </c>
      <c r="AW479" s="91">
        <f t="shared" si="231"/>
        <v>0</v>
      </c>
      <c r="AX479" s="115">
        <f>IF(AV479=0,AX478,IF(VLOOKUP(C478,Сводный!I:L,2,FALSE)&lt;0,IF(AX478&lt;0,AX478-1,-1),IF(AX478&gt;0,AX478+1,1)))</f>
        <v>-1</v>
      </c>
      <c r="AY479" s="120"/>
    </row>
    <row r="480" spans="1:51" s="25" customFormat="1" ht="11.25">
      <c r="A480" s="124"/>
      <c r="B480" s="116">
        <v>479</v>
      </c>
      <c r="C480" s="134"/>
      <c r="D480" s="83"/>
      <c r="E480" s="84"/>
      <c r="F480" s="83"/>
      <c r="G480" s="85"/>
      <c r="H480" s="85"/>
      <c r="I480" s="86"/>
      <c r="J480" s="86"/>
      <c r="K480" s="85"/>
      <c r="L480" s="86"/>
      <c r="M480" s="118"/>
      <c r="N480" s="108"/>
      <c r="O480" s="109"/>
      <c r="P480" s="110"/>
      <c r="Q480" s="86"/>
      <c r="R480" s="86"/>
      <c r="S480" s="128">
        <f t="shared" si="211"/>
        <v>30479.845939999945</v>
      </c>
      <c r="T480" s="128">
        <f t="shared" si="212"/>
        <v>0</v>
      </c>
      <c r="U480" s="126">
        <f t="shared" si="217"/>
        <v>0</v>
      </c>
      <c r="V480" s="126">
        <f t="shared" si="218"/>
        <v>0</v>
      </c>
      <c r="W480" s="125">
        <f t="shared" si="219"/>
        <v>0</v>
      </c>
      <c r="X480" s="125">
        <f t="shared" si="220"/>
        <v>0</v>
      </c>
      <c r="Y480" s="127">
        <f t="shared" si="221"/>
        <v>1407.0099999999979</v>
      </c>
      <c r="Z480" s="127">
        <f t="shared" si="222"/>
        <v>479.84593999999817</v>
      </c>
      <c r="AA480" s="127">
        <f t="shared" si="223"/>
        <v>1407.0099999999979</v>
      </c>
      <c r="AB480" s="127">
        <f t="shared" si="224"/>
        <v>479.84593999999817</v>
      </c>
      <c r="AC480" s="91" t="str">
        <f>VLOOKUP(WEEKDAY(C480,2),Служебный!K$4:L$10,2)</f>
        <v>сб</v>
      </c>
      <c r="AD480" s="111" t="str">
        <f t="shared" si="232"/>
        <v/>
      </c>
      <c r="AE480" s="91" t="e">
        <f>VLOOKUP(G:G,Служебный!B:G,6,)</f>
        <v>#N/A</v>
      </c>
      <c r="AF480" s="91" t="e">
        <f>VLOOKUP(G:G,Служебный!B:G,3,FALSE)</f>
        <v>#N/A</v>
      </c>
      <c r="AG480" s="91" t="e">
        <f>VLOOKUP(G:G,Служебный!B:G,4,FALSE)</f>
        <v>#N/A</v>
      </c>
      <c r="AH480" s="112">
        <f t="shared" si="225"/>
        <v>0</v>
      </c>
      <c r="AI480" s="112">
        <f t="shared" si="226"/>
        <v>0</v>
      </c>
      <c r="AJ480" s="112" t="str">
        <f t="shared" si="207"/>
        <v>интрадей</v>
      </c>
      <c r="AK480" s="91" t="str">
        <f>IF(D480&lt;Служебный!P$3,"Раньше открытия",IF(D480&gt;Служебный!P$6,"Позже закрытия",IF(D480&lt;Служебный!P$4,Служебный!N$4,IF((D480&gt;Служебный!P$5),Служебный!N$6,Служебный!N$5))))</f>
        <v>9:30 - 11:00</v>
      </c>
      <c r="AL480" s="91">
        <f t="shared" si="227"/>
        <v>0</v>
      </c>
      <c r="AM480" s="91">
        <f t="shared" si="228"/>
        <v>0</v>
      </c>
      <c r="AN480" s="91" t="str">
        <f t="shared" si="213"/>
        <v/>
      </c>
      <c r="AO480" s="91" t="str">
        <f t="shared" si="214"/>
        <v/>
      </c>
      <c r="AP480" s="113" t="str">
        <f t="shared" si="215"/>
        <v/>
      </c>
      <c r="AQ480" s="114">
        <f t="shared" si="208"/>
        <v>0</v>
      </c>
      <c r="AR480" s="114">
        <f t="shared" si="209"/>
        <v>30000</v>
      </c>
      <c r="AS480" s="114">
        <f t="shared" si="210"/>
        <v>1.5994864666664823</v>
      </c>
      <c r="AT480" s="114">
        <f t="shared" si="216"/>
        <v>0</v>
      </c>
      <c r="AU480" s="91">
        <f t="shared" si="229"/>
        <v>0</v>
      </c>
      <c r="AV480" s="91">
        <f t="shared" si="230"/>
        <v>0</v>
      </c>
      <c r="AW480" s="91">
        <f t="shared" si="231"/>
        <v>0</v>
      </c>
      <c r="AX480" s="115">
        <f>IF(AV480=0,AX479,IF(VLOOKUP(C479,Сводный!I:L,2,FALSE)&lt;0,IF(AX479&lt;0,AX479-1,-1),IF(AX479&gt;0,AX479+1,1)))</f>
        <v>-1</v>
      </c>
      <c r="AY480" s="120"/>
    </row>
    <row r="481" spans="1:51" s="25" customFormat="1" ht="11.25">
      <c r="A481" s="124"/>
      <c r="B481" s="116">
        <v>480</v>
      </c>
      <c r="C481" s="134"/>
      <c r="D481" s="83"/>
      <c r="E481" s="84"/>
      <c r="F481" s="83"/>
      <c r="G481" s="85"/>
      <c r="H481" s="85"/>
      <c r="I481" s="86"/>
      <c r="J481" s="86"/>
      <c r="K481" s="85"/>
      <c r="L481" s="86"/>
      <c r="M481" s="118"/>
      <c r="N481" s="108"/>
      <c r="O481" s="109"/>
      <c r="P481" s="110"/>
      <c r="Q481" s="86"/>
      <c r="R481" s="86"/>
      <c r="S481" s="128">
        <f t="shared" si="211"/>
        <v>30479.845939999945</v>
      </c>
      <c r="T481" s="128">
        <f t="shared" si="212"/>
        <v>0</v>
      </c>
      <c r="U481" s="126">
        <f t="shared" si="217"/>
        <v>0</v>
      </c>
      <c r="V481" s="126">
        <f t="shared" si="218"/>
        <v>0</v>
      </c>
      <c r="W481" s="125">
        <f t="shared" si="219"/>
        <v>0</v>
      </c>
      <c r="X481" s="125">
        <f t="shared" si="220"/>
        <v>0</v>
      </c>
      <c r="Y481" s="127">
        <f t="shared" si="221"/>
        <v>1407.0099999999979</v>
      </c>
      <c r="Z481" s="127">
        <f t="shared" si="222"/>
        <v>479.84593999999817</v>
      </c>
      <c r="AA481" s="127">
        <f t="shared" si="223"/>
        <v>1407.0099999999979</v>
      </c>
      <c r="AB481" s="127">
        <f t="shared" si="224"/>
        <v>479.84593999999817</v>
      </c>
      <c r="AC481" s="91" t="str">
        <f>VLOOKUP(WEEKDAY(C481,2),Служебный!K$4:L$10,2)</f>
        <v>сб</v>
      </c>
      <c r="AD481" s="111" t="str">
        <f t="shared" si="232"/>
        <v/>
      </c>
      <c r="AE481" s="91" t="e">
        <f>VLOOKUP(G:G,Служебный!B:G,6,)</f>
        <v>#N/A</v>
      </c>
      <c r="AF481" s="91" t="e">
        <f>VLOOKUP(G:G,Служебный!B:G,3,FALSE)</f>
        <v>#N/A</v>
      </c>
      <c r="AG481" s="91" t="e">
        <f>VLOOKUP(G:G,Служебный!B:G,4,FALSE)</f>
        <v>#N/A</v>
      </c>
      <c r="AH481" s="112">
        <f t="shared" si="225"/>
        <v>0</v>
      </c>
      <c r="AI481" s="112">
        <f t="shared" si="226"/>
        <v>0</v>
      </c>
      <c r="AJ481" s="112" t="str">
        <f t="shared" si="207"/>
        <v>интрадей</v>
      </c>
      <c r="AK481" s="91" t="str">
        <f>IF(D481&lt;Служебный!P$3,"Раньше открытия",IF(D481&gt;Служебный!P$6,"Позже закрытия",IF(D481&lt;Служебный!P$4,Служебный!N$4,IF((D481&gt;Служебный!P$5),Служебный!N$6,Служебный!N$5))))</f>
        <v>9:30 - 11:00</v>
      </c>
      <c r="AL481" s="91">
        <f t="shared" si="227"/>
        <v>0</v>
      </c>
      <c r="AM481" s="91">
        <f t="shared" si="228"/>
        <v>0</v>
      </c>
      <c r="AN481" s="91" t="str">
        <f t="shared" si="213"/>
        <v/>
      </c>
      <c r="AO481" s="91" t="str">
        <f t="shared" si="214"/>
        <v/>
      </c>
      <c r="AP481" s="113" t="str">
        <f t="shared" si="215"/>
        <v/>
      </c>
      <c r="AQ481" s="114">
        <f t="shared" si="208"/>
        <v>0</v>
      </c>
      <c r="AR481" s="114">
        <f t="shared" si="209"/>
        <v>30000</v>
      </c>
      <c r="AS481" s="114">
        <f t="shared" si="210"/>
        <v>1.5994864666664823</v>
      </c>
      <c r="AT481" s="114">
        <f t="shared" si="216"/>
        <v>0</v>
      </c>
      <c r="AU481" s="91">
        <f t="shared" si="229"/>
        <v>0</v>
      </c>
      <c r="AV481" s="91">
        <f t="shared" si="230"/>
        <v>0</v>
      </c>
      <c r="AW481" s="91">
        <f t="shared" si="231"/>
        <v>0</v>
      </c>
      <c r="AX481" s="115">
        <f>IF(AV481=0,AX480,IF(VLOOKUP(C480,Сводный!I:L,2,FALSE)&lt;0,IF(AX480&lt;0,AX480-1,-1),IF(AX480&gt;0,AX480+1,1)))</f>
        <v>-1</v>
      </c>
      <c r="AY481" s="120"/>
    </row>
    <row r="482" spans="1:51" s="25" customFormat="1" ht="11.25">
      <c r="A482" s="124"/>
      <c r="B482" s="116">
        <v>481</v>
      </c>
      <c r="C482" s="134"/>
      <c r="D482" s="83"/>
      <c r="E482" s="84"/>
      <c r="F482" s="83"/>
      <c r="G482" s="85"/>
      <c r="H482" s="85"/>
      <c r="I482" s="86"/>
      <c r="J482" s="86"/>
      <c r="K482" s="85"/>
      <c r="L482" s="86"/>
      <c r="M482" s="118"/>
      <c r="N482" s="108"/>
      <c r="O482" s="109"/>
      <c r="P482" s="110"/>
      <c r="Q482" s="86"/>
      <c r="R482" s="86"/>
      <c r="S482" s="128">
        <f t="shared" si="211"/>
        <v>30479.845939999945</v>
      </c>
      <c r="T482" s="128">
        <f t="shared" si="212"/>
        <v>0</v>
      </c>
      <c r="U482" s="126">
        <f t="shared" si="217"/>
        <v>0</v>
      </c>
      <c r="V482" s="126">
        <f t="shared" si="218"/>
        <v>0</v>
      </c>
      <c r="W482" s="125">
        <f t="shared" si="219"/>
        <v>0</v>
      </c>
      <c r="X482" s="125">
        <f t="shared" si="220"/>
        <v>0</v>
      </c>
      <c r="Y482" s="127">
        <f t="shared" si="221"/>
        <v>1407.0099999999979</v>
      </c>
      <c r="Z482" s="127">
        <f t="shared" si="222"/>
        <v>479.84593999999817</v>
      </c>
      <c r="AA482" s="127">
        <f t="shared" si="223"/>
        <v>1407.0099999999979</v>
      </c>
      <c r="AB482" s="127">
        <f t="shared" si="224"/>
        <v>479.84593999999817</v>
      </c>
      <c r="AC482" s="91" t="str">
        <f>VLOOKUP(WEEKDAY(C482,2),Служебный!K$4:L$10,2)</f>
        <v>сб</v>
      </c>
      <c r="AD482" s="111" t="str">
        <f t="shared" si="232"/>
        <v/>
      </c>
      <c r="AE482" s="91" t="e">
        <f>VLOOKUP(G:G,Служебный!B:G,6,)</f>
        <v>#N/A</v>
      </c>
      <c r="AF482" s="91" t="e">
        <f>VLOOKUP(G:G,Служебный!B:G,3,FALSE)</f>
        <v>#N/A</v>
      </c>
      <c r="AG482" s="91" t="e">
        <f>VLOOKUP(G:G,Служебный!B:G,4,FALSE)</f>
        <v>#N/A</v>
      </c>
      <c r="AH482" s="112">
        <f t="shared" si="225"/>
        <v>0</v>
      </c>
      <c r="AI482" s="112">
        <f t="shared" si="226"/>
        <v>0</v>
      </c>
      <c r="AJ482" s="112" t="str">
        <f t="shared" si="207"/>
        <v>интрадей</v>
      </c>
      <c r="AK482" s="91" t="str">
        <f>IF(D482&lt;Служебный!P$3,"Раньше открытия",IF(D482&gt;Служебный!P$6,"Позже закрытия",IF(D482&lt;Служебный!P$4,Служебный!N$4,IF((D482&gt;Служебный!P$5),Служебный!N$6,Служебный!N$5))))</f>
        <v>9:30 - 11:00</v>
      </c>
      <c r="AL482" s="91">
        <f t="shared" si="227"/>
        <v>0</v>
      </c>
      <c r="AM482" s="91">
        <f t="shared" si="228"/>
        <v>0</v>
      </c>
      <c r="AN482" s="91" t="str">
        <f t="shared" si="213"/>
        <v/>
      </c>
      <c r="AO482" s="91" t="str">
        <f t="shared" si="214"/>
        <v/>
      </c>
      <c r="AP482" s="113" t="str">
        <f t="shared" si="215"/>
        <v/>
      </c>
      <c r="AQ482" s="114">
        <f t="shared" si="208"/>
        <v>0</v>
      </c>
      <c r="AR482" s="114">
        <f t="shared" si="209"/>
        <v>30000</v>
      </c>
      <c r="AS482" s="114">
        <f t="shared" si="210"/>
        <v>1.5994864666664823</v>
      </c>
      <c r="AT482" s="114">
        <f t="shared" si="216"/>
        <v>0</v>
      </c>
      <c r="AU482" s="91">
        <f t="shared" si="229"/>
        <v>0</v>
      </c>
      <c r="AV482" s="91">
        <f t="shared" si="230"/>
        <v>0</v>
      </c>
      <c r="AW482" s="91">
        <f t="shared" si="231"/>
        <v>0</v>
      </c>
      <c r="AX482" s="115">
        <f>IF(AV482=0,AX481,IF(VLOOKUP(C481,Сводный!I:L,2,FALSE)&lt;0,IF(AX481&lt;0,AX481-1,-1),IF(AX481&gt;0,AX481+1,1)))</f>
        <v>-1</v>
      </c>
      <c r="AY482" s="120"/>
    </row>
    <row r="483" spans="1:51" s="25" customFormat="1" ht="11.25">
      <c r="A483" s="124"/>
      <c r="B483" s="116">
        <v>482</v>
      </c>
      <c r="C483" s="134"/>
      <c r="D483" s="83"/>
      <c r="E483" s="84"/>
      <c r="F483" s="83"/>
      <c r="G483" s="85"/>
      <c r="H483" s="85"/>
      <c r="I483" s="86"/>
      <c r="J483" s="86"/>
      <c r="K483" s="85"/>
      <c r="L483" s="86"/>
      <c r="M483" s="118"/>
      <c r="N483" s="108"/>
      <c r="O483" s="109"/>
      <c r="P483" s="110"/>
      <c r="Q483" s="86"/>
      <c r="R483" s="86"/>
      <c r="S483" s="128">
        <f t="shared" si="211"/>
        <v>30479.845939999945</v>
      </c>
      <c r="T483" s="128">
        <f t="shared" si="212"/>
        <v>0</v>
      </c>
      <c r="U483" s="126">
        <f t="shared" si="217"/>
        <v>0</v>
      </c>
      <c r="V483" s="126">
        <f t="shared" si="218"/>
        <v>0</v>
      </c>
      <c r="W483" s="125">
        <f t="shared" si="219"/>
        <v>0</v>
      </c>
      <c r="X483" s="125">
        <f t="shared" si="220"/>
        <v>0</v>
      </c>
      <c r="Y483" s="127">
        <f t="shared" si="221"/>
        <v>1407.0099999999979</v>
      </c>
      <c r="Z483" s="127">
        <f t="shared" si="222"/>
        <v>479.84593999999817</v>
      </c>
      <c r="AA483" s="127">
        <f t="shared" si="223"/>
        <v>1407.0099999999979</v>
      </c>
      <c r="AB483" s="127">
        <f t="shared" si="224"/>
        <v>479.84593999999817</v>
      </c>
      <c r="AC483" s="91" t="str">
        <f>VLOOKUP(WEEKDAY(C483,2),Служебный!K$4:L$10,2)</f>
        <v>сб</v>
      </c>
      <c r="AD483" s="111" t="str">
        <f t="shared" si="232"/>
        <v/>
      </c>
      <c r="AE483" s="91" t="e">
        <f>VLOOKUP(G:G,Служебный!B:G,6,)</f>
        <v>#N/A</v>
      </c>
      <c r="AF483" s="91" t="e">
        <f>VLOOKUP(G:G,Служебный!B:G,3,FALSE)</f>
        <v>#N/A</v>
      </c>
      <c r="AG483" s="91" t="e">
        <f>VLOOKUP(G:G,Служебный!B:G,4,FALSE)</f>
        <v>#N/A</v>
      </c>
      <c r="AH483" s="112">
        <f t="shared" si="225"/>
        <v>0</v>
      </c>
      <c r="AI483" s="112">
        <f t="shared" si="226"/>
        <v>0</v>
      </c>
      <c r="AJ483" s="112" t="str">
        <f t="shared" si="207"/>
        <v>интрадей</v>
      </c>
      <c r="AK483" s="91" t="str">
        <f>IF(D483&lt;Служебный!P$3,"Раньше открытия",IF(D483&gt;Служебный!P$6,"Позже закрытия",IF(D483&lt;Служебный!P$4,Служебный!N$4,IF((D483&gt;Служебный!P$5),Служебный!N$6,Служебный!N$5))))</f>
        <v>9:30 - 11:00</v>
      </c>
      <c r="AL483" s="91">
        <f t="shared" si="227"/>
        <v>0</v>
      </c>
      <c r="AM483" s="91">
        <f t="shared" si="228"/>
        <v>0</v>
      </c>
      <c r="AN483" s="91" t="str">
        <f t="shared" si="213"/>
        <v/>
      </c>
      <c r="AO483" s="91" t="str">
        <f t="shared" si="214"/>
        <v/>
      </c>
      <c r="AP483" s="113" t="str">
        <f t="shared" si="215"/>
        <v/>
      </c>
      <c r="AQ483" s="114">
        <f t="shared" si="208"/>
        <v>0</v>
      </c>
      <c r="AR483" s="114">
        <f t="shared" si="209"/>
        <v>30000</v>
      </c>
      <c r="AS483" s="114">
        <f t="shared" si="210"/>
        <v>1.5994864666664823</v>
      </c>
      <c r="AT483" s="114">
        <f t="shared" si="216"/>
        <v>0</v>
      </c>
      <c r="AU483" s="91">
        <f t="shared" si="229"/>
        <v>0</v>
      </c>
      <c r="AV483" s="91">
        <f t="shared" si="230"/>
        <v>0</v>
      </c>
      <c r="AW483" s="91">
        <f t="shared" si="231"/>
        <v>0</v>
      </c>
      <c r="AX483" s="115">
        <f>IF(AV483=0,AX482,IF(VLOOKUP(C482,Сводный!I:L,2,FALSE)&lt;0,IF(AX482&lt;0,AX482-1,-1),IF(AX482&gt;0,AX482+1,1)))</f>
        <v>-1</v>
      </c>
      <c r="AY483" s="120"/>
    </row>
    <row r="484" spans="1:51" s="25" customFormat="1" ht="11.25">
      <c r="A484" s="124"/>
      <c r="B484" s="116">
        <v>483</v>
      </c>
      <c r="C484" s="134"/>
      <c r="D484" s="83"/>
      <c r="E484" s="84"/>
      <c r="F484" s="83"/>
      <c r="G484" s="85"/>
      <c r="H484" s="85"/>
      <c r="I484" s="86"/>
      <c r="J484" s="86"/>
      <c r="K484" s="85"/>
      <c r="L484" s="86"/>
      <c r="M484" s="118"/>
      <c r="N484" s="108"/>
      <c r="O484" s="109"/>
      <c r="P484" s="110"/>
      <c r="Q484" s="86"/>
      <c r="R484" s="86"/>
      <c r="S484" s="128">
        <f t="shared" si="211"/>
        <v>30479.845939999945</v>
      </c>
      <c r="T484" s="128">
        <f t="shared" si="212"/>
        <v>0</v>
      </c>
      <c r="U484" s="126">
        <f t="shared" si="217"/>
        <v>0</v>
      </c>
      <c r="V484" s="126">
        <f t="shared" si="218"/>
        <v>0</v>
      </c>
      <c r="W484" s="125">
        <f t="shared" si="219"/>
        <v>0</v>
      </c>
      <c r="X484" s="125">
        <f t="shared" si="220"/>
        <v>0</v>
      </c>
      <c r="Y484" s="127">
        <f t="shared" si="221"/>
        <v>1407.0099999999979</v>
      </c>
      <c r="Z484" s="127">
        <f t="shared" si="222"/>
        <v>479.84593999999817</v>
      </c>
      <c r="AA484" s="127">
        <f t="shared" si="223"/>
        <v>1407.0099999999979</v>
      </c>
      <c r="AB484" s="127">
        <f t="shared" si="224"/>
        <v>479.84593999999817</v>
      </c>
      <c r="AC484" s="91" t="str">
        <f>VLOOKUP(WEEKDAY(C484,2),Служебный!K$4:L$10,2)</f>
        <v>сб</v>
      </c>
      <c r="AD484" s="111" t="str">
        <f t="shared" si="232"/>
        <v/>
      </c>
      <c r="AE484" s="91" t="e">
        <f>VLOOKUP(G:G,Служебный!B:G,6,)</f>
        <v>#N/A</v>
      </c>
      <c r="AF484" s="91" t="e">
        <f>VLOOKUP(G:G,Служебный!B:G,3,FALSE)</f>
        <v>#N/A</v>
      </c>
      <c r="AG484" s="91" t="e">
        <f>VLOOKUP(G:G,Служебный!B:G,4,FALSE)</f>
        <v>#N/A</v>
      </c>
      <c r="AH484" s="112">
        <f t="shared" si="225"/>
        <v>0</v>
      </c>
      <c r="AI484" s="112">
        <f t="shared" si="226"/>
        <v>0</v>
      </c>
      <c r="AJ484" s="112" t="str">
        <f t="shared" si="207"/>
        <v>интрадей</v>
      </c>
      <c r="AK484" s="91" t="str">
        <f>IF(D484&lt;Служебный!P$3,"Раньше открытия",IF(D484&gt;Служебный!P$6,"Позже закрытия",IF(D484&lt;Служебный!P$4,Служебный!N$4,IF((D484&gt;Служебный!P$5),Служебный!N$6,Служебный!N$5))))</f>
        <v>9:30 - 11:00</v>
      </c>
      <c r="AL484" s="91">
        <f t="shared" si="227"/>
        <v>0</v>
      </c>
      <c r="AM484" s="91">
        <f t="shared" si="228"/>
        <v>0</v>
      </c>
      <c r="AN484" s="91" t="str">
        <f t="shared" si="213"/>
        <v/>
      </c>
      <c r="AO484" s="91" t="str">
        <f t="shared" si="214"/>
        <v/>
      </c>
      <c r="AP484" s="113" t="str">
        <f t="shared" si="215"/>
        <v/>
      </c>
      <c r="AQ484" s="114">
        <f t="shared" si="208"/>
        <v>0</v>
      </c>
      <c r="AR484" s="114">
        <f t="shared" si="209"/>
        <v>30000</v>
      </c>
      <c r="AS484" s="114">
        <f t="shared" si="210"/>
        <v>1.5994864666664823</v>
      </c>
      <c r="AT484" s="114">
        <f t="shared" si="216"/>
        <v>0</v>
      </c>
      <c r="AU484" s="91">
        <f t="shared" si="229"/>
        <v>0</v>
      </c>
      <c r="AV484" s="91">
        <f t="shared" si="230"/>
        <v>0</v>
      </c>
      <c r="AW484" s="91">
        <f t="shared" si="231"/>
        <v>0</v>
      </c>
      <c r="AX484" s="115">
        <f>IF(AV484=0,AX483,IF(VLOOKUP(C483,Сводный!I:L,2,FALSE)&lt;0,IF(AX483&lt;0,AX483-1,-1),IF(AX483&gt;0,AX483+1,1)))</f>
        <v>-1</v>
      </c>
      <c r="AY484" s="120"/>
    </row>
    <row r="485" spans="1:51" s="25" customFormat="1" ht="11.25">
      <c r="A485" s="124"/>
      <c r="B485" s="116">
        <v>484</v>
      </c>
      <c r="C485" s="134"/>
      <c r="D485" s="83"/>
      <c r="E485" s="84"/>
      <c r="F485" s="83"/>
      <c r="G485" s="85"/>
      <c r="H485" s="85"/>
      <c r="I485" s="86"/>
      <c r="J485" s="86"/>
      <c r="K485" s="85"/>
      <c r="L485" s="86"/>
      <c r="M485" s="118"/>
      <c r="N485" s="108"/>
      <c r="O485" s="109"/>
      <c r="P485" s="110"/>
      <c r="Q485" s="86"/>
      <c r="R485" s="86"/>
      <c r="S485" s="128">
        <f t="shared" si="211"/>
        <v>30479.845939999945</v>
      </c>
      <c r="T485" s="128">
        <f t="shared" si="212"/>
        <v>0</v>
      </c>
      <c r="U485" s="126">
        <f t="shared" si="217"/>
        <v>0</v>
      </c>
      <c r="V485" s="126">
        <f t="shared" si="218"/>
        <v>0</v>
      </c>
      <c r="W485" s="125">
        <f t="shared" si="219"/>
        <v>0</v>
      </c>
      <c r="X485" s="125">
        <f t="shared" si="220"/>
        <v>0</v>
      </c>
      <c r="Y485" s="127">
        <f t="shared" si="221"/>
        <v>1407.0099999999979</v>
      </c>
      <c r="Z485" s="127">
        <f t="shared" si="222"/>
        <v>479.84593999999817</v>
      </c>
      <c r="AA485" s="127">
        <f t="shared" si="223"/>
        <v>1407.0099999999979</v>
      </c>
      <c r="AB485" s="127">
        <f t="shared" si="224"/>
        <v>479.84593999999817</v>
      </c>
      <c r="AC485" s="91" t="str">
        <f>VLOOKUP(WEEKDAY(C485,2),Служебный!K$4:L$10,2)</f>
        <v>сб</v>
      </c>
      <c r="AD485" s="111" t="str">
        <f t="shared" si="232"/>
        <v/>
      </c>
      <c r="AE485" s="91" t="e">
        <f>VLOOKUP(G:G,Служебный!B:G,6,)</f>
        <v>#N/A</v>
      </c>
      <c r="AF485" s="91" t="e">
        <f>VLOOKUP(G:G,Служебный!B:G,3,FALSE)</f>
        <v>#N/A</v>
      </c>
      <c r="AG485" s="91" t="e">
        <f>VLOOKUP(G:G,Служебный!B:G,4,FALSE)</f>
        <v>#N/A</v>
      </c>
      <c r="AH485" s="112">
        <f t="shared" si="225"/>
        <v>0</v>
      </c>
      <c r="AI485" s="112">
        <f t="shared" si="226"/>
        <v>0</v>
      </c>
      <c r="AJ485" s="112" t="str">
        <f t="shared" si="207"/>
        <v>интрадей</v>
      </c>
      <c r="AK485" s="91" t="str">
        <f>IF(D485&lt;Служебный!P$3,"Раньше открытия",IF(D485&gt;Служебный!P$6,"Позже закрытия",IF(D485&lt;Служебный!P$4,Служебный!N$4,IF((D485&gt;Служебный!P$5),Служебный!N$6,Служебный!N$5))))</f>
        <v>9:30 - 11:00</v>
      </c>
      <c r="AL485" s="91">
        <f t="shared" si="227"/>
        <v>0</v>
      </c>
      <c r="AM485" s="91">
        <f t="shared" si="228"/>
        <v>0</v>
      </c>
      <c r="AN485" s="91" t="str">
        <f t="shared" si="213"/>
        <v/>
      </c>
      <c r="AO485" s="91" t="str">
        <f t="shared" si="214"/>
        <v/>
      </c>
      <c r="AP485" s="113" t="str">
        <f t="shared" si="215"/>
        <v/>
      </c>
      <c r="AQ485" s="114">
        <f t="shared" si="208"/>
        <v>0</v>
      </c>
      <c r="AR485" s="114">
        <f t="shared" si="209"/>
        <v>30000</v>
      </c>
      <c r="AS485" s="114">
        <f t="shared" si="210"/>
        <v>1.5994864666664823</v>
      </c>
      <c r="AT485" s="114">
        <f t="shared" si="216"/>
        <v>0</v>
      </c>
      <c r="AU485" s="91">
        <f t="shared" si="229"/>
        <v>0</v>
      </c>
      <c r="AV485" s="91">
        <f t="shared" si="230"/>
        <v>0</v>
      </c>
      <c r="AW485" s="91">
        <f t="shared" si="231"/>
        <v>0</v>
      </c>
      <c r="AX485" s="115">
        <f>IF(AV485=0,AX484,IF(VLOOKUP(C484,Сводный!I:L,2,FALSE)&lt;0,IF(AX484&lt;0,AX484-1,-1),IF(AX484&gt;0,AX484+1,1)))</f>
        <v>-1</v>
      </c>
      <c r="AY485" s="120"/>
    </row>
    <row r="486" spans="1:51" s="25" customFormat="1" ht="11.25">
      <c r="A486" s="124"/>
      <c r="B486" s="116">
        <v>485</v>
      </c>
      <c r="C486" s="134"/>
      <c r="D486" s="83"/>
      <c r="E486" s="84"/>
      <c r="F486" s="83"/>
      <c r="G486" s="85"/>
      <c r="H486" s="85"/>
      <c r="I486" s="86"/>
      <c r="J486" s="86"/>
      <c r="K486" s="85"/>
      <c r="L486" s="86"/>
      <c r="M486" s="118"/>
      <c r="N486" s="108"/>
      <c r="O486" s="109"/>
      <c r="P486" s="110"/>
      <c r="Q486" s="86"/>
      <c r="R486" s="86"/>
      <c r="S486" s="128">
        <f t="shared" si="211"/>
        <v>30479.845939999945</v>
      </c>
      <c r="T486" s="128">
        <f t="shared" si="212"/>
        <v>0</v>
      </c>
      <c r="U486" s="126">
        <f t="shared" si="217"/>
        <v>0</v>
      </c>
      <c r="V486" s="126">
        <f t="shared" si="218"/>
        <v>0</v>
      </c>
      <c r="W486" s="125">
        <f t="shared" si="219"/>
        <v>0</v>
      </c>
      <c r="X486" s="125">
        <f t="shared" si="220"/>
        <v>0</v>
      </c>
      <c r="Y486" s="127">
        <f t="shared" si="221"/>
        <v>1407.0099999999979</v>
      </c>
      <c r="Z486" s="127">
        <f t="shared" si="222"/>
        <v>479.84593999999817</v>
      </c>
      <c r="AA486" s="127">
        <f t="shared" si="223"/>
        <v>1407.0099999999979</v>
      </c>
      <c r="AB486" s="127">
        <f t="shared" si="224"/>
        <v>479.84593999999817</v>
      </c>
      <c r="AC486" s="91" t="str">
        <f>VLOOKUP(WEEKDAY(C486,2),Служебный!K$4:L$10,2)</f>
        <v>сб</v>
      </c>
      <c r="AD486" s="111" t="str">
        <f t="shared" si="232"/>
        <v/>
      </c>
      <c r="AE486" s="91" t="e">
        <f>VLOOKUP(G:G,Служебный!B:G,6,)</f>
        <v>#N/A</v>
      </c>
      <c r="AF486" s="91" t="e">
        <f>VLOOKUP(G:G,Служебный!B:G,3,FALSE)</f>
        <v>#N/A</v>
      </c>
      <c r="AG486" s="91" t="e">
        <f>VLOOKUP(G:G,Служебный!B:G,4,FALSE)</f>
        <v>#N/A</v>
      </c>
      <c r="AH486" s="112">
        <f t="shared" si="225"/>
        <v>0</v>
      </c>
      <c r="AI486" s="112">
        <f t="shared" si="226"/>
        <v>0</v>
      </c>
      <c r="AJ486" s="112" t="str">
        <f t="shared" si="207"/>
        <v>интрадей</v>
      </c>
      <c r="AK486" s="91" t="str">
        <f>IF(D486&lt;Служебный!P$3,"Раньше открытия",IF(D486&gt;Служебный!P$6,"Позже закрытия",IF(D486&lt;Служебный!P$4,Служебный!N$4,IF((D486&gt;Служебный!P$5),Служебный!N$6,Служебный!N$5))))</f>
        <v>9:30 - 11:00</v>
      </c>
      <c r="AL486" s="91">
        <f t="shared" si="227"/>
        <v>0</v>
      </c>
      <c r="AM486" s="91">
        <f t="shared" si="228"/>
        <v>0</v>
      </c>
      <c r="AN486" s="91" t="str">
        <f t="shared" si="213"/>
        <v/>
      </c>
      <c r="AO486" s="91" t="str">
        <f t="shared" si="214"/>
        <v/>
      </c>
      <c r="AP486" s="113" t="str">
        <f t="shared" si="215"/>
        <v/>
      </c>
      <c r="AQ486" s="114">
        <f t="shared" si="208"/>
        <v>0</v>
      </c>
      <c r="AR486" s="114">
        <f t="shared" si="209"/>
        <v>30000</v>
      </c>
      <c r="AS486" s="114">
        <f t="shared" si="210"/>
        <v>1.5994864666664823</v>
      </c>
      <c r="AT486" s="114">
        <f t="shared" si="216"/>
        <v>0</v>
      </c>
      <c r="AU486" s="91">
        <f t="shared" si="229"/>
        <v>0</v>
      </c>
      <c r="AV486" s="91">
        <f t="shared" si="230"/>
        <v>0</v>
      </c>
      <c r="AW486" s="91">
        <f t="shared" si="231"/>
        <v>0</v>
      </c>
      <c r="AX486" s="115">
        <f>IF(AV486=0,AX485,IF(VLOOKUP(C485,Сводный!I:L,2,FALSE)&lt;0,IF(AX485&lt;0,AX485-1,-1),IF(AX485&gt;0,AX485+1,1)))</f>
        <v>-1</v>
      </c>
      <c r="AY486" s="120"/>
    </row>
    <row r="487" spans="1:51" s="25" customFormat="1" ht="11.25">
      <c r="A487" s="124"/>
      <c r="B487" s="116">
        <v>486</v>
      </c>
      <c r="C487" s="134"/>
      <c r="D487" s="83"/>
      <c r="E487" s="84"/>
      <c r="F487" s="83"/>
      <c r="G487" s="85"/>
      <c r="H487" s="85"/>
      <c r="I487" s="86"/>
      <c r="J487" s="86"/>
      <c r="K487" s="85"/>
      <c r="L487" s="86"/>
      <c r="M487" s="118"/>
      <c r="N487" s="108"/>
      <c r="O487" s="109"/>
      <c r="P487" s="110"/>
      <c r="Q487" s="86"/>
      <c r="R487" s="86"/>
      <c r="S487" s="128">
        <f t="shared" si="211"/>
        <v>30479.845939999945</v>
      </c>
      <c r="T487" s="128">
        <f t="shared" si="212"/>
        <v>0</v>
      </c>
      <c r="U487" s="126">
        <f t="shared" si="217"/>
        <v>0</v>
      </c>
      <c r="V487" s="126">
        <f t="shared" si="218"/>
        <v>0</v>
      </c>
      <c r="W487" s="125">
        <f t="shared" si="219"/>
        <v>0</v>
      </c>
      <c r="X487" s="125">
        <f t="shared" si="220"/>
        <v>0</v>
      </c>
      <c r="Y487" s="127">
        <f t="shared" si="221"/>
        <v>1407.0099999999979</v>
      </c>
      <c r="Z487" s="127">
        <f t="shared" si="222"/>
        <v>479.84593999999817</v>
      </c>
      <c r="AA487" s="127">
        <f t="shared" si="223"/>
        <v>1407.0099999999979</v>
      </c>
      <c r="AB487" s="127">
        <f t="shared" si="224"/>
        <v>479.84593999999817</v>
      </c>
      <c r="AC487" s="91" t="str">
        <f>VLOOKUP(WEEKDAY(C487,2),Служебный!K$4:L$10,2)</f>
        <v>сб</v>
      </c>
      <c r="AD487" s="111" t="str">
        <f t="shared" si="232"/>
        <v/>
      </c>
      <c r="AE487" s="91" t="e">
        <f>VLOOKUP(G:G,Служебный!B:G,6,)</f>
        <v>#N/A</v>
      </c>
      <c r="AF487" s="91" t="e">
        <f>VLOOKUP(G:G,Служебный!B:G,3,FALSE)</f>
        <v>#N/A</v>
      </c>
      <c r="AG487" s="91" t="e">
        <f>VLOOKUP(G:G,Служебный!B:G,4,FALSE)</f>
        <v>#N/A</v>
      </c>
      <c r="AH487" s="112">
        <f t="shared" si="225"/>
        <v>0</v>
      </c>
      <c r="AI487" s="112">
        <f t="shared" si="226"/>
        <v>0</v>
      </c>
      <c r="AJ487" s="112" t="str">
        <f t="shared" si="207"/>
        <v>интрадей</v>
      </c>
      <c r="AK487" s="91" t="str">
        <f>IF(D487&lt;Служебный!P$3,"Раньше открытия",IF(D487&gt;Служебный!P$6,"Позже закрытия",IF(D487&lt;Служебный!P$4,Служебный!N$4,IF((D487&gt;Служебный!P$5),Служебный!N$6,Служебный!N$5))))</f>
        <v>9:30 - 11:00</v>
      </c>
      <c r="AL487" s="91">
        <f t="shared" si="227"/>
        <v>0</v>
      </c>
      <c r="AM487" s="91">
        <f t="shared" si="228"/>
        <v>0</v>
      </c>
      <c r="AN487" s="91" t="str">
        <f t="shared" si="213"/>
        <v/>
      </c>
      <c r="AO487" s="91" t="str">
        <f t="shared" si="214"/>
        <v/>
      </c>
      <c r="AP487" s="113" t="str">
        <f t="shared" si="215"/>
        <v/>
      </c>
      <c r="AQ487" s="114">
        <f t="shared" si="208"/>
        <v>0</v>
      </c>
      <c r="AR487" s="114">
        <f t="shared" si="209"/>
        <v>30000</v>
      </c>
      <c r="AS487" s="114">
        <f t="shared" si="210"/>
        <v>1.5994864666664823</v>
      </c>
      <c r="AT487" s="114">
        <f t="shared" si="216"/>
        <v>0</v>
      </c>
      <c r="AU487" s="91">
        <f t="shared" si="229"/>
        <v>0</v>
      </c>
      <c r="AV487" s="91">
        <f t="shared" si="230"/>
        <v>0</v>
      </c>
      <c r="AW487" s="91">
        <f t="shared" si="231"/>
        <v>0</v>
      </c>
      <c r="AX487" s="115">
        <f>IF(AV487=0,AX486,IF(VLOOKUP(C486,Сводный!I:L,2,FALSE)&lt;0,IF(AX486&lt;0,AX486-1,-1),IF(AX486&gt;0,AX486+1,1)))</f>
        <v>-1</v>
      </c>
      <c r="AY487" s="120"/>
    </row>
    <row r="488" spans="1:51" s="25" customFormat="1" ht="11.25">
      <c r="A488" s="124"/>
      <c r="B488" s="116">
        <v>487</v>
      </c>
      <c r="C488" s="134"/>
      <c r="D488" s="83"/>
      <c r="E488" s="84"/>
      <c r="F488" s="83"/>
      <c r="G488" s="85"/>
      <c r="H488" s="85"/>
      <c r="I488" s="86"/>
      <c r="J488" s="86"/>
      <c r="K488" s="85"/>
      <c r="L488" s="86"/>
      <c r="M488" s="118"/>
      <c r="N488" s="108"/>
      <c r="O488" s="109"/>
      <c r="P488" s="110"/>
      <c r="Q488" s="86"/>
      <c r="R488" s="86"/>
      <c r="S488" s="128">
        <f t="shared" si="211"/>
        <v>30479.845939999945</v>
      </c>
      <c r="T488" s="128">
        <f t="shared" si="212"/>
        <v>0</v>
      </c>
      <c r="U488" s="126">
        <f t="shared" si="217"/>
        <v>0</v>
      </c>
      <c r="V488" s="126">
        <f t="shared" si="218"/>
        <v>0</v>
      </c>
      <c r="W488" s="125">
        <f t="shared" si="219"/>
        <v>0</v>
      </c>
      <c r="X488" s="125">
        <f t="shared" si="220"/>
        <v>0</v>
      </c>
      <c r="Y488" s="127">
        <f t="shared" si="221"/>
        <v>1407.0099999999979</v>
      </c>
      <c r="Z488" s="127">
        <f t="shared" si="222"/>
        <v>479.84593999999817</v>
      </c>
      <c r="AA488" s="127">
        <f t="shared" si="223"/>
        <v>1407.0099999999979</v>
      </c>
      <c r="AB488" s="127">
        <f t="shared" si="224"/>
        <v>479.84593999999817</v>
      </c>
      <c r="AC488" s="91" t="str">
        <f>VLOOKUP(WEEKDAY(C488,2),Служебный!K$4:L$10,2)</f>
        <v>сб</v>
      </c>
      <c r="AD488" s="111" t="str">
        <f t="shared" si="232"/>
        <v/>
      </c>
      <c r="AE488" s="91" t="e">
        <f>VLOOKUP(G:G,Служебный!B:G,6,)</f>
        <v>#N/A</v>
      </c>
      <c r="AF488" s="91" t="e">
        <f>VLOOKUP(G:G,Служебный!B:G,3,FALSE)</f>
        <v>#N/A</v>
      </c>
      <c r="AG488" s="91" t="e">
        <f>VLOOKUP(G:G,Служебный!B:G,4,FALSE)</f>
        <v>#N/A</v>
      </c>
      <c r="AH488" s="112">
        <f t="shared" si="225"/>
        <v>0</v>
      </c>
      <c r="AI488" s="112">
        <f t="shared" si="226"/>
        <v>0</v>
      </c>
      <c r="AJ488" s="112" t="str">
        <f t="shared" si="207"/>
        <v>интрадей</v>
      </c>
      <c r="AK488" s="91" t="str">
        <f>IF(D488&lt;Служебный!P$3,"Раньше открытия",IF(D488&gt;Служебный!P$6,"Позже закрытия",IF(D488&lt;Служебный!P$4,Служебный!N$4,IF((D488&gt;Служебный!P$5),Служебный!N$6,Служебный!N$5))))</f>
        <v>9:30 - 11:00</v>
      </c>
      <c r="AL488" s="91">
        <f t="shared" si="227"/>
        <v>0</v>
      </c>
      <c r="AM488" s="91">
        <f t="shared" si="228"/>
        <v>0</v>
      </c>
      <c r="AN488" s="91" t="str">
        <f t="shared" si="213"/>
        <v/>
      </c>
      <c r="AO488" s="91" t="str">
        <f t="shared" si="214"/>
        <v/>
      </c>
      <c r="AP488" s="113" t="str">
        <f t="shared" si="215"/>
        <v/>
      </c>
      <c r="AQ488" s="114">
        <f t="shared" si="208"/>
        <v>0</v>
      </c>
      <c r="AR488" s="114">
        <f t="shared" si="209"/>
        <v>30000</v>
      </c>
      <c r="AS488" s="114">
        <f t="shared" si="210"/>
        <v>1.5994864666664823</v>
      </c>
      <c r="AT488" s="114">
        <f t="shared" si="216"/>
        <v>0</v>
      </c>
      <c r="AU488" s="91">
        <f t="shared" si="229"/>
        <v>0</v>
      </c>
      <c r="AV488" s="91">
        <f t="shared" si="230"/>
        <v>0</v>
      </c>
      <c r="AW488" s="91">
        <f t="shared" si="231"/>
        <v>0</v>
      </c>
      <c r="AX488" s="115">
        <f>IF(AV488=0,AX487,IF(VLOOKUP(C487,Сводный!I:L,2,FALSE)&lt;0,IF(AX487&lt;0,AX487-1,-1),IF(AX487&gt;0,AX487+1,1)))</f>
        <v>-1</v>
      </c>
      <c r="AY488" s="120"/>
    </row>
    <row r="489" spans="1:51" s="25" customFormat="1" ht="11.25">
      <c r="A489" s="124"/>
      <c r="B489" s="116">
        <v>488</v>
      </c>
      <c r="C489" s="134"/>
      <c r="D489" s="83"/>
      <c r="E489" s="84"/>
      <c r="F489" s="83"/>
      <c r="G489" s="85"/>
      <c r="H489" s="85"/>
      <c r="I489" s="86"/>
      <c r="J489" s="86"/>
      <c r="K489" s="85"/>
      <c r="L489" s="86"/>
      <c r="M489" s="118"/>
      <c r="N489" s="108"/>
      <c r="O489" s="109"/>
      <c r="P489" s="110"/>
      <c r="Q489" s="86"/>
      <c r="R489" s="86"/>
      <c r="S489" s="128">
        <f t="shared" si="211"/>
        <v>30479.845939999945</v>
      </c>
      <c r="T489" s="128">
        <f t="shared" si="212"/>
        <v>0</v>
      </c>
      <c r="U489" s="126">
        <f t="shared" si="217"/>
        <v>0</v>
      </c>
      <c r="V489" s="126">
        <f t="shared" si="218"/>
        <v>0</v>
      </c>
      <c r="W489" s="125">
        <f t="shared" si="219"/>
        <v>0</v>
      </c>
      <c r="X489" s="125">
        <f t="shared" si="220"/>
        <v>0</v>
      </c>
      <c r="Y489" s="127">
        <f t="shared" si="221"/>
        <v>1407.0099999999979</v>
      </c>
      <c r="Z489" s="127">
        <f t="shared" si="222"/>
        <v>479.84593999999817</v>
      </c>
      <c r="AA489" s="127">
        <f t="shared" si="223"/>
        <v>1407.0099999999979</v>
      </c>
      <c r="AB489" s="127">
        <f t="shared" si="224"/>
        <v>479.84593999999817</v>
      </c>
      <c r="AC489" s="91" t="str">
        <f>VLOOKUP(WEEKDAY(C489,2),Служебный!K$4:L$10,2)</f>
        <v>сб</v>
      </c>
      <c r="AD489" s="111" t="str">
        <f t="shared" si="232"/>
        <v/>
      </c>
      <c r="AE489" s="91" t="e">
        <f>VLOOKUP(G:G,Служебный!B:G,6,)</f>
        <v>#N/A</v>
      </c>
      <c r="AF489" s="91" t="e">
        <f>VLOOKUP(G:G,Служебный!B:G,3,FALSE)</f>
        <v>#N/A</v>
      </c>
      <c r="AG489" s="91" t="e">
        <f>VLOOKUP(G:G,Служебный!B:G,4,FALSE)</f>
        <v>#N/A</v>
      </c>
      <c r="AH489" s="112">
        <f t="shared" si="225"/>
        <v>0</v>
      </c>
      <c r="AI489" s="112">
        <f t="shared" si="226"/>
        <v>0</v>
      </c>
      <c r="AJ489" s="112" t="str">
        <f t="shared" si="207"/>
        <v>интрадей</v>
      </c>
      <c r="AK489" s="91" t="str">
        <f>IF(D489&lt;Служебный!P$3,"Раньше открытия",IF(D489&gt;Служебный!P$6,"Позже закрытия",IF(D489&lt;Служебный!P$4,Служебный!N$4,IF((D489&gt;Служебный!P$5),Служебный!N$6,Служебный!N$5))))</f>
        <v>9:30 - 11:00</v>
      </c>
      <c r="AL489" s="91">
        <f t="shared" si="227"/>
        <v>0</v>
      </c>
      <c r="AM489" s="91">
        <f t="shared" si="228"/>
        <v>0</v>
      </c>
      <c r="AN489" s="91" t="str">
        <f t="shared" si="213"/>
        <v/>
      </c>
      <c r="AO489" s="91" t="str">
        <f t="shared" si="214"/>
        <v/>
      </c>
      <c r="AP489" s="113" t="str">
        <f t="shared" si="215"/>
        <v/>
      </c>
      <c r="AQ489" s="114">
        <f t="shared" si="208"/>
        <v>0</v>
      </c>
      <c r="AR489" s="114">
        <f t="shared" si="209"/>
        <v>30000</v>
      </c>
      <c r="AS489" s="114">
        <f t="shared" si="210"/>
        <v>1.5994864666664823</v>
      </c>
      <c r="AT489" s="114">
        <f t="shared" si="216"/>
        <v>0</v>
      </c>
      <c r="AU489" s="91">
        <f t="shared" si="229"/>
        <v>0</v>
      </c>
      <c r="AV489" s="91">
        <f t="shared" si="230"/>
        <v>0</v>
      </c>
      <c r="AW489" s="91">
        <f t="shared" si="231"/>
        <v>0</v>
      </c>
      <c r="AX489" s="115">
        <f>IF(AV489=0,AX488,IF(VLOOKUP(C488,Сводный!I:L,2,FALSE)&lt;0,IF(AX488&lt;0,AX488-1,-1),IF(AX488&gt;0,AX488+1,1)))</f>
        <v>-1</v>
      </c>
      <c r="AY489" s="120"/>
    </row>
    <row r="490" spans="1:51" s="25" customFormat="1" ht="11.25">
      <c r="A490" s="124"/>
      <c r="B490" s="116">
        <v>489</v>
      </c>
      <c r="C490" s="134"/>
      <c r="D490" s="83"/>
      <c r="E490" s="84"/>
      <c r="F490" s="83"/>
      <c r="G490" s="85"/>
      <c r="H490" s="85"/>
      <c r="I490" s="86"/>
      <c r="J490" s="86"/>
      <c r="K490" s="85"/>
      <c r="L490" s="86"/>
      <c r="M490" s="118"/>
      <c r="N490" s="108"/>
      <c r="O490" s="109"/>
      <c r="P490" s="110"/>
      <c r="Q490" s="86"/>
      <c r="R490" s="86"/>
      <c r="S490" s="128">
        <f t="shared" si="211"/>
        <v>30479.845939999945</v>
      </c>
      <c r="T490" s="128">
        <f t="shared" si="212"/>
        <v>0</v>
      </c>
      <c r="U490" s="126">
        <f t="shared" si="217"/>
        <v>0</v>
      </c>
      <c r="V490" s="126">
        <f t="shared" si="218"/>
        <v>0</v>
      </c>
      <c r="W490" s="125">
        <f t="shared" si="219"/>
        <v>0</v>
      </c>
      <c r="X490" s="125">
        <f t="shared" si="220"/>
        <v>0</v>
      </c>
      <c r="Y490" s="127">
        <f t="shared" si="221"/>
        <v>1407.0099999999979</v>
      </c>
      <c r="Z490" s="127">
        <f t="shared" si="222"/>
        <v>479.84593999999817</v>
      </c>
      <c r="AA490" s="127">
        <f t="shared" si="223"/>
        <v>1407.0099999999979</v>
      </c>
      <c r="AB490" s="127">
        <f t="shared" si="224"/>
        <v>479.84593999999817</v>
      </c>
      <c r="AC490" s="91" t="str">
        <f>VLOOKUP(WEEKDAY(C490,2),Служебный!K$4:L$10,2)</f>
        <v>сб</v>
      </c>
      <c r="AD490" s="111" t="str">
        <f t="shared" si="232"/>
        <v/>
      </c>
      <c r="AE490" s="91" t="e">
        <f>VLOOKUP(G:G,Служебный!B:G,6,)</f>
        <v>#N/A</v>
      </c>
      <c r="AF490" s="91" t="e">
        <f>VLOOKUP(G:G,Служебный!B:G,3,FALSE)</f>
        <v>#N/A</v>
      </c>
      <c r="AG490" s="91" t="e">
        <f>VLOOKUP(G:G,Служебный!B:G,4,FALSE)</f>
        <v>#N/A</v>
      </c>
      <c r="AH490" s="112">
        <f t="shared" si="225"/>
        <v>0</v>
      </c>
      <c r="AI490" s="112">
        <f t="shared" si="226"/>
        <v>0</v>
      </c>
      <c r="AJ490" s="112" t="str">
        <f t="shared" si="207"/>
        <v>интрадей</v>
      </c>
      <c r="AK490" s="91" t="str">
        <f>IF(D490&lt;Служебный!P$3,"Раньше открытия",IF(D490&gt;Служебный!P$6,"Позже закрытия",IF(D490&lt;Служебный!P$4,Служебный!N$4,IF((D490&gt;Служебный!P$5),Служебный!N$6,Служебный!N$5))))</f>
        <v>9:30 - 11:00</v>
      </c>
      <c r="AL490" s="91">
        <f t="shared" si="227"/>
        <v>0</v>
      </c>
      <c r="AM490" s="91">
        <f t="shared" si="228"/>
        <v>0</v>
      </c>
      <c r="AN490" s="91" t="str">
        <f t="shared" si="213"/>
        <v/>
      </c>
      <c r="AO490" s="91" t="str">
        <f t="shared" si="214"/>
        <v/>
      </c>
      <c r="AP490" s="113" t="str">
        <f t="shared" si="215"/>
        <v/>
      </c>
      <c r="AQ490" s="114">
        <f t="shared" si="208"/>
        <v>0</v>
      </c>
      <c r="AR490" s="114">
        <f t="shared" si="209"/>
        <v>30000</v>
      </c>
      <c r="AS490" s="114">
        <f t="shared" si="210"/>
        <v>1.5994864666664823</v>
      </c>
      <c r="AT490" s="114">
        <f t="shared" si="216"/>
        <v>0</v>
      </c>
      <c r="AU490" s="91">
        <f t="shared" si="229"/>
        <v>0</v>
      </c>
      <c r="AV490" s="91">
        <f t="shared" si="230"/>
        <v>0</v>
      </c>
      <c r="AW490" s="91">
        <f t="shared" si="231"/>
        <v>0</v>
      </c>
      <c r="AX490" s="115">
        <f>IF(AV490=0,AX489,IF(VLOOKUP(C489,Сводный!I:L,2,FALSE)&lt;0,IF(AX489&lt;0,AX489-1,-1),IF(AX489&gt;0,AX489+1,1)))</f>
        <v>-1</v>
      </c>
      <c r="AY490" s="120"/>
    </row>
    <row r="491" spans="1:51" s="25" customFormat="1" ht="11.25">
      <c r="A491" s="124"/>
      <c r="B491" s="116">
        <v>490</v>
      </c>
      <c r="C491" s="134"/>
      <c r="D491" s="83"/>
      <c r="E491" s="84"/>
      <c r="F491" s="83"/>
      <c r="G491" s="85"/>
      <c r="H491" s="85"/>
      <c r="I491" s="86"/>
      <c r="J491" s="86"/>
      <c r="K491" s="85"/>
      <c r="L491" s="86"/>
      <c r="M491" s="118"/>
      <c r="N491" s="108"/>
      <c r="O491" s="109"/>
      <c r="P491" s="110"/>
      <c r="Q491" s="86"/>
      <c r="R491" s="86"/>
      <c r="S491" s="128">
        <f t="shared" si="211"/>
        <v>30479.845939999945</v>
      </c>
      <c r="T491" s="128">
        <f t="shared" si="212"/>
        <v>0</v>
      </c>
      <c r="U491" s="126">
        <f t="shared" si="217"/>
        <v>0</v>
      </c>
      <c r="V491" s="126">
        <f t="shared" si="218"/>
        <v>0</v>
      </c>
      <c r="W491" s="125">
        <f t="shared" si="219"/>
        <v>0</v>
      </c>
      <c r="X491" s="125">
        <f t="shared" si="220"/>
        <v>0</v>
      </c>
      <c r="Y491" s="127">
        <f t="shared" si="221"/>
        <v>1407.0099999999979</v>
      </c>
      <c r="Z491" s="127">
        <f t="shared" si="222"/>
        <v>479.84593999999817</v>
      </c>
      <c r="AA491" s="127">
        <f t="shared" si="223"/>
        <v>1407.0099999999979</v>
      </c>
      <c r="AB491" s="127">
        <f t="shared" si="224"/>
        <v>479.84593999999817</v>
      </c>
      <c r="AC491" s="91" t="str">
        <f>VLOOKUP(WEEKDAY(C491,2),Служебный!K$4:L$10,2)</f>
        <v>сб</v>
      </c>
      <c r="AD491" s="111" t="str">
        <f t="shared" si="232"/>
        <v/>
      </c>
      <c r="AE491" s="91" t="e">
        <f>VLOOKUP(G:G,Служебный!B:G,6,)</f>
        <v>#N/A</v>
      </c>
      <c r="AF491" s="91" t="e">
        <f>VLOOKUP(G:G,Служебный!B:G,3,FALSE)</f>
        <v>#N/A</v>
      </c>
      <c r="AG491" s="91" t="e">
        <f>VLOOKUP(G:G,Служебный!B:G,4,FALSE)</f>
        <v>#N/A</v>
      </c>
      <c r="AH491" s="112">
        <f t="shared" si="225"/>
        <v>0</v>
      </c>
      <c r="AI491" s="112">
        <f t="shared" si="226"/>
        <v>0</v>
      </c>
      <c r="AJ491" s="112" t="str">
        <f t="shared" si="207"/>
        <v>интрадей</v>
      </c>
      <c r="AK491" s="91" t="str">
        <f>IF(D491&lt;Служебный!P$3,"Раньше открытия",IF(D491&gt;Служебный!P$6,"Позже закрытия",IF(D491&lt;Служебный!P$4,Служебный!N$4,IF((D491&gt;Служебный!P$5),Служебный!N$6,Служебный!N$5))))</f>
        <v>9:30 - 11:00</v>
      </c>
      <c r="AL491" s="91">
        <f t="shared" si="227"/>
        <v>0</v>
      </c>
      <c r="AM491" s="91">
        <f t="shared" si="228"/>
        <v>0</v>
      </c>
      <c r="AN491" s="91" t="str">
        <f t="shared" si="213"/>
        <v/>
      </c>
      <c r="AO491" s="91" t="str">
        <f t="shared" si="214"/>
        <v/>
      </c>
      <c r="AP491" s="113" t="str">
        <f t="shared" si="215"/>
        <v/>
      </c>
      <c r="AQ491" s="114">
        <f t="shared" si="208"/>
        <v>0</v>
      </c>
      <c r="AR491" s="114">
        <f t="shared" si="209"/>
        <v>30000</v>
      </c>
      <c r="AS491" s="114">
        <f t="shared" si="210"/>
        <v>1.5994864666664823</v>
      </c>
      <c r="AT491" s="114">
        <f t="shared" si="216"/>
        <v>0</v>
      </c>
      <c r="AU491" s="91">
        <f t="shared" si="229"/>
        <v>0</v>
      </c>
      <c r="AV491" s="91">
        <f t="shared" si="230"/>
        <v>0</v>
      </c>
      <c r="AW491" s="91">
        <f t="shared" si="231"/>
        <v>0</v>
      </c>
      <c r="AX491" s="115">
        <f>IF(AV491=0,AX490,IF(VLOOKUP(C490,Сводный!I:L,2,FALSE)&lt;0,IF(AX490&lt;0,AX490-1,-1),IF(AX490&gt;0,AX490+1,1)))</f>
        <v>-1</v>
      </c>
      <c r="AY491" s="120"/>
    </row>
    <row r="492" spans="1:51" s="25" customFormat="1" ht="11.25">
      <c r="A492" s="124"/>
      <c r="B492" s="116">
        <v>491</v>
      </c>
      <c r="C492" s="134"/>
      <c r="D492" s="83"/>
      <c r="E492" s="84"/>
      <c r="F492" s="83"/>
      <c r="G492" s="85"/>
      <c r="H492" s="85"/>
      <c r="I492" s="86"/>
      <c r="J492" s="86"/>
      <c r="K492" s="85"/>
      <c r="L492" s="86"/>
      <c r="M492" s="118"/>
      <c r="N492" s="108"/>
      <c r="O492" s="109"/>
      <c r="P492" s="110"/>
      <c r="Q492" s="86"/>
      <c r="R492" s="86"/>
      <c r="S492" s="128">
        <f t="shared" si="211"/>
        <v>30479.845939999945</v>
      </c>
      <c r="T492" s="128">
        <f t="shared" si="212"/>
        <v>0</v>
      </c>
      <c r="U492" s="126">
        <f t="shared" si="217"/>
        <v>0</v>
      </c>
      <c r="V492" s="126">
        <f t="shared" si="218"/>
        <v>0</v>
      </c>
      <c r="W492" s="125">
        <f t="shared" si="219"/>
        <v>0</v>
      </c>
      <c r="X492" s="125">
        <f t="shared" si="220"/>
        <v>0</v>
      </c>
      <c r="Y492" s="127">
        <f t="shared" si="221"/>
        <v>1407.0099999999979</v>
      </c>
      <c r="Z492" s="127">
        <f t="shared" si="222"/>
        <v>479.84593999999817</v>
      </c>
      <c r="AA492" s="127">
        <f t="shared" si="223"/>
        <v>1407.0099999999979</v>
      </c>
      <c r="AB492" s="127">
        <f t="shared" si="224"/>
        <v>479.84593999999817</v>
      </c>
      <c r="AC492" s="91" t="str">
        <f>VLOOKUP(WEEKDAY(C492,2),Служебный!K$4:L$10,2)</f>
        <v>сб</v>
      </c>
      <c r="AD492" s="111" t="str">
        <f t="shared" si="232"/>
        <v/>
      </c>
      <c r="AE492" s="91" t="e">
        <f>VLOOKUP(G:G,Служебный!B:G,6,)</f>
        <v>#N/A</v>
      </c>
      <c r="AF492" s="91" t="e">
        <f>VLOOKUP(G:G,Служебный!B:G,3,FALSE)</f>
        <v>#N/A</v>
      </c>
      <c r="AG492" s="91" t="e">
        <f>VLOOKUP(G:G,Служебный!B:G,4,FALSE)</f>
        <v>#N/A</v>
      </c>
      <c r="AH492" s="112">
        <f t="shared" si="225"/>
        <v>0</v>
      </c>
      <c r="AI492" s="112">
        <f t="shared" si="226"/>
        <v>0</v>
      </c>
      <c r="AJ492" s="112" t="str">
        <f t="shared" si="207"/>
        <v>интрадей</v>
      </c>
      <c r="AK492" s="91" t="str">
        <f>IF(D492&lt;Служебный!P$3,"Раньше открытия",IF(D492&gt;Служебный!P$6,"Позже закрытия",IF(D492&lt;Служебный!P$4,Служебный!N$4,IF((D492&gt;Служебный!P$5),Служебный!N$6,Служебный!N$5))))</f>
        <v>9:30 - 11:00</v>
      </c>
      <c r="AL492" s="91">
        <f t="shared" si="227"/>
        <v>0</v>
      </c>
      <c r="AM492" s="91">
        <f t="shared" si="228"/>
        <v>0</v>
      </c>
      <c r="AN492" s="91" t="str">
        <f t="shared" si="213"/>
        <v/>
      </c>
      <c r="AO492" s="91" t="str">
        <f t="shared" si="214"/>
        <v/>
      </c>
      <c r="AP492" s="113" t="str">
        <f t="shared" si="215"/>
        <v/>
      </c>
      <c r="AQ492" s="114">
        <f t="shared" si="208"/>
        <v>0</v>
      </c>
      <c r="AR492" s="114">
        <f t="shared" si="209"/>
        <v>30000</v>
      </c>
      <c r="AS492" s="114">
        <f t="shared" si="210"/>
        <v>1.5994864666664823</v>
      </c>
      <c r="AT492" s="114">
        <f t="shared" si="216"/>
        <v>0</v>
      </c>
      <c r="AU492" s="91">
        <f t="shared" si="229"/>
        <v>0</v>
      </c>
      <c r="AV492" s="91">
        <f t="shared" si="230"/>
        <v>0</v>
      </c>
      <c r="AW492" s="91">
        <f t="shared" si="231"/>
        <v>0</v>
      </c>
      <c r="AX492" s="115">
        <f>IF(AV492=0,AX491,IF(VLOOKUP(C491,Сводный!I:L,2,FALSE)&lt;0,IF(AX491&lt;0,AX491-1,-1),IF(AX491&gt;0,AX491+1,1)))</f>
        <v>-1</v>
      </c>
      <c r="AY492" s="120"/>
    </row>
    <row r="493" spans="1:51" s="25" customFormat="1" ht="11.25">
      <c r="A493" s="124"/>
      <c r="B493" s="116">
        <v>492</v>
      </c>
      <c r="C493" s="134"/>
      <c r="D493" s="83"/>
      <c r="E493" s="84"/>
      <c r="F493" s="83"/>
      <c r="G493" s="85"/>
      <c r="H493" s="85"/>
      <c r="I493" s="86"/>
      <c r="J493" s="86"/>
      <c r="K493" s="85"/>
      <c r="L493" s="86"/>
      <c r="M493" s="118"/>
      <c r="N493" s="108"/>
      <c r="O493" s="109"/>
      <c r="P493" s="110"/>
      <c r="Q493" s="86"/>
      <c r="R493" s="86"/>
      <c r="S493" s="128">
        <f t="shared" si="211"/>
        <v>30479.845939999945</v>
      </c>
      <c r="T493" s="128">
        <f t="shared" si="212"/>
        <v>0</v>
      </c>
      <c r="U493" s="126">
        <f t="shared" si="217"/>
        <v>0</v>
      </c>
      <c r="V493" s="126">
        <f t="shared" si="218"/>
        <v>0</v>
      </c>
      <c r="W493" s="125">
        <f t="shared" si="219"/>
        <v>0</v>
      </c>
      <c r="X493" s="125">
        <f t="shared" si="220"/>
        <v>0</v>
      </c>
      <c r="Y493" s="127">
        <f t="shared" si="221"/>
        <v>1407.0099999999979</v>
      </c>
      <c r="Z493" s="127">
        <f t="shared" si="222"/>
        <v>479.84593999999817</v>
      </c>
      <c r="AA493" s="127">
        <f t="shared" si="223"/>
        <v>1407.0099999999979</v>
      </c>
      <c r="AB493" s="127">
        <f t="shared" si="224"/>
        <v>479.84593999999817</v>
      </c>
      <c r="AC493" s="91" t="str">
        <f>VLOOKUP(WEEKDAY(C493,2),Служебный!K$4:L$10,2)</f>
        <v>сб</v>
      </c>
      <c r="AD493" s="111" t="str">
        <f t="shared" si="232"/>
        <v/>
      </c>
      <c r="AE493" s="91" t="e">
        <f>VLOOKUP(G:G,Служебный!B:G,6,)</f>
        <v>#N/A</v>
      </c>
      <c r="AF493" s="91" t="e">
        <f>VLOOKUP(G:G,Служебный!B:G,3,FALSE)</f>
        <v>#N/A</v>
      </c>
      <c r="AG493" s="91" t="e">
        <f>VLOOKUP(G:G,Служебный!B:G,4,FALSE)</f>
        <v>#N/A</v>
      </c>
      <c r="AH493" s="112">
        <f t="shared" si="225"/>
        <v>0</v>
      </c>
      <c r="AI493" s="112">
        <f t="shared" si="226"/>
        <v>0</v>
      </c>
      <c r="AJ493" s="112" t="str">
        <f t="shared" si="207"/>
        <v>интрадей</v>
      </c>
      <c r="AK493" s="91" t="str">
        <f>IF(D493&lt;Служебный!P$3,"Раньше открытия",IF(D493&gt;Служебный!P$6,"Позже закрытия",IF(D493&lt;Служебный!P$4,Служебный!N$4,IF((D493&gt;Служебный!P$5),Служебный!N$6,Служебный!N$5))))</f>
        <v>9:30 - 11:00</v>
      </c>
      <c r="AL493" s="91">
        <f t="shared" si="227"/>
        <v>0</v>
      </c>
      <c r="AM493" s="91">
        <f t="shared" si="228"/>
        <v>0</v>
      </c>
      <c r="AN493" s="91" t="str">
        <f t="shared" si="213"/>
        <v/>
      </c>
      <c r="AO493" s="91" t="str">
        <f t="shared" si="214"/>
        <v/>
      </c>
      <c r="AP493" s="113" t="str">
        <f t="shared" si="215"/>
        <v/>
      </c>
      <c r="AQ493" s="114">
        <f t="shared" si="208"/>
        <v>0</v>
      </c>
      <c r="AR493" s="114">
        <f t="shared" si="209"/>
        <v>30000</v>
      </c>
      <c r="AS493" s="114">
        <f t="shared" si="210"/>
        <v>1.5994864666664823</v>
      </c>
      <c r="AT493" s="114">
        <f t="shared" si="216"/>
        <v>0</v>
      </c>
      <c r="AU493" s="91">
        <f t="shared" si="229"/>
        <v>0</v>
      </c>
      <c r="AV493" s="91">
        <f t="shared" si="230"/>
        <v>0</v>
      </c>
      <c r="AW493" s="91">
        <f t="shared" si="231"/>
        <v>0</v>
      </c>
      <c r="AX493" s="115">
        <f>IF(AV493=0,AX492,IF(VLOOKUP(C492,Сводный!I:L,2,FALSE)&lt;0,IF(AX492&lt;0,AX492-1,-1),IF(AX492&gt;0,AX492+1,1)))</f>
        <v>-1</v>
      </c>
      <c r="AY493" s="120"/>
    </row>
    <row r="494" spans="1:51" s="25" customFormat="1" ht="11.25">
      <c r="A494" s="124"/>
      <c r="B494" s="116">
        <v>493</v>
      </c>
      <c r="C494" s="134"/>
      <c r="D494" s="83"/>
      <c r="E494" s="84"/>
      <c r="F494" s="83"/>
      <c r="G494" s="85"/>
      <c r="H494" s="85"/>
      <c r="I494" s="86"/>
      <c r="J494" s="86"/>
      <c r="K494" s="85"/>
      <c r="L494" s="86"/>
      <c r="M494" s="118"/>
      <c r="N494" s="108"/>
      <c r="O494" s="109"/>
      <c r="P494" s="110"/>
      <c r="Q494" s="86"/>
      <c r="R494" s="86"/>
      <c r="S494" s="128">
        <f t="shared" si="211"/>
        <v>30479.845939999945</v>
      </c>
      <c r="T494" s="128">
        <f t="shared" si="212"/>
        <v>0</v>
      </c>
      <c r="U494" s="126">
        <f t="shared" si="217"/>
        <v>0</v>
      </c>
      <c r="V494" s="126">
        <f t="shared" si="218"/>
        <v>0</v>
      </c>
      <c r="W494" s="125">
        <f t="shared" si="219"/>
        <v>0</v>
      </c>
      <c r="X494" s="125">
        <f t="shared" si="220"/>
        <v>0</v>
      </c>
      <c r="Y494" s="127">
        <f t="shared" si="221"/>
        <v>1407.0099999999979</v>
      </c>
      <c r="Z494" s="127">
        <f t="shared" si="222"/>
        <v>479.84593999999817</v>
      </c>
      <c r="AA494" s="127">
        <f t="shared" si="223"/>
        <v>1407.0099999999979</v>
      </c>
      <c r="AB494" s="127">
        <f t="shared" si="224"/>
        <v>479.84593999999817</v>
      </c>
      <c r="AC494" s="91" t="str">
        <f>VLOOKUP(WEEKDAY(C494,2),Служебный!K$4:L$10,2)</f>
        <v>сб</v>
      </c>
      <c r="AD494" s="111" t="str">
        <f t="shared" si="232"/>
        <v/>
      </c>
      <c r="AE494" s="91" t="e">
        <f>VLOOKUP(G:G,Служебный!B:G,6,)</f>
        <v>#N/A</v>
      </c>
      <c r="AF494" s="91" t="e">
        <f>VLOOKUP(G:G,Служебный!B:G,3,FALSE)</f>
        <v>#N/A</v>
      </c>
      <c r="AG494" s="91" t="e">
        <f>VLOOKUP(G:G,Служебный!B:G,4,FALSE)</f>
        <v>#N/A</v>
      </c>
      <c r="AH494" s="112">
        <f t="shared" si="225"/>
        <v>0</v>
      </c>
      <c r="AI494" s="112">
        <f t="shared" si="226"/>
        <v>0</v>
      </c>
      <c r="AJ494" s="112" t="str">
        <f t="shared" si="207"/>
        <v>интрадей</v>
      </c>
      <c r="AK494" s="91" t="str">
        <f>IF(D494&lt;Служебный!P$3,"Раньше открытия",IF(D494&gt;Служебный!P$6,"Позже закрытия",IF(D494&lt;Служебный!P$4,Служебный!N$4,IF((D494&gt;Служебный!P$5),Служебный!N$6,Служебный!N$5))))</f>
        <v>9:30 - 11:00</v>
      </c>
      <c r="AL494" s="91">
        <f t="shared" si="227"/>
        <v>0</v>
      </c>
      <c r="AM494" s="91">
        <f t="shared" si="228"/>
        <v>0</v>
      </c>
      <c r="AN494" s="91" t="str">
        <f t="shared" si="213"/>
        <v/>
      </c>
      <c r="AO494" s="91" t="str">
        <f t="shared" si="214"/>
        <v/>
      </c>
      <c r="AP494" s="113" t="str">
        <f t="shared" si="215"/>
        <v/>
      </c>
      <c r="AQ494" s="114">
        <f t="shared" si="208"/>
        <v>0</v>
      </c>
      <c r="AR494" s="114">
        <f t="shared" si="209"/>
        <v>30000</v>
      </c>
      <c r="AS494" s="114">
        <f t="shared" si="210"/>
        <v>1.5994864666664823</v>
      </c>
      <c r="AT494" s="114">
        <f t="shared" si="216"/>
        <v>0</v>
      </c>
      <c r="AU494" s="91">
        <f t="shared" si="229"/>
        <v>0</v>
      </c>
      <c r="AV494" s="91">
        <f t="shared" si="230"/>
        <v>0</v>
      </c>
      <c r="AW494" s="91">
        <f t="shared" si="231"/>
        <v>0</v>
      </c>
      <c r="AX494" s="115">
        <f>IF(AV494=0,AX493,IF(VLOOKUP(C493,Сводный!I:L,2,FALSE)&lt;0,IF(AX493&lt;0,AX493-1,-1),IF(AX493&gt;0,AX493+1,1)))</f>
        <v>-1</v>
      </c>
      <c r="AY494" s="120"/>
    </row>
    <row r="495" spans="1:51" s="25" customFormat="1" ht="11.25">
      <c r="A495" s="124"/>
      <c r="B495" s="116">
        <v>494</v>
      </c>
      <c r="C495" s="134"/>
      <c r="D495" s="83"/>
      <c r="E495" s="84"/>
      <c r="F495" s="83"/>
      <c r="G495" s="85"/>
      <c r="H495" s="85"/>
      <c r="I495" s="86"/>
      <c r="J495" s="86"/>
      <c r="K495" s="85"/>
      <c r="L495" s="86"/>
      <c r="M495" s="118"/>
      <c r="N495" s="108"/>
      <c r="O495" s="109"/>
      <c r="P495" s="110"/>
      <c r="Q495" s="86"/>
      <c r="R495" s="86"/>
      <c r="S495" s="128">
        <f t="shared" si="211"/>
        <v>30479.845939999945</v>
      </c>
      <c r="T495" s="128">
        <f t="shared" si="212"/>
        <v>0</v>
      </c>
      <c r="U495" s="126">
        <f t="shared" si="217"/>
        <v>0</v>
      </c>
      <c r="V495" s="126">
        <f t="shared" si="218"/>
        <v>0</v>
      </c>
      <c r="W495" s="125">
        <f t="shared" si="219"/>
        <v>0</v>
      </c>
      <c r="X495" s="125">
        <f t="shared" si="220"/>
        <v>0</v>
      </c>
      <c r="Y495" s="127">
        <f t="shared" si="221"/>
        <v>1407.0099999999979</v>
      </c>
      <c r="Z495" s="127">
        <f t="shared" si="222"/>
        <v>479.84593999999817</v>
      </c>
      <c r="AA495" s="127">
        <f t="shared" si="223"/>
        <v>1407.0099999999979</v>
      </c>
      <c r="AB495" s="127">
        <f t="shared" si="224"/>
        <v>479.84593999999817</v>
      </c>
      <c r="AC495" s="91" t="str">
        <f>VLOOKUP(WEEKDAY(C495,2),Служебный!K$4:L$10,2)</f>
        <v>сб</v>
      </c>
      <c r="AD495" s="111" t="str">
        <f t="shared" si="232"/>
        <v/>
      </c>
      <c r="AE495" s="91" t="e">
        <f>VLOOKUP(G:G,Служебный!B:G,6,)</f>
        <v>#N/A</v>
      </c>
      <c r="AF495" s="91" t="e">
        <f>VLOOKUP(G:G,Служебный!B:G,3,FALSE)</f>
        <v>#N/A</v>
      </c>
      <c r="AG495" s="91" t="e">
        <f>VLOOKUP(G:G,Служебный!B:G,4,FALSE)</f>
        <v>#N/A</v>
      </c>
      <c r="AH495" s="112">
        <f t="shared" si="225"/>
        <v>0</v>
      </c>
      <c r="AI495" s="112">
        <f t="shared" si="226"/>
        <v>0</v>
      </c>
      <c r="AJ495" s="112" t="str">
        <f t="shared" si="207"/>
        <v>интрадей</v>
      </c>
      <c r="AK495" s="91" t="str">
        <f>IF(D495&lt;Служебный!P$3,"Раньше открытия",IF(D495&gt;Служебный!P$6,"Позже закрытия",IF(D495&lt;Служебный!P$4,Служебный!N$4,IF((D495&gt;Служебный!P$5),Служебный!N$6,Служебный!N$5))))</f>
        <v>9:30 - 11:00</v>
      </c>
      <c r="AL495" s="91">
        <f t="shared" si="227"/>
        <v>0</v>
      </c>
      <c r="AM495" s="91">
        <f t="shared" si="228"/>
        <v>0</v>
      </c>
      <c r="AN495" s="91" t="str">
        <f t="shared" si="213"/>
        <v/>
      </c>
      <c r="AO495" s="91" t="str">
        <f t="shared" si="214"/>
        <v/>
      </c>
      <c r="AP495" s="113" t="str">
        <f t="shared" si="215"/>
        <v/>
      </c>
      <c r="AQ495" s="114">
        <f t="shared" si="208"/>
        <v>0</v>
      </c>
      <c r="AR495" s="114">
        <f t="shared" si="209"/>
        <v>30000</v>
      </c>
      <c r="AS495" s="114">
        <f t="shared" si="210"/>
        <v>1.5994864666664823</v>
      </c>
      <c r="AT495" s="114">
        <f t="shared" si="216"/>
        <v>0</v>
      </c>
      <c r="AU495" s="91">
        <f t="shared" si="229"/>
        <v>0</v>
      </c>
      <c r="AV495" s="91">
        <f t="shared" si="230"/>
        <v>0</v>
      </c>
      <c r="AW495" s="91">
        <f t="shared" si="231"/>
        <v>0</v>
      </c>
      <c r="AX495" s="115">
        <f>IF(AV495=0,AX494,IF(VLOOKUP(C494,Сводный!I:L,2,FALSE)&lt;0,IF(AX494&lt;0,AX494-1,-1),IF(AX494&gt;0,AX494+1,1)))</f>
        <v>-1</v>
      </c>
      <c r="AY495" s="120"/>
    </row>
    <row r="496" spans="1:51" s="25" customFormat="1" ht="11.25">
      <c r="A496" s="124"/>
      <c r="B496" s="116">
        <v>495</v>
      </c>
      <c r="C496" s="134"/>
      <c r="D496" s="83"/>
      <c r="E496" s="84"/>
      <c r="F496" s="83"/>
      <c r="G496" s="85"/>
      <c r="H496" s="85"/>
      <c r="I496" s="86"/>
      <c r="J496" s="86"/>
      <c r="K496" s="85"/>
      <c r="L496" s="86"/>
      <c r="M496" s="118"/>
      <c r="N496" s="108"/>
      <c r="O496" s="109"/>
      <c r="P496" s="110"/>
      <c r="Q496" s="86"/>
      <c r="R496" s="86"/>
      <c r="S496" s="128">
        <f t="shared" si="211"/>
        <v>30479.845939999945</v>
      </c>
      <c r="T496" s="128">
        <f t="shared" si="212"/>
        <v>0</v>
      </c>
      <c r="U496" s="126">
        <f t="shared" si="217"/>
        <v>0</v>
      </c>
      <c r="V496" s="126">
        <f t="shared" si="218"/>
        <v>0</v>
      </c>
      <c r="W496" s="125">
        <f t="shared" si="219"/>
        <v>0</v>
      </c>
      <c r="X496" s="125">
        <f t="shared" si="220"/>
        <v>0</v>
      </c>
      <c r="Y496" s="127">
        <f t="shared" si="221"/>
        <v>1407.0099999999979</v>
      </c>
      <c r="Z496" s="127">
        <f t="shared" si="222"/>
        <v>479.84593999999817</v>
      </c>
      <c r="AA496" s="127">
        <f t="shared" si="223"/>
        <v>1407.0099999999979</v>
      </c>
      <c r="AB496" s="127">
        <f t="shared" si="224"/>
        <v>479.84593999999817</v>
      </c>
      <c r="AC496" s="91" t="str">
        <f>VLOOKUP(WEEKDAY(C496,2),Служебный!K$4:L$10,2)</f>
        <v>сб</v>
      </c>
      <c r="AD496" s="111" t="str">
        <f t="shared" si="232"/>
        <v/>
      </c>
      <c r="AE496" s="91" t="e">
        <f>VLOOKUP(G:G,Служебный!B:G,6,)</f>
        <v>#N/A</v>
      </c>
      <c r="AF496" s="91" t="e">
        <f>VLOOKUP(G:G,Служебный!B:G,3,FALSE)</f>
        <v>#N/A</v>
      </c>
      <c r="AG496" s="91" t="e">
        <f>VLOOKUP(G:G,Служебный!B:G,4,FALSE)</f>
        <v>#N/A</v>
      </c>
      <c r="AH496" s="112">
        <f t="shared" si="225"/>
        <v>0</v>
      </c>
      <c r="AI496" s="112">
        <f t="shared" si="226"/>
        <v>0</v>
      </c>
      <c r="AJ496" s="112" t="str">
        <f t="shared" si="207"/>
        <v>интрадей</v>
      </c>
      <c r="AK496" s="91" t="str">
        <f>IF(D496&lt;Служебный!P$3,"Раньше открытия",IF(D496&gt;Служебный!P$6,"Позже закрытия",IF(D496&lt;Служебный!P$4,Служебный!N$4,IF((D496&gt;Служебный!P$5),Служебный!N$6,Служебный!N$5))))</f>
        <v>9:30 - 11:00</v>
      </c>
      <c r="AL496" s="91">
        <f t="shared" si="227"/>
        <v>0</v>
      </c>
      <c r="AM496" s="91">
        <f t="shared" si="228"/>
        <v>0</v>
      </c>
      <c r="AN496" s="91" t="str">
        <f t="shared" si="213"/>
        <v/>
      </c>
      <c r="AO496" s="91" t="str">
        <f t="shared" si="214"/>
        <v/>
      </c>
      <c r="AP496" s="113" t="str">
        <f t="shared" si="215"/>
        <v/>
      </c>
      <c r="AQ496" s="114">
        <f t="shared" si="208"/>
        <v>0</v>
      </c>
      <c r="AR496" s="114">
        <f t="shared" si="209"/>
        <v>30000</v>
      </c>
      <c r="AS496" s="114">
        <f t="shared" si="210"/>
        <v>1.5994864666664823</v>
      </c>
      <c r="AT496" s="114">
        <f t="shared" si="216"/>
        <v>0</v>
      </c>
      <c r="AU496" s="91">
        <f t="shared" si="229"/>
        <v>0</v>
      </c>
      <c r="AV496" s="91">
        <f t="shared" si="230"/>
        <v>0</v>
      </c>
      <c r="AW496" s="91">
        <f t="shared" si="231"/>
        <v>0</v>
      </c>
      <c r="AX496" s="115">
        <f>IF(AV496=0,AX495,IF(VLOOKUP(C495,Сводный!I:L,2,FALSE)&lt;0,IF(AX495&lt;0,AX495-1,-1),IF(AX495&gt;0,AX495+1,1)))</f>
        <v>-1</v>
      </c>
      <c r="AY496" s="120"/>
    </row>
    <row r="497" spans="1:51" s="25" customFormat="1" ht="11.25">
      <c r="A497" s="124"/>
      <c r="B497" s="116">
        <v>496</v>
      </c>
      <c r="C497" s="134"/>
      <c r="D497" s="83"/>
      <c r="E497" s="84"/>
      <c r="F497" s="83"/>
      <c r="G497" s="85"/>
      <c r="H497" s="85"/>
      <c r="I497" s="86"/>
      <c r="J497" s="86"/>
      <c r="K497" s="85"/>
      <c r="L497" s="86"/>
      <c r="M497" s="118"/>
      <c r="N497" s="108"/>
      <c r="O497" s="109"/>
      <c r="P497" s="110"/>
      <c r="Q497" s="86"/>
      <c r="R497" s="86"/>
      <c r="S497" s="128">
        <f t="shared" si="211"/>
        <v>30479.845939999945</v>
      </c>
      <c r="T497" s="128">
        <f t="shared" si="212"/>
        <v>0</v>
      </c>
      <c r="U497" s="126">
        <f t="shared" si="217"/>
        <v>0</v>
      </c>
      <c r="V497" s="126">
        <f t="shared" si="218"/>
        <v>0</v>
      </c>
      <c r="W497" s="125">
        <f t="shared" si="219"/>
        <v>0</v>
      </c>
      <c r="X497" s="125">
        <f t="shared" si="220"/>
        <v>0</v>
      </c>
      <c r="Y497" s="127">
        <f t="shared" si="221"/>
        <v>1407.0099999999979</v>
      </c>
      <c r="Z497" s="127">
        <f t="shared" si="222"/>
        <v>479.84593999999817</v>
      </c>
      <c r="AA497" s="127">
        <f t="shared" si="223"/>
        <v>1407.0099999999979</v>
      </c>
      <c r="AB497" s="127">
        <f t="shared" si="224"/>
        <v>479.84593999999817</v>
      </c>
      <c r="AC497" s="91" t="str">
        <f>VLOOKUP(WEEKDAY(C497,2),Служебный!K$4:L$10,2)</f>
        <v>сб</v>
      </c>
      <c r="AD497" s="111" t="str">
        <f t="shared" si="232"/>
        <v/>
      </c>
      <c r="AE497" s="91" t="e">
        <f>VLOOKUP(G:G,Служебный!B:G,6,)</f>
        <v>#N/A</v>
      </c>
      <c r="AF497" s="91" t="e">
        <f>VLOOKUP(G:G,Служебный!B:G,3,FALSE)</f>
        <v>#N/A</v>
      </c>
      <c r="AG497" s="91" t="e">
        <f>VLOOKUP(G:G,Служебный!B:G,4,FALSE)</f>
        <v>#N/A</v>
      </c>
      <c r="AH497" s="112">
        <f t="shared" si="225"/>
        <v>0</v>
      </c>
      <c r="AI497" s="112">
        <f t="shared" si="226"/>
        <v>0</v>
      </c>
      <c r="AJ497" s="112" t="str">
        <f t="shared" si="207"/>
        <v>интрадей</v>
      </c>
      <c r="AK497" s="91" t="str">
        <f>IF(D497&lt;Служебный!P$3,"Раньше открытия",IF(D497&gt;Служебный!P$6,"Позже закрытия",IF(D497&lt;Служебный!P$4,Служебный!N$4,IF((D497&gt;Служебный!P$5),Служебный!N$6,Служебный!N$5))))</f>
        <v>9:30 - 11:00</v>
      </c>
      <c r="AL497" s="91">
        <f t="shared" si="227"/>
        <v>0</v>
      </c>
      <c r="AM497" s="91">
        <f t="shared" si="228"/>
        <v>0</v>
      </c>
      <c r="AN497" s="91" t="str">
        <f t="shared" si="213"/>
        <v/>
      </c>
      <c r="AO497" s="91" t="str">
        <f t="shared" si="214"/>
        <v/>
      </c>
      <c r="AP497" s="113" t="str">
        <f t="shared" si="215"/>
        <v/>
      </c>
      <c r="AQ497" s="114">
        <f t="shared" si="208"/>
        <v>0</v>
      </c>
      <c r="AR497" s="114">
        <f t="shared" si="209"/>
        <v>30000</v>
      </c>
      <c r="AS497" s="114">
        <f t="shared" si="210"/>
        <v>1.5994864666664823</v>
      </c>
      <c r="AT497" s="114">
        <f t="shared" si="216"/>
        <v>0</v>
      </c>
      <c r="AU497" s="91">
        <f t="shared" si="229"/>
        <v>0</v>
      </c>
      <c r="AV497" s="91">
        <f t="shared" si="230"/>
        <v>0</v>
      </c>
      <c r="AW497" s="91">
        <f t="shared" si="231"/>
        <v>0</v>
      </c>
      <c r="AX497" s="115">
        <f>IF(AV497=0,AX496,IF(VLOOKUP(C496,Сводный!I:L,2,FALSE)&lt;0,IF(AX496&lt;0,AX496-1,-1),IF(AX496&gt;0,AX496+1,1)))</f>
        <v>-1</v>
      </c>
      <c r="AY497" s="120"/>
    </row>
    <row r="498" spans="1:51" s="25" customFormat="1" ht="11.25">
      <c r="A498" s="124"/>
      <c r="B498" s="116">
        <v>497</v>
      </c>
      <c r="C498" s="134"/>
      <c r="D498" s="83"/>
      <c r="E498" s="84"/>
      <c r="F498" s="83"/>
      <c r="G498" s="85"/>
      <c r="H498" s="85"/>
      <c r="I498" s="86"/>
      <c r="J498" s="86"/>
      <c r="K498" s="85"/>
      <c r="L498" s="86"/>
      <c r="M498" s="118"/>
      <c r="N498" s="108"/>
      <c r="O498" s="109"/>
      <c r="P498" s="110"/>
      <c r="Q498" s="86"/>
      <c r="R498" s="86"/>
      <c r="S498" s="128">
        <f t="shared" si="211"/>
        <v>30479.845939999945</v>
      </c>
      <c r="T498" s="128">
        <f t="shared" si="212"/>
        <v>0</v>
      </c>
      <c r="U498" s="126">
        <f t="shared" si="217"/>
        <v>0</v>
      </c>
      <c r="V498" s="126">
        <f t="shared" si="218"/>
        <v>0</v>
      </c>
      <c r="W498" s="125">
        <f t="shared" si="219"/>
        <v>0</v>
      </c>
      <c r="X498" s="125">
        <f t="shared" si="220"/>
        <v>0</v>
      </c>
      <c r="Y498" s="127">
        <f t="shared" si="221"/>
        <v>1407.0099999999979</v>
      </c>
      <c r="Z498" s="127">
        <f t="shared" si="222"/>
        <v>479.84593999999817</v>
      </c>
      <c r="AA498" s="127">
        <f t="shared" si="223"/>
        <v>1407.0099999999979</v>
      </c>
      <c r="AB498" s="127">
        <f t="shared" si="224"/>
        <v>479.84593999999817</v>
      </c>
      <c r="AC498" s="91" t="str">
        <f>VLOOKUP(WEEKDAY(C498,2),Служебный!K$4:L$10,2)</f>
        <v>сб</v>
      </c>
      <c r="AD498" s="111" t="str">
        <f t="shared" si="232"/>
        <v/>
      </c>
      <c r="AE498" s="91" t="e">
        <f>VLOOKUP(G:G,Служебный!B:G,6,)</f>
        <v>#N/A</v>
      </c>
      <c r="AF498" s="91" t="e">
        <f>VLOOKUP(G:G,Служебный!B:G,3,FALSE)</f>
        <v>#N/A</v>
      </c>
      <c r="AG498" s="91" t="e">
        <f>VLOOKUP(G:G,Служебный!B:G,4,FALSE)</f>
        <v>#N/A</v>
      </c>
      <c r="AH498" s="112">
        <f t="shared" si="225"/>
        <v>0</v>
      </c>
      <c r="AI498" s="112">
        <f t="shared" si="226"/>
        <v>0</v>
      </c>
      <c r="AJ498" s="112" t="str">
        <f t="shared" si="207"/>
        <v>интрадей</v>
      </c>
      <c r="AK498" s="91" t="str">
        <f>IF(D498&lt;Служебный!P$3,"Раньше открытия",IF(D498&gt;Служебный!P$6,"Позже закрытия",IF(D498&lt;Служебный!P$4,Служебный!N$4,IF((D498&gt;Служебный!P$5),Служебный!N$6,Служебный!N$5))))</f>
        <v>9:30 - 11:00</v>
      </c>
      <c r="AL498" s="91">
        <f t="shared" si="227"/>
        <v>0</v>
      </c>
      <c r="AM498" s="91">
        <f t="shared" si="228"/>
        <v>0</v>
      </c>
      <c r="AN498" s="91" t="str">
        <f t="shared" si="213"/>
        <v/>
      </c>
      <c r="AO498" s="91" t="str">
        <f t="shared" si="214"/>
        <v/>
      </c>
      <c r="AP498" s="113" t="str">
        <f t="shared" si="215"/>
        <v/>
      </c>
      <c r="AQ498" s="114">
        <f t="shared" si="208"/>
        <v>0</v>
      </c>
      <c r="AR498" s="114">
        <f t="shared" si="209"/>
        <v>30000</v>
      </c>
      <c r="AS498" s="114">
        <f t="shared" si="210"/>
        <v>1.5994864666664823</v>
      </c>
      <c r="AT498" s="114">
        <f t="shared" si="216"/>
        <v>0</v>
      </c>
      <c r="AU498" s="91">
        <f t="shared" si="229"/>
        <v>0</v>
      </c>
      <c r="AV498" s="91">
        <f t="shared" si="230"/>
        <v>0</v>
      </c>
      <c r="AW498" s="91">
        <f t="shared" si="231"/>
        <v>0</v>
      </c>
      <c r="AX498" s="115">
        <f>IF(AV498=0,AX497,IF(VLOOKUP(C497,Сводный!I:L,2,FALSE)&lt;0,IF(AX497&lt;0,AX497-1,-1),IF(AX497&gt;0,AX497+1,1)))</f>
        <v>-1</v>
      </c>
      <c r="AY498" s="120"/>
    </row>
    <row r="499" spans="1:51" s="25" customFormat="1" ht="11.25">
      <c r="A499" s="124"/>
      <c r="B499" s="116">
        <v>498</v>
      </c>
      <c r="C499" s="134"/>
      <c r="D499" s="83"/>
      <c r="E499" s="84"/>
      <c r="F499" s="83"/>
      <c r="G499" s="85"/>
      <c r="H499" s="85"/>
      <c r="I499" s="86"/>
      <c r="J499" s="86"/>
      <c r="K499" s="85"/>
      <c r="L499" s="86"/>
      <c r="M499" s="118"/>
      <c r="N499" s="108"/>
      <c r="O499" s="109"/>
      <c r="P499" s="110"/>
      <c r="Q499" s="86"/>
      <c r="R499" s="86"/>
      <c r="S499" s="128">
        <f t="shared" si="211"/>
        <v>30479.845939999945</v>
      </c>
      <c r="T499" s="128">
        <f t="shared" si="212"/>
        <v>0</v>
      </c>
      <c r="U499" s="126">
        <f t="shared" si="217"/>
        <v>0</v>
      </c>
      <c r="V499" s="126">
        <f t="shared" si="218"/>
        <v>0</v>
      </c>
      <c r="W499" s="125">
        <f t="shared" si="219"/>
        <v>0</v>
      </c>
      <c r="X499" s="125">
        <f t="shared" si="220"/>
        <v>0</v>
      </c>
      <c r="Y499" s="127">
        <f t="shared" si="221"/>
        <v>1407.0099999999979</v>
      </c>
      <c r="Z499" s="127">
        <f t="shared" si="222"/>
        <v>479.84593999999817</v>
      </c>
      <c r="AA499" s="127">
        <f t="shared" si="223"/>
        <v>1407.0099999999979</v>
      </c>
      <c r="AB499" s="127">
        <f t="shared" si="224"/>
        <v>479.84593999999817</v>
      </c>
      <c r="AC499" s="91" t="str">
        <f>VLOOKUP(WEEKDAY(C499,2),Служебный!K$4:L$10,2)</f>
        <v>сб</v>
      </c>
      <c r="AD499" s="111" t="str">
        <f t="shared" si="232"/>
        <v/>
      </c>
      <c r="AE499" s="91" t="e">
        <f>VLOOKUP(G:G,Служебный!B:G,6,)</f>
        <v>#N/A</v>
      </c>
      <c r="AF499" s="91" t="e">
        <f>VLOOKUP(G:G,Служебный!B:G,3,FALSE)</f>
        <v>#N/A</v>
      </c>
      <c r="AG499" s="91" t="e">
        <f>VLOOKUP(G:G,Служебный!B:G,4,FALSE)</f>
        <v>#N/A</v>
      </c>
      <c r="AH499" s="112">
        <f t="shared" si="225"/>
        <v>0</v>
      </c>
      <c r="AI499" s="112">
        <f t="shared" si="226"/>
        <v>0</v>
      </c>
      <c r="AJ499" s="112" t="str">
        <f t="shared" si="207"/>
        <v>интрадей</v>
      </c>
      <c r="AK499" s="91" t="str">
        <f>IF(D499&lt;Служебный!P$3,"Раньше открытия",IF(D499&gt;Служебный!P$6,"Позже закрытия",IF(D499&lt;Служебный!P$4,Служебный!N$4,IF((D499&gt;Служебный!P$5),Служебный!N$6,Служебный!N$5))))</f>
        <v>9:30 - 11:00</v>
      </c>
      <c r="AL499" s="91">
        <f t="shared" si="227"/>
        <v>0</v>
      </c>
      <c r="AM499" s="91">
        <f t="shared" si="228"/>
        <v>0</v>
      </c>
      <c r="AN499" s="91" t="str">
        <f t="shared" si="213"/>
        <v/>
      </c>
      <c r="AO499" s="91" t="str">
        <f t="shared" si="214"/>
        <v/>
      </c>
      <c r="AP499" s="113" t="str">
        <f t="shared" si="215"/>
        <v/>
      </c>
      <c r="AQ499" s="114">
        <f t="shared" si="208"/>
        <v>0</v>
      </c>
      <c r="AR499" s="114">
        <f t="shared" si="209"/>
        <v>30000</v>
      </c>
      <c r="AS499" s="114">
        <f t="shared" si="210"/>
        <v>1.5994864666664823</v>
      </c>
      <c r="AT499" s="114">
        <f t="shared" si="216"/>
        <v>0</v>
      </c>
      <c r="AU499" s="91">
        <f t="shared" si="229"/>
        <v>0</v>
      </c>
      <c r="AV499" s="91">
        <f t="shared" si="230"/>
        <v>0</v>
      </c>
      <c r="AW499" s="91">
        <f t="shared" si="231"/>
        <v>0</v>
      </c>
      <c r="AX499" s="115">
        <f>IF(AV499=0,AX498,IF(VLOOKUP(C498,Сводный!I:L,2,FALSE)&lt;0,IF(AX498&lt;0,AX498-1,-1),IF(AX498&gt;0,AX498+1,1)))</f>
        <v>-1</v>
      </c>
      <c r="AY499" s="120"/>
    </row>
    <row r="500" spans="1:51" s="25" customFormat="1" ht="11.25">
      <c r="A500" s="124"/>
      <c r="B500" s="116">
        <v>499</v>
      </c>
      <c r="C500" s="134"/>
      <c r="D500" s="83"/>
      <c r="E500" s="84"/>
      <c r="F500" s="83"/>
      <c r="G500" s="85"/>
      <c r="H500" s="85"/>
      <c r="I500" s="86"/>
      <c r="J500" s="86"/>
      <c r="K500" s="85"/>
      <c r="L500" s="86"/>
      <c r="M500" s="118"/>
      <c r="N500" s="108"/>
      <c r="O500" s="109"/>
      <c r="P500" s="110"/>
      <c r="Q500" s="86"/>
      <c r="R500" s="86"/>
      <c r="S500" s="128">
        <f t="shared" si="211"/>
        <v>30479.845939999945</v>
      </c>
      <c r="T500" s="128">
        <f t="shared" si="212"/>
        <v>0</v>
      </c>
      <c r="U500" s="126">
        <f t="shared" si="217"/>
        <v>0</v>
      </c>
      <c r="V500" s="126">
        <f t="shared" si="218"/>
        <v>0</v>
      </c>
      <c r="W500" s="125">
        <f t="shared" si="219"/>
        <v>0</v>
      </c>
      <c r="X500" s="125">
        <f t="shared" si="220"/>
        <v>0</v>
      </c>
      <c r="Y500" s="127">
        <f t="shared" si="221"/>
        <v>1407.0099999999979</v>
      </c>
      <c r="Z500" s="127">
        <f t="shared" si="222"/>
        <v>479.84593999999817</v>
      </c>
      <c r="AA500" s="127">
        <f t="shared" si="223"/>
        <v>1407.0099999999979</v>
      </c>
      <c r="AB500" s="127">
        <f t="shared" si="224"/>
        <v>479.84593999999817</v>
      </c>
      <c r="AC500" s="91" t="str">
        <f>VLOOKUP(WEEKDAY(C500,2),Служебный!K$4:L$10,2)</f>
        <v>сб</v>
      </c>
      <c r="AD500" s="111" t="str">
        <f t="shared" si="232"/>
        <v/>
      </c>
      <c r="AE500" s="91" t="e">
        <f>VLOOKUP(G:G,Служебный!B:G,6,)</f>
        <v>#N/A</v>
      </c>
      <c r="AF500" s="91" t="e">
        <f>VLOOKUP(G:G,Служебный!B:G,3,FALSE)</f>
        <v>#N/A</v>
      </c>
      <c r="AG500" s="91" t="e">
        <f>VLOOKUP(G:G,Служебный!B:G,4,FALSE)</f>
        <v>#N/A</v>
      </c>
      <c r="AH500" s="112">
        <f t="shared" si="225"/>
        <v>0</v>
      </c>
      <c r="AI500" s="112">
        <f t="shared" si="226"/>
        <v>0</v>
      </c>
      <c r="AJ500" s="112" t="str">
        <f t="shared" si="207"/>
        <v>интрадей</v>
      </c>
      <c r="AK500" s="91" t="str">
        <f>IF(D500&lt;Служебный!P$3,"Раньше открытия",IF(D500&gt;Служебный!P$6,"Позже закрытия",IF(D500&lt;Служебный!P$4,Служебный!N$4,IF((D500&gt;Служебный!P$5),Служебный!N$6,Служебный!N$5))))</f>
        <v>9:30 - 11:00</v>
      </c>
      <c r="AL500" s="91">
        <f t="shared" si="227"/>
        <v>0</v>
      </c>
      <c r="AM500" s="91">
        <f t="shared" si="228"/>
        <v>0</v>
      </c>
      <c r="AN500" s="91" t="str">
        <f t="shared" si="213"/>
        <v/>
      </c>
      <c r="AO500" s="91" t="str">
        <f t="shared" si="214"/>
        <v/>
      </c>
      <c r="AP500" s="113" t="str">
        <f t="shared" si="215"/>
        <v/>
      </c>
      <c r="AQ500" s="114">
        <f t="shared" si="208"/>
        <v>0</v>
      </c>
      <c r="AR500" s="114">
        <f t="shared" si="209"/>
        <v>30000</v>
      </c>
      <c r="AS500" s="114">
        <f t="shared" si="210"/>
        <v>1.5994864666664823</v>
      </c>
      <c r="AT500" s="114">
        <f t="shared" si="216"/>
        <v>0</v>
      </c>
      <c r="AU500" s="91">
        <f t="shared" si="229"/>
        <v>0</v>
      </c>
      <c r="AV500" s="91">
        <f t="shared" si="230"/>
        <v>0</v>
      </c>
      <c r="AW500" s="91">
        <f t="shared" si="231"/>
        <v>0</v>
      </c>
      <c r="AX500" s="115">
        <f>IF(AV500=0,AX499,IF(VLOOKUP(C499,Сводный!I:L,2,FALSE)&lt;0,IF(AX499&lt;0,AX499-1,-1),IF(AX499&gt;0,AX499+1,1)))</f>
        <v>-1</v>
      </c>
      <c r="AY500" s="120"/>
    </row>
    <row r="501" spans="1:51" s="25" customFormat="1" ht="11.25">
      <c r="A501" s="124"/>
      <c r="B501" s="116">
        <v>500</v>
      </c>
      <c r="C501" s="134"/>
      <c r="D501" s="83"/>
      <c r="E501" s="84"/>
      <c r="F501" s="83"/>
      <c r="G501" s="85"/>
      <c r="H501" s="85"/>
      <c r="I501" s="86"/>
      <c r="J501" s="86"/>
      <c r="K501" s="85"/>
      <c r="L501" s="86"/>
      <c r="M501" s="118"/>
      <c r="N501" s="108"/>
      <c r="O501" s="109"/>
      <c r="P501" s="110"/>
      <c r="Q501" s="86"/>
      <c r="R501" s="86"/>
      <c r="S501" s="128">
        <f t="shared" si="211"/>
        <v>30479.845939999945</v>
      </c>
      <c r="T501" s="128">
        <f t="shared" si="212"/>
        <v>0</v>
      </c>
      <c r="U501" s="126">
        <f t="shared" si="217"/>
        <v>0</v>
      </c>
      <c r="V501" s="126">
        <f t="shared" si="218"/>
        <v>0</v>
      </c>
      <c r="W501" s="125">
        <f t="shared" si="219"/>
        <v>0</v>
      </c>
      <c r="X501" s="125">
        <f t="shared" si="220"/>
        <v>0</v>
      </c>
      <c r="Y501" s="127">
        <f t="shared" si="221"/>
        <v>1407.0099999999979</v>
      </c>
      <c r="Z501" s="127">
        <f t="shared" si="222"/>
        <v>479.84593999999817</v>
      </c>
      <c r="AA501" s="127">
        <f t="shared" si="223"/>
        <v>1407.0099999999979</v>
      </c>
      <c r="AB501" s="127">
        <f t="shared" si="224"/>
        <v>479.84593999999817</v>
      </c>
      <c r="AC501" s="91" t="str">
        <f>VLOOKUP(WEEKDAY(C501,2),Служебный!K$4:L$10,2)</f>
        <v>сб</v>
      </c>
      <c r="AD501" s="111" t="str">
        <f t="shared" si="232"/>
        <v/>
      </c>
      <c r="AE501" s="91" t="e">
        <f>VLOOKUP(G:G,Служебный!B:G,6,)</f>
        <v>#N/A</v>
      </c>
      <c r="AF501" s="91" t="e">
        <f>VLOOKUP(G:G,Служебный!B:G,3,FALSE)</f>
        <v>#N/A</v>
      </c>
      <c r="AG501" s="91" t="e">
        <f>VLOOKUP(G:G,Служебный!B:G,4,FALSE)</f>
        <v>#N/A</v>
      </c>
      <c r="AH501" s="112">
        <f t="shared" si="225"/>
        <v>0</v>
      </c>
      <c r="AI501" s="112">
        <f t="shared" si="226"/>
        <v>0</v>
      </c>
      <c r="AJ501" s="112" t="str">
        <f t="shared" si="207"/>
        <v>интрадей</v>
      </c>
      <c r="AK501" s="91" t="str">
        <f>IF(D501&lt;Служебный!P$3,"Раньше открытия",IF(D501&gt;Служебный!P$6,"Позже закрытия",IF(D501&lt;Служебный!P$4,Служебный!N$4,IF((D501&gt;Служебный!P$5),Служебный!N$6,Служебный!N$5))))</f>
        <v>9:30 - 11:00</v>
      </c>
      <c r="AL501" s="91">
        <f t="shared" si="227"/>
        <v>0</v>
      </c>
      <c r="AM501" s="91">
        <f t="shared" si="228"/>
        <v>0</v>
      </c>
      <c r="AN501" s="91" t="str">
        <f t="shared" si="213"/>
        <v/>
      </c>
      <c r="AO501" s="91" t="str">
        <f t="shared" si="214"/>
        <v/>
      </c>
      <c r="AP501" s="113" t="str">
        <f t="shared" si="215"/>
        <v/>
      </c>
      <c r="AQ501" s="114">
        <f t="shared" si="208"/>
        <v>0</v>
      </c>
      <c r="AR501" s="114">
        <f t="shared" si="209"/>
        <v>30000</v>
      </c>
      <c r="AS501" s="114">
        <f t="shared" si="210"/>
        <v>1.5994864666664823</v>
      </c>
      <c r="AT501" s="114">
        <f t="shared" si="216"/>
        <v>0</v>
      </c>
      <c r="AU501" s="91">
        <f t="shared" si="229"/>
        <v>0</v>
      </c>
      <c r="AV501" s="91">
        <f t="shared" si="230"/>
        <v>0</v>
      </c>
      <c r="AW501" s="91">
        <f t="shared" si="231"/>
        <v>0</v>
      </c>
      <c r="AX501" s="115">
        <f>IF(AV501=0,AX500,IF(VLOOKUP(C500,Сводный!I:L,2,FALSE)&lt;0,IF(AX500&lt;0,AX500-1,-1),IF(AX500&gt;0,AX500+1,1)))</f>
        <v>-1</v>
      </c>
      <c r="AY501" s="120"/>
    </row>
    <row r="502" spans="1:51" s="25" customFormat="1" ht="11.25">
      <c r="A502" s="124"/>
      <c r="B502" s="116">
        <v>501</v>
      </c>
      <c r="C502" s="134"/>
      <c r="D502" s="83"/>
      <c r="E502" s="84"/>
      <c r="F502" s="83"/>
      <c r="G502" s="85"/>
      <c r="H502" s="85"/>
      <c r="I502" s="86"/>
      <c r="J502" s="86"/>
      <c r="K502" s="85"/>
      <c r="L502" s="86"/>
      <c r="M502" s="118"/>
      <c r="N502" s="108"/>
      <c r="O502" s="109"/>
      <c r="P502" s="110"/>
      <c r="Q502" s="86"/>
      <c r="R502" s="86"/>
      <c r="S502" s="128">
        <f t="shared" si="211"/>
        <v>30479.845939999945</v>
      </c>
      <c r="T502" s="128">
        <f t="shared" si="212"/>
        <v>0</v>
      </c>
      <c r="U502" s="126">
        <f t="shared" si="217"/>
        <v>0</v>
      </c>
      <c r="V502" s="126">
        <f t="shared" si="218"/>
        <v>0</v>
      </c>
      <c r="W502" s="125">
        <f t="shared" si="219"/>
        <v>0</v>
      </c>
      <c r="X502" s="125">
        <f t="shared" si="220"/>
        <v>0</v>
      </c>
      <c r="Y502" s="127">
        <f t="shared" si="221"/>
        <v>1407.0099999999979</v>
      </c>
      <c r="Z502" s="127">
        <f t="shared" si="222"/>
        <v>479.84593999999817</v>
      </c>
      <c r="AA502" s="127">
        <f t="shared" si="223"/>
        <v>1407.0099999999979</v>
      </c>
      <c r="AB502" s="127">
        <f t="shared" si="224"/>
        <v>479.84593999999817</v>
      </c>
      <c r="AC502" s="91" t="str">
        <f>VLOOKUP(WEEKDAY(C502,2),Служебный!K$4:L$10,2)</f>
        <v>сб</v>
      </c>
      <c r="AD502" s="111" t="str">
        <f t="shared" si="232"/>
        <v/>
      </c>
      <c r="AE502" s="91" t="e">
        <f>VLOOKUP(G:G,Служебный!B:G,6,)</f>
        <v>#N/A</v>
      </c>
      <c r="AF502" s="91" t="e">
        <f>VLOOKUP(G:G,Служебный!B:G,3,FALSE)</f>
        <v>#N/A</v>
      </c>
      <c r="AG502" s="91" t="e">
        <f>VLOOKUP(G:G,Служебный!B:G,4,FALSE)</f>
        <v>#N/A</v>
      </c>
      <c r="AH502" s="112">
        <f t="shared" si="225"/>
        <v>0</v>
      </c>
      <c r="AI502" s="112">
        <f t="shared" si="226"/>
        <v>0</v>
      </c>
      <c r="AJ502" s="112" t="str">
        <f t="shared" si="207"/>
        <v>интрадей</v>
      </c>
      <c r="AK502" s="91" t="str">
        <f>IF(D502&lt;Служебный!P$3,"Раньше открытия",IF(D502&gt;Служебный!P$6,"Позже закрытия",IF(D502&lt;Служебный!P$4,Служебный!N$4,IF((D502&gt;Служебный!P$5),Служебный!N$6,Служебный!N$5))))</f>
        <v>9:30 - 11:00</v>
      </c>
      <c r="AL502" s="91">
        <f t="shared" si="227"/>
        <v>0</v>
      </c>
      <c r="AM502" s="91">
        <f t="shared" si="228"/>
        <v>0</v>
      </c>
      <c r="AN502" s="91" t="str">
        <f t="shared" si="213"/>
        <v/>
      </c>
      <c r="AO502" s="91" t="str">
        <f t="shared" si="214"/>
        <v/>
      </c>
      <c r="AP502" s="113" t="str">
        <f t="shared" si="215"/>
        <v/>
      </c>
      <c r="AQ502" s="114">
        <f t="shared" si="208"/>
        <v>0</v>
      </c>
      <c r="AR502" s="114">
        <f t="shared" si="209"/>
        <v>30000</v>
      </c>
      <c r="AS502" s="114">
        <f t="shared" si="210"/>
        <v>1.5994864666664823</v>
      </c>
      <c r="AT502" s="114">
        <f t="shared" si="216"/>
        <v>0</v>
      </c>
      <c r="AU502" s="91">
        <f t="shared" si="229"/>
        <v>0</v>
      </c>
      <c r="AV502" s="91">
        <f t="shared" si="230"/>
        <v>0</v>
      </c>
      <c r="AW502" s="91">
        <f t="shared" si="231"/>
        <v>0</v>
      </c>
      <c r="AX502" s="115">
        <f>IF(AV502=0,AX501,IF(VLOOKUP(C501,Сводный!I:L,2,FALSE)&lt;0,IF(AX501&lt;0,AX501-1,-1),IF(AX501&gt;0,AX501+1,1)))</f>
        <v>-1</v>
      </c>
      <c r="AY502" s="120"/>
    </row>
    <row r="503" spans="1:51" s="25" customFormat="1" ht="11.25">
      <c r="A503" s="124"/>
      <c r="B503" s="116">
        <v>502</v>
      </c>
      <c r="C503" s="134"/>
      <c r="D503" s="83"/>
      <c r="E503" s="84"/>
      <c r="F503" s="83"/>
      <c r="G503" s="85"/>
      <c r="H503" s="85"/>
      <c r="I503" s="86"/>
      <c r="J503" s="86"/>
      <c r="K503" s="85"/>
      <c r="L503" s="86"/>
      <c r="M503" s="118"/>
      <c r="N503" s="108"/>
      <c r="O503" s="109"/>
      <c r="P503" s="110"/>
      <c r="Q503" s="86"/>
      <c r="R503" s="86"/>
      <c r="S503" s="128">
        <f t="shared" si="211"/>
        <v>30479.845939999945</v>
      </c>
      <c r="T503" s="128">
        <f t="shared" si="212"/>
        <v>0</v>
      </c>
      <c r="U503" s="126">
        <f t="shared" si="217"/>
        <v>0</v>
      </c>
      <c r="V503" s="126">
        <f t="shared" si="218"/>
        <v>0</v>
      </c>
      <c r="W503" s="125">
        <f t="shared" si="219"/>
        <v>0</v>
      </c>
      <c r="X503" s="125">
        <f t="shared" si="220"/>
        <v>0</v>
      </c>
      <c r="Y503" s="127">
        <f t="shared" si="221"/>
        <v>1407.0099999999979</v>
      </c>
      <c r="Z503" s="127">
        <f t="shared" si="222"/>
        <v>479.84593999999817</v>
      </c>
      <c r="AA503" s="127">
        <f t="shared" si="223"/>
        <v>1407.0099999999979</v>
      </c>
      <c r="AB503" s="127">
        <f t="shared" si="224"/>
        <v>479.84593999999817</v>
      </c>
      <c r="AC503" s="91" t="str">
        <f>VLOOKUP(WEEKDAY(C503,2),Служебный!K$4:L$10,2)</f>
        <v>сб</v>
      </c>
      <c r="AD503" s="111" t="str">
        <f t="shared" si="232"/>
        <v/>
      </c>
      <c r="AE503" s="91" t="e">
        <f>VLOOKUP(G:G,Служебный!B:G,6,)</f>
        <v>#N/A</v>
      </c>
      <c r="AF503" s="91" t="e">
        <f>VLOOKUP(G:G,Служебный!B:G,3,FALSE)</f>
        <v>#N/A</v>
      </c>
      <c r="AG503" s="91" t="e">
        <f>VLOOKUP(G:G,Служебный!B:G,4,FALSE)</f>
        <v>#N/A</v>
      </c>
      <c r="AH503" s="112">
        <f t="shared" si="225"/>
        <v>0</v>
      </c>
      <c r="AI503" s="112">
        <f t="shared" si="226"/>
        <v>0</v>
      </c>
      <c r="AJ503" s="112" t="str">
        <f t="shared" si="207"/>
        <v>интрадей</v>
      </c>
      <c r="AK503" s="91" t="str">
        <f>IF(D503&lt;Служебный!P$3,"Раньше открытия",IF(D503&gt;Служебный!P$6,"Позже закрытия",IF(D503&lt;Служебный!P$4,Служебный!N$4,IF((D503&gt;Служебный!P$5),Служебный!N$6,Служебный!N$5))))</f>
        <v>9:30 - 11:00</v>
      </c>
      <c r="AL503" s="91">
        <f t="shared" si="227"/>
        <v>0</v>
      </c>
      <c r="AM503" s="91">
        <f t="shared" si="228"/>
        <v>0</v>
      </c>
      <c r="AN503" s="91" t="str">
        <f t="shared" si="213"/>
        <v/>
      </c>
      <c r="AO503" s="91" t="str">
        <f t="shared" si="214"/>
        <v/>
      </c>
      <c r="AP503" s="113" t="str">
        <f t="shared" si="215"/>
        <v/>
      </c>
      <c r="AQ503" s="114">
        <f t="shared" si="208"/>
        <v>0</v>
      </c>
      <c r="AR503" s="114">
        <f t="shared" si="209"/>
        <v>30000</v>
      </c>
      <c r="AS503" s="114">
        <f t="shared" si="210"/>
        <v>1.5994864666664823</v>
      </c>
      <c r="AT503" s="114">
        <f t="shared" si="216"/>
        <v>0</v>
      </c>
      <c r="AU503" s="91">
        <f t="shared" si="229"/>
        <v>0</v>
      </c>
      <c r="AV503" s="91">
        <f t="shared" si="230"/>
        <v>0</v>
      </c>
      <c r="AW503" s="91">
        <f t="shared" si="231"/>
        <v>0</v>
      </c>
      <c r="AX503" s="115">
        <f>IF(AV503=0,AX502,IF(VLOOKUP(C502,Сводный!I:L,2,FALSE)&lt;0,IF(AX502&lt;0,AX502-1,-1),IF(AX502&gt;0,AX502+1,1)))</f>
        <v>-1</v>
      </c>
      <c r="AY503" s="120"/>
    </row>
    <row r="504" spans="1:51" s="25" customFormat="1" ht="11.25">
      <c r="A504" s="124"/>
      <c r="B504" s="116">
        <v>503</v>
      </c>
      <c r="C504" s="134"/>
      <c r="D504" s="83"/>
      <c r="E504" s="84"/>
      <c r="F504" s="83"/>
      <c r="G504" s="85"/>
      <c r="H504" s="85"/>
      <c r="I504" s="86"/>
      <c r="J504" s="86"/>
      <c r="K504" s="85"/>
      <c r="L504" s="86"/>
      <c r="M504" s="118"/>
      <c r="N504" s="108"/>
      <c r="O504" s="109"/>
      <c r="P504" s="110"/>
      <c r="Q504" s="86"/>
      <c r="R504" s="86"/>
      <c r="S504" s="128">
        <f t="shared" si="211"/>
        <v>30479.845939999945</v>
      </c>
      <c r="T504" s="128">
        <f t="shared" si="212"/>
        <v>0</v>
      </c>
      <c r="U504" s="126">
        <f t="shared" si="217"/>
        <v>0</v>
      </c>
      <c r="V504" s="126">
        <f t="shared" si="218"/>
        <v>0</v>
      </c>
      <c r="W504" s="125">
        <f t="shared" si="219"/>
        <v>0</v>
      </c>
      <c r="X504" s="125">
        <f t="shared" si="220"/>
        <v>0</v>
      </c>
      <c r="Y504" s="127">
        <f t="shared" si="221"/>
        <v>1407.0099999999979</v>
      </c>
      <c r="Z504" s="127">
        <f t="shared" si="222"/>
        <v>479.84593999999817</v>
      </c>
      <c r="AA504" s="127">
        <f t="shared" si="223"/>
        <v>1407.0099999999979</v>
      </c>
      <c r="AB504" s="127">
        <f t="shared" si="224"/>
        <v>479.84593999999817</v>
      </c>
      <c r="AC504" s="91" t="str">
        <f>VLOOKUP(WEEKDAY(C504,2),Служебный!K$4:L$10,2)</f>
        <v>сб</v>
      </c>
      <c r="AD504" s="111" t="str">
        <f t="shared" si="232"/>
        <v/>
      </c>
      <c r="AE504" s="91" t="e">
        <f>VLOOKUP(G:G,Служебный!B:G,6,)</f>
        <v>#N/A</v>
      </c>
      <c r="AF504" s="91" t="e">
        <f>VLOOKUP(G:G,Служебный!B:G,3,FALSE)</f>
        <v>#N/A</v>
      </c>
      <c r="AG504" s="91" t="e">
        <f>VLOOKUP(G:G,Служебный!B:G,4,FALSE)</f>
        <v>#N/A</v>
      </c>
      <c r="AH504" s="112">
        <f t="shared" si="225"/>
        <v>0</v>
      </c>
      <c r="AI504" s="112">
        <f t="shared" si="226"/>
        <v>0</v>
      </c>
      <c r="AJ504" s="112" t="str">
        <f t="shared" si="207"/>
        <v>интрадей</v>
      </c>
      <c r="AK504" s="91" t="str">
        <f>IF(D504&lt;Служебный!P$3,"Раньше открытия",IF(D504&gt;Служебный!P$6,"Позже закрытия",IF(D504&lt;Служебный!P$4,Служебный!N$4,IF((D504&gt;Служебный!P$5),Служебный!N$6,Служебный!N$5))))</f>
        <v>9:30 - 11:00</v>
      </c>
      <c r="AL504" s="91">
        <f t="shared" si="227"/>
        <v>0</v>
      </c>
      <c r="AM504" s="91">
        <f t="shared" si="228"/>
        <v>0</v>
      </c>
      <c r="AN504" s="91" t="str">
        <f t="shared" si="213"/>
        <v/>
      </c>
      <c r="AO504" s="91" t="str">
        <f t="shared" si="214"/>
        <v/>
      </c>
      <c r="AP504" s="113" t="str">
        <f t="shared" si="215"/>
        <v/>
      </c>
      <c r="AQ504" s="114">
        <f t="shared" si="208"/>
        <v>0</v>
      </c>
      <c r="AR504" s="114">
        <f t="shared" si="209"/>
        <v>30000</v>
      </c>
      <c r="AS504" s="114">
        <f t="shared" si="210"/>
        <v>1.5994864666664823</v>
      </c>
      <c r="AT504" s="114">
        <f t="shared" si="216"/>
        <v>0</v>
      </c>
      <c r="AU504" s="91">
        <f t="shared" si="229"/>
        <v>0</v>
      </c>
      <c r="AV504" s="91">
        <f t="shared" si="230"/>
        <v>0</v>
      </c>
      <c r="AW504" s="91">
        <f t="shared" si="231"/>
        <v>0</v>
      </c>
      <c r="AX504" s="115">
        <f>IF(AV504=0,AX503,IF(VLOOKUP(C503,Сводный!I:L,2,FALSE)&lt;0,IF(AX503&lt;0,AX503-1,-1),IF(AX503&gt;0,AX503+1,1)))</f>
        <v>-1</v>
      </c>
      <c r="AY504" s="120"/>
    </row>
    <row r="505" spans="1:51" s="25" customFormat="1" ht="11.25">
      <c r="A505" s="124"/>
      <c r="B505" s="116">
        <v>504</v>
      </c>
      <c r="C505" s="134"/>
      <c r="D505" s="83"/>
      <c r="E505" s="84"/>
      <c r="F505" s="83"/>
      <c r="G505" s="85"/>
      <c r="H505" s="85"/>
      <c r="I505" s="86"/>
      <c r="J505" s="86"/>
      <c r="K505" s="85"/>
      <c r="L505" s="86"/>
      <c r="M505" s="118"/>
      <c r="N505" s="108"/>
      <c r="O505" s="109"/>
      <c r="P505" s="110"/>
      <c r="Q505" s="86"/>
      <c r="R505" s="86"/>
      <c r="S505" s="128">
        <f t="shared" si="211"/>
        <v>30479.845939999945</v>
      </c>
      <c r="T505" s="128">
        <f t="shared" si="212"/>
        <v>0</v>
      </c>
      <c r="U505" s="126">
        <f t="shared" si="217"/>
        <v>0</v>
      </c>
      <c r="V505" s="126">
        <f t="shared" si="218"/>
        <v>0</v>
      </c>
      <c r="W505" s="125">
        <f t="shared" si="219"/>
        <v>0</v>
      </c>
      <c r="X505" s="125">
        <f t="shared" si="220"/>
        <v>0</v>
      </c>
      <c r="Y505" s="127">
        <f t="shared" si="221"/>
        <v>1407.0099999999979</v>
      </c>
      <c r="Z505" s="127">
        <f t="shared" si="222"/>
        <v>479.84593999999817</v>
      </c>
      <c r="AA505" s="127">
        <f t="shared" si="223"/>
        <v>1407.0099999999979</v>
      </c>
      <c r="AB505" s="127">
        <f t="shared" si="224"/>
        <v>479.84593999999817</v>
      </c>
      <c r="AC505" s="91" t="str">
        <f>VLOOKUP(WEEKDAY(C505,2),Служебный!K$4:L$10,2)</f>
        <v>сб</v>
      </c>
      <c r="AD505" s="111" t="str">
        <f t="shared" si="232"/>
        <v/>
      </c>
      <c r="AE505" s="91" t="e">
        <f>VLOOKUP(G:G,Служебный!B:G,6,)</f>
        <v>#N/A</v>
      </c>
      <c r="AF505" s="91" t="e">
        <f>VLOOKUP(G:G,Служебный!B:G,3,FALSE)</f>
        <v>#N/A</v>
      </c>
      <c r="AG505" s="91" t="e">
        <f>VLOOKUP(G:G,Служебный!B:G,4,FALSE)</f>
        <v>#N/A</v>
      </c>
      <c r="AH505" s="112">
        <f t="shared" si="225"/>
        <v>0</v>
      </c>
      <c r="AI505" s="112">
        <f t="shared" si="226"/>
        <v>0</v>
      </c>
      <c r="AJ505" s="112" t="str">
        <f t="shared" si="207"/>
        <v>интрадей</v>
      </c>
      <c r="AK505" s="91" t="str">
        <f>IF(D505&lt;Служебный!P$3,"Раньше открытия",IF(D505&gt;Служебный!P$6,"Позже закрытия",IF(D505&lt;Служебный!P$4,Служебный!N$4,IF((D505&gt;Служебный!P$5),Служебный!N$6,Служебный!N$5))))</f>
        <v>9:30 - 11:00</v>
      </c>
      <c r="AL505" s="91">
        <f t="shared" si="227"/>
        <v>0</v>
      </c>
      <c r="AM505" s="91">
        <f t="shared" si="228"/>
        <v>0</v>
      </c>
      <c r="AN505" s="91" t="str">
        <f t="shared" si="213"/>
        <v/>
      </c>
      <c r="AO505" s="91" t="str">
        <f t="shared" si="214"/>
        <v/>
      </c>
      <c r="AP505" s="113" t="str">
        <f t="shared" si="215"/>
        <v/>
      </c>
      <c r="AQ505" s="114">
        <f t="shared" si="208"/>
        <v>0</v>
      </c>
      <c r="AR505" s="114">
        <f t="shared" si="209"/>
        <v>30000</v>
      </c>
      <c r="AS505" s="114">
        <f t="shared" si="210"/>
        <v>1.5994864666664823</v>
      </c>
      <c r="AT505" s="114">
        <f t="shared" si="216"/>
        <v>0</v>
      </c>
      <c r="AU505" s="91">
        <f t="shared" si="229"/>
        <v>0</v>
      </c>
      <c r="AV505" s="91">
        <f t="shared" si="230"/>
        <v>0</v>
      </c>
      <c r="AW505" s="91">
        <f t="shared" si="231"/>
        <v>0</v>
      </c>
      <c r="AX505" s="115">
        <f>IF(AV505=0,AX504,IF(VLOOKUP(C504,Сводный!I:L,2,FALSE)&lt;0,IF(AX504&lt;0,AX504-1,-1),IF(AX504&gt;0,AX504+1,1)))</f>
        <v>-1</v>
      </c>
      <c r="AY505" s="120"/>
    </row>
    <row r="506" spans="1:51" s="25" customFormat="1" ht="11.25">
      <c r="A506" s="124"/>
      <c r="B506" s="116">
        <v>505</v>
      </c>
      <c r="C506" s="134"/>
      <c r="D506" s="83"/>
      <c r="E506" s="84"/>
      <c r="F506" s="83"/>
      <c r="G506" s="85"/>
      <c r="H506" s="85"/>
      <c r="I506" s="86"/>
      <c r="J506" s="86"/>
      <c r="K506" s="85"/>
      <c r="L506" s="86"/>
      <c r="M506" s="118"/>
      <c r="N506" s="108"/>
      <c r="O506" s="109"/>
      <c r="P506" s="110"/>
      <c r="Q506" s="86"/>
      <c r="R506" s="86"/>
      <c r="S506" s="128">
        <f t="shared" si="211"/>
        <v>30479.845939999945</v>
      </c>
      <c r="T506" s="128">
        <f t="shared" si="212"/>
        <v>0</v>
      </c>
      <c r="U506" s="126">
        <f t="shared" si="217"/>
        <v>0</v>
      </c>
      <c r="V506" s="126">
        <f t="shared" si="218"/>
        <v>0</v>
      </c>
      <c r="W506" s="125">
        <f t="shared" si="219"/>
        <v>0</v>
      </c>
      <c r="X506" s="125">
        <f t="shared" si="220"/>
        <v>0</v>
      </c>
      <c r="Y506" s="127">
        <f t="shared" si="221"/>
        <v>1407.0099999999979</v>
      </c>
      <c r="Z506" s="127">
        <f t="shared" si="222"/>
        <v>479.84593999999817</v>
      </c>
      <c r="AA506" s="127">
        <f t="shared" si="223"/>
        <v>1407.0099999999979</v>
      </c>
      <c r="AB506" s="127">
        <f t="shared" si="224"/>
        <v>479.84593999999817</v>
      </c>
      <c r="AC506" s="91" t="str">
        <f>VLOOKUP(WEEKDAY(C506,2),Служебный!K$4:L$10,2)</f>
        <v>сб</v>
      </c>
      <c r="AD506" s="111" t="str">
        <f t="shared" si="232"/>
        <v/>
      </c>
      <c r="AE506" s="91" t="e">
        <f>VLOOKUP(G:G,Служебный!B:G,6,)</f>
        <v>#N/A</v>
      </c>
      <c r="AF506" s="91" t="e">
        <f>VLOOKUP(G:G,Служебный!B:G,3,FALSE)</f>
        <v>#N/A</v>
      </c>
      <c r="AG506" s="91" t="e">
        <f>VLOOKUP(G:G,Служебный!B:G,4,FALSE)</f>
        <v>#N/A</v>
      </c>
      <c r="AH506" s="112">
        <f t="shared" si="225"/>
        <v>0</v>
      </c>
      <c r="AI506" s="112">
        <f t="shared" si="226"/>
        <v>0</v>
      </c>
      <c r="AJ506" s="112" t="str">
        <f t="shared" si="207"/>
        <v>интрадей</v>
      </c>
      <c r="AK506" s="91" t="str">
        <f>IF(D506&lt;Служебный!P$3,"Раньше открытия",IF(D506&gt;Служебный!P$6,"Позже закрытия",IF(D506&lt;Служебный!P$4,Служебный!N$4,IF((D506&gt;Служебный!P$5),Служебный!N$6,Служебный!N$5))))</f>
        <v>9:30 - 11:00</v>
      </c>
      <c r="AL506" s="91">
        <f t="shared" si="227"/>
        <v>0</v>
      </c>
      <c r="AM506" s="91">
        <f t="shared" si="228"/>
        <v>0</v>
      </c>
      <c r="AN506" s="91" t="str">
        <f t="shared" si="213"/>
        <v/>
      </c>
      <c r="AO506" s="91" t="str">
        <f t="shared" si="214"/>
        <v/>
      </c>
      <c r="AP506" s="113" t="str">
        <f t="shared" si="215"/>
        <v/>
      </c>
      <c r="AQ506" s="114">
        <f t="shared" si="208"/>
        <v>0</v>
      </c>
      <c r="AR506" s="114">
        <f t="shared" si="209"/>
        <v>30000</v>
      </c>
      <c r="AS506" s="114">
        <f t="shared" si="210"/>
        <v>1.5994864666664823</v>
      </c>
      <c r="AT506" s="114">
        <f t="shared" si="216"/>
        <v>0</v>
      </c>
      <c r="AU506" s="91">
        <f t="shared" si="229"/>
        <v>0</v>
      </c>
      <c r="AV506" s="91">
        <f t="shared" si="230"/>
        <v>0</v>
      </c>
      <c r="AW506" s="91">
        <f t="shared" si="231"/>
        <v>0</v>
      </c>
      <c r="AX506" s="115">
        <f>IF(AV506=0,AX505,IF(VLOOKUP(C505,Сводный!I:L,2,FALSE)&lt;0,IF(AX505&lt;0,AX505-1,-1),IF(AX505&gt;0,AX505+1,1)))</f>
        <v>-1</v>
      </c>
      <c r="AY506" s="120"/>
    </row>
    <row r="507" spans="1:51" s="25" customFormat="1" ht="11.25">
      <c r="A507" s="124"/>
      <c r="B507" s="116">
        <v>506</v>
      </c>
      <c r="C507" s="134"/>
      <c r="D507" s="83"/>
      <c r="E507" s="84"/>
      <c r="F507" s="83"/>
      <c r="G507" s="85"/>
      <c r="H507" s="85"/>
      <c r="I507" s="86"/>
      <c r="J507" s="86"/>
      <c r="K507" s="85"/>
      <c r="L507" s="86"/>
      <c r="M507" s="118"/>
      <c r="N507" s="108"/>
      <c r="O507" s="109"/>
      <c r="P507" s="110"/>
      <c r="Q507" s="86"/>
      <c r="R507" s="86"/>
      <c r="S507" s="128">
        <f t="shared" si="211"/>
        <v>30479.845939999945</v>
      </c>
      <c r="T507" s="128">
        <f t="shared" si="212"/>
        <v>0</v>
      </c>
      <c r="U507" s="126">
        <f t="shared" si="217"/>
        <v>0</v>
      </c>
      <c r="V507" s="126">
        <f t="shared" si="218"/>
        <v>0</v>
      </c>
      <c r="W507" s="125">
        <f t="shared" si="219"/>
        <v>0</v>
      </c>
      <c r="X507" s="125">
        <f t="shared" si="220"/>
        <v>0</v>
      </c>
      <c r="Y507" s="127">
        <f t="shared" si="221"/>
        <v>1407.0099999999979</v>
      </c>
      <c r="Z507" s="127">
        <f t="shared" si="222"/>
        <v>479.84593999999817</v>
      </c>
      <c r="AA507" s="127">
        <f t="shared" si="223"/>
        <v>1407.0099999999979</v>
      </c>
      <c r="AB507" s="127">
        <f t="shared" si="224"/>
        <v>479.84593999999817</v>
      </c>
      <c r="AC507" s="91" t="str">
        <f>VLOOKUP(WEEKDAY(C507,2),Служебный!K$4:L$10,2)</f>
        <v>сб</v>
      </c>
      <c r="AD507" s="111" t="str">
        <f t="shared" si="232"/>
        <v/>
      </c>
      <c r="AE507" s="91" t="e">
        <f>VLOOKUP(G:G,Служебный!B:G,6,)</f>
        <v>#N/A</v>
      </c>
      <c r="AF507" s="91" t="e">
        <f>VLOOKUP(G:G,Служебный!B:G,3,FALSE)</f>
        <v>#N/A</v>
      </c>
      <c r="AG507" s="91" t="e">
        <f>VLOOKUP(G:G,Служебный!B:G,4,FALSE)</f>
        <v>#N/A</v>
      </c>
      <c r="AH507" s="112">
        <f t="shared" si="225"/>
        <v>0</v>
      </c>
      <c r="AI507" s="112">
        <f t="shared" si="226"/>
        <v>0</v>
      </c>
      <c r="AJ507" s="112" t="str">
        <f t="shared" si="207"/>
        <v>интрадей</v>
      </c>
      <c r="AK507" s="91" t="str">
        <f>IF(D507&lt;Служебный!P$3,"Раньше открытия",IF(D507&gt;Служебный!P$6,"Позже закрытия",IF(D507&lt;Служебный!P$4,Служебный!N$4,IF((D507&gt;Служебный!P$5),Служебный!N$6,Служебный!N$5))))</f>
        <v>9:30 - 11:00</v>
      </c>
      <c r="AL507" s="91">
        <f t="shared" si="227"/>
        <v>0</v>
      </c>
      <c r="AM507" s="91">
        <f t="shared" si="228"/>
        <v>0</v>
      </c>
      <c r="AN507" s="91" t="str">
        <f t="shared" si="213"/>
        <v/>
      </c>
      <c r="AO507" s="91" t="str">
        <f t="shared" si="214"/>
        <v/>
      </c>
      <c r="AP507" s="113" t="str">
        <f t="shared" si="215"/>
        <v/>
      </c>
      <c r="AQ507" s="114">
        <f t="shared" si="208"/>
        <v>0</v>
      </c>
      <c r="AR507" s="114">
        <f t="shared" si="209"/>
        <v>30000</v>
      </c>
      <c r="AS507" s="114">
        <f t="shared" si="210"/>
        <v>1.5994864666664823</v>
      </c>
      <c r="AT507" s="114">
        <f t="shared" si="216"/>
        <v>0</v>
      </c>
      <c r="AU507" s="91">
        <f t="shared" si="229"/>
        <v>0</v>
      </c>
      <c r="AV507" s="91">
        <f t="shared" si="230"/>
        <v>0</v>
      </c>
      <c r="AW507" s="91">
        <f t="shared" si="231"/>
        <v>0</v>
      </c>
      <c r="AX507" s="115">
        <f>IF(AV507=0,AX506,IF(VLOOKUP(C506,Сводный!I:L,2,FALSE)&lt;0,IF(AX506&lt;0,AX506-1,-1),IF(AX506&gt;0,AX506+1,1)))</f>
        <v>-1</v>
      </c>
      <c r="AY507" s="120"/>
    </row>
    <row r="508" spans="1:51" s="25" customFormat="1" ht="11.25">
      <c r="A508" s="124"/>
      <c r="B508" s="116">
        <v>507</v>
      </c>
      <c r="C508" s="134"/>
      <c r="D508" s="83"/>
      <c r="E508" s="84"/>
      <c r="F508" s="83"/>
      <c r="G508" s="85"/>
      <c r="H508" s="85"/>
      <c r="I508" s="86"/>
      <c r="J508" s="86"/>
      <c r="K508" s="85"/>
      <c r="L508" s="86"/>
      <c r="M508" s="118"/>
      <c r="N508" s="108"/>
      <c r="O508" s="109"/>
      <c r="P508" s="110"/>
      <c r="Q508" s="86"/>
      <c r="R508" s="86"/>
      <c r="S508" s="128">
        <f t="shared" si="211"/>
        <v>30479.845939999945</v>
      </c>
      <c r="T508" s="128">
        <f t="shared" si="212"/>
        <v>0</v>
      </c>
      <c r="U508" s="126">
        <f t="shared" si="217"/>
        <v>0</v>
      </c>
      <c r="V508" s="126">
        <f t="shared" si="218"/>
        <v>0</v>
      </c>
      <c r="W508" s="125">
        <f t="shared" si="219"/>
        <v>0</v>
      </c>
      <c r="X508" s="125">
        <f t="shared" si="220"/>
        <v>0</v>
      </c>
      <c r="Y508" s="127">
        <f t="shared" si="221"/>
        <v>1407.0099999999979</v>
      </c>
      <c r="Z508" s="127">
        <f t="shared" si="222"/>
        <v>479.84593999999817</v>
      </c>
      <c r="AA508" s="127">
        <f t="shared" si="223"/>
        <v>1407.0099999999979</v>
      </c>
      <c r="AB508" s="127">
        <f t="shared" si="224"/>
        <v>479.84593999999817</v>
      </c>
      <c r="AC508" s="91" t="str">
        <f>VLOOKUP(WEEKDAY(C508,2),Служебный!K$4:L$10,2)</f>
        <v>сб</v>
      </c>
      <c r="AD508" s="111" t="str">
        <f t="shared" si="232"/>
        <v/>
      </c>
      <c r="AE508" s="91" t="e">
        <f>VLOOKUP(G:G,Служебный!B:G,6,)</f>
        <v>#N/A</v>
      </c>
      <c r="AF508" s="91" t="e">
        <f>VLOOKUP(G:G,Служебный!B:G,3,FALSE)</f>
        <v>#N/A</v>
      </c>
      <c r="AG508" s="91" t="e">
        <f>VLOOKUP(G:G,Служебный!B:G,4,FALSE)</f>
        <v>#N/A</v>
      </c>
      <c r="AH508" s="112">
        <f t="shared" si="225"/>
        <v>0</v>
      </c>
      <c r="AI508" s="112">
        <f t="shared" si="226"/>
        <v>0</v>
      </c>
      <c r="AJ508" s="112" t="str">
        <f t="shared" si="207"/>
        <v>интрадей</v>
      </c>
      <c r="AK508" s="91" t="str">
        <f>IF(D508&lt;Служебный!P$3,"Раньше открытия",IF(D508&gt;Служебный!P$6,"Позже закрытия",IF(D508&lt;Служебный!P$4,Служебный!N$4,IF((D508&gt;Служебный!P$5),Служебный!N$6,Служебный!N$5))))</f>
        <v>9:30 - 11:00</v>
      </c>
      <c r="AL508" s="91">
        <f t="shared" si="227"/>
        <v>0</v>
      </c>
      <c r="AM508" s="91">
        <f t="shared" si="228"/>
        <v>0</v>
      </c>
      <c r="AN508" s="91" t="str">
        <f t="shared" si="213"/>
        <v/>
      </c>
      <c r="AO508" s="91" t="str">
        <f t="shared" si="214"/>
        <v/>
      </c>
      <c r="AP508" s="113" t="str">
        <f t="shared" si="215"/>
        <v/>
      </c>
      <c r="AQ508" s="114">
        <f t="shared" si="208"/>
        <v>0</v>
      </c>
      <c r="AR508" s="114">
        <f t="shared" si="209"/>
        <v>30000</v>
      </c>
      <c r="AS508" s="114">
        <f t="shared" si="210"/>
        <v>1.5994864666664823</v>
      </c>
      <c r="AT508" s="114">
        <f t="shared" si="216"/>
        <v>0</v>
      </c>
      <c r="AU508" s="91">
        <f t="shared" si="229"/>
        <v>0</v>
      </c>
      <c r="AV508" s="91">
        <f t="shared" si="230"/>
        <v>0</v>
      </c>
      <c r="AW508" s="91">
        <f t="shared" si="231"/>
        <v>0</v>
      </c>
      <c r="AX508" s="115">
        <f>IF(AV508=0,AX507,IF(VLOOKUP(C507,Сводный!I:L,2,FALSE)&lt;0,IF(AX507&lt;0,AX507-1,-1),IF(AX507&gt;0,AX507+1,1)))</f>
        <v>-1</v>
      </c>
      <c r="AY508" s="120"/>
    </row>
    <row r="509" spans="1:51" s="25" customFormat="1" ht="11.25">
      <c r="A509" s="124"/>
      <c r="B509" s="116">
        <v>508</v>
      </c>
      <c r="C509" s="134"/>
      <c r="D509" s="83"/>
      <c r="E509" s="84"/>
      <c r="F509" s="83"/>
      <c r="G509" s="85"/>
      <c r="H509" s="85"/>
      <c r="I509" s="86"/>
      <c r="J509" s="86"/>
      <c r="K509" s="85"/>
      <c r="L509" s="86"/>
      <c r="M509" s="118"/>
      <c r="N509" s="108"/>
      <c r="O509" s="109"/>
      <c r="P509" s="110"/>
      <c r="Q509" s="86"/>
      <c r="R509" s="86"/>
      <c r="S509" s="128">
        <f t="shared" si="211"/>
        <v>30479.845939999945</v>
      </c>
      <c r="T509" s="128">
        <f t="shared" si="212"/>
        <v>0</v>
      </c>
      <c r="U509" s="126">
        <f t="shared" si="217"/>
        <v>0</v>
      </c>
      <c r="V509" s="126">
        <f t="shared" si="218"/>
        <v>0</v>
      </c>
      <c r="W509" s="125">
        <f t="shared" si="219"/>
        <v>0</v>
      </c>
      <c r="X509" s="125">
        <f t="shared" si="220"/>
        <v>0</v>
      </c>
      <c r="Y509" s="127">
        <f t="shared" si="221"/>
        <v>1407.0099999999979</v>
      </c>
      <c r="Z509" s="127">
        <f t="shared" si="222"/>
        <v>479.84593999999817</v>
      </c>
      <c r="AA509" s="127">
        <f t="shared" si="223"/>
        <v>1407.0099999999979</v>
      </c>
      <c r="AB509" s="127">
        <f t="shared" si="224"/>
        <v>479.84593999999817</v>
      </c>
      <c r="AC509" s="91" t="str">
        <f>VLOOKUP(WEEKDAY(C509,2),Служебный!K$4:L$10,2)</f>
        <v>сб</v>
      </c>
      <c r="AD509" s="111" t="str">
        <f t="shared" si="232"/>
        <v/>
      </c>
      <c r="AE509" s="91" t="e">
        <f>VLOOKUP(G:G,Служебный!B:G,6,)</f>
        <v>#N/A</v>
      </c>
      <c r="AF509" s="91" t="e">
        <f>VLOOKUP(G:G,Служебный!B:G,3,FALSE)</f>
        <v>#N/A</v>
      </c>
      <c r="AG509" s="91" t="e">
        <f>VLOOKUP(G:G,Служебный!B:G,4,FALSE)</f>
        <v>#N/A</v>
      </c>
      <c r="AH509" s="112">
        <f t="shared" si="225"/>
        <v>0</v>
      </c>
      <c r="AI509" s="112">
        <f t="shared" si="226"/>
        <v>0</v>
      </c>
      <c r="AJ509" s="112" t="str">
        <f t="shared" si="207"/>
        <v>интрадей</v>
      </c>
      <c r="AK509" s="91" t="str">
        <f>IF(D509&lt;Служебный!P$3,"Раньше открытия",IF(D509&gt;Служебный!P$6,"Позже закрытия",IF(D509&lt;Служебный!P$4,Служебный!N$4,IF((D509&gt;Служебный!P$5),Служебный!N$6,Служебный!N$5))))</f>
        <v>9:30 - 11:00</v>
      </c>
      <c r="AL509" s="91">
        <f t="shared" si="227"/>
        <v>0</v>
      </c>
      <c r="AM509" s="91">
        <f t="shared" si="228"/>
        <v>0</v>
      </c>
      <c r="AN509" s="91" t="str">
        <f t="shared" si="213"/>
        <v/>
      </c>
      <c r="AO509" s="91" t="str">
        <f t="shared" si="214"/>
        <v/>
      </c>
      <c r="AP509" s="113" t="str">
        <f t="shared" si="215"/>
        <v/>
      </c>
      <c r="AQ509" s="114">
        <f t="shared" si="208"/>
        <v>0</v>
      </c>
      <c r="AR509" s="114">
        <f t="shared" si="209"/>
        <v>30000</v>
      </c>
      <c r="AS509" s="114">
        <f t="shared" si="210"/>
        <v>1.5994864666664823</v>
      </c>
      <c r="AT509" s="114">
        <f t="shared" si="216"/>
        <v>0</v>
      </c>
      <c r="AU509" s="91">
        <f t="shared" si="229"/>
        <v>0</v>
      </c>
      <c r="AV509" s="91">
        <f t="shared" si="230"/>
        <v>0</v>
      </c>
      <c r="AW509" s="91">
        <f t="shared" si="231"/>
        <v>0</v>
      </c>
      <c r="AX509" s="115">
        <f>IF(AV509=0,AX508,IF(VLOOKUP(C508,Сводный!I:L,2,FALSE)&lt;0,IF(AX508&lt;0,AX508-1,-1),IF(AX508&gt;0,AX508+1,1)))</f>
        <v>-1</v>
      </c>
      <c r="AY509" s="120"/>
    </row>
    <row r="510" spans="1:51" s="25" customFormat="1" ht="11.25">
      <c r="A510" s="124"/>
      <c r="B510" s="116">
        <v>509</v>
      </c>
      <c r="C510" s="134"/>
      <c r="D510" s="83"/>
      <c r="E510" s="84"/>
      <c r="F510" s="83"/>
      <c r="G510" s="85"/>
      <c r="H510" s="85"/>
      <c r="I510" s="86"/>
      <c r="J510" s="86"/>
      <c r="K510" s="85"/>
      <c r="L510" s="86"/>
      <c r="M510" s="118"/>
      <c r="N510" s="108"/>
      <c r="O510" s="109"/>
      <c r="P510" s="110"/>
      <c r="Q510" s="86"/>
      <c r="R510" s="86"/>
      <c r="S510" s="128">
        <f t="shared" si="211"/>
        <v>30479.845939999945</v>
      </c>
      <c r="T510" s="128">
        <f t="shared" si="212"/>
        <v>0</v>
      </c>
      <c r="U510" s="126">
        <f t="shared" si="217"/>
        <v>0</v>
      </c>
      <c r="V510" s="126">
        <f t="shared" si="218"/>
        <v>0</v>
      </c>
      <c r="W510" s="125">
        <f t="shared" si="219"/>
        <v>0</v>
      </c>
      <c r="X510" s="125">
        <f t="shared" si="220"/>
        <v>0</v>
      </c>
      <c r="Y510" s="127">
        <f t="shared" si="221"/>
        <v>1407.0099999999979</v>
      </c>
      <c r="Z510" s="127">
        <f t="shared" si="222"/>
        <v>479.84593999999817</v>
      </c>
      <c r="AA510" s="127">
        <f t="shared" si="223"/>
        <v>1407.0099999999979</v>
      </c>
      <c r="AB510" s="127">
        <f t="shared" si="224"/>
        <v>479.84593999999817</v>
      </c>
      <c r="AC510" s="91" t="str">
        <f>VLOOKUP(WEEKDAY(C510,2),Служебный!K$4:L$10,2)</f>
        <v>сб</v>
      </c>
      <c r="AD510" s="111" t="str">
        <f t="shared" si="232"/>
        <v/>
      </c>
      <c r="AE510" s="91" t="e">
        <f>VLOOKUP(G:G,Служебный!B:G,6,)</f>
        <v>#N/A</v>
      </c>
      <c r="AF510" s="91" t="e">
        <f>VLOOKUP(G:G,Служебный!B:G,3,FALSE)</f>
        <v>#N/A</v>
      </c>
      <c r="AG510" s="91" t="e">
        <f>VLOOKUP(G:G,Служебный!B:G,4,FALSE)</f>
        <v>#N/A</v>
      </c>
      <c r="AH510" s="112">
        <f t="shared" si="225"/>
        <v>0</v>
      </c>
      <c r="AI510" s="112">
        <f t="shared" si="226"/>
        <v>0</v>
      </c>
      <c r="AJ510" s="112" t="str">
        <f t="shared" si="207"/>
        <v>интрадей</v>
      </c>
      <c r="AK510" s="91" t="str">
        <f>IF(D510&lt;Служебный!P$3,"Раньше открытия",IF(D510&gt;Служебный!P$6,"Позже закрытия",IF(D510&lt;Служебный!P$4,Служебный!N$4,IF((D510&gt;Служебный!P$5),Служебный!N$6,Служебный!N$5))))</f>
        <v>9:30 - 11:00</v>
      </c>
      <c r="AL510" s="91">
        <f t="shared" si="227"/>
        <v>0</v>
      </c>
      <c r="AM510" s="91">
        <f t="shared" si="228"/>
        <v>0</v>
      </c>
      <c r="AN510" s="91" t="str">
        <f t="shared" si="213"/>
        <v/>
      </c>
      <c r="AO510" s="91" t="str">
        <f t="shared" si="214"/>
        <v/>
      </c>
      <c r="AP510" s="113" t="str">
        <f t="shared" si="215"/>
        <v/>
      </c>
      <c r="AQ510" s="114">
        <f t="shared" si="208"/>
        <v>0</v>
      </c>
      <c r="AR510" s="114">
        <f t="shared" si="209"/>
        <v>30000</v>
      </c>
      <c r="AS510" s="114">
        <f t="shared" si="210"/>
        <v>1.5994864666664823</v>
      </c>
      <c r="AT510" s="114">
        <f t="shared" si="216"/>
        <v>0</v>
      </c>
      <c r="AU510" s="91">
        <f t="shared" si="229"/>
        <v>0</v>
      </c>
      <c r="AV510" s="91">
        <f t="shared" si="230"/>
        <v>0</v>
      </c>
      <c r="AW510" s="91">
        <f t="shared" si="231"/>
        <v>0</v>
      </c>
      <c r="AX510" s="115">
        <f>IF(AV510=0,AX509,IF(VLOOKUP(C509,Сводный!I:L,2,FALSE)&lt;0,IF(AX509&lt;0,AX509-1,-1),IF(AX509&gt;0,AX509+1,1)))</f>
        <v>-1</v>
      </c>
      <c r="AY510" s="120"/>
    </row>
    <row r="511" spans="1:51" s="25" customFormat="1" ht="11.25">
      <c r="A511" s="124"/>
      <c r="B511" s="116">
        <v>510</v>
      </c>
      <c r="C511" s="134"/>
      <c r="D511" s="83"/>
      <c r="E511" s="84"/>
      <c r="F511" s="83"/>
      <c r="G511" s="85"/>
      <c r="H511" s="85"/>
      <c r="I511" s="86"/>
      <c r="J511" s="86"/>
      <c r="K511" s="85"/>
      <c r="L511" s="86"/>
      <c r="M511" s="118"/>
      <c r="N511" s="108"/>
      <c r="O511" s="109"/>
      <c r="P511" s="110"/>
      <c r="Q511" s="86"/>
      <c r="R511" s="86"/>
      <c r="S511" s="128">
        <f t="shared" si="211"/>
        <v>30479.845939999945</v>
      </c>
      <c r="T511" s="128">
        <f t="shared" si="212"/>
        <v>0</v>
      </c>
      <c r="U511" s="126">
        <f t="shared" si="217"/>
        <v>0</v>
      </c>
      <c r="V511" s="126">
        <f t="shared" si="218"/>
        <v>0</v>
      </c>
      <c r="W511" s="125">
        <f t="shared" si="219"/>
        <v>0</v>
      </c>
      <c r="X511" s="125">
        <f t="shared" si="220"/>
        <v>0</v>
      </c>
      <c r="Y511" s="127">
        <f t="shared" si="221"/>
        <v>1407.0099999999979</v>
      </c>
      <c r="Z511" s="127">
        <f t="shared" si="222"/>
        <v>479.84593999999817</v>
      </c>
      <c r="AA511" s="127">
        <f t="shared" si="223"/>
        <v>1407.0099999999979</v>
      </c>
      <c r="AB511" s="127">
        <f t="shared" si="224"/>
        <v>479.84593999999817</v>
      </c>
      <c r="AC511" s="91" t="str">
        <f>VLOOKUP(WEEKDAY(C511,2),Служебный!K$4:L$10,2)</f>
        <v>сб</v>
      </c>
      <c r="AD511" s="111" t="str">
        <f t="shared" si="232"/>
        <v/>
      </c>
      <c r="AE511" s="91" t="e">
        <f>VLOOKUP(G:G,Служебный!B:G,6,)</f>
        <v>#N/A</v>
      </c>
      <c r="AF511" s="91" t="e">
        <f>VLOOKUP(G:G,Служебный!B:G,3,FALSE)</f>
        <v>#N/A</v>
      </c>
      <c r="AG511" s="91" t="e">
        <f>VLOOKUP(G:G,Служебный!B:G,4,FALSE)</f>
        <v>#N/A</v>
      </c>
      <c r="AH511" s="112">
        <f t="shared" si="225"/>
        <v>0</v>
      </c>
      <c r="AI511" s="112">
        <f t="shared" si="226"/>
        <v>0</v>
      </c>
      <c r="AJ511" s="112" t="str">
        <f t="shared" si="207"/>
        <v>интрадей</v>
      </c>
      <c r="AK511" s="91" t="str">
        <f>IF(D511&lt;Служебный!P$3,"Раньше открытия",IF(D511&gt;Служебный!P$6,"Позже закрытия",IF(D511&lt;Служебный!P$4,Служебный!N$4,IF((D511&gt;Служебный!P$5),Служебный!N$6,Служебный!N$5))))</f>
        <v>9:30 - 11:00</v>
      </c>
      <c r="AL511" s="91">
        <f t="shared" si="227"/>
        <v>0</v>
      </c>
      <c r="AM511" s="91">
        <f t="shared" si="228"/>
        <v>0</v>
      </c>
      <c r="AN511" s="91" t="str">
        <f t="shared" si="213"/>
        <v/>
      </c>
      <c r="AO511" s="91" t="str">
        <f t="shared" si="214"/>
        <v/>
      </c>
      <c r="AP511" s="113" t="str">
        <f t="shared" si="215"/>
        <v/>
      </c>
      <c r="AQ511" s="114">
        <f t="shared" si="208"/>
        <v>0</v>
      </c>
      <c r="AR511" s="114">
        <f t="shared" si="209"/>
        <v>30000</v>
      </c>
      <c r="AS511" s="114">
        <f t="shared" si="210"/>
        <v>1.5994864666664823</v>
      </c>
      <c r="AT511" s="114">
        <f t="shared" si="216"/>
        <v>0</v>
      </c>
      <c r="AU511" s="91">
        <f t="shared" si="229"/>
        <v>0</v>
      </c>
      <c r="AV511" s="91">
        <f t="shared" si="230"/>
        <v>0</v>
      </c>
      <c r="AW511" s="91">
        <f t="shared" si="231"/>
        <v>0</v>
      </c>
      <c r="AX511" s="115">
        <f>IF(AV511=0,AX510,IF(VLOOKUP(C510,Сводный!I:L,2,FALSE)&lt;0,IF(AX510&lt;0,AX510-1,-1),IF(AX510&gt;0,AX510+1,1)))</f>
        <v>-1</v>
      </c>
      <c r="AY511" s="120"/>
    </row>
    <row r="512" spans="1:51" s="25" customFormat="1" ht="11.25">
      <c r="A512" s="124"/>
      <c r="B512" s="116">
        <v>511</v>
      </c>
      <c r="C512" s="134"/>
      <c r="D512" s="83"/>
      <c r="E512" s="84"/>
      <c r="F512" s="83"/>
      <c r="G512" s="85"/>
      <c r="H512" s="85"/>
      <c r="I512" s="86"/>
      <c r="J512" s="86"/>
      <c r="K512" s="85"/>
      <c r="L512" s="86"/>
      <c r="M512" s="118"/>
      <c r="N512" s="108"/>
      <c r="O512" s="109"/>
      <c r="P512" s="110"/>
      <c r="Q512" s="86"/>
      <c r="R512" s="86"/>
      <c r="S512" s="128">
        <f t="shared" si="211"/>
        <v>30479.845939999945</v>
      </c>
      <c r="T512" s="128">
        <f t="shared" si="212"/>
        <v>0</v>
      </c>
      <c r="U512" s="126">
        <f t="shared" si="217"/>
        <v>0</v>
      </c>
      <c r="V512" s="126">
        <f t="shared" si="218"/>
        <v>0</v>
      </c>
      <c r="W512" s="125">
        <f t="shared" si="219"/>
        <v>0</v>
      </c>
      <c r="X512" s="125">
        <f t="shared" si="220"/>
        <v>0</v>
      </c>
      <c r="Y512" s="127">
        <f t="shared" si="221"/>
        <v>1407.0099999999979</v>
      </c>
      <c r="Z512" s="127">
        <f t="shared" si="222"/>
        <v>479.84593999999817</v>
      </c>
      <c r="AA512" s="127">
        <f t="shared" si="223"/>
        <v>1407.0099999999979</v>
      </c>
      <c r="AB512" s="127">
        <f t="shared" si="224"/>
        <v>479.84593999999817</v>
      </c>
      <c r="AC512" s="91" t="str">
        <f>VLOOKUP(WEEKDAY(C512,2),Служебный!K$4:L$10,2)</f>
        <v>сб</v>
      </c>
      <c r="AD512" s="111" t="str">
        <f t="shared" si="232"/>
        <v/>
      </c>
      <c r="AE512" s="91" t="e">
        <f>VLOOKUP(G:G,Служебный!B:G,6,)</f>
        <v>#N/A</v>
      </c>
      <c r="AF512" s="91" t="e">
        <f>VLOOKUP(G:G,Служебный!B:G,3,FALSE)</f>
        <v>#N/A</v>
      </c>
      <c r="AG512" s="91" t="e">
        <f>VLOOKUP(G:G,Служебный!B:G,4,FALSE)</f>
        <v>#N/A</v>
      </c>
      <c r="AH512" s="112">
        <f t="shared" si="225"/>
        <v>0</v>
      </c>
      <c r="AI512" s="112">
        <f t="shared" si="226"/>
        <v>0</v>
      </c>
      <c r="AJ512" s="112" t="str">
        <f t="shared" si="207"/>
        <v>интрадей</v>
      </c>
      <c r="AK512" s="91" t="str">
        <f>IF(D512&lt;Служебный!P$3,"Раньше открытия",IF(D512&gt;Служебный!P$6,"Позже закрытия",IF(D512&lt;Служебный!P$4,Служебный!N$4,IF((D512&gt;Служебный!P$5),Служебный!N$6,Служебный!N$5))))</f>
        <v>9:30 - 11:00</v>
      </c>
      <c r="AL512" s="91">
        <f t="shared" si="227"/>
        <v>0</v>
      </c>
      <c r="AM512" s="91">
        <f t="shared" si="228"/>
        <v>0</v>
      </c>
      <c r="AN512" s="91" t="str">
        <f t="shared" si="213"/>
        <v/>
      </c>
      <c r="AO512" s="91" t="str">
        <f t="shared" si="214"/>
        <v/>
      </c>
      <c r="AP512" s="113" t="str">
        <f t="shared" si="215"/>
        <v/>
      </c>
      <c r="AQ512" s="114">
        <f t="shared" si="208"/>
        <v>0</v>
      </c>
      <c r="AR512" s="114">
        <f t="shared" si="209"/>
        <v>30000</v>
      </c>
      <c r="AS512" s="114">
        <f t="shared" si="210"/>
        <v>1.5994864666664823</v>
      </c>
      <c r="AT512" s="114">
        <f t="shared" si="216"/>
        <v>0</v>
      </c>
      <c r="AU512" s="91">
        <f t="shared" si="229"/>
        <v>0</v>
      </c>
      <c r="AV512" s="91">
        <f t="shared" si="230"/>
        <v>0</v>
      </c>
      <c r="AW512" s="91">
        <f t="shared" si="231"/>
        <v>0</v>
      </c>
      <c r="AX512" s="115">
        <f>IF(AV512=0,AX511,IF(VLOOKUP(C511,Сводный!I:L,2,FALSE)&lt;0,IF(AX511&lt;0,AX511-1,-1),IF(AX511&gt;0,AX511+1,1)))</f>
        <v>-1</v>
      </c>
      <c r="AY512" s="120"/>
    </row>
    <row r="513" spans="1:51" s="25" customFormat="1" ht="11.25">
      <c r="A513" s="124"/>
      <c r="B513" s="116">
        <v>512</v>
      </c>
      <c r="C513" s="134"/>
      <c r="D513" s="83"/>
      <c r="E513" s="84"/>
      <c r="F513" s="83"/>
      <c r="G513" s="85"/>
      <c r="H513" s="85"/>
      <c r="I513" s="86"/>
      <c r="J513" s="86"/>
      <c r="K513" s="85"/>
      <c r="L513" s="86"/>
      <c r="M513" s="118"/>
      <c r="N513" s="108"/>
      <c r="O513" s="109"/>
      <c r="P513" s="110"/>
      <c r="Q513" s="86"/>
      <c r="R513" s="86"/>
      <c r="S513" s="128">
        <f t="shared" si="211"/>
        <v>30479.845939999945</v>
      </c>
      <c r="T513" s="128">
        <f t="shared" si="212"/>
        <v>0</v>
      </c>
      <c r="U513" s="126">
        <f t="shared" si="217"/>
        <v>0</v>
      </c>
      <c r="V513" s="126">
        <f t="shared" si="218"/>
        <v>0</v>
      </c>
      <c r="W513" s="125">
        <f t="shared" si="219"/>
        <v>0</v>
      </c>
      <c r="X513" s="125">
        <f t="shared" si="220"/>
        <v>0</v>
      </c>
      <c r="Y513" s="127">
        <f t="shared" si="221"/>
        <v>1407.0099999999979</v>
      </c>
      <c r="Z513" s="127">
        <f t="shared" si="222"/>
        <v>479.84593999999817</v>
      </c>
      <c r="AA513" s="127">
        <f t="shared" si="223"/>
        <v>1407.0099999999979</v>
      </c>
      <c r="AB513" s="127">
        <f t="shared" si="224"/>
        <v>479.84593999999817</v>
      </c>
      <c r="AC513" s="91" t="str">
        <f>VLOOKUP(WEEKDAY(C513,2),Служебный!K$4:L$10,2)</f>
        <v>сб</v>
      </c>
      <c r="AD513" s="111" t="str">
        <f t="shared" si="232"/>
        <v/>
      </c>
      <c r="AE513" s="91" t="e">
        <f>VLOOKUP(G:G,Служебный!B:G,6,)</f>
        <v>#N/A</v>
      </c>
      <c r="AF513" s="91" t="e">
        <f>VLOOKUP(G:G,Служебный!B:G,3,FALSE)</f>
        <v>#N/A</v>
      </c>
      <c r="AG513" s="91" t="e">
        <f>VLOOKUP(G:G,Служебный!B:G,4,FALSE)</f>
        <v>#N/A</v>
      </c>
      <c r="AH513" s="112">
        <f t="shared" si="225"/>
        <v>0</v>
      </c>
      <c r="AI513" s="112">
        <f t="shared" si="226"/>
        <v>0</v>
      </c>
      <c r="AJ513" s="112" t="str">
        <f t="shared" si="207"/>
        <v>интрадей</v>
      </c>
      <c r="AK513" s="91" t="str">
        <f>IF(D513&lt;Служебный!P$3,"Раньше открытия",IF(D513&gt;Служебный!P$6,"Позже закрытия",IF(D513&lt;Служебный!P$4,Служебный!N$4,IF((D513&gt;Служебный!P$5),Служебный!N$6,Служебный!N$5))))</f>
        <v>9:30 - 11:00</v>
      </c>
      <c r="AL513" s="91">
        <f t="shared" si="227"/>
        <v>0</v>
      </c>
      <c r="AM513" s="91">
        <f t="shared" si="228"/>
        <v>0</v>
      </c>
      <c r="AN513" s="91" t="str">
        <f t="shared" si="213"/>
        <v/>
      </c>
      <c r="AO513" s="91" t="str">
        <f t="shared" si="214"/>
        <v/>
      </c>
      <c r="AP513" s="113" t="str">
        <f t="shared" si="215"/>
        <v/>
      </c>
      <c r="AQ513" s="114">
        <f t="shared" si="208"/>
        <v>0</v>
      </c>
      <c r="AR513" s="114">
        <f t="shared" si="209"/>
        <v>30000</v>
      </c>
      <c r="AS513" s="114">
        <f t="shared" si="210"/>
        <v>1.5994864666664823</v>
      </c>
      <c r="AT513" s="114">
        <f t="shared" si="216"/>
        <v>0</v>
      </c>
      <c r="AU513" s="91">
        <f t="shared" si="229"/>
        <v>0</v>
      </c>
      <c r="AV513" s="91">
        <f t="shared" si="230"/>
        <v>0</v>
      </c>
      <c r="AW513" s="91">
        <f t="shared" si="231"/>
        <v>0</v>
      </c>
      <c r="AX513" s="115">
        <f>IF(AV513=0,AX512,IF(VLOOKUP(C512,Сводный!I:L,2,FALSE)&lt;0,IF(AX512&lt;0,AX512-1,-1),IF(AX512&gt;0,AX512+1,1)))</f>
        <v>-1</v>
      </c>
      <c r="AY513" s="120"/>
    </row>
    <row r="514" spans="1:51" s="25" customFormat="1" ht="11.25">
      <c r="A514" s="124"/>
      <c r="B514" s="116">
        <v>513</v>
      </c>
      <c r="C514" s="134"/>
      <c r="D514" s="83"/>
      <c r="E514" s="84"/>
      <c r="F514" s="83"/>
      <c r="G514" s="85"/>
      <c r="H514" s="85"/>
      <c r="I514" s="86"/>
      <c r="J514" s="86"/>
      <c r="K514" s="85"/>
      <c r="L514" s="86"/>
      <c r="M514" s="118"/>
      <c r="N514" s="108"/>
      <c r="O514" s="109"/>
      <c r="P514" s="110"/>
      <c r="Q514" s="86"/>
      <c r="R514" s="86"/>
      <c r="S514" s="128">
        <f t="shared" si="211"/>
        <v>30479.845939999945</v>
      </c>
      <c r="T514" s="128">
        <f t="shared" si="212"/>
        <v>0</v>
      </c>
      <c r="U514" s="126">
        <f t="shared" si="217"/>
        <v>0</v>
      </c>
      <c r="V514" s="126">
        <f t="shared" si="218"/>
        <v>0</v>
      </c>
      <c r="W514" s="125">
        <f t="shared" si="219"/>
        <v>0</v>
      </c>
      <c r="X514" s="125">
        <f t="shared" si="220"/>
        <v>0</v>
      </c>
      <c r="Y514" s="127">
        <f t="shared" si="221"/>
        <v>1407.0099999999979</v>
      </c>
      <c r="Z514" s="127">
        <f t="shared" si="222"/>
        <v>479.84593999999817</v>
      </c>
      <c r="AA514" s="127">
        <f t="shared" si="223"/>
        <v>1407.0099999999979</v>
      </c>
      <c r="AB514" s="127">
        <f t="shared" si="224"/>
        <v>479.84593999999817</v>
      </c>
      <c r="AC514" s="91" t="str">
        <f>VLOOKUP(WEEKDAY(C514,2),Служебный!K$4:L$10,2)</f>
        <v>сб</v>
      </c>
      <c r="AD514" s="111" t="str">
        <f t="shared" si="232"/>
        <v/>
      </c>
      <c r="AE514" s="91" t="e">
        <f>VLOOKUP(G:G,Служебный!B:G,6,)</f>
        <v>#N/A</v>
      </c>
      <c r="AF514" s="91" t="e">
        <f>VLOOKUP(G:G,Служебный!B:G,3,FALSE)</f>
        <v>#N/A</v>
      </c>
      <c r="AG514" s="91" t="e">
        <f>VLOOKUP(G:G,Служебный!B:G,4,FALSE)</f>
        <v>#N/A</v>
      </c>
      <c r="AH514" s="112">
        <f t="shared" si="225"/>
        <v>0</v>
      </c>
      <c r="AI514" s="112">
        <f t="shared" si="226"/>
        <v>0</v>
      </c>
      <c r="AJ514" s="112" t="str">
        <f t="shared" ref="AJ514:AJ577" si="233">IFERROR(IF(FLOOR((AH514/86400),1)=0,"интрадей",(FLOOR((AH514/86400),1))-(FLOOR((AH514/86400),1))-NETWORKDAYS(E514,C514)),IF(FLOOR((AH514/86400),1)=0,"интрадей",(FLOOR((AH514/86400),1))))</f>
        <v>интрадей</v>
      </c>
      <c r="AK514" s="91" t="str">
        <f>IF(D514&lt;Служебный!P$3,"Раньше открытия",IF(D514&gt;Служебный!P$6,"Позже закрытия",IF(D514&lt;Служебный!P$4,Служебный!N$4,IF((D514&gt;Служебный!P$5),Служебный!N$6,Служебный!N$5))))</f>
        <v>9:30 - 11:00</v>
      </c>
      <c r="AL514" s="91">
        <f t="shared" si="227"/>
        <v>0</v>
      </c>
      <c r="AM514" s="91">
        <f t="shared" si="228"/>
        <v>0</v>
      </c>
      <c r="AN514" s="91" t="str">
        <f t="shared" si="213"/>
        <v/>
      </c>
      <c r="AO514" s="91" t="str">
        <f t="shared" si="214"/>
        <v/>
      </c>
      <c r="AP514" s="113" t="str">
        <f t="shared" si="215"/>
        <v/>
      </c>
      <c r="AQ514" s="114">
        <f t="shared" ref="AQ514:AQ577" si="234">IF(AV514&lt;&gt;0,S514,0)</f>
        <v>0</v>
      </c>
      <c r="AR514" s="114">
        <f t="shared" si="209"/>
        <v>30000</v>
      </c>
      <c r="AS514" s="114">
        <f t="shared" si="210"/>
        <v>1.5994864666664823</v>
      </c>
      <c r="AT514" s="114">
        <f t="shared" si="216"/>
        <v>0</v>
      </c>
      <c r="AU514" s="91">
        <f t="shared" si="229"/>
        <v>0</v>
      </c>
      <c r="AV514" s="91">
        <f t="shared" si="230"/>
        <v>0</v>
      </c>
      <c r="AW514" s="91">
        <f t="shared" si="231"/>
        <v>0</v>
      </c>
      <c r="AX514" s="115">
        <f>IF(AV514=0,AX513,IF(VLOOKUP(C513,Сводный!I:L,2,FALSE)&lt;0,IF(AX513&lt;0,AX513-1,-1),IF(AX513&gt;0,AX513+1,1)))</f>
        <v>-1</v>
      </c>
      <c r="AY514" s="120"/>
    </row>
    <row r="515" spans="1:51" s="25" customFormat="1" ht="11.25">
      <c r="A515" s="124"/>
      <c r="B515" s="116">
        <v>514</v>
      </c>
      <c r="C515" s="134"/>
      <c r="D515" s="83"/>
      <c r="E515" s="84"/>
      <c r="F515" s="83"/>
      <c r="G515" s="85"/>
      <c r="H515" s="85"/>
      <c r="I515" s="86"/>
      <c r="J515" s="86"/>
      <c r="K515" s="85"/>
      <c r="L515" s="86"/>
      <c r="M515" s="118"/>
      <c r="N515" s="108"/>
      <c r="O515" s="109"/>
      <c r="P515" s="110"/>
      <c r="Q515" s="86"/>
      <c r="R515" s="86"/>
      <c r="S515" s="128">
        <f t="shared" si="211"/>
        <v>30479.845939999945</v>
      </c>
      <c r="T515" s="128">
        <f t="shared" si="212"/>
        <v>0</v>
      </c>
      <c r="U515" s="126">
        <f t="shared" si="217"/>
        <v>0</v>
      </c>
      <c r="V515" s="126">
        <f t="shared" si="218"/>
        <v>0</v>
      </c>
      <c r="W515" s="125">
        <f t="shared" si="219"/>
        <v>0</v>
      </c>
      <c r="X515" s="125">
        <f t="shared" si="220"/>
        <v>0</v>
      </c>
      <c r="Y515" s="127">
        <f t="shared" si="221"/>
        <v>1407.0099999999979</v>
      </c>
      <c r="Z515" s="127">
        <f t="shared" si="222"/>
        <v>479.84593999999817</v>
      </c>
      <c r="AA515" s="127">
        <f t="shared" si="223"/>
        <v>1407.0099999999979</v>
      </c>
      <c r="AB515" s="127">
        <f t="shared" si="224"/>
        <v>479.84593999999817</v>
      </c>
      <c r="AC515" s="91" t="str">
        <f>VLOOKUP(WEEKDAY(C515,2),Служебный!K$4:L$10,2)</f>
        <v>сб</v>
      </c>
      <c r="AD515" s="111" t="str">
        <f t="shared" si="232"/>
        <v/>
      </c>
      <c r="AE515" s="91" t="e">
        <f>VLOOKUP(G:G,Служебный!B:G,6,)</f>
        <v>#N/A</v>
      </c>
      <c r="AF515" s="91" t="e">
        <f>VLOOKUP(G:G,Служебный!B:G,3,FALSE)</f>
        <v>#N/A</v>
      </c>
      <c r="AG515" s="91" t="e">
        <f>VLOOKUP(G:G,Служебный!B:G,4,FALSE)</f>
        <v>#N/A</v>
      </c>
      <c r="AH515" s="112">
        <f t="shared" si="225"/>
        <v>0</v>
      </c>
      <c r="AI515" s="112">
        <f t="shared" si="226"/>
        <v>0</v>
      </c>
      <c r="AJ515" s="112" t="str">
        <f t="shared" si="233"/>
        <v>интрадей</v>
      </c>
      <c r="AK515" s="91" t="str">
        <f>IF(D515&lt;Служебный!P$3,"Раньше открытия",IF(D515&gt;Служебный!P$6,"Позже закрытия",IF(D515&lt;Служебный!P$4,Служебный!N$4,IF((D515&gt;Служебный!P$5),Служебный!N$6,Служебный!N$5))))</f>
        <v>9:30 - 11:00</v>
      </c>
      <c r="AL515" s="91">
        <f t="shared" si="227"/>
        <v>0</v>
      </c>
      <c r="AM515" s="91">
        <f t="shared" si="228"/>
        <v>0</v>
      </c>
      <c r="AN515" s="91" t="str">
        <f t="shared" si="213"/>
        <v/>
      </c>
      <c r="AO515" s="91" t="str">
        <f t="shared" si="214"/>
        <v/>
      </c>
      <c r="AP515" s="113" t="str">
        <f t="shared" si="215"/>
        <v/>
      </c>
      <c r="AQ515" s="114">
        <f t="shared" si="234"/>
        <v>0</v>
      </c>
      <c r="AR515" s="114">
        <f t="shared" ref="AR515:AR578" si="235">AR514+R515</f>
        <v>30000</v>
      </c>
      <c r="AS515" s="114">
        <f t="shared" ref="AS515:AS578" si="236">IFERROR(100*(S515-AR515)/AR515,"Заполните депозит")</f>
        <v>1.5994864666664823</v>
      </c>
      <c r="AT515" s="114">
        <f t="shared" si="216"/>
        <v>0</v>
      </c>
      <c r="AU515" s="91">
        <f t="shared" si="229"/>
        <v>0</v>
      </c>
      <c r="AV515" s="91">
        <f t="shared" si="230"/>
        <v>0</v>
      </c>
      <c r="AW515" s="91">
        <f t="shared" si="231"/>
        <v>0</v>
      </c>
      <c r="AX515" s="115">
        <f>IF(AV515=0,AX514,IF(VLOOKUP(C514,Сводный!I:L,2,FALSE)&lt;0,IF(AX514&lt;0,AX514-1,-1),IF(AX514&gt;0,AX514+1,1)))</f>
        <v>-1</v>
      </c>
      <c r="AY515" s="120"/>
    </row>
    <row r="516" spans="1:51" s="25" customFormat="1" ht="11.25">
      <c r="A516" s="124"/>
      <c r="B516" s="116">
        <v>515</v>
      </c>
      <c r="C516" s="134"/>
      <c r="D516" s="83"/>
      <c r="E516" s="84"/>
      <c r="F516" s="83"/>
      <c r="G516" s="85"/>
      <c r="H516" s="85"/>
      <c r="I516" s="86"/>
      <c r="J516" s="86"/>
      <c r="K516" s="85"/>
      <c r="L516" s="86"/>
      <c r="M516" s="118"/>
      <c r="N516" s="108"/>
      <c r="O516" s="109"/>
      <c r="P516" s="110"/>
      <c r="Q516" s="86"/>
      <c r="R516" s="86"/>
      <c r="S516" s="128">
        <f t="shared" ref="S516:S579" si="237">S515+R516+X516</f>
        <v>30479.845939999945</v>
      </c>
      <c r="T516" s="128">
        <f t="shared" ref="T516:T579" si="238">L516</f>
        <v>0</v>
      </c>
      <c r="U516" s="126">
        <f t="shared" si="217"/>
        <v>0</v>
      </c>
      <c r="V516" s="126">
        <f t="shared" si="218"/>
        <v>0</v>
      </c>
      <c r="W516" s="125">
        <f t="shared" si="219"/>
        <v>0</v>
      </c>
      <c r="X516" s="125">
        <f t="shared" si="220"/>
        <v>0</v>
      </c>
      <c r="Y516" s="127">
        <f t="shared" si="221"/>
        <v>1407.0099999999979</v>
      </c>
      <c r="Z516" s="127">
        <f t="shared" si="222"/>
        <v>479.84593999999817</v>
      </c>
      <c r="AA516" s="127">
        <f t="shared" si="223"/>
        <v>1407.0099999999979</v>
      </c>
      <c r="AB516" s="127">
        <f t="shared" si="224"/>
        <v>479.84593999999817</v>
      </c>
      <c r="AC516" s="91" t="str">
        <f>VLOOKUP(WEEKDAY(C516,2),Служебный!K$4:L$10,2)</f>
        <v>сб</v>
      </c>
      <c r="AD516" s="111" t="str">
        <f t="shared" si="232"/>
        <v/>
      </c>
      <c r="AE516" s="91" t="e">
        <f>VLOOKUP(G:G,Служебный!B:G,6,)</f>
        <v>#N/A</v>
      </c>
      <c r="AF516" s="91" t="e">
        <f>VLOOKUP(G:G,Служебный!B:G,3,FALSE)</f>
        <v>#N/A</v>
      </c>
      <c r="AG516" s="91" t="e">
        <f>VLOOKUP(G:G,Служебный!B:G,4,FALSE)</f>
        <v>#N/A</v>
      </c>
      <c r="AH516" s="112">
        <f t="shared" si="225"/>
        <v>0</v>
      </c>
      <c r="AI516" s="112">
        <f t="shared" si="226"/>
        <v>0</v>
      </c>
      <c r="AJ516" s="112" t="str">
        <f t="shared" si="233"/>
        <v>интрадей</v>
      </c>
      <c r="AK516" s="91" t="str">
        <f>IF(D516&lt;Служебный!P$3,"Раньше открытия",IF(D516&gt;Служебный!P$6,"Позже закрытия",IF(D516&lt;Служебный!P$4,Служебный!N$4,IF((D516&gt;Служебный!P$5),Служебный!N$6,Служебный!N$5))))</f>
        <v>9:30 - 11:00</v>
      </c>
      <c r="AL516" s="91">
        <f t="shared" si="227"/>
        <v>0</v>
      </c>
      <c r="AM516" s="91">
        <f t="shared" si="228"/>
        <v>0</v>
      </c>
      <c r="AN516" s="91" t="str">
        <f t="shared" ref="AN516:AN579" si="239">IF(G516&lt;&gt;"",YEAR(C516),"")</f>
        <v/>
      </c>
      <c r="AO516" s="91" t="str">
        <f t="shared" ref="AO516:AO579" si="240">IF(G516&lt;&gt;"",(IF(TEXT(C516,"MMMM") = "MMMM",TEXT(C516,"ММММ"),TEXT(C516,"MMMM"))),"")</f>
        <v/>
      </c>
      <c r="AP516" s="113" t="str">
        <f t="shared" ref="AP516:AP579" si="241">IF(G516&lt;&gt;"",CEILING((C516-DATE(YEAR(C516),1,1)+WEEKDAY(DATE(YEAR(C516),1,1),2))/7,1),"")</f>
        <v/>
      </c>
      <c r="AQ516" s="114">
        <f t="shared" si="234"/>
        <v>0</v>
      </c>
      <c r="AR516" s="114">
        <f t="shared" si="235"/>
        <v>30000</v>
      </c>
      <c r="AS516" s="114">
        <f t="shared" si="236"/>
        <v>1.5994864666664823</v>
      </c>
      <c r="AT516" s="114">
        <f t="shared" ref="AT516:AT579" si="242">IFERROR(100*(S516-S515-R516)/(S515+R516),"Заполните депозит")</f>
        <v>0</v>
      </c>
      <c r="AU516" s="91">
        <f t="shared" si="229"/>
        <v>0</v>
      </c>
      <c r="AV516" s="91">
        <f t="shared" si="230"/>
        <v>0</v>
      </c>
      <c r="AW516" s="91">
        <f t="shared" si="231"/>
        <v>0</v>
      </c>
      <c r="AX516" s="115">
        <f>IF(AV516=0,AX515,IF(VLOOKUP(C515,Сводный!I:L,2,FALSE)&lt;0,IF(AX515&lt;0,AX515-1,-1),IF(AX515&gt;0,AX515+1,1)))</f>
        <v>-1</v>
      </c>
      <c r="AY516" s="120"/>
    </row>
    <row r="517" spans="1:51" s="25" customFormat="1" ht="11.25">
      <c r="A517" s="124"/>
      <c r="B517" s="116">
        <v>516</v>
      </c>
      <c r="C517" s="134"/>
      <c r="D517" s="83"/>
      <c r="E517" s="84"/>
      <c r="F517" s="83"/>
      <c r="G517" s="85"/>
      <c r="H517" s="85"/>
      <c r="I517" s="86"/>
      <c r="J517" s="86"/>
      <c r="K517" s="85"/>
      <c r="L517" s="86"/>
      <c r="M517" s="118"/>
      <c r="N517" s="108"/>
      <c r="O517" s="109"/>
      <c r="P517" s="110"/>
      <c r="Q517" s="86"/>
      <c r="R517" s="86"/>
      <c r="S517" s="128">
        <f t="shared" si="237"/>
        <v>30479.845939999945</v>
      </c>
      <c r="T517" s="128">
        <f t="shared" si="238"/>
        <v>0</v>
      </c>
      <c r="U517" s="126">
        <f t="shared" si="217"/>
        <v>0</v>
      </c>
      <c r="V517" s="126">
        <f t="shared" si="218"/>
        <v>0</v>
      </c>
      <c r="W517" s="125">
        <f t="shared" si="219"/>
        <v>0</v>
      </c>
      <c r="X517" s="125">
        <f t="shared" si="220"/>
        <v>0</v>
      </c>
      <c r="Y517" s="127">
        <f t="shared" si="221"/>
        <v>1407.0099999999979</v>
      </c>
      <c r="Z517" s="127">
        <f t="shared" si="222"/>
        <v>479.84593999999817</v>
      </c>
      <c r="AA517" s="127">
        <f t="shared" si="223"/>
        <v>1407.0099999999979</v>
      </c>
      <c r="AB517" s="127">
        <f t="shared" si="224"/>
        <v>479.84593999999817</v>
      </c>
      <c r="AC517" s="91" t="str">
        <f>VLOOKUP(WEEKDAY(C517,2),Служебный!K$4:L$10,2)</f>
        <v>сб</v>
      </c>
      <c r="AD517" s="111" t="str">
        <f t="shared" si="232"/>
        <v/>
      </c>
      <c r="AE517" s="91" t="e">
        <f>VLOOKUP(G:G,Служебный!B:G,6,)</f>
        <v>#N/A</v>
      </c>
      <c r="AF517" s="91" t="e">
        <f>VLOOKUP(G:G,Служебный!B:G,3,FALSE)</f>
        <v>#N/A</v>
      </c>
      <c r="AG517" s="91" t="e">
        <f>VLOOKUP(G:G,Служебный!B:G,4,FALSE)</f>
        <v>#N/A</v>
      </c>
      <c r="AH517" s="112">
        <f t="shared" si="225"/>
        <v>0</v>
      </c>
      <c r="AI517" s="112">
        <f t="shared" si="226"/>
        <v>0</v>
      </c>
      <c r="AJ517" s="112" t="str">
        <f t="shared" si="233"/>
        <v>интрадей</v>
      </c>
      <c r="AK517" s="91" t="str">
        <f>IF(D517&lt;Служебный!P$3,"Раньше открытия",IF(D517&gt;Служебный!P$6,"Позже закрытия",IF(D517&lt;Служебный!P$4,Служебный!N$4,IF((D517&gt;Служебный!P$5),Служебный!N$6,Служебный!N$5))))</f>
        <v>9:30 - 11:00</v>
      </c>
      <c r="AL517" s="91">
        <f t="shared" si="227"/>
        <v>0</v>
      </c>
      <c r="AM517" s="91">
        <f t="shared" si="228"/>
        <v>0</v>
      </c>
      <c r="AN517" s="91" t="str">
        <f t="shared" si="239"/>
        <v/>
      </c>
      <c r="AO517" s="91" t="str">
        <f t="shared" si="240"/>
        <v/>
      </c>
      <c r="AP517" s="113" t="str">
        <f t="shared" si="241"/>
        <v/>
      </c>
      <c r="AQ517" s="114">
        <f t="shared" si="234"/>
        <v>0</v>
      </c>
      <c r="AR517" s="114">
        <f t="shared" si="235"/>
        <v>30000</v>
      </c>
      <c r="AS517" s="114">
        <f t="shared" si="236"/>
        <v>1.5994864666664823</v>
      </c>
      <c r="AT517" s="114">
        <f t="shared" si="242"/>
        <v>0</v>
      </c>
      <c r="AU517" s="91">
        <f t="shared" si="229"/>
        <v>0</v>
      </c>
      <c r="AV517" s="91">
        <f t="shared" si="230"/>
        <v>0</v>
      </c>
      <c r="AW517" s="91">
        <f t="shared" si="231"/>
        <v>0</v>
      </c>
      <c r="AX517" s="115">
        <f>IF(AV517=0,AX516,IF(VLOOKUP(C516,Сводный!I:L,2,FALSE)&lt;0,IF(AX516&lt;0,AX516-1,-1),IF(AX516&gt;0,AX516+1,1)))</f>
        <v>-1</v>
      </c>
      <c r="AY517" s="120"/>
    </row>
    <row r="518" spans="1:51" s="25" customFormat="1" ht="11.25">
      <c r="A518" s="124"/>
      <c r="B518" s="116">
        <v>517</v>
      </c>
      <c r="C518" s="134"/>
      <c r="D518" s="83"/>
      <c r="E518" s="84"/>
      <c r="F518" s="83"/>
      <c r="G518" s="85"/>
      <c r="H518" s="85"/>
      <c r="I518" s="86"/>
      <c r="J518" s="86"/>
      <c r="K518" s="85"/>
      <c r="L518" s="86"/>
      <c r="M518" s="118"/>
      <c r="N518" s="108"/>
      <c r="O518" s="109"/>
      <c r="P518" s="110"/>
      <c r="Q518" s="86"/>
      <c r="R518" s="86"/>
      <c r="S518" s="128">
        <f t="shared" si="237"/>
        <v>30479.845939999945</v>
      </c>
      <c r="T518" s="128">
        <f t="shared" si="238"/>
        <v>0</v>
      </c>
      <c r="U518" s="126">
        <f t="shared" si="217"/>
        <v>0</v>
      </c>
      <c r="V518" s="126">
        <f t="shared" si="218"/>
        <v>0</v>
      </c>
      <c r="W518" s="125">
        <f t="shared" si="219"/>
        <v>0</v>
      </c>
      <c r="X518" s="125">
        <f t="shared" si="220"/>
        <v>0</v>
      </c>
      <c r="Y518" s="127">
        <f t="shared" si="221"/>
        <v>1407.0099999999979</v>
      </c>
      <c r="Z518" s="127">
        <f t="shared" si="222"/>
        <v>479.84593999999817</v>
      </c>
      <c r="AA518" s="127">
        <f t="shared" si="223"/>
        <v>1407.0099999999979</v>
      </c>
      <c r="AB518" s="127">
        <f t="shared" si="224"/>
        <v>479.84593999999817</v>
      </c>
      <c r="AC518" s="91" t="str">
        <f>VLOOKUP(WEEKDAY(C518,2),Служебный!K$4:L$10,2)</f>
        <v>сб</v>
      </c>
      <c r="AD518" s="111" t="str">
        <f t="shared" si="232"/>
        <v/>
      </c>
      <c r="AE518" s="91" t="e">
        <f>VLOOKUP(G:G,Служебный!B:G,6,)</f>
        <v>#N/A</v>
      </c>
      <c r="AF518" s="91" t="e">
        <f>VLOOKUP(G:G,Служебный!B:G,3,FALSE)</f>
        <v>#N/A</v>
      </c>
      <c r="AG518" s="91" t="e">
        <f>VLOOKUP(G:G,Служебный!B:G,4,FALSE)</f>
        <v>#N/A</v>
      </c>
      <c r="AH518" s="112">
        <f t="shared" si="225"/>
        <v>0</v>
      </c>
      <c r="AI518" s="112">
        <f t="shared" si="226"/>
        <v>0</v>
      </c>
      <c r="AJ518" s="112" t="str">
        <f t="shared" si="233"/>
        <v>интрадей</v>
      </c>
      <c r="AK518" s="91" t="str">
        <f>IF(D518&lt;Служебный!P$3,"Раньше открытия",IF(D518&gt;Служебный!P$6,"Позже закрытия",IF(D518&lt;Служебный!P$4,Служебный!N$4,IF((D518&gt;Служебный!P$5),Служебный!N$6,Служебный!N$5))))</f>
        <v>9:30 - 11:00</v>
      </c>
      <c r="AL518" s="91">
        <f t="shared" si="227"/>
        <v>0</v>
      </c>
      <c r="AM518" s="91">
        <f t="shared" si="228"/>
        <v>0</v>
      </c>
      <c r="AN518" s="91" t="str">
        <f t="shared" si="239"/>
        <v/>
      </c>
      <c r="AO518" s="91" t="str">
        <f t="shared" si="240"/>
        <v/>
      </c>
      <c r="AP518" s="113" t="str">
        <f t="shared" si="241"/>
        <v/>
      </c>
      <c r="AQ518" s="114">
        <f t="shared" si="234"/>
        <v>0</v>
      </c>
      <c r="AR518" s="114">
        <f t="shared" si="235"/>
        <v>30000</v>
      </c>
      <c r="AS518" s="114">
        <f t="shared" si="236"/>
        <v>1.5994864666664823</v>
      </c>
      <c r="AT518" s="114">
        <f t="shared" si="242"/>
        <v>0</v>
      </c>
      <c r="AU518" s="91">
        <f t="shared" si="229"/>
        <v>0</v>
      </c>
      <c r="AV518" s="91">
        <f t="shared" si="230"/>
        <v>0</v>
      </c>
      <c r="AW518" s="91">
        <f t="shared" si="231"/>
        <v>0</v>
      </c>
      <c r="AX518" s="115">
        <f>IF(AV518=0,AX517,IF(VLOOKUP(C517,Сводный!I:L,2,FALSE)&lt;0,IF(AX517&lt;0,AX517-1,-1),IF(AX517&gt;0,AX517+1,1)))</f>
        <v>-1</v>
      </c>
      <c r="AY518" s="120"/>
    </row>
    <row r="519" spans="1:51" s="25" customFormat="1" ht="11.25">
      <c r="A519" s="124"/>
      <c r="B519" s="116">
        <v>518</v>
      </c>
      <c r="C519" s="134"/>
      <c r="D519" s="83"/>
      <c r="E519" s="84"/>
      <c r="F519" s="83"/>
      <c r="G519" s="85"/>
      <c r="H519" s="85"/>
      <c r="I519" s="86"/>
      <c r="J519" s="86"/>
      <c r="K519" s="85"/>
      <c r="L519" s="86"/>
      <c r="M519" s="118"/>
      <c r="N519" s="108"/>
      <c r="O519" s="109"/>
      <c r="P519" s="110"/>
      <c r="Q519" s="86"/>
      <c r="R519" s="86"/>
      <c r="S519" s="128">
        <f t="shared" si="237"/>
        <v>30479.845939999945</v>
      </c>
      <c r="T519" s="128">
        <f t="shared" si="238"/>
        <v>0</v>
      </c>
      <c r="U519" s="126">
        <f t="shared" si="217"/>
        <v>0</v>
      </c>
      <c r="V519" s="126">
        <f t="shared" si="218"/>
        <v>0</v>
      </c>
      <c r="W519" s="125">
        <f t="shared" si="219"/>
        <v>0</v>
      </c>
      <c r="X519" s="125">
        <f t="shared" si="220"/>
        <v>0</v>
      </c>
      <c r="Y519" s="127">
        <f t="shared" si="221"/>
        <v>1407.0099999999979</v>
      </c>
      <c r="Z519" s="127">
        <f t="shared" si="222"/>
        <v>479.84593999999817</v>
      </c>
      <c r="AA519" s="127">
        <f t="shared" si="223"/>
        <v>1407.0099999999979</v>
      </c>
      <c r="AB519" s="127">
        <f t="shared" si="224"/>
        <v>479.84593999999817</v>
      </c>
      <c r="AC519" s="91" t="str">
        <f>VLOOKUP(WEEKDAY(C519,2),Служебный!K$4:L$10,2)</f>
        <v>сб</v>
      </c>
      <c r="AD519" s="111" t="str">
        <f t="shared" si="232"/>
        <v/>
      </c>
      <c r="AE519" s="91" t="e">
        <f>VLOOKUP(G:G,Служебный!B:G,6,)</f>
        <v>#N/A</v>
      </c>
      <c r="AF519" s="91" t="e">
        <f>VLOOKUP(G:G,Служебный!B:G,3,FALSE)</f>
        <v>#N/A</v>
      </c>
      <c r="AG519" s="91" t="e">
        <f>VLOOKUP(G:G,Служебный!B:G,4,FALSE)</f>
        <v>#N/A</v>
      </c>
      <c r="AH519" s="112">
        <f t="shared" si="225"/>
        <v>0</v>
      </c>
      <c r="AI519" s="112">
        <f t="shared" si="226"/>
        <v>0</v>
      </c>
      <c r="AJ519" s="112" t="str">
        <f t="shared" si="233"/>
        <v>интрадей</v>
      </c>
      <c r="AK519" s="91" t="str">
        <f>IF(D519&lt;Служебный!P$3,"Раньше открытия",IF(D519&gt;Служебный!P$6,"Позже закрытия",IF(D519&lt;Служебный!P$4,Служебный!N$4,IF((D519&gt;Служебный!P$5),Служебный!N$6,Служебный!N$5))))</f>
        <v>9:30 - 11:00</v>
      </c>
      <c r="AL519" s="91">
        <f t="shared" si="227"/>
        <v>0</v>
      </c>
      <c r="AM519" s="91">
        <f t="shared" si="228"/>
        <v>0</v>
      </c>
      <c r="AN519" s="91" t="str">
        <f t="shared" si="239"/>
        <v/>
      </c>
      <c r="AO519" s="91" t="str">
        <f t="shared" si="240"/>
        <v/>
      </c>
      <c r="AP519" s="113" t="str">
        <f t="shared" si="241"/>
        <v/>
      </c>
      <c r="AQ519" s="114">
        <f t="shared" si="234"/>
        <v>0</v>
      </c>
      <c r="AR519" s="114">
        <f t="shared" si="235"/>
        <v>30000</v>
      </c>
      <c r="AS519" s="114">
        <f t="shared" si="236"/>
        <v>1.5994864666664823</v>
      </c>
      <c r="AT519" s="114">
        <f t="shared" si="242"/>
        <v>0</v>
      </c>
      <c r="AU519" s="91">
        <f t="shared" si="229"/>
        <v>0</v>
      </c>
      <c r="AV519" s="91">
        <f t="shared" si="230"/>
        <v>0</v>
      </c>
      <c r="AW519" s="91">
        <f t="shared" si="231"/>
        <v>0</v>
      </c>
      <c r="AX519" s="115">
        <f>IF(AV519=0,AX518,IF(VLOOKUP(C518,Сводный!I:L,2,FALSE)&lt;0,IF(AX518&lt;0,AX518-1,-1),IF(AX518&gt;0,AX518+1,1)))</f>
        <v>-1</v>
      </c>
      <c r="AY519" s="120"/>
    </row>
    <row r="520" spans="1:51" s="25" customFormat="1" ht="11.25">
      <c r="A520" s="124"/>
      <c r="B520" s="116">
        <v>519</v>
      </c>
      <c r="C520" s="134"/>
      <c r="D520" s="83"/>
      <c r="E520" s="84"/>
      <c r="F520" s="83"/>
      <c r="G520" s="85"/>
      <c r="H520" s="85"/>
      <c r="I520" s="86"/>
      <c r="J520" s="86"/>
      <c r="K520" s="85"/>
      <c r="L520" s="86"/>
      <c r="M520" s="118"/>
      <c r="N520" s="108"/>
      <c r="O520" s="109"/>
      <c r="P520" s="110"/>
      <c r="Q520" s="86"/>
      <c r="R520" s="86"/>
      <c r="S520" s="128">
        <f t="shared" si="237"/>
        <v>30479.845939999945</v>
      </c>
      <c r="T520" s="128">
        <f t="shared" si="238"/>
        <v>0</v>
      </c>
      <c r="U520" s="126">
        <f t="shared" si="217"/>
        <v>0</v>
      </c>
      <c r="V520" s="126">
        <f t="shared" si="218"/>
        <v>0</v>
      </c>
      <c r="W520" s="125">
        <f t="shared" si="219"/>
        <v>0</v>
      </c>
      <c r="X520" s="125">
        <f t="shared" si="220"/>
        <v>0</v>
      </c>
      <c r="Y520" s="127">
        <f t="shared" si="221"/>
        <v>1407.0099999999979</v>
      </c>
      <c r="Z520" s="127">
        <f t="shared" si="222"/>
        <v>479.84593999999817</v>
      </c>
      <c r="AA520" s="127">
        <f t="shared" si="223"/>
        <v>1407.0099999999979</v>
      </c>
      <c r="AB520" s="127">
        <f t="shared" si="224"/>
        <v>479.84593999999817</v>
      </c>
      <c r="AC520" s="91" t="str">
        <f>VLOOKUP(WEEKDAY(C520,2),Служебный!K$4:L$10,2)</f>
        <v>сб</v>
      </c>
      <c r="AD520" s="111" t="str">
        <f t="shared" si="232"/>
        <v/>
      </c>
      <c r="AE520" s="91" t="e">
        <f>VLOOKUP(G:G,Служебный!B:G,6,)</f>
        <v>#N/A</v>
      </c>
      <c r="AF520" s="91" t="e">
        <f>VLOOKUP(G:G,Служебный!B:G,3,FALSE)</f>
        <v>#N/A</v>
      </c>
      <c r="AG520" s="91" t="e">
        <f>VLOOKUP(G:G,Служебный!B:G,4,FALSE)</f>
        <v>#N/A</v>
      </c>
      <c r="AH520" s="112">
        <f t="shared" si="225"/>
        <v>0</v>
      </c>
      <c r="AI520" s="112">
        <f t="shared" si="226"/>
        <v>0</v>
      </c>
      <c r="AJ520" s="112" t="str">
        <f t="shared" si="233"/>
        <v>интрадей</v>
      </c>
      <c r="AK520" s="91" t="str">
        <f>IF(D520&lt;Служебный!P$3,"Раньше открытия",IF(D520&gt;Служебный!P$6,"Позже закрытия",IF(D520&lt;Служебный!P$4,Служебный!N$4,IF((D520&gt;Служебный!P$5),Служебный!N$6,Служебный!N$5))))</f>
        <v>9:30 - 11:00</v>
      </c>
      <c r="AL520" s="91">
        <f t="shared" si="227"/>
        <v>0</v>
      </c>
      <c r="AM520" s="91">
        <f t="shared" si="228"/>
        <v>0</v>
      </c>
      <c r="AN520" s="91" t="str">
        <f t="shared" si="239"/>
        <v/>
      </c>
      <c r="AO520" s="91" t="str">
        <f t="shared" si="240"/>
        <v/>
      </c>
      <c r="AP520" s="113" t="str">
        <f t="shared" si="241"/>
        <v/>
      </c>
      <c r="AQ520" s="114">
        <f t="shared" si="234"/>
        <v>0</v>
      </c>
      <c r="AR520" s="114">
        <f t="shared" si="235"/>
        <v>30000</v>
      </c>
      <c r="AS520" s="114">
        <f t="shared" si="236"/>
        <v>1.5994864666664823</v>
      </c>
      <c r="AT520" s="114">
        <f t="shared" si="242"/>
        <v>0</v>
      </c>
      <c r="AU520" s="91">
        <f t="shared" si="229"/>
        <v>0</v>
      </c>
      <c r="AV520" s="91">
        <f t="shared" si="230"/>
        <v>0</v>
      </c>
      <c r="AW520" s="91">
        <f t="shared" si="231"/>
        <v>0</v>
      </c>
      <c r="AX520" s="115">
        <f>IF(AV520=0,AX519,IF(VLOOKUP(C519,Сводный!I:L,2,FALSE)&lt;0,IF(AX519&lt;0,AX519-1,-1),IF(AX519&gt;0,AX519+1,1)))</f>
        <v>-1</v>
      </c>
      <c r="AY520" s="120"/>
    </row>
    <row r="521" spans="1:51" s="25" customFormat="1" ht="11.25">
      <c r="A521" s="124"/>
      <c r="B521" s="116">
        <v>520</v>
      </c>
      <c r="C521" s="134"/>
      <c r="D521" s="83"/>
      <c r="E521" s="84"/>
      <c r="F521" s="83"/>
      <c r="G521" s="85"/>
      <c r="H521" s="85"/>
      <c r="I521" s="86"/>
      <c r="J521" s="86"/>
      <c r="K521" s="85"/>
      <c r="L521" s="86"/>
      <c r="M521" s="118"/>
      <c r="N521" s="108"/>
      <c r="O521" s="109"/>
      <c r="P521" s="110"/>
      <c r="Q521" s="86"/>
      <c r="R521" s="86"/>
      <c r="S521" s="128">
        <f t="shared" si="237"/>
        <v>30479.845939999945</v>
      </c>
      <c r="T521" s="128">
        <f t="shared" si="238"/>
        <v>0</v>
      </c>
      <c r="U521" s="126">
        <f t="shared" si="217"/>
        <v>0</v>
      </c>
      <c r="V521" s="126">
        <f t="shared" si="218"/>
        <v>0</v>
      </c>
      <c r="W521" s="125">
        <f t="shared" si="219"/>
        <v>0</v>
      </c>
      <c r="X521" s="125">
        <f t="shared" si="220"/>
        <v>0</v>
      </c>
      <c r="Y521" s="127">
        <f t="shared" si="221"/>
        <v>1407.0099999999979</v>
      </c>
      <c r="Z521" s="127">
        <f t="shared" si="222"/>
        <v>479.84593999999817</v>
      </c>
      <c r="AA521" s="127">
        <f t="shared" si="223"/>
        <v>1407.0099999999979</v>
      </c>
      <c r="AB521" s="127">
        <f t="shared" si="224"/>
        <v>479.84593999999817</v>
      </c>
      <c r="AC521" s="91" t="str">
        <f>VLOOKUP(WEEKDAY(C521,2),Служебный!K$4:L$10,2)</f>
        <v>сб</v>
      </c>
      <c r="AD521" s="111" t="str">
        <f t="shared" si="232"/>
        <v/>
      </c>
      <c r="AE521" s="91" t="e">
        <f>VLOOKUP(G:G,Служебный!B:G,6,)</f>
        <v>#N/A</v>
      </c>
      <c r="AF521" s="91" t="e">
        <f>VLOOKUP(G:G,Служебный!B:G,3,FALSE)</f>
        <v>#N/A</v>
      </c>
      <c r="AG521" s="91" t="e">
        <f>VLOOKUP(G:G,Служебный!B:G,4,FALSE)</f>
        <v>#N/A</v>
      </c>
      <c r="AH521" s="112">
        <f t="shared" si="225"/>
        <v>0</v>
      </c>
      <c r="AI521" s="112">
        <f t="shared" si="226"/>
        <v>0</v>
      </c>
      <c r="AJ521" s="112" t="str">
        <f t="shared" si="233"/>
        <v>интрадей</v>
      </c>
      <c r="AK521" s="91" t="str">
        <f>IF(D521&lt;Служебный!P$3,"Раньше открытия",IF(D521&gt;Служебный!P$6,"Позже закрытия",IF(D521&lt;Служебный!P$4,Служебный!N$4,IF((D521&gt;Служебный!P$5),Служебный!N$6,Служебный!N$5))))</f>
        <v>9:30 - 11:00</v>
      </c>
      <c r="AL521" s="91">
        <f t="shared" si="227"/>
        <v>0</v>
      </c>
      <c r="AM521" s="91">
        <f t="shared" si="228"/>
        <v>0</v>
      </c>
      <c r="AN521" s="91" t="str">
        <f t="shared" si="239"/>
        <v/>
      </c>
      <c r="AO521" s="91" t="str">
        <f t="shared" si="240"/>
        <v/>
      </c>
      <c r="AP521" s="113" t="str">
        <f t="shared" si="241"/>
        <v/>
      </c>
      <c r="AQ521" s="114">
        <f t="shared" si="234"/>
        <v>0</v>
      </c>
      <c r="AR521" s="114">
        <f t="shared" si="235"/>
        <v>30000</v>
      </c>
      <c r="AS521" s="114">
        <f t="shared" si="236"/>
        <v>1.5994864666664823</v>
      </c>
      <c r="AT521" s="114">
        <f t="shared" si="242"/>
        <v>0</v>
      </c>
      <c r="AU521" s="91">
        <f t="shared" si="229"/>
        <v>0</v>
      </c>
      <c r="AV521" s="91">
        <f t="shared" si="230"/>
        <v>0</v>
      </c>
      <c r="AW521" s="91">
        <f t="shared" si="231"/>
        <v>0</v>
      </c>
      <c r="AX521" s="115">
        <f>IF(AV521=0,AX520,IF(VLOOKUP(C520,Сводный!I:L,2,FALSE)&lt;0,IF(AX520&lt;0,AX520-1,-1),IF(AX520&gt;0,AX520+1,1)))</f>
        <v>-1</v>
      </c>
      <c r="AY521" s="120"/>
    </row>
    <row r="522" spans="1:51" s="25" customFormat="1" ht="11.25">
      <c r="A522" s="124"/>
      <c r="B522" s="116">
        <v>521</v>
      </c>
      <c r="C522" s="134"/>
      <c r="D522" s="83"/>
      <c r="E522" s="84"/>
      <c r="F522" s="83"/>
      <c r="G522" s="85"/>
      <c r="H522" s="85"/>
      <c r="I522" s="86"/>
      <c r="J522" s="86"/>
      <c r="K522" s="85"/>
      <c r="L522" s="86"/>
      <c r="M522" s="118"/>
      <c r="N522" s="108"/>
      <c r="O522" s="109"/>
      <c r="P522" s="110"/>
      <c r="Q522" s="86"/>
      <c r="R522" s="86"/>
      <c r="S522" s="128">
        <f t="shared" si="237"/>
        <v>30479.845939999945</v>
      </c>
      <c r="T522" s="128">
        <f t="shared" si="238"/>
        <v>0</v>
      </c>
      <c r="U522" s="126">
        <f t="shared" si="217"/>
        <v>0</v>
      </c>
      <c r="V522" s="126">
        <f t="shared" si="218"/>
        <v>0</v>
      </c>
      <c r="W522" s="125">
        <f t="shared" si="219"/>
        <v>0</v>
      </c>
      <c r="X522" s="125">
        <f t="shared" si="220"/>
        <v>0</v>
      </c>
      <c r="Y522" s="127">
        <f t="shared" si="221"/>
        <v>1407.0099999999979</v>
      </c>
      <c r="Z522" s="127">
        <f t="shared" si="222"/>
        <v>479.84593999999817</v>
      </c>
      <c r="AA522" s="127">
        <f t="shared" si="223"/>
        <v>1407.0099999999979</v>
      </c>
      <c r="AB522" s="127">
        <f t="shared" si="224"/>
        <v>479.84593999999817</v>
      </c>
      <c r="AC522" s="91" t="str">
        <f>VLOOKUP(WEEKDAY(C522,2),Служебный!K$4:L$10,2)</f>
        <v>сб</v>
      </c>
      <c r="AD522" s="111" t="str">
        <f t="shared" si="232"/>
        <v/>
      </c>
      <c r="AE522" s="91" t="e">
        <f>VLOOKUP(G:G,Служебный!B:G,6,)</f>
        <v>#N/A</v>
      </c>
      <c r="AF522" s="91" t="e">
        <f>VLOOKUP(G:G,Служебный!B:G,3,FALSE)</f>
        <v>#N/A</v>
      </c>
      <c r="AG522" s="91" t="e">
        <f>VLOOKUP(G:G,Служебный!B:G,4,FALSE)</f>
        <v>#N/A</v>
      </c>
      <c r="AH522" s="112">
        <f t="shared" si="225"/>
        <v>0</v>
      </c>
      <c r="AI522" s="112">
        <f t="shared" si="226"/>
        <v>0</v>
      </c>
      <c r="AJ522" s="112" t="str">
        <f t="shared" si="233"/>
        <v>интрадей</v>
      </c>
      <c r="AK522" s="91" t="str">
        <f>IF(D522&lt;Служебный!P$3,"Раньше открытия",IF(D522&gt;Служебный!P$6,"Позже закрытия",IF(D522&lt;Служебный!P$4,Служебный!N$4,IF((D522&gt;Служебный!P$5),Служебный!N$6,Служебный!N$5))))</f>
        <v>9:30 - 11:00</v>
      </c>
      <c r="AL522" s="91">
        <f t="shared" si="227"/>
        <v>0</v>
      </c>
      <c r="AM522" s="91">
        <f t="shared" si="228"/>
        <v>0</v>
      </c>
      <c r="AN522" s="91" t="str">
        <f t="shared" si="239"/>
        <v/>
      </c>
      <c r="AO522" s="91" t="str">
        <f t="shared" si="240"/>
        <v/>
      </c>
      <c r="AP522" s="113" t="str">
        <f t="shared" si="241"/>
        <v/>
      </c>
      <c r="AQ522" s="114">
        <f t="shared" si="234"/>
        <v>0</v>
      </c>
      <c r="AR522" s="114">
        <f t="shared" si="235"/>
        <v>30000</v>
      </c>
      <c r="AS522" s="114">
        <f t="shared" si="236"/>
        <v>1.5994864666664823</v>
      </c>
      <c r="AT522" s="114">
        <f t="shared" si="242"/>
        <v>0</v>
      </c>
      <c r="AU522" s="91">
        <f t="shared" si="229"/>
        <v>0</v>
      </c>
      <c r="AV522" s="91">
        <f t="shared" si="230"/>
        <v>0</v>
      </c>
      <c r="AW522" s="91">
        <f t="shared" si="231"/>
        <v>0</v>
      </c>
      <c r="AX522" s="115">
        <f>IF(AV522=0,AX521,IF(VLOOKUP(C521,Сводный!I:L,2,FALSE)&lt;0,IF(AX521&lt;0,AX521-1,-1),IF(AX521&gt;0,AX521+1,1)))</f>
        <v>-1</v>
      </c>
      <c r="AY522" s="120"/>
    </row>
    <row r="523" spans="1:51" s="25" customFormat="1" ht="11.25">
      <c r="A523" s="124"/>
      <c r="B523" s="116">
        <v>522</v>
      </c>
      <c r="C523" s="134"/>
      <c r="D523" s="83"/>
      <c r="E523" s="84"/>
      <c r="F523" s="83"/>
      <c r="G523" s="85"/>
      <c r="H523" s="85"/>
      <c r="I523" s="86"/>
      <c r="J523" s="86"/>
      <c r="K523" s="85"/>
      <c r="L523" s="86"/>
      <c r="M523" s="118"/>
      <c r="N523" s="108"/>
      <c r="O523" s="109"/>
      <c r="P523" s="110"/>
      <c r="Q523" s="86"/>
      <c r="R523" s="86"/>
      <c r="S523" s="128">
        <f t="shared" si="237"/>
        <v>30479.845939999945</v>
      </c>
      <c r="T523" s="128">
        <f t="shared" si="238"/>
        <v>0</v>
      </c>
      <c r="U523" s="126">
        <f t="shared" si="217"/>
        <v>0</v>
      </c>
      <c r="V523" s="126">
        <f t="shared" si="218"/>
        <v>0</v>
      </c>
      <c r="W523" s="125">
        <f t="shared" si="219"/>
        <v>0</v>
      </c>
      <c r="X523" s="125">
        <f t="shared" si="220"/>
        <v>0</v>
      </c>
      <c r="Y523" s="127">
        <f t="shared" si="221"/>
        <v>1407.0099999999979</v>
      </c>
      <c r="Z523" s="127">
        <f t="shared" si="222"/>
        <v>479.84593999999817</v>
      </c>
      <c r="AA523" s="127">
        <f t="shared" si="223"/>
        <v>1407.0099999999979</v>
      </c>
      <c r="AB523" s="127">
        <f t="shared" si="224"/>
        <v>479.84593999999817</v>
      </c>
      <c r="AC523" s="91" t="str">
        <f>VLOOKUP(WEEKDAY(C523,2),Служебный!K$4:L$10,2)</f>
        <v>сб</v>
      </c>
      <c r="AD523" s="111" t="str">
        <f t="shared" si="232"/>
        <v/>
      </c>
      <c r="AE523" s="91" t="e">
        <f>VLOOKUP(G:G,Служебный!B:G,6,)</f>
        <v>#N/A</v>
      </c>
      <c r="AF523" s="91" t="e">
        <f>VLOOKUP(G:G,Служебный!B:G,3,FALSE)</f>
        <v>#N/A</v>
      </c>
      <c r="AG523" s="91" t="e">
        <f>VLOOKUP(G:G,Служебный!B:G,4,FALSE)</f>
        <v>#N/A</v>
      </c>
      <c r="AH523" s="112">
        <f t="shared" si="225"/>
        <v>0</v>
      </c>
      <c r="AI523" s="112">
        <f t="shared" si="226"/>
        <v>0</v>
      </c>
      <c r="AJ523" s="112" t="str">
        <f t="shared" si="233"/>
        <v>интрадей</v>
      </c>
      <c r="AK523" s="91" t="str">
        <f>IF(D523&lt;Служебный!P$3,"Раньше открытия",IF(D523&gt;Служебный!P$6,"Позже закрытия",IF(D523&lt;Служебный!P$4,Служебный!N$4,IF((D523&gt;Служебный!P$5),Служебный!N$6,Служебный!N$5))))</f>
        <v>9:30 - 11:00</v>
      </c>
      <c r="AL523" s="91">
        <f t="shared" si="227"/>
        <v>0</v>
      </c>
      <c r="AM523" s="91">
        <f t="shared" si="228"/>
        <v>0</v>
      </c>
      <c r="AN523" s="91" t="str">
        <f t="shared" si="239"/>
        <v/>
      </c>
      <c r="AO523" s="91" t="str">
        <f t="shared" si="240"/>
        <v/>
      </c>
      <c r="AP523" s="113" t="str">
        <f t="shared" si="241"/>
        <v/>
      </c>
      <c r="AQ523" s="114">
        <f t="shared" si="234"/>
        <v>0</v>
      </c>
      <c r="AR523" s="114">
        <f t="shared" si="235"/>
        <v>30000</v>
      </c>
      <c r="AS523" s="114">
        <f t="shared" si="236"/>
        <v>1.5994864666664823</v>
      </c>
      <c r="AT523" s="114">
        <f t="shared" si="242"/>
        <v>0</v>
      </c>
      <c r="AU523" s="91">
        <f t="shared" si="229"/>
        <v>0</v>
      </c>
      <c r="AV523" s="91">
        <f t="shared" si="230"/>
        <v>0</v>
      </c>
      <c r="AW523" s="91">
        <f t="shared" si="231"/>
        <v>0</v>
      </c>
      <c r="AX523" s="115">
        <f>IF(AV523=0,AX522,IF(VLOOKUP(C522,Сводный!I:L,2,FALSE)&lt;0,IF(AX522&lt;0,AX522-1,-1),IF(AX522&gt;0,AX522+1,1)))</f>
        <v>-1</v>
      </c>
      <c r="AY523" s="120"/>
    </row>
    <row r="524" spans="1:51" s="25" customFormat="1" ht="11.25">
      <c r="A524" s="124"/>
      <c r="B524" s="116">
        <v>523</v>
      </c>
      <c r="C524" s="134"/>
      <c r="D524" s="83"/>
      <c r="E524" s="84"/>
      <c r="F524" s="83"/>
      <c r="G524" s="85"/>
      <c r="H524" s="85"/>
      <c r="I524" s="86"/>
      <c r="J524" s="86"/>
      <c r="K524" s="85"/>
      <c r="L524" s="86"/>
      <c r="M524" s="118"/>
      <c r="N524" s="108"/>
      <c r="O524" s="109"/>
      <c r="P524" s="110"/>
      <c r="Q524" s="86"/>
      <c r="R524" s="86"/>
      <c r="S524" s="128">
        <f t="shared" si="237"/>
        <v>30479.845939999945</v>
      </c>
      <c r="T524" s="128">
        <f t="shared" si="238"/>
        <v>0</v>
      </c>
      <c r="U524" s="126">
        <f t="shared" si="217"/>
        <v>0</v>
      </c>
      <c r="V524" s="126">
        <f t="shared" si="218"/>
        <v>0</v>
      </c>
      <c r="W524" s="125">
        <f t="shared" si="219"/>
        <v>0</v>
      </c>
      <c r="X524" s="125">
        <f t="shared" si="220"/>
        <v>0</v>
      </c>
      <c r="Y524" s="127">
        <f t="shared" si="221"/>
        <v>1407.0099999999979</v>
      </c>
      <c r="Z524" s="127">
        <f t="shared" si="222"/>
        <v>479.84593999999817</v>
      </c>
      <c r="AA524" s="127">
        <f t="shared" si="223"/>
        <v>1407.0099999999979</v>
      </c>
      <c r="AB524" s="127">
        <f t="shared" si="224"/>
        <v>479.84593999999817</v>
      </c>
      <c r="AC524" s="91" t="str">
        <f>VLOOKUP(WEEKDAY(C524,2),Служебный!K$4:L$10,2)</f>
        <v>сб</v>
      </c>
      <c r="AD524" s="111" t="str">
        <f t="shared" si="232"/>
        <v/>
      </c>
      <c r="AE524" s="91" t="e">
        <f>VLOOKUP(G:G,Служебный!B:G,6,)</f>
        <v>#N/A</v>
      </c>
      <c r="AF524" s="91" t="e">
        <f>VLOOKUP(G:G,Служебный!B:G,3,FALSE)</f>
        <v>#N/A</v>
      </c>
      <c r="AG524" s="91" t="e">
        <f>VLOOKUP(G:G,Служебный!B:G,4,FALSE)</f>
        <v>#N/A</v>
      </c>
      <c r="AH524" s="112">
        <f t="shared" si="225"/>
        <v>0</v>
      </c>
      <c r="AI524" s="112">
        <f t="shared" si="226"/>
        <v>0</v>
      </c>
      <c r="AJ524" s="112" t="str">
        <f t="shared" si="233"/>
        <v>интрадей</v>
      </c>
      <c r="AK524" s="91" t="str">
        <f>IF(D524&lt;Служебный!P$3,"Раньше открытия",IF(D524&gt;Служебный!P$6,"Позже закрытия",IF(D524&lt;Служебный!P$4,Служебный!N$4,IF((D524&gt;Служебный!P$5),Служебный!N$6,Служебный!N$5))))</f>
        <v>9:30 - 11:00</v>
      </c>
      <c r="AL524" s="91">
        <f t="shared" si="227"/>
        <v>0</v>
      </c>
      <c r="AM524" s="91">
        <f t="shared" si="228"/>
        <v>0</v>
      </c>
      <c r="AN524" s="91" t="str">
        <f t="shared" si="239"/>
        <v/>
      </c>
      <c r="AO524" s="91" t="str">
        <f t="shared" si="240"/>
        <v/>
      </c>
      <c r="AP524" s="113" t="str">
        <f t="shared" si="241"/>
        <v/>
      </c>
      <c r="AQ524" s="114">
        <f t="shared" si="234"/>
        <v>0</v>
      </c>
      <c r="AR524" s="114">
        <f t="shared" si="235"/>
        <v>30000</v>
      </c>
      <c r="AS524" s="114">
        <f t="shared" si="236"/>
        <v>1.5994864666664823</v>
      </c>
      <c r="AT524" s="114">
        <f t="shared" si="242"/>
        <v>0</v>
      </c>
      <c r="AU524" s="91">
        <f t="shared" si="229"/>
        <v>0</v>
      </c>
      <c r="AV524" s="91">
        <f t="shared" si="230"/>
        <v>0</v>
      </c>
      <c r="AW524" s="91">
        <f t="shared" si="231"/>
        <v>0</v>
      </c>
      <c r="AX524" s="115">
        <f>IF(AV524=0,AX523,IF(VLOOKUP(C523,Сводный!I:L,2,FALSE)&lt;0,IF(AX523&lt;0,AX523-1,-1),IF(AX523&gt;0,AX523+1,1)))</f>
        <v>-1</v>
      </c>
      <c r="AY524" s="120"/>
    </row>
    <row r="525" spans="1:51" s="25" customFormat="1" ht="11.25">
      <c r="A525" s="124"/>
      <c r="B525" s="116">
        <v>524</v>
      </c>
      <c r="C525" s="134"/>
      <c r="D525" s="83"/>
      <c r="E525" s="84"/>
      <c r="F525" s="83"/>
      <c r="G525" s="85"/>
      <c r="H525" s="85"/>
      <c r="I525" s="86"/>
      <c r="J525" s="86"/>
      <c r="K525" s="85"/>
      <c r="L525" s="86"/>
      <c r="M525" s="118"/>
      <c r="N525" s="108"/>
      <c r="O525" s="109"/>
      <c r="P525" s="110"/>
      <c r="Q525" s="86"/>
      <c r="R525" s="86"/>
      <c r="S525" s="128">
        <f t="shared" si="237"/>
        <v>30479.845939999945</v>
      </c>
      <c r="T525" s="128">
        <f t="shared" si="238"/>
        <v>0</v>
      </c>
      <c r="U525" s="126">
        <f t="shared" si="217"/>
        <v>0</v>
      </c>
      <c r="V525" s="126">
        <f t="shared" si="218"/>
        <v>0</v>
      </c>
      <c r="W525" s="125">
        <f t="shared" si="219"/>
        <v>0</v>
      </c>
      <c r="X525" s="125">
        <f t="shared" si="220"/>
        <v>0</v>
      </c>
      <c r="Y525" s="127">
        <f t="shared" si="221"/>
        <v>1407.0099999999979</v>
      </c>
      <c r="Z525" s="127">
        <f t="shared" si="222"/>
        <v>479.84593999999817</v>
      </c>
      <c r="AA525" s="127">
        <f t="shared" si="223"/>
        <v>1407.0099999999979</v>
      </c>
      <c r="AB525" s="127">
        <f t="shared" si="224"/>
        <v>479.84593999999817</v>
      </c>
      <c r="AC525" s="91" t="str">
        <f>VLOOKUP(WEEKDAY(C525,2),Служебный!K$4:L$10,2)</f>
        <v>сб</v>
      </c>
      <c r="AD525" s="111" t="str">
        <f t="shared" si="232"/>
        <v/>
      </c>
      <c r="AE525" s="91" t="e">
        <f>VLOOKUP(G:G,Служебный!B:G,6,)</f>
        <v>#N/A</v>
      </c>
      <c r="AF525" s="91" t="e">
        <f>VLOOKUP(G:G,Служебный!B:G,3,FALSE)</f>
        <v>#N/A</v>
      </c>
      <c r="AG525" s="91" t="e">
        <f>VLOOKUP(G:G,Служебный!B:G,4,FALSE)</f>
        <v>#N/A</v>
      </c>
      <c r="AH525" s="112">
        <f t="shared" si="225"/>
        <v>0</v>
      </c>
      <c r="AI525" s="112">
        <f t="shared" si="226"/>
        <v>0</v>
      </c>
      <c r="AJ525" s="112" t="str">
        <f t="shared" si="233"/>
        <v>интрадей</v>
      </c>
      <c r="AK525" s="91" t="str">
        <f>IF(D525&lt;Служебный!P$3,"Раньше открытия",IF(D525&gt;Служебный!P$6,"Позже закрытия",IF(D525&lt;Служебный!P$4,Служебный!N$4,IF((D525&gt;Служебный!P$5),Служебный!N$6,Служебный!N$5))))</f>
        <v>9:30 - 11:00</v>
      </c>
      <c r="AL525" s="91">
        <f t="shared" si="227"/>
        <v>0</v>
      </c>
      <c r="AM525" s="91">
        <f t="shared" si="228"/>
        <v>0</v>
      </c>
      <c r="AN525" s="91" t="str">
        <f t="shared" si="239"/>
        <v/>
      </c>
      <c r="AO525" s="91" t="str">
        <f t="shared" si="240"/>
        <v/>
      </c>
      <c r="AP525" s="113" t="str">
        <f t="shared" si="241"/>
        <v/>
      </c>
      <c r="AQ525" s="114">
        <f t="shared" si="234"/>
        <v>0</v>
      </c>
      <c r="AR525" s="114">
        <f t="shared" si="235"/>
        <v>30000</v>
      </c>
      <c r="AS525" s="114">
        <f t="shared" si="236"/>
        <v>1.5994864666664823</v>
      </c>
      <c r="AT525" s="114">
        <f t="shared" si="242"/>
        <v>0</v>
      </c>
      <c r="AU525" s="91">
        <f t="shared" si="229"/>
        <v>0</v>
      </c>
      <c r="AV525" s="91">
        <f t="shared" si="230"/>
        <v>0</v>
      </c>
      <c r="AW525" s="91">
        <f t="shared" si="231"/>
        <v>0</v>
      </c>
      <c r="AX525" s="115">
        <f>IF(AV525=0,AX524,IF(VLOOKUP(C524,Сводный!I:L,2,FALSE)&lt;0,IF(AX524&lt;0,AX524-1,-1),IF(AX524&gt;0,AX524+1,1)))</f>
        <v>-1</v>
      </c>
      <c r="AY525" s="120"/>
    </row>
    <row r="526" spans="1:51" s="25" customFormat="1" ht="11.25">
      <c r="A526" s="124"/>
      <c r="B526" s="116">
        <v>525</v>
      </c>
      <c r="C526" s="134"/>
      <c r="D526" s="83"/>
      <c r="E526" s="84"/>
      <c r="F526" s="83"/>
      <c r="G526" s="85"/>
      <c r="H526" s="85"/>
      <c r="I526" s="86"/>
      <c r="J526" s="86"/>
      <c r="K526" s="85"/>
      <c r="L526" s="86"/>
      <c r="M526" s="118"/>
      <c r="N526" s="108"/>
      <c r="O526" s="109"/>
      <c r="P526" s="110"/>
      <c r="Q526" s="86"/>
      <c r="R526" s="86"/>
      <c r="S526" s="128">
        <f t="shared" si="237"/>
        <v>30479.845939999945</v>
      </c>
      <c r="T526" s="128">
        <f t="shared" si="238"/>
        <v>0</v>
      </c>
      <c r="U526" s="126">
        <f t="shared" si="217"/>
        <v>0</v>
      </c>
      <c r="V526" s="126">
        <f t="shared" si="218"/>
        <v>0</v>
      </c>
      <c r="W526" s="125">
        <f t="shared" si="219"/>
        <v>0</v>
      </c>
      <c r="X526" s="125">
        <f t="shared" si="220"/>
        <v>0</v>
      </c>
      <c r="Y526" s="127">
        <f t="shared" si="221"/>
        <v>1407.0099999999979</v>
      </c>
      <c r="Z526" s="127">
        <f t="shared" si="222"/>
        <v>479.84593999999817</v>
      </c>
      <c r="AA526" s="127">
        <f t="shared" si="223"/>
        <v>1407.0099999999979</v>
      </c>
      <c r="AB526" s="127">
        <f t="shared" si="224"/>
        <v>479.84593999999817</v>
      </c>
      <c r="AC526" s="91" t="str">
        <f>VLOOKUP(WEEKDAY(C526,2),Служебный!K$4:L$10,2)</f>
        <v>сб</v>
      </c>
      <c r="AD526" s="111" t="str">
        <f t="shared" si="232"/>
        <v/>
      </c>
      <c r="AE526" s="91" t="e">
        <f>VLOOKUP(G:G,Служебный!B:G,6,)</f>
        <v>#N/A</v>
      </c>
      <c r="AF526" s="91" t="e">
        <f>VLOOKUP(G:G,Служебный!B:G,3,FALSE)</f>
        <v>#N/A</v>
      </c>
      <c r="AG526" s="91" t="e">
        <f>VLOOKUP(G:G,Служебный!B:G,4,FALSE)</f>
        <v>#N/A</v>
      </c>
      <c r="AH526" s="112">
        <f t="shared" si="225"/>
        <v>0</v>
      </c>
      <c r="AI526" s="112">
        <f t="shared" si="226"/>
        <v>0</v>
      </c>
      <c r="AJ526" s="112" t="str">
        <f t="shared" si="233"/>
        <v>интрадей</v>
      </c>
      <c r="AK526" s="91" t="str">
        <f>IF(D526&lt;Служебный!P$3,"Раньше открытия",IF(D526&gt;Служебный!P$6,"Позже закрытия",IF(D526&lt;Служебный!P$4,Служебный!N$4,IF((D526&gt;Служебный!P$5),Служебный!N$6,Служебный!N$5))))</f>
        <v>9:30 - 11:00</v>
      </c>
      <c r="AL526" s="91">
        <f t="shared" si="227"/>
        <v>0</v>
      </c>
      <c r="AM526" s="91">
        <f t="shared" si="228"/>
        <v>0</v>
      </c>
      <c r="AN526" s="91" t="str">
        <f t="shared" si="239"/>
        <v/>
      </c>
      <c r="AO526" s="91" t="str">
        <f t="shared" si="240"/>
        <v/>
      </c>
      <c r="AP526" s="113" t="str">
        <f t="shared" si="241"/>
        <v/>
      </c>
      <c r="AQ526" s="114">
        <f t="shared" si="234"/>
        <v>0</v>
      </c>
      <c r="AR526" s="114">
        <f t="shared" si="235"/>
        <v>30000</v>
      </c>
      <c r="AS526" s="114">
        <f t="shared" si="236"/>
        <v>1.5994864666664823</v>
      </c>
      <c r="AT526" s="114">
        <f t="shared" si="242"/>
        <v>0</v>
      </c>
      <c r="AU526" s="91">
        <f t="shared" si="229"/>
        <v>0</v>
      </c>
      <c r="AV526" s="91">
        <f t="shared" si="230"/>
        <v>0</v>
      </c>
      <c r="AW526" s="91">
        <f t="shared" si="231"/>
        <v>0</v>
      </c>
      <c r="AX526" s="115">
        <f>IF(AV526=0,AX525,IF(VLOOKUP(C525,Сводный!I:L,2,FALSE)&lt;0,IF(AX525&lt;0,AX525-1,-1),IF(AX525&gt;0,AX525+1,1)))</f>
        <v>-1</v>
      </c>
      <c r="AY526" s="120"/>
    </row>
    <row r="527" spans="1:51" s="25" customFormat="1" ht="11.25">
      <c r="A527" s="124"/>
      <c r="B527" s="116">
        <v>526</v>
      </c>
      <c r="C527" s="134"/>
      <c r="D527" s="83"/>
      <c r="E527" s="84"/>
      <c r="F527" s="83"/>
      <c r="G527" s="85"/>
      <c r="H527" s="85"/>
      <c r="I527" s="86"/>
      <c r="J527" s="86"/>
      <c r="K527" s="85"/>
      <c r="L527" s="86"/>
      <c r="M527" s="118"/>
      <c r="N527" s="108"/>
      <c r="O527" s="109"/>
      <c r="P527" s="110"/>
      <c r="Q527" s="86"/>
      <c r="R527" s="86"/>
      <c r="S527" s="128">
        <f t="shared" si="237"/>
        <v>30479.845939999945</v>
      </c>
      <c r="T527" s="128">
        <f t="shared" si="238"/>
        <v>0</v>
      </c>
      <c r="U527" s="126">
        <f t="shared" si="217"/>
        <v>0</v>
      </c>
      <c r="V527" s="126">
        <f t="shared" si="218"/>
        <v>0</v>
      </c>
      <c r="W527" s="125">
        <f t="shared" si="219"/>
        <v>0</v>
      </c>
      <c r="X527" s="125">
        <f t="shared" si="220"/>
        <v>0</v>
      </c>
      <c r="Y527" s="127">
        <f t="shared" si="221"/>
        <v>1407.0099999999979</v>
      </c>
      <c r="Z527" s="127">
        <f t="shared" si="222"/>
        <v>479.84593999999817</v>
      </c>
      <c r="AA527" s="127">
        <f t="shared" si="223"/>
        <v>1407.0099999999979</v>
      </c>
      <c r="AB527" s="127">
        <f t="shared" si="224"/>
        <v>479.84593999999817</v>
      </c>
      <c r="AC527" s="91" t="str">
        <f>VLOOKUP(WEEKDAY(C527,2),Служебный!K$4:L$10,2)</f>
        <v>сб</v>
      </c>
      <c r="AD527" s="111" t="str">
        <f t="shared" si="232"/>
        <v/>
      </c>
      <c r="AE527" s="91" t="e">
        <f>VLOOKUP(G:G,Служебный!B:G,6,)</f>
        <v>#N/A</v>
      </c>
      <c r="AF527" s="91" t="e">
        <f>VLOOKUP(G:G,Служебный!B:G,3,FALSE)</f>
        <v>#N/A</v>
      </c>
      <c r="AG527" s="91" t="e">
        <f>VLOOKUP(G:G,Служебный!B:G,4,FALSE)</f>
        <v>#N/A</v>
      </c>
      <c r="AH527" s="112">
        <f t="shared" si="225"/>
        <v>0</v>
      </c>
      <c r="AI527" s="112">
        <f t="shared" si="226"/>
        <v>0</v>
      </c>
      <c r="AJ527" s="112" t="str">
        <f t="shared" si="233"/>
        <v>интрадей</v>
      </c>
      <c r="AK527" s="91" t="str">
        <f>IF(D527&lt;Служебный!P$3,"Раньше открытия",IF(D527&gt;Служебный!P$6,"Позже закрытия",IF(D527&lt;Служебный!P$4,Служебный!N$4,IF((D527&gt;Служебный!P$5),Служебный!N$6,Служебный!N$5))))</f>
        <v>9:30 - 11:00</v>
      </c>
      <c r="AL527" s="91">
        <f t="shared" si="227"/>
        <v>0</v>
      </c>
      <c r="AM527" s="91">
        <f t="shared" si="228"/>
        <v>0</v>
      </c>
      <c r="AN527" s="91" t="str">
        <f t="shared" si="239"/>
        <v/>
      </c>
      <c r="AO527" s="91" t="str">
        <f t="shared" si="240"/>
        <v/>
      </c>
      <c r="AP527" s="113" t="str">
        <f t="shared" si="241"/>
        <v/>
      </c>
      <c r="AQ527" s="114">
        <f t="shared" si="234"/>
        <v>0</v>
      </c>
      <c r="AR527" s="114">
        <f t="shared" si="235"/>
        <v>30000</v>
      </c>
      <c r="AS527" s="114">
        <f t="shared" si="236"/>
        <v>1.5994864666664823</v>
      </c>
      <c r="AT527" s="114">
        <f t="shared" si="242"/>
        <v>0</v>
      </c>
      <c r="AU527" s="91">
        <f t="shared" si="229"/>
        <v>0</v>
      </c>
      <c r="AV527" s="91">
        <f t="shared" si="230"/>
        <v>0</v>
      </c>
      <c r="AW527" s="91">
        <f t="shared" si="231"/>
        <v>0</v>
      </c>
      <c r="AX527" s="115">
        <f>IF(AV527=0,AX526,IF(VLOOKUP(C526,Сводный!I:L,2,FALSE)&lt;0,IF(AX526&lt;0,AX526-1,-1),IF(AX526&gt;0,AX526+1,1)))</f>
        <v>-1</v>
      </c>
      <c r="AY527" s="120"/>
    </row>
    <row r="528" spans="1:51" s="25" customFormat="1" ht="11.25">
      <c r="A528" s="124"/>
      <c r="B528" s="116">
        <v>527</v>
      </c>
      <c r="C528" s="134"/>
      <c r="D528" s="83"/>
      <c r="E528" s="84"/>
      <c r="F528" s="83"/>
      <c r="G528" s="85"/>
      <c r="H528" s="85"/>
      <c r="I528" s="86"/>
      <c r="J528" s="86"/>
      <c r="K528" s="85"/>
      <c r="L528" s="86"/>
      <c r="M528" s="118"/>
      <c r="N528" s="108"/>
      <c r="O528" s="109"/>
      <c r="P528" s="110"/>
      <c r="Q528" s="86"/>
      <c r="R528" s="86"/>
      <c r="S528" s="128">
        <f t="shared" si="237"/>
        <v>30479.845939999945</v>
      </c>
      <c r="T528" s="128">
        <f t="shared" si="238"/>
        <v>0</v>
      </c>
      <c r="U528" s="126">
        <f t="shared" ref="U528:U591" si="243">I528*ABS(K528)</f>
        <v>0</v>
      </c>
      <c r="V528" s="126">
        <f t="shared" ref="V528:V591" si="244">J528*ABS(K528)</f>
        <v>0</v>
      </c>
      <c r="W528" s="125">
        <f t="shared" ref="W528:W591" si="245">IF(H528="s",U528-V528,V528-U528)</f>
        <v>0</v>
      </c>
      <c r="X528" s="125">
        <f t="shared" ref="X528:X591" si="246">W528-T528</f>
        <v>0</v>
      </c>
      <c r="Y528" s="127">
        <f t="shared" ref="Y528:Y591" si="247">Y527+W527</f>
        <v>1407.0099999999979</v>
      </c>
      <c r="Z528" s="127">
        <f t="shared" ref="Z528:Z591" si="248">Z527+X527</f>
        <v>479.84593999999817</v>
      </c>
      <c r="AA528" s="127">
        <f t="shared" ref="AA528:AA591" si="249">Y528+W528</f>
        <v>1407.0099999999979</v>
      </c>
      <c r="AB528" s="127">
        <f t="shared" ref="AB528:AB591" si="250">Z528+X528</f>
        <v>479.84593999999817</v>
      </c>
      <c r="AC528" s="91" t="str">
        <f>VLOOKUP(WEEKDAY(C528,2),Служебный!K$4:L$10,2)</f>
        <v>сб</v>
      </c>
      <c r="AD528" s="111" t="str">
        <f t="shared" si="232"/>
        <v/>
      </c>
      <c r="AE528" s="91" t="e">
        <f>VLOOKUP(G:G,Служебный!B:G,6,)</f>
        <v>#N/A</v>
      </c>
      <c r="AF528" s="91" t="e">
        <f>VLOOKUP(G:G,Служебный!B:G,3,FALSE)</f>
        <v>#N/A</v>
      </c>
      <c r="AG528" s="91" t="e">
        <f>VLOOKUP(G:G,Служебный!B:G,4,FALSE)</f>
        <v>#N/A</v>
      </c>
      <c r="AH528" s="112">
        <f t="shared" ref="AH528:AH591" si="251">ROUND(((E528+F528)-(C528+D528))*86400,0)</f>
        <v>0</v>
      </c>
      <c r="AI528" s="112">
        <f t="shared" ref="AI528:AI591" si="252">IF(FLOOR((AH528/60),15)&gt;400,"Среднесрок",FLOOR((AH528/60),15))</f>
        <v>0</v>
      </c>
      <c r="AJ528" s="112" t="str">
        <f t="shared" si="233"/>
        <v>интрадей</v>
      </c>
      <c r="AK528" s="91" t="str">
        <f>IF(D528&lt;Служебный!P$3,"Раньше открытия",IF(D528&gt;Служебный!P$6,"Позже закрытия",IF(D528&lt;Служебный!P$4,Служебный!N$4,IF((D528&gt;Служебный!P$5),Служебный!N$6,Служебный!N$5))))</f>
        <v>9:30 - 11:00</v>
      </c>
      <c r="AL528" s="91">
        <f t="shared" ref="AL528:AL591" si="253">IF(X528&gt;0,X528,0)</f>
        <v>0</v>
      </c>
      <c r="AM528" s="91">
        <f t="shared" ref="AM528:AM591" si="254">IF(X528&lt;0,X528,0)</f>
        <v>0</v>
      </c>
      <c r="AN528" s="91" t="str">
        <f t="shared" si="239"/>
        <v/>
      </c>
      <c r="AO528" s="91" t="str">
        <f t="shared" si="240"/>
        <v/>
      </c>
      <c r="AP528" s="113" t="str">
        <f t="shared" si="241"/>
        <v/>
      </c>
      <c r="AQ528" s="114">
        <f t="shared" si="234"/>
        <v>0</v>
      </c>
      <c r="AR528" s="114">
        <f t="shared" si="235"/>
        <v>30000</v>
      </c>
      <c r="AS528" s="114">
        <f t="shared" si="236"/>
        <v>1.5994864666664823</v>
      </c>
      <c r="AT528" s="114">
        <f t="shared" si="242"/>
        <v>0</v>
      </c>
      <c r="AU528" s="91">
        <f t="shared" ref="AU528:AU591" si="255">IF(C528&lt;&gt;C527,Z528,0)</f>
        <v>0</v>
      </c>
      <c r="AV528" s="91">
        <f t="shared" ref="AV528:AV591" si="256">IF(C528&lt;&gt;C529,AB528,0)</f>
        <v>0</v>
      </c>
      <c r="AW528" s="91">
        <f t="shared" ref="AW528:AW591" si="257">CEILING(I528,5)</f>
        <v>0</v>
      </c>
      <c r="AX528" s="115">
        <f>IF(AV528=0,AX527,IF(VLOOKUP(C527,Сводный!I:L,2,FALSE)&lt;0,IF(AX527&lt;0,AX527-1,-1),IF(AX527&gt;0,AX527+1,1)))</f>
        <v>-1</v>
      </c>
      <c r="AY528" s="120"/>
    </row>
    <row r="529" spans="1:51" s="25" customFormat="1" ht="11.25">
      <c r="A529" s="124"/>
      <c r="B529" s="116">
        <v>528</v>
      </c>
      <c r="C529" s="134"/>
      <c r="D529" s="83"/>
      <c r="E529" s="84"/>
      <c r="F529" s="83"/>
      <c r="G529" s="85"/>
      <c r="H529" s="85"/>
      <c r="I529" s="86"/>
      <c r="J529" s="86"/>
      <c r="K529" s="85"/>
      <c r="L529" s="86"/>
      <c r="M529" s="118"/>
      <c r="N529" s="108"/>
      <c r="O529" s="109"/>
      <c r="P529" s="110"/>
      <c r="Q529" s="86"/>
      <c r="R529" s="86"/>
      <c r="S529" s="128">
        <f t="shared" si="237"/>
        <v>30479.845939999945</v>
      </c>
      <c r="T529" s="128">
        <f t="shared" si="238"/>
        <v>0</v>
      </c>
      <c r="U529" s="126">
        <f t="shared" si="243"/>
        <v>0</v>
      </c>
      <c r="V529" s="126">
        <f t="shared" si="244"/>
        <v>0</v>
      </c>
      <c r="W529" s="125">
        <f t="shared" si="245"/>
        <v>0</v>
      </c>
      <c r="X529" s="125">
        <f t="shared" si="246"/>
        <v>0</v>
      </c>
      <c r="Y529" s="127">
        <f t="shared" si="247"/>
        <v>1407.0099999999979</v>
      </c>
      <c r="Z529" s="127">
        <f t="shared" si="248"/>
        <v>479.84593999999817</v>
      </c>
      <c r="AA529" s="127">
        <f t="shared" si="249"/>
        <v>1407.0099999999979</v>
      </c>
      <c r="AB529" s="127">
        <f t="shared" si="250"/>
        <v>479.84593999999817</v>
      </c>
      <c r="AC529" s="91" t="str">
        <f>VLOOKUP(WEEKDAY(C529,2),Служебный!K$4:L$10,2)</f>
        <v>сб</v>
      </c>
      <c r="AD529" s="111" t="str">
        <f t="shared" ref="AD529:AD592" si="258">IF(G529 &lt;&gt; "",TEXT((HOUR(D529)),0)&amp;"-"&amp;TEXT(HOUR(D529)+1,0),"")</f>
        <v/>
      </c>
      <c r="AE529" s="91" t="e">
        <f>VLOOKUP(G:G,Служебный!B:G,6,)</f>
        <v>#N/A</v>
      </c>
      <c r="AF529" s="91" t="e">
        <f>VLOOKUP(G:G,Служебный!B:G,3,FALSE)</f>
        <v>#N/A</v>
      </c>
      <c r="AG529" s="91" t="e">
        <f>VLOOKUP(G:G,Служебный!B:G,4,FALSE)</f>
        <v>#N/A</v>
      </c>
      <c r="AH529" s="112">
        <f t="shared" si="251"/>
        <v>0</v>
      </c>
      <c r="AI529" s="112">
        <f t="shared" si="252"/>
        <v>0</v>
      </c>
      <c r="AJ529" s="112" t="str">
        <f t="shared" si="233"/>
        <v>интрадей</v>
      </c>
      <c r="AK529" s="91" t="str">
        <f>IF(D529&lt;Служебный!P$3,"Раньше открытия",IF(D529&gt;Служебный!P$6,"Позже закрытия",IF(D529&lt;Служебный!P$4,Служебный!N$4,IF((D529&gt;Служебный!P$5),Служебный!N$6,Служебный!N$5))))</f>
        <v>9:30 - 11:00</v>
      </c>
      <c r="AL529" s="91">
        <f t="shared" si="253"/>
        <v>0</v>
      </c>
      <c r="AM529" s="91">
        <f t="shared" si="254"/>
        <v>0</v>
      </c>
      <c r="AN529" s="91" t="str">
        <f t="shared" si="239"/>
        <v/>
      </c>
      <c r="AO529" s="91" t="str">
        <f t="shared" si="240"/>
        <v/>
      </c>
      <c r="AP529" s="113" t="str">
        <f t="shared" si="241"/>
        <v/>
      </c>
      <c r="AQ529" s="114">
        <f t="shared" si="234"/>
        <v>0</v>
      </c>
      <c r="AR529" s="114">
        <f t="shared" si="235"/>
        <v>30000</v>
      </c>
      <c r="AS529" s="114">
        <f t="shared" si="236"/>
        <v>1.5994864666664823</v>
      </c>
      <c r="AT529" s="114">
        <f t="shared" si="242"/>
        <v>0</v>
      </c>
      <c r="AU529" s="91">
        <f t="shared" si="255"/>
        <v>0</v>
      </c>
      <c r="AV529" s="91">
        <f t="shared" si="256"/>
        <v>0</v>
      </c>
      <c r="AW529" s="91">
        <f t="shared" si="257"/>
        <v>0</v>
      </c>
      <c r="AX529" s="115">
        <f>IF(AV529=0,AX528,IF(VLOOKUP(C528,Сводный!I:L,2,FALSE)&lt;0,IF(AX528&lt;0,AX528-1,-1),IF(AX528&gt;0,AX528+1,1)))</f>
        <v>-1</v>
      </c>
      <c r="AY529" s="120"/>
    </row>
    <row r="530" spans="1:51" s="25" customFormat="1" ht="11.25">
      <c r="A530" s="124"/>
      <c r="B530" s="116">
        <v>529</v>
      </c>
      <c r="C530" s="134"/>
      <c r="D530" s="83"/>
      <c r="E530" s="84"/>
      <c r="F530" s="83"/>
      <c r="G530" s="85"/>
      <c r="H530" s="85"/>
      <c r="I530" s="86"/>
      <c r="J530" s="86"/>
      <c r="K530" s="85"/>
      <c r="L530" s="86"/>
      <c r="M530" s="118"/>
      <c r="N530" s="108"/>
      <c r="O530" s="109"/>
      <c r="P530" s="110"/>
      <c r="Q530" s="86"/>
      <c r="R530" s="86"/>
      <c r="S530" s="128">
        <f t="shared" si="237"/>
        <v>30479.845939999945</v>
      </c>
      <c r="T530" s="128">
        <f t="shared" si="238"/>
        <v>0</v>
      </c>
      <c r="U530" s="126">
        <f t="shared" si="243"/>
        <v>0</v>
      </c>
      <c r="V530" s="126">
        <f t="shared" si="244"/>
        <v>0</v>
      </c>
      <c r="W530" s="125">
        <f t="shared" si="245"/>
        <v>0</v>
      </c>
      <c r="X530" s="125">
        <f t="shared" si="246"/>
        <v>0</v>
      </c>
      <c r="Y530" s="127">
        <f t="shared" si="247"/>
        <v>1407.0099999999979</v>
      </c>
      <c r="Z530" s="127">
        <f t="shared" si="248"/>
        <v>479.84593999999817</v>
      </c>
      <c r="AA530" s="127">
        <f t="shared" si="249"/>
        <v>1407.0099999999979</v>
      </c>
      <c r="AB530" s="127">
        <f t="shared" si="250"/>
        <v>479.84593999999817</v>
      </c>
      <c r="AC530" s="91" t="str">
        <f>VLOOKUP(WEEKDAY(C530,2),Служебный!K$4:L$10,2)</f>
        <v>сб</v>
      </c>
      <c r="AD530" s="111" t="str">
        <f t="shared" si="258"/>
        <v/>
      </c>
      <c r="AE530" s="91" t="e">
        <f>VLOOKUP(G:G,Служебный!B:G,6,)</f>
        <v>#N/A</v>
      </c>
      <c r="AF530" s="91" t="e">
        <f>VLOOKUP(G:G,Служебный!B:G,3,FALSE)</f>
        <v>#N/A</v>
      </c>
      <c r="AG530" s="91" t="e">
        <f>VLOOKUP(G:G,Служебный!B:G,4,FALSE)</f>
        <v>#N/A</v>
      </c>
      <c r="AH530" s="112">
        <f t="shared" si="251"/>
        <v>0</v>
      </c>
      <c r="AI530" s="112">
        <f t="shared" si="252"/>
        <v>0</v>
      </c>
      <c r="AJ530" s="112" t="str">
        <f t="shared" si="233"/>
        <v>интрадей</v>
      </c>
      <c r="AK530" s="91" t="str">
        <f>IF(D530&lt;Служебный!P$3,"Раньше открытия",IF(D530&gt;Служебный!P$6,"Позже закрытия",IF(D530&lt;Служебный!P$4,Служебный!N$4,IF((D530&gt;Служебный!P$5),Служебный!N$6,Служебный!N$5))))</f>
        <v>9:30 - 11:00</v>
      </c>
      <c r="AL530" s="91">
        <f t="shared" si="253"/>
        <v>0</v>
      </c>
      <c r="AM530" s="91">
        <f t="shared" si="254"/>
        <v>0</v>
      </c>
      <c r="AN530" s="91" t="str">
        <f t="shared" si="239"/>
        <v/>
      </c>
      <c r="AO530" s="91" t="str">
        <f t="shared" si="240"/>
        <v/>
      </c>
      <c r="AP530" s="113" t="str">
        <f t="shared" si="241"/>
        <v/>
      </c>
      <c r="AQ530" s="114">
        <f t="shared" si="234"/>
        <v>0</v>
      </c>
      <c r="AR530" s="114">
        <f t="shared" si="235"/>
        <v>30000</v>
      </c>
      <c r="AS530" s="114">
        <f t="shared" si="236"/>
        <v>1.5994864666664823</v>
      </c>
      <c r="AT530" s="114">
        <f t="shared" si="242"/>
        <v>0</v>
      </c>
      <c r="AU530" s="91">
        <f t="shared" si="255"/>
        <v>0</v>
      </c>
      <c r="AV530" s="91">
        <f t="shared" si="256"/>
        <v>0</v>
      </c>
      <c r="AW530" s="91">
        <f t="shared" si="257"/>
        <v>0</v>
      </c>
      <c r="AX530" s="115">
        <f>IF(AV530=0,AX529,IF(VLOOKUP(C529,Сводный!I:L,2,FALSE)&lt;0,IF(AX529&lt;0,AX529-1,-1),IF(AX529&gt;0,AX529+1,1)))</f>
        <v>-1</v>
      </c>
      <c r="AY530" s="120"/>
    </row>
    <row r="531" spans="1:51" s="25" customFormat="1" ht="11.25">
      <c r="A531" s="124"/>
      <c r="B531" s="116">
        <v>530</v>
      </c>
      <c r="C531" s="134"/>
      <c r="D531" s="83"/>
      <c r="E531" s="84"/>
      <c r="F531" s="83"/>
      <c r="G531" s="85"/>
      <c r="H531" s="85"/>
      <c r="I531" s="86"/>
      <c r="J531" s="86"/>
      <c r="K531" s="85"/>
      <c r="L531" s="86"/>
      <c r="M531" s="118"/>
      <c r="N531" s="108"/>
      <c r="O531" s="109"/>
      <c r="P531" s="110"/>
      <c r="Q531" s="86"/>
      <c r="R531" s="86"/>
      <c r="S531" s="128">
        <f t="shared" si="237"/>
        <v>30479.845939999945</v>
      </c>
      <c r="T531" s="128">
        <f t="shared" si="238"/>
        <v>0</v>
      </c>
      <c r="U531" s="126">
        <f t="shared" si="243"/>
        <v>0</v>
      </c>
      <c r="V531" s="126">
        <f t="shared" si="244"/>
        <v>0</v>
      </c>
      <c r="W531" s="125">
        <f t="shared" si="245"/>
        <v>0</v>
      </c>
      <c r="X531" s="125">
        <f t="shared" si="246"/>
        <v>0</v>
      </c>
      <c r="Y531" s="127">
        <f t="shared" si="247"/>
        <v>1407.0099999999979</v>
      </c>
      <c r="Z531" s="127">
        <f t="shared" si="248"/>
        <v>479.84593999999817</v>
      </c>
      <c r="AA531" s="127">
        <f t="shared" si="249"/>
        <v>1407.0099999999979</v>
      </c>
      <c r="AB531" s="127">
        <f t="shared" si="250"/>
        <v>479.84593999999817</v>
      </c>
      <c r="AC531" s="91" t="str">
        <f>VLOOKUP(WEEKDAY(C531,2),Служебный!K$4:L$10,2)</f>
        <v>сб</v>
      </c>
      <c r="AD531" s="111" t="str">
        <f t="shared" si="258"/>
        <v/>
      </c>
      <c r="AE531" s="91" t="e">
        <f>VLOOKUP(G:G,Служебный!B:G,6,)</f>
        <v>#N/A</v>
      </c>
      <c r="AF531" s="91" t="e">
        <f>VLOOKUP(G:G,Служебный!B:G,3,FALSE)</f>
        <v>#N/A</v>
      </c>
      <c r="AG531" s="91" t="e">
        <f>VLOOKUP(G:G,Служебный!B:G,4,FALSE)</f>
        <v>#N/A</v>
      </c>
      <c r="AH531" s="112">
        <f t="shared" si="251"/>
        <v>0</v>
      </c>
      <c r="AI531" s="112">
        <f t="shared" si="252"/>
        <v>0</v>
      </c>
      <c r="AJ531" s="112" t="str">
        <f t="shared" si="233"/>
        <v>интрадей</v>
      </c>
      <c r="AK531" s="91" t="str">
        <f>IF(D531&lt;Служебный!P$3,"Раньше открытия",IF(D531&gt;Служебный!P$6,"Позже закрытия",IF(D531&lt;Служебный!P$4,Служебный!N$4,IF((D531&gt;Служебный!P$5),Служебный!N$6,Служебный!N$5))))</f>
        <v>9:30 - 11:00</v>
      </c>
      <c r="AL531" s="91">
        <f t="shared" si="253"/>
        <v>0</v>
      </c>
      <c r="AM531" s="91">
        <f t="shared" si="254"/>
        <v>0</v>
      </c>
      <c r="AN531" s="91" t="str">
        <f t="shared" si="239"/>
        <v/>
      </c>
      <c r="AO531" s="91" t="str">
        <f t="shared" si="240"/>
        <v/>
      </c>
      <c r="AP531" s="113" t="str">
        <f t="shared" si="241"/>
        <v/>
      </c>
      <c r="AQ531" s="114">
        <f t="shared" si="234"/>
        <v>0</v>
      </c>
      <c r="AR531" s="114">
        <f t="shared" si="235"/>
        <v>30000</v>
      </c>
      <c r="AS531" s="114">
        <f t="shared" si="236"/>
        <v>1.5994864666664823</v>
      </c>
      <c r="AT531" s="114">
        <f t="shared" si="242"/>
        <v>0</v>
      </c>
      <c r="AU531" s="91">
        <f t="shared" si="255"/>
        <v>0</v>
      </c>
      <c r="AV531" s="91">
        <f t="shared" si="256"/>
        <v>0</v>
      </c>
      <c r="AW531" s="91">
        <f t="shared" si="257"/>
        <v>0</v>
      </c>
      <c r="AX531" s="115">
        <f>IF(AV531=0,AX530,IF(VLOOKUP(C530,Сводный!I:L,2,FALSE)&lt;0,IF(AX530&lt;0,AX530-1,-1),IF(AX530&gt;0,AX530+1,1)))</f>
        <v>-1</v>
      </c>
      <c r="AY531" s="120"/>
    </row>
    <row r="532" spans="1:51" s="25" customFormat="1" ht="11.25">
      <c r="A532" s="124"/>
      <c r="B532" s="116">
        <v>531</v>
      </c>
      <c r="C532" s="134"/>
      <c r="D532" s="83"/>
      <c r="E532" s="84"/>
      <c r="F532" s="83"/>
      <c r="G532" s="85"/>
      <c r="H532" s="85"/>
      <c r="I532" s="86"/>
      <c r="J532" s="86"/>
      <c r="K532" s="85"/>
      <c r="L532" s="86"/>
      <c r="M532" s="118"/>
      <c r="N532" s="108"/>
      <c r="O532" s="109"/>
      <c r="P532" s="110"/>
      <c r="Q532" s="86"/>
      <c r="R532" s="86"/>
      <c r="S532" s="128">
        <f t="shared" si="237"/>
        <v>30479.845939999945</v>
      </c>
      <c r="T532" s="128">
        <f t="shared" si="238"/>
        <v>0</v>
      </c>
      <c r="U532" s="126">
        <f t="shared" si="243"/>
        <v>0</v>
      </c>
      <c r="V532" s="126">
        <f t="shared" si="244"/>
        <v>0</v>
      </c>
      <c r="W532" s="125">
        <f t="shared" si="245"/>
        <v>0</v>
      </c>
      <c r="X532" s="125">
        <f t="shared" si="246"/>
        <v>0</v>
      </c>
      <c r="Y532" s="127">
        <f t="shared" si="247"/>
        <v>1407.0099999999979</v>
      </c>
      <c r="Z532" s="127">
        <f t="shared" si="248"/>
        <v>479.84593999999817</v>
      </c>
      <c r="AA532" s="127">
        <f t="shared" si="249"/>
        <v>1407.0099999999979</v>
      </c>
      <c r="AB532" s="127">
        <f t="shared" si="250"/>
        <v>479.84593999999817</v>
      </c>
      <c r="AC532" s="91" t="str">
        <f>VLOOKUP(WEEKDAY(C532,2),Служебный!K$4:L$10,2)</f>
        <v>сб</v>
      </c>
      <c r="AD532" s="111" t="str">
        <f t="shared" si="258"/>
        <v/>
      </c>
      <c r="AE532" s="91" t="e">
        <f>VLOOKUP(G:G,Служебный!B:G,6,)</f>
        <v>#N/A</v>
      </c>
      <c r="AF532" s="91" t="e">
        <f>VLOOKUP(G:G,Служебный!B:G,3,FALSE)</f>
        <v>#N/A</v>
      </c>
      <c r="AG532" s="91" t="e">
        <f>VLOOKUP(G:G,Служебный!B:G,4,FALSE)</f>
        <v>#N/A</v>
      </c>
      <c r="AH532" s="112">
        <f t="shared" si="251"/>
        <v>0</v>
      </c>
      <c r="AI532" s="112">
        <f t="shared" si="252"/>
        <v>0</v>
      </c>
      <c r="AJ532" s="112" t="str">
        <f t="shared" si="233"/>
        <v>интрадей</v>
      </c>
      <c r="AK532" s="91" t="str">
        <f>IF(D532&lt;Служебный!P$3,"Раньше открытия",IF(D532&gt;Служебный!P$6,"Позже закрытия",IF(D532&lt;Служебный!P$4,Служебный!N$4,IF((D532&gt;Служебный!P$5),Служебный!N$6,Служебный!N$5))))</f>
        <v>9:30 - 11:00</v>
      </c>
      <c r="AL532" s="91">
        <f t="shared" si="253"/>
        <v>0</v>
      </c>
      <c r="AM532" s="91">
        <f t="shared" si="254"/>
        <v>0</v>
      </c>
      <c r="AN532" s="91" t="str">
        <f t="shared" si="239"/>
        <v/>
      </c>
      <c r="AO532" s="91" t="str">
        <f t="shared" si="240"/>
        <v/>
      </c>
      <c r="AP532" s="113" t="str">
        <f t="shared" si="241"/>
        <v/>
      </c>
      <c r="AQ532" s="114">
        <f t="shared" si="234"/>
        <v>0</v>
      </c>
      <c r="AR532" s="114">
        <f t="shared" si="235"/>
        <v>30000</v>
      </c>
      <c r="AS532" s="114">
        <f t="shared" si="236"/>
        <v>1.5994864666664823</v>
      </c>
      <c r="AT532" s="114">
        <f t="shared" si="242"/>
        <v>0</v>
      </c>
      <c r="AU532" s="91">
        <f t="shared" si="255"/>
        <v>0</v>
      </c>
      <c r="AV532" s="91">
        <f t="shared" si="256"/>
        <v>0</v>
      </c>
      <c r="AW532" s="91">
        <f t="shared" si="257"/>
        <v>0</v>
      </c>
      <c r="AX532" s="115">
        <f>IF(AV532=0,AX531,IF(VLOOKUP(C531,Сводный!I:L,2,FALSE)&lt;0,IF(AX531&lt;0,AX531-1,-1),IF(AX531&gt;0,AX531+1,1)))</f>
        <v>-1</v>
      </c>
      <c r="AY532" s="120"/>
    </row>
    <row r="533" spans="1:51" s="25" customFormat="1" ht="11.25">
      <c r="A533" s="124"/>
      <c r="B533" s="116">
        <v>532</v>
      </c>
      <c r="C533" s="134"/>
      <c r="D533" s="83"/>
      <c r="E533" s="84"/>
      <c r="F533" s="83"/>
      <c r="G533" s="85"/>
      <c r="H533" s="85"/>
      <c r="I533" s="86"/>
      <c r="J533" s="86"/>
      <c r="K533" s="85"/>
      <c r="L533" s="86"/>
      <c r="M533" s="118"/>
      <c r="N533" s="108"/>
      <c r="O533" s="109"/>
      <c r="P533" s="110"/>
      <c r="Q533" s="86"/>
      <c r="R533" s="86"/>
      <c r="S533" s="128">
        <f t="shared" si="237"/>
        <v>30479.845939999945</v>
      </c>
      <c r="T533" s="128">
        <f t="shared" si="238"/>
        <v>0</v>
      </c>
      <c r="U533" s="126">
        <f t="shared" si="243"/>
        <v>0</v>
      </c>
      <c r="V533" s="126">
        <f t="shared" si="244"/>
        <v>0</v>
      </c>
      <c r="W533" s="125">
        <f t="shared" si="245"/>
        <v>0</v>
      </c>
      <c r="X533" s="125">
        <f t="shared" si="246"/>
        <v>0</v>
      </c>
      <c r="Y533" s="127">
        <f t="shared" si="247"/>
        <v>1407.0099999999979</v>
      </c>
      <c r="Z533" s="127">
        <f t="shared" si="248"/>
        <v>479.84593999999817</v>
      </c>
      <c r="AA533" s="127">
        <f t="shared" si="249"/>
        <v>1407.0099999999979</v>
      </c>
      <c r="AB533" s="127">
        <f t="shared" si="250"/>
        <v>479.84593999999817</v>
      </c>
      <c r="AC533" s="91" t="str">
        <f>VLOOKUP(WEEKDAY(C533,2),Служебный!K$4:L$10,2)</f>
        <v>сб</v>
      </c>
      <c r="AD533" s="111" t="str">
        <f t="shared" si="258"/>
        <v/>
      </c>
      <c r="AE533" s="91" t="e">
        <f>VLOOKUP(G:G,Служебный!B:G,6,)</f>
        <v>#N/A</v>
      </c>
      <c r="AF533" s="91" t="e">
        <f>VLOOKUP(G:G,Служебный!B:G,3,FALSE)</f>
        <v>#N/A</v>
      </c>
      <c r="AG533" s="91" t="e">
        <f>VLOOKUP(G:G,Служебный!B:G,4,FALSE)</f>
        <v>#N/A</v>
      </c>
      <c r="AH533" s="112">
        <f t="shared" si="251"/>
        <v>0</v>
      </c>
      <c r="AI533" s="112">
        <f t="shared" si="252"/>
        <v>0</v>
      </c>
      <c r="AJ533" s="112" t="str">
        <f t="shared" si="233"/>
        <v>интрадей</v>
      </c>
      <c r="AK533" s="91" t="str">
        <f>IF(D533&lt;Служебный!P$3,"Раньше открытия",IF(D533&gt;Служебный!P$6,"Позже закрытия",IF(D533&lt;Служебный!P$4,Служебный!N$4,IF((D533&gt;Служебный!P$5),Служебный!N$6,Служебный!N$5))))</f>
        <v>9:30 - 11:00</v>
      </c>
      <c r="AL533" s="91">
        <f t="shared" si="253"/>
        <v>0</v>
      </c>
      <c r="AM533" s="91">
        <f t="shared" si="254"/>
        <v>0</v>
      </c>
      <c r="AN533" s="91" t="str">
        <f t="shared" si="239"/>
        <v/>
      </c>
      <c r="AO533" s="91" t="str">
        <f t="shared" si="240"/>
        <v/>
      </c>
      <c r="AP533" s="113" t="str">
        <f t="shared" si="241"/>
        <v/>
      </c>
      <c r="AQ533" s="114">
        <f t="shared" si="234"/>
        <v>0</v>
      </c>
      <c r="AR533" s="114">
        <f t="shared" si="235"/>
        <v>30000</v>
      </c>
      <c r="AS533" s="114">
        <f t="shared" si="236"/>
        <v>1.5994864666664823</v>
      </c>
      <c r="AT533" s="114">
        <f t="shared" si="242"/>
        <v>0</v>
      </c>
      <c r="AU533" s="91">
        <f t="shared" si="255"/>
        <v>0</v>
      </c>
      <c r="AV533" s="91">
        <f t="shared" si="256"/>
        <v>0</v>
      </c>
      <c r="AW533" s="91">
        <f t="shared" si="257"/>
        <v>0</v>
      </c>
      <c r="AX533" s="115">
        <f>IF(AV533=0,AX532,IF(VLOOKUP(C532,Сводный!I:L,2,FALSE)&lt;0,IF(AX532&lt;0,AX532-1,-1),IF(AX532&gt;0,AX532+1,1)))</f>
        <v>-1</v>
      </c>
      <c r="AY533" s="120"/>
    </row>
    <row r="534" spans="1:51" s="25" customFormat="1" ht="11.25">
      <c r="A534" s="124"/>
      <c r="B534" s="116">
        <v>533</v>
      </c>
      <c r="C534" s="134"/>
      <c r="D534" s="83"/>
      <c r="E534" s="84"/>
      <c r="F534" s="83"/>
      <c r="G534" s="85"/>
      <c r="H534" s="85"/>
      <c r="I534" s="86"/>
      <c r="J534" s="86"/>
      <c r="K534" s="85"/>
      <c r="L534" s="86"/>
      <c r="M534" s="118"/>
      <c r="N534" s="108"/>
      <c r="O534" s="109"/>
      <c r="P534" s="110"/>
      <c r="Q534" s="86"/>
      <c r="R534" s="86"/>
      <c r="S534" s="128">
        <f t="shared" si="237"/>
        <v>30479.845939999945</v>
      </c>
      <c r="T534" s="128">
        <f t="shared" si="238"/>
        <v>0</v>
      </c>
      <c r="U534" s="126">
        <f t="shared" si="243"/>
        <v>0</v>
      </c>
      <c r="V534" s="126">
        <f t="shared" si="244"/>
        <v>0</v>
      </c>
      <c r="W534" s="125">
        <f t="shared" si="245"/>
        <v>0</v>
      </c>
      <c r="X534" s="125">
        <f t="shared" si="246"/>
        <v>0</v>
      </c>
      <c r="Y534" s="127">
        <f t="shared" si="247"/>
        <v>1407.0099999999979</v>
      </c>
      <c r="Z534" s="127">
        <f t="shared" si="248"/>
        <v>479.84593999999817</v>
      </c>
      <c r="AA534" s="127">
        <f t="shared" si="249"/>
        <v>1407.0099999999979</v>
      </c>
      <c r="AB534" s="127">
        <f t="shared" si="250"/>
        <v>479.84593999999817</v>
      </c>
      <c r="AC534" s="91" t="str">
        <f>VLOOKUP(WEEKDAY(C534,2),Служебный!K$4:L$10,2)</f>
        <v>сб</v>
      </c>
      <c r="AD534" s="111" t="str">
        <f t="shared" si="258"/>
        <v/>
      </c>
      <c r="AE534" s="91" t="e">
        <f>VLOOKUP(G:G,Служебный!B:G,6,)</f>
        <v>#N/A</v>
      </c>
      <c r="AF534" s="91" t="e">
        <f>VLOOKUP(G:G,Служебный!B:G,3,FALSE)</f>
        <v>#N/A</v>
      </c>
      <c r="AG534" s="91" t="e">
        <f>VLOOKUP(G:G,Служебный!B:G,4,FALSE)</f>
        <v>#N/A</v>
      </c>
      <c r="AH534" s="112">
        <f t="shared" si="251"/>
        <v>0</v>
      </c>
      <c r="AI534" s="112">
        <f t="shared" si="252"/>
        <v>0</v>
      </c>
      <c r="AJ534" s="112" t="str">
        <f t="shared" si="233"/>
        <v>интрадей</v>
      </c>
      <c r="AK534" s="91" t="str">
        <f>IF(D534&lt;Служебный!P$3,"Раньше открытия",IF(D534&gt;Служебный!P$6,"Позже закрытия",IF(D534&lt;Служебный!P$4,Служебный!N$4,IF((D534&gt;Служебный!P$5),Служебный!N$6,Служебный!N$5))))</f>
        <v>9:30 - 11:00</v>
      </c>
      <c r="AL534" s="91">
        <f t="shared" si="253"/>
        <v>0</v>
      </c>
      <c r="AM534" s="91">
        <f t="shared" si="254"/>
        <v>0</v>
      </c>
      <c r="AN534" s="91" t="str">
        <f t="shared" si="239"/>
        <v/>
      </c>
      <c r="AO534" s="91" t="str">
        <f t="shared" si="240"/>
        <v/>
      </c>
      <c r="AP534" s="113" t="str">
        <f t="shared" si="241"/>
        <v/>
      </c>
      <c r="AQ534" s="114">
        <f t="shared" si="234"/>
        <v>0</v>
      </c>
      <c r="AR534" s="114">
        <f t="shared" si="235"/>
        <v>30000</v>
      </c>
      <c r="AS534" s="114">
        <f t="shared" si="236"/>
        <v>1.5994864666664823</v>
      </c>
      <c r="AT534" s="114">
        <f t="shared" si="242"/>
        <v>0</v>
      </c>
      <c r="AU534" s="91">
        <f t="shared" si="255"/>
        <v>0</v>
      </c>
      <c r="AV534" s="91">
        <f t="shared" si="256"/>
        <v>0</v>
      </c>
      <c r="AW534" s="91">
        <f t="shared" si="257"/>
        <v>0</v>
      </c>
      <c r="AX534" s="115">
        <f>IF(AV534=0,AX533,IF(VLOOKUP(C533,Сводный!I:L,2,FALSE)&lt;0,IF(AX533&lt;0,AX533-1,-1),IF(AX533&gt;0,AX533+1,1)))</f>
        <v>-1</v>
      </c>
      <c r="AY534" s="120"/>
    </row>
    <row r="535" spans="1:51" s="25" customFormat="1" ht="11.25">
      <c r="A535" s="124"/>
      <c r="B535" s="116">
        <v>534</v>
      </c>
      <c r="C535" s="134"/>
      <c r="D535" s="83"/>
      <c r="E535" s="84"/>
      <c r="F535" s="83"/>
      <c r="G535" s="85"/>
      <c r="H535" s="85"/>
      <c r="I535" s="86"/>
      <c r="J535" s="86"/>
      <c r="K535" s="85"/>
      <c r="L535" s="86"/>
      <c r="M535" s="118"/>
      <c r="N535" s="108"/>
      <c r="O535" s="109"/>
      <c r="P535" s="110"/>
      <c r="Q535" s="86"/>
      <c r="R535" s="86"/>
      <c r="S535" s="128">
        <f t="shared" si="237"/>
        <v>30479.845939999945</v>
      </c>
      <c r="T535" s="128">
        <f t="shared" si="238"/>
        <v>0</v>
      </c>
      <c r="U535" s="126">
        <f t="shared" si="243"/>
        <v>0</v>
      </c>
      <c r="V535" s="126">
        <f t="shared" si="244"/>
        <v>0</v>
      </c>
      <c r="W535" s="125">
        <f t="shared" si="245"/>
        <v>0</v>
      </c>
      <c r="X535" s="125">
        <f t="shared" si="246"/>
        <v>0</v>
      </c>
      <c r="Y535" s="127">
        <f t="shared" si="247"/>
        <v>1407.0099999999979</v>
      </c>
      <c r="Z535" s="127">
        <f t="shared" si="248"/>
        <v>479.84593999999817</v>
      </c>
      <c r="AA535" s="127">
        <f t="shared" si="249"/>
        <v>1407.0099999999979</v>
      </c>
      <c r="AB535" s="127">
        <f t="shared" si="250"/>
        <v>479.84593999999817</v>
      </c>
      <c r="AC535" s="91" t="str">
        <f>VLOOKUP(WEEKDAY(C535,2),Служебный!K$4:L$10,2)</f>
        <v>сб</v>
      </c>
      <c r="AD535" s="111" t="str">
        <f t="shared" si="258"/>
        <v/>
      </c>
      <c r="AE535" s="91" t="e">
        <f>VLOOKUP(G:G,Служебный!B:G,6,)</f>
        <v>#N/A</v>
      </c>
      <c r="AF535" s="91" t="e">
        <f>VLOOKUP(G:G,Служебный!B:G,3,FALSE)</f>
        <v>#N/A</v>
      </c>
      <c r="AG535" s="91" t="e">
        <f>VLOOKUP(G:G,Служебный!B:G,4,FALSE)</f>
        <v>#N/A</v>
      </c>
      <c r="AH535" s="112">
        <f t="shared" si="251"/>
        <v>0</v>
      </c>
      <c r="AI535" s="112">
        <f t="shared" si="252"/>
        <v>0</v>
      </c>
      <c r="AJ535" s="112" t="str">
        <f t="shared" si="233"/>
        <v>интрадей</v>
      </c>
      <c r="AK535" s="91" t="str">
        <f>IF(D535&lt;Служебный!P$3,"Раньше открытия",IF(D535&gt;Служебный!P$6,"Позже закрытия",IF(D535&lt;Служебный!P$4,Служебный!N$4,IF((D535&gt;Служебный!P$5),Служебный!N$6,Служебный!N$5))))</f>
        <v>9:30 - 11:00</v>
      </c>
      <c r="AL535" s="91">
        <f t="shared" si="253"/>
        <v>0</v>
      </c>
      <c r="AM535" s="91">
        <f t="shared" si="254"/>
        <v>0</v>
      </c>
      <c r="AN535" s="91" t="str">
        <f t="shared" si="239"/>
        <v/>
      </c>
      <c r="AO535" s="91" t="str">
        <f t="shared" si="240"/>
        <v/>
      </c>
      <c r="AP535" s="113" t="str">
        <f t="shared" si="241"/>
        <v/>
      </c>
      <c r="AQ535" s="114">
        <f t="shared" si="234"/>
        <v>0</v>
      </c>
      <c r="AR535" s="114">
        <f t="shared" si="235"/>
        <v>30000</v>
      </c>
      <c r="AS535" s="114">
        <f t="shared" si="236"/>
        <v>1.5994864666664823</v>
      </c>
      <c r="AT535" s="114">
        <f t="shared" si="242"/>
        <v>0</v>
      </c>
      <c r="AU535" s="91">
        <f t="shared" si="255"/>
        <v>0</v>
      </c>
      <c r="AV535" s="91">
        <f t="shared" si="256"/>
        <v>0</v>
      </c>
      <c r="AW535" s="91">
        <f t="shared" si="257"/>
        <v>0</v>
      </c>
      <c r="AX535" s="115">
        <f>IF(AV535=0,AX534,IF(VLOOKUP(C534,Сводный!I:L,2,FALSE)&lt;0,IF(AX534&lt;0,AX534-1,-1),IF(AX534&gt;0,AX534+1,1)))</f>
        <v>-1</v>
      </c>
      <c r="AY535" s="120"/>
    </row>
    <row r="536" spans="1:51" s="25" customFormat="1" ht="11.25">
      <c r="A536" s="124"/>
      <c r="B536" s="116">
        <v>535</v>
      </c>
      <c r="C536" s="134"/>
      <c r="D536" s="83"/>
      <c r="E536" s="84"/>
      <c r="F536" s="83"/>
      <c r="G536" s="85"/>
      <c r="H536" s="85"/>
      <c r="I536" s="86"/>
      <c r="J536" s="86"/>
      <c r="K536" s="85"/>
      <c r="L536" s="86"/>
      <c r="M536" s="118"/>
      <c r="N536" s="108"/>
      <c r="O536" s="109"/>
      <c r="P536" s="110"/>
      <c r="Q536" s="86"/>
      <c r="R536" s="86"/>
      <c r="S536" s="128">
        <f t="shared" si="237"/>
        <v>30479.845939999945</v>
      </c>
      <c r="T536" s="128">
        <f t="shared" si="238"/>
        <v>0</v>
      </c>
      <c r="U536" s="126">
        <f t="shared" si="243"/>
        <v>0</v>
      </c>
      <c r="V536" s="126">
        <f t="shared" si="244"/>
        <v>0</v>
      </c>
      <c r="W536" s="125">
        <f t="shared" si="245"/>
        <v>0</v>
      </c>
      <c r="X536" s="125">
        <f t="shared" si="246"/>
        <v>0</v>
      </c>
      <c r="Y536" s="127">
        <f t="shared" si="247"/>
        <v>1407.0099999999979</v>
      </c>
      <c r="Z536" s="127">
        <f t="shared" si="248"/>
        <v>479.84593999999817</v>
      </c>
      <c r="AA536" s="127">
        <f t="shared" si="249"/>
        <v>1407.0099999999979</v>
      </c>
      <c r="AB536" s="127">
        <f t="shared" si="250"/>
        <v>479.84593999999817</v>
      </c>
      <c r="AC536" s="91" t="str">
        <f>VLOOKUP(WEEKDAY(C536,2),Служебный!K$4:L$10,2)</f>
        <v>сб</v>
      </c>
      <c r="AD536" s="111" t="str">
        <f t="shared" si="258"/>
        <v/>
      </c>
      <c r="AE536" s="91" t="e">
        <f>VLOOKUP(G:G,Служебный!B:G,6,)</f>
        <v>#N/A</v>
      </c>
      <c r="AF536" s="91" t="e">
        <f>VLOOKUP(G:G,Служебный!B:G,3,FALSE)</f>
        <v>#N/A</v>
      </c>
      <c r="AG536" s="91" t="e">
        <f>VLOOKUP(G:G,Служебный!B:G,4,FALSE)</f>
        <v>#N/A</v>
      </c>
      <c r="AH536" s="112">
        <f t="shared" si="251"/>
        <v>0</v>
      </c>
      <c r="AI536" s="112">
        <f t="shared" si="252"/>
        <v>0</v>
      </c>
      <c r="AJ536" s="112" t="str">
        <f t="shared" si="233"/>
        <v>интрадей</v>
      </c>
      <c r="AK536" s="91" t="str">
        <f>IF(D536&lt;Служебный!P$3,"Раньше открытия",IF(D536&gt;Служебный!P$6,"Позже закрытия",IF(D536&lt;Служебный!P$4,Служебный!N$4,IF((D536&gt;Служебный!P$5),Служебный!N$6,Служебный!N$5))))</f>
        <v>9:30 - 11:00</v>
      </c>
      <c r="AL536" s="91">
        <f t="shared" si="253"/>
        <v>0</v>
      </c>
      <c r="AM536" s="91">
        <f t="shared" si="254"/>
        <v>0</v>
      </c>
      <c r="AN536" s="91" t="str">
        <f t="shared" si="239"/>
        <v/>
      </c>
      <c r="AO536" s="91" t="str">
        <f t="shared" si="240"/>
        <v/>
      </c>
      <c r="AP536" s="113" t="str">
        <f t="shared" si="241"/>
        <v/>
      </c>
      <c r="AQ536" s="114">
        <f t="shared" si="234"/>
        <v>0</v>
      </c>
      <c r="AR536" s="114">
        <f t="shared" si="235"/>
        <v>30000</v>
      </c>
      <c r="AS536" s="114">
        <f t="shared" si="236"/>
        <v>1.5994864666664823</v>
      </c>
      <c r="AT536" s="114">
        <f t="shared" si="242"/>
        <v>0</v>
      </c>
      <c r="AU536" s="91">
        <f t="shared" si="255"/>
        <v>0</v>
      </c>
      <c r="AV536" s="91">
        <f t="shared" si="256"/>
        <v>0</v>
      </c>
      <c r="AW536" s="91">
        <f t="shared" si="257"/>
        <v>0</v>
      </c>
      <c r="AX536" s="115">
        <f>IF(AV536=0,AX535,IF(VLOOKUP(C535,Сводный!I:L,2,FALSE)&lt;0,IF(AX535&lt;0,AX535-1,-1),IF(AX535&gt;0,AX535+1,1)))</f>
        <v>-1</v>
      </c>
      <c r="AY536" s="120"/>
    </row>
    <row r="537" spans="1:51" s="25" customFormat="1" ht="11.25">
      <c r="A537" s="124"/>
      <c r="B537" s="116">
        <v>536</v>
      </c>
      <c r="C537" s="134"/>
      <c r="D537" s="83"/>
      <c r="E537" s="84"/>
      <c r="F537" s="83"/>
      <c r="G537" s="85"/>
      <c r="H537" s="85"/>
      <c r="I537" s="86"/>
      <c r="J537" s="86"/>
      <c r="K537" s="85"/>
      <c r="L537" s="86"/>
      <c r="M537" s="118"/>
      <c r="N537" s="108"/>
      <c r="O537" s="109"/>
      <c r="P537" s="110"/>
      <c r="Q537" s="86"/>
      <c r="R537" s="86"/>
      <c r="S537" s="128">
        <f t="shared" si="237"/>
        <v>30479.845939999945</v>
      </c>
      <c r="T537" s="128">
        <f t="shared" si="238"/>
        <v>0</v>
      </c>
      <c r="U537" s="126">
        <f t="shared" si="243"/>
        <v>0</v>
      </c>
      <c r="V537" s="126">
        <f t="shared" si="244"/>
        <v>0</v>
      </c>
      <c r="W537" s="125">
        <f t="shared" si="245"/>
        <v>0</v>
      </c>
      <c r="X537" s="125">
        <f t="shared" si="246"/>
        <v>0</v>
      </c>
      <c r="Y537" s="127">
        <f t="shared" si="247"/>
        <v>1407.0099999999979</v>
      </c>
      <c r="Z537" s="127">
        <f t="shared" si="248"/>
        <v>479.84593999999817</v>
      </c>
      <c r="AA537" s="127">
        <f t="shared" si="249"/>
        <v>1407.0099999999979</v>
      </c>
      <c r="AB537" s="127">
        <f t="shared" si="250"/>
        <v>479.84593999999817</v>
      </c>
      <c r="AC537" s="91" t="str">
        <f>VLOOKUP(WEEKDAY(C537,2),Служебный!K$4:L$10,2)</f>
        <v>сб</v>
      </c>
      <c r="AD537" s="111" t="str">
        <f t="shared" si="258"/>
        <v/>
      </c>
      <c r="AE537" s="91" t="e">
        <f>VLOOKUP(G:G,Служебный!B:G,6,)</f>
        <v>#N/A</v>
      </c>
      <c r="AF537" s="91" t="e">
        <f>VLOOKUP(G:G,Служебный!B:G,3,FALSE)</f>
        <v>#N/A</v>
      </c>
      <c r="AG537" s="91" t="e">
        <f>VLOOKUP(G:G,Служебный!B:G,4,FALSE)</f>
        <v>#N/A</v>
      </c>
      <c r="AH537" s="112">
        <f t="shared" si="251"/>
        <v>0</v>
      </c>
      <c r="AI537" s="112">
        <f t="shared" si="252"/>
        <v>0</v>
      </c>
      <c r="AJ537" s="112" t="str">
        <f t="shared" si="233"/>
        <v>интрадей</v>
      </c>
      <c r="AK537" s="91" t="str">
        <f>IF(D537&lt;Служебный!P$3,"Раньше открытия",IF(D537&gt;Служебный!P$6,"Позже закрытия",IF(D537&lt;Служебный!P$4,Служебный!N$4,IF((D537&gt;Служебный!P$5),Служебный!N$6,Служебный!N$5))))</f>
        <v>9:30 - 11:00</v>
      </c>
      <c r="AL537" s="91">
        <f t="shared" si="253"/>
        <v>0</v>
      </c>
      <c r="AM537" s="91">
        <f t="shared" si="254"/>
        <v>0</v>
      </c>
      <c r="AN537" s="91" t="str">
        <f t="shared" si="239"/>
        <v/>
      </c>
      <c r="AO537" s="91" t="str">
        <f t="shared" si="240"/>
        <v/>
      </c>
      <c r="AP537" s="113" t="str">
        <f t="shared" si="241"/>
        <v/>
      </c>
      <c r="AQ537" s="114">
        <f t="shared" si="234"/>
        <v>0</v>
      </c>
      <c r="AR537" s="114">
        <f t="shared" si="235"/>
        <v>30000</v>
      </c>
      <c r="AS537" s="114">
        <f t="shared" si="236"/>
        <v>1.5994864666664823</v>
      </c>
      <c r="AT537" s="114">
        <f t="shared" si="242"/>
        <v>0</v>
      </c>
      <c r="AU537" s="91">
        <f t="shared" si="255"/>
        <v>0</v>
      </c>
      <c r="AV537" s="91">
        <f t="shared" si="256"/>
        <v>0</v>
      </c>
      <c r="AW537" s="91">
        <f t="shared" si="257"/>
        <v>0</v>
      </c>
      <c r="AX537" s="115">
        <f>IF(AV537=0,AX536,IF(VLOOKUP(C536,Сводный!I:L,2,FALSE)&lt;0,IF(AX536&lt;0,AX536-1,-1),IF(AX536&gt;0,AX536+1,1)))</f>
        <v>-1</v>
      </c>
      <c r="AY537" s="120"/>
    </row>
    <row r="538" spans="1:51" s="25" customFormat="1" ht="11.25">
      <c r="A538" s="124"/>
      <c r="B538" s="116">
        <v>537</v>
      </c>
      <c r="C538" s="134"/>
      <c r="D538" s="83"/>
      <c r="E538" s="84"/>
      <c r="F538" s="83"/>
      <c r="G538" s="85"/>
      <c r="H538" s="85"/>
      <c r="I538" s="86"/>
      <c r="J538" s="86"/>
      <c r="K538" s="85"/>
      <c r="L538" s="86"/>
      <c r="M538" s="118"/>
      <c r="N538" s="108"/>
      <c r="O538" s="109"/>
      <c r="P538" s="110"/>
      <c r="Q538" s="86"/>
      <c r="R538" s="86"/>
      <c r="S538" s="128">
        <f t="shared" si="237"/>
        <v>30479.845939999945</v>
      </c>
      <c r="T538" s="128">
        <f t="shared" si="238"/>
        <v>0</v>
      </c>
      <c r="U538" s="126">
        <f t="shared" si="243"/>
        <v>0</v>
      </c>
      <c r="V538" s="126">
        <f t="shared" si="244"/>
        <v>0</v>
      </c>
      <c r="W538" s="125">
        <f t="shared" si="245"/>
        <v>0</v>
      </c>
      <c r="X538" s="125">
        <f t="shared" si="246"/>
        <v>0</v>
      </c>
      <c r="Y538" s="127">
        <f t="shared" si="247"/>
        <v>1407.0099999999979</v>
      </c>
      <c r="Z538" s="127">
        <f t="shared" si="248"/>
        <v>479.84593999999817</v>
      </c>
      <c r="AA538" s="127">
        <f t="shared" si="249"/>
        <v>1407.0099999999979</v>
      </c>
      <c r="AB538" s="127">
        <f t="shared" si="250"/>
        <v>479.84593999999817</v>
      </c>
      <c r="AC538" s="91" t="str">
        <f>VLOOKUP(WEEKDAY(C538,2),Служебный!K$4:L$10,2)</f>
        <v>сб</v>
      </c>
      <c r="AD538" s="111" t="str">
        <f t="shared" si="258"/>
        <v/>
      </c>
      <c r="AE538" s="91" t="e">
        <f>VLOOKUP(G:G,Служебный!B:G,6,)</f>
        <v>#N/A</v>
      </c>
      <c r="AF538" s="91" t="e">
        <f>VLOOKUP(G:G,Служебный!B:G,3,FALSE)</f>
        <v>#N/A</v>
      </c>
      <c r="AG538" s="91" t="e">
        <f>VLOOKUP(G:G,Служебный!B:G,4,FALSE)</f>
        <v>#N/A</v>
      </c>
      <c r="AH538" s="112">
        <f t="shared" si="251"/>
        <v>0</v>
      </c>
      <c r="AI538" s="112">
        <f t="shared" si="252"/>
        <v>0</v>
      </c>
      <c r="AJ538" s="112" t="str">
        <f t="shared" si="233"/>
        <v>интрадей</v>
      </c>
      <c r="AK538" s="91" t="str">
        <f>IF(D538&lt;Служебный!P$3,"Раньше открытия",IF(D538&gt;Служебный!P$6,"Позже закрытия",IF(D538&lt;Служебный!P$4,Служебный!N$4,IF((D538&gt;Служебный!P$5),Служебный!N$6,Служебный!N$5))))</f>
        <v>9:30 - 11:00</v>
      </c>
      <c r="AL538" s="91">
        <f t="shared" si="253"/>
        <v>0</v>
      </c>
      <c r="AM538" s="91">
        <f t="shared" si="254"/>
        <v>0</v>
      </c>
      <c r="AN538" s="91" t="str">
        <f t="shared" si="239"/>
        <v/>
      </c>
      <c r="AO538" s="91" t="str">
        <f t="shared" si="240"/>
        <v/>
      </c>
      <c r="AP538" s="113" t="str">
        <f t="shared" si="241"/>
        <v/>
      </c>
      <c r="AQ538" s="114">
        <f t="shared" si="234"/>
        <v>0</v>
      </c>
      <c r="AR538" s="114">
        <f t="shared" si="235"/>
        <v>30000</v>
      </c>
      <c r="AS538" s="114">
        <f t="shared" si="236"/>
        <v>1.5994864666664823</v>
      </c>
      <c r="AT538" s="114">
        <f t="shared" si="242"/>
        <v>0</v>
      </c>
      <c r="AU538" s="91">
        <f t="shared" si="255"/>
        <v>0</v>
      </c>
      <c r="AV538" s="91">
        <f t="shared" si="256"/>
        <v>0</v>
      </c>
      <c r="AW538" s="91">
        <f t="shared" si="257"/>
        <v>0</v>
      </c>
      <c r="AX538" s="115">
        <f>IF(AV538=0,AX537,IF(VLOOKUP(C537,Сводный!I:L,2,FALSE)&lt;0,IF(AX537&lt;0,AX537-1,-1),IF(AX537&gt;0,AX537+1,1)))</f>
        <v>-1</v>
      </c>
      <c r="AY538" s="120"/>
    </row>
    <row r="539" spans="1:51" s="25" customFormat="1" ht="11.25">
      <c r="A539" s="124"/>
      <c r="B539" s="116">
        <v>538</v>
      </c>
      <c r="C539" s="134"/>
      <c r="D539" s="83"/>
      <c r="E539" s="84"/>
      <c r="F539" s="83"/>
      <c r="G539" s="85"/>
      <c r="H539" s="85"/>
      <c r="I539" s="86"/>
      <c r="J539" s="86"/>
      <c r="K539" s="85"/>
      <c r="L539" s="86"/>
      <c r="M539" s="118"/>
      <c r="N539" s="108"/>
      <c r="O539" s="109"/>
      <c r="P539" s="110"/>
      <c r="Q539" s="86"/>
      <c r="R539" s="86"/>
      <c r="S539" s="128">
        <f t="shared" si="237"/>
        <v>30479.845939999945</v>
      </c>
      <c r="T539" s="128">
        <f t="shared" si="238"/>
        <v>0</v>
      </c>
      <c r="U539" s="126">
        <f t="shared" si="243"/>
        <v>0</v>
      </c>
      <c r="V539" s="126">
        <f t="shared" si="244"/>
        <v>0</v>
      </c>
      <c r="W539" s="125">
        <f t="shared" si="245"/>
        <v>0</v>
      </c>
      <c r="X539" s="125">
        <f t="shared" si="246"/>
        <v>0</v>
      </c>
      <c r="Y539" s="127">
        <f t="shared" si="247"/>
        <v>1407.0099999999979</v>
      </c>
      <c r="Z539" s="127">
        <f t="shared" si="248"/>
        <v>479.84593999999817</v>
      </c>
      <c r="AA539" s="127">
        <f t="shared" si="249"/>
        <v>1407.0099999999979</v>
      </c>
      <c r="AB539" s="127">
        <f t="shared" si="250"/>
        <v>479.84593999999817</v>
      </c>
      <c r="AC539" s="91" t="str">
        <f>VLOOKUP(WEEKDAY(C539,2),Служебный!K$4:L$10,2)</f>
        <v>сб</v>
      </c>
      <c r="AD539" s="111" t="str">
        <f t="shared" si="258"/>
        <v/>
      </c>
      <c r="AE539" s="91" t="e">
        <f>VLOOKUP(G:G,Служебный!B:G,6,)</f>
        <v>#N/A</v>
      </c>
      <c r="AF539" s="91" t="e">
        <f>VLOOKUP(G:G,Служебный!B:G,3,FALSE)</f>
        <v>#N/A</v>
      </c>
      <c r="AG539" s="91" t="e">
        <f>VLOOKUP(G:G,Служебный!B:G,4,FALSE)</f>
        <v>#N/A</v>
      </c>
      <c r="AH539" s="112">
        <f t="shared" si="251"/>
        <v>0</v>
      </c>
      <c r="AI539" s="112">
        <f t="shared" si="252"/>
        <v>0</v>
      </c>
      <c r="AJ539" s="112" t="str">
        <f t="shared" si="233"/>
        <v>интрадей</v>
      </c>
      <c r="AK539" s="91" t="str">
        <f>IF(D539&lt;Служебный!P$3,"Раньше открытия",IF(D539&gt;Служебный!P$6,"Позже закрытия",IF(D539&lt;Служебный!P$4,Служебный!N$4,IF((D539&gt;Служебный!P$5),Служебный!N$6,Служебный!N$5))))</f>
        <v>9:30 - 11:00</v>
      </c>
      <c r="AL539" s="91">
        <f t="shared" si="253"/>
        <v>0</v>
      </c>
      <c r="AM539" s="91">
        <f t="shared" si="254"/>
        <v>0</v>
      </c>
      <c r="AN539" s="91" t="str">
        <f t="shared" si="239"/>
        <v/>
      </c>
      <c r="AO539" s="91" t="str">
        <f t="shared" si="240"/>
        <v/>
      </c>
      <c r="AP539" s="113" t="str">
        <f t="shared" si="241"/>
        <v/>
      </c>
      <c r="AQ539" s="114">
        <f t="shared" si="234"/>
        <v>0</v>
      </c>
      <c r="AR539" s="114">
        <f t="shared" si="235"/>
        <v>30000</v>
      </c>
      <c r="AS539" s="114">
        <f t="shared" si="236"/>
        <v>1.5994864666664823</v>
      </c>
      <c r="AT539" s="114">
        <f t="shared" si="242"/>
        <v>0</v>
      </c>
      <c r="AU539" s="91">
        <f t="shared" si="255"/>
        <v>0</v>
      </c>
      <c r="AV539" s="91">
        <f t="shared" si="256"/>
        <v>0</v>
      </c>
      <c r="AW539" s="91">
        <f t="shared" si="257"/>
        <v>0</v>
      </c>
      <c r="AX539" s="115">
        <f>IF(AV539=0,AX538,IF(VLOOKUP(C538,Сводный!I:L,2,FALSE)&lt;0,IF(AX538&lt;0,AX538-1,-1),IF(AX538&gt;0,AX538+1,1)))</f>
        <v>-1</v>
      </c>
      <c r="AY539" s="120"/>
    </row>
    <row r="540" spans="1:51" s="25" customFormat="1" ht="11.25">
      <c r="A540" s="124"/>
      <c r="B540" s="116">
        <v>539</v>
      </c>
      <c r="C540" s="134"/>
      <c r="D540" s="83"/>
      <c r="E540" s="84"/>
      <c r="F540" s="83"/>
      <c r="G540" s="85"/>
      <c r="H540" s="85"/>
      <c r="I540" s="86"/>
      <c r="J540" s="86"/>
      <c r="K540" s="85"/>
      <c r="L540" s="86"/>
      <c r="M540" s="118"/>
      <c r="N540" s="108"/>
      <c r="O540" s="109"/>
      <c r="P540" s="110"/>
      <c r="Q540" s="86"/>
      <c r="R540" s="86"/>
      <c r="S540" s="128">
        <f t="shared" si="237"/>
        <v>30479.845939999945</v>
      </c>
      <c r="T540" s="128">
        <f t="shared" si="238"/>
        <v>0</v>
      </c>
      <c r="U540" s="126">
        <f t="shared" si="243"/>
        <v>0</v>
      </c>
      <c r="V540" s="126">
        <f t="shared" si="244"/>
        <v>0</v>
      </c>
      <c r="W540" s="125">
        <f t="shared" si="245"/>
        <v>0</v>
      </c>
      <c r="X540" s="125">
        <f t="shared" si="246"/>
        <v>0</v>
      </c>
      <c r="Y540" s="127">
        <f t="shared" si="247"/>
        <v>1407.0099999999979</v>
      </c>
      <c r="Z540" s="127">
        <f t="shared" si="248"/>
        <v>479.84593999999817</v>
      </c>
      <c r="AA540" s="127">
        <f t="shared" si="249"/>
        <v>1407.0099999999979</v>
      </c>
      <c r="AB540" s="127">
        <f t="shared" si="250"/>
        <v>479.84593999999817</v>
      </c>
      <c r="AC540" s="91" t="str">
        <f>VLOOKUP(WEEKDAY(C540,2),Служебный!K$4:L$10,2)</f>
        <v>сб</v>
      </c>
      <c r="AD540" s="111" t="str">
        <f t="shared" si="258"/>
        <v/>
      </c>
      <c r="AE540" s="91" t="e">
        <f>VLOOKUP(G:G,Служебный!B:G,6,)</f>
        <v>#N/A</v>
      </c>
      <c r="AF540" s="91" t="e">
        <f>VLOOKUP(G:G,Служебный!B:G,3,FALSE)</f>
        <v>#N/A</v>
      </c>
      <c r="AG540" s="91" t="e">
        <f>VLOOKUP(G:G,Служебный!B:G,4,FALSE)</f>
        <v>#N/A</v>
      </c>
      <c r="AH540" s="112">
        <f t="shared" si="251"/>
        <v>0</v>
      </c>
      <c r="AI540" s="112">
        <f t="shared" si="252"/>
        <v>0</v>
      </c>
      <c r="AJ540" s="112" t="str">
        <f t="shared" si="233"/>
        <v>интрадей</v>
      </c>
      <c r="AK540" s="91" t="str">
        <f>IF(D540&lt;Служебный!P$3,"Раньше открытия",IF(D540&gt;Служебный!P$6,"Позже закрытия",IF(D540&lt;Служебный!P$4,Служебный!N$4,IF((D540&gt;Служебный!P$5),Служебный!N$6,Служебный!N$5))))</f>
        <v>9:30 - 11:00</v>
      </c>
      <c r="AL540" s="91">
        <f t="shared" si="253"/>
        <v>0</v>
      </c>
      <c r="AM540" s="91">
        <f t="shared" si="254"/>
        <v>0</v>
      </c>
      <c r="AN540" s="91" t="str">
        <f t="shared" si="239"/>
        <v/>
      </c>
      <c r="AO540" s="91" t="str">
        <f t="shared" si="240"/>
        <v/>
      </c>
      <c r="AP540" s="113" t="str">
        <f t="shared" si="241"/>
        <v/>
      </c>
      <c r="AQ540" s="114">
        <f t="shared" si="234"/>
        <v>0</v>
      </c>
      <c r="AR540" s="114">
        <f t="shared" si="235"/>
        <v>30000</v>
      </c>
      <c r="AS540" s="114">
        <f t="shared" si="236"/>
        <v>1.5994864666664823</v>
      </c>
      <c r="AT540" s="114">
        <f t="shared" si="242"/>
        <v>0</v>
      </c>
      <c r="AU540" s="91">
        <f t="shared" si="255"/>
        <v>0</v>
      </c>
      <c r="AV540" s="91">
        <f t="shared" si="256"/>
        <v>0</v>
      </c>
      <c r="AW540" s="91">
        <f t="shared" si="257"/>
        <v>0</v>
      </c>
      <c r="AX540" s="115">
        <f>IF(AV540=0,AX539,IF(VLOOKUP(C539,Сводный!I:L,2,FALSE)&lt;0,IF(AX539&lt;0,AX539-1,-1),IF(AX539&gt;0,AX539+1,1)))</f>
        <v>-1</v>
      </c>
      <c r="AY540" s="120"/>
    </row>
    <row r="541" spans="1:51" s="25" customFormat="1" ht="11.25">
      <c r="A541" s="124"/>
      <c r="B541" s="116">
        <v>540</v>
      </c>
      <c r="C541" s="134"/>
      <c r="D541" s="83"/>
      <c r="E541" s="84"/>
      <c r="F541" s="83"/>
      <c r="G541" s="85"/>
      <c r="H541" s="85"/>
      <c r="I541" s="86"/>
      <c r="J541" s="86"/>
      <c r="K541" s="85"/>
      <c r="L541" s="86"/>
      <c r="M541" s="118"/>
      <c r="N541" s="108"/>
      <c r="O541" s="109"/>
      <c r="P541" s="110"/>
      <c r="Q541" s="86"/>
      <c r="R541" s="86"/>
      <c r="S541" s="128">
        <f t="shared" si="237"/>
        <v>30479.845939999945</v>
      </c>
      <c r="T541" s="128">
        <f t="shared" si="238"/>
        <v>0</v>
      </c>
      <c r="U541" s="126">
        <f t="shared" si="243"/>
        <v>0</v>
      </c>
      <c r="V541" s="126">
        <f t="shared" si="244"/>
        <v>0</v>
      </c>
      <c r="W541" s="125">
        <f t="shared" si="245"/>
        <v>0</v>
      </c>
      <c r="X541" s="125">
        <f t="shared" si="246"/>
        <v>0</v>
      </c>
      <c r="Y541" s="127">
        <f t="shared" si="247"/>
        <v>1407.0099999999979</v>
      </c>
      <c r="Z541" s="127">
        <f t="shared" si="248"/>
        <v>479.84593999999817</v>
      </c>
      <c r="AA541" s="127">
        <f t="shared" si="249"/>
        <v>1407.0099999999979</v>
      </c>
      <c r="AB541" s="127">
        <f t="shared" si="250"/>
        <v>479.84593999999817</v>
      </c>
      <c r="AC541" s="91" t="str">
        <f>VLOOKUP(WEEKDAY(C541,2),Служебный!K$4:L$10,2)</f>
        <v>сб</v>
      </c>
      <c r="AD541" s="111" t="str">
        <f t="shared" si="258"/>
        <v/>
      </c>
      <c r="AE541" s="91" t="e">
        <f>VLOOKUP(G:G,Служебный!B:G,6,)</f>
        <v>#N/A</v>
      </c>
      <c r="AF541" s="91" t="e">
        <f>VLOOKUP(G:G,Служебный!B:G,3,FALSE)</f>
        <v>#N/A</v>
      </c>
      <c r="AG541" s="91" t="e">
        <f>VLOOKUP(G:G,Служебный!B:G,4,FALSE)</f>
        <v>#N/A</v>
      </c>
      <c r="AH541" s="112">
        <f t="shared" si="251"/>
        <v>0</v>
      </c>
      <c r="AI541" s="112">
        <f t="shared" si="252"/>
        <v>0</v>
      </c>
      <c r="AJ541" s="112" t="str">
        <f t="shared" si="233"/>
        <v>интрадей</v>
      </c>
      <c r="AK541" s="91" t="str">
        <f>IF(D541&lt;Служебный!P$3,"Раньше открытия",IF(D541&gt;Служебный!P$6,"Позже закрытия",IF(D541&lt;Служебный!P$4,Служебный!N$4,IF((D541&gt;Служебный!P$5),Служебный!N$6,Служебный!N$5))))</f>
        <v>9:30 - 11:00</v>
      </c>
      <c r="AL541" s="91">
        <f t="shared" si="253"/>
        <v>0</v>
      </c>
      <c r="AM541" s="91">
        <f t="shared" si="254"/>
        <v>0</v>
      </c>
      <c r="AN541" s="91" t="str">
        <f t="shared" si="239"/>
        <v/>
      </c>
      <c r="AO541" s="91" t="str">
        <f t="shared" si="240"/>
        <v/>
      </c>
      <c r="AP541" s="113" t="str">
        <f t="shared" si="241"/>
        <v/>
      </c>
      <c r="AQ541" s="114">
        <f t="shared" si="234"/>
        <v>0</v>
      </c>
      <c r="AR541" s="114">
        <f t="shared" si="235"/>
        <v>30000</v>
      </c>
      <c r="AS541" s="114">
        <f t="shared" si="236"/>
        <v>1.5994864666664823</v>
      </c>
      <c r="AT541" s="114">
        <f t="shared" si="242"/>
        <v>0</v>
      </c>
      <c r="AU541" s="91">
        <f t="shared" si="255"/>
        <v>0</v>
      </c>
      <c r="AV541" s="91">
        <f t="shared" si="256"/>
        <v>0</v>
      </c>
      <c r="AW541" s="91">
        <f t="shared" si="257"/>
        <v>0</v>
      </c>
      <c r="AX541" s="115">
        <f>IF(AV541=0,AX540,IF(VLOOKUP(C540,Сводный!I:L,2,FALSE)&lt;0,IF(AX540&lt;0,AX540-1,-1),IF(AX540&gt;0,AX540+1,1)))</f>
        <v>-1</v>
      </c>
      <c r="AY541" s="120"/>
    </row>
    <row r="542" spans="1:51" s="25" customFormat="1" ht="11.25">
      <c r="A542" s="124"/>
      <c r="B542" s="116">
        <v>541</v>
      </c>
      <c r="C542" s="134"/>
      <c r="D542" s="83"/>
      <c r="E542" s="84"/>
      <c r="F542" s="83"/>
      <c r="G542" s="85"/>
      <c r="H542" s="85"/>
      <c r="I542" s="86"/>
      <c r="J542" s="86"/>
      <c r="K542" s="85"/>
      <c r="L542" s="86"/>
      <c r="M542" s="118"/>
      <c r="N542" s="108"/>
      <c r="O542" s="109"/>
      <c r="P542" s="110"/>
      <c r="Q542" s="86"/>
      <c r="R542" s="86"/>
      <c r="S542" s="128">
        <f t="shared" si="237"/>
        <v>30479.845939999945</v>
      </c>
      <c r="T542" s="128">
        <f t="shared" si="238"/>
        <v>0</v>
      </c>
      <c r="U542" s="126">
        <f t="shared" si="243"/>
        <v>0</v>
      </c>
      <c r="V542" s="126">
        <f t="shared" si="244"/>
        <v>0</v>
      </c>
      <c r="W542" s="125">
        <f t="shared" si="245"/>
        <v>0</v>
      </c>
      <c r="X542" s="125">
        <f t="shared" si="246"/>
        <v>0</v>
      </c>
      <c r="Y542" s="127">
        <f t="shared" si="247"/>
        <v>1407.0099999999979</v>
      </c>
      <c r="Z542" s="127">
        <f t="shared" si="248"/>
        <v>479.84593999999817</v>
      </c>
      <c r="AA542" s="127">
        <f t="shared" si="249"/>
        <v>1407.0099999999979</v>
      </c>
      <c r="AB542" s="127">
        <f t="shared" si="250"/>
        <v>479.84593999999817</v>
      </c>
      <c r="AC542" s="91" t="str">
        <f>VLOOKUP(WEEKDAY(C542,2),Служебный!K$4:L$10,2)</f>
        <v>сб</v>
      </c>
      <c r="AD542" s="111" t="str">
        <f t="shared" si="258"/>
        <v/>
      </c>
      <c r="AE542" s="91" t="e">
        <f>VLOOKUP(G:G,Служебный!B:G,6,)</f>
        <v>#N/A</v>
      </c>
      <c r="AF542" s="91" t="e">
        <f>VLOOKUP(G:G,Служебный!B:G,3,FALSE)</f>
        <v>#N/A</v>
      </c>
      <c r="AG542" s="91" t="e">
        <f>VLOOKUP(G:G,Служебный!B:G,4,FALSE)</f>
        <v>#N/A</v>
      </c>
      <c r="AH542" s="112">
        <f t="shared" si="251"/>
        <v>0</v>
      </c>
      <c r="AI542" s="112">
        <f t="shared" si="252"/>
        <v>0</v>
      </c>
      <c r="AJ542" s="112" t="str">
        <f t="shared" si="233"/>
        <v>интрадей</v>
      </c>
      <c r="AK542" s="91" t="str">
        <f>IF(D542&lt;Служебный!P$3,"Раньше открытия",IF(D542&gt;Служебный!P$6,"Позже закрытия",IF(D542&lt;Служебный!P$4,Служебный!N$4,IF((D542&gt;Служебный!P$5),Служебный!N$6,Служебный!N$5))))</f>
        <v>9:30 - 11:00</v>
      </c>
      <c r="AL542" s="91">
        <f t="shared" si="253"/>
        <v>0</v>
      </c>
      <c r="AM542" s="91">
        <f t="shared" si="254"/>
        <v>0</v>
      </c>
      <c r="AN542" s="91" t="str">
        <f t="shared" si="239"/>
        <v/>
      </c>
      <c r="AO542" s="91" t="str">
        <f t="shared" si="240"/>
        <v/>
      </c>
      <c r="AP542" s="113" t="str">
        <f t="shared" si="241"/>
        <v/>
      </c>
      <c r="AQ542" s="114">
        <f t="shared" si="234"/>
        <v>0</v>
      </c>
      <c r="AR542" s="114">
        <f t="shared" si="235"/>
        <v>30000</v>
      </c>
      <c r="AS542" s="114">
        <f t="shared" si="236"/>
        <v>1.5994864666664823</v>
      </c>
      <c r="AT542" s="114">
        <f t="shared" si="242"/>
        <v>0</v>
      </c>
      <c r="AU542" s="91">
        <f t="shared" si="255"/>
        <v>0</v>
      </c>
      <c r="AV542" s="91">
        <f t="shared" si="256"/>
        <v>0</v>
      </c>
      <c r="AW542" s="91">
        <f t="shared" si="257"/>
        <v>0</v>
      </c>
      <c r="AX542" s="115">
        <f>IF(AV542=0,AX541,IF(VLOOKUP(C541,Сводный!I:L,2,FALSE)&lt;0,IF(AX541&lt;0,AX541-1,-1),IF(AX541&gt;0,AX541+1,1)))</f>
        <v>-1</v>
      </c>
      <c r="AY542" s="120"/>
    </row>
    <row r="543" spans="1:51" s="25" customFormat="1" ht="11.25">
      <c r="A543" s="124"/>
      <c r="B543" s="116">
        <v>542</v>
      </c>
      <c r="C543" s="134"/>
      <c r="D543" s="83"/>
      <c r="E543" s="84"/>
      <c r="F543" s="83"/>
      <c r="G543" s="85"/>
      <c r="H543" s="85"/>
      <c r="I543" s="86"/>
      <c r="J543" s="86"/>
      <c r="K543" s="85"/>
      <c r="L543" s="86"/>
      <c r="M543" s="118"/>
      <c r="N543" s="108"/>
      <c r="O543" s="109"/>
      <c r="P543" s="110"/>
      <c r="Q543" s="86"/>
      <c r="R543" s="86"/>
      <c r="S543" s="128">
        <f t="shared" si="237"/>
        <v>30479.845939999945</v>
      </c>
      <c r="T543" s="128">
        <f t="shared" si="238"/>
        <v>0</v>
      </c>
      <c r="U543" s="126">
        <f t="shared" si="243"/>
        <v>0</v>
      </c>
      <c r="V543" s="126">
        <f t="shared" si="244"/>
        <v>0</v>
      </c>
      <c r="W543" s="125">
        <f t="shared" si="245"/>
        <v>0</v>
      </c>
      <c r="X543" s="125">
        <f t="shared" si="246"/>
        <v>0</v>
      </c>
      <c r="Y543" s="127">
        <f t="shared" si="247"/>
        <v>1407.0099999999979</v>
      </c>
      <c r="Z543" s="127">
        <f t="shared" si="248"/>
        <v>479.84593999999817</v>
      </c>
      <c r="AA543" s="127">
        <f t="shared" si="249"/>
        <v>1407.0099999999979</v>
      </c>
      <c r="AB543" s="127">
        <f t="shared" si="250"/>
        <v>479.84593999999817</v>
      </c>
      <c r="AC543" s="91" t="str">
        <f>VLOOKUP(WEEKDAY(C543,2),Служебный!K$4:L$10,2)</f>
        <v>сб</v>
      </c>
      <c r="AD543" s="111" t="str">
        <f t="shared" si="258"/>
        <v/>
      </c>
      <c r="AE543" s="91" t="e">
        <f>VLOOKUP(G:G,Служебный!B:G,6,)</f>
        <v>#N/A</v>
      </c>
      <c r="AF543" s="91" t="e">
        <f>VLOOKUP(G:G,Служебный!B:G,3,FALSE)</f>
        <v>#N/A</v>
      </c>
      <c r="AG543" s="91" t="e">
        <f>VLOOKUP(G:G,Служебный!B:G,4,FALSE)</f>
        <v>#N/A</v>
      </c>
      <c r="AH543" s="112">
        <f t="shared" si="251"/>
        <v>0</v>
      </c>
      <c r="AI543" s="112">
        <f t="shared" si="252"/>
        <v>0</v>
      </c>
      <c r="AJ543" s="112" t="str">
        <f t="shared" si="233"/>
        <v>интрадей</v>
      </c>
      <c r="AK543" s="91" t="str">
        <f>IF(D543&lt;Служебный!P$3,"Раньше открытия",IF(D543&gt;Служебный!P$6,"Позже закрытия",IF(D543&lt;Служебный!P$4,Служебный!N$4,IF((D543&gt;Служебный!P$5),Служебный!N$6,Служебный!N$5))))</f>
        <v>9:30 - 11:00</v>
      </c>
      <c r="AL543" s="91">
        <f t="shared" si="253"/>
        <v>0</v>
      </c>
      <c r="AM543" s="91">
        <f t="shared" si="254"/>
        <v>0</v>
      </c>
      <c r="AN543" s="91" t="str">
        <f t="shared" si="239"/>
        <v/>
      </c>
      <c r="AO543" s="91" t="str">
        <f t="shared" si="240"/>
        <v/>
      </c>
      <c r="AP543" s="113" t="str">
        <f t="shared" si="241"/>
        <v/>
      </c>
      <c r="AQ543" s="114">
        <f t="shared" si="234"/>
        <v>0</v>
      </c>
      <c r="AR543" s="114">
        <f t="shared" si="235"/>
        <v>30000</v>
      </c>
      <c r="AS543" s="114">
        <f t="shared" si="236"/>
        <v>1.5994864666664823</v>
      </c>
      <c r="AT543" s="114">
        <f t="shared" si="242"/>
        <v>0</v>
      </c>
      <c r="AU543" s="91">
        <f t="shared" si="255"/>
        <v>0</v>
      </c>
      <c r="AV543" s="91">
        <f t="shared" si="256"/>
        <v>0</v>
      </c>
      <c r="AW543" s="91">
        <f t="shared" si="257"/>
        <v>0</v>
      </c>
      <c r="AX543" s="115">
        <f>IF(AV543=0,AX542,IF(VLOOKUP(C542,Сводный!I:L,2,FALSE)&lt;0,IF(AX542&lt;0,AX542-1,-1),IF(AX542&gt;0,AX542+1,1)))</f>
        <v>-1</v>
      </c>
      <c r="AY543" s="120"/>
    </row>
    <row r="544" spans="1:51" s="25" customFormat="1" ht="11.25">
      <c r="A544" s="124"/>
      <c r="B544" s="116">
        <v>543</v>
      </c>
      <c r="C544" s="134"/>
      <c r="D544" s="83"/>
      <c r="E544" s="84"/>
      <c r="F544" s="83"/>
      <c r="G544" s="85"/>
      <c r="H544" s="85"/>
      <c r="I544" s="86"/>
      <c r="J544" s="86"/>
      <c r="K544" s="85"/>
      <c r="L544" s="86"/>
      <c r="M544" s="118"/>
      <c r="N544" s="108"/>
      <c r="O544" s="109"/>
      <c r="P544" s="110"/>
      <c r="Q544" s="86"/>
      <c r="R544" s="86"/>
      <c r="S544" s="128">
        <f t="shared" si="237"/>
        <v>30479.845939999945</v>
      </c>
      <c r="T544" s="128">
        <f t="shared" si="238"/>
        <v>0</v>
      </c>
      <c r="U544" s="126">
        <f t="shared" si="243"/>
        <v>0</v>
      </c>
      <c r="V544" s="126">
        <f t="shared" si="244"/>
        <v>0</v>
      </c>
      <c r="W544" s="125">
        <f t="shared" si="245"/>
        <v>0</v>
      </c>
      <c r="X544" s="125">
        <f t="shared" si="246"/>
        <v>0</v>
      </c>
      <c r="Y544" s="127">
        <f t="shared" si="247"/>
        <v>1407.0099999999979</v>
      </c>
      <c r="Z544" s="127">
        <f t="shared" si="248"/>
        <v>479.84593999999817</v>
      </c>
      <c r="AA544" s="127">
        <f t="shared" si="249"/>
        <v>1407.0099999999979</v>
      </c>
      <c r="AB544" s="127">
        <f t="shared" si="250"/>
        <v>479.84593999999817</v>
      </c>
      <c r="AC544" s="91" t="str">
        <f>VLOOKUP(WEEKDAY(C544,2),Служебный!K$4:L$10,2)</f>
        <v>сб</v>
      </c>
      <c r="AD544" s="111" t="str">
        <f t="shared" si="258"/>
        <v/>
      </c>
      <c r="AE544" s="91" t="e">
        <f>VLOOKUP(G:G,Служебный!B:G,6,)</f>
        <v>#N/A</v>
      </c>
      <c r="AF544" s="91" t="e">
        <f>VLOOKUP(G:G,Служебный!B:G,3,FALSE)</f>
        <v>#N/A</v>
      </c>
      <c r="AG544" s="91" t="e">
        <f>VLOOKUP(G:G,Служебный!B:G,4,FALSE)</f>
        <v>#N/A</v>
      </c>
      <c r="AH544" s="112">
        <f t="shared" si="251"/>
        <v>0</v>
      </c>
      <c r="AI544" s="112">
        <f t="shared" si="252"/>
        <v>0</v>
      </c>
      <c r="AJ544" s="112" t="str">
        <f t="shared" si="233"/>
        <v>интрадей</v>
      </c>
      <c r="AK544" s="91" t="str">
        <f>IF(D544&lt;Служебный!P$3,"Раньше открытия",IF(D544&gt;Служебный!P$6,"Позже закрытия",IF(D544&lt;Служебный!P$4,Служебный!N$4,IF((D544&gt;Служебный!P$5),Служебный!N$6,Служебный!N$5))))</f>
        <v>9:30 - 11:00</v>
      </c>
      <c r="AL544" s="91">
        <f t="shared" si="253"/>
        <v>0</v>
      </c>
      <c r="AM544" s="91">
        <f t="shared" si="254"/>
        <v>0</v>
      </c>
      <c r="AN544" s="91" t="str">
        <f t="shared" si="239"/>
        <v/>
      </c>
      <c r="AO544" s="91" t="str">
        <f t="shared" si="240"/>
        <v/>
      </c>
      <c r="AP544" s="113" t="str">
        <f t="shared" si="241"/>
        <v/>
      </c>
      <c r="AQ544" s="114">
        <f t="shared" si="234"/>
        <v>0</v>
      </c>
      <c r="AR544" s="114">
        <f t="shared" si="235"/>
        <v>30000</v>
      </c>
      <c r="AS544" s="114">
        <f t="shared" si="236"/>
        <v>1.5994864666664823</v>
      </c>
      <c r="AT544" s="114">
        <f t="shared" si="242"/>
        <v>0</v>
      </c>
      <c r="AU544" s="91">
        <f t="shared" si="255"/>
        <v>0</v>
      </c>
      <c r="AV544" s="91">
        <f t="shared" si="256"/>
        <v>0</v>
      </c>
      <c r="AW544" s="91">
        <f t="shared" si="257"/>
        <v>0</v>
      </c>
      <c r="AX544" s="115">
        <f>IF(AV544=0,AX543,IF(VLOOKUP(C543,Сводный!I:L,2,FALSE)&lt;0,IF(AX543&lt;0,AX543-1,-1),IF(AX543&gt;0,AX543+1,1)))</f>
        <v>-1</v>
      </c>
      <c r="AY544" s="120"/>
    </row>
    <row r="545" spans="1:51" s="25" customFormat="1" ht="11.25">
      <c r="A545" s="124"/>
      <c r="B545" s="116">
        <v>544</v>
      </c>
      <c r="C545" s="134"/>
      <c r="D545" s="83"/>
      <c r="E545" s="84"/>
      <c r="F545" s="83"/>
      <c r="G545" s="85"/>
      <c r="H545" s="85"/>
      <c r="I545" s="86"/>
      <c r="J545" s="86"/>
      <c r="K545" s="85"/>
      <c r="L545" s="86"/>
      <c r="M545" s="118"/>
      <c r="N545" s="108"/>
      <c r="O545" s="109"/>
      <c r="P545" s="110"/>
      <c r="Q545" s="86"/>
      <c r="R545" s="86"/>
      <c r="S545" s="128">
        <f t="shared" si="237"/>
        <v>30479.845939999945</v>
      </c>
      <c r="T545" s="128">
        <f t="shared" si="238"/>
        <v>0</v>
      </c>
      <c r="U545" s="126">
        <f t="shared" si="243"/>
        <v>0</v>
      </c>
      <c r="V545" s="126">
        <f t="shared" si="244"/>
        <v>0</v>
      </c>
      <c r="W545" s="125">
        <f t="shared" si="245"/>
        <v>0</v>
      </c>
      <c r="X545" s="125">
        <f t="shared" si="246"/>
        <v>0</v>
      </c>
      <c r="Y545" s="127">
        <f t="shared" si="247"/>
        <v>1407.0099999999979</v>
      </c>
      <c r="Z545" s="127">
        <f t="shared" si="248"/>
        <v>479.84593999999817</v>
      </c>
      <c r="AA545" s="127">
        <f t="shared" si="249"/>
        <v>1407.0099999999979</v>
      </c>
      <c r="AB545" s="127">
        <f t="shared" si="250"/>
        <v>479.84593999999817</v>
      </c>
      <c r="AC545" s="91" t="str">
        <f>VLOOKUP(WEEKDAY(C545,2),Служебный!K$4:L$10,2)</f>
        <v>сб</v>
      </c>
      <c r="AD545" s="111" t="str">
        <f t="shared" si="258"/>
        <v/>
      </c>
      <c r="AE545" s="91" t="e">
        <f>VLOOKUP(G:G,Служебный!B:G,6,)</f>
        <v>#N/A</v>
      </c>
      <c r="AF545" s="91" t="e">
        <f>VLOOKUP(G:G,Служебный!B:G,3,FALSE)</f>
        <v>#N/A</v>
      </c>
      <c r="AG545" s="91" t="e">
        <f>VLOOKUP(G:G,Служебный!B:G,4,FALSE)</f>
        <v>#N/A</v>
      </c>
      <c r="AH545" s="112">
        <f t="shared" si="251"/>
        <v>0</v>
      </c>
      <c r="AI545" s="112">
        <f t="shared" si="252"/>
        <v>0</v>
      </c>
      <c r="AJ545" s="112" t="str">
        <f t="shared" si="233"/>
        <v>интрадей</v>
      </c>
      <c r="AK545" s="91" t="str">
        <f>IF(D545&lt;Служебный!P$3,"Раньше открытия",IF(D545&gt;Служебный!P$6,"Позже закрытия",IF(D545&lt;Служебный!P$4,Служебный!N$4,IF((D545&gt;Служебный!P$5),Служебный!N$6,Служебный!N$5))))</f>
        <v>9:30 - 11:00</v>
      </c>
      <c r="AL545" s="91">
        <f t="shared" si="253"/>
        <v>0</v>
      </c>
      <c r="AM545" s="91">
        <f t="shared" si="254"/>
        <v>0</v>
      </c>
      <c r="AN545" s="91" t="str">
        <f t="shared" si="239"/>
        <v/>
      </c>
      <c r="AO545" s="91" t="str">
        <f t="shared" si="240"/>
        <v/>
      </c>
      <c r="AP545" s="113" t="str">
        <f t="shared" si="241"/>
        <v/>
      </c>
      <c r="AQ545" s="114">
        <f t="shared" si="234"/>
        <v>0</v>
      </c>
      <c r="AR545" s="114">
        <f t="shared" si="235"/>
        <v>30000</v>
      </c>
      <c r="AS545" s="114">
        <f t="shared" si="236"/>
        <v>1.5994864666664823</v>
      </c>
      <c r="AT545" s="114">
        <f t="shared" si="242"/>
        <v>0</v>
      </c>
      <c r="AU545" s="91">
        <f t="shared" si="255"/>
        <v>0</v>
      </c>
      <c r="AV545" s="91">
        <f t="shared" si="256"/>
        <v>0</v>
      </c>
      <c r="AW545" s="91">
        <f t="shared" si="257"/>
        <v>0</v>
      </c>
      <c r="AX545" s="115">
        <f>IF(AV545=0,AX544,IF(VLOOKUP(C544,Сводный!I:L,2,FALSE)&lt;0,IF(AX544&lt;0,AX544-1,-1),IF(AX544&gt;0,AX544+1,1)))</f>
        <v>-1</v>
      </c>
      <c r="AY545" s="120"/>
    </row>
    <row r="546" spans="1:51" s="25" customFormat="1" ht="11.25">
      <c r="A546" s="124"/>
      <c r="B546" s="116">
        <v>545</v>
      </c>
      <c r="C546" s="134"/>
      <c r="D546" s="83"/>
      <c r="E546" s="84"/>
      <c r="F546" s="83"/>
      <c r="G546" s="85"/>
      <c r="H546" s="85"/>
      <c r="I546" s="86"/>
      <c r="J546" s="86"/>
      <c r="K546" s="85"/>
      <c r="L546" s="86"/>
      <c r="M546" s="118"/>
      <c r="N546" s="108"/>
      <c r="O546" s="109"/>
      <c r="P546" s="110"/>
      <c r="Q546" s="86"/>
      <c r="R546" s="86"/>
      <c r="S546" s="128">
        <f t="shared" si="237"/>
        <v>30479.845939999945</v>
      </c>
      <c r="T546" s="128">
        <f t="shared" si="238"/>
        <v>0</v>
      </c>
      <c r="U546" s="126">
        <f t="shared" si="243"/>
        <v>0</v>
      </c>
      <c r="V546" s="126">
        <f t="shared" si="244"/>
        <v>0</v>
      </c>
      <c r="W546" s="125">
        <f t="shared" si="245"/>
        <v>0</v>
      </c>
      <c r="X546" s="125">
        <f t="shared" si="246"/>
        <v>0</v>
      </c>
      <c r="Y546" s="127">
        <f t="shared" si="247"/>
        <v>1407.0099999999979</v>
      </c>
      <c r="Z546" s="127">
        <f t="shared" si="248"/>
        <v>479.84593999999817</v>
      </c>
      <c r="AA546" s="127">
        <f t="shared" si="249"/>
        <v>1407.0099999999979</v>
      </c>
      <c r="AB546" s="127">
        <f t="shared" si="250"/>
        <v>479.84593999999817</v>
      </c>
      <c r="AC546" s="91" t="str">
        <f>VLOOKUP(WEEKDAY(C546,2),Служебный!K$4:L$10,2)</f>
        <v>сб</v>
      </c>
      <c r="AD546" s="111" t="str">
        <f t="shared" si="258"/>
        <v/>
      </c>
      <c r="AE546" s="91" t="e">
        <f>VLOOKUP(G:G,Служебный!B:G,6,)</f>
        <v>#N/A</v>
      </c>
      <c r="AF546" s="91" t="e">
        <f>VLOOKUP(G:G,Служебный!B:G,3,FALSE)</f>
        <v>#N/A</v>
      </c>
      <c r="AG546" s="91" t="e">
        <f>VLOOKUP(G:G,Служебный!B:G,4,FALSE)</f>
        <v>#N/A</v>
      </c>
      <c r="AH546" s="112">
        <f t="shared" si="251"/>
        <v>0</v>
      </c>
      <c r="AI546" s="112">
        <f t="shared" si="252"/>
        <v>0</v>
      </c>
      <c r="AJ546" s="112" t="str">
        <f t="shared" si="233"/>
        <v>интрадей</v>
      </c>
      <c r="AK546" s="91" t="str">
        <f>IF(D546&lt;Служебный!P$3,"Раньше открытия",IF(D546&gt;Служебный!P$6,"Позже закрытия",IF(D546&lt;Служебный!P$4,Служебный!N$4,IF((D546&gt;Служебный!P$5),Служебный!N$6,Служебный!N$5))))</f>
        <v>9:30 - 11:00</v>
      </c>
      <c r="AL546" s="91">
        <f t="shared" si="253"/>
        <v>0</v>
      </c>
      <c r="AM546" s="91">
        <f t="shared" si="254"/>
        <v>0</v>
      </c>
      <c r="AN546" s="91" t="str">
        <f t="shared" si="239"/>
        <v/>
      </c>
      <c r="AO546" s="91" t="str">
        <f t="shared" si="240"/>
        <v/>
      </c>
      <c r="AP546" s="113" t="str">
        <f t="shared" si="241"/>
        <v/>
      </c>
      <c r="AQ546" s="114">
        <f t="shared" si="234"/>
        <v>0</v>
      </c>
      <c r="AR546" s="114">
        <f t="shared" si="235"/>
        <v>30000</v>
      </c>
      <c r="AS546" s="114">
        <f t="shared" si="236"/>
        <v>1.5994864666664823</v>
      </c>
      <c r="AT546" s="114">
        <f t="shared" si="242"/>
        <v>0</v>
      </c>
      <c r="AU546" s="91">
        <f t="shared" si="255"/>
        <v>0</v>
      </c>
      <c r="AV546" s="91">
        <f t="shared" si="256"/>
        <v>0</v>
      </c>
      <c r="AW546" s="91">
        <f t="shared" si="257"/>
        <v>0</v>
      </c>
      <c r="AX546" s="115">
        <f>IF(AV546=0,AX545,IF(VLOOKUP(C545,Сводный!I:L,2,FALSE)&lt;0,IF(AX545&lt;0,AX545-1,-1),IF(AX545&gt;0,AX545+1,1)))</f>
        <v>-1</v>
      </c>
      <c r="AY546" s="120"/>
    </row>
    <row r="547" spans="1:51" s="25" customFormat="1" ht="11.25">
      <c r="A547" s="124"/>
      <c r="B547" s="116">
        <v>546</v>
      </c>
      <c r="C547" s="134"/>
      <c r="D547" s="83"/>
      <c r="E547" s="84"/>
      <c r="F547" s="83"/>
      <c r="G547" s="85"/>
      <c r="H547" s="85"/>
      <c r="I547" s="86"/>
      <c r="J547" s="86"/>
      <c r="K547" s="85"/>
      <c r="L547" s="86"/>
      <c r="M547" s="118"/>
      <c r="N547" s="108"/>
      <c r="O547" s="109"/>
      <c r="P547" s="110"/>
      <c r="Q547" s="86"/>
      <c r="R547" s="86"/>
      <c r="S547" s="128">
        <f t="shared" si="237"/>
        <v>30479.845939999945</v>
      </c>
      <c r="T547" s="128">
        <f t="shared" si="238"/>
        <v>0</v>
      </c>
      <c r="U547" s="126">
        <f t="shared" si="243"/>
        <v>0</v>
      </c>
      <c r="V547" s="126">
        <f t="shared" si="244"/>
        <v>0</v>
      </c>
      <c r="W547" s="125">
        <f t="shared" si="245"/>
        <v>0</v>
      </c>
      <c r="X547" s="125">
        <f t="shared" si="246"/>
        <v>0</v>
      </c>
      <c r="Y547" s="127">
        <f t="shared" si="247"/>
        <v>1407.0099999999979</v>
      </c>
      <c r="Z547" s="127">
        <f t="shared" si="248"/>
        <v>479.84593999999817</v>
      </c>
      <c r="AA547" s="127">
        <f t="shared" si="249"/>
        <v>1407.0099999999979</v>
      </c>
      <c r="AB547" s="127">
        <f t="shared" si="250"/>
        <v>479.84593999999817</v>
      </c>
      <c r="AC547" s="91" t="str">
        <f>VLOOKUP(WEEKDAY(C547,2),Служебный!K$4:L$10,2)</f>
        <v>сб</v>
      </c>
      <c r="AD547" s="111" t="str">
        <f t="shared" si="258"/>
        <v/>
      </c>
      <c r="AE547" s="91" t="e">
        <f>VLOOKUP(G:G,Служебный!B:G,6,)</f>
        <v>#N/A</v>
      </c>
      <c r="AF547" s="91" t="e">
        <f>VLOOKUP(G:G,Служебный!B:G,3,FALSE)</f>
        <v>#N/A</v>
      </c>
      <c r="AG547" s="91" t="e">
        <f>VLOOKUP(G:G,Служебный!B:G,4,FALSE)</f>
        <v>#N/A</v>
      </c>
      <c r="AH547" s="112">
        <f t="shared" si="251"/>
        <v>0</v>
      </c>
      <c r="AI547" s="112">
        <f t="shared" si="252"/>
        <v>0</v>
      </c>
      <c r="AJ547" s="112" t="str">
        <f t="shared" si="233"/>
        <v>интрадей</v>
      </c>
      <c r="AK547" s="91" t="str">
        <f>IF(D547&lt;Служебный!P$3,"Раньше открытия",IF(D547&gt;Служебный!P$6,"Позже закрытия",IF(D547&lt;Служебный!P$4,Служебный!N$4,IF((D547&gt;Служебный!P$5),Служебный!N$6,Служебный!N$5))))</f>
        <v>9:30 - 11:00</v>
      </c>
      <c r="AL547" s="91">
        <f t="shared" si="253"/>
        <v>0</v>
      </c>
      <c r="AM547" s="91">
        <f t="shared" si="254"/>
        <v>0</v>
      </c>
      <c r="AN547" s="91" t="str">
        <f t="shared" si="239"/>
        <v/>
      </c>
      <c r="AO547" s="91" t="str">
        <f t="shared" si="240"/>
        <v/>
      </c>
      <c r="AP547" s="113" t="str">
        <f t="shared" si="241"/>
        <v/>
      </c>
      <c r="AQ547" s="114">
        <f t="shared" si="234"/>
        <v>0</v>
      </c>
      <c r="AR547" s="114">
        <f t="shared" si="235"/>
        <v>30000</v>
      </c>
      <c r="AS547" s="114">
        <f t="shared" si="236"/>
        <v>1.5994864666664823</v>
      </c>
      <c r="AT547" s="114">
        <f t="shared" si="242"/>
        <v>0</v>
      </c>
      <c r="AU547" s="91">
        <f t="shared" si="255"/>
        <v>0</v>
      </c>
      <c r="AV547" s="91">
        <f t="shared" si="256"/>
        <v>0</v>
      </c>
      <c r="AW547" s="91">
        <f t="shared" si="257"/>
        <v>0</v>
      </c>
      <c r="AX547" s="115">
        <f>IF(AV547=0,AX546,IF(VLOOKUP(C546,Сводный!I:L,2,FALSE)&lt;0,IF(AX546&lt;0,AX546-1,-1),IF(AX546&gt;0,AX546+1,1)))</f>
        <v>-1</v>
      </c>
      <c r="AY547" s="120"/>
    </row>
    <row r="548" spans="1:51" s="25" customFormat="1" ht="11.25">
      <c r="A548" s="124"/>
      <c r="B548" s="116">
        <v>547</v>
      </c>
      <c r="C548" s="134"/>
      <c r="D548" s="83"/>
      <c r="E548" s="84"/>
      <c r="F548" s="83"/>
      <c r="G548" s="85"/>
      <c r="H548" s="85"/>
      <c r="I548" s="86"/>
      <c r="J548" s="86"/>
      <c r="K548" s="85"/>
      <c r="L548" s="86"/>
      <c r="M548" s="118"/>
      <c r="N548" s="108"/>
      <c r="O548" s="109"/>
      <c r="P548" s="110"/>
      <c r="Q548" s="86"/>
      <c r="R548" s="86"/>
      <c r="S548" s="128">
        <f t="shared" si="237"/>
        <v>30479.845939999945</v>
      </c>
      <c r="T548" s="128">
        <f t="shared" si="238"/>
        <v>0</v>
      </c>
      <c r="U548" s="126">
        <f t="shared" si="243"/>
        <v>0</v>
      </c>
      <c r="V548" s="126">
        <f t="shared" si="244"/>
        <v>0</v>
      </c>
      <c r="W548" s="125">
        <f t="shared" si="245"/>
        <v>0</v>
      </c>
      <c r="X548" s="125">
        <f t="shared" si="246"/>
        <v>0</v>
      </c>
      <c r="Y548" s="127">
        <f t="shared" si="247"/>
        <v>1407.0099999999979</v>
      </c>
      <c r="Z548" s="127">
        <f t="shared" si="248"/>
        <v>479.84593999999817</v>
      </c>
      <c r="AA548" s="127">
        <f t="shared" si="249"/>
        <v>1407.0099999999979</v>
      </c>
      <c r="AB548" s="127">
        <f t="shared" si="250"/>
        <v>479.84593999999817</v>
      </c>
      <c r="AC548" s="91" t="str">
        <f>VLOOKUP(WEEKDAY(C548,2),Служебный!K$4:L$10,2)</f>
        <v>сб</v>
      </c>
      <c r="AD548" s="111" t="str">
        <f t="shared" si="258"/>
        <v/>
      </c>
      <c r="AE548" s="91" t="e">
        <f>VLOOKUP(G:G,Служебный!B:G,6,)</f>
        <v>#N/A</v>
      </c>
      <c r="AF548" s="91" t="e">
        <f>VLOOKUP(G:G,Служебный!B:G,3,FALSE)</f>
        <v>#N/A</v>
      </c>
      <c r="AG548" s="91" t="e">
        <f>VLOOKUP(G:G,Служебный!B:G,4,FALSE)</f>
        <v>#N/A</v>
      </c>
      <c r="AH548" s="112">
        <f t="shared" si="251"/>
        <v>0</v>
      </c>
      <c r="AI548" s="112">
        <f t="shared" si="252"/>
        <v>0</v>
      </c>
      <c r="AJ548" s="112" t="str">
        <f t="shared" si="233"/>
        <v>интрадей</v>
      </c>
      <c r="AK548" s="91" t="str">
        <f>IF(D548&lt;Служебный!P$3,"Раньше открытия",IF(D548&gt;Служебный!P$6,"Позже закрытия",IF(D548&lt;Служебный!P$4,Служебный!N$4,IF((D548&gt;Служебный!P$5),Служебный!N$6,Служебный!N$5))))</f>
        <v>9:30 - 11:00</v>
      </c>
      <c r="AL548" s="91">
        <f t="shared" si="253"/>
        <v>0</v>
      </c>
      <c r="AM548" s="91">
        <f t="shared" si="254"/>
        <v>0</v>
      </c>
      <c r="AN548" s="91" t="str">
        <f t="shared" si="239"/>
        <v/>
      </c>
      <c r="AO548" s="91" t="str">
        <f t="shared" si="240"/>
        <v/>
      </c>
      <c r="AP548" s="113" t="str">
        <f t="shared" si="241"/>
        <v/>
      </c>
      <c r="AQ548" s="114">
        <f t="shared" si="234"/>
        <v>0</v>
      </c>
      <c r="AR548" s="114">
        <f t="shared" si="235"/>
        <v>30000</v>
      </c>
      <c r="AS548" s="114">
        <f t="shared" si="236"/>
        <v>1.5994864666664823</v>
      </c>
      <c r="AT548" s="114">
        <f t="shared" si="242"/>
        <v>0</v>
      </c>
      <c r="AU548" s="91">
        <f t="shared" si="255"/>
        <v>0</v>
      </c>
      <c r="AV548" s="91">
        <f t="shared" si="256"/>
        <v>0</v>
      </c>
      <c r="AW548" s="91">
        <f t="shared" si="257"/>
        <v>0</v>
      </c>
      <c r="AX548" s="115">
        <f>IF(AV548=0,AX547,IF(VLOOKUP(C547,Сводный!I:L,2,FALSE)&lt;0,IF(AX547&lt;0,AX547-1,-1),IF(AX547&gt;0,AX547+1,1)))</f>
        <v>-1</v>
      </c>
      <c r="AY548" s="120"/>
    </row>
    <row r="549" spans="1:51" s="25" customFormat="1" ht="11.25">
      <c r="A549" s="124"/>
      <c r="B549" s="116">
        <v>548</v>
      </c>
      <c r="C549" s="134"/>
      <c r="D549" s="83"/>
      <c r="E549" s="84"/>
      <c r="F549" s="83"/>
      <c r="G549" s="85"/>
      <c r="H549" s="85"/>
      <c r="I549" s="86"/>
      <c r="J549" s="86"/>
      <c r="K549" s="85"/>
      <c r="L549" s="86"/>
      <c r="M549" s="118"/>
      <c r="N549" s="108"/>
      <c r="O549" s="109"/>
      <c r="P549" s="110"/>
      <c r="Q549" s="86"/>
      <c r="R549" s="86"/>
      <c r="S549" s="128">
        <f t="shared" si="237"/>
        <v>30479.845939999945</v>
      </c>
      <c r="T549" s="128">
        <f t="shared" si="238"/>
        <v>0</v>
      </c>
      <c r="U549" s="126">
        <f t="shared" si="243"/>
        <v>0</v>
      </c>
      <c r="V549" s="126">
        <f t="shared" si="244"/>
        <v>0</v>
      </c>
      <c r="W549" s="125">
        <f t="shared" si="245"/>
        <v>0</v>
      </c>
      <c r="X549" s="125">
        <f t="shared" si="246"/>
        <v>0</v>
      </c>
      <c r="Y549" s="127">
        <f t="shared" si="247"/>
        <v>1407.0099999999979</v>
      </c>
      <c r="Z549" s="127">
        <f t="shared" si="248"/>
        <v>479.84593999999817</v>
      </c>
      <c r="AA549" s="127">
        <f t="shared" si="249"/>
        <v>1407.0099999999979</v>
      </c>
      <c r="AB549" s="127">
        <f t="shared" si="250"/>
        <v>479.84593999999817</v>
      </c>
      <c r="AC549" s="91" t="str">
        <f>VLOOKUP(WEEKDAY(C549,2),Служебный!K$4:L$10,2)</f>
        <v>сб</v>
      </c>
      <c r="AD549" s="111" t="str">
        <f t="shared" si="258"/>
        <v/>
      </c>
      <c r="AE549" s="91" t="e">
        <f>VLOOKUP(G:G,Служебный!B:G,6,)</f>
        <v>#N/A</v>
      </c>
      <c r="AF549" s="91" t="e">
        <f>VLOOKUP(G:G,Служебный!B:G,3,FALSE)</f>
        <v>#N/A</v>
      </c>
      <c r="AG549" s="91" t="e">
        <f>VLOOKUP(G:G,Служебный!B:G,4,FALSE)</f>
        <v>#N/A</v>
      </c>
      <c r="AH549" s="112">
        <f t="shared" si="251"/>
        <v>0</v>
      </c>
      <c r="AI549" s="112">
        <f t="shared" si="252"/>
        <v>0</v>
      </c>
      <c r="AJ549" s="112" t="str">
        <f t="shared" si="233"/>
        <v>интрадей</v>
      </c>
      <c r="AK549" s="91" t="str">
        <f>IF(D549&lt;Служебный!P$3,"Раньше открытия",IF(D549&gt;Служебный!P$6,"Позже закрытия",IF(D549&lt;Служебный!P$4,Служебный!N$4,IF((D549&gt;Служебный!P$5),Служебный!N$6,Служебный!N$5))))</f>
        <v>9:30 - 11:00</v>
      </c>
      <c r="AL549" s="91">
        <f t="shared" si="253"/>
        <v>0</v>
      </c>
      <c r="AM549" s="91">
        <f t="shared" si="254"/>
        <v>0</v>
      </c>
      <c r="AN549" s="91" t="str">
        <f t="shared" si="239"/>
        <v/>
      </c>
      <c r="AO549" s="91" t="str">
        <f t="shared" si="240"/>
        <v/>
      </c>
      <c r="AP549" s="113" t="str">
        <f t="shared" si="241"/>
        <v/>
      </c>
      <c r="AQ549" s="114">
        <f t="shared" si="234"/>
        <v>0</v>
      </c>
      <c r="AR549" s="114">
        <f t="shared" si="235"/>
        <v>30000</v>
      </c>
      <c r="AS549" s="114">
        <f t="shared" si="236"/>
        <v>1.5994864666664823</v>
      </c>
      <c r="AT549" s="114">
        <f t="shared" si="242"/>
        <v>0</v>
      </c>
      <c r="AU549" s="91">
        <f t="shared" si="255"/>
        <v>0</v>
      </c>
      <c r="AV549" s="91">
        <f t="shared" si="256"/>
        <v>0</v>
      </c>
      <c r="AW549" s="91">
        <f t="shared" si="257"/>
        <v>0</v>
      </c>
      <c r="AX549" s="115">
        <f>IF(AV549=0,AX548,IF(VLOOKUP(C548,Сводный!I:L,2,FALSE)&lt;0,IF(AX548&lt;0,AX548-1,-1),IF(AX548&gt;0,AX548+1,1)))</f>
        <v>-1</v>
      </c>
      <c r="AY549" s="120"/>
    </row>
    <row r="550" spans="1:51" s="25" customFormat="1" ht="11.25">
      <c r="A550" s="124"/>
      <c r="B550" s="116">
        <v>549</v>
      </c>
      <c r="C550" s="134"/>
      <c r="D550" s="83"/>
      <c r="E550" s="84"/>
      <c r="F550" s="83"/>
      <c r="G550" s="85"/>
      <c r="H550" s="85"/>
      <c r="I550" s="86"/>
      <c r="J550" s="86"/>
      <c r="K550" s="85"/>
      <c r="L550" s="86"/>
      <c r="M550" s="118"/>
      <c r="N550" s="108"/>
      <c r="O550" s="109"/>
      <c r="P550" s="110"/>
      <c r="Q550" s="86"/>
      <c r="R550" s="86"/>
      <c r="S550" s="128">
        <f t="shared" si="237"/>
        <v>30479.845939999945</v>
      </c>
      <c r="T550" s="128">
        <f t="shared" si="238"/>
        <v>0</v>
      </c>
      <c r="U550" s="126">
        <f t="shared" si="243"/>
        <v>0</v>
      </c>
      <c r="V550" s="126">
        <f t="shared" si="244"/>
        <v>0</v>
      </c>
      <c r="W550" s="125">
        <f t="shared" si="245"/>
        <v>0</v>
      </c>
      <c r="X550" s="125">
        <f t="shared" si="246"/>
        <v>0</v>
      </c>
      <c r="Y550" s="127">
        <f t="shared" si="247"/>
        <v>1407.0099999999979</v>
      </c>
      <c r="Z550" s="127">
        <f t="shared" si="248"/>
        <v>479.84593999999817</v>
      </c>
      <c r="AA550" s="127">
        <f t="shared" si="249"/>
        <v>1407.0099999999979</v>
      </c>
      <c r="AB550" s="127">
        <f t="shared" si="250"/>
        <v>479.84593999999817</v>
      </c>
      <c r="AC550" s="91" t="str">
        <f>VLOOKUP(WEEKDAY(C550,2),Служебный!K$4:L$10,2)</f>
        <v>сб</v>
      </c>
      <c r="AD550" s="111" t="str">
        <f t="shared" si="258"/>
        <v/>
      </c>
      <c r="AE550" s="91" t="e">
        <f>VLOOKUP(G:G,Служебный!B:G,6,)</f>
        <v>#N/A</v>
      </c>
      <c r="AF550" s="91" t="e">
        <f>VLOOKUP(G:G,Служебный!B:G,3,FALSE)</f>
        <v>#N/A</v>
      </c>
      <c r="AG550" s="91" t="e">
        <f>VLOOKUP(G:G,Служебный!B:G,4,FALSE)</f>
        <v>#N/A</v>
      </c>
      <c r="AH550" s="112">
        <f t="shared" si="251"/>
        <v>0</v>
      </c>
      <c r="AI550" s="112">
        <f t="shared" si="252"/>
        <v>0</v>
      </c>
      <c r="AJ550" s="112" t="str">
        <f t="shared" si="233"/>
        <v>интрадей</v>
      </c>
      <c r="AK550" s="91" t="str">
        <f>IF(D550&lt;Служебный!P$3,"Раньше открытия",IF(D550&gt;Служебный!P$6,"Позже закрытия",IF(D550&lt;Служебный!P$4,Служебный!N$4,IF((D550&gt;Служебный!P$5),Служебный!N$6,Служебный!N$5))))</f>
        <v>9:30 - 11:00</v>
      </c>
      <c r="AL550" s="91">
        <f t="shared" si="253"/>
        <v>0</v>
      </c>
      <c r="AM550" s="91">
        <f t="shared" si="254"/>
        <v>0</v>
      </c>
      <c r="AN550" s="91" t="str">
        <f t="shared" si="239"/>
        <v/>
      </c>
      <c r="AO550" s="91" t="str">
        <f t="shared" si="240"/>
        <v/>
      </c>
      <c r="AP550" s="113" t="str">
        <f t="shared" si="241"/>
        <v/>
      </c>
      <c r="AQ550" s="114">
        <f t="shared" si="234"/>
        <v>0</v>
      </c>
      <c r="AR550" s="114">
        <f t="shared" si="235"/>
        <v>30000</v>
      </c>
      <c r="AS550" s="114">
        <f t="shared" si="236"/>
        <v>1.5994864666664823</v>
      </c>
      <c r="AT550" s="114">
        <f t="shared" si="242"/>
        <v>0</v>
      </c>
      <c r="AU550" s="91">
        <f t="shared" si="255"/>
        <v>0</v>
      </c>
      <c r="AV550" s="91">
        <f t="shared" si="256"/>
        <v>0</v>
      </c>
      <c r="AW550" s="91">
        <f t="shared" si="257"/>
        <v>0</v>
      </c>
      <c r="AX550" s="115">
        <f>IF(AV550=0,AX549,IF(VLOOKUP(C549,Сводный!I:L,2,FALSE)&lt;0,IF(AX549&lt;0,AX549-1,-1),IF(AX549&gt;0,AX549+1,1)))</f>
        <v>-1</v>
      </c>
      <c r="AY550" s="120"/>
    </row>
    <row r="551" spans="1:51" s="25" customFormat="1" ht="11.25">
      <c r="A551" s="124"/>
      <c r="B551" s="116">
        <v>550</v>
      </c>
      <c r="C551" s="134"/>
      <c r="D551" s="83"/>
      <c r="E551" s="84"/>
      <c r="F551" s="83"/>
      <c r="G551" s="85"/>
      <c r="H551" s="85"/>
      <c r="I551" s="86"/>
      <c r="J551" s="86"/>
      <c r="K551" s="85"/>
      <c r="L551" s="86"/>
      <c r="M551" s="118"/>
      <c r="N551" s="108"/>
      <c r="O551" s="109"/>
      <c r="P551" s="110"/>
      <c r="Q551" s="86"/>
      <c r="R551" s="86"/>
      <c r="S551" s="128">
        <f t="shared" si="237"/>
        <v>30479.845939999945</v>
      </c>
      <c r="T551" s="128">
        <f t="shared" si="238"/>
        <v>0</v>
      </c>
      <c r="U551" s="126">
        <f t="shared" si="243"/>
        <v>0</v>
      </c>
      <c r="V551" s="126">
        <f t="shared" si="244"/>
        <v>0</v>
      </c>
      <c r="W551" s="125">
        <f t="shared" si="245"/>
        <v>0</v>
      </c>
      <c r="X551" s="125">
        <f t="shared" si="246"/>
        <v>0</v>
      </c>
      <c r="Y551" s="127">
        <f t="shared" si="247"/>
        <v>1407.0099999999979</v>
      </c>
      <c r="Z551" s="127">
        <f t="shared" si="248"/>
        <v>479.84593999999817</v>
      </c>
      <c r="AA551" s="127">
        <f t="shared" si="249"/>
        <v>1407.0099999999979</v>
      </c>
      <c r="AB551" s="127">
        <f t="shared" si="250"/>
        <v>479.84593999999817</v>
      </c>
      <c r="AC551" s="91" t="str">
        <f>VLOOKUP(WEEKDAY(C551,2),Служебный!K$4:L$10,2)</f>
        <v>сб</v>
      </c>
      <c r="AD551" s="111" t="str">
        <f t="shared" si="258"/>
        <v/>
      </c>
      <c r="AE551" s="91" t="e">
        <f>VLOOKUP(G:G,Служебный!B:G,6,)</f>
        <v>#N/A</v>
      </c>
      <c r="AF551" s="91" t="e">
        <f>VLOOKUP(G:G,Служебный!B:G,3,FALSE)</f>
        <v>#N/A</v>
      </c>
      <c r="AG551" s="91" t="e">
        <f>VLOOKUP(G:G,Служебный!B:G,4,FALSE)</f>
        <v>#N/A</v>
      </c>
      <c r="AH551" s="112">
        <f t="shared" si="251"/>
        <v>0</v>
      </c>
      <c r="AI551" s="112">
        <f t="shared" si="252"/>
        <v>0</v>
      </c>
      <c r="AJ551" s="112" t="str">
        <f t="shared" si="233"/>
        <v>интрадей</v>
      </c>
      <c r="AK551" s="91" t="str">
        <f>IF(D551&lt;Служебный!P$3,"Раньше открытия",IF(D551&gt;Служебный!P$6,"Позже закрытия",IF(D551&lt;Служебный!P$4,Служебный!N$4,IF((D551&gt;Служебный!P$5),Служебный!N$6,Служебный!N$5))))</f>
        <v>9:30 - 11:00</v>
      </c>
      <c r="AL551" s="91">
        <f t="shared" si="253"/>
        <v>0</v>
      </c>
      <c r="AM551" s="91">
        <f t="shared" si="254"/>
        <v>0</v>
      </c>
      <c r="AN551" s="91" t="str">
        <f t="shared" si="239"/>
        <v/>
      </c>
      <c r="AO551" s="91" t="str">
        <f t="shared" si="240"/>
        <v/>
      </c>
      <c r="AP551" s="113" t="str">
        <f t="shared" si="241"/>
        <v/>
      </c>
      <c r="AQ551" s="114">
        <f t="shared" si="234"/>
        <v>0</v>
      </c>
      <c r="AR551" s="114">
        <f t="shared" si="235"/>
        <v>30000</v>
      </c>
      <c r="AS551" s="114">
        <f t="shared" si="236"/>
        <v>1.5994864666664823</v>
      </c>
      <c r="AT551" s="114">
        <f t="shared" si="242"/>
        <v>0</v>
      </c>
      <c r="AU551" s="91">
        <f t="shared" si="255"/>
        <v>0</v>
      </c>
      <c r="AV551" s="91">
        <f t="shared" si="256"/>
        <v>0</v>
      </c>
      <c r="AW551" s="91">
        <f t="shared" si="257"/>
        <v>0</v>
      </c>
      <c r="AX551" s="115">
        <f>IF(AV551=0,AX550,IF(VLOOKUP(C550,Сводный!I:L,2,FALSE)&lt;0,IF(AX550&lt;0,AX550-1,-1),IF(AX550&gt;0,AX550+1,1)))</f>
        <v>-1</v>
      </c>
      <c r="AY551" s="120"/>
    </row>
    <row r="552" spans="1:51" s="25" customFormat="1" ht="11.25">
      <c r="A552" s="124"/>
      <c r="B552" s="116">
        <v>551</v>
      </c>
      <c r="C552" s="134"/>
      <c r="D552" s="83"/>
      <c r="E552" s="84"/>
      <c r="F552" s="83"/>
      <c r="G552" s="85"/>
      <c r="H552" s="85"/>
      <c r="I552" s="86"/>
      <c r="J552" s="86"/>
      <c r="K552" s="85"/>
      <c r="L552" s="86"/>
      <c r="M552" s="118"/>
      <c r="N552" s="108"/>
      <c r="O552" s="109"/>
      <c r="P552" s="110"/>
      <c r="Q552" s="86"/>
      <c r="R552" s="86"/>
      <c r="S552" s="128">
        <f t="shared" si="237"/>
        <v>30479.845939999945</v>
      </c>
      <c r="T552" s="128">
        <f t="shared" si="238"/>
        <v>0</v>
      </c>
      <c r="U552" s="126">
        <f t="shared" si="243"/>
        <v>0</v>
      </c>
      <c r="V552" s="126">
        <f t="shared" si="244"/>
        <v>0</v>
      </c>
      <c r="W552" s="125">
        <f t="shared" si="245"/>
        <v>0</v>
      </c>
      <c r="X552" s="125">
        <f t="shared" si="246"/>
        <v>0</v>
      </c>
      <c r="Y552" s="127">
        <f t="shared" si="247"/>
        <v>1407.0099999999979</v>
      </c>
      <c r="Z552" s="127">
        <f t="shared" si="248"/>
        <v>479.84593999999817</v>
      </c>
      <c r="AA552" s="127">
        <f t="shared" si="249"/>
        <v>1407.0099999999979</v>
      </c>
      <c r="AB552" s="127">
        <f t="shared" si="250"/>
        <v>479.84593999999817</v>
      </c>
      <c r="AC552" s="91" t="str">
        <f>VLOOKUP(WEEKDAY(C552,2),Служебный!K$4:L$10,2)</f>
        <v>сб</v>
      </c>
      <c r="AD552" s="111" t="str">
        <f t="shared" si="258"/>
        <v/>
      </c>
      <c r="AE552" s="91" t="e">
        <f>VLOOKUP(G:G,Служебный!B:G,6,)</f>
        <v>#N/A</v>
      </c>
      <c r="AF552" s="91" t="e">
        <f>VLOOKUP(G:G,Служебный!B:G,3,FALSE)</f>
        <v>#N/A</v>
      </c>
      <c r="AG552" s="91" t="e">
        <f>VLOOKUP(G:G,Служебный!B:G,4,FALSE)</f>
        <v>#N/A</v>
      </c>
      <c r="AH552" s="112">
        <f t="shared" si="251"/>
        <v>0</v>
      </c>
      <c r="AI552" s="112">
        <f t="shared" si="252"/>
        <v>0</v>
      </c>
      <c r="AJ552" s="112" t="str">
        <f t="shared" si="233"/>
        <v>интрадей</v>
      </c>
      <c r="AK552" s="91" t="str">
        <f>IF(D552&lt;Служебный!P$3,"Раньше открытия",IF(D552&gt;Служебный!P$6,"Позже закрытия",IF(D552&lt;Служебный!P$4,Служебный!N$4,IF((D552&gt;Служебный!P$5),Служебный!N$6,Служебный!N$5))))</f>
        <v>9:30 - 11:00</v>
      </c>
      <c r="AL552" s="91">
        <f t="shared" si="253"/>
        <v>0</v>
      </c>
      <c r="AM552" s="91">
        <f t="shared" si="254"/>
        <v>0</v>
      </c>
      <c r="AN552" s="91" t="str">
        <f t="shared" si="239"/>
        <v/>
      </c>
      <c r="AO552" s="91" t="str">
        <f t="shared" si="240"/>
        <v/>
      </c>
      <c r="AP552" s="113" t="str">
        <f t="shared" si="241"/>
        <v/>
      </c>
      <c r="AQ552" s="114">
        <f t="shared" si="234"/>
        <v>0</v>
      </c>
      <c r="AR552" s="114">
        <f t="shared" si="235"/>
        <v>30000</v>
      </c>
      <c r="AS552" s="114">
        <f t="shared" si="236"/>
        <v>1.5994864666664823</v>
      </c>
      <c r="AT552" s="114">
        <f t="shared" si="242"/>
        <v>0</v>
      </c>
      <c r="AU552" s="91">
        <f t="shared" si="255"/>
        <v>0</v>
      </c>
      <c r="AV552" s="91">
        <f t="shared" si="256"/>
        <v>0</v>
      </c>
      <c r="AW552" s="91">
        <f t="shared" si="257"/>
        <v>0</v>
      </c>
      <c r="AX552" s="115">
        <f>IF(AV552=0,AX551,IF(VLOOKUP(C551,Сводный!I:L,2,FALSE)&lt;0,IF(AX551&lt;0,AX551-1,-1),IF(AX551&gt;0,AX551+1,1)))</f>
        <v>-1</v>
      </c>
      <c r="AY552" s="120"/>
    </row>
    <row r="553" spans="1:51" s="25" customFormat="1" ht="11.25">
      <c r="A553" s="124"/>
      <c r="B553" s="116">
        <v>552</v>
      </c>
      <c r="C553" s="134"/>
      <c r="D553" s="83"/>
      <c r="E553" s="84"/>
      <c r="F553" s="83"/>
      <c r="G553" s="85"/>
      <c r="H553" s="85"/>
      <c r="I553" s="86"/>
      <c r="J553" s="86"/>
      <c r="K553" s="85"/>
      <c r="L553" s="86"/>
      <c r="M553" s="118"/>
      <c r="N553" s="108"/>
      <c r="O553" s="109"/>
      <c r="P553" s="110"/>
      <c r="Q553" s="86"/>
      <c r="R553" s="86"/>
      <c r="S553" s="128">
        <f t="shared" si="237"/>
        <v>30479.845939999945</v>
      </c>
      <c r="T553" s="128">
        <f t="shared" si="238"/>
        <v>0</v>
      </c>
      <c r="U553" s="126">
        <f t="shared" si="243"/>
        <v>0</v>
      </c>
      <c r="V553" s="126">
        <f t="shared" si="244"/>
        <v>0</v>
      </c>
      <c r="W553" s="125">
        <f t="shared" si="245"/>
        <v>0</v>
      </c>
      <c r="X553" s="125">
        <f t="shared" si="246"/>
        <v>0</v>
      </c>
      <c r="Y553" s="127">
        <f t="shared" si="247"/>
        <v>1407.0099999999979</v>
      </c>
      <c r="Z553" s="127">
        <f t="shared" si="248"/>
        <v>479.84593999999817</v>
      </c>
      <c r="AA553" s="127">
        <f t="shared" si="249"/>
        <v>1407.0099999999979</v>
      </c>
      <c r="AB553" s="127">
        <f t="shared" si="250"/>
        <v>479.84593999999817</v>
      </c>
      <c r="AC553" s="91" t="str">
        <f>VLOOKUP(WEEKDAY(C553,2),Служебный!K$4:L$10,2)</f>
        <v>сб</v>
      </c>
      <c r="AD553" s="111" t="str">
        <f t="shared" si="258"/>
        <v/>
      </c>
      <c r="AE553" s="91" t="e">
        <f>VLOOKUP(G:G,Служебный!B:G,6,)</f>
        <v>#N/A</v>
      </c>
      <c r="AF553" s="91" t="e">
        <f>VLOOKUP(G:G,Служебный!B:G,3,FALSE)</f>
        <v>#N/A</v>
      </c>
      <c r="AG553" s="91" t="e">
        <f>VLOOKUP(G:G,Служебный!B:G,4,FALSE)</f>
        <v>#N/A</v>
      </c>
      <c r="AH553" s="112">
        <f t="shared" si="251"/>
        <v>0</v>
      </c>
      <c r="AI553" s="112">
        <f t="shared" si="252"/>
        <v>0</v>
      </c>
      <c r="AJ553" s="112" t="str">
        <f t="shared" si="233"/>
        <v>интрадей</v>
      </c>
      <c r="AK553" s="91" t="str">
        <f>IF(D553&lt;Служебный!P$3,"Раньше открытия",IF(D553&gt;Служебный!P$6,"Позже закрытия",IF(D553&lt;Служебный!P$4,Служебный!N$4,IF((D553&gt;Служебный!P$5),Служебный!N$6,Служебный!N$5))))</f>
        <v>9:30 - 11:00</v>
      </c>
      <c r="AL553" s="91">
        <f t="shared" si="253"/>
        <v>0</v>
      </c>
      <c r="AM553" s="91">
        <f t="shared" si="254"/>
        <v>0</v>
      </c>
      <c r="AN553" s="91" t="str">
        <f t="shared" si="239"/>
        <v/>
      </c>
      <c r="AO553" s="91" t="str">
        <f t="shared" si="240"/>
        <v/>
      </c>
      <c r="AP553" s="113" t="str">
        <f t="shared" si="241"/>
        <v/>
      </c>
      <c r="AQ553" s="114">
        <f t="shared" si="234"/>
        <v>0</v>
      </c>
      <c r="AR553" s="114">
        <f t="shared" si="235"/>
        <v>30000</v>
      </c>
      <c r="AS553" s="114">
        <f t="shared" si="236"/>
        <v>1.5994864666664823</v>
      </c>
      <c r="AT553" s="114">
        <f t="shared" si="242"/>
        <v>0</v>
      </c>
      <c r="AU553" s="91">
        <f t="shared" si="255"/>
        <v>0</v>
      </c>
      <c r="AV553" s="91">
        <f t="shared" si="256"/>
        <v>0</v>
      </c>
      <c r="AW553" s="91">
        <f t="shared" si="257"/>
        <v>0</v>
      </c>
      <c r="AX553" s="115">
        <f>IF(AV553=0,AX552,IF(VLOOKUP(C552,Сводный!I:L,2,FALSE)&lt;0,IF(AX552&lt;0,AX552-1,-1),IF(AX552&gt;0,AX552+1,1)))</f>
        <v>-1</v>
      </c>
      <c r="AY553" s="120"/>
    </row>
    <row r="554" spans="1:51" s="25" customFormat="1" ht="11.25">
      <c r="A554" s="124"/>
      <c r="B554" s="116">
        <v>553</v>
      </c>
      <c r="C554" s="134"/>
      <c r="D554" s="83"/>
      <c r="E554" s="84"/>
      <c r="F554" s="83"/>
      <c r="G554" s="85"/>
      <c r="H554" s="85"/>
      <c r="I554" s="86"/>
      <c r="J554" s="86"/>
      <c r="K554" s="85"/>
      <c r="L554" s="86"/>
      <c r="M554" s="118"/>
      <c r="N554" s="108"/>
      <c r="O554" s="109"/>
      <c r="P554" s="110"/>
      <c r="Q554" s="86"/>
      <c r="R554" s="86"/>
      <c r="S554" s="128">
        <f t="shared" si="237"/>
        <v>30479.845939999945</v>
      </c>
      <c r="T554" s="128">
        <f t="shared" si="238"/>
        <v>0</v>
      </c>
      <c r="U554" s="126">
        <f t="shared" si="243"/>
        <v>0</v>
      </c>
      <c r="V554" s="126">
        <f t="shared" si="244"/>
        <v>0</v>
      </c>
      <c r="W554" s="125">
        <f t="shared" si="245"/>
        <v>0</v>
      </c>
      <c r="X554" s="125">
        <f t="shared" si="246"/>
        <v>0</v>
      </c>
      <c r="Y554" s="127">
        <f t="shared" si="247"/>
        <v>1407.0099999999979</v>
      </c>
      <c r="Z554" s="127">
        <f t="shared" si="248"/>
        <v>479.84593999999817</v>
      </c>
      <c r="AA554" s="127">
        <f t="shared" si="249"/>
        <v>1407.0099999999979</v>
      </c>
      <c r="AB554" s="127">
        <f t="shared" si="250"/>
        <v>479.84593999999817</v>
      </c>
      <c r="AC554" s="91" t="str">
        <f>VLOOKUP(WEEKDAY(C554,2),Служебный!K$4:L$10,2)</f>
        <v>сб</v>
      </c>
      <c r="AD554" s="111" t="str">
        <f t="shared" si="258"/>
        <v/>
      </c>
      <c r="AE554" s="91" t="e">
        <f>VLOOKUP(G:G,Служебный!B:G,6,)</f>
        <v>#N/A</v>
      </c>
      <c r="AF554" s="91" t="e">
        <f>VLOOKUP(G:G,Служебный!B:G,3,FALSE)</f>
        <v>#N/A</v>
      </c>
      <c r="AG554" s="91" t="e">
        <f>VLOOKUP(G:G,Служебный!B:G,4,FALSE)</f>
        <v>#N/A</v>
      </c>
      <c r="AH554" s="112">
        <f t="shared" si="251"/>
        <v>0</v>
      </c>
      <c r="AI554" s="112">
        <f t="shared" si="252"/>
        <v>0</v>
      </c>
      <c r="AJ554" s="112" t="str">
        <f t="shared" si="233"/>
        <v>интрадей</v>
      </c>
      <c r="AK554" s="91" t="str">
        <f>IF(D554&lt;Служебный!P$3,"Раньше открытия",IF(D554&gt;Служебный!P$6,"Позже закрытия",IF(D554&lt;Служебный!P$4,Служебный!N$4,IF((D554&gt;Служебный!P$5),Служебный!N$6,Служебный!N$5))))</f>
        <v>9:30 - 11:00</v>
      </c>
      <c r="AL554" s="91">
        <f t="shared" si="253"/>
        <v>0</v>
      </c>
      <c r="AM554" s="91">
        <f t="shared" si="254"/>
        <v>0</v>
      </c>
      <c r="AN554" s="91" t="str">
        <f t="shared" si="239"/>
        <v/>
      </c>
      <c r="AO554" s="91" t="str">
        <f t="shared" si="240"/>
        <v/>
      </c>
      <c r="AP554" s="113" t="str">
        <f t="shared" si="241"/>
        <v/>
      </c>
      <c r="AQ554" s="114">
        <f t="shared" si="234"/>
        <v>0</v>
      </c>
      <c r="AR554" s="114">
        <f t="shared" si="235"/>
        <v>30000</v>
      </c>
      <c r="AS554" s="114">
        <f t="shared" si="236"/>
        <v>1.5994864666664823</v>
      </c>
      <c r="AT554" s="114">
        <f t="shared" si="242"/>
        <v>0</v>
      </c>
      <c r="AU554" s="91">
        <f t="shared" si="255"/>
        <v>0</v>
      </c>
      <c r="AV554" s="91">
        <f t="shared" si="256"/>
        <v>0</v>
      </c>
      <c r="AW554" s="91">
        <f t="shared" si="257"/>
        <v>0</v>
      </c>
      <c r="AX554" s="115">
        <f>IF(AV554=0,AX553,IF(VLOOKUP(C553,Сводный!I:L,2,FALSE)&lt;0,IF(AX553&lt;0,AX553-1,-1),IF(AX553&gt;0,AX553+1,1)))</f>
        <v>-1</v>
      </c>
      <c r="AY554" s="120"/>
    </row>
    <row r="555" spans="1:51" s="25" customFormat="1" ht="11.25">
      <c r="A555" s="124"/>
      <c r="B555" s="116">
        <v>554</v>
      </c>
      <c r="C555" s="134"/>
      <c r="D555" s="83"/>
      <c r="E555" s="84"/>
      <c r="F555" s="83"/>
      <c r="G555" s="85"/>
      <c r="H555" s="85"/>
      <c r="I555" s="86"/>
      <c r="J555" s="86"/>
      <c r="K555" s="85"/>
      <c r="L555" s="86"/>
      <c r="M555" s="118"/>
      <c r="N555" s="108"/>
      <c r="O555" s="109"/>
      <c r="P555" s="110"/>
      <c r="Q555" s="86"/>
      <c r="R555" s="86"/>
      <c r="S555" s="128">
        <f t="shared" si="237"/>
        <v>30479.845939999945</v>
      </c>
      <c r="T555" s="128">
        <f t="shared" si="238"/>
        <v>0</v>
      </c>
      <c r="U555" s="126">
        <f t="shared" si="243"/>
        <v>0</v>
      </c>
      <c r="V555" s="126">
        <f t="shared" si="244"/>
        <v>0</v>
      </c>
      <c r="W555" s="125">
        <f t="shared" si="245"/>
        <v>0</v>
      </c>
      <c r="X555" s="125">
        <f t="shared" si="246"/>
        <v>0</v>
      </c>
      <c r="Y555" s="127">
        <f t="shared" si="247"/>
        <v>1407.0099999999979</v>
      </c>
      <c r="Z555" s="127">
        <f t="shared" si="248"/>
        <v>479.84593999999817</v>
      </c>
      <c r="AA555" s="127">
        <f t="shared" si="249"/>
        <v>1407.0099999999979</v>
      </c>
      <c r="AB555" s="127">
        <f t="shared" si="250"/>
        <v>479.84593999999817</v>
      </c>
      <c r="AC555" s="91" t="str">
        <f>VLOOKUP(WEEKDAY(C555,2),Служебный!K$4:L$10,2)</f>
        <v>сб</v>
      </c>
      <c r="AD555" s="111" t="str">
        <f t="shared" si="258"/>
        <v/>
      </c>
      <c r="AE555" s="91" t="e">
        <f>VLOOKUP(G:G,Служебный!B:G,6,)</f>
        <v>#N/A</v>
      </c>
      <c r="AF555" s="91" t="e">
        <f>VLOOKUP(G:G,Служебный!B:G,3,FALSE)</f>
        <v>#N/A</v>
      </c>
      <c r="AG555" s="91" t="e">
        <f>VLOOKUP(G:G,Служебный!B:G,4,FALSE)</f>
        <v>#N/A</v>
      </c>
      <c r="AH555" s="112">
        <f t="shared" si="251"/>
        <v>0</v>
      </c>
      <c r="AI555" s="112">
        <f t="shared" si="252"/>
        <v>0</v>
      </c>
      <c r="AJ555" s="112" t="str">
        <f t="shared" si="233"/>
        <v>интрадей</v>
      </c>
      <c r="AK555" s="91" t="str">
        <f>IF(D555&lt;Служебный!P$3,"Раньше открытия",IF(D555&gt;Служебный!P$6,"Позже закрытия",IF(D555&lt;Служебный!P$4,Служебный!N$4,IF((D555&gt;Служебный!P$5),Служебный!N$6,Служебный!N$5))))</f>
        <v>9:30 - 11:00</v>
      </c>
      <c r="AL555" s="91">
        <f t="shared" si="253"/>
        <v>0</v>
      </c>
      <c r="AM555" s="91">
        <f t="shared" si="254"/>
        <v>0</v>
      </c>
      <c r="AN555" s="91" t="str">
        <f t="shared" si="239"/>
        <v/>
      </c>
      <c r="AO555" s="91" t="str">
        <f t="shared" si="240"/>
        <v/>
      </c>
      <c r="AP555" s="113" t="str">
        <f t="shared" si="241"/>
        <v/>
      </c>
      <c r="AQ555" s="114">
        <f t="shared" si="234"/>
        <v>0</v>
      </c>
      <c r="AR555" s="114">
        <f t="shared" si="235"/>
        <v>30000</v>
      </c>
      <c r="AS555" s="114">
        <f t="shared" si="236"/>
        <v>1.5994864666664823</v>
      </c>
      <c r="AT555" s="114">
        <f t="shared" si="242"/>
        <v>0</v>
      </c>
      <c r="AU555" s="91">
        <f t="shared" si="255"/>
        <v>0</v>
      </c>
      <c r="AV555" s="91">
        <f t="shared" si="256"/>
        <v>0</v>
      </c>
      <c r="AW555" s="91">
        <f t="shared" si="257"/>
        <v>0</v>
      </c>
      <c r="AX555" s="115">
        <f>IF(AV555=0,AX554,IF(VLOOKUP(C554,Сводный!I:L,2,FALSE)&lt;0,IF(AX554&lt;0,AX554-1,-1),IF(AX554&gt;0,AX554+1,1)))</f>
        <v>-1</v>
      </c>
      <c r="AY555" s="120"/>
    </row>
    <row r="556" spans="1:51" s="25" customFormat="1" ht="11.25">
      <c r="A556" s="124"/>
      <c r="B556" s="116">
        <v>555</v>
      </c>
      <c r="C556" s="134"/>
      <c r="D556" s="83"/>
      <c r="E556" s="84"/>
      <c r="F556" s="83"/>
      <c r="G556" s="85"/>
      <c r="H556" s="85"/>
      <c r="I556" s="86"/>
      <c r="J556" s="86"/>
      <c r="K556" s="85"/>
      <c r="L556" s="86"/>
      <c r="M556" s="118"/>
      <c r="N556" s="108"/>
      <c r="O556" s="109"/>
      <c r="P556" s="110"/>
      <c r="Q556" s="86"/>
      <c r="R556" s="86"/>
      <c r="S556" s="128">
        <f t="shared" si="237"/>
        <v>30479.845939999945</v>
      </c>
      <c r="T556" s="128">
        <f t="shared" si="238"/>
        <v>0</v>
      </c>
      <c r="U556" s="126">
        <f t="shared" si="243"/>
        <v>0</v>
      </c>
      <c r="V556" s="126">
        <f t="shared" si="244"/>
        <v>0</v>
      </c>
      <c r="W556" s="125">
        <f t="shared" si="245"/>
        <v>0</v>
      </c>
      <c r="X556" s="125">
        <f t="shared" si="246"/>
        <v>0</v>
      </c>
      <c r="Y556" s="127">
        <f t="shared" si="247"/>
        <v>1407.0099999999979</v>
      </c>
      <c r="Z556" s="127">
        <f t="shared" si="248"/>
        <v>479.84593999999817</v>
      </c>
      <c r="AA556" s="127">
        <f t="shared" si="249"/>
        <v>1407.0099999999979</v>
      </c>
      <c r="AB556" s="127">
        <f t="shared" si="250"/>
        <v>479.84593999999817</v>
      </c>
      <c r="AC556" s="91" t="str">
        <f>VLOOKUP(WEEKDAY(C556,2),Служебный!K$4:L$10,2)</f>
        <v>сб</v>
      </c>
      <c r="AD556" s="111" t="str">
        <f t="shared" si="258"/>
        <v/>
      </c>
      <c r="AE556" s="91" t="e">
        <f>VLOOKUP(G:G,Служебный!B:G,6,)</f>
        <v>#N/A</v>
      </c>
      <c r="AF556" s="91" t="e">
        <f>VLOOKUP(G:G,Служебный!B:G,3,FALSE)</f>
        <v>#N/A</v>
      </c>
      <c r="AG556" s="91" t="e">
        <f>VLOOKUP(G:G,Служебный!B:G,4,FALSE)</f>
        <v>#N/A</v>
      </c>
      <c r="AH556" s="112">
        <f t="shared" si="251"/>
        <v>0</v>
      </c>
      <c r="AI556" s="112">
        <f t="shared" si="252"/>
        <v>0</v>
      </c>
      <c r="AJ556" s="112" t="str">
        <f t="shared" si="233"/>
        <v>интрадей</v>
      </c>
      <c r="AK556" s="91" t="str">
        <f>IF(D556&lt;Служебный!P$3,"Раньше открытия",IF(D556&gt;Служебный!P$6,"Позже закрытия",IF(D556&lt;Служебный!P$4,Служебный!N$4,IF((D556&gt;Служебный!P$5),Служебный!N$6,Служебный!N$5))))</f>
        <v>9:30 - 11:00</v>
      </c>
      <c r="AL556" s="91">
        <f t="shared" si="253"/>
        <v>0</v>
      </c>
      <c r="AM556" s="91">
        <f t="shared" si="254"/>
        <v>0</v>
      </c>
      <c r="AN556" s="91" t="str">
        <f t="shared" si="239"/>
        <v/>
      </c>
      <c r="AO556" s="91" t="str">
        <f t="shared" si="240"/>
        <v/>
      </c>
      <c r="AP556" s="113" t="str">
        <f t="shared" si="241"/>
        <v/>
      </c>
      <c r="AQ556" s="114">
        <f t="shared" si="234"/>
        <v>0</v>
      </c>
      <c r="AR556" s="114">
        <f t="shared" si="235"/>
        <v>30000</v>
      </c>
      <c r="AS556" s="114">
        <f t="shared" si="236"/>
        <v>1.5994864666664823</v>
      </c>
      <c r="AT556" s="114">
        <f t="shared" si="242"/>
        <v>0</v>
      </c>
      <c r="AU556" s="91">
        <f t="shared" si="255"/>
        <v>0</v>
      </c>
      <c r="AV556" s="91">
        <f t="shared" si="256"/>
        <v>0</v>
      </c>
      <c r="AW556" s="91">
        <f t="shared" si="257"/>
        <v>0</v>
      </c>
      <c r="AX556" s="115">
        <f>IF(AV556=0,AX555,IF(VLOOKUP(C555,Сводный!I:L,2,FALSE)&lt;0,IF(AX555&lt;0,AX555-1,-1),IF(AX555&gt;0,AX555+1,1)))</f>
        <v>-1</v>
      </c>
      <c r="AY556" s="120"/>
    </row>
    <row r="557" spans="1:51" s="25" customFormat="1" ht="11.25">
      <c r="A557" s="124"/>
      <c r="B557" s="116">
        <v>556</v>
      </c>
      <c r="C557" s="134"/>
      <c r="D557" s="83"/>
      <c r="E557" s="84"/>
      <c r="F557" s="83"/>
      <c r="G557" s="85"/>
      <c r="H557" s="85"/>
      <c r="I557" s="86"/>
      <c r="J557" s="86"/>
      <c r="K557" s="85"/>
      <c r="L557" s="86"/>
      <c r="M557" s="118"/>
      <c r="N557" s="108"/>
      <c r="O557" s="109"/>
      <c r="P557" s="110"/>
      <c r="Q557" s="86"/>
      <c r="R557" s="86"/>
      <c r="S557" s="128">
        <f t="shared" si="237"/>
        <v>30479.845939999945</v>
      </c>
      <c r="T557" s="128">
        <f t="shared" si="238"/>
        <v>0</v>
      </c>
      <c r="U557" s="126">
        <f t="shared" si="243"/>
        <v>0</v>
      </c>
      <c r="V557" s="126">
        <f t="shared" si="244"/>
        <v>0</v>
      </c>
      <c r="W557" s="125">
        <f t="shared" si="245"/>
        <v>0</v>
      </c>
      <c r="X557" s="125">
        <f t="shared" si="246"/>
        <v>0</v>
      </c>
      <c r="Y557" s="127">
        <f t="shared" si="247"/>
        <v>1407.0099999999979</v>
      </c>
      <c r="Z557" s="127">
        <f t="shared" si="248"/>
        <v>479.84593999999817</v>
      </c>
      <c r="AA557" s="127">
        <f t="shared" si="249"/>
        <v>1407.0099999999979</v>
      </c>
      <c r="AB557" s="127">
        <f t="shared" si="250"/>
        <v>479.84593999999817</v>
      </c>
      <c r="AC557" s="91" t="str">
        <f>VLOOKUP(WEEKDAY(C557,2),Служебный!K$4:L$10,2)</f>
        <v>сб</v>
      </c>
      <c r="AD557" s="111" t="str">
        <f t="shared" si="258"/>
        <v/>
      </c>
      <c r="AE557" s="91" t="e">
        <f>VLOOKUP(G:G,Служебный!B:G,6,)</f>
        <v>#N/A</v>
      </c>
      <c r="AF557" s="91" t="e">
        <f>VLOOKUP(G:G,Служебный!B:G,3,FALSE)</f>
        <v>#N/A</v>
      </c>
      <c r="AG557" s="91" t="e">
        <f>VLOOKUP(G:G,Служебный!B:G,4,FALSE)</f>
        <v>#N/A</v>
      </c>
      <c r="AH557" s="112">
        <f t="shared" si="251"/>
        <v>0</v>
      </c>
      <c r="AI557" s="112">
        <f t="shared" si="252"/>
        <v>0</v>
      </c>
      <c r="AJ557" s="112" t="str">
        <f t="shared" si="233"/>
        <v>интрадей</v>
      </c>
      <c r="AK557" s="91" t="str">
        <f>IF(D557&lt;Служебный!P$3,"Раньше открытия",IF(D557&gt;Служебный!P$6,"Позже закрытия",IF(D557&lt;Служебный!P$4,Служебный!N$4,IF((D557&gt;Служебный!P$5),Служебный!N$6,Служебный!N$5))))</f>
        <v>9:30 - 11:00</v>
      </c>
      <c r="AL557" s="91">
        <f t="shared" si="253"/>
        <v>0</v>
      </c>
      <c r="AM557" s="91">
        <f t="shared" si="254"/>
        <v>0</v>
      </c>
      <c r="AN557" s="91" t="str">
        <f t="shared" si="239"/>
        <v/>
      </c>
      <c r="AO557" s="91" t="str">
        <f t="shared" si="240"/>
        <v/>
      </c>
      <c r="AP557" s="113" t="str">
        <f t="shared" si="241"/>
        <v/>
      </c>
      <c r="AQ557" s="114">
        <f t="shared" si="234"/>
        <v>0</v>
      </c>
      <c r="AR557" s="114">
        <f t="shared" si="235"/>
        <v>30000</v>
      </c>
      <c r="AS557" s="114">
        <f t="shared" si="236"/>
        <v>1.5994864666664823</v>
      </c>
      <c r="AT557" s="114">
        <f t="shared" si="242"/>
        <v>0</v>
      </c>
      <c r="AU557" s="91">
        <f t="shared" si="255"/>
        <v>0</v>
      </c>
      <c r="AV557" s="91">
        <f t="shared" si="256"/>
        <v>0</v>
      </c>
      <c r="AW557" s="91">
        <f t="shared" si="257"/>
        <v>0</v>
      </c>
      <c r="AX557" s="115">
        <f>IF(AV557=0,AX556,IF(VLOOKUP(C556,Сводный!I:L,2,FALSE)&lt;0,IF(AX556&lt;0,AX556-1,-1),IF(AX556&gt;0,AX556+1,1)))</f>
        <v>-1</v>
      </c>
      <c r="AY557" s="120"/>
    </row>
    <row r="558" spans="1:51" s="25" customFormat="1" ht="11.25">
      <c r="A558" s="124"/>
      <c r="B558" s="116">
        <v>557</v>
      </c>
      <c r="C558" s="134"/>
      <c r="D558" s="83"/>
      <c r="E558" s="84"/>
      <c r="F558" s="83"/>
      <c r="G558" s="85"/>
      <c r="H558" s="85"/>
      <c r="I558" s="86"/>
      <c r="J558" s="86"/>
      <c r="K558" s="85"/>
      <c r="L558" s="86"/>
      <c r="M558" s="118"/>
      <c r="N558" s="108"/>
      <c r="O558" s="109"/>
      <c r="P558" s="110"/>
      <c r="Q558" s="86"/>
      <c r="R558" s="86"/>
      <c r="S558" s="128">
        <f t="shared" si="237"/>
        <v>30479.845939999945</v>
      </c>
      <c r="T558" s="128">
        <f t="shared" si="238"/>
        <v>0</v>
      </c>
      <c r="U558" s="126">
        <f t="shared" si="243"/>
        <v>0</v>
      </c>
      <c r="V558" s="126">
        <f t="shared" si="244"/>
        <v>0</v>
      </c>
      <c r="W558" s="125">
        <f t="shared" si="245"/>
        <v>0</v>
      </c>
      <c r="X558" s="125">
        <f t="shared" si="246"/>
        <v>0</v>
      </c>
      <c r="Y558" s="127">
        <f t="shared" si="247"/>
        <v>1407.0099999999979</v>
      </c>
      <c r="Z558" s="127">
        <f t="shared" si="248"/>
        <v>479.84593999999817</v>
      </c>
      <c r="AA558" s="127">
        <f t="shared" si="249"/>
        <v>1407.0099999999979</v>
      </c>
      <c r="AB558" s="127">
        <f t="shared" si="250"/>
        <v>479.84593999999817</v>
      </c>
      <c r="AC558" s="91" t="str">
        <f>VLOOKUP(WEEKDAY(C558,2),Служебный!K$4:L$10,2)</f>
        <v>сб</v>
      </c>
      <c r="AD558" s="111" t="str">
        <f t="shared" si="258"/>
        <v/>
      </c>
      <c r="AE558" s="91" t="e">
        <f>VLOOKUP(G:G,Служебный!B:G,6,)</f>
        <v>#N/A</v>
      </c>
      <c r="AF558" s="91" t="e">
        <f>VLOOKUP(G:G,Служебный!B:G,3,FALSE)</f>
        <v>#N/A</v>
      </c>
      <c r="AG558" s="91" t="e">
        <f>VLOOKUP(G:G,Служебный!B:G,4,FALSE)</f>
        <v>#N/A</v>
      </c>
      <c r="AH558" s="112">
        <f t="shared" si="251"/>
        <v>0</v>
      </c>
      <c r="AI558" s="112">
        <f t="shared" si="252"/>
        <v>0</v>
      </c>
      <c r="AJ558" s="112" t="str">
        <f t="shared" si="233"/>
        <v>интрадей</v>
      </c>
      <c r="AK558" s="91" t="str">
        <f>IF(D558&lt;Служебный!P$3,"Раньше открытия",IF(D558&gt;Служебный!P$6,"Позже закрытия",IF(D558&lt;Служебный!P$4,Служебный!N$4,IF((D558&gt;Служебный!P$5),Служебный!N$6,Служебный!N$5))))</f>
        <v>9:30 - 11:00</v>
      </c>
      <c r="AL558" s="91">
        <f t="shared" si="253"/>
        <v>0</v>
      </c>
      <c r="AM558" s="91">
        <f t="shared" si="254"/>
        <v>0</v>
      </c>
      <c r="AN558" s="91" t="str">
        <f t="shared" si="239"/>
        <v/>
      </c>
      <c r="AO558" s="91" t="str">
        <f t="shared" si="240"/>
        <v/>
      </c>
      <c r="AP558" s="113" t="str">
        <f t="shared" si="241"/>
        <v/>
      </c>
      <c r="AQ558" s="114">
        <f t="shared" si="234"/>
        <v>0</v>
      </c>
      <c r="AR558" s="114">
        <f t="shared" si="235"/>
        <v>30000</v>
      </c>
      <c r="AS558" s="114">
        <f t="shared" si="236"/>
        <v>1.5994864666664823</v>
      </c>
      <c r="AT558" s="114">
        <f t="shared" si="242"/>
        <v>0</v>
      </c>
      <c r="AU558" s="91">
        <f t="shared" si="255"/>
        <v>0</v>
      </c>
      <c r="AV558" s="91">
        <f t="shared" si="256"/>
        <v>0</v>
      </c>
      <c r="AW558" s="91">
        <f t="shared" si="257"/>
        <v>0</v>
      </c>
      <c r="AX558" s="115">
        <f>IF(AV558=0,AX557,IF(VLOOKUP(C557,Сводный!I:L,2,FALSE)&lt;0,IF(AX557&lt;0,AX557-1,-1),IF(AX557&gt;0,AX557+1,1)))</f>
        <v>-1</v>
      </c>
      <c r="AY558" s="120"/>
    </row>
    <row r="559" spans="1:51" s="25" customFormat="1" ht="11.25">
      <c r="A559" s="124"/>
      <c r="B559" s="116">
        <v>558</v>
      </c>
      <c r="C559" s="134"/>
      <c r="D559" s="83"/>
      <c r="E559" s="84"/>
      <c r="F559" s="83"/>
      <c r="G559" s="85"/>
      <c r="H559" s="85"/>
      <c r="I559" s="86"/>
      <c r="J559" s="86"/>
      <c r="K559" s="85"/>
      <c r="L559" s="86"/>
      <c r="M559" s="118"/>
      <c r="N559" s="108"/>
      <c r="O559" s="109"/>
      <c r="P559" s="110"/>
      <c r="Q559" s="86"/>
      <c r="R559" s="86"/>
      <c r="S559" s="128">
        <f t="shared" si="237"/>
        <v>30479.845939999945</v>
      </c>
      <c r="T559" s="128">
        <f t="shared" si="238"/>
        <v>0</v>
      </c>
      <c r="U559" s="126">
        <f t="shared" si="243"/>
        <v>0</v>
      </c>
      <c r="V559" s="126">
        <f t="shared" si="244"/>
        <v>0</v>
      </c>
      <c r="W559" s="125">
        <f t="shared" si="245"/>
        <v>0</v>
      </c>
      <c r="X559" s="125">
        <f t="shared" si="246"/>
        <v>0</v>
      </c>
      <c r="Y559" s="127">
        <f t="shared" si="247"/>
        <v>1407.0099999999979</v>
      </c>
      <c r="Z559" s="127">
        <f t="shared" si="248"/>
        <v>479.84593999999817</v>
      </c>
      <c r="AA559" s="127">
        <f t="shared" si="249"/>
        <v>1407.0099999999979</v>
      </c>
      <c r="AB559" s="127">
        <f t="shared" si="250"/>
        <v>479.84593999999817</v>
      </c>
      <c r="AC559" s="91" t="str">
        <f>VLOOKUP(WEEKDAY(C559,2),Служебный!K$4:L$10,2)</f>
        <v>сб</v>
      </c>
      <c r="AD559" s="111" t="str">
        <f t="shared" si="258"/>
        <v/>
      </c>
      <c r="AE559" s="91" t="e">
        <f>VLOOKUP(G:G,Служебный!B:G,6,)</f>
        <v>#N/A</v>
      </c>
      <c r="AF559" s="91" t="e">
        <f>VLOOKUP(G:G,Служебный!B:G,3,FALSE)</f>
        <v>#N/A</v>
      </c>
      <c r="AG559" s="91" t="e">
        <f>VLOOKUP(G:G,Служебный!B:G,4,FALSE)</f>
        <v>#N/A</v>
      </c>
      <c r="AH559" s="112">
        <f t="shared" si="251"/>
        <v>0</v>
      </c>
      <c r="AI559" s="112">
        <f t="shared" si="252"/>
        <v>0</v>
      </c>
      <c r="AJ559" s="112" t="str">
        <f t="shared" si="233"/>
        <v>интрадей</v>
      </c>
      <c r="AK559" s="91" t="str">
        <f>IF(D559&lt;Служебный!P$3,"Раньше открытия",IF(D559&gt;Служебный!P$6,"Позже закрытия",IF(D559&lt;Служебный!P$4,Служебный!N$4,IF((D559&gt;Служебный!P$5),Служебный!N$6,Служебный!N$5))))</f>
        <v>9:30 - 11:00</v>
      </c>
      <c r="AL559" s="91">
        <f t="shared" si="253"/>
        <v>0</v>
      </c>
      <c r="AM559" s="91">
        <f t="shared" si="254"/>
        <v>0</v>
      </c>
      <c r="AN559" s="91" t="str">
        <f t="shared" si="239"/>
        <v/>
      </c>
      <c r="AO559" s="91" t="str">
        <f t="shared" si="240"/>
        <v/>
      </c>
      <c r="AP559" s="113" t="str">
        <f t="shared" si="241"/>
        <v/>
      </c>
      <c r="AQ559" s="114">
        <f t="shared" si="234"/>
        <v>0</v>
      </c>
      <c r="AR559" s="114">
        <f t="shared" si="235"/>
        <v>30000</v>
      </c>
      <c r="AS559" s="114">
        <f t="shared" si="236"/>
        <v>1.5994864666664823</v>
      </c>
      <c r="AT559" s="114">
        <f t="shared" si="242"/>
        <v>0</v>
      </c>
      <c r="AU559" s="91">
        <f t="shared" si="255"/>
        <v>0</v>
      </c>
      <c r="AV559" s="91">
        <f t="shared" si="256"/>
        <v>0</v>
      </c>
      <c r="AW559" s="91">
        <f t="shared" si="257"/>
        <v>0</v>
      </c>
      <c r="AX559" s="115">
        <f>IF(AV559=0,AX558,IF(VLOOKUP(C558,Сводный!I:L,2,FALSE)&lt;0,IF(AX558&lt;0,AX558-1,-1),IF(AX558&gt;0,AX558+1,1)))</f>
        <v>-1</v>
      </c>
      <c r="AY559" s="120"/>
    </row>
    <row r="560" spans="1:51" s="25" customFormat="1" ht="11.25">
      <c r="A560" s="124"/>
      <c r="B560" s="116">
        <v>559</v>
      </c>
      <c r="C560" s="134"/>
      <c r="D560" s="83"/>
      <c r="E560" s="84"/>
      <c r="F560" s="83"/>
      <c r="G560" s="85"/>
      <c r="H560" s="85"/>
      <c r="I560" s="86"/>
      <c r="J560" s="86"/>
      <c r="K560" s="85"/>
      <c r="L560" s="86"/>
      <c r="M560" s="118"/>
      <c r="N560" s="108"/>
      <c r="O560" s="109"/>
      <c r="P560" s="110"/>
      <c r="Q560" s="86"/>
      <c r="R560" s="86"/>
      <c r="S560" s="128">
        <f t="shared" si="237"/>
        <v>30479.845939999945</v>
      </c>
      <c r="T560" s="128">
        <f t="shared" si="238"/>
        <v>0</v>
      </c>
      <c r="U560" s="126">
        <f t="shared" si="243"/>
        <v>0</v>
      </c>
      <c r="V560" s="126">
        <f t="shared" si="244"/>
        <v>0</v>
      </c>
      <c r="W560" s="125">
        <f t="shared" si="245"/>
        <v>0</v>
      </c>
      <c r="X560" s="125">
        <f t="shared" si="246"/>
        <v>0</v>
      </c>
      <c r="Y560" s="127">
        <f t="shared" si="247"/>
        <v>1407.0099999999979</v>
      </c>
      <c r="Z560" s="127">
        <f t="shared" si="248"/>
        <v>479.84593999999817</v>
      </c>
      <c r="AA560" s="127">
        <f t="shared" si="249"/>
        <v>1407.0099999999979</v>
      </c>
      <c r="AB560" s="127">
        <f t="shared" si="250"/>
        <v>479.84593999999817</v>
      </c>
      <c r="AC560" s="91" t="str">
        <f>VLOOKUP(WEEKDAY(C560,2),Служебный!K$4:L$10,2)</f>
        <v>сб</v>
      </c>
      <c r="AD560" s="111" t="str">
        <f t="shared" si="258"/>
        <v/>
      </c>
      <c r="AE560" s="91" t="e">
        <f>VLOOKUP(G:G,Служебный!B:G,6,)</f>
        <v>#N/A</v>
      </c>
      <c r="AF560" s="91" t="e">
        <f>VLOOKUP(G:G,Служебный!B:G,3,FALSE)</f>
        <v>#N/A</v>
      </c>
      <c r="AG560" s="91" t="e">
        <f>VLOOKUP(G:G,Служебный!B:G,4,FALSE)</f>
        <v>#N/A</v>
      </c>
      <c r="AH560" s="112">
        <f t="shared" si="251"/>
        <v>0</v>
      </c>
      <c r="AI560" s="112">
        <f t="shared" si="252"/>
        <v>0</v>
      </c>
      <c r="AJ560" s="112" t="str">
        <f t="shared" si="233"/>
        <v>интрадей</v>
      </c>
      <c r="AK560" s="91" t="str">
        <f>IF(D560&lt;Служебный!P$3,"Раньше открытия",IF(D560&gt;Служебный!P$6,"Позже закрытия",IF(D560&lt;Служебный!P$4,Служебный!N$4,IF((D560&gt;Служебный!P$5),Служебный!N$6,Служебный!N$5))))</f>
        <v>9:30 - 11:00</v>
      </c>
      <c r="AL560" s="91">
        <f t="shared" si="253"/>
        <v>0</v>
      </c>
      <c r="AM560" s="91">
        <f t="shared" si="254"/>
        <v>0</v>
      </c>
      <c r="AN560" s="91" t="str">
        <f t="shared" si="239"/>
        <v/>
      </c>
      <c r="AO560" s="91" t="str">
        <f t="shared" si="240"/>
        <v/>
      </c>
      <c r="AP560" s="113" t="str">
        <f t="shared" si="241"/>
        <v/>
      </c>
      <c r="AQ560" s="114">
        <f t="shared" si="234"/>
        <v>0</v>
      </c>
      <c r="AR560" s="114">
        <f t="shared" si="235"/>
        <v>30000</v>
      </c>
      <c r="AS560" s="114">
        <f t="shared" si="236"/>
        <v>1.5994864666664823</v>
      </c>
      <c r="AT560" s="114">
        <f t="shared" si="242"/>
        <v>0</v>
      </c>
      <c r="AU560" s="91">
        <f t="shared" si="255"/>
        <v>0</v>
      </c>
      <c r="AV560" s="91">
        <f t="shared" si="256"/>
        <v>0</v>
      </c>
      <c r="AW560" s="91">
        <f t="shared" si="257"/>
        <v>0</v>
      </c>
      <c r="AX560" s="115">
        <f>IF(AV560=0,AX559,IF(VLOOKUP(C559,Сводный!I:L,2,FALSE)&lt;0,IF(AX559&lt;0,AX559-1,-1),IF(AX559&gt;0,AX559+1,1)))</f>
        <v>-1</v>
      </c>
      <c r="AY560" s="120"/>
    </row>
    <row r="561" spans="1:51" s="25" customFormat="1" ht="11.25">
      <c r="A561" s="124"/>
      <c r="B561" s="116">
        <v>560</v>
      </c>
      <c r="C561" s="134"/>
      <c r="D561" s="83"/>
      <c r="E561" s="84"/>
      <c r="F561" s="83"/>
      <c r="G561" s="85"/>
      <c r="H561" s="85"/>
      <c r="I561" s="86"/>
      <c r="J561" s="86"/>
      <c r="K561" s="85"/>
      <c r="L561" s="86"/>
      <c r="M561" s="118"/>
      <c r="N561" s="108"/>
      <c r="O561" s="109"/>
      <c r="P561" s="110"/>
      <c r="Q561" s="86"/>
      <c r="R561" s="86"/>
      <c r="S561" s="128">
        <f t="shared" si="237"/>
        <v>30479.845939999945</v>
      </c>
      <c r="T561" s="128">
        <f t="shared" si="238"/>
        <v>0</v>
      </c>
      <c r="U561" s="126">
        <f t="shared" si="243"/>
        <v>0</v>
      </c>
      <c r="V561" s="126">
        <f t="shared" si="244"/>
        <v>0</v>
      </c>
      <c r="W561" s="125">
        <f t="shared" si="245"/>
        <v>0</v>
      </c>
      <c r="X561" s="125">
        <f t="shared" si="246"/>
        <v>0</v>
      </c>
      <c r="Y561" s="127">
        <f t="shared" si="247"/>
        <v>1407.0099999999979</v>
      </c>
      <c r="Z561" s="127">
        <f t="shared" si="248"/>
        <v>479.84593999999817</v>
      </c>
      <c r="AA561" s="127">
        <f t="shared" si="249"/>
        <v>1407.0099999999979</v>
      </c>
      <c r="AB561" s="127">
        <f t="shared" si="250"/>
        <v>479.84593999999817</v>
      </c>
      <c r="AC561" s="91" t="str">
        <f>VLOOKUP(WEEKDAY(C561,2),Служебный!K$4:L$10,2)</f>
        <v>сб</v>
      </c>
      <c r="AD561" s="111" t="str">
        <f t="shared" si="258"/>
        <v/>
      </c>
      <c r="AE561" s="91" t="e">
        <f>VLOOKUP(G:G,Служебный!B:G,6,)</f>
        <v>#N/A</v>
      </c>
      <c r="AF561" s="91" t="e">
        <f>VLOOKUP(G:G,Служебный!B:G,3,FALSE)</f>
        <v>#N/A</v>
      </c>
      <c r="AG561" s="91" t="e">
        <f>VLOOKUP(G:G,Служебный!B:G,4,FALSE)</f>
        <v>#N/A</v>
      </c>
      <c r="AH561" s="112">
        <f t="shared" si="251"/>
        <v>0</v>
      </c>
      <c r="AI561" s="112">
        <f t="shared" si="252"/>
        <v>0</v>
      </c>
      <c r="AJ561" s="112" t="str">
        <f t="shared" si="233"/>
        <v>интрадей</v>
      </c>
      <c r="AK561" s="91" t="str">
        <f>IF(D561&lt;Служебный!P$3,"Раньше открытия",IF(D561&gt;Служебный!P$6,"Позже закрытия",IF(D561&lt;Служебный!P$4,Служебный!N$4,IF((D561&gt;Служебный!P$5),Служебный!N$6,Служебный!N$5))))</f>
        <v>9:30 - 11:00</v>
      </c>
      <c r="AL561" s="91">
        <f t="shared" si="253"/>
        <v>0</v>
      </c>
      <c r="AM561" s="91">
        <f t="shared" si="254"/>
        <v>0</v>
      </c>
      <c r="AN561" s="91" t="str">
        <f t="shared" si="239"/>
        <v/>
      </c>
      <c r="AO561" s="91" t="str">
        <f t="shared" si="240"/>
        <v/>
      </c>
      <c r="AP561" s="113" t="str">
        <f t="shared" si="241"/>
        <v/>
      </c>
      <c r="AQ561" s="114">
        <f t="shared" si="234"/>
        <v>0</v>
      </c>
      <c r="AR561" s="114">
        <f t="shared" si="235"/>
        <v>30000</v>
      </c>
      <c r="AS561" s="114">
        <f t="shared" si="236"/>
        <v>1.5994864666664823</v>
      </c>
      <c r="AT561" s="114">
        <f t="shared" si="242"/>
        <v>0</v>
      </c>
      <c r="AU561" s="91">
        <f t="shared" si="255"/>
        <v>0</v>
      </c>
      <c r="AV561" s="91">
        <f t="shared" si="256"/>
        <v>0</v>
      </c>
      <c r="AW561" s="91">
        <f t="shared" si="257"/>
        <v>0</v>
      </c>
      <c r="AX561" s="115">
        <f>IF(AV561=0,AX560,IF(VLOOKUP(C560,Сводный!I:L,2,FALSE)&lt;0,IF(AX560&lt;0,AX560-1,-1),IF(AX560&gt;0,AX560+1,1)))</f>
        <v>-1</v>
      </c>
      <c r="AY561" s="120"/>
    </row>
    <row r="562" spans="1:51" s="25" customFormat="1" ht="11.25">
      <c r="A562" s="124"/>
      <c r="B562" s="116">
        <v>561</v>
      </c>
      <c r="C562" s="134"/>
      <c r="D562" s="83"/>
      <c r="E562" s="84"/>
      <c r="F562" s="83"/>
      <c r="G562" s="85"/>
      <c r="H562" s="85"/>
      <c r="I562" s="86"/>
      <c r="J562" s="86"/>
      <c r="K562" s="85"/>
      <c r="L562" s="86"/>
      <c r="M562" s="118"/>
      <c r="N562" s="108"/>
      <c r="O562" s="109"/>
      <c r="P562" s="110"/>
      <c r="Q562" s="86"/>
      <c r="R562" s="86"/>
      <c r="S562" s="128">
        <f t="shared" si="237"/>
        <v>30479.845939999945</v>
      </c>
      <c r="T562" s="128">
        <f t="shared" si="238"/>
        <v>0</v>
      </c>
      <c r="U562" s="126">
        <f t="shared" si="243"/>
        <v>0</v>
      </c>
      <c r="V562" s="126">
        <f t="shared" si="244"/>
        <v>0</v>
      </c>
      <c r="W562" s="125">
        <f t="shared" si="245"/>
        <v>0</v>
      </c>
      <c r="X562" s="125">
        <f t="shared" si="246"/>
        <v>0</v>
      </c>
      <c r="Y562" s="127">
        <f t="shared" si="247"/>
        <v>1407.0099999999979</v>
      </c>
      <c r="Z562" s="127">
        <f t="shared" si="248"/>
        <v>479.84593999999817</v>
      </c>
      <c r="AA562" s="127">
        <f t="shared" si="249"/>
        <v>1407.0099999999979</v>
      </c>
      <c r="AB562" s="127">
        <f t="shared" si="250"/>
        <v>479.84593999999817</v>
      </c>
      <c r="AC562" s="91" t="str">
        <f>VLOOKUP(WEEKDAY(C562,2),Служебный!K$4:L$10,2)</f>
        <v>сб</v>
      </c>
      <c r="AD562" s="111" t="str">
        <f t="shared" si="258"/>
        <v/>
      </c>
      <c r="AE562" s="91" t="e">
        <f>VLOOKUP(G:G,Служебный!B:G,6,)</f>
        <v>#N/A</v>
      </c>
      <c r="AF562" s="91" t="e">
        <f>VLOOKUP(G:G,Служебный!B:G,3,FALSE)</f>
        <v>#N/A</v>
      </c>
      <c r="AG562" s="91" t="e">
        <f>VLOOKUP(G:G,Служебный!B:G,4,FALSE)</f>
        <v>#N/A</v>
      </c>
      <c r="AH562" s="112">
        <f t="shared" si="251"/>
        <v>0</v>
      </c>
      <c r="AI562" s="112">
        <f t="shared" si="252"/>
        <v>0</v>
      </c>
      <c r="AJ562" s="112" t="str">
        <f t="shared" si="233"/>
        <v>интрадей</v>
      </c>
      <c r="AK562" s="91" t="str">
        <f>IF(D562&lt;Служебный!P$3,"Раньше открытия",IF(D562&gt;Служебный!P$6,"Позже закрытия",IF(D562&lt;Служебный!P$4,Служебный!N$4,IF((D562&gt;Служебный!P$5),Служебный!N$6,Служебный!N$5))))</f>
        <v>9:30 - 11:00</v>
      </c>
      <c r="AL562" s="91">
        <f t="shared" si="253"/>
        <v>0</v>
      </c>
      <c r="AM562" s="91">
        <f t="shared" si="254"/>
        <v>0</v>
      </c>
      <c r="AN562" s="91" t="str">
        <f t="shared" si="239"/>
        <v/>
      </c>
      <c r="AO562" s="91" t="str">
        <f t="shared" si="240"/>
        <v/>
      </c>
      <c r="AP562" s="113" t="str">
        <f t="shared" si="241"/>
        <v/>
      </c>
      <c r="AQ562" s="114">
        <f t="shared" si="234"/>
        <v>0</v>
      </c>
      <c r="AR562" s="114">
        <f t="shared" si="235"/>
        <v>30000</v>
      </c>
      <c r="AS562" s="114">
        <f t="shared" si="236"/>
        <v>1.5994864666664823</v>
      </c>
      <c r="AT562" s="114">
        <f t="shared" si="242"/>
        <v>0</v>
      </c>
      <c r="AU562" s="91">
        <f t="shared" si="255"/>
        <v>0</v>
      </c>
      <c r="AV562" s="91">
        <f t="shared" si="256"/>
        <v>0</v>
      </c>
      <c r="AW562" s="91">
        <f t="shared" si="257"/>
        <v>0</v>
      </c>
      <c r="AX562" s="115">
        <f>IF(AV562=0,AX561,IF(VLOOKUP(C561,Сводный!I:L,2,FALSE)&lt;0,IF(AX561&lt;0,AX561-1,-1),IF(AX561&gt;0,AX561+1,1)))</f>
        <v>-1</v>
      </c>
      <c r="AY562" s="120"/>
    </row>
    <row r="563" spans="1:51" s="25" customFormat="1" ht="11.25">
      <c r="A563" s="124"/>
      <c r="B563" s="116">
        <v>562</v>
      </c>
      <c r="C563" s="134"/>
      <c r="D563" s="83"/>
      <c r="E563" s="84"/>
      <c r="F563" s="83"/>
      <c r="G563" s="85"/>
      <c r="H563" s="85"/>
      <c r="I563" s="86"/>
      <c r="J563" s="86"/>
      <c r="K563" s="85"/>
      <c r="L563" s="86"/>
      <c r="M563" s="118"/>
      <c r="N563" s="108"/>
      <c r="O563" s="109"/>
      <c r="P563" s="110"/>
      <c r="Q563" s="86"/>
      <c r="R563" s="86"/>
      <c r="S563" s="128">
        <f t="shared" si="237"/>
        <v>30479.845939999945</v>
      </c>
      <c r="T563" s="128">
        <f t="shared" si="238"/>
        <v>0</v>
      </c>
      <c r="U563" s="126">
        <f t="shared" si="243"/>
        <v>0</v>
      </c>
      <c r="V563" s="126">
        <f t="shared" si="244"/>
        <v>0</v>
      </c>
      <c r="W563" s="125">
        <f t="shared" si="245"/>
        <v>0</v>
      </c>
      <c r="X563" s="125">
        <f t="shared" si="246"/>
        <v>0</v>
      </c>
      <c r="Y563" s="127">
        <f t="shared" si="247"/>
        <v>1407.0099999999979</v>
      </c>
      <c r="Z563" s="127">
        <f t="shared" si="248"/>
        <v>479.84593999999817</v>
      </c>
      <c r="AA563" s="127">
        <f t="shared" si="249"/>
        <v>1407.0099999999979</v>
      </c>
      <c r="AB563" s="127">
        <f t="shared" si="250"/>
        <v>479.84593999999817</v>
      </c>
      <c r="AC563" s="91" t="str">
        <f>VLOOKUP(WEEKDAY(C563,2),Служебный!K$4:L$10,2)</f>
        <v>сб</v>
      </c>
      <c r="AD563" s="111" t="str">
        <f t="shared" si="258"/>
        <v/>
      </c>
      <c r="AE563" s="91" t="e">
        <f>VLOOKUP(G:G,Служебный!B:G,6,)</f>
        <v>#N/A</v>
      </c>
      <c r="AF563" s="91" t="e">
        <f>VLOOKUP(G:G,Служебный!B:G,3,FALSE)</f>
        <v>#N/A</v>
      </c>
      <c r="AG563" s="91" t="e">
        <f>VLOOKUP(G:G,Служебный!B:G,4,FALSE)</f>
        <v>#N/A</v>
      </c>
      <c r="AH563" s="112">
        <f t="shared" si="251"/>
        <v>0</v>
      </c>
      <c r="AI563" s="112">
        <f t="shared" si="252"/>
        <v>0</v>
      </c>
      <c r="AJ563" s="112" t="str">
        <f t="shared" si="233"/>
        <v>интрадей</v>
      </c>
      <c r="AK563" s="91" t="str">
        <f>IF(D563&lt;Служебный!P$3,"Раньше открытия",IF(D563&gt;Служебный!P$6,"Позже закрытия",IF(D563&lt;Служебный!P$4,Служебный!N$4,IF((D563&gt;Служебный!P$5),Служебный!N$6,Служебный!N$5))))</f>
        <v>9:30 - 11:00</v>
      </c>
      <c r="AL563" s="91">
        <f t="shared" si="253"/>
        <v>0</v>
      </c>
      <c r="AM563" s="91">
        <f t="shared" si="254"/>
        <v>0</v>
      </c>
      <c r="AN563" s="91" t="str">
        <f t="shared" si="239"/>
        <v/>
      </c>
      <c r="AO563" s="91" t="str">
        <f t="shared" si="240"/>
        <v/>
      </c>
      <c r="AP563" s="113" t="str">
        <f t="shared" si="241"/>
        <v/>
      </c>
      <c r="AQ563" s="114">
        <f t="shared" si="234"/>
        <v>0</v>
      </c>
      <c r="AR563" s="114">
        <f t="shared" si="235"/>
        <v>30000</v>
      </c>
      <c r="AS563" s="114">
        <f t="shared" si="236"/>
        <v>1.5994864666664823</v>
      </c>
      <c r="AT563" s="114">
        <f t="shared" si="242"/>
        <v>0</v>
      </c>
      <c r="AU563" s="91">
        <f t="shared" si="255"/>
        <v>0</v>
      </c>
      <c r="AV563" s="91">
        <f t="shared" si="256"/>
        <v>0</v>
      </c>
      <c r="AW563" s="91">
        <f t="shared" si="257"/>
        <v>0</v>
      </c>
      <c r="AX563" s="115">
        <f>IF(AV563=0,AX562,IF(VLOOKUP(C562,Сводный!I:L,2,FALSE)&lt;0,IF(AX562&lt;0,AX562-1,-1),IF(AX562&gt;0,AX562+1,1)))</f>
        <v>-1</v>
      </c>
      <c r="AY563" s="120"/>
    </row>
    <row r="564" spans="1:51" s="25" customFormat="1" ht="11.25">
      <c r="A564" s="124"/>
      <c r="B564" s="116">
        <v>563</v>
      </c>
      <c r="C564" s="134"/>
      <c r="D564" s="83"/>
      <c r="E564" s="84"/>
      <c r="F564" s="83"/>
      <c r="G564" s="85"/>
      <c r="H564" s="85"/>
      <c r="I564" s="86"/>
      <c r="J564" s="86"/>
      <c r="K564" s="85"/>
      <c r="L564" s="86"/>
      <c r="M564" s="118"/>
      <c r="N564" s="108"/>
      <c r="O564" s="109"/>
      <c r="P564" s="110"/>
      <c r="Q564" s="86"/>
      <c r="R564" s="86"/>
      <c r="S564" s="128">
        <f t="shared" si="237"/>
        <v>30479.845939999945</v>
      </c>
      <c r="T564" s="128">
        <f t="shared" si="238"/>
        <v>0</v>
      </c>
      <c r="U564" s="126">
        <f t="shared" si="243"/>
        <v>0</v>
      </c>
      <c r="V564" s="126">
        <f t="shared" si="244"/>
        <v>0</v>
      </c>
      <c r="W564" s="125">
        <f t="shared" si="245"/>
        <v>0</v>
      </c>
      <c r="X564" s="125">
        <f t="shared" si="246"/>
        <v>0</v>
      </c>
      <c r="Y564" s="127">
        <f t="shared" si="247"/>
        <v>1407.0099999999979</v>
      </c>
      <c r="Z564" s="127">
        <f t="shared" si="248"/>
        <v>479.84593999999817</v>
      </c>
      <c r="AA564" s="127">
        <f t="shared" si="249"/>
        <v>1407.0099999999979</v>
      </c>
      <c r="AB564" s="127">
        <f t="shared" si="250"/>
        <v>479.84593999999817</v>
      </c>
      <c r="AC564" s="91" t="str">
        <f>VLOOKUP(WEEKDAY(C564,2),Служебный!K$4:L$10,2)</f>
        <v>сб</v>
      </c>
      <c r="AD564" s="111" t="str">
        <f t="shared" si="258"/>
        <v/>
      </c>
      <c r="AE564" s="91" t="e">
        <f>VLOOKUP(G:G,Служебный!B:G,6,)</f>
        <v>#N/A</v>
      </c>
      <c r="AF564" s="91" t="e">
        <f>VLOOKUP(G:G,Служебный!B:G,3,FALSE)</f>
        <v>#N/A</v>
      </c>
      <c r="AG564" s="91" t="e">
        <f>VLOOKUP(G:G,Служебный!B:G,4,FALSE)</f>
        <v>#N/A</v>
      </c>
      <c r="AH564" s="112">
        <f t="shared" si="251"/>
        <v>0</v>
      </c>
      <c r="AI564" s="112">
        <f t="shared" si="252"/>
        <v>0</v>
      </c>
      <c r="AJ564" s="112" t="str">
        <f t="shared" si="233"/>
        <v>интрадей</v>
      </c>
      <c r="AK564" s="91" t="str">
        <f>IF(D564&lt;Служебный!P$3,"Раньше открытия",IF(D564&gt;Служебный!P$6,"Позже закрытия",IF(D564&lt;Служебный!P$4,Служебный!N$4,IF((D564&gt;Служебный!P$5),Служебный!N$6,Служебный!N$5))))</f>
        <v>9:30 - 11:00</v>
      </c>
      <c r="AL564" s="91">
        <f t="shared" si="253"/>
        <v>0</v>
      </c>
      <c r="AM564" s="91">
        <f t="shared" si="254"/>
        <v>0</v>
      </c>
      <c r="AN564" s="91" t="str">
        <f t="shared" si="239"/>
        <v/>
      </c>
      <c r="AO564" s="91" t="str">
        <f t="shared" si="240"/>
        <v/>
      </c>
      <c r="AP564" s="113" t="str">
        <f t="shared" si="241"/>
        <v/>
      </c>
      <c r="AQ564" s="114">
        <f t="shared" si="234"/>
        <v>0</v>
      </c>
      <c r="AR564" s="114">
        <f t="shared" si="235"/>
        <v>30000</v>
      </c>
      <c r="AS564" s="114">
        <f t="shared" si="236"/>
        <v>1.5994864666664823</v>
      </c>
      <c r="AT564" s="114">
        <f t="shared" si="242"/>
        <v>0</v>
      </c>
      <c r="AU564" s="91">
        <f t="shared" si="255"/>
        <v>0</v>
      </c>
      <c r="AV564" s="91">
        <f t="shared" si="256"/>
        <v>0</v>
      </c>
      <c r="AW564" s="91">
        <f t="shared" si="257"/>
        <v>0</v>
      </c>
      <c r="AX564" s="115">
        <f>IF(AV564=0,AX563,IF(VLOOKUP(C563,Сводный!I:L,2,FALSE)&lt;0,IF(AX563&lt;0,AX563-1,-1),IF(AX563&gt;0,AX563+1,1)))</f>
        <v>-1</v>
      </c>
      <c r="AY564" s="120"/>
    </row>
    <row r="565" spans="1:51" s="25" customFormat="1" ht="11.25">
      <c r="A565" s="124"/>
      <c r="B565" s="116">
        <v>564</v>
      </c>
      <c r="C565" s="134"/>
      <c r="D565" s="83"/>
      <c r="E565" s="84"/>
      <c r="F565" s="83"/>
      <c r="G565" s="85"/>
      <c r="H565" s="85"/>
      <c r="I565" s="86"/>
      <c r="J565" s="86"/>
      <c r="K565" s="85"/>
      <c r="L565" s="86"/>
      <c r="M565" s="118"/>
      <c r="N565" s="108"/>
      <c r="O565" s="109"/>
      <c r="P565" s="110"/>
      <c r="Q565" s="86"/>
      <c r="R565" s="86"/>
      <c r="S565" s="128">
        <f t="shared" si="237"/>
        <v>30479.845939999945</v>
      </c>
      <c r="T565" s="128">
        <f t="shared" si="238"/>
        <v>0</v>
      </c>
      <c r="U565" s="126">
        <f t="shared" si="243"/>
        <v>0</v>
      </c>
      <c r="V565" s="126">
        <f t="shared" si="244"/>
        <v>0</v>
      </c>
      <c r="W565" s="125">
        <f t="shared" si="245"/>
        <v>0</v>
      </c>
      <c r="X565" s="125">
        <f t="shared" si="246"/>
        <v>0</v>
      </c>
      <c r="Y565" s="127">
        <f t="shared" si="247"/>
        <v>1407.0099999999979</v>
      </c>
      <c r="Z565" s="127">
        <f t="shared" si="248"/>
        <v>479.84593999999817</v>
      </c>
      <c r="AA565" s="127">
        <f t="shared" si="249"/>
        <v>1407.0099999999979</v>
      </c>
      <c r="AB565" s="127">
        <f t="shared" si="250"/>
        <v>479.84593999999817</v>
      </c>
      <c r="AC565" s="91" t="str">
        <f>VLOOKUP(WEEKDAY(C565,2),Служебный!K$4:L$10,2)</f>
        <v>сб</v>
      </c>
      <c r="AD565" s="111" t="str">
        <f t="shared" si="258"/>
        <v/>
      </c>
      <c r="AE565" s="91" t="e">
        <f>VLOOKUP(G:G,Служебный!B:G,6,)</f>
        <v>#N/A</v>
      </c>
      <c r="AF565" s="91" t="e">
        <f>VLOOKUP(G:G,Служебный!B:G,3,FALSE)</f>
        <v>#N/A</v>
      </c>
      <c r="AG565" s="91" t="e">
        <f>VLOOKUP(G:G,Служебный!B:G,4,FALSE)</f>
        <v>#N/A</v>
      </c>
      <c r="AH565" s="112">
        <f t="shared" si="251"/>
        <v>0</v>
      </c>
      <c r="AI565" s="112">
        <f t="shared" si="252"/>
        <v>0</v>
      </c>
      <c r="AJ565" s="112" t="str">
        <f t="shared" si="233"/>
        <v>интрадей</v>
      </c>
      <c r="AK565" s="91" t="str">
        <f>IF(D565&lt;Служебный!P$3,"Раньше открытия",IF(D565&gt;Служебный!P$6,"Позже закрытия",IF(D565&lt;Служебный!P$4,Служебный!N$4,IF((D565&gt;Служебный!P$5),Служебный!N$6,Служебный!N$5))))</f>
        <v>9:30 - 11:00</v>
      </c>
      <c r="AL565" s="91">
        <f t="shared" si="253"/>
        <v>0</v>
      </c>
      <c r="AM565" s="91">
        <f t="shared" si="254"/>
        <v>0</v>
      </c>
      <c r="AN565" s="91" t="str">
        <f t="shared" si="239"/>
        <v/>
      </c>
      <c r="AO565" s="91" t="str">
        <f t="shared" si="240"/>
        <v/>
      </c>
      <c r="AP565" s="113" t="str">
        <f t="shared" si="241"/>
        <v/>
      </c>
      <c r="AQ565" s="114">
        <f t="shared" si="234"/>
        <v>0</v>
      </c>
      <c r="AR565" s="114">
        <f t="shared" si="235"/>
        <v>30000</v>
      </c>
      <c r="AS565" s="114">
        <f t="shared" si="236"/>
        <v>1.5994864666664823</v>
      </c>
      <c r="AT565" s="114">
        <f t="shared" si="242"/>
        <v>0</v>
      </c>
      <c r="AU565" s="91">
        <f t="shared" si="255"/>
        <v>0</v>
      </c>
      <c r="AV565" s="91">
        <f t="shared" si="256"/>
        <v>0</v>
      </c>
      <c r="AW565" s="91">
        <f t="shared" si="257"/>
        <v>0</v>
      </c>
      <c r="AX565" s="115">
        <f>IF(AV565=0,AX564,IF(VLOOKUP(C564,Сводный!I:L,2,FALSE)&lt;0,IF(AX564&lt;0,AX564-1,-1),IF(AX564&gt;0,AX564+1,1)))</f>
        <v>-1</v>
      </c>
      <c r="AY565" s="120"/>
    </row>
    <row r="566" spans="1:51" s="25" customFormat="1" ht="11.25">
      <c r="A566" s="124"/>
      <c r="B566" s="116">
        <v>565</v>
      </c>
      <c r="C566" s="134"/>
      <c r="D566" s="83"/>
      <c r="E566" s="84"/>
      <c r="F566" s="83"/>
      <c r="G566" s="85"/>
      <c r="H566" s="85"/>
      <c r="I566" s="86"/>
      <c r="J566" s="86"/>
      <c r="K566" s="85"/>
      <c r="L566" s="86"/>
      <c r="M566" s="118"/>
      <c r="N566" s="108"/>
      <c r="O566" s="109"/>
      <c r="P566" s="110"/>
      <c r="Q566" s="86"/>
      <c r="R566" s="86"/>
      <c r="S566" s="128">
        <f t="shared" si="237"/>
        <v>30479.845939999945</v>
      </c>
      <c r="T566" s="128">
        <f t="shared" si="238"/>
        <v>0</v>
      </c>
      <c r="U566" s="126">
        <f t="shared" si="243"/>
        <v>0</v>
      </c>
      <c r="V566" s="126">
        <f t="shared" si="244"/>
        <v>0</v>
      </c>
      <c r="W566" s="125">
        <f t="shared" si="245"/>
        <v>0</v>
      </c>
      <c r="X566" s="125">
        <f t="shared" si="246"/>
        <v>0</v>
      </c>
      <c r="Y566" s="127">
        <f t="shared" si="247"/>
        <v>1407.0099999999979</v>
      </c>
      <c r="Z566" s="127">
        <f t="shared" si="248"/>
        <v>479.84593999999817</v>
      </c>
      <c r="AA566" s="127">
        <f t="shared" si="249"/>
        <v>1407.0099999999979</v>
      </c>
      <c r="AB566" s="127">
        <f t="shared" si="250"/>
        <v>479.84593999999817</v>
      </c>
      <c r="AC566" s="91" t="str">
        <f>VLOOKUP(WEEKDAY(C566,2),Служебный!K$4:L$10,2)</f>
        <v>сб</v>
      </c>
      <c r="AD566" s="111" t="str">
        <f t="shared" si="258"/>
        <v/>
      </c>
      <c r="AE566" s="91" t="e">
        <f>VLOOKUP(G:G,Служебный!B:G,6,)</f>
        <v>#N/A</v>
      </c>
      <c r="AF566" s="91" t="e">
        <f>VLOOKUP(G:G,Служебный!B:G,3,FALSE)</f>
        <v>#N/A</v>
      </c>
      <c r="AG566" s="91" t="e">
        <f>VLOOKUP(G:G,Служебный!B:G,4,FALSE)</f>
        <v>#N/A</v>
      </c>
      <c r="AH566" s="112">
        <f t="shared" si="251"/>
        <v>0</v>
      </c>
      <c r="AI566" s="112">
        <f t="shared" si="252"/>
        <v>0</v>
      </c>
      <c r="AJ566" s="112" t="str">
        <f t="shared" si="233"/>
        <v>интрадей</v>
      </c>
      <c r="AK566" s="91" t="str">
        <f>IF(D566&lt;Служебный!P$3,"Раньше открытия",IF(D566&gt;Служебный!P$6,"Позже закрытия",IF(D566&lt;Служебный!P$4,Служебный!N$4,IF((D566&gt;Служебный!P$5),Служебный!N$6,Служебный!N$5))))</f>
        <v>9:30 - 11:00</v>
      </c>
      <c r="AL566" s="91">
        <f t="shared" si="253"/>
        <v>0</v>
      </c>
      <c r="AM566" s="91">
        <f t="shared" si="254"/>
        <v>0</v>
      </c>
      <c r="AN566" s="91" t="str">
        <f t="shared" si="239"/>
        <v/>
      </c>
      <c r="AO566" s="91" t="str">
        <f t="shared" si="240"/>
        <v/>
      </c>
      <c r="AP566" s="113" t="str">
        <f t="shared" si="241"/>
        <v/>
      </c>
      <c r="AQ566" s="114">
        <f t="shared" si="234"/>
        <v>0</v>
      </c>
      <c r="AR566" s="114">
        <f t="shared" si="235"/>
        <v>30000</v>
      </c>
      <c r="AS566" s="114">
        <f t="shared" si="236"/>
        <v>1.5994864666664823</v>
      </c>
      <c r="AT566" s="114">
        <f t="shared" si="242"/>
        <v>0</v>
      </c>
      <c r="AU566" s="91">
        <f t="shared" si="255"/>
        <v>0</v>
      </c>
      <c r="AV566" s="91">
        <f t="shared" si="256"/>
        <v>0</v>
      </c>
      <c r="AW566" s="91">
        <f t="shared" si="257"/>
        <v>0</v>
      </c>
      <c r="AX566" s="115">
        <f>IF(AV566=0,AX565,IF(VLOOKUP(C565,Сводный!I:L,2,FALSE)&lt;0,IF(AX565&lt;0,AX565-1,-1),IF(AX565&gt;0,AX565+1,1)))</f>
        <v>-1</v>
      </c>
      <c r="AY566" s="120"/>
    </row>
    <row r="567" spans="1:51" s="25" customFormat="1" ht="11.25">
      <c r="A567" s="124"/>
      <c r="B567" s="116">
        <v>566</v>
      </c>
      <c r="C567" s="134"/>
      <c r="D567" s="83"/>
      <c r="E567" s="84"/>
      <c r="F567" s="83"/>
      <c r="G567" s="85"/>
      <c r="H567" s="85"/>
      <c r="I567" s="86"/>
      <c r="J567" s="86"/>
      <c r="K567" s="85"/>
      <c r="L567" s="86"/>
      <c r="M567" s="118"/>
      <c r="N567" s="108"/>
      <c r="O567" s="109"/>
      <c r="P567" s="110"/>
      <c r="Q567" s="86"/>
      <c r="R567" s="86"/>
      <c r="S567" s="128">
        <f t="shared" si="237"/>
        <v>30479.845939999945</v>
      </c>
      <c r="T567" s="128">
        <f t="shared" si="238"/>
        <v>0</v>
      </c>
      <c r="U567" s="126">
        <f t="shared" si="243"/>
        <v>0</v>
      </c>
      <c r="V567" s="126">
        <f t="shared" si="244"/>
        <v>0</v>
      </c>
      <c r="W567" s="125">
        <f t="shared" si="245"/>
        <v>0</v>
      </c>
      <c r="X567" s="125">
        <f t="shared" si="246"/>
        <v>0</v>
      </c>
      <c r="Y567" s="127">
        <f t="shared" si="247"/>
        <v>1407.0099999999979</v>
      </c>
      <c r="Z567" s="127">
        <f t="shared" si="248"/>
        <v>479.84593999999817</v>
      </c>
      <c r="AA567" s="127">
        <f t="shared" si="249"/>
        <v>1407.0099999999979</v>
      </c>
      <c r="AB567" s="127">
        <f t="shared" si="250"/>
        <v>479.84593999999817</v>
      </c>
      <c r="AC567" s="91" t="str">
        <f>VLOOKUP(WEEKDAY(C567,2),Служебный!K$4:L$10,2)</f>
        <v>сб</v>
      </c>
      <c r="AD567" s="111" t="str">
        <f t="shared" si="258"/>
        <v/>
      </c>
      <c r="AE567" s="91" t="e">
        <f>VLOOKUP(G:G,Служебный!B:G,6,)</f>
        <v>#N/A</v>
      </c>
      <c r="AF567" s="91" t="e">
        <f>VLOOKUP(G:G,Служебный!B:G,3,FALSE)</f>
        <v>#N/A</v>
      </c>
      <c r="AG567" s="91" t="e">
        <f>VLOOKUP(G:G,Служебный!B:G,4,FALSE)</f>
        <v>#N/A</v>
      </c>
      <c r="AH567" s="112">
        <f t="shared" si="251"/>
        <v>0</v>
      </c>
      <c r="AI567" s="112">
        <f t="shared" si="252"/>
        <v>0</v>
      </c>
      <c r="AJ567" s="112" t="str">
        <f t="shared" si="233"/>
        <v>интрадей</v>
      </c>
      <c r="AK567" s="91" t="str">
        <f>IF(D567&lt;Служебный!P$3,"Раньше открытия",IF(D567&gt;Служебный!P$6,"Позже закрытия",IF(D567&lt;Служебный!P$4,Служебный!N$4,IF((D567&gt;Служебный!P$5),Служебный!N$6,Служебный!N$5))))</f>
        <v>9:30 - 11:00</v>
      </c>
      <c r="AL567" s="91">
        <f t="shared" si="253"/>
        <v>0</v>
      </c>
      <c r="AM567" s="91">
        <f t="shared" si="254"/>
        <v>0</v>
      </c>
      <c r="AN567" s="91" t="str">
        <f t="shared" si="239"/>
        <v/>
      </c>
      <c r="AO567" s="91" t="str">
        <f t="shared" si="240"/>
        <v/>
      </c>
      <c r="AP567" s="113" t="str">
        <f t="shared" si="241"/>
        <v/>
      </c>
      <c r="AQ567" s="114">
        <f t="shared" si="234"/>
        <v>0</v>
      </c>
      <c r="AR567" s="114">
        <f t="shared" si="235"/>
        <v>30000</v>
      </c>
      <c r="AS567" s="114">
        <f t="shared" si="236"/>
        <v>1.5994864666664823</v>
      </c>
      <c r="AT567" s="114">
        <f t="shared" si="242"/>
        <v>0</v>
      </c>
      <c r="AU567" s="91">
        <f t="shared" si="255"/>
        <v>0</v>
      </c>
      <c r="AV567" s="91">
        <f t="shared" si="256"/>
        <v>0</v>
      </c>
      <c r="AW567" s="91">
        <f t="shared" si="257"/>
        <v>0</v>
      </c>
      <c r="AX567" s="115">
        <f>IF(AV567=0,AX566,IF(VLOOKUP(C566,Сводный!I:L,2,FALSE)&lt;0,IF(AX566&lt;0,AX566-1,-1),IF(AX566&gt;0,AX566+1,1)))</f>
        <v>-1</v>
      </c>
      <c r="AY567" s="120"/>
    </row>
    <row r="568" spans="1:51" s="25" customFormat="1" ht="11.25">
      <c r="A568" s="124"/>
      <c r="B568" s="116">
        <v>567</v>
      </c>
      <c r="C568" s="134"/>
      <c r="D568" s="83"/>
      <c r="E568" s="84"/>
      <c r="F568" s="83"/>
      <c r="G568" s="85"/>
      <c r="H568" s="85"/>
      <c r="I568" s="86"/>
      <c r="J568" s="86"/>
      <c r="K568" s="85"/>
      <c r="L568" s="86"/>
      <c r="M568" s="118"/>
      <c r="N568" s="108"/>
      <c r="O568" s="109"/>
      <c r="P568" s="110"/>
      <c r="Q568" s="86"/>
      <c r="R568" s="86"/>
      <c r="S568" s="128">
        <f t="shared" si="237"/>
        <v>30479.845939999945</v>
      </c>
      <c r="T568" s="128">
        <f t="shared" si="238"/>
        <v>0</v>
      </c>
      <c r="U568" s="126">
        <f t="shared" si="243"/>
        <v>0</v>
      </c>
      <c r="V568" s="126">
        <f t="shared" si="244"/>
        <v>0</v>
      </c>
      <c r="W568" s="125">
        <f t="shared" si="245"/>
        <v>0</v>
      </c>
      <c r="X568" s="125">
        <f t="shared" si="246"/>
        <v>0</v>
      </c>
      <c r="Y568" s="127">
        <f t="shared" si="247"/>
        <v>1407.0099999999979</v>
      </c>
      <c r="Z568" s="127">
        <f t="shared" si="248"/>
        <v>479.84593999999817</v>
      </c>
      <c r="AA568" s="127">
        <f t="shared" si="249"/>
        <v>1407.0099999999979</v>
      </c>
      <c r="AB568" s="127">
        <f t="shared" si="250"/>
        <v>479.84593999999817</v>
      </c>
      <c r="AC568" s="91" t="str">
        <f>VLOOKUP(WEEKDAY(C568,2),Служебный!K$4:L$10,2)</f>
        <v>сб</v>
      </c>
      <c r="AD568" s="111" t="str">
        <f t="shared" si="258"/>
        <v/>
      </c>
      <c r="AE568" s="91" t="e">
        <f>VLOOKUP(G:G,Служебный!B:G,6,)</f>
        <v>#N/A</v>
      </c>
      <c r="AF568" s="91" t="e">
        <f>VLOOKUP(G:G,Служебный!B:G,3,FALSE)</f>
        <v>#N/A</v>
      </c>
      <c r="AG568" s="91" t="e">
        <f>VLOOKUP(G:G,Служебный!B:G,4,FALSE)</f>
        <v>#N/A</v>
      </c>
      <c r="AH568" s="112">
        <f t="shared" si="251"/>
        <v>0</v>
      </c>
      <c r="AI568" s="112">
        <f t="shared" si="252"/>
        <v>0</v>
      </c>
      <c r="AJ568" s="112" t="str">
        <f t="shared" si="233"/>
        <v>интрадей</v>
      </c>
      <c r="AK568" s="91" t="str">
        <f>IF(D568&lt;Служебный!P$3,"Раньше открытия",IF(D568&gt;Служебный!P$6,"Позже закрытия",IF(D568&lt;Служебный!P$4,Служебный!N$4,IF((D568&gt;Служебный!P$5),Служебный!N$6,Служебный!N$5))))</f>
        <v>9:30 - 11:00</v>
      </c>
      <c r="AL568" s="91">
        <f t="shared" si="253"/>
        <v>0</v>
      </c>
      <c r="AM568" s="91">
        <f t="shared" si="254"/>
        <v>0</v>
      </c>
      <c r="AN568" s="91" t="str">
        <f t="shared" si="239"/>
        <v/>
      </c>
      <c r="AO568" s="91" t="str">
        <f t="shared" si="240"/>
        <v/>
      </c>
      <c r="AP568" s="113" t="str">
        <f t="shared" si="241"/>
        <v/>
      </c>
      <c r="AQ568" s="114">
        <f t="shared" si="234"/>
        <v>0</v>
      </c>
      <c r="AR568" s="114">
        <f t="shared" si="235"/>
        <v>30000</v>
      </c>
      <c r="AS568" s="114">
        <f t="shared" si="236"/>
        <v>1.5994864666664823</v>
      </c>
      <c r="AT568" s="114">
        <f t="shared" si="242"/>
        <v>0</v>
      </c>
      <c r="AU568" s="91">
        <f t="shared" si="255"/>
        <v>0</v>
      </c>
      <c r="AV568" s="91">
        <f t="shared" si="256"/>
        <v>0</v>
      </c>
      <c r="AW568" s="91">
        <f t="shared" si="257"/>
        <v>0</v>
      </c>
      <c r="AX568" s="115">
        <f>IF(AV568=0,AX567,IF(VLOOKUP(C567,Сводный!I:L,2,FALSE)&lt;0,IF(AX567&lt;0,AX567-1,-1),IF(AX567&gt;0,AX567+1,1)))</f>
        <v>-1</v>
      </c>
      <c r="AY568" s="120"/>
    </row>
    <row r="569" spans="1:51" s="25" customFormat="1" ht="11.25">
      <c r="A569" s="124"/>
      <c r="B569" s="116">
        <v>568</v>
      </c>
      <c r="C569" s="134"/>
      <c r="D569" s="83"/>
      <c r="E569" s="84"/>
      <c r="F569" s="83"/>
      <c r="G569" s="85"/>
      <c r="H569" s="85"/>
      <c r="I569" s="86"/>
      <c r="J569" s="86"/>
      <c r="K569" s="85"/>
      <c r="L569" s="86"/>
      <c r="M569" s="118"/>
      <c r="N569" s="108"/>
      <c r="O569" s="109"/>
      <c r="P569" s="110"/>
      <c r="Q569" s="86"/>
      <c r="R569" s="86"/>
      <c r="S569" s="128">
        <f t="shared" si="237"/>
        <v>30479.845939999945</v>
      </c>
      <c r="T569" s="128">
        <f t="shared" si="238"/>
        <v>0</v>
      </c>
      <c r="U569" s="126">
        <f t="shared" si="243"/>
        <v>0</v>
      </c>
      <c r="V569" s="126">
        <f t="shared" si="244"/>
        <v>0</v>
      </c>
      <c r="W569" s="125">
        <f t="shared" si="245"/>
        <v>0</v>
      </c>
      <c r="X569" s="125">
        <f t="shared" si="246"/>
        <v>0</v>
      </c>
      <c r="Y569" s="127">
        <f t="shared" si="247"/>
        <v>1407.0099999999979</v>
      </c>
      <c r="Z569" s="127">
        <f t="shared" si="248"/>
        <v>479.84593999999817</v>
      </c>
      <c r="AA569" s="127">
        <f t="shared" si="249"/>
        <v>1407.0099999999979</v>
      </c>
      <c r="AB569" s="127">
        <f t="shared" si="250"/>
        <v>479.84593999999817</v>
      </c>
      <c r="AC569" s="91" t="str">
        <f>VLOOKUP(WEEKDAY(C569,2),Служебный!K$4:L$10,2)</f>
        <v>сб</v>
      </c>
      <c r="AD569" s="111" t="str">
        <f t="shared" si="258"/>
        <v/>
      </c>
      <c r="AE569" s="91" t="e">
        <f>VLOOKUP(G:G,Служебный!B:G,6,)</f>
        <v>#N/A</v>
      </c>
      <c r="AF569" s="91" t="e">
        <f>VLOOKUP(G:G,Служебный!B:G,3,FALSE)</f>
        <v>#N/A</v>
      </c>
      <c r="AG569" s="91" t="e">
        <f>VLOOKUP(G:G,Служебный!B:G,4,FALSE)</f>
        <v>#N/A</v>
      </c>
      <c r="AH569" s="112">
        <f t="shared" si="251"/>
        <v>0</v>
      </c>
      <c r="AI569" s="112">
        <f t="shared" si="252"/>
        <v>0</v>
      </c>
      <c r="AJ569" s="112" t="str">
        <f t="shared" si="233"/>
        <v>интрадей</v>
      </c>
      <c r="AK569" s="91" t="str">
        <f>IF(D569&lt;Служебный!P$3,"Раньше открытия",IF(D569&gt;Служебный!P$6,"Позже закрытия",IF(D569&lt;Служебный!P$4,Служебный!N$4,IF((D569&gt;Служебный!P$5),Служебный!N$6,Служебный!N$5))))</f>
        <v>9:30 - 11:00</v>
      </c>
      <c r="AL569" s="91">
        <f t="shared" si="253"/>
        <v>0</v>
      </c>
      <c r="AM569" s="91">
        <f t="shared" si="254"/>
        <v>0</v>
      </c>
      <c r="AN569" s="91" t="str">
        <f t="shared" si="239"/>
        <v/>
      </c>
      <c r="AO569" s="91" t="str">
        <f t="shared" si="240"/>
        <v/>
      </c>
      <c r="AP569" s="113" t="str">
        <f t="shared" si="241"/>
        <v/>
      </c>
      <c r="AQ569" s="114">
        <f t="shared" si="234"/>
        <v>0</v>
      </c>
      <c r="AR569" s="114">
        <f t="shared" si="235"/>
        <v>30000</v>
      </c>
      <c r="AS569" s="114">
        <f t="shared" si="236"/>
        <v>1.5994864666664823</v>
      </c>
      <c r="AT569" s="114">
        <f t="shared" si="242"/>
        <v>0</v>
      </c>
      <c r="AU569" s="91">
        <f t="shared" si="255"/>
        <v>0</v>
      </c>
      <c r="AV569" s="91">
        <f t="shared" si="256"/>
        <v>0</v>
      </c>
      <c r="AW569" s="91">
        <f t="shared" si="257"/>
        <v>0</v>
      </c>
      <c r="AX569" s="115">
        <f>IF(AV569=0,AX568,IF(VLOOKUP(C568,Сводный!I:L,2,FALSE)&lt;0,IF(AX568&lt;0,AX568-1,-1),IF(AX568&gt;0,AX568+1,1)))</f>
        <v>-1</v>
      </c>
      <c r="AY569" s="120"/>
    </row>
    <row r="570" spans="1:51" s="25" customFormat="1" ht="11.25">
      <c r="A570" s="124"/>
      <c r="B570" s="116">
        <v>569</v>
      </c>
      <c r="C570" s="134"/>
      <c r="D570" s="83"/>
      <c r="E570" s="84"/>
      <c r="F570" s="83"/>
      <c r="G570" s="85"/>
      <c r="H570" s="85"/>
      <c r="I570" s="86"/>
      <c r="J570" s="86"/>
      <c r="K570" s="85"/>
      <c r="L570" s="86"/>
      <c r="M570" s="118"/>
      <c r="N570" s="108"/>
      <c r="O570" s="109"/>
      <c r="P570" s="110"/>
      <c r="Q570" s="86"/>
      <c r="R570" s="86"/>
      <c r="S570" s="128">
        <f t="shared" si="237"/>
        <v>30479.845939999945</v>
      </c>
      <c r="T570" s="128">
        <f t="shared" si="238"/>
        <v>0</v>
      </c>
      <c r="U570" s="126">
        <f t="shared" si="243"/>
        <v>0</v>
      </c>
      <c r="V570" s="126">
        <f t="shared" si="244"/>
        <v>0</v>
      </c>
      <c r="W570" s="125">
        <f t="shared" si="245"/>
        <v>0</v>
      </c>
      <c r="X570" s="125">
        <f t="shared" si="246"/>
        <v>0</v>
      </c>
      <c r="Y570" s="127">
        <f t="shared" si="247"/>
        <v>1407.0099999999979</v>
      </c>
      <c r="Z570" s="127">
        <f t="shared" si="248"/>
        <v>479.84593999999817</v>
      </c>
      <c r="AA570" s="127">
        <f t="shared" si="249"/>
        <v>1407.0099999999979</v>
      </c>
      <c r="AB570" s="127">
        <f t="shared" si="250"/>
        <v>479.84593999999817</v>
      </c>
      <c r="AC570" s="91" t="str">
        <f>VLOOKUP(WEEKDAY(C570,2),Служебный!K$4:L$10,2)</f>
        <v>сб</v>
      </c>
      <c r="AD570" s="111" t="str">
        <f t="shared" si="258"/>
        <v/>
      </c>
      <c r="AE570" s="91" t="e">
        <f>VLOOKUP(G:G,Служебный!B:G,6,)</f>
        <v>#N/A</v>
      </c>
      <c r="AF570" s="91" t="e">
        <f>VLOOKUP(G:G,Служебный!B:G,3,FALSE)</f>
        <v>#N/A</v>
      </c>
      <c r="AG570" s="91" t="e">
        <f>VLOOKUP(G:G,Служебный!B:G,4,FALSE)</f>
        <v>#N/A</v>
      </c>
      <c r="AH570" s="112">
        <f t="shared" si="251"/>
        <v>0</v>
      </c>
      <c r="AI570" s="112">
        <f t="shared" si="252"/>
        <v>0</v>
      </c>
      <c r="AJ570" s="112" t="str">
        <f t="shared" si="233"/>
        <v>интрадей</v>
      </c>
      <c r="AK570" s="91" t="str">
        <f>IF(D570&lt;Служебный!P$3,"Раньше открытия",IF(D570&gt;Служебный!P$6,"Позже закрытия",IF(D570&lt;Служебный!P$4,Служебный!N$4,IF((D570&gt;Служебный!P$5),Служебный!N$6,Служебный!N$5))))</f>
        <v>9:30 - 11:00</v>
      </c>
      <c r="AL570" s="91">
        <f t="shared" si="253"/>
        <v>0</v>
      </c>
      <c r="AM570" s="91">
        <f t="shared" si="254"/>
        <v>0</v>
      </c>
      <c r="AN570" s="91" t="str">
        <f t="shared" si="239"/>
        <v/>
      </c>
      <c r="AO570" s="91" t="str">
        <f t="shared" si="240"/>
        <v/>
      </c>
      <c r="AP570" s="113" t="str">
        <f t="shared" si="241"/>
        <v/>
      </c>
      <c r="AQ570" s="114">
        <f t="shared" si="234"/>
        <v>0</v>
      </c>
      <c r="AR570" s="114">
        <f t="shared" si="235"/>
        <v>30000</v>
      </c>
      <c r="AS570" s="114">
        <f t="shared" si="236"/>
        <v>1.5994864666664823</v>
      </c>
      <c r="AT570" s="114">
        <f t="shared" si="242"/>
        <v>0</v>
      </c>
      <c r="AU570" s="91">
        <f t="shared" si="255"/>
        <v>0</v>
      </c>
      <c r="AV570" s="91">
        <f t="shared" si="256"/>
        <v>0</v>
      </c>
      <c r="AW570" s="91">
        <f t="shared" si="257"/>
        <v>0</v>
      </c>
      <c r="AX570" s="115">
        <f>IF(AV570=0,AX569,IF(VLOOKUP(C569,Сводный!I:L,2,FALSE)&lt;0,IF(AX569&lt;0,AX569-1,-1),IF(AX569&gt;0,AX569+1,1)))</f>
        <v>-1</v>
      </c>
      <c r="AY570" s="120"/>
    </row>
    <row r="571" spans="1:51" s="25" customFormat="1" ht="11.25">
      <c r="A571" s="124"/>
      <c r="B571" s="116">
        <v>570</v>
      </c>
      <c r="C571" s="134"/>
      <c r="D571" s="83"/>
      <c r="E571" s="84"/>
      <c r="F571" s="83"/>
      <c r="G571" s="85"/>
      <c r="H571" s="85"/>
      <c r="I571" s="86"/>
      <c r="J571" s="86"/>
      <c r="K571" s="85"/>
      <c r="L571" s="86"/>
      <c r="M571" s="118"/>
      <c r="N571" s="108"/>
      <c r="O571" s="109"/>
      <c r="P571" s="110"/>
      <c r="Q571" s="86"/>
      <c r="R571" s="86"/>
      <c r="S571" s="128">
        <f t="shared" si="237"/>
        <v>30479.845939999945</v>
      </c>
      <c r="T571" s="128">
        <f t="shared" si="238"/>
        <v>0</v>
      </c>
      <c r="U571" s="126">
        <f t="shared" si="243"/>
        <v>0</v>
      </c>
      <c r="V571" s="126">
        <f t="shared" si="244"/>
        <v>0</v>
      </c>
      <c r="W571" s="125">
        <f t="shared" si="245"/>
        <v>0</v>
      </c>
      <c r="X571" s="125">
        <f t="shared" si="246"/>
        <v>0</v>
      </c>
      <c r="Y571" s="127">
        <f t="shared" si="247"/>
        <v>1407.0099999999979</v>
      </c>
      <c r="Z571" s="127">
        <f t="shared" si="248"/>
        <v>479.84593999999817</v>
      </c>
      <c r="AA571" s="127">
        <f t="shared" si="249"/>
        <v>1407.0099999999979</v>
      </c>
      <c r="AB571" s="127">
        <f t="shared" si="250"/>
        <v>479.84593999999817</v>
      </c>
      <c r="AC571" s="91" t="str">
        <f>VLOOKUP(WEEKDAY(C571,2),Служебный!K$4:L$10,2)</f>
        <v>сб</v>
      </c>
      <c r="AD571" s="111" t="str">
        <f t="shared" si="258"/>
        <v/>
      </c>
      <c r="AE571" s="91" t="e">
        <f>VLOOKUP(G:G,Служебный!B:G,6,)</f>
        <v>#N/A</v>
      </c>
      <c r="AF571" s="91" t="e">
        <f>VLOOKUP(G:G,Служебный!B:G,3,FALSE)</f>
        <v>#N/A</v>
      </c>
      <c r="AG571" s="91" t="e">
        <f>VLOOKUP(G:G,Служебный!B:G,4,FALSE)</f>
        <v>#N/A</v>
      </c>
      <c r="AH571" s="112">
        <f t="shared" si="251"/>
        <v>0</v>
      </c>
      <c r="AI571" s="112">
        <f t="shared" si="252"/>
        <v>0</v>
      </c>
      <c r="AJ571" s="112" t="str">
        <f t="shared" si="233"/>
        <v>интрадей</v>
      </c>
      <c r="AK571" s="91" t="str">
        <f>IF(D571&lt;Служебный!P$3,"Раньше открытия",IF(D571&gt;Служебный!P$6,"Позже закрытия",IF(D571&lt;Служебный!P$4,Служебный!N$4,IF((D571&gt;Служебный!P$5),Служебный!N$6,Служебный!N$5))))</f>
        <v>9:30 - 11:00</v>
      </c>
      <c r="AL571" s="91">
        <f t="shared" si="253"/>
        <v>0</v>
      </c>
      <c r="AM571" s="91">
        <f t="shared" si="254"/>
        <v>0</v>
      </c>
      <c r="AN571" s="91" t="str">
        <f t="shared" si="239"/>
        <v/>
      </c>
      <c r="AO571" s="91" t="str">
        <f t="shared" si="240"/>
        <v/>
      </c>
      <c r="AP571" s="113" t="str">
        <f t="shared" si="241"/>
        <v/>
      </c>
      <c r="AQ571" s="114">
        <f t="shared" si="234"/>
        <v>0</v>
      </c>
      <c r="AR571" s="114">
        <f t="shared" si="235"/>
        <v>30000</v>
      </c>
      <c r="AS571" s="114">
        <f t="shared" si="236"/>
        <v>1.5994864666664823</v>
      </c>
      <c r="AT571" s="114">
        <f t="shared" si="242"/>
        <v>0</v>
      </c>
      <c r="AU571" s="91">
        <f t="shared" si="255"/>
        <v>0</v>
      </c>
      <c r="AV571" s="91">
        <f t="shared" si="256"/>
        <v>0</v>
      </c>
      <c r="AW571" s="91">
        <f t="shared" si="257"/>
        <v>0</v>
      </c>
      <c r="AX571" s="115">
        <f>IF(AV571=0,AX570,IF(VLOOKUP(C570,Сводный!I:L,2,FALSE)&lt;0,IF(AX570&lt;0,AX570-1,-1),IF(AX570&gt;0,AX570+1,1)))</f>
        <v>-1</v>
      </c>
      <c r="AY571" s="120"/>
    </row>
    <row r="572" spans="1:51" s="25" customFormat="1" ht="11.25">
      <c r="A572" s="124"/>
      <c r="B572" s="116">
        <v>571</v>
      </c>
      <c r="C572" s="134"/>
      <c r="D572" s="83"/>
      <c r="E572" s="84"/>
      <c r="F572" s="83"/>
      <c r="G572" s="85"/>
      <c r="H572" s="85"/>
      <c r="I572" s="86"/>
      <c r="J572" s="86"/>
      <c r="K572" s="85"/>
      <c r="L572" s="86"/>
      <c r="M572" s="118"/>
      <c r="N572" s="108"/>
      <c r="O572" s="109"/>
      <c r="P572" s="110"/>
      <c r="Q572" s="86"/>
      <c r="R572" s="86"/>
      <c r="S572" s="128">
        <f t="shared" si="237"/>
        <v>30479.845939999945</v>
      </c>
      <c r="T572" s="128">
        <f t="shared" si="238"/>
        <v>0</v>
      </c>
      <c r="U572" s="126">
        <f t="shared" si="243"/>
        <v>0</v>
      </c>
      <c r="V572" s="126">
        <f t="shared" si="244"/>
        <v>0</v>
      </c>
      <c r="W572" s="125">
        <f t="shared" si="245"/>
        <v>0</v>
      </c>
      <c r="X572" s="125">
        <f t="shared" si="246"/>
        <v>0</v>
      </c>
      <c r="Y572" s="127">
        <f t="shared" si="247"/>
        <v>1407.0099999999979</v>
      </c>
      <c r="Z572" s="127">
        <f t="shared" si="248"/>
        <v>479.84593999999817</v>
      </c>
      <c r="AA572" s="127">
        <f t="shared" si="249"/>
        <v>1407.0099999999979</v>
      </c>
      <c r="AB572" s="127">
        <f t="shared" si="250"/>
        <v>479.84593999999817</v>
      </c>
      <c r="AC572" s="91" t="str">
        <f>VLOOKUP(WEEKDAY(C572,2),Служебный!K$4:L$10,2)</f>
        <v>сб</v>
      </c>
      <c r="AD572" s="111" t="str">
        <f t="shared" si="258"/>
        <v/>
      </c>
      <c r="AE572" s="91" t="e">
        <f>VLOOKUP(G:G,Служебный!B:G,6,)</f>
        <v>#N/A</v>
      </c>
      <c r="AF572" s="91" t="e">
        <f>VLOOKUP(G:G,Служебный!B:G,3,FALSE)</f>
        <v>#N/A</v>
      </c>
      <c r="AG572" s="91" t="e">
        <f>VLOOKUP(G:G,Служебный!B:G,4,FALSE)</f>
        <v>#N/A</v>
      </c>
      <c r="AH572" s="112">
        <f t="shared" si="251"/>
        <v>0</v>
      </c>
      <c r="AI572" s="112">
        <f t="shared" si="252"/>
        <v>0</v>
      </c>
      <c r="AJ572" s="112" t="str">
        <f t="shared" si="233"/>
        <v>интрадей</v>
      </c>
      <c r="AK572" s="91" t="str">
        <f>IF(D572&lt;Служебный!P$3,"Раньше открытия",IF(D572&gt;Служебный!P$6,"Позже закрытия",IF(D572&lt;Служебный!P$4,Служебный!N$4,IF((D572&gt;Служебный!P$5),Служебный!N$6,Служебный!N$5))))</f>
        <v>9:30 - 11:00</v>
      </c>
      <c r="AL572" s="91">
        <f t="shared" si="253"/>
        <v>0</v>
      </c>
      <c r="AM572" s="91">
        <f t="shared" si="254"/>
        <v>0</v>
      </c>
      <c r="AN572" s="91" t="str">
        <f t="shared" si="239"/>
        <v/>
      </c>
      <c r="AO572" s="91" t="str">
        <f t="shared" si="240"/>
        <v/>
      </c>
      <c r="AP572" s="113" t="str">
        <f t="shared" si="241"/>
        <v/>
      </c>
      <c r="AQ572" s="114">
        <f t="shared" si="234"/>
        <v>0</v>
      </c>
      <c r="AR572" s="114">
        <f t="shared" si="235"/>
        <v>30000</v>
      </c>
      <c r="AS572" s="114">
        <f t="shared" si="236"/>
        <v>1.5994864666664823</v>
      </c>
      <c r="AT572" s="114">
        <f t="shared" si="242"/>
        <v>0</v>
      </c>
      <c r="AU572" s="91">
        <f t="shared" si="255"/>
        <v>0</v>
      </c>
      <c r="AV572" s="91">
        <f t="shared" si="256"/>
        <v>0</v>
      </c>
      <c r="AW572" s="91">
        <f t="shared" si="257"/>
        <v>0</v>
      </c>
      <c r="AX572" s="115">
        <f>IF(AV572=0,AX571,IF(VLOOKUP(C571,Сводный!I:L,2,FALSE)&lt;0,IF(AX571&lt;0,AX571-1,-1),IF(AX571&gt;0,AX571+1,1)))</f>
        <v>-1</v>
      </c>
      <c r="AY572" s="120"/>
    </row>
    <row r="573" spans="1:51" s="25" customFormat="1" ht="11.25">
      <c r="A573" s="124"/>
      <c r="B573" s="116">
        <v>572</v>
      </c>
      <c r="C573" s="134"/>
      <c r="D573" s="83"/>
      <c r="E573" s="84"/>
      <c r="F573" s="83"/>
      <c r="G573" s="85"/>
      <c r="H573" s="85"/>
      <c r="I573" s="86"/>
      <c r="J573" s="86"/>
      <c r="K573" s="85"/>
      <c r="L573" s="86"/>
      <c r="M573" s="118"/>
      <c r="N573" s="108"/>
      <c r="O573" s="109"/>
      <c r="P573" s="110"/>
      <c r="Q573" s="86"/>
      <c r="R573" s="86"/>
      <c r="S573" s="128">
        <f t="shared" si="237"/>
        <v>30479.845939999945</v>
      </c>
      <c r="T573" s="128">
        <f t="shared" si="238"/>
        <v>0</v>
      </c>
      <c r="U573" s="126">
        <f t="shared" si="243"/>
        <v>0</v>
      </c>
      <c r="V573" s="126">
        <f t="shared" si="244"/>
        <v>0</v>
      </c>
      <c r="W573" s="125">
        <f t="shared" si="245"/>
        <v>0</v>
      </c>
      <c r="X573" s="125">
        <f t="shared" si="246"/>
        <v>0</v>
      </c>
      <c r="Y573" s="127">
        <f t="shared" si="247"/>
        <v>1407.0099999999979</v>
      </c>
      <c r="Z573" s="127">
        <f t="shared" si="248"/>
        <v>479.84593999999817</v>
      </c>
      <c r="AA573" s="127">
        <f t="shared" si="249"/>
        <v>1407.0099999999979</v>
      </c>
      <c r="AB573" s="127">
        <f t="shared" si="250"/>
        <v>479.84593999999817</v>
      </c>
      <c r="AC573" s="91" t="str">
        <f>VLOOKUP(WEEKDAY(C573,2),Служебный!K$4:L$10,2)</f>
        <v>сб</v>
      </c>
      <c r="AD573" s="111" t="str">
        <f t="shared" si="258"/>
        <v/>
      </c>
      <c r="AE573" s="91" t="e">
        <f>VLOOKUP(G:G,Служебный!B:G,6,)</f>
        <v>#N/A</v>
      </c>
      <c r="AF573" s="91" t="e">
        <f>VLOOKUP(G:G,Служебный!B:G,3,FALSE)</f>
        <v>#N/A</v>
      </c>
      <c r="AG573" s="91" t="e">
        <f>VLOOKUP(G:G,Служебный!B:G,4,FALSE)</f>
        <v>#N/A</v>
      </c>
      <c r="AH573" s="112">
        <f t="shared" si="251"/>
        <v>0</v>
      </c>
      <c r="AI573" s="112">
        <f t="shared" si="252"/>
        <v>0</v>
      </c>
      <c r="AJ573" s="112" t="str">
        <f t="shared" si="233"/>
        <v>интрадей</v>
      </c>
      <c r="AK573" s="91" t="str">
        <f>IF(D573&lt;Служебный!P$3,"Раньше открытия",IF(D573&gt;Служебный!P$6,"Позже закрытия",IF(D573&lt;Служебный!P$4,Служебный!N$4,IF((D573&gt;Служебный!P$5),Служебный!N$6,Служебный!N$5))))</f>
        <v>9:30 - 11:00</v>
      </c>
      <c r="AL573" s="91">
        <f t="shared" si="253"/>
        <v>0</v>
      </c>
      <c r="AM573" s="91">
        <f t="shared" si="254"/>
        <v>0</v>
      </c>
      <c r="AN573" s="91" t="str">
        <f t="shared" si="239"/>
        <v/>
      </c>
      <c r="AO573" s="91" t="str">
        <f t="shared" si="240"/>
        <v/>
      </c>
      <c r="AP573" s="113" t="str">
        <f t="shared" si="241"/>
        <v/>
      </c>
      <c r="AQ573" s="114">
        <f t="shared" si="234"/>
        <v>0</v>
      </c>
      <c r="AR573" s="114">
        <f t="shared" si="235"/>
        <v>30000</v>
      </c>
      <c r="AS573" s="114">
        <f t="shared" si="236"/>
        <v>1.5994864666664823</v>
      </c>
      <c r="AT573" s="114">
        <f t="shared" si="242"/>
        <v>0</v>
      </c>
      <c r="AU573" s="91">
        <f t="shared" si="255"/>
        <v>0</v>
      </c>
      <c r="AV573" s="91">
        <f t="shared" si="256"/>
        <v>0</v>
      </c>
      <c r="AW573" s="91">
        <f t="shared" si="257"/>
        <v>0</v>
      </c>
      <c r="AX573" s="115">
        <f>IF(AV573=0,AX572,IF(VLOOKUP(C572,Сводный!I:L,2,FALSE)&lt;0,IF(AX572&lt;0,AX572-1,-1),IF(AX572&gt;0,AX572+1,1)))</f>
        <v>-1</v>
      </c>
      <c r="AY573" s="120"/>
    </row>
    <row r="574" spans="1:51" s="25" customFormat="1" ht="11.25">
      <c r="A574" s="124"/>
      <c r="B574" s="116">
        <v>573</v>
      </c>
      <c r="C574" s="134"/>
      <c r="D574" s="83"/>
      <c r="E574" s="84"/>
      <c r="F574" s="83"/>
      <c r="G574" s="85"/>
      <c r="H574" s="85"/>
      <c r="I574" s="86"/>
      <c r="J574" s="86"/>
      <c r="K574" s="85"/>
      <c r="L574" s="86"/>
      <c r="M574" s="118"/>
      <c r="N574" s="108"/>
      <c r="O574" s="109"/>
      <c r="P574" s="110"/>
      <c r="Q574" s="86"/>
      <c r="R574" s="86"/>
      <c r="S574" s="128">
        <f t="shared" si="237"/>
        <v>30479.845939999945</v>
      </c>
      <c r="T574" s="128">
        <f t="shared" si="238"/>
        <v>0</v>
      </c>
      <c r="U574" s="126">
        <f t="shared" si="243"/>
        <v>0</v>
      </c>
      <c r="V574" s="126">
        <f t="shared" si="244"/>
        <v>0</v>
      </c>
      <c r="W574" s="125">
        <f t="shared" si="245"/>
        <v>0</v>
      </c>
      <c r="X574" s="125">
        <f t="shared" si="246"/>
        <v>0</v>
      </c>
      <c r="Y574" s="127">
        <f t="shared" si="247"/>
        <v>1407.0099999999979</v>
      </c>
      <c r="Z574" s="127">
        <f t="shared" si="248"/>
        <v>479.84593999999817</v>
      </c>
      <c r="AA574" s="127">
        <f t="shared" si="249"/>
        <v>1407.0099999999979</v>
      </c>
      <c r="AB574" s="127">
        <f t="shared" si="250"/>
        <v>479.84593999999817</v>
      </c>
      <c r="AC574" s="91" t="str">
        <f>VLOOKUP(WEEKDAY(C574,2),Служебный!K$4:L$10,2)</f>
        <v>сб</v>
      </c>
      <c r="AD574" s="111" t="str">
        <f t="shared" si="258"/>
        <v/>
      </c>
      <c r="AE574" s="91" t="e">
        <f>VLOOKUP(G:G,Служебный!B:G,6,)</f>
        <v>#N/A</v>
      </c>
      <c r="AF574" s="91" t="e">
        <f>VLOOKUP(G:G,Служебный!B:G,3,FALSE)</f>
        <v>#N/A</v>
      </c>
      <c r="AG574" s="91" t="e">
        <f>VLOOKUP(G:G,Служебный!B:G,4,FALSE)</f>
        <v>#N/A</v>
      </c>
      <c r="AH574" s="112">
        <f t="shared" si="251"/>
        <v>0</v>
      </c>
      <c r="AI574" s="112">
        <f t="shared" si="252"/>
        <v>0</v>
      </c>
      <c r="AJ574" s="112" t="str">
        <f t="shared" si="233"/>
        <v>интрадей</v>
      </c>
      <c r="AK574" s="91" t="str">
        <f>IF(D574&lt;Служебный!P$3,"Раньше открытия",IF(D574&gt;Служебный!P$6,"Позже закрытия",IF(D574&lt;Служебный!P$4,Служебный!N$4,IF((D574&gt;Служебный!P$5),Служебный!N$6,Служебный!N$5))))</f>
        <v>9:30 - 11:00</v>
      </c>
      <c r="AL574" s="91">
        <f t="shared" si="253"/>
        <v>0</v>
      </c>
      <c r="AM574" s="91">
        <f t="shared" si="254"/>
        <v>0</v>
      </c>
      <c r="AN574" s="91" t="str">
        <f t="shared" si="239"/>
        <v/>
      </c>
      <c r="AO574" s="91" t="str">
        <f t="shared" si="240"/>
        <v/>
      </c>
      <c r="AP574" s="113" t="str">
        <f t="shared" si="241"/>
        <v/>
      </c>
      <c r="AQ574" s="114">
        <f t="shared" si="234"/>
        <v>0</v>
      </c>
      <c r="AR574" s="114">
        <f t="shared" si="235"/>
        <v>30000</v>
      </c>
      <c r="AS574" s="114">
        <f t="shared" si="236"/>
        <v>1.5994864666664823</v>
      </c>
      <c r="AT574" s="114">
        <f t="shared" si="242"/>
        <v>0</v>
      </c>
      <c r="AU574" s="91">
        <f t="shared" si="255"/>
        <v>0</v>
      </c>
      <c r="AV574" s="91">
        <f t="shared" si="256"/>
        <v>0</v>
      </c>
      <c r="AW574" s="91">
        <f t="shared" si="257"/>
        <v>0</v>
      </c>
      <c r="AX574" s="115">
        <f>IF(AV574=0,AX573,IF(VLOOKUP(C573,Сводный!I:L,2,FALSE)&lt;0,IF(AX573&lt;0,AX573-1,-1),IF(AX573&gt;0,AX573+1,1)))</f>
        <v>-1</v>
      </c>
      <c r="AY574" s="120"/>
    </row>
    <row r="575" spans="1:51" s="25" customFormat="1" ht="11.25">
      <c r="A575" s="124"/>
      <c r="B575" s="116">
        <v>574</v>
      </c>
      <c r="C575" s="134"/>
      <c r="D575" s="83"/>
      <c r="E575" s="84"/>
      <c r="F575" s="83"/>
      <c r="G575" s="85"/>
      <c r="H575" s="85"/>
      <c r="I575" s="86"/>
      <c r="J575" s="86"/>
      <c r="K575" s="85"/>
      <c r="L575" s="86"/>
      <c r="M575" s="118"/>
      <c r="N575" s="108"/>
      <c r="O575" s="109"/>
      <c r="P575" s="110"/>
      <c r="Q575" s="86"/>
      <c r="R575" s="86"/>
      <c r="S575" s="128">
        <f t="shared" si="237"/>
        <v>30479.845939999945</v>
      </c>
      <c r="T575" s="128">
        <f t="shared" si="238"/>
        <v>0</v>
      </c>
      <c r="U575" s="126">
        <f t="shared" si="243"/>
        <v>0</v>
      </c>
      <c r="V575" s="126">
        <f t="shared" si="244"/>
        <v>0</v>
      </c>
      <c r="W575" s="125">
        <f t="shared" si="245"/>
        <v>0</v>
      </c>
      <c r="X575" s="125">
        <f t="shared" si="246"/>
        <v>0</v>
      </c>
      <c r="Y575" s="127">
        <f t="shared" si="247"/>
        <v>1407.0099999999979</v>
      </c>
      <c r="Z575" s="127">
        <f t="shared" si="248"/>
        <v>479.84593999999817</v>
      </c>
      <c r="AA575" s="127">
        <f t="shared" si="249"/>
        <v>1407.0099999999979</v>
      </c>
      <c r="AB575" s="127">
        <f t="shared" si="250"/>
        <v>479.84593999999817</v>
      </c>
      <c r="AC575" s="91" t="str">
        <f>VLOOKUP(WEEKDAY(C575,2),Служебный!K$4:L$10,2)</f>
        <v>сб</v>
      </c>
      <c r="AD575" s="111" t="str">
        <f t="shared" si="258"/>
        <v/>
      </c>
      <c r="AE575" s="91" t="e">
        <f>VLOOKUP(G:G,Служебный!B:G,6,)</f>
        <v>#N/A</v>
      </c>
      <c r="AF575" s="91" t="e">
        <f>VLOOKUP(G:G,Служебный!B:G,3,FALSE)</f>
        <v>#N/A</v>
      </c>
      <c r="AG575" s="91" t="e">
        <f>VLOOKUP(G:G,Служебный!B:G,4,FALSE)</f>
        <v>#N/A</v>
      </c>
      <c r="AH575" s="112">
        <f t="shared" si="251"/>
        <v>0</v>
      </c>
      <c r="AI575" s="112">
        <f t="shared" si="252"/>
        <v>0</v>
      </c>
      <c r="AJ575" s="112" t="str">
        <f t="shared" si="233"/>
        <v>интрадей</v>
      </c>
      <c r="AK575" s="91" t="str">
        <f>IF(D575&lt;Служебный!P$3,"Раньше открытия",IF(D575&gt;Служебный!P$6,"Позже закрытия",IF(D575&lt;Служебный!P$4,Служебный!N$4,IF((D575&gt;Служебный!P$5),Служебный!N$6,Служебный!N$5))))</f>
        <v>9:30 - 11:00</v>
      </c>
      <c r="AL575" s="91">
        <f t="shared" si="253"/>
        <v>0</v>
      </c>
      <c r="AM575" s="91">
        <f t="shared" si="254"/>
        <v>0</v>
      </c>
      <c r="AN575" s="91" t="str">
        <f t="shared" si="239"/>
        <v/>
      </c>
      <c r="AO575" s="91" t="str">
        <f t="shared" si="240"/>
        <v/>
      </c>
      <c r="AP575" s="113" t="str">
        <f t="shared" si="241"/>
        <v/>
      </c>
      <c r="AQ575" s="114">
        <f t="shared" si="234"/>
        <v>0</v>
      </c>
      <c r="AR575" s="114">
        <f t="shared" si="235"/>
        <v>30000</v>
      </c>
      <c r="AS575" s="114">
        <f t="shared" si="236"/>
        <v>1.5994864666664823</v>
      </c>
      <c r="AT575" s="114">
        <f t="shared" si="242"/>
        <v>0</v>
      </c>
      <c r="AU575" s="91">
        <f t="shared" si="255"/>
        <v>0</v>
      </c>
      <c r="AV575" s="91">
        <f t="shared" si="256"/>
        <v>0</v>
      </c>
      <c r="AW575" s="91">
        <f t="shared" si="257"/>
        <v>0</v>
      </c>
      <c r="AX575" s="115">
        <f>IF(AV575=0,AX574,IF(VLOOKUP(C574,Сводный!I:L,2,FALSE)&lt;0,IF(AX574&lt;0,AX574-1,-1),IF(AX574&gt;0,AX574+1,1)))</f>
        <v>-1</v>
      </c>
      <c r="AY575" s="120"/>
    </row>
    <row r="576" spans="1:51" s="25" customFormat="1" ht="11.25">
      <c r="A576" s="124"/>
      <c r="B576" s="116">
        <v>575</v>
      </c>
      <c r="C576" s="134"/>
      <c r="D576" s="83"/>
      <c r="E576" s="84"/>
      <c r="F576" s="83"/>
      <c r="G576" s="85"/>
      <c r="H576" s="85"/>
      <c r="I576" s="86"/>
      <c r="J576" s="86"/>
      <c r="K576" s="85"/>
      <c r="L576" s="86"/>
      <c r="M576" s="118"/>
      <c r="N576" s="108"/>
      <c r="O576" s="109"/>
      <c r="P576" s="110"/>
      <c r="Q576" s="86"/>
      <c r="R576" s="86"/>
      <c r="S576" s="128">
        <f t="shared" si="237"/>
        <v>30479.845939999945</v>
      </c>
      <c r="T576" s="128">
        <f t="shared" si="238"/>
        <v>0</v>
      </c>
      <c r="U576" s="126">
        <f t="shared" si="243"/>
        <v>0</v>
      </c>
      <c r="V576" s="126">
        <f t="shared" si="244"/>
        <v>0</v>
      </c>
      <c r="W576" s="125">
        <f t="shared" si="245"/>
        <v>0</v>
      </c>
      <c r="X576" s="125">
        <f t="shared" si="246"/>
        <v>0</v>
      </c>
      <c r="Y576" s="127">
        <f t="shared" si="247"/>
        <v>1407.0099999999979</v>
      </c>
      <c r="Z576" s="127">
        <f t="shared" si="248"/>
        <v>479.84593999999817</v>
      </c>
      <c r="AA576" s="127">
        <f t="shared" si="249"/>
        <v>1407.0099999999979</v>
      </c>
      <c r="AB576" s="127">
        <f t="shared" si="250"/>
        <v>479.84593999999817</v>
      </c>
      <c r="AC576" s="91" t="str">
        <f>VLOOKUP(WEEKDAY(C576,2),Служебный!K$4:L$10,2)</f>
        <v>сб</v>
      </c>
      <c r="AD576" s="111" t="str">
        <f t="shared" si="258"/>
        <v/>
      </c>
      <c r="AE576" s="91" t="e">
        <f>VLOOKUP(G:G,Служебный!B:G,6,)</f>
        <v>#N/A</v>
      </c>
      <c r="AF576" s="91" t="e">
        <f>VLOOKUP(G:G,Служебный!B:G,3,FALSE)</f>
        <v>#N/A</v>
      </c>
      <c r="AG576" s="91" t="e">
        <f>VLOOKUP(G:G,Служебный!B:G,4,FALSE)</f>
        <v>#N/A</v>
      </c>
      <c r="AH576" s="112">
        <f t="shared" si="251"/>
        <v>0</v>
      </c>
      <c r="AI576" s="112">
        <f t="shared" si="252"/>
        <v>0</v>
      </c>
      <c r="AJ576" s="112" t="str">
        <f t="shared" si="233"/>
        <v>интрадей</v>
      </c>
      <c r="AK576" s="91" t="str">
        <f>IF(D576&lt;Служебный!P$3,"Раньше открытия",IF(D576&gt;Служебный!P$6,"Позже закрытия",IF(D576&lt;Служебный!P$4,Служебный!N$4,IF((D576&gt;Служебный!P$5),Служебный!N$6,Служебный!N$5))))</f>
        <v>9:30 - 11:00</v>
      </c>
      <c r="AL576" s="91">
        <f t="shared" si="253"/>
        <v>0</v>
      </c>
      <c r="AM576" s="91">
        <f t="shared" si="254"/>
        <v>0</v>
      </c>
      <c r="AN576" s="91" t="str">
        <f t="shared" si="239"/>
        <v/>
      </c>
      <c r="AO576" s="91" t="str">
        <f t="shared" si="240"/>
        <v/>
      </c>
      <c r="AP576" s="113" t="str">
        <f t="shared" si="241"/>
        <v/>
      </c>
      <c r="AQ576" s="114">
        <f t="shared" si="234"/>
        <v>0</v>
      </c>
      <c r="AR576" s="114">
        <f t="shared" si="235"/>
        <v>30000</v>
      </c>
      <c r="AS576" s="114">
        <f t="shared" si="236"/>
        <v>1.5994864666664823</v>
      </c>
      <c r="AT576" s="114">
        <f t="shared" si="242"/>
        <v>0</v>
      </c>
      <c r="AU576" s="91">
        <f t="shared" si="255"/>
        <v>0</v>
      </c>
      <c r="AV576" s="91">
        <f t="shared" si="256"/>
        <v>0</v>
      </c>
      <c r="AW576" s="91">
        <f t="shared" si="257"/>
        <v>0</v>
      </c>
      <c r="AX576" s="115">
        <f>IF(AV576=0,AX575,IF(VLOOKUP(C575,Сводный!I:L,2,FALSE)&lt;0,IF(AX575&lt;0,AX575-1,-1),IF(AX575&gt;0,AX575+1,1)))</f>
        <v>-1</v>
      </c>
      <c r="AY576" s="120"/>
    </row>
    <row r="577" spans="1:51" s="25" customFormat="1" ht="11.25">
      <c r="A577" s="124"/>
      <c r="B577" s="116">
        <v>576</v>
      </c>
      <c r="C577" s="134"/>
      <c r="D577" s="83"/>
      <c r="E577" s="84"/>
      <c r="F577" s="83"/>
      <c r="G577" s="85"/>
      <c r="H577" s="85"/>
      <c r="I577" s="86"/>
      <c r="J577" s="86"/>
      <c r="K577" s="85"/>
      <c r="L577" s="86"/>
      <c r="M577" s="118"/>
      <c r="N577" s="108"/>
      <c r="O577" s="109"/>
      <c r="P577" s="110"/>
      <c r="Q577" s="86"/>
      <c r="R577" s="86"/>
      <c r="S577" s="128">
        <f t="shared" si="237"/>
        <v>30479.845939999945</v>
      </c>
      <c r="T577" s="128">
        <f t="shared" si="238"/>
        <v>0</v>
      </c>
      <c r="U577" s="126">
        <f t="shared" si="243"/>
        <v>0</v>
      </c>
      <c r="V577" s="126">
        <f t="shared" si="244"/>
        <v>0</v>
      </c>
      <c r="W577" s="125">
        <f t="shared" si="245"/>
        <v>0</v>
      </c>
      <c r="X577" s="125">
        <f t="shared" si="246"/>
        <v>0</v>
      </c>
      <c r="Y577" s="127">
        <f t="shared" si="247"/>
        <v>1407.0099999999979</v>
      </c>
      <c r="Z577" s="127">
        <f t="shared" si="248"/>
        <v>479.84593999999817</v>
      </c>
      <c r="AA577" s="127">
        <f t="shared" si="249"/>
        <v>1407.0099999999979</v>
      </c>
      <c r="AB577" s="127">
        <f t="shared" si="250"/>
        <v>479.84593999999817</v>
      </c>
      <c r="AC577" s="91" t="str">
        <f>VLOOKUP(WEEKDAY(C577,2),Служебный!K$4:L$10,2)</f>
        <v>сб</v>
      </c>
      <c r="AD577" s="111" t="str">
        <f t="shared" si="258"/>
        <v/>
      </c>
      <c r="AE577" s="91" t="e">
        <f>VLOOKUP(G:G,Служебный!B:G,6,)</f>
        <v>#N/A</v>
      </c>
      <c r="AF577" s="91" t="e">
        <f>VLOOKUP(G:G,Служебный!B:G,3,FALSE)</f>
        <v>#N/A</v>
      </c>
      <c r="AG577" s="91" t="e">
        <f>VLOOKUP(G:G,Служебный!B:G,4,FALSE)</f>
        <v>#N/A</v>
      </c>
      <c r="AH577" s="112">
        <f t="shared" si="251"/>
        <v>0</v>
      </c>
      <c r="AI577" s="112">
        <f t="shared" si="252"/>
        <v>0</v>
      </c>
      <c r="AJ577" s="112" t="str">
        <f t="shared" si="233"/>
        <v>интрадей</v>
      </c>
      <c r="AK577" s="91" t="str">
        <f>IF(D577&lt;Служебный!P$3,"Раньше открытия",IF(D577&gt;Служебный!P$6,"Позже закрытия",IF(D577&lt;Служебный!P$4,Служебный!N$4,IF((D577&gt;Служебный!P$5),Служебный!N$6,Служебный!N$5))))</f>
        <v>9:30 - 11:00</v>
      </c>
      <c r="AL577" s="91">
        <f t="shared" si="253"/>
        <v>0</v>
      </c>
      <c r="AM577" s="91">
        <f t="shared" si="254"/>
        <v>0</v>
      </c>
      <c r="AN577" s="91" t="str">
        <f t="shared" si="239"/>
        <v/>
      </c>
      <c r="AO577" s="91" t="str">
        <f t="shared" si="240"/>
        <v/>
      </c>
      <c r="AP577" s="113" t="str">
        <f t="shared" si="241"/>
        <v/>
      </c>
      <c r="AQ577" s="114">
        <f t="shared" si="234"/>
        <v>0</v>
      </c>
      <c r="AR577" s="114">
        <f t="shared" si="235"/>
        <v>30000</v>
      </c>
      <c r="AS577" s="114">
        <f t="shared" si="236"/>
        <v>1.5994864666664823</v>
      </c>
      <c r="AT577" s="114">
        <f t="shared" si="242"/>
        <v>0</v>
      </c>
      <c r="AU577" s="91">
        <f t="shared" si="255"/>
        <v>0</v>
      </c>
      <c r="AV577" s="91">
        <f t="shared" si="256"/>
        <v>0</v>
      </c>
      <c r="AW577" s="91">
        <f t="shared" si="257"/>
        <v>0</v>
      </c>
      <c r="AX577" s="115">
        <f>IF(AV577=0,AX576,IF(VLOOKUP(C576,Сводный!I:L,2,FALSE)&lt;0,IF(AX576&lt;0,AX576-1,-1),IF(AX576&gt;0,AX576+1,1)))</f>
        <v>-1</v>
      </c>
      <c r="AY577" s="120"/>
    </row>
    <row r="578" spans="1:51" s="25" customFormat="1" ht="11.25">
      <c r="A578" s="124"/>
      <c r="B578" s="116">
        <v>577</v>
      </c>
      <c r="C578" s="134"/>
      <c r="D578" s="83"/>
      <c r="E578" s="84"/>
      <c r="F578" s="83"/>
      <c r="G578" s="85"/>
      <c r="H578" s="85"/>
      <c r="I578" s="86"/>
      <c r="J578" s="86"/>
      <c r="K578" s="85"/>
      <c r="L578" s="86"/>
      <c r="M578" s="118"/>
      <c r="N578" s="108"/>
      <c r="O578" s="109"/>
      <c r="P578" s="110"/>
      <c r="Q578" s="86"/>
      <c r="R578" s="86"/>
      <c r="S578" s="128">
        <f t="shared" si="237"/>
        <v>30479.845939999945</v>
      </c>
      <c r="T578" s="128">
        <f t="shared" si="238"/>
        <v>0</v>
      </c>
      <c r="U578" s="126">
        <f t="shared" si="243"/>
        <v>0</v>
      </c>
      <c r="V578" s="126">
        <f t="shared" si="244"/>
        <v>0</v>
      </c>
      <c r="W578" s="125">
        <f t="shared" si="245"/>
        <v>0</v>
      </c>
      <c r="X578" s="125">
        <f t="shared" si="246"/>
        <v>0</v>
      </c>
      <c r="Y578" s="127">
        <f t="shared" si="247"/>
        <v>1407.0099999999979</v>
      </c>
      <c r="Z578" s="127">
        <f t="shared" si="248"/>
        <v>479.84593999999817</v>
      </c>
      <c r="AA578" s="127">
        <f t="shared" si="249"/>
        <v>1407.0099999999979</v>
      </c>
      <c r="AB578" s="127">
        <f t="shared" si="250"/>
        <v>479.84593999999817</v>
      </c>
      <c r="AC578" s="91" t="str">
        <f>VLOOKUP(WEEKDAY(C578,2),Служебный!K$4:L$10,2)</f>
        <v>сб</v>
      </c>
      <c r="AD578" s="111" t="str">
        <f t="shared" si="258"/>
        <v/>
      </c>
      <c r="AE578" s="91" t="e">
        <f>VLOOKUP(G:G,Служебный!B:G,6,)</f>
        <v>#N/A</v>
      </c>
      <c r="AF578" s="91" t="e">
        <f>VLOOKUP(G:G,Служебный!B:G,3,FALSE)</f>
        <v>#N/A</v>
      </c>
      <c r="AG578" s="91" t="e">
        <f>VLOOKUP(G:G,Служебный!B:G,4,FALSE)</f>
        <v>#N/A</v>
      </c>
      <c r="AH578" s="112">
        <f t="shared" si="251"/>
        <v>0</v>
      </c>
      <c r="AI578" s="112">
        <f t="shared" si="252"/>
        <v>0</v>
      </c>
      <c r="AJ578" s="112" t="str">
        <f t="shared" ref="AJ578:AJ641" si="259">IFERROR(IF(FLOOR((AH578/86400),1)=0,"интрадей",(FLOOR((AH578/86400),1))-(FLOOR((AH578/86400),1))-NETWORKDAYS(E578,C578)),IF(FLOOR((AH578/86400),1)=0,"интрадей",(FLOOR((AH578/86400),1))))</f>
        <v>интрадей</v>
      </c>
      <c r="AK578" s="91" t="str">
        <f>IF(D578&lt;Служебный!P$3,"Раньше открытия",IF(D578&gt;Служебный!P$6,"Позже закрытия",IF(D578&lt;Служебный!P$4,Служебный!N$4,IF((D578&gt;Служебный!P$5),Служебный!N$6,Служебный!N$5))))</f>
        <v>9:30 - 11:00</v>
      </c>
      <c r="AL578" s="91">
        <f t="shared" si="253"/>
        <v>0</v>
      </c>
      <c r="AM578" s="91">
        <f t="shared" si="254"/>
        <v>0</v>
      </c>
      <c r="AN578" s="91" t="str">
        <f t="shared" si="239"/>
        <v/>
      </c>
      <c r="AO578" s="91" t="str">
        <f t="shared" si="240"/>
        <v/>
      </c>
      <c r="AP578" s="113" t="str">
        <f t="shared" si="241"/>
        <v/>
      </c>
      <c r="AQ578" s="114">
        <f t="shared" ref="AQ578:AQ641" si="260">IF(AV578&lt;&gt;0,S578,0)</f>
        <v>0</v>
      </c>
      <c r="AR578" s="114">
        <f t="shared" si="235"/>
        <v>30000</v>
      </c>
      <c r="AS578" s="114">
        <f t="shared" si="236"/>
        <v>1.5994864666664823</v>
      </c>
      <c r="AT578" s="114">
        <f t="shared" si="242"/>
        <v>0</v>
      </c>
      <c r="AU578" s="91">
        <f t="shared" si="255"/>
        <v>0</v>
      </c>
      <c r="AV578" s="91">
        <f t="shared" si="256"/>
        <v>0</v>
      </c>
      <c r="AW578" s="91">
        <f t="shared" si="257"/>
        <v>0</v>
      </c>
      <c r="AX578" s="115">
        <f>IF(AV578=0,AX577,IF(VLOOKUP(C577,Сводный!I:L,2,FALSE)&lt;0,IF(AX577&lt;0,AX577-1,-1),IF(AX577&gt;0,AX577+1,1)))</f>
        <v>-1</v>
      </c>
      <c r="AY578" s="120"/>
    </row>
    <row r="579" spans="1:51" s="25" customFormat="1" ht="11.25">
      <c r="A579" s="124"/>
      <c r="B579" s="116">
        <v>578</v>
      </c>
      <c r="C579" s="134"/>
      <c r="D579" s="83"/>
      <c r="E579" s="84"/>
      <c r="F579" s="83"/>
      <c r="G579" s="85"/>
      <c r="H579" s="85"/>
      <c r="I579" s="86"/>
      <c r="J579" s="86"/>
      <c r="K579" s="85"/>
      <c r="L579" s="86"/>
      <c r="M579" s="118"/>
      <c r="N579" s="108"/>
      <c r="O579" s="109"/>
      <c r="P579" s="110"/>
      <c r="Q579" s="86"/>
      <c r="R579" s="86"/>
      <c r="S579" s="128">
        <f t="shared" si="237"/>
        <v>30479.845939999945</v>
      </c>
      <c r="T579" s="128">
        <f t="shared" si="238"/>
        <v>0</v>
      </c>
      <c r="U579" s="126">
        <f t="shared" si="243"/>
        <v>0</v>
      </c>
      <c r="V579" s="126">
        <f t="shared" si="244"/>
        <v>0</v>
      </c>
      <c r="W579" s="125">
        <f t="shared" si="245"/>
        <v>0</v>
      </c>
      <c r="X579" s="125">
        <f t="shared" si="246"/>
        <v>0</v>
      </c>
      <c r="Y579" s="127">
        <f t="shared" si="247"/>
        <v>1407.0099999999979</v>
      </c>
      <c r="Z579" s="127">
        <f t="shared" si="248"/>
        <v>479.84593999999817</v>
      </c>
      <c r="AA579" s="127">
        <f t="shared" si="249"/>
        <v>1407.0099999999979</v>
      </c>
      <c r="AB579" s="127">
        <f t="shared" si="250"/>
        <v>479.84593999999817</v>
      </c>
      <c r="AC579" s="91" t="str">
        <f>VLOOKUP(WEEKDAY(C579,2),Служебный!K$4:L$10,2)</f>
        <v>сб</v>
      </c>
      <c r="AD579" s="111" t="str">
        <f t="shared" si="258"/>
        <v/>
      </c>
      <c r="AE579" s="91" t="e">
        <f>VLOOKUP(G:G,Служебный!B:G,6,)</f>
        <v>#N/A</v>
      </c>
      <c r="AF579" s="91" t="e">
        <f>VLOOKUP(G:G,Служебный!B:G,3,FALSE)</f>
        <v>#N/A</v>
      </c>
      <c r="AG579" s="91" t="e">
        <f>VLOOKUP(G:G,Служебный!B:G,4,FALSE)</f>
        <v>#N/A</v>
      </c>
      <c r="AH579" s="112">
        <f t="shared" si="251"/>
        <v>0</v>
      </c>
      <c r="AI579" s="112">
        <f t="shared" si="252"/>
        <v>0</v>
      </c>
      <c r="AJ579" s="112" t="str">
        <f t="shared" si="259"/>
        <v>интрадей</v>
      </c>
      <c r="AK579" s="91" t="str">
        <f>IF(D579&lt;Служебный!P$3,"Раньше открытия",IF(D579&gt;Служебный!P$6,"Позже закрытия",IF(D579&lt;Служебный!P$4,Служебный!N$4,IF((D579&gt;Служебный!P$5),Служебный!N$6,Служебный!N$5))))</f>
        <v>9:30 - 11:00</v>
      </c>
      <c r="AL579" s="91">
        <f t="shared" si="253"/>
        <v>0</v>
      </c>
      <c r="AM579" s="91">
        <f t="shared" si="254"/>
        <v>0</v>
      </c>
      <c r="AN579" s="91" t="str">
        <f t="shared" si="239"/>
        <v/>
      </c>
      <c r="AO579" s="91" t="str">
        <f t="shared" si="240"/>
        <v/>
      </c>
      <c r="AP579" s="113" t="str">
        <f t="shared" si="241"/>
        <v/>
      </c>
      <c r="AQ579" s="114">
        <f t="shared" si="260"/>
        <v>0</v>
      </c>
      <c r="AR579" s="114">
        <f t="shared" ref="AR579:AR642" si="261">AR578+R579</f>
        <v>30000</v>
      </c>
      <c r="AS579" s="114">
        <f t="shared" ref="AS579:AS642" si="262">IFERROR(100*(S579-AR579)/AR579,"Заполните депозит")</f>
        <v>1.5994864666664823</v>
      </c>
      <c r="AT579" s="114">
        <f t="shared" si="242"/>
        <v>0</v>
      </c>
      <c r="AU579" s="91">
        <f t="shared" si="255"/>
        <v>0</v>
      </c>
      <c r="AV579" s="91">
        <f t="shared" si="256"/>
        <v>0</v>
      </c>
      <c r="AW579" s="91">
        <f t="shared" si="257"/>
        <v>0</v>
      </c>
      <c r="AX579" s="115">
        <f>IF(AV579=0,AX578,IF(VLOOKUP(C578,Сводный!I:L,2,FALSE)&lt;0,IF(AX578&lt;0,AX578-1,-1),IF(AX578&gt;0,AX578+1,1)))</f>
        <v>-1</v>
      </c>
      <c r="AY579" s="120"/>
    </row>
    <row r="580" spans="1:51" s="25" customFormat="1" ht="11.25">
      <c r="A580" s="124"/>
      <c r="B580" s="116">
        <v>579</v>
      </c>
      <c r="C580" s="134"/>
      <c r="D580" s="83"/>
      <c r="E580" s="84"/>
      <c r="F580" s="83"/>
      <c r="G580" s="85"/>
      <c r="H580" s="85"/>
      <c r="I580" s="86"/>
      <c r="J580" s="86"/>
      <c r="K580" s="85"/>
      <c r="L580" s="86"/>
      <c r="M580" s="118"/>
      <c r="N580" s="108"/>
      <c r="O580" s="109"/>
      <c r="P580" s="110"/>
      <c r="Q580" s="86"/>
      <c r="R580" s="86"/>
      <c r="S580" s="128">
        <f t="shared" ref="S580:S643" si="263">S579+R580+X580</f>
        <v>30479.845939999945</v>
      </c>
      <c r="T580" s="128">
        <f t="shared" ref="T580:T643" si="264">L580</f>
        <v>0</v>
      </c>
      <c r="U580" s="126">
        <f t="shared" si="243"/>
        <v>0</v>
      </c>
      <c r="V580" s="126">
        <f t="shared" si="244"/>
        <v>0</v>
      </c>
      <c r="W580" s="125">
        <f t="shared" si="245"/>
        <v>0</v>
      </c>
      <c r="X580" s="125">
        <f t="shared" si="246"/>
        <v>0</v>
      </c>
      <c r="Y580" s="127">
        <f t="shared" si="247"/>
        <v>1407.0099999999979</v>
      </c>
      <c r="Z580" s="127">
        <f t="shared" si="248"/>
        <v>479.84593999999817</v>
      </c>
      <c r="AA580" s="127">
        <f t="shared" si="249"/>
        <v>1407.0099999999979</v>
      </c>
      <c r="AB580" s="127">
        <f t="shared" si="250"/>
        <v>479.84593999999817</v>
      </c>
      <c r="AC580" s="91" t="str">
        <f>VLOOKUP(WEEKDAY(C580,2),Служебный!K$4:L$10,2)</f>
        <v>сб</v>
      </c>
      <c r="AD580" s="111" t="str">
        <f t="shared" si="258"/>
        <v/>
      </c>
      <c r="AE580" s="91" t="e">
        <f>VLOOKUP(G:G,Служебный!B:G,6,)</f>
        <v>#N/A</v>
      </c>
      <c r="AF580" s="91" t="e">
        <f>VLOOKUP(G:G,Служебный!B:G,3,FALSE)</f>
        <v>#N/A</v>
      </c>
      <c r="AG580" s="91" t="e">
        <f>VLOOKUP(G:G,Служебный!B:G,4,FALSE)</f>
        <v>#N/A</v>
      </c>
      <c r="AH580" s="112">
        <f t="shared" si="251"/>
        <v>0</v>
      </c>
      <c r="AI580" s="112">
        <f t="shared" si="252"/>
        <v>0</v>
      </c>
      <c r="AJ580" s="112" t="str">
        <f t="shared" si="259"/>
        <v>интрадей</v>
      </c>
      <c r="AK580" s="91" t="str">
        <f>IF(D580&lt;Служебный!P$3,"Раньше открытия",IF(D580&gt;Служебный!P$6,"Позже закрытия",IF(D580&lt;Служебный!P$4,Служебный!N$4,IF((D580&gt;Служебный!P$5),Служебный!N$6,Служебный!N$5))))</f>
        <v>9:30 - 11:00</v>
      </c>
      <c r="AL580" s="91">
        <f t="shared" si="253"/>
        <v>0</v>
      </c>
      <c r="AM580" s="91">
        <f t="shared" si="254"/>
        <v>0</v>
      </c>
      <c r="AN580" s="91" t="str">
        <f t="shared" ref="AN580:AN643" si="265">IF(G580&lt;&gt;"",YEAR(C580),"")</f>
        <v/>
      </c>
      <c r="AO580" s="91" t="str">
        <f t="shared" ref="AO580:AO643" si="266">IF(G580&lt;&gt;"",(IF(TEXT(C580,"MMMM") = "MMMM",TEXT(C580,"ММММ"),TEXT(C580,"MMMM"))),"")</f>
        <v/>
      </c>
      <c r="AP580" s="113" t="str">
        <f t="shared" ref="AP580:AP643" si="267">IF(G580&lt;&gt;"",CEILING((C580-DATE(YEAR(C580),1,1)+WEEKDAY(DATE(YEAR(C580),1,1),2))/7,1),"")</f>
        <v/>
      </c>
      <c r="AQ580" s="114">
        <f t="shared" si="260"/>
        <v>0</v>
      </c>
      <c r="AR580" s="114">
        <f t="shared" si="261"/>
        <v>30000</v>
      </c>
      <c r="AS580" s="114">
        <f t="shared" si="262"/>
        <v>1.5994864666664823</v>
      </c>
      <c r="AT580" s="114">
        <f t="shared" ref="AT580:AT643" si="268">IFERROR(100*(S580-S579-R580)/(S579+R580),"Заполните депозит")</f>
        <v>0</v>
      </c>
      <c r="AU580" s="91">
        <f t="shared" si="255"/>
        <v>0</v>
      </c>
      <c r="AV580" s="91">
        <f t="shared" si="256"/>
        <v>0</v>
      </c>
      <c r="AW580" s="91">
        <f t="shared" si="257"/>
        <v>0</v>
      </c>
      <c r="AX580" s="115">
        <f>IF(AV580=0,AX579,IF(VLOOKUP(C579,Сводный!I:L,2,FALSE)&lt;0,IF(AX579&lt;0,AX579-1,-1),IF(AX579&gt;0,AX579+1,1)))</f>
        <v>-1</v>
      </c>
      <c r="AY580" s="120"/>
    </row>
    <row r="581" spans="1:51" s="25" customFormat="1" ht="11.25">
      <c r="A581" s="124"/>
      <c r="B581" s="116">
        <v>580</v>
      </c>
      <c r="C581" s="134"/>
      <c r="D581" s="83"/>
      <c r="E581" s="84"/>
      <c r="F581" s="83"/>
      <c r="G581" s="85"/>
      <c r="H581" s="85"/>
      <c r="I581" s="86"/>
      <c r="J581" s="86"/>
      <c r="K581" s="85"/>
      <c r="L581" s="86"/>
      <c r="M581" s="118"/>
      <c r="N581" s="108"/>
      <c r="O581" s="109"/>
      <c r="P581" s="110"/>
      <c r="Q581" s="86"/>
      <c r="R581" s="86"/>
      <c r="S581" s="128">
        <f t="shared" si="263"/>
        <v>30479.845939999945</v>
      </c>
      <c r="T581" s="128">
        <f t="shared" si="264"/>
        <v>0</v>
      </c>
      <c r="U581" s="126">
        <f t="shared" si="243"/>
        <v>0</v>
      </c>
      <c r="V581" s="126">
        <f t="shared" si="244"/>
        <v>0</v>
      </c>
      <c r="W581" s="125">
        <f t="shared" si="245"/>
        <v>0</v>
      </c>
      <c r="X581" s="125">
        <f t="shared" si="246"/>
        <v>0</v>
      </c>
      <c r="Y581" s="127">
        <f t="shared" si="247"/>
        <v>1407.0099999999979</v>
      </c>
      <c r="Z581" s="127">
        <f t="shared" si="248"/>
        <v>479.84593999999817</v>
      </c>
      <c r="AA581" s="127">
        <f t="shared" si="249"/>
        <v>1407.0099999999979</v>
      </c>
      <c r="AB581" s="127">
        <f t="shared" si="250"/>
        <v>479.84593999999817</v>
      </c>
      <c r="AC581" s="91" t="str">
        <f>VLOOKUP(WEEKDAY(C581,2),Служебный!K$4:L$10,2)</f>
        <v>сб</v>
      </c>
      <c r="AD581" s="111" t="str">
        <f t="shared" si="258"/>
        <v/>
      </c>
      <c r="AE581" s="91" t="e">
        <f>VLOOKUP(G:G,Служебный!B:G,6,)</f>
        <v>#N/A</v>
      </c>
      <c r="AF581" s="91" t="e">
        <f>VLOOKUP(G:G,Служебный!B:G,3,FALSE)</f>
        <v>#N/A</v>
      </c>
      <c r="AG581" s="91" t="e">
        <f>VLOOKUP(G:G,Служебный!B:G,4,FALSE)</f>
        <v>#N/A</v>
      </c>
      <c r="AH581" s="112">
        <f t="shared" si="251"/>
        <v>0</v>
      </c>
      <c r="AI581" s="112">
        <f t="shared" si="252"/>
        <v>0</v>
      </c>
      <c r="AJ581" s="112" t="str">
        <f t="shared" si="259"/>
        <v>интрадей</v>
      </c>
      <c r="AK581" s="91" t="str">
        <f>IF(D581&lt;Служебный!P$3,"Раньше открытия",IF(D581&gt;Служебный!P$6,"Позже закрытия",IF(D581&lt;Служебный!P$4,Служебный!N$4,IF((D581&gt;Служебный!P$5),Служебный!N$6,Служебный!N$5))))</f>
        <v>9:30 - 11:00</v>
      </c>
      <c r="AL581" s="91">
        <f t="shared" si="253"/>
        <v>0</v>
      </c>
      <c r="AM581" s="91">
        <f t="shared" si="254"/>
        <v>0</v>
      </c>
      <c r="AN581" s="91" t="str">
        <f t="shared" si="265"/>
        <v/>
      </c>
      <c r="AO581" s="91" t="str">
        <f t="shared" si="266"/>
        <v/>
      </c>
      <c r="AP581" s="113" t="str">
        <f t="shared" si="267"/>
        <v/>
      </c>
      <c r="AQ581" s="114">
        <f t="shared" si="260"/>
        <v>0</v>
      </c>
      <c r="AR581" s="114">
        <f t="shared" si="261"/>
        <v>30000</v>
      </c>
      <c r="AS581" s="114">
        <f t="shared" si="262"/>
        <v>1.5994864666664823</v>
      </c>
      <c r="AT581" s="114">
        <f t="shared" si="268"/>
        <v>0</v>
      </c>
      <c r="AU581" s="91">
        <f t="shared" si="255"/>
        <v>0</v>
      </c>
      <c r="AV581" s="91">
        <f t="shared" si="256"/>
        <v>0</v>
      </c>
      <c r="AW581" s="91">
        <f t="shared" si="257"/>
        <v>0</v>
      </c>
      <c r="AX581" s="115">
        <f>IF(AV581=0,AX580,IF(VLOOKUP(C580,Сводный!I:L,2,FALSE)&lt;0,IF(AX580&lt;0,AX580-1,-1),IF(AX580&gt;0,AX580+1,1)))</f>
        <v>-1</v>
      </c>
      <c r="AY581" s="120"/>
    </row>
    <row r="582" spans="1:51" s="25" customFormat="1" ht="11.25">
      <c r="A582" s="124"/>
      <c r="B582" s="116">
        <v>581</v>
      </c>
      <c r="C582" s="134"/>
      <c r="D582" s="83"/>
      <c r="E582" s="84"/>
      <c r="F582" s="83"/>
      <c r="G582" s="85"/>
      <c r="H582" s="85"/>
      <c r="I582" s="86"/>
      <c r="J582" s="86"/>
      <c r="K582" s="85"/>
      <c r="L582" s="86"/>
      <c r="M582" s="118"/>
      <c r="N582" s="108"/>
      <c r="O582" s="109"/>
      <c r="P582" s="110"/>
      <c r="Q582" s="86"/>
      <c r="R582" s="86"/>
      <c r="S582" s="128">
        <f t="shared" si="263"/>
        <v>30479.845939999945</v>
      </c>
      <c r="T582" s="128">
        <f t="shared" si="264"/>
        <v>0</v>
      </c>
      <c r="U582" s="126">
        <f t="shared" si="243"/>
        <v>0</v>
      </c>
      <c r="V582" s="126">
        <f t="shared" si="244"/>
        <v>0</v>
      </c>
      <c r="W582" s="125">
        <f t="shared" si="245"/>
        <v>0</v>
      </c>
      <c r="X582" s="125">
        <f t="shared" si="246"/>
        <v>0</v>
      </c>
      <c r="Y582" s="127">
        <f t="shared" si="247"/>
        <v>1407.0099999999979</v>
      </c>
      <c r="Z582" s="127">
        <f t="shared" si="248"/>
        <v>479.84593999999817</v>
      </c>
      <c r="AA582" s="127">
        <f t="shared" si="249"/>
        <v>1407.0099999999979</v>
      </c>
      <c r="AB582" s="127">
        <f t="shared" si="250"/>
        <v>479.84593999999817</v>
      </c>
      <c r="AC582" s="91" t="str">
        <f>VLOOKUP(WEEKDAY(C582,2),Служебный!K$4:L$10,2)</f>
        <v>сб</v>
      </c>
      <c r="AD582" s="111" t="str">
        <f t="shared" si="258"/>
        <v/>
      </c>
      <c r="AE582" s="91" t="e">
        <f>VLOOKUP(G:G,Служебный!B:G,6,)</f>
        <v>#N/A</v>
      </c>
      <c r="AF582" s="91" t="e">
        <f>VLOOKUP(G:G,Служебный!B:G,3,FALSE)</f>
        <v>#N/A</v>
      </c>
      <c r="AG582" s="91" t="e">
        <f>VLOOKUP(G:G,Служебный!B:G,4,FALSE)</f>
        <v>#N/A</v>
      </c>
      <c r="AH582" s="112">
        <f t="shared" si="251"/>
        <v>0</v>
      </c>
      <c r="AI582" s="112">
        <f t="shared" si="252"/>
        <v>0</v>
      </c>
      <c r="AJ582" s="112" t="str">
        <f t="shared" si="259"/>
        <v>интрадей</v>
      </c>
      <c r="AK582" s="91" t="str">
        <f>IF(D582&lt;Служебный!P$3,"Раньше открытия",IF(D582&gt;Служебный!P$6,"Позже закрытия",IF(D582&lt;Служебный!P$4,Служебный!N$4,IF((D582&gt;Служебный!P$5),Служебный!N$6,Служебный!N$5))))</f>
        <v>9:30 - 11:00</v>
      </c>
      <c r="AL582" s="91">
        <f t="shared" si="253"/>
        <v>0</v>
      </c>
      <c r="AM582" s="91">
        <f t="shared" si="254"/>
        <v>0</v>
      </c>
      <c r="AN582" s="91" t="str">
        <f t="shared" si="265"/>
        <v/>
      </c>
      <c r="AO582" s="91" t="str">
        <f t="shared" si="266"/>
        <v/>
      </c>
      <c r="AP582" s="113" t="str">
        <f t="shared" si="267"/>
        <v/>
      </c>
      <c r="AQ582" s="114">
        <f t="shared" si="260"/>
        <v>0</v>
      </c>
      <c r="AR582" s="114">
        <f t="shared" si="261"/>
        <v>30000</v>
      </c>
      <c r="AS582" s="114">
        <f t="shared" si="262"/>
        <v>1.5994864666664823</v>
      </c>
      <c r="AT582" s="114">
        <f t="shared" si="268"/>
        <v>0</v>
      </c>
      <c r="AU582" s="91">
        <f t="shared" si="255"/>
        <v>0</v>
      </c>
      <c r="AV582" s="91">
        <f t="shared" si="256"/>
        <v>0</v>
      </c>
      <c r="AW582" s="91">
        <f t="shared" si="257"/>
        <v>0</v>
      </c>
      <c r="AX582" s="115">
        <f>IF(AV582=0,AX581,IF(VLOOKUP(C581,Сводный!I:L,2,FALSE)&lt;0,IF(AX581&lt;0,AX581-1,-1),IF(AX581&gt;0,AX581+1,1)))</f>
        <v>-1</v>
      </c>
      <c r="AY582" s="120"/>
    </row>
    <row r="583" spans="1:51" s="25" customFormat="1" ht="11.25">
      <c r="A583" s="124"/>
      <c r="B583" s="116">
        <v>582</v>
      </c>
      <c r="C583" s="134"/>
      <c r="D583" s="83"/>
      <c r="E583" s="84"/>
      <c r="F583" s="83"/>
      <c r="G583" s="85"/>
      <c r="H583" s="85"/>
      <c r="I583" s="86"/>
      <c r="J583" s="86"/>
      <c r="K583" s="85"/>
      <c r="L583" s="86"/>
      <c r="M583" s="118"/>
      <c r="N583" s="108"/>
      <c r="O583" s="109"/>
      <c r="P583" s="110"/>
      <c r="Q583" s="86"/>
      <c r="R583" s="86"/>
      <c r="S583" s="128">
        <f t="shared" si="263"/>
        <v>30479.845939999945</v>
      </c>
      <c r="T583" s="128">
        <f t="shared" si="264"/>
        <v>0</v>
      </c>
      <c r="U583" s="126">
        <f t="shared" si="243"/>
        <v>0</v>
      </c>
      <c r="V583" s="126">
        <f t="shared" si="244"/>
        <v>0</v>
      </c>
      <c r="W583" s="125">
        <f t="shared" si="245"/>
        <v>0</v>
      </c>
      <c r="X583" s="125">
        <f t="shared" si="246"/>
        <v>0</v>
      </c>
      <c r="Y583" s="127">
        <f t="shared" si="247"/>
        <v>1407.0099999999979</v>
      </c>
      <c r="Z583" s="127">
        <f t="shared" si="248"/>
        <v>479.84593999999817</v>
      </c>
      <c r="AA583" s="127">
        <f t="shared" si="249"/>
        <v>1407.0099999999979</v>
      </c>
      <c r="AB583" s="127">
        <f t="shared" si="250"/>
        <v>479.84593999999817</v>
      </c>
      <c r="AC583" s="91" t="str">
        <f>VLOOKUP(WEEKDAY(C583,2),Служебный!K$4:L$10,2)</f>
        <v>сб</v>
      </c>
      <c r="AD583" s="111" t="str">
        <f t="shared" si="258"/>
        <v/>
      </c>
      <c r="AE583" s="91" t="e">
        <f>VLOOKUP(G:G,Служебный!B:G,6,)</f>
        <v>#N/A</v>
      </c>
      <c r="AF583" s="91" t="e">
        <f>VLOOKUP(G:G,Служебный!B:G,3,FALSE)</f>
        <v>#N/A</v>
      </c>
      <c r="AG583" s="91" t="e">
        <f>VLOOKUP(G:G,Служебный!B:G,4,FALSE)</f>
        <v>#N/A</v>
      </c>
      <c r="AH583" s="112">
        <f t="shared" si="251"/>
        <v>0</v>
      </c>
      <c r="AI583" s="112">
        <f t="shared" si="252"/>
        <v>0</v>
      </c>
      <c r="AJ583" s="112" t="str">
        <f t="shared" si="259"/>
        <v>интрадей</v>
      </c>
      <c r="AK583" s="91" t="str">
        <f>IF(D583&lt;Служебный!P$3,"Раньше открытия",IF(D583&gt;Служебный!P$6,"Позже закрытия",IF(D583&lt;Служебный!P$4,Служебный!N$4,IF((D583&gt;Служебный!P$5),Служебный!N$6,Служебный!N$5))))</f>
        <v>9:30 - 11:00</v>
      </c>
      <c r="AL583" s="91">
        <f t="shared" si="253"/>
        <v>0</v>
      </c>
      <c r="AM583" s="91">
        <f t="shared" si="254"/>
        <v>0</v>
      </c>
      <c r="AN583" s="91" t="str">
        <f t="shared" si="265"/>
        <v/>
      </c>
      <c r="AO583" s="91" t="str">
        <f t="shared" si="266"/>
        <v/>
      </c>
      <c r="AP583" s="113" t="str">
        <f t="shared" si="267"/>
        <v/>
      </c>
      <c r="AQ583" s="114">
        <f t="shared" si="260"/>
        <v>0</v>
      </c>
      <c r="AR583" s="114">
        <f t="shared" si="261"/>
        <v>30000</v>
      </c>
      <c r="AS583" s="114">
        <f t="shared" si="262"/>
        <v>1.5994864666664823</v>
      </c>
      <c r="AT583" s="114">
        <f t="shared" si="268"/>
        <v>0</v>
      </c>
      <c r="AU583" s="91">
        <f t="shared" si="255"/>
        <v>0</v>
      </c>
      <c r="AV583" s="91">
        <f t="shared" si="256"/>
        <v>0</v>
      </c>
      <c r="AW583" s="91">
        <f t="shared" si="257"/>
        <v>0</v>
      </c>
      <c r="AX583" s="115">
        <f>IF(AV583=0,AX582,IF(VLOOKUP(C582,Сводный!I:L,2,FALSE)&lt;0,IF(AX582&lt;0,AX582-1,-1),IF(AX582&gt;0,AX582+1,1)))</f>
        <v>-1</v>
      </c>
      <c r="AY583" s="120"/>
    </row>
    <row r="584" spans="1:51" s="25" customFormat="1" ht="11.25">
      <c r="A584" s="124"/>
      <c r="B584" s="116">
        <v>583</v>
      </c>
      <c r="C584" s="134"/>
      <c r="D584" s="83"/>
      <c r="E584" s="84"/>
      <c r="F584" s="83"/>
      <c r="G584" s="85"/>
      <c r="H584" s="85"/>
      <c r="I584" s="86"/>
      <c r="J584" s="86"/>
      <c r="K584" s="85"/>
      <c r="L584" s="86"/>
      <c r="M584" s="118"/>
      <c r="N584" s="108"/>
      <c r="O584" s="109"/>
      <c r="P584" s="110"/>
      <c r="Q584" s="86"/>
      <c r="R584" s="86"/>
      <c r="S584" s="128">
        <f t="shared" si="263"/>
        <v>30479.845939999945</v>
      </c>
      <c r="T584" s="128">
        <f t="shared" si="264"/>
        <v>0</v>
      </c>
      <c r="U584" s="126">
        <f t="shared" si="243"/>
        <v>0</v>
      </c>
      <c r="V584" s="126">
        <f t="shared" si="244"/>
        <v>0</v>
      </c>
      <c r="W584" s="125">
        <f t="shared" si="245"/>
        <v>0</v>
      </c>
      <c r="X584" s="125">
        <f t="shared" si="246"/>
        <v>0</v>
      </c>
      <c r="Y584" s="127">
        <f t="shared" si="247"/>
        <v>1407.0099999999979</v>
      </c>
      <c r="Z584" s="127">
        <f t="shared" si="248"/>
        <v>479.84593999999817</v>
      </c>
      <c r="AA584" s="127">
        <f t="shared" si="249"/>
        <v>1407.0099999999979</v>
      </c>
      <c r="AB584" s="127">
        <f t="shared" si="250"/>
        <v>479.84593999999817</v>
      </c>
      <c r="AC584" s="91" t="str">
        <f>VLOOKUP(WEEKDAY(C584,2),Служебный!K$4:L$10,2)</f>
        <v>сб</v>
      </c>
      <c r="AD584" s="111" t="str">
        <f t="shared" si="258"/>
        <v/>
      </c>
      <c r="AE584" s="91" t="e">
        <f>VLOOKUP(G:G,Служебный!B:G,6,)</f>
        <v>#N/A</v>
      </c>
      <c r="AF584" s="91" t="e">
        <f>VLOOKUP(G:G,Служебный!B:G,3,FALSE)</f>
        <v>#N/A</v>
      </c>
      <c r="AG584" s="91" t="e">
        <f>VLOOKUP(G:G,Служебный!B:G,4,FALSE)</f>
        <v>#N/A</v>
      </c>
      <c r="AH584" s="112">
        <f t="shared" si="251"/>
        <v>0</v>
      </c>
      <c r="AI584" s="112">
        <f t="shared" si="252"/>
        <v>0</v>
      </c>
      <c r="AJ584" s="112" t="str">
        <f t="shared" si="259"/>
        <v>интрадей</v>
      </c>
      <c r="AK584" s="91" t="str">
        <f>IF(D584&lt;Служебный!P$3,"Раньше открытия",IF(D584&gt;Служебный!P$6,"Позже закрытия",IF(D584&lt;Служебный!P$4,Служебный!N$4,IF((D584&gt;Служебный!P$5),Служебный!N$6,Служебный!N$5))))</f>
        <v>9:30 - 11:00</v>
      </c>
      <c r="AL584" s="91">
        <f t="shared" si="253"/>
        <v>0</v>
      </c>
      <c r="AM584" s="91">
        <f t="shared" si="254"/>
        <v>0</v>
      </c>
      <c r="AN584" s="91" t="str">
        <f t="shared" si="265"/>
        <v/>
      </c>
      <c r="AO584" s="91" t="str">
        <f t="shared" si="266"/>
        <v/>
      </c>
      <c r="AP584" s="113" t="str">
        <f t="shared" si="267"/>
        <v/>
      </c>
      <c r="AQ584" s="114">
        <f t="shared" si="260"/>
        <v>0</v>
      </c>
      <c r="AR584" s="114">
        <f t="shared" si="261"/>
        <v>30000</v>
      </c>
      <c r="AS584" s="114">
        <f t="shared" si="262"/>
        <v>1.5994864666664823</v>
      </c>
      <c r="AT584" s="114">
        <f t="shared" si="268"/>
        <v>0</v>
      </c>
      <c r="AU584" s="91">
        <f t="shared" si="255"/>
        <v>0</v>
      </c>
      <c r="AV584" s="91">
        <f t="shared" si="256"/>
        <v>0</v>
      </c>
      <c r="AW584" s="91">
        <f t="shared" si="257"/>
        <v>0</v>
      </c>
      <c r="AX584" s="115">
        <f>IF(AV584=0,AX583,IF(VLOOKUP(C583,Сводный!I:L,2,FALSE)&lt;0,IF(AX583&lt;0,AX583-1,-1),IF(AX583&gt;0,AX583+1,1)))</f>
        <v>-1</v>
      </c>
      <c r="AY584" s="120"/>
    </row>
    <row r="585" spans="1:51" s="25" customFormat="1" ht="11.25">
      <c r="A585" s="124"/>
      <c r="B585" s="116">
        <v>584</v>
      </c>
      <c r="C585" s="134"/>
      <c r="D585" s="83"/>
      <c r="E585" s="84"/>
      <c r="F585" s="83"/>
      <c r="G585" s="85"/>
      <c r="H585" s="85"/>
      <c r="I585" s="86"/>
      <c r="J585" s="86"/>
      <c r="K585" s="85"/>
      <c r="L585" s="86"/>
      <c r="M585" s="118"/>
      <c r="N585" s="108"/>
      <c r="O585" s="109"/>
      <c r="P585" s="110"/>
      <c r="Q585" s="86"/>
      <c r="R585" s="86"/>
      <c r="S585" s="128">
        <f t="shared" si="263"/>
        <v>30479.845939999945</v>
      </c>
      <c r="T585" s="128">
        <f t="shared" si="264"/>
        <v>0</v>
      </c>
      <c r="U585" s="126">
        <f t="shared" si="243"/>
        <v>0</v>
      </c>
      <c r="V585" s="126">
        <f t="shared" si="244"/>
        <v>0</v>
      </c>
      <c r="W585" s="125">
        <f t="shared" si="245"/>
        <v>0</v>
      </c>
      <c r="X585" s="125">
        <f t="shared" si="246"/>
        <v>0</v>
      </c>
      <c r="Y585" s="127">
        <f t="shared" si="247"/>
        <v>1407.0099999999979</v>
      </c>
      <c r="Z585" s="127">
        <f t="shared" si="248"/>
        <v>479.84593999999817</v>
      </c>
      <c r="AA585" s="127">
        <f t="shared" si="249"/>
        <v>1407.0099999999979</v>
      </c>
      <c r="AB585" s="127">
        <f t="shared" si="250"/>
        <v>479.84593999999817</v>
      </c>
      <c r="AC585" s="91" t="str">
        <f>VLOOKUP(WEEKDAY(C585,2),Служебный!K$4:L$10,2)</f>
        <v>сб</v>
      </c>
      <c r="AD585" s="111" t="str">
        <f t="shared" si="258"/>
        <v/>
      </c>
      <c r="AE585" s="91" t="e">
        <f>VLOOKUP(G:G,Служебный!B:G,6,)</f>
        <v>#N/A</v>
      </c>
      <c r="AF585" s="91" t="e">
        <f>VLOOKUP(G:G,Служебный!B:G,3,FALSE)</f>
        <v>#N/A</v>
      </c>
      <c r="AG585" s="91" t="e">
        <f>VLOOKUP(G:G,Служебный!B:G,4,FALSE)</f>
        <v>#N/A</v>
      </c>
      <c r="AH585" s="112">
        <f t="shared" si="251"/>
        <v>0</v>
      </c>
      <c r="AI585" s="112">
        <f t="shared" si="252"/>
        <v>0</v>
      </c>
      <c r="AJ585" s="112" t="str">
        <f t="shared" si="259"/>
        <v>интрадей</v>
      </c>
      <c r="AK585" s="91" t="str">
        <f>IF(D585&lt;Служебный!P$3,"Раньше открытия",IF(D585&gt;Служебный!P$6,"Позже закрытия",IF(D585&lt;Служебный!P$4,Служебный!N$4,IF((D585&gt;Служебный!P$5),Служебный!N$6,Служебный!N$5))))</f>
        <v>9:30 - 11:00</v>
      </c>
      <c r="AL585" s="91">
        <f t="shared" si="253"/>
        <v>0</v>
      </c>
      <c r="AM585" s="91">
        <f t="shared" si="254"/>
        <v>0</v>
      </c>
      <c r="AN585" s="91" t="str">
        <f t="shared" si="265"/>
        <v/>
      </c>
      <c r="AO585" s="91" t="str">
        <f t="shared" si="266"/>
        <v/>
      </c>
      <c r="AP585" s="113" t="str">
        <f t="shared" si="267"/>
        <v/>
      </c>
      <c r="AQ585" s="114">
        <f t="shared" si="260"/>
        <v>0</v>
      </c>
      <c r="AR585" s="114">
        <f t="shared" si="261"/>
        <v>30000</v>
      </c>
      <c r="AS585" s="114">
        <f t="shared" si="262"/>
        <v>1.5994864666664823</v>
      </c>
      <c r="AT585" s="114">
        <f t="shared" si="268"/>
        <v>0</v>
      </c>
      <c r="AU585" s="91">
        <f t="shared" si="255"/>
        <v>0</v>
      </c>
      <c r="AV585" s="91">
        <f t="shared" si="256"/>
        <v>0</v>
      </c>
      <c r="AW585" s="91">
        <f t="shared" si="257"/>
        <v>0</v>
      </c>
      <c r="AX585" s="115">
        <f>IF(AV585=0,AX584,IF(VLOOKUP(C584,Сводный!I:L,2,FALSE)&lt;0,IF(AX584&lt;0,AX584-1,-1),IF(AX584&gt;0,AX584+1,1)))</f>
        <v>-1</v>
      </c>
      <c r="AY585" s="120"/>
    </row>
    <row r="586" spans="1:51" s="25" customFormat="1" ht="11.25">
      <c r="A586" s="124"/>
      <c r="B586" s="116">
        <v>585</v>
      </c>
      <c r="C586" s="134"/>
      <c r="D586" s="83"/>
      <c r="E586" s="84"/>
      <c r="F586" s="83"/>
      <c r="G586" s="85"/>
      <c r="H586" s="85"/>
      <c r="I586" s="86"/>
      <c r="J586" s="86"/>
      <c r="K586" s="85"/>
      <c r="L586" s="86"/>
      <c r="M586" s="118"/>
      <c r="N586" s="108"/>
      <c r="O586" s="109"/>
      <c r="P586" s="110"/>
      <c r="Q586" s="86"/>
      <c r="R586" s="86"/>
      <c r="S586" s="128">
        <f t="shared" si="263"/>
        <v>30479.845939999945</v>
      </c>
      <c r="T586" s="128">
        <f t="shared" si="264"/>
        <v>0</v>
      </c>
      <c r="U586" s="126">
        <f t="shared" si="243"/>
        <v>0</v>
      </c>
      <c r="V586" s="126">
        <f t="shared" si="244"/>
        <v>0</v>
      </c>
      <c r="W586" s="125">
        <f t="shared" si="245"/>
        <v>0</v>
      </c>
      <c r="X586" s="125">
        <f t="shared" si="246"/>
        <v>0</v>
      </c>
      <c r="Y586" s="127">
        <f t="shared" si="247"/>
        <v>1407.0099999999979</v>
      </c>
      <c r="Z586" s="127">
        <f t="shared" si="248"/>
        <v>479.84593999999817</v>
      </c>
      <c r="AA586" s="127">
        <f t="shared" si="249"/>
        <v>1407.0099999999979</v>
      </c>
      <c r="AB586" s="127">
        <f t="shared" si="250"/>
        <v>479.84593999999817</v>
      </c>
      <c r="AC586" s="91" t="str">
        <f>VLOOKUP(WEEKDAY(C586,2),Служебный!K$4:L$10,2)</f>
        <v>сб</v>
      </c>
      <c r="AD586" s="111" t="str">
        <f t="shared" si="258"/>
        <v/>
      </c>
      <c r="AE586" s="91" t="e">
        <f>VLOOKUP(G:G,Служебный!B:G,6,)</f>
        <v>#N/A</v>
      </c>
      <c r="AF586" s="91" t="e">
        <f>VLOOKUP(G:G,Служебный!B:G,3,FALSE)</f>
        <v>#N/A</v>
      </c>
      <c r="AG586" s="91" t="e">
        <f>VLOOKUP(G:G,Служебный!B:G,4,FALSE)</f>
        <v>#N/A</v>
      </c>
      <c r="AH586" s="112">
        <f t="shared" si="251"/>
        <v>0</v>
      </c>
      <c r="AI586" s="112">
        <f t="shared" si="252"/>
        <v>0</v>
      </c>
      <c r="AJ586" s="112" t="str">
        <f t="shared" si="259"/>
        <v>интрадей</v>
      </c>
      <c r="AK586" s="91" t="str">
        <f>IF(D586&lt;Служебный!P$3,"Раньше открытия",IF(D586&gt;Служебный!P$6,"Позже закрытия",IF(D586&lt;Служебный!P$4,Служебный!N$4,IF((D586&gt;Служебный!P$5),Служебный!N$6,Служебный!N$5))))</f>
        <v>9:30 - 11:00</v>
      </c>
      <c r="AL586" s="91">
        <f t="shared" si="253"/>
        <v>0</v>
      </c>
      <c r="AM586" s="91">
        <f t="shared" si="254"/>
        <v>0</v>
      </c>
      <c r="AN586" s="91" t="str">
        <f t="shared" si="265"/>
        <v/>
      </c>
      <c r="AO586" s="91" t="str">
        <f t="shared" si="266"/>
        <v/>
      </c>
      <c r="AP586" s="113" t="str">
        <f t="shared" si="267"/>
        <v/>
      </c>
      <c r="AQ586" s="114">
        <f t="shared" si="260"/>
        <v>0</v>
      </c>
      <c r="AR586" s="114">
        <f t="shared" si="261"/>
        <v>30000</v>
      </c>
      <c r="AS586" s="114">
        <f t="shared" si="262"/>
        <v>1.5994864666664823</v>
      </c>
      <c r="AT586" s="114">
        <f t="shared" si="268"/>
        <v>0</v>
      </c>
      <c r="AU586" s="91">
        <f t="shared" si="255"/>
        <v>0</v>
      </c>
      <c r="AV586" s="91">
        <f t="shared" si="256"/>
        <v>0</v>
      </c>
      <c r="AW586" s="91">
        <f t="shared" si="257"/>
        <v>0</v>
      </c>
      <c r="AX586" s="115">
        <f>IF(AV586=0,AX585,IF(VLOOKUP(C585,Сводный!I:L,2,FALSE)&lt;0,IF(AX585&lt;0,AX585-1,-1),IF(AX585&gt;0,AX585+1,1)))</f>
        <v>-1</v>
      </c>
      <c r="AY586" s="120"/>
    </row>
    <row r="587" spans="1:51" s="25" customFormat="1" ht="11.25">
      <c r="A587" s="124"/>
      <c r="B587" s="116">
        <v>586</v>
      </c>
      <c r="C587" s="134"/>
      <c r="D587" s="83"/>
      <c r="E587" s="84"/>
      <c r="F587" s="83"/>
      <c r="G587" s="85"/>
      <c r="H587" s="85"/>
      <c r="I587" s="86"/>
      <c r="J587" s="86"/>
      <c r="K587" s="85"/>
      <c r="L587" s="86"/>
      <c r="M587" s="118"/>
      <c r="N587" s="108"/>
      <c r="O587" s="109"/>
      <c r="P587" s="110"/>
      <c r="Q587" s="86"/>
      <c r="R587" s="86"/>
      <c r="S587" s="128">
        <f t="shared" si="263"/>
        <v>30479.845939999945</v>
      </c>
      <c r="T587" s="128">
        <f t="shared" si="264"/>
        <v>0</v>
      </c>
      <c r="U587" s="126">
        <f t="shared" si="243"/>
        <v>0</v>
      </c>
      <c r="V587" s="126">
        <f t="shared" si="244"/>
        <v>0</v>
      </c>
      <c r="W587" s="125">
        <f t="shared" si="245"/>
        <v>0</v>
      </c>
      <c r="X587" s="125">
        <f t="shared" si="246"/>
        <v>0</v>
      </c>
      <c r="Y587" s="127">
        <f t="shared" si="247"/>
        <v>1407.0099999999979</v>
      </c>
      <c r="Z587" s="127">
        <f t="shared" si="248"/>
        <v>479.84593999999817</v>
      </c>
      <c r="AA587" s="127">
        <f t="shared" si="249"/>
        <v>1407.0099999999979</v>
      </c>
      <c r="AB587" s="127">
        <f t="shared" si="250"/>
        <v>479.84593999999817</v>
      </c>
      <c r="AC587" s="91" t="str">
        <f>VLOOKUP(WEEKDAY(C587,2),Служебный!K$4:L$10,2)</f>
        <v>сб</v>
      </c>
      <c r="AD587" s="111" t="str">
        <f t="shared" si="258"/>
        <v/>
      </c>
      <c r="AE587" s="91" t="e">
        <f>VLOOKUP(G:G,Служебный!B:G,6,)</f>
        <v>#N/A</v>
      </c>
      <c r="AF587" s="91" t="e">
        <f>VLOOKUP(G:G,Служебный!B:G,3,FALSE)</f>
        <v>#N/A</v>
      </c>
      <c r="AG587" s="91" t="e">
        <f>VLOOKUP(G:G,Служебный!B:G,4,FALSE)</f>
        <v>#N/A</v>
      </c>
      <c r="AH587" s="112">
        <f t="shared" si="251"/>
        <v>0</v>
      </c>
      <c r="AI587" s="112">
        <f t="shared" si="252"/>
        <v>0</v>
      </c>
      <c r="AJ587" s="112" t="str">
        <f t="shared" si="259"/>
        <v>интрадей</v>
      </c>
      <c r="AK587" s="91" t="str">
        <f>IF(D587&lt;Служебный!P$3,"Раньше открытия",IF(D587&gt;Служебный!P$6,"Позже закрытия",IF(D587&lt;Служебный!P$4,Служебный!N$4,IF((D587&gt;Служебный!P$5),Служебный!N$6,Служебный!N$5))))</f>
        <v>9:30 - 11:00</v>
      </c>
      <c r="AL587" s="91">
        <f t="shared" si="253"/>
        <v>0</v>
      </c>
      <c r="AM587" s="91">
        <f t="shared" si="254"/>
        <v>0</v>
      </c>
      <c r="AN587" s="91" t="str">
        <f t="shared" si="265"/>
        <v/>
      </c>
      <c r="AO587" s="91" t="str">
        <f t="shared" si="266"/>
        <v/>
      </c>
      <c r="AP587" s="113" t="str">
        <f t="shared" si="267"/>
        <v/>
      </c>
      <c r="AQ587" s="114">
        <f t="shared" si="260"/>
        <v>0</v>
      </c>
      <c r="AR587" s="114">
        <f t="shared" si="261"/>
        <v>30000</v>
      </c>
      <c r="AS587" s="114">
        <f t="shared" si="262"/>
        <v>1.5994864666664823</v>
      </c>
      <c r="AT587" s="114">
        <f t="shared" si="268"/>
        <v>0</v>
      </c>
      <c r="AU587" s="91">
        <f t="shared" si="255"/>
        <v>0</v>
      </c>
      <c r="AV587" s="91">
        <f t="shared" si="256"/>
        <v>0</v>
      </c>
      <c r="AW587" s="91">
        <f t="shared" si="257"/>
        <v>0</v>
      </c>
      <c r="AX587" s="115">
        <f>IF(AV587=0,AX586,IF(VLOOKUP(C586,Сводный!I:L,2,FALSE)&lt;0,IF(AX586&lt;0,AX586-1,-1),IF(AX586&gt;0,AX586+1,1)))</f>
        <v>-1</v>
      </c>
      <c r="AY587" s="120"/>
    </row>
    <row r="588" spans="1:51" s="25" customFormat="1" ht="11.25">
      <c r="A588" s="124"/>
      <c r="B588" s="116">
        <v>587</v>
      </c>
      <c r="C588" s="134"/>
      <c r="D588" s="83"/>
      <c r="E588" s="84"/>
      <c r="F588" s="83"/>
      <c r="G588" s="85"/>
      <c r="H588" s="85"/>
      <c r="I588" s="86"/>
      <c r="J588" s="86"/>
      <c r="K588" s="85"/>
      <c r="L588" s="86"/>
      <c r="M588" s="118"/>
      <c r="N588" s="108"/>
      <c r="O588" s="109"/>
      <c r="P588" s="110"/>
      <c r="Q588" s="86"/>
      <c r="R588" s="86"/>
      <c r="S588" s="128">
        <f t="shared" si="263"/>
        <v>30479.845939999945</v>
      </c>
      <c r="T588" s="128">
        <f t="shared" si="264"/>
        <v>0</v>
      </c>
      <c r="U588" s="126">
        <f t="shared" si="243"/>
        <v>0</v>
      </c>
      <c r="V588" s="126">
        <f t="shared" si="244"/>
        <v>0</v>
      </c>
      <c r="W588" s="125">
        <f t="shared" si="245"/>
        <v>0</v>
      </c>
      <c r="X588" s="125">
        <f t="shared" si="246"/>
        <v>0</v>
      </c>
      <c r="Y588" s="127">
        <f t="shared" si="247"/>
        <v>1407.0099999999979</v>
      </c>
      <c r="Z588" s="127">
        <f t="shared" si="248"/>
        <v>479.84593999999817</v>
      </c>
      <c r="AA588" s="127">
        <f t="shared" si="249"/>
        <v>1407.0099999999979</v>
      </c>
      <c r="AB588" s="127">
        <f t="shared" si="250"/>
        <v>479.84593999999817</v>
      </c>
      <c r="AC588" s="91" t="str">
        <f>VLOOKUP(WEEKDAY(C588,2),Служебный!K$4:L$10,2)</f>
        <v>сб</v>
      </c>
      <c r="AD588" s="111" t="str">
        <f t="shared" si="258"/>
        <v/>
      </c>
      <c r="AE588" s="91" t="e">
        <f>VLOOKUP(G:G,Служебный!B:G,6,)</f>
        <v>#N/A</v>
      </c>
      <c r="AF588" s="91" t="e">
        <f>VLOOKUP(G:G,Служебный!B:G,3,FALSE)</f>
        <v>#N/A</v>
      </c>
      <c r="AG588" s="91" t="e">
        <f>VLOOKUP(G:G,Служебный!B:G,4,FALSE)</f>
        <v>#N/A</v>
      </c>
      <c r="AH588" s="112">
        <f t="shared" si="251"/>
        <v>0</v>
      </c>
      <c r="AI588" s="112">
        <f t="shared" si="252"/>
        <v>0</v>
      </c>
      <c r="AJ588" s="112" t="str">
        <f t="shared" si="259"/>
        <v>интрадей</v>
      </c>
      <c r="AK588" s="91" t="str">
        <f>IF(D588&lt;Служебный!P$3,"Раньше открытия",IF(D588&gt;Служебный!P$6,"Позже закрытия",IF(D588&lt;Служебный!P$4,Служебный!N$4,IF((D588&gt;Служебный!P$5),Служебный!N$6,Служебный!N$5))))</f>
        <v>9:30 - 11:00</v>
      </c>
      <c r="AL588" s="91">
        <f t="shared" si="253"/>
        <v>0</v>
      </c>
      <c r="AM588" s="91">
        <f t="shared" si="254"/>
        <v>0</v>
      </c>
      <c r="AN588" s="91" t="str">
        <f t="shared" si="265"/>
        <v/>
      </c>
      <c r="AO588" s="91" t="str">
        <f t="shared" si="266"/>
        <v/>
      </c>
      <c r="AP588" s="113" t="str">
        <f t="shared" si="267"/>
        <v/>
      </c>
      <c r="AQ588" s="114">
        <f t="shared" si="260"/>
        <v>0</v>
      </c>
      <c r="AR588" s="114">
        <f t="shared" si="261"/>
        <v>30000</v>
      </c>
      <c r="AS588" s="114">
        <f t="shared" si="262"/>
        <v>1.5994864666664823</v>
      </c>
      <c r="AT588" s="114">
        <f t="shared" si="268"/>
        <v>0</v>
      </c>
      <c r="AU588" s="91">
        <f t="shared" si="255"/>
        <v>0</v>
      </c>
      <c r="AV588" s="91">
        <f t="shared" si="256"/>
        <v>0</v>
      </c>
      <c r="AW588" s="91">
        <f t="shared" si="257"/>
        <v>0</v>
      </c>
      <c r="AX588" s="115">
        <f>IF(AV588=0,AX587,IF(VLOOKUP(C587,Сводный!I:L,2,FALSE)&lt;0,IF(AX587&lt;0,AX587-1,-1),IF(AX587&gt;0,AX587+1,1)))</f>
        <v>-1</v>
      </c>
      <c r="AY588" s="120"/>
    </row>
    <row r="589" spans="1:51" s="25" customFormat="1" ht="11.25">
      <c r="A589" s="124"/>
      <c r="B589" s="116">
        <v>588</v>
      </c>
      <c r="C589" s="134"/>
      <c r="D589" s="83"/>
      <c r="E589" s="84"/>
      <c r="F589" s="83"/>
      <c r="G589" s="85"/>
      <c r="H589" s="85"/>
      <c r="I589" s="86"/>
      <c r="J589" s="86"/>
      <c r="K589" s="85"/>
      <c r="L589" s="86"/>
      <c r="M589" s="118"/>
      <c r="N589" s="108"/>
      <c r="O589" s="109"/>
      <c r="P589" s="110"/>
      <c r="Q589" s="86"/>
      <c r="R589" s="86"/>
      <c r="S589" s="128">
        <f t="shared" si="263"/>
        <v>30479.845939999945</v>
      </c>
      <c r="T589" s="128">
        <f t="shared" si="264"/>
        <v>0</v>
      </c>
      <c r="U589" s="126">
        <f t="shared" si="243"/>
        <v>0</v>
      </c>
      <c r="V589" s="126">
        <f t="shared" si="244"/>
        <v>0</v>
      </c>
      <c r="W589" s="125">
        <f t="shared" si="245"/>
        <v>0</v>
      </c>
      <c r="X589" s="125">
        <f t="shared" si="246"/>
        <v>0</v>
      </c>
      <c r="Y589" s="127">
        <f t="shared" si="247"/>
        <v>1407.0099999999979</v>
      </c>
      <c r="Z589" s="127">
        <f t="shared" si="248"/>
        <v>479.84593999999817</v>
      </c>
      <c r="AA589" s="127">
        <f t="shared" si="249"/>
        <v>1407.0099999999979</v>
      </c>
      <c r="AB589" s="127">
        <f t="shared" si="250"/>
        <v>479.84593999999817</v>
      </c>
      <c r="AC589" s="91" t="str">
        <f>VLOOKUP(WEEKDAY(C589,2),Служебный!K$4:L$10,2)</f>
        <v>сб</v>
      </c>
      <c r="AD589" s="111" t="str">
        <f t="shared" si="258"/>
        <v/>
      </c>
      <c r="AE589" s="91" t="e">
        <f>VLOOKUP(G:G,Служебный!B:G,6,)</f>
        <v>#N/A</v>
      </c>
      <c r="AF589" s="91" t="e">
        <f>VLOOKUP(G:G,Служебный!B:G,3,FALSE)</f>
        <v>#N/A</v>
      </c>
      <c r="AG589" s="91" t="e">
        <f>VLOOKUP(G:G,Служебный!B:G,4,FALSE)</f>
        <v>#N/A</v>
      </c>
      <c r="AH589" s="112">
        <f t="shared" si="251"/>
        <v>0</v>
      </c>
      <c r="AI589" s="112">
        <f t="shared" si="252"/>
        <v>0</v>
      </c>
      <c r="AJ589" s="112" t="str">
        <f t="shared" si="259"/>
        <v>интрадей</v>
      </c>
      <c r="AK589" s="91" t="str">
        <f>IF(D589&lt;Служебный!P$3,"Раньше открытия",IF(D589&gt;Служебный!P$6,"Позже закрытия",IF(D589&lt;Служебный!P$4,Служебный!N$4,IF((D589&gt;Служебный!P$5),Служебный!N$6,Служебный!N$5))))</f>
        <v>9:30 - 11:00</v>
      </c>
      <c r="AL589" s="91">
        <f t="shared" si="253"/>
        <v>0</v>
      </c>
      <c r="AM589" s="91">
        <f t="shared" si="254"/>
        <v>0</v>
      </c>
      <c r="AN589" s="91" t="str">
        <f t="shared" si="265"/>
        <v/>
      </c>
      <c r="AO589" s="91" t="str">
        <f t="shared" si="266"/>
        <v/>
      </c>
      <c r="AP589" s="113" t="str">
        <f t="shared" si="267"/>
        <v/>
      </c>
      <c r="AQ589" s="114">
        <f t="shared" si="260"/>
        <v>0</v>
      </c>
      <c r="AR589" s="114">
        <f t="shared" si="261"/>
        <v>30000</v>
      </c>
      <c r="AS589" s="114">
        <f t="shared" si="262"/>
        <v>1.5994864666664823</v>
      </c>
      <c r="AT589" s="114">
        <f t="shared" si="268"/>
        <v>0</v>
      </c>
      <c r="AU589" s="91">
        <f t="shared" si="255"/>
        <v>0</v>
      </c>
      <c r="AV589" s="91">
        <f t="shared" si="256"/>
        <v>0</v>
      </c>
      <c r="AW589" s="91">
        <f t="shared" si="257"/>
        <v>0</v>
      </c>
      <c r="AX589" s="115">
        <f>IF(AV589=0,AX588,IF(VLOOKUP(C588,Сводный!I:L,2,FALSE)&lt;0,IF(AX588&lt;0,AX588-1,-1),IF(AX588&gt;0,AX588+1,1)))</f>
        <v>-1</v>
      </c>
      <c r="AY589" s="120"/>
    </row>
    <row r="590" spans="1:51" s="25" customFormat="1" ht="11.25">
      <c r="A590" s="124"/>
      <c r="B590" s="116">
        <v>589</v>
      </c>
      <c r="C590" s="134"/>
      <c r="D590" s="83"/>
      <c r="E590" s="84"/>
      <c r="F590" s="83"/>
      <c r="G590" s="85"/>
      <c r="H590" s="85"/>
      <c r="I590" s="86"/>
      <c r="J590" s="86"/>
      <c r="K590" s="85"/>
      <c r="L590" s="86"/>
      <c r="M590" s="118"/>
      <c r="N590" s="108"/>
      <c r="O590" s="109"/>
      <c r="P590" s="110"/>
      <c r="Q590" s="86"/>
      <c r="R590" s="86"/>
      <c r="S590" s="128">
        <f t="shared" si="263"/>
        <v>30479.845939999945</v>
      </c>
      <c r="T590" s="128">
        <f t="shared" si="264"/>
        <v>0</v>
      </c>
      <c r="U590" s="126">
        <f t="shared" si="243"/>
        <v>0</v>
      </c>
      <c r="V590" s="126">
        <f t="shared" si="244"/>
        <v>0</v>
      </c>
      <c r="W590" s="125">
        <f t="shared" si="245"/>
        <v>0</v>
      </c>
      <c r="X590" s="125">
        <f t="shared" si="246"/>
        <v>0</v>
      </c>
      <c r="Y590" s="127">
        <f t="shared" si="247"/>
        <v>1407.0099999999979</v>
      </c>
      <c r="Z590" s="127">
        <f t="shared" si="248"/>
        <v>479.84593999999817</v>
      </c>
      <c r="AA590" s="127">
        <f t="shared" si="249"/>
        <v>1407.0099999999979</v>
      </c>
      <c r="AB590" s="127">
        <f t="shared" si="250"/>
        <v>479.84593999999817</v>
      </c>
      <c r="AC590" s="91" t="str">
        <f>VLOOKUP(WEEKDAY(C590,2),Служебный!K$4:L$10,2)</f>
        <v>сб</v>
      </c>
      <c r="AD590" s="111" t="str">
        <f t="shared" si="258"/>
        <v/>
      </c>
      <c r="AE590" s="91" t="e">
        <f>VLOOKUP(G:G,Служебный!B:G,6,)</f>
        <v>#N/A</v>
      </c>
      <c r="AF590" s="91" t="e">
        <f>VLOOKUP(G:G,Служебный!B:G,3,FALSE)</f>
        <v>#N/A</v>
      </c>
      <c r="AG590" s="91" t="e">
        <f>VLOOKUP(G:G,Служебный!B:G,4,FALSE)</f>
        <v>#N/A</v>
      </c>
      <c r="AH590" s="112">
        <f t="shared" si="251"/>
        <v>0</v>
      </c>
      <c r="AI590" s="112">
        <f t="shared" si="252"/>
        <v>0</v>
      </c>
      <c r="AJ590" s="112" t="str">
        <f t="shared" si="259"/>
        <v>интрадей</v>
      </c>
      <c r="AK590" s="91" t="str">
        <f>IF(D590&lt;Служебный!P$3,"Раньше открытия",IF(D590&gt;Служебный!P$6,"Позже закрытия",IF(D590&lt;Служебный!P$4,Служебный!N$4,IF((D590&gt;Служебный!P$5),Служебный!N$6,Служебный!N$5))))</f>
        <v>9:30 - 11:00</v>
      </c>
      <c r="AL590" s="91">
        <f t="shared" si="253"/>
        <v>0</v>
      </c>
      <c r="AM590" s="91">
        <f t="shared" si="254"/>
        <v>0</v>
      </c>
      <c r="AN590" s="91" t="str">
        <f t="shared" si="265"/>
        <v/>
      </c>
      <c r="AO590" s="91" t="str">
        <f t="shared" si="266"/>
        <v/>
      </c>
      <c r="AP590" s="113" t="str">
        <f t="shared" si="267"/>
        <v/>
      </c>
      <c r="AQ590" s="114">
        <f t="shared" si="260"/>
        <v>0</v>
      </c>
      <c r="AR590" s="114">
        <f t="shared" si="261"/>
        <v>30000</v>
      </c>
      <c r="AS590" s="114">
        <f t="shared" si="262"/>
        <v>1.5994864666664823</v>
      </c>
      <c r="AT590" s="114">
        <f t="shared" si="268"/>
        <v>0</v>
      </c>
      <c r="AU590" s="91">
        <f t="shared" si="255"/>
        <v>0</v>
      </c>
      <c r="AV590" s="91">
        <f t="shared" si="256"/>
        <v>0</v>
      </c>
      <c r="AW590" s="91">
        <f t="shared" si="257"/>
        <v>0</v>
      </c>
      <c r="AX590" s="115">
        <f>IF(AV590=0,AX589,IF(VLOOKUP(C589,Сводный!I:L,2,FALSE)&lt;0,IF(AX589&lt;0,AX589-1,-1),IF(AX589&gt;0,AX589+1,1)))</f>
        <v>-1</v>
      </c>
      <c r="AY590" s="120"/>
    </row>
    <row r="591" spans="1:51" s="25" customFormat="1" ht="11.25">
      <c r="A591" s="124"/>
      <c r="B591" s="116">
        <v>590</v>
      </c>
      <c r="C591" s="134"/>
      <c r="D591" s="83"/>
      <c r="E591" s="84"/>
      <c r="F591" s="83"/>
      <c r="G591" s="85"/>
      <c r="H591" s="85"/>
      <c r="I591" s="86"/>
      <c r="J591" s="86"/>
      <c r="K591" s="85"/>
      <c r="L591" s="86"/>
      <c r="M591" s="118"/>
      <c r="N591" s="108"/>
      <c r="O591" s="109"/>
      <c r="P591" s="110"/>
      <c r="Q591" s="86"/>
      <c r="R591" s="86"/>
      <c r="S591" s="128">
        <f t="shared" si="263"/>
        <v>30479.845939999945</v>
      </c>
      <c r="T591" s="128">
        <f t="shared" si="264"/>
        <v>0</v>
      </c>
      <c r="U591" s="126">
        <f t="shared" si="243"/>
        <v>0</v>
      </c>
      <c r="V591" s="126">
        <f t="shared" si="244"/>
        <v>0</v>
      </c>
      <c r="W591" s="125">
        <f t="shared" si="245"/>
        <v>0</v>
      </c>
      <c r="X591" s="125">
        <f t="shared" si="246"/>
        <v>0</v>
      </c>
      <c r="Y591" s="127">
        <f t="shared" si="247"/>
        <v>1407.0099999999979</v>
      </c>
      <c r="Z591" s="127">
        <f t="shared" si="248"/>
        <v>479.84593999999817</v>
      </c>
      <c r="AA591" s="127">
        <f t="shared" si="249"/>
        <v>1407.0099999999979</v>
      </c>
      <c r="AB591" s="127">
        <f t="shared" si="250"/>
        <v>479.84593999999817</v>
      </c>
      <c r="AC591" s="91" t="str">
        <f>VLOOKUP(WEEKDAY(C591,2),Служебный!K$4:L$10,2)</f>
        <v>сб</v>
      </c>
      <c r="AD591" s="111" t="str">
        <f t="shared" si="258"/>
        <v/>
      </c>
      <c r="AE591" s="91" t="e">
        <f>VLOOKUP(G:G,Служебный!B:G,6,)</f>
        <v>#N/A</v>
      </c>
      <c r="AF591" s="91" t="e">
        <f>VLOOKUP(G:G,Служебный!B:G,3,FALSE)</f>
        <v>#N/A</v>
      </c>
      <c r="AG591" s="91" t="e">
        <f>VLOOKUP(G:G,Служебный!B:G,4,FALSE)</f>
        <v>#N/A</v>
      </c>
      <c r="AH591" s="112">
        <f t="shared" si="251"/>
        <v>0</v>
      </c>
      <c r="AI591" s="112">
        <f t="shared" si="252"/>
        <v>0</v>
      </c>
      <c r="AJ591" s="112" t="str">
        <f t="shared" si="259"/>
        <v>интрадей</v>
      </c>
      <c r="AK591" s="91" t="str">
        <f>IF(D591&lt;Служебный!P$3,"Раньше открытия",IF(D591&gt;Служебный!P$6,"Позже закрытия",IF(D591&lt;Служебный!P$4,Служебный!N$4,IF((D591&gt;Служебный!P$5),Служебный!N$6,Служебный!N$5))))</f>
        <v>9:30 - 11:00</v>
      </c>
      <c r="AL591" s="91">
        <f t="shared" si="253"/>
        <v>0</v>
      </c>
      <c r="AM591" s="91">
        <f t="shared" si="254"/>
        <v>0</v>
      </c>
      <c r="AN591" s="91" t="str">
        <f t="shared" si="265"/>
        <v/>
      </c>
      <c r="AO591" s="91" t="str">
        <f t="shared" si="266"/>
        <v/>
      </c>
      <c r="AP591" s="113" t="str">
        <f t="shared" si="267"/>
        <v/>
      </c>
      <c r="AQ591" s="114">
        <f t="shared" si="260"/>
        <v>0</v>
      </c>
      <c r="AR591" s="114">
        <f t="shared" si="261"/>
        <v>30000</v>
      </c>
      <c r="AS591" s="114">
        <f t="shared" si="262"/>
        <v>1.5994864666664823</v>
      </c>
      <c r="AT591" s="114">
        <f t="shared" si="268"/>
        <v>0</v>
      </c>
      <c r="AU591" s="91">
        <f t="shared" si="255"/>
        <v>0</v>
      </c>
      <c r="AV591" s="91">
        <f t="shared" si="256"/>
        <v>0</v>
      </c>
      <c r="AW591" s="91">
        <f t="shared" si="257"/>
        <v>0</v>
      </c>
      <c r="AX591" s="115">
        <f>IF(AV591=0,AX590,IF(VLOOKUP(C590,Сводный!I:L,2,FALSE)&lt;0,IF(AX590&lt;0,AX590-1,-1),IF(AX590&gt;0,AX590+1,1)))</f>
        <v>-1</v>
      </c>
      <c r="AY591" s="120"/>
    </row>
    <row r="592" spans="1:51" s="25" customFormat="1" ht="11.25">
      <c r="A592" s="124"/>
      <c r="B592" s="116">
        <v>591</v>
      </c>
      <c r="C592" s="134"/>
      <c r="D592" s="83"/>
      <c r="E592" s="84"/>
      <c r="F592" s="83"/>
      <c r="G592" s="85"/>
      <c r="H592" s="85"/>
      <c r="I592" s="86"/>
      <c r="J592" s="86"/>
      <c r="K592" s="85"/>
      <c r="L592" s="86"/>
      <c r="M592" s="118"/>
      <c r="N592" s="108"/>
      <c r="O592" s="109"/>
      <c r="P592" s="110"/>
      <c r="Q592" s="86"/>
      <c r="R592" s="86"/>
      <c r="S592" s="128">
        <f t="shared" si="263"/>
        <v>30479.845939999945</v>
      </c>
      <c r="T592" s="128">
        <f t="shared" si="264"/>
        <v>0</v>
      </c>
      <c r="U592" s="126">
        <f t="shared" ref="U592:U655" si="269">I592*ABS(K592)</f>
        <v>0</v>
      </c>
      <c r="V592" s="126">
        <f t="shared" ref="V592:V655" si="270">J592*ABS(K592)</f>
        <v>0</v>
      </c>
      <c r="W592" s="125">
        <f t="shared" ref="W592:W655" si="271">IF(H592="s",U592-V592,V592-U592)</f>
        <v>0</v>
      </c>
      <c r="X592" s="125">
        <f t="shared" ref="X592:X655" si="272">W592-T592</f>
        <v>0</v>
      </c>
      <c r="Y592" s="127">
        <f t="shared" ref="Y592:Y655" si="273">Y591+W591</f>
        <v>1407.0099999999979</v>
      </c>
      <c r="Z592" s="127">
        <f t="shared" ref="Z592:Z655" si="274">Z591+X591</f>
        <v>479.84593999999817</v>
      </c>
      <c r="AA592" s="127">
        <f t="shared" ref="AA592:AA655" si="275">Y592+W592</f>
        <v>1407.0099999999979</v>
      </c>
      <c r="AB592" s="127">
        <f t="shared" ref="AB592:AB655" si="276">Z592+X592</f>
        <v>479.84593999999817</v>
      </c>
      <c r="AC592" s="91" t="str">
        <f>VLOOKUP(WEEKDAY(C592,2),Служебный!K$4:L$10,2)</f>
        <v>сб</v>
      </c>
      <c r="AD592" s="111" t="str">
        <f t="shared" si="258"/>
        <v/>
      </c>
      <c r="AE592" s="91" t="e">
        <f>VLOOKUP(G:G,Служебный!B:G,6,)</f>
        <v>#N/A</v>
      </c>
      <c r="AF592" s="91" t="e">
        <f>VLOOKUP(G:G,Служебный!B:G,3,FALSE)</f>
        <v>#N/A</v>
      </c>
      <c r="AG592" s="91" t="e">
        <f>VLOOKUP(G:G,Служебный!B:G,4,FALSE)</f>
        <v>#N/A</v>
      </c>
      <c r="AH592" s="112">
        <f t="shared" ref="AH592:AH655" si="277">ROUND(((E592+F592)-(C592+D592))*86400,0)</f>
        <v>0</v>
      </c>
      <c r="AI592" s="112">
        <f t="shared" ref="AI592:AI655" si="278">IF(FLOOR((AH592/60),15)&gt;400,"Среднесрок",FLOOR((AH592/60),15))</f>
        <v>0</v>
      </c>
      <c r="AJ592" s="112" t="str">
        <f t="shared" si="259"/>
        <v>интрадей</v>
      </c>
      <c r="AK592" s="91" t="str">
        <f>IF(D592&lt;Служебный!P$3,"Раньше открытия",IF(D592&gt;Служебный!P$6,"Позже закрытия",IF(D592&lt;Служебный!P$4,Служебный!N$4,IF((D592&gt;Служебный!P$5),Служебный!N$6,Служебный!N$5))))</f>
        <v>9:30 - 11:00</v>
      </c>
      <c r="AL592" s="91">
        <f t="shared" ref="AL592:AL655" si="279">IF(X592&gt;0,X592,0)</f>
        <v>0</v>
      </c>
      <c r="AM592" s="91">
        <f t="shared" ref="AM592:AM655" si="280">IF(X592&lt;0,X592,0)</f>
        <v>0</v>
      </c>
      <c r="AN592" s="91" t="str">
        <f t="shared" si="265"/>
        <v/>
      </c>
      <c r="AO592" s="91" t="str">
        <f t="shared" si="266"/>
        <v/>
      </c>
      <c r="AP592" s="113" t="str">
        <f t="shared" si="267"/>
        <v/>
      </c>
      <c r="AQ592" s="114">
        <f t="shared" si="260"/>
        <v>0</v>
      </c>
      <c r="AR592" s="114">
        <f t="shared" si="261"/>
        <v>30000</v>
      </c>
      <c r="AS592" s="114">
        <f t="shared" si="262"/>
        <v>1.5994864666664823</v>
      </c>
      <c r="AT592" s="114">
        <f t="shared" si="268"/>
        <v>0</v>
      </c>
      <c r="AU592" s="91">
        <f t="shared" ref="AU592:AU655" si="281">IF(C592&lt;&gt;C591,Z592,0)</f>
        <v>0</v>
      </c>
      <c r="AV592" s="91">
        <f t="shared" ref="AV592:AV655" si="282">IF(C592&lt;&gt;C593,AB592,0)</f>
        <v>0</v>
      </c>
      <c r="AW592" s="91">
        <f t="shared" ref="AW592:AW655" si="283">CEILING(I592,5)</f>
        <v>0</v>
      </c>
      <c r="AX592" s="115">
        <f>IF(AV592=0,AX591,IF(VLOOKUP(C591,Сводный!I:L,2,FALSE)&lt;0,IF(AX591&lt;0,AX591-1,-1),IF(AX591&gt;0,AX591+1,1)))</f>
        <v>-1</v>
      </c>
      <c r="AY592" s="120"/>
    </row>
    <row r="593" spans="1:51" s="25" customFormat="1" ht="11.25">
      <c r="A593" s="124"/>
      <c r="B593" s="116">
        <v>592</v>
      </c>
      <c r="C593" s="134"/>
      <c r="D593" s="83"/>
      <c r="E593" s="84"/>
      <c r="F593" s="83"/>
      <c r="G593" s="85"/>
      <c r="H593" s="85"/>
      <c r="I593" s="86"/>
      <c r="J593" s="86"/>
      <c r="K593" s="85"/>
      <c r="L593" s="86"/>
      <c r="M593" s="118"/>
      <c r="N593" s="108"/>
      <c r="O593" s="109"/>
      <c r="P593" s="110"/>
      <c r="Q593" s="86"/>
      <c r="R593" s="86"/>
      <c r="S593" s="128">
        <f t="shared" si="263"/>
        <v>30479.845939999945</v>
      </c>
      <c r="T593" s="128">
        <f t="shared" si="264"/>
        <v>0</v>
      </c>
      <c r="U593" s="126">
        <f t="shared" si="269"/>
        <v>0</v>
      </c>
      <c r="V593" s="126">
        <f t="shared" si="270"/>
        <v>0</v>
      </c>
      <c r="W593" s="125">
        <f t="shared" si="271"/>
        <v>0</v>
      </c>
      <c r="X593" s="125">
        <f t="shared" si="272"/>
        <v>0</v>
      </c>
      <c r="Y593" s="127">
        <f t="shared" si="273"/>
        <v>1407.0099999999979</v>
      </c>
      <c r="Z593" s="127">
        <f t="shared" si="274"/>
        <v>479.84593999999817</v>
      </c>
      <c r="AA593" s="127">
        <f t="shared" si="275"/>
        <v>1407.0099999999979</v>
      </c>
      <c r="AB593" s="127">
        <f t="shared" si="276"/>
        <v>479.84593999999817</v>
      </c>
      <c r="AC593" s="91" t="str">
        <f>VLOOKUP(WEEKDAY(C593,2),Служебный!K$4:L$10,2)</f>
        <v>сб</v>
      </c>
      <c r="AD593" s="111" t="str">
        <f t="shared" ref="AD593:AD656" si="284">IF(G593 &lt;&gt; "",TEXT((HOUR(D593)),0)&amp;"-"&amp;TEXT(HOUR(D593)+1,0),"")</f>
        <v/>
      </c>
      <c r="AE593" s="91" t="e">
        <f>VLOOKUP(G:G,Служебный!B:G,6,)</f>
        <v>#N/A</v>
      </c>
      <c r="AF593" s="91" t="e">
        <f>VLOOKUP(G:G,Служебный!B:G,3,FALSE)</f>
        <v>#N/A</v>
      </c>
      <c r="AG593" s="91" t="e">
        <f>VLOOKUP(G:G,Служебный!B:G,4,FALSE)</f>
        <v>#N/A</v>
      </c>
      <c r="AH593" s="112">
        <f t="shared" si="277"/>
        <v>0</v>
      </c>
      <c r="AI593" s="112">
        <f t="shared" si="278"/>
        <v>0</v>
      </c>
      <c r="AJ593" s="112" t="str">
        <f t="shared" si="259"/>
        <v>интрадей</v>
      </c>
      <c r="AK593" s="91" t="str">
        <f>IF(D593&lt;Служебный!P$3,"Раньше открытия",IF(D593&gt;Служебный!P$6,"Позже закрытия",IF(D593&lt;Служебный!P$4,Служебный!N$4,IF((D593&gt;Служебный!P$5),Служебный!N$6,Служебный!N$5))))</f>
        <v>9:30 - 11:00</v>
      </c>
      <c r="AL593" s="91">
        <f t="shared" si="279"/>
        <v>0</v>
      </c>
      <c r="AM593" s="91">
        <f t="shared" si="280"/>
        <v>0</v>
      </c>
      <c r="AN593" s="91" t="str">
        <f t="shared" si="265"/>
        <v/>
      </c>
      <c r="AO593" s="91" t="str">
        <f t="shared" si="266"/>
        <v/>
      </c>
      <c r="AP593" s="113" t="str">
        <f t="shared" si="267"/>
        <v/>
      </c>
      <c r="AQ593" s="114">
        <f t="shared" si="260"/>
        <v>0</v>
      </c>
      <c r="AR593" s="114">
        <f t="shared" si="261"/>
        <v>30000</v>
      </c>
      <c r="AS593" s="114">
        <f t="shared" si="262"/>
        <v>1.5994864666664823</v>
      </c>
      <c r="AT593" s="114">
        <f t="shared" si="268"/>
        <v>0</v>
      </c>
      <c r="AU593" s="91">
        <f t="shared" si="281"/>
        <v>0</v>
      </c>
      <c r="AV593" s="91">
        <f t="shared" si="282"/>
        <v>0</v>
      </c>
      <c r="AW593" s="91">
        <f t="shared" si="283"/>
        <v>0</v>
      </c>
      <c r="AX593" s="115">
        <f>IF(AV593=0,AX592,IF(VLOOKUP(C592,Сводный!I:L,2,FALSE)&lt;0,IF(AX592&lt;0,AX592-1,-1),IF(AX592&gt;0,AX592+1,1)))</f>
        <v>-1</v>
      </c>
      <c r="AY593" s="120"/>
    </row>
    <row r="594" spans="1:51" s="25" customFormat="1" ht="11.25">
      <c r="A594" s="124"/>
      <c r="B594" s="116">
        <v>593</v>
      </c>
      <c r="C594" s="134"/>
      <c r="D594" s="83"/>
      <c r="E594" s="84"/>
      <c r="F594" s="83"/>
      <c r="G594" s="85"/>
      <c r="H594" s="85"/>
      <c r="I594" s="86"/>
      <c r="J594" s="86"/>
      <c r="K594" s="85"/>
      <c r="L594" s="86"/>
      <c r="M594" s="118"/>
      <c r="N594" s="108"/>
      <c r="O594" s="109"/>
      <c r="P594" s="110"/>
      <c r="Q594" s="86"/>
      <c r="R594" s="86"/>
      <c r="S594" s="128">
        <f t="shared" si="263"/>
        <v>30479.845939999945</v>
      </c>
      <c r="T594" s="128">
        <f t="shared" si="264"/>
        <v>0</v>
      </c>
      <c r="U594" s="126">
        <f t="shared" si="269"/>
        <v>0</v>
      </c>
      <c r="V594" s="126">
        <f t="shared" si="270"/>
        <v>0</v>
      </c>
      <c r="W594" s="125">
        <f t="shared" si="271"/>
        <v>0</v>
      </c>
      <c r="X594" s="125">
        <f t="shared" si="272"/>
        <v>0</v>
      </c>
      <c r="Y594" s="127">
        <f t="shared" si="273"/>
        <v>1407.0099999999979</v>
      </c>
      <c r="Z594" s="127">
        <f t="shared" si="274"/>
        <v>479.84593999999817</v>
      </c>
      <c r="AA594" s="127">
        <f t="shared" si="275"/>
        <v>1407.0099999999979</v>
      </c>
      <c r="AB594" s="127">
        <f t="shared" si="276"/>
        <v>479.84593999999817</v>
      </c>
      <c r="AC594" s="91" t="str">
        <f>VLOOKUP(WEEKDAY(C594,2),Служебный!K$4:L$10,2)</f>
        <v>сб</v>
      </c>
      <c r="AD594" s="111" t="str">
        <f t="shared" si="284"/>
        <v/>
      </c>
      <c r="AE594" s="91" t="e">
        <f>VLOOKUP(G:G,Служебный!B:G,6,)</f>
        <v>#N/A</v>
      </c>
      <c r="AF594" s="91" t="e">
        <f>VLOOKUP(G:G,Служебный!B:G,3,FALSE)</f>
        <v>#N/A</v>
      </c>
      <c r="AG594" s="91" t="e">
        <f>VLOOKUP(G:G,Служебный!B:G,4,FALSE)</f>
        <v>#N/A</v>
      </c>
      <c r="AH594" s="112">
        <f t="shared" si="277"/>
        <v>0</v>
      </c>
      <c r="AI594" s="112">
        <f t="shared" si="278"/>
        <v>0</v>
      </c>
      <c r="AJ594" s="112" t="str">
        <f t="shared" si="259"/>
        <v>интрадей</v>
      </c>
      <c r="AK594" s="91" t="str">
        <f>IF(D594&lt;Служебный!P$3,"Раньше открытия",IF(D594&gt;Служебный!P$6,"Позже закрытия",IF(D594&lt;Служебный!P$4,Служебный!N$4,IF((D594&gt;Служебный!P$5),Служебный!N$6,Служебный!N$5))))</f>
        <v>9:30 - 11:00</v>
      </c>
      <c r="AL594" s="91">
        <f t="shared" si="279"/>
        <v>0</v>
      </c>
      <c r="AM594" s="91">
        <f t="shared" si="280"/>
        <v>0</v>
      </c>
      <c r="AN594" s="91" t="str">
        <f t="shared" si="265"/>
        <v/>
      </c>
      <c r="AO594" s="91" t="str">
        <f t="shared" si="266"/>
        <v/>
      </c>
      <c r="AP594" s="113" t="str">
        <f t="shared" si="267"/>
        <v/>
      </c>
      <c r="AQ594" s="114">
        <f t="shared" si="260"/>
        <v>0</v>
      </c>
      <c r="AR594" s="114">
        <f t="shared" si="261"/>
        <v>30000</v>
      </c>
      <c r="AS594" s="114">
        <f t="shared" si="262"/>
        <v>1.5994864666664823</v>
      </c>
      <c r="AT594" s="114">
        <f t="shared" si="268"/>
        <v>0</v>
      </c>
      <c r="AU594" s="91">
        <f t="shared" si="281"/>
        <v>0</v>
      </c>
      <c r="AV594" s="91">
        <f t="shared" si="282"/>
        <v>0</v>
      </c>
      <c r="AW594" s="91">
        <f t="shared" si="283"/>
        <v>0</v>
      </c>
      <c r="AX594" s="115">
        <f>IF(AV594=0,AX593,IF(VLOOKUP(C593,Сводный!I:L,2,FALSE)&lt;0,IF(AX593&lt;0,AX593-1,-1),IF(AX593&gt;0,AX593+1,1)))</f>
        <v>-1</v>
      </c>
      <c r="AY594" s="120"/>
    </row>
    <row r="595" spans="1:51" s="25" customFormat="1" ht="11.25">
      <c r="A595" s="124"/>
      <c r="B595" s="116">
        <v>594</v>
      </c>
      <c r="C595" s="134"/>
      <c r="D595" s="83"/>
      <c r="E595" s="84"/>
      <c r="F595" s="83"/>
      <c r="G595" s="85"/>
      <c r="H595" s="85"/>
      <c r="I595" s="86"/>
      <c r="J595" s="86"/>
      <c r="K595" s="85"/>
      <c r="L595" s="86"/>
      <c r="M595" s="118"/>
      <c r="N595" s="108"/>
      <c r="O595" s="109"/>
      <c r="P595" s="110"/>
      <c r="Q595" s="86"/>
      <c r="R595" s="86"/>
      <c r="S595" s="128">
        <f t="shared" si="263"/>
        <v>30479.845939999945</v>
      </c>
      <c r="T595" s="128">
        <f t="shared" si="264"/>
        <v>0</v>
      </c>
      <c r="U595" s="126">
        <f t="shared" si="269"/>
        <v>0</v>
      </c>
      <c r="V595" s="126">
        <f t="shared" si="270"/>
        <v>0</v>
      </c>
      <c r="W595" s="125">
        <f t="shared" si="271"/>
        <v>0</v>
      </c>
      <c r="X595" s="125">
        <f t="shared" si="272"/>
        <v>0</v>
      </c>
      <c r="Y595" s="127">
        <f t="shared" si="273"/>
        <v>1407.0099999999979</v>
      </c>
      <c r="Z595" s="127">
        <f t="shared" si="274"/>
        <v>479.84593999999817</v>
      </c>
      <c r="AA595" s="127">
        <f t="shared" si="275"/>
        <v>1407.0099999999979</v>
      </c>
      <c r="AB595" s="127">
        <f t="shared" si="276"/>
        <v>479.84593999999817</v>
      </c>
      <c r="AC595" s="91" t="str">
        <f>VLOOKUP(WEEKDAY(C595,2),Служебный!K$4:L$10,2)</f>
        <v>сб</v>
      </c>
      <c r="AD595" s="111" t="str">
        <f t="shared" si="284"/>
        <v/>
      </c>
      <c r="AE595" s="91" t="e">
        <f>VLOOKUP(G:G,Служебный!B:G,6,)</f>
        <v>#N/A</v>
      </c>
      <c r="AF595" s="91" t="e">
        <f>VLOOKUP(G:G,Служебный!B:G,3,FALSE)</f>
        <v>#N/A</v>
      </c>
      <c r="AG595" s="91" t="e">
        <f>VLOOKUP(G:G,Служебный!B:G,4,FALSE)</f>
        <v>#N/A</v>
      </c>
      <c r="AH595" s="112">
        <f t="shared" si="277"/>
        <v>0</v>
      </c>
      <c r="AI595" s="112">
        <f t="shared" si="278"/>
        <v>0</v>
      </c>
      <c r="AJ595" s="112" t="str">
        <f t="shared" si="259"/>
        <v>интрадей</v>
      </c>
      <c r="AK595" s="91" t="str">
        <f>IF(D595&lt;Служебный!P$3,"Раньше открытия",IF(D595&gt;Служебный!P$6,"Позже закрытия",IF(D595&lt;Служебный!P$4,Служебный!N$4,IF((D595&gt;Служебный!P$5),Служебный!N$6,Служебный!N$5))))</f>
        <v>9:30 - 11:00</v>
      </c>
      <c r="AL595" s="91">
        <f t="shared" si="279"/>
        <v>0</v>
      </c>
      <c r="AM595" s="91">
        <f t="shared" si="280"/>
        <v>0</v>
      </c>
      <c r="AN595" s="91" t="str">
        <f t="shared" si="265"/>
        <v/>
      </c>
      <c r="AO595" s="91" t="str">
        <f t="shared" si="266"/>
        <v/>
      </c>
      <c r="AP595" s="113" t="str">
        <f t="shared" si="267"/>
        <v/>
      </c>
      <c r="AQ595" s="114">
        <f t="shared" si="260"/>
        <v>0</v>
      </c>
      <c r="AR595" s="114">
        <f t="shared" si="261"/>
        <v>30000</v>
      </c>
      <c r="AS595" s="114">
        <f t="shared" si="262"/>
        <v>1.5994864666664823</v>
      </c>
      <c r="AT595" s="114">
        <f t="shared" si="268"/>
        <v>0</v>
      </c>
      <c r="AU595" s="91">
        <f t="shared" si="281"/>
        <v>0</v>
      </c>
      <c r="AV595" s="91">
        <f t="shared" si="282"/>
        <v>0</v>
      </c>
      <c r="AW595" s="91">
        <f t="shared" si="283"/>
        <v>0</v>
      </c>
      <c r="AX595" s="115">
        <f>IF(AV595=0,AX594,IF(VLOOKUP(C594,Сводный!I:L,2,FALSE)&lt;0,IF(AX594&lt;0,AX594-1,-1),IF(AX594&gt;0,AX594+1,1)))</f>
        <v>-1</v>
      </c>
      <c r="AY595" s="120"/>
    </row>
    <row r="596" spans="1:51" s="25" customFormat="1" ht="11.25">
      <c r="A596" s="124"/>
      <c r="B596" s="116">
        <v>595</v>
      </c>
      <c r="C596" s="134"/>
      <c r="D596" s="83"/>
      <c r="E596" s="84"/>
      <c r="F596" s="83"/>
      <c r="G596" s="85"/>
      <c r="H596" s="85"/>
      <c r="I596" s="86"/>
      <c r="J596" s="86"/>
      <c r="K596" s="85"/>
      <c r="L596" s="86"/>
      <c r="M596" s="118"/>
      <c r="N596" s="108"/>
      <c r="O596" s="109"/>
      <c r="P596" s="110"/>
      <c r="Q596" s="86"/>
      <c r="R596" s="86"/>
      <c r="S596" s="128">
        <f t="shared" si="263"/>
        <v>30479.845939999945</v>
      </c>
      <c r="T596" s="128">
        <f t="shared" si="264"/>
        <v>0</v>
      </c>
      <c r="U596" s="126">
        <f t="shared" si="269"/>
        <v>0</v>
      </c>
      <c r="V596" s="126">
        <f t="shared" si="270"/>
        <v>0</v>
      </c>
      <c r="W596" s="125">
        <f t="shared" si="271"/>
        <v>0</v>
      </c>
      <c r="X596" s="125">
        <f t="shared" si="272"/>
        <v>0</v>
      </c>
      <c r="Y596" s="127">
        <f t="shared" si="273"/>
        <v>1407.0099999999979</v>
      </c>
      <c r="Z596" s="127">
        <f t="shared" si="274"/>
        <v>479.84593999999817</v>
      </c>
      <c r="AA596" s="127">
        <f t="shared" si="275"/>
        <v>1407.0099999999979</v>
      </c>
      <c r="AB596" s="127">
        <f t="shared" si="276"/>
        <v>479.84593999999817</v>
      </c>
      <c r="AC596" s="91" t="str">
        <f>VLOOKUP(WEEKDAY(C596,2),Служебный!K$4:L$10,2)</f>
        <v>сб</v>
      </c>
      <c r="AD596" s="111" t="str">
        <f t="shared" si="284"/>
        <v/>
      </c>
      <c r="AE596" s="91" t="e">
        <f>VLOOKUP(G:G,Служебный!B:G,6,)</f>
        <v>#N/A</v>
      </c>
      <c r="AF596" s="91" t="e">
        <f>VLOOKUP(G:G,Служебный!B:G,3,FALSE)</f>
        <v>#N/A</v>
      </c>
      <c r="AG596" s="91" t="e">
        <f>VLOOKUP(G:G,Служебный!B:G,4,FALSE)</f>
        <v>#N/A</v>
      </c>
      <c r="AH596" s="112">
        <f t="shared" si="277"/>
        <v>0</v>
      </c>
      <c r="AI596" s="112">
        <f t="shared" si="278"/>
        <v>0</v>
      </c>
      <c r="AJ596" s="112" t="str">
        <f t="shared" si="259"/>
        <v>интрадей</v>
      </c>
      <c r="AK596" s="91" t="str">
        <f>IF(D596&lt;Служебный!P$3,"Раньше открытия",IF(D596&gt;Служебный!P$6,"Позже закрытия",IF(D596&lt;Служебный!P$4,Служебный!N$4,IF((D596&gt;Служебный!P$5),Служебный!N$6,Служебный!N$5))))</f>
        <v>9:30 - 11:00</v>
      </c>
      <c r="AL596" s="91">
        <f t="shared" si="279"/>
        <v>0</v>
      </c>
      <c r="AM596" s="91">
        <f t="shared" si="280"/>
        <v>0</v>
      </c>
      <c r="AN596" s="91" t="str">
        <f t="shared" si="265"/>
        <v/>
      </c>
      <c r="AO596" s="91" t="str">
        <f t="shared" si="266"/>
        <v/>
      </c>
      <c r="AP596" s="113" t="str">
        <f t="shared" si="267"/>
        <v/>
      </c>
      <c r="AQ596" s="114">
        <f t="shared" si="260"/>
        <v>0</v>
      </c>
      <c r="AR596" s="114">
        <f t="shared" si="261"/>
        <v>30000</v>
      </c>
      <c r="AS596" s="114">
        <f t="shared" si="262"/>
        <v>1.5994864666664823</v>
      </c>
      <c r="AT596" s="114">
        <f t="shared" si="268"/>
        <v>0</v>
      </c>
      <c r="AU596" s="91">
        <f t="shared" si="281"/>
        <v>0</v>
      </c>
      <c r="AV596" s="91">
        <f t="shared" si="282"/>
        <v>0</v>
      </c>
      <c r="AW596" s="91">
        <f t="shared" si="283"/>
        <v>0</v>
      </c>
      <c r="AX596" s="115">
        <f>IF(AV596=0,AX595,IF(VLOOKUP(C595,Сводный!I:L,2,FALSE)&lt;0,IF(AX595&lt;0,AX595-1,-1),IF(AX595&gt;0,AX595+1,1)))</f>
        <v>-1</v>
      </c>
      <c r="AY596" s="120"/>
    </row>
    <row r="597" spans="1:51" s="25" customFormat="1" ht="11.25">
      <c r="A597" s="124"/>
      <c r="B597" s="116">
        <v>596</v>
      </c>
      <c r="C597" s="134"/>
      <c r="D597" s="83"/>
      <c r="E597" s="84"/>
      <c r="F597" s="83"/>
      <c r="G597" s="85"/>
      <c r="H597" s="85"/>
      <c r="I597" s="86"/>
      <c r="J597" s="86"/>
      <c r="K597" s="85"/>
      <c r="L597" s="86"/>
      <c r="M597" s="118"/>
      <c r="N597" s="108"/>
      <c r="O597" s="109"/>
      <c r="P597" s="110"/>
      <c r="Q597" s="86"/>
      <c r="R597" s="86"/>
      <c r="S597" s="128">
        <f t="shared" si="263"/>
        <v>30479.845939999945</v>
      </c>
      <c r="T597" s="128">
        <f t="shared" si="264"/>
        <v>0</v>
      </c>
      <c r="U597" s="126">
        <f t="shared" si="269"/>
        <v>0</v>
      </c>
      <c r="V597" s="126">
        <f t="shared" si="270"/>
        <v>0</v>
      </c>
      <c r="W597" s="125">
        <f t="shared" si="271"/>
        <v>0</v>
      </c>
      <c r="X597" s="125">
        <f t="shared" si="272"/>
        <v>0</v>
      </c>
      <c r="Y597" s="127">
        <f t="shared" si="273"/>
        <v>1407.0099999999979</v>
      </c>
      <c r="Z597" s="127">
        <f t="shared" si="274"/>
        <v>479.84593999999817</v>
      </c>
      <c r="AA597" s="127">
        <f t="shared" si="275"/>
        <v>1407.0099999999979</v>
      </c>
      <c r="AB597" s="127">
        <f t="shared" si="276"/>
        <v>479.84593999999817</v>
      </c>
      <c r="AC597" s="91" t="str">
        <f>VLOOKUP(WEEKDAY(C597,2),Служебный!K$4:L$10,2)</f>
        <v>сб</v>
      </c>
      <c r="AD597" s="111" t="str">
        <f t="shared" si="284"/>
        <v/>
      </c>
      <c r="AE597" s="91" t="e">
        <f>VLOOKUP(G:G,Служебный!B:G,6,)</f>
        <v>#N/A</v>
      </c>
      <c r="AF597" s="91" t="e">
        <f>VLOOKUP(G:G,Служебный!B:G,3,FALSE)</f>
        <v>#N/A</v>
      </c>
      <c r="AG597" s="91" t="e">
        <f>VLOOKUP(G:G,Служебный!B:G,4,FALSE)</f>
        <v>#N/A</v>
      </c>
      <c r="AH597" s="112">
        <f t="shared" si="277"/>
        <v>0</v>
      </c>
      <c r="AI597" s="112">
        <f t="shared" si="278"/>
        <v>0</v>
      </c>
      <c r="AJ597" s="112" t="str">
        <f t="shared" si="259"/>
        <v>интрадей</v>
      </c>
      <c r="AK597" s="91" t="str">
        <f>IF(D597&lt;Служебный!P$3,"Раньше открытия",IF(D597&gt;Служебный!P$6,"Позже закрытия",IF(D597&lt;Служебный!P$4,Служебный!N$4,IF((D597&gt;Служебный!P$5),Служебный!N$6,Служебный!N$5))))</f>
        <v>9:30 - 11:00</v>
      </c>
      <c r="AL597" s="91">
        <f t="shared" si="279"/>
        <v>0</v>
      </c>
      <c r="AM597" s="91">
        <f t="shared" si="280"/>
        <v>0</v>
      </c>
      <c r="AN597" s="91" t="str">
        <f t="shared" si="265"/>
        <v/>
      </c>
      <c r="AO597" s="91" t="str">
        <f t="shared" si="266"/>
        <v/>
      </c>
      <c r="AP597" s="113" t="str">
        <f t="shared" si="267"/>
        <v/>
      </c>
      <c r="AQ597" s="114">
        <f t="shared" si="260"/>
        <v>0</v>
      </c>
      <c r="AR597" s="114">
        <f t="shared" si="261"/>
        <v>30000</v>
      </c>
      <c r="AS597" s="114">
        <f t="shared" si="262"/>
        <v>1.5994864666664823</v>
      </c>
      <c r="AT597" s="114">
        <f t="shared" si="268"/>
        <v>0</v>
      </c>
      <c r="AU597" s="91">
        <f t="shared" si="281"/>
        <v>0</v>
      </c>
      <c r="AV597" s="91">
        <f t="shared" si="282"/>
        <v>0</v>
      </c>
      <c r="AW597" s="91">
        <f t="shared" si="283"/>
        <v>0</v>
      </c>
      <c r="AX597" s="115">
        <f>IF(AV597=0,AX596,IF(VLOOKUP(C596,Сводный!I:L,2,FALSE)&lt;0,IF(AX596&lt;0,AX596-1,-1),IF(AX596&gt;0,AX596+1,1)))</f>
        <v>-1</v>
      </c>
      <c r="AY597" s="120"/>
    </row>
    <row r="598" spans="1:51" s="25" customFormat="1" ht="11.25">
      <c r="A598" s="124"/>
      <c r="B598" s="116">
        <v>597</v>
      </c>
      <c r="C598" s="134"/>
      <c r="D598" s="83"/>
      <c r="E598" s="84"/>
      <c r="F598" s="83"/>
      <c r="G598" s="85"/>
      <c r="H598" s="85"/>
      <c r="I598" s="86"/>
      <c r="J598" s="86"/>
      <c r="K598" s="85"/>
      <c r="L598" s="86"/>
      <c r="M598" s="118"/>
      <c r="N598" s="108"/>
      <c r="O598" s="109"/>
      <c r="P598" s="110"/>
      <c r="Q598" s="86"/>
      <c r="R598" s="86"/>
      <c r="S598" s="128">
        <f t="shared" si="263"/>
        <v>30479.845939999945</v>
      </c>
      <c r="T598" s="128">
        <f t="shared" si="264"/>
        <v>0</v>
      </c>
      <c r="U598" s="126">
        <f t="shared" si="269"/>
        <v>0</v>
      </c>
      <c r="V598" s="126">
        <f t="shared" si="270"/>
        <v>0</v>
      </c>
      <c r="W598" s="125">
        <f t="shared" si="271"/>
        <v>0</v>
      </c>
      <c r="X598" s="125">
        <f t="shared" si="272"/>
        <v>0</v>
      </c>
      <c r="Y598" s="127">
        <f t="shared" si="273"/>
        <v>1407.0099999999979</v>
      </c>
      <c r="Z598" s="127">
        <f t="shared" si="274"/>
        <v>479.84593999999817</v>
      </c>
      <c r="AA598" s="127">
        <f t="shared" si="275"/>
        <v>1407.0099999999979</v>
      </c>
      <c r="AB598" s="127">
        <f t="shared" si="276"/>
        <v>479.84593999999817</v>
      </c>
      <c r="AC598" s="91" t="str">
        <f>VLOOKUP(WEEKDAY(C598,2),Служебный!K$4:L$10,2)</f>
        <v>сб</v>
      </c>
      <c r="AD598" s="111" t="str">
        <f t="shared" si="284"/>
        <v/>
      </c>
      <c r="AE598" s="91" t="e">
        <f>VLOOKUP(G:G,Служебный!B:G,6,)</f>
        <v>#N/A</v>
      </c>
      <c r="AF598" s="91" t="e">
        <f>VLOOKUP(G:G,Служебный!B:G,3,FALSE)</f>
        <v>#N/A</v>
      </c>
      <c r="AG598" s="91" t="e">
        <f>VLOOKUP(G:G,Служебный!B:G,4,FALSE)</f>
        <v>#N/A</v>
      </c>
      <c r="AH598" s="112">
        <f t="shared" si="277"/>
        <v>0</v>
      </c>
      <c r="AI598" s="112">
        <f t="shared" si="278"/>
        <v>0</v>
      </c>
      <c r="AJ598" s="112" t="str">
        <f t="shared" si="259"/>
        <v>интрадей</v>
      </c>
      <c r="AK598" s="91" t="str">
        <f>IF(D598&lt;Служебный!P$3,"Раньше открытия",IF(D598&gt;Служебный!P$6,"Позже закрытия",IF(D598&lt;Служебный!P$4,Служебный!N$4,IF((D598&gt;Служебный!P$5),Служебный!N$6,Служебный!N$5))))</f>
        <v>9:30 - 11:00</v>
      </c>
      <c r="AL598" s="91">
        <f t="shared" si="279"/>
        <v>0</v>
      </c>
      <c r="AM598" s="91">
        <f t="shared" si="280"/>
        <v>0</v>
      </c>
      <c r="AN598" s="91" t="str">
        <f t="shared" si="265"/>
        <v/>
      </c>
      <c r="AO598" s="91" t="str">
        <f t="shared" si="266"/>
        <v/>
      </c>
      <c r="AP598" s="113" t="str">
        <f t="shared" si="267"/>
        <v/>
      </c>
      <c r="AQ598" s="114">
        <f t="shared" si="260"/>
        <v>0</v>
      </c>
      <c r="AR598" s="114">
        <f t="shared" si="261"/>
        <v>30000</v>
      </c>
      <c r="AS598" s="114">
        <f t="shared" si="262"/>
        <v>1.5994864666664823</v>
      </c>
      <c r="AT598" s="114">
        <f t="shared" si="268"/>
        <v>0</v>
      </c>
      <c r="AU598" s="91">
        <f t="shared" si="281"/>
        <v>0</v>
      </c>
      <c r="AV598" s="91">
        <f t="shared" si="282"/>
        <v>0</v>
      </c>
      <c r="AW598" s="91">
        <f t="shared" si="283"/>
        <v>0</v>
      </c>
      <c r="AX598" s="115">
        <f>IF(AV598=0,AX597,IF(VLOOKUP(C597,Сводный!I:L,2,FALSE)&lt;0,IF(AX597&lt;0,AX597-1,-1),IF(AX597&gt;0,AX597+1,1)))</f>
        <v>-1</v>
      </c>
      <c r="AY598" s="120"/>
    </row>
    <row r="599" spans="1:51" s="25" customFormat="1" ht="11.25">
      <c r="A599" s="124"/>
      <c r="B599" s="116">
        <v>598</v>
      </c>
      <c r="C599" s="134"/>
      <c r="D599" s="83"/>
      <c r="E599" s="84"/>
      <c r="F599" s="83"/>
      <c r="G599" s="85"/>
      <c r="H599" s="85"/>
      <c r="I599" s="86"/>
      <c r="J599" s="86"/>
      <c r="K599" s="85"/>
      <c r="L599" s="86"/>
      <c r="M599" s="118"/>
      <c r="N599" s="108"/>
      <c r="O599" s="109"/>
      <c r="P599" s="110"/>
      <c r="Q599" s="86"/>
      <c r="R599" s="86"/>
      <c r="S599" s="128">
        <f t="shared" si="263"/>
        <v>30479.845939999945</v>
      </c>
      <c r="T599" s="128">
        <f t="shared" si="264"/>
        <v>0</v>
      </c>
      <c r="U599" s="126">
        <f t="shared" si="269"/>
        <v>0</v>
      </c>
      <c r="V599" s="126">
        <f t="shared" si="270"/>
        <v>0</v>
      </c>
      <c r="W599" s="125">
        <f t="shared" si="271"/>
        <v>0</v>
      </c>
      <c r="X599" s="125">
        <f t="shared" si="272"/>
        <v>0</v>
      </c>
      <c r="Y599" s="127">
        <f t="shared" si="273"/>
        <v>1407.0099999999979</v>
      </c>
      <c r="Z599" s="127">
        <f t="shared" si="274"/>
        <v>479.84593999999817</v>
      </c>
      <c r="AA599" s="127">
        <f t="shared" si="275"/>
        <v>1407.0099999999979</v>
      </c>
      <c r="AB599" s="127">
        <f t="shared" si="276"/>
        <v>479.84593999999817</v>
      </c>
      <c r="AC599" s="91" t="str">
        <f>VLOOKUP(WEEKDAY(C599,2),Служебный!K$4:L$10,2)</f>
        <v>сб</v>
      </c>
      <c r="AD599" s="111" t="str">
        <f t="shared" si="284"/>
        <v/>
      </c>
      <c r="AE599" s="91" t="e">
        <f>VLOOKUP(G:G,Служебный!B:G,6,)</f>
        <v>#N/A</v>
      </c>
      <c r="AF599" s="91" t="e">
        <f>VLOOKUP(G:G,Служебный!B:G,3,FALSE)</f>
        <v>#N/A</v>
      </c>
      <c r="AG599" s="91" t="e">
        <f>VLOOKUP(G:G,Служебный!B:G,4,FALSE)</f>
        <v>#N/A</v>
      </c>
      <c r="AH599" s="112">
        <f t="shared" si="277"/>
        <v>0</v>
      </c>
      <c r="AI599" s="112">
        <f t="shared" si="278"/>
        <v>0</v>
      </c>
      <c r="AJ599" s="112" t="str">
        <f t="shared" si="259"/>
        <v>интрадей</v>
      </c>
      <c r="AK599" s="91" t="str">
        <f>IF(D599&lt;Служебный!P$3,"Раньше открытия",IF(D599&gt;Служебный!P$6,"Позже закрытия",IF(D599&lt;Служебный!P$4,Служебный!N$4,IF((D599&gt;Служебный!P$5),Служебный!N$6,Служебный!N$5))))</f>
        <v>9:30 - 11:00</v>
      </c>
      <c r="AL599" s="91">
        <f t="shared" si="279"/>
        <v>0</v>
      </c>
      <c r="AM599" s="91">
        <f t="shared" si="280"/>
        <v>0</v>
      </c>
      <c r="AN599" s="91" t="str">
        <f t="shared" si="265"/>
        <v/>
      </c>
      <c r="AO599" s="91" t="str">
        <f t="shared" si="266"/>
        <v/>
      </c>
      <c r="AP599" s="113" t="str">
        <f t="shared" si="267"/>
        <v/>
      </c>
      <c r="AQ599" s="114">
        <f t="shared" si="260"/>
        <v>0</v>
      </c>
      <c r="AR599" s="114">
        <f t="shared" si="261"/>
        <v>30000</v>
      </c>
      <c r="AS599" s="114">
        <f t="shared" si="262"/>
        <v>1.5994864666664823</v>
      </c>
      <c r="AT599" s="114">
        <f t="shared" si="268"/>
        <v>0</v>
      </c>
      <c r="AU599" s="91">
        <f t="shared" si="281"/>
        <v>0</v>
      </c>
      <c r="AV599" s="91">
        <f t="shared" si="282"/>
        <v>0</v>
      </c>
      <c r="AW599" s="91">
        <f t="shared" si="283"/>
        <v>0</v>
      </c>
      <c r="AX599" s="115">
        <f>IF(AV599=0,AX598,IF(VLOOKUP(C598,Сводный!I:L,2,FALSE)&lt;0,IF(AX598&lt;0,AX598-1,-1),IF(AX598&gt;0,AX598+1,1)))</f>
        <v>-1</v>
      </c>
      <c r="AY599" s="120"/>
    </row>
    <row r="600" spans="1:51" s="25" customFormat="1" ht="11.25">
      <c r="A600" s="124"/>
      <c r="B600" s="116">
        <v>599</v>
      </c>
      <c r="C600" s="134"/>
      <c r="D600" s="83"/>
      <c r="E600" s="84"/>
      <c r="F600" s="83"/>
      <c r="G600" s="85"/>
      <c r="H600" s="85"/>
      <c r="I600" s="86"/>
      <c r="J600" s="86"/>
      <c r="K600" s="85"/>
      <c r="L600" s="86"/>
      <c r="M600" s="118"/>
      <c r="N600" s="108"/>
      <c r="O600" s="109"/>
      <c r="P600" s="110"/>
      <c r="Q600" s="86"/>
      <c r="R600" s="86"/>
      <c r="S600" s="128">
        <f t="shared" si="263"/>
        <v>30479.845939999945</v>
      </c>
      <c r="T600" s="128">
        <f t="shared" si="264"/>
        <v>0</v>
      </c>
      <c r="U600" s="126">
        <f t="shared" si="269"/>
        <v>0</v>
      </c>
      <c r="V600" s="126">
        <f t="shared" si="270"/>
        <v>0</v>
      </c>
      <c r="W600" s="125">
        <f t="shared" si="271"/>
        <v>0</v>
      </c>
      <c r="X600" s="125">
        <f t="shared" si="272"/>
        <v>0</v>
      </c>
      <c r="Y600" s="127">
        <f t="shared" si="273"/>
        <v>1407.0099999999979</v>
      </c>
      <c r="Z600" s="127">
        <f t="shared" si="274"/>
        <v>479.84593999999817</v>
      </c>
      <c r="AA600" s="127">
        <f t="shared" si="275"/>
        <v>1407.0099999999979</v>
      </c>
      <c r="AB600" s="127">
        <f t="shared" si="276"/>
        <v>479.84593999999817</v>
      </c>
      <c r="AC600" s="91" t="str">
        <f>VLOOKUP(WEEKDAY(C600,2),Служебный!K$4:L$10,2)</f>
        <v>сб</v>
      </c>
      <c r="AD600" s="111" t="str">
        <f t="shared" si="284"/>
        <v/>
      </c>
      <c r="AE600" s="91" t="e">
        <f>VLOOKUP(G:G,Служебный!B:G,6,)</f>
        <v>#N/A</v>
      </c>
      <c r="AF600" s="91" t="e">
        <f>VLOOKUP(G:G,Служебный!B:G,3,FALSE)</f>
        <v>#N/A</v>
      </c>
      <c r="AG600" s="91" t="e">
        <f>VLOOKUP(G:G,Служебный!B:G,4,FALSE)</f>
        <v>#N/A</v>
      </c>
      <c r="AH600" s="112">
        <f t="shared" si="277"/>
        <v>0</v>
      </c>
      <c r="AI600" s="112">
        <f t="shared" si="278"/>
        <v>0</v>
      </c>
      <c r="AJ600" s="112" t="str">
        <f t="shared" si="259"/>
        <v>интрадей</v>
      </c>
      <c r="AK600" s="91" t="str">
        <f>IF(D600&lt;Служебный!P$3,"Раньше открытия",IF(D600&gt;Служебный!P$6,"Позже закрытия",IF(D600&lt;Служебный!P$4,Служебный!N$4,IF((D600&gt;Служебный!P$5),Служебный!N$6,Служебный!N$5))))</f>
        <v>9:30 - 11:00</v>
      </c>
      <c r="AL600" s="91">
        <f t="shared" si="279"/>
        <v>0</v>
      </c>
      <c r="AM600" s="91">
        <f t="shared" si="280"/>
        <v>0</v>
      </c>
      <c r="AN600" s="91" t="str">
        <f t="shared" si="265"/>
        <v/>
      </c>
      <c r="AO600" s="91" t="str">
        <f t="shared" si="266"/>
        <v/>
      </c>
      <c r="AP600" s="113" t="str">
        <f t="shared" si="267"/>
        <v/>
      </c>
      <c r="AQ600" s="114">
        <f t="shared" si="260"/>
        <v>0</v>
      </c>
      <c r="AR600" s="114">
        <f t="shared" si="261"/>
        <v>30000</v>
      </c>
      <c r="AS600" s="114">
        <f t="shared" si="262"/>
        <v>1.5994864666664823</v>
      </c>
      <c r="AT600" s="114">
        <f t="shared" si="268"/>
        <v>0</v>
      </c>
      <c r="AU600" s="91">
        <f t="shared" si="281"/>
        <v>0</v>
      </c>
      <c r="AV600" s="91">
        <f t="shared" si="282"/>
        <v>0</v>
      </c>
      <c r="AW600" s="91">
        <f t="shared" si="283"/>
        <v>0</v>
      </c>
      <c r="AX600" s="115">
        <f>IF(AV600=0,AX599,IF(VLOOKUP(C599,Сводный!I:L,2,FALSE)&lt;0,IF(AX599&lt;0,AX599-1,-1),IF(AX599&gt;0,AX599+1,1)))</f>
        <v>-1</v>
      </c>
      <c r="AY600" s="120"/>
    </row>
    <row r="601" spans="1:51" s="25" customFormat="1" ht="11.25">
      <c r="A601" s="124"/>
      <c r="B601" s="116">
        <v>600</v>
      </c>
      <c r="C601" s="134"/>
      <c r="D601" s="83"/>
      <c r="E601" s="84"/>
      <c r="F601" s="83"/>
      <c r="G601" s="85"/>
      <c r="H601" s="85"/>
      <c r="I601" s="86"/>
      <c r="J601" s="86"/>
      <c r="K601" s="85"/>
      <c r="L601" s="86"/>
      <c r="M601" s="118"/>
      <c r="N601" s="108"/>
      <c r="O601" s="109"/>
      <c r="P601" s="110"/>
      <c r="Q601" s="86"/>
      <c r="R601" s="86"/>
      <c r="S601" s="128">
        <f t="shared" si="263"/>
        <v>30479.845939999945</v>
      </c>
      <c r="T601" s="128">
        <f t="shared" si="264"/>
        <v>0</v>
      </c>
      <c r="U601" s="126">
        <f t="shared" si="269"/>
        <v>0</v>
      </c>
      <c r="V601" s="126">
        <f t="shared" si="270"/>
        <v>0</v>
      </c>
      <c r="W601" s="125">
        <f t="shared" si="271"/>
        <v>0</v>
      </c>
      <c r="X601" s="125">
        <f t="shared" si="272"/>
        <v>0</v>
      </c>
      <c r="Y601" s="127">
        <f t="shared" si="273"/>
        <v>1407.0099999999979</v>
      </c>
      <c r="Z601" s="127">
        <f t="shared" si="274"/>
        <v>479.84593999999817</v>
      </c>
      <c r="AA601" s="127">
        <f t="shared" si="275"/>
        <v>1407.0099999999979</v>
      </c>
      <c r="AB601" s="127">
        <f t="shared" si="276"/>
        <v>479.84593999999817</v>
      </c>
      <c r="AC601" s="91" t="str">
        <f>VLOOKUP(WEEKDAY(C601,2),Служебный!K$4:L$10,2)</f>
        <v>сб</v>
      </c>
      <c r="AD601" s="111" t="str">
        <f t="shared" si="284"/>
        <v/>
      </c>
      <c r="AE601" s="91" t="e">
        <f>VLOOKUP(G:G,Служебный!B:G,6,)</f>
        <v>#N/A</v>
      </c>
      <c r="AF601" s="91" t="e">
        <f>VLOOKUP(G:G,Служебный!B:G,3,FALSE)</f>
        <v>#N/A</v>
      </c>
      <c r="AG601" s="91" t="e">
        <f>VLOOKUP(G:G,Служебный!B:G,4,FALSE)</f>
        <v>#N/A</v>
      </c>
      <c r="AH601" s="112">
        <f t="shared" si="277"/>
        <v>0</v>
      </c>
      <c r="AI601" s="112">
        <f t="shared" si="278"/>
        <v>0</v>
      </c>
      <c r="AJ601" s="112" t="str">
        <f t="shared" si="259"/>
        <v>интрадей</v>
      </c>
      <c r="AK601" s="91" t="str">
        <f>IF(D601&lt;Служебный!P$3,"Раньше открытия",IF(D601&gt;Служебный!P$6,"Позже закрытия",IF(D601&lt;Служебный!P$4,Служебный!N$4,IF((D601&gt;Служебный!P$5),Служебный!N$6,Служебный!N$5))))</f>
        <v>9:30 - 11:00</v>
      </c>
      <c r="AL601" s="91">
        <f t="shared" si="279"/>
        <v>0</v>
      </c>
      <c r="AM601" s="91">
        <f t="shared" si="280"/>
        <v>0</v>
      </c>
      <c r="AN601" s="91" t="str">
        <f t="shared" si="265"/>
        <v/>
      </c>
      <c r="AO601" s="91" t="str">
        <f t="shared" si="266"/>
        <v/>
      </c>
      <c r="AP601" s="113" t="str">
        <f t="shared" si="267"/>
        <v/>
      </c>
      <c r="AQ601" s="114">
        <f t="shared" si="260"/>
        <v>0</v>
      </c>
      <c r="AR601" s="114">
        <f t="shared" si="261"/>
        <v>30000</v>
      </c>
      <c r="AS601" s="114">
        <f t="shared" si="262"/>
        <v>1.5994864666664823</v>
      </c>
      <c r="AT601" s="114">
        <f t="shared" si="268"/>
        <v>0</v>
      </c>
      <c r="AU601" s="91">
        <f t="shared" si="281"/>
        <v>0</v>
      </c>
      <c r="AV601" s="91">
        <f t="shared" si="282"/>
        <v>0</v>
      </c>
      <c r="AW601" s="91">
        <f t="shared" si="283"/>
        <v>0</v>
      </c>
      <c r="AX601" s="115">
        <f>IF(AV601=0,AX600,IF(VLOOKUP(C600,Сводный!I:L,2,FALSE)&lt;0,IF(AX600&lt;0,AX600-1,-1),IF(AX600&gt;0,AX600+1,1)))</f>
        <v>-1</v>
      </c>
      <c r="AY601" s="120"/>
    </row>
    <row r="602" spans="1:51" s="25" customFormat="1" ht="11.25">
      <c r="A602" s="124"/>
      <c r="B602" s="116">
        <v>601</v>
      </c>
      <c r="C602" s="134"/>
      <c r="D602" s="83"/>
      <c r="E602" s="84"/>
      <c r="F602" s="83"/>
      <c r="G602" s="85"/>
      <c r="H602" s="85"/>
      <c r="I602" s="86"/>
      <c r="J602" s="86"/>
      <c r="K602" s="85"/>
      <c r="L602" s="86"/>
      <c r="M602" s="118"/>
      <c r="N602" s="108"/>
      <c r="O602" s="109"/>
      <c r="P602" s="110"/>
      <c r="Q602" s="86"/>
      <c r="R602" s="86"/>
      <c r="S602" s="128">
        <f t="shared" si="263"/>
        <v>30479.845939999945</v>
      </c>
      <c r="T602" s="128">
        <f t="shared" si="264"/>
        <v>0</v>
      </c>
      <c r="U602" s="126">
        <f t="shared" si="269"/>
        <v>0</v>
      </c>
      <c r="V602" s="126">
        <f t="shared" si="270"/>
        <v>0</v>
      </c>
      <c r="W602" s="125">
        <f t="shared" si="271"/>
        <v>0</v>
      </c>
      <c r="X602" s="125">
        <f t="shared" si="272"/>
        <v>0</v>
      </c>
      <c r="Y602" s="127">
        <f t="shared" si="273"/>
        <v>1407.0099999999979</v>
      </c>
      <c r="Z602" s="127">
        <f t="shared" si="274"/>
        <v>479.84593999999817</v>
      </c>
      <c r="AA602" s="127">
        <f t="shared" si="275"/>
        <v>1407.0099999999979</v>
      </c>
      <c r="AB602" s="127">
        <f t="shared" si="276"/>
        <v>479.84593999999817</v>
      </c>
      <c r="AC602" s="91" t="str">
        <f>VLOOKUP(WEEKDAY(C602,2),Служебный!K$4:L$10,2)</f>
        <v>сб</v>
      </c>
      <c r="AD602" s="111" t="str">
        <f t="shared" si="284"/>
        <v/>
      </c>
      <c r="AE602" s="91" t="e">
        <f>VLOOKUP(G:G,Служебный!B:G,6,)</f>
        <v>#N/A</v>
      </c>
      <c r="AF602" s="91" t="e">
        <f>VLOOKUP(G:G,Служебный!B:G,3,FALSE)</f>
        <v>#N/A</v>
      </c>
      <c r="AG602" s="91" t="e">
        <f>VLOOKUP(G:G,Служебный!B:G,4,FALSE)</f>
        <v>#N/A</v>
      </c>
      <c r="AH602" s="112">
        <f t="shared" si="277"/>
        <v>0</v>
      </c>
      <c r="AI602" s="112">
        <f t="shared" si="278"/>
        <v>0</v>
      </c>
      <c r="AJ602" s="112" t="str">
        <f t="shared" si="259"/>
        <v>интрадей</v>
      </c>
      <c r="AK602" s="91" t="str">
        <f>IF(D602&lt;Служебный!P$3,"Раньше открытия",IF(D602&gt;Служебный!P$6,"Позже закрытия",IF(D602&lt;Служебный!P$4,Служебный!N$4,IF((D602&gt;Служебный!P$5),Служебный!N$6,Служебный!N$5))))</f>
        <v>9:30 - 11:00</v>
      </c>
      <c r="AL602" s="91">
        <f t="shared" si="279"/>
        <v>0</v>
      </c>
      <c r="AM602" s="91">
        <f t="shared" si="280"/>
        <v>0</v>
      </c>
      <c r="AN602" s="91" t="str">
        <f t="shared" si="265"/>
        <v/>
      </c>
      <c r="AO602" s="91" t="str">
        <f t="shared" si="266"/>
        <v/>
      </c>
      <c r="AP602" s="113" t="str">
        <f t="shared" si="267"/>
        <v/>
      </c>
      <c r="AQ602" s="114">
        <f t="shared" si="260"/>
        <v>0</v>
      </c>
      <c r="AR602" s="114">
        <f t="shared" si="261"/>
        <v>30000</v>
      </c>
      <c r="AS602" s="114">
        <f t="shared" si="262"/>
        <v>1.5994864666664823</v>
      </c>
      <c r="AT602" s="114">
        <f t="shared" si="268"/>
        <v>0</v>
      </c>
      <c r="AU602" s="91">
        <f t="shared" si="281"/>
        <v>0</v>
      </c>
      <c r="AV602" s="91">
        <f t="shared" si="282"/>
        <v>0</v>
      </c>
      <c r="AW602" s="91">
        <f t="shared" si="283"/>
        <v>0</v>
      </c>
      <c r="AX602" s="115">
        <f>IF(AV602=0,AX601,IF(VLOOKUP(C601,Сводный!I:L,2,FALSE)&lt;0,IF(AX601&lt;0,AX601-1,-1),IF(AX601&gt;0,AX601+1,1)))</f>
        <v>-1</v>
      </c>
      <c r="AY602" s="120"/>
    </row>
    <row r="603" spans="1:51" s="25" customFormat="1" ht="11.25">
      <c r="A603" s="124"/>
      <c r="B603" s="116">
        <v>602</v>
      </c>
      <c r="C603" s="134"/>
      <c r="D603" s="83"/>
      <c r="E603" s="84"/>
      <c r="F603" s="83"/>
      <c r="G603" s="85"/>
      <c r="H603" s="85"/>
      <c r="I603" s="86"/>
      <c r="J603" s="86"/>
      <c r="K603" s="85"/>
      <c r="L603" s="86"/>
      <c r="M603" s="118"/>
      <c r="N603" s="108"/>
      <c r="O603" s="109"/>
      <c r="P603" s="110"/>
      <c r="Q603" s="86"/>
      <c r="R603" s="86"/>
      <c r="S603" s="128">
        <f t="shared" si="263"/>
        <v>30479.845939999945</v>
      </c>
      <c r="T603" s="128">
        <f t="shared" si="264"/>
        <v>0</v>
      </c>
      <c r="U603" s="126">
        <f t="shared" si="269"/>
        <v>0</v>
      </c>
      <c r="V603" s="126">
        <f t="shared" si="270"/>
        <v>0</v>
      </c>
      <c r="W603" s="125">
        <f t="shared" si="271"/>
        <v>0</v>
      </c>
      <c r="X603" s="125">
        <f t="shared" si="272"/>
        <v>0</v>
      </c>
      <c r="Y603" s="127">
        <f t="shared" si="273"/>
        <v>1407.0099999999979</v>
      </c>
      <c r="Z603" s="127">
        <f t="shared" si="274"/>
        <v>479.84593999999817</v>
      </c>
      <c r="AA603" s="127">
        <f t="shared" si="275"/>
        <v>1407.0099999999979</v>
      </c>
      <c r="AB603" s="127">
        <f t="shared" si="276"/>
        <v>479.84593999999817</v>
      </c>
      <c r="AC603" s="91" t="str">
        <f>VLOOKUP(WEEKDAY(C603,2),Служебный!K$4:L$10,2)</f>
        <v>сб</v>
      </c>
      <c r="AD603" s="111" t="str">
        <f t="shared" si="284"/>
        <v/>
      </c>
      <c r="AE603" s="91" t="e">
        <f>VLOOKUP(G:G,Служебный!B:G,6,)</f>
        <v>#N/A</v>
      </c>
      <c r="AF603" s="91" t="e">
        <f>VLOOKUP(G:G,Служебный!B:G,3,FALSE)</f>
        <v>#N/A</v>
      </c>
      <c r="AG603" s="91" t="e">
        <f>VLOOKUP(G:G,Служебный!B:G,4,FALSE)</f>
        <v>#N/A</v>
      </c>
      <c r="AH603" s="112">
        <f t="shared" si="277"/>
        <v>0</v>
      </c>
      <c r="AI603" s="112">
        <f t="shared" si="278"/>
        <v>0</v>
      </c>
      <c r="AJ603" s="112" t="str">
        <f t="shared" si="259"/>
        <v>интрадей</v>
      </c>
      <c r="AK603" s="91" t="str">
        <f>IF(D603&lt;Служебный!P$3,"Раньше открытия",IF(D603&gt;Служебный!P$6,"Позже закрытия",IF(D603&lt;Служебный!P$4,Служебный!N$4,IF((D603&gt;Служебный!P$5),Служебный!N$6,Служебный!N$5))))</f>
        <v>9:30 - 11:00</v>
      </c>
      <c r="AL603" s="91">
        <f t="shared" si="279"/>
        <v>0</v>
      </c>
      <c r="AM603" s="91">
        <f t="shared" si="280"/>
        <v>0</v>
      </c>
      <c r="AN603" s="91" t="str">
        <f t="shared" si="265"/>
        <v/>
      </c>
      <c r="AO603" s="91" t="str">
        <f t="shared" si="266"/>
        <v/>
      </c>
      <c r="AP603" s="113" t="str">
        <f t="shared" si="267"/>
        <v/>
      </c>
      <c r="AQ603" s="114">
        <f t="shared" si="260"/>
        <v>0</v>
      </c>
      <c r="AR603" s="114">
        <f t="shared" si="261"/>
        <v>30000</v>
      </c>
      <c r="AS603" s="114">
        <f t="shared" si="262"/>
        <v>1.5994864666664823</v>
      </c>
      <c r="AT603" s="114">
        <f t="shared" si="268"/>
        <v>0</v>
      </c>
      <c r="AU603" s="91">
        <f t="shared" si="281"/>
        <v>0</v>
      </c>
      <c r="AV603" s="91">
        <f t="shared" si="282"/>
        <v>0</v>
      </c>
      <c r="AW603" s="91">
        <f t="shared" si="283"/>
        <v>0</v>
      </c>
      <c r="AX603" s="115">
        <f>IF(AV603=0,AX602,IF(VLOOKUP(C602,Сводный!I:L,2,FALSE)&lt;0,IF(AX602&lt;0,AX602-1,-1),IF(AX602&gt;0,AX602+1,1)))</f>
        <v>-1</v>
      </c>
      <c r="AY603" s="120"/>
    </row>
    <row r="604" spans="1:51" s="25" customFormat="1" ht="11.25">
      <c r="A604" s="124"/>
      <c r="B604" s="116">
        <v>603</v>
      </c>
      <c r="C604" s="134"/>
      <c r="D604" s="83"/>
      <c r="E604" s="84"/>
      <c r="F604" s="83"/>
      <c r="G604" s="85"/>
      <c r="H604" s="85"/>
      <c r="I604" s="86"/>
      <c r="J604" s="86"/>
      <c r="K604" s="85"/>
      <c r="L604" s="86"/>
      <c r="M604" s="118"/>
      <c r="N604" s="108"/>
      <c r="O604" s="109"/>
      <c r="P604" s="110"/>
      <c r="Q604" s="86"/>
      <c r="R604" s="86"/>
      <c r="S604" s="128">
        <f t="shared" si="263"/>
        <v>30479.845939999945</v>
      </c>
      <c r="T604" s="128">
        <f t="shared" si="264"/>
        <v>0</v>
      </c>
      <c r="U604" s="126">
        <f t="shared" si="269"/>
        <v>0</v>
      </c>
      <c r="V604" s="126">
        <f t="shared" si="270"/>
        <v>0</v>
      </c>
      <c r="W604" s="125">
        <f t="shared" si="271"/>
        <v>0</v>
      </c>
      <c r="X604" s="125">
        <f t="shared" si="272"/>
        <v>0</v>
      </c>
      <c r="Y604" s="127">
        <f t="shared" si="273"/>
        <v>1407.0099999999979</v>
      </c>
      <c r="Z604" s="127">
        <f t="shared" si="274"/>
        <v>479.84593999999817</v>
      </c>
      <c r="AA604" s="127">
        <f t="shared" si="275"/>
        <v>1407.0099999999979</v>
      </c>
      <c r="AB604" s="127">
        <f t="shared" si="276"/>
        <v>479.84593999999817</v>
      </c>
      <c r="AC604" s="91" t="str">
        <f>VLOOKUP(WEEKDAY(C604,2),Служебный!K$4:L$10,2)</f>
        <v>сб</v>
      </c>
      <c r="AD604" s="111" t="str">
        <f t="shared" si="284"/>
        <v/>
      </c>
      <c r="AE604" s="91" t="e">
        <f>VLOOKUP(G:G,Служебный!B:G,6,)</f>
        <v>#N/A</v>
      </c>
      <c r="AF604" s="91" t="e">
        <f>VLOOKUP(G:G,Служебный!B:G,3,FALSE)</f>
        <v>#N/A</v>
      </c>
      <c r="AG604" s="91" t="e">
        <f>VLOOKUP(G:G,Служебный!B:G,4,FALSE)</f>
        <v>#N/A</v>
      </c>
      <c r="AH604" s="112">
        <f t="shared" si="277"/>
        <v>0</v>
      </c>
      <c r="AI604" s="112">
        <f t="shared" si="278"/>
        <v>0</v>
      </c>
      <c r="AJ604" s="112" t="str">
        <f t="shared" si="259"/>
        <v>интрадей</v>
      </c>
      <c r="AK604" s="91" t="str">
        <f>IF(D604&lt;Служебный!P$3,"Раньше открытия",IF(D604&gt;Служебный!P$6,"Позже закрытия",IF(D604&lt;Служебный!P$4,Служебный!N$4,IF((D604&gt;Служебный!P$5),Служебный!N$6,Служебный!N$5))))</f>
        <v>9:30 - 11:00</v>
      </c>
      <c r="AL604" s="91">
        <f t="shared" si="279"/>
        <v>0</v>
      </c>
      <c r="AM604" s="91">
        <f t="shared" si="280"/>
        <v>0</v>
      </c>
      <c r="AN604" s="91" t="str">
        <f t="shared" si="265"/>
        <v/>
      </c>
      <c r="AO604" s="91" t="str">
        <f t="shared" si="266"/>
        <v/>
      </c>
      <c r="AP604" s="113" t="str">
        <f t="shared" si="267"/>
        <v/>
      </c>
      <c r="AQ604" s="114">
        <f t="shared" si="260"/>
        <v>0</v>
      </c>
      <c r="AR604" s="114">
        <f t="shared" si="261"/>
        <v>30000</v>
      </c>
      <c r="AS604" s="114">
        <f t="shared" si="262"/>
        <v>1.5994864666664823</v>
      </c>
      <c r="AT604" s="114">
        <f t="shared" si="268"/>
        <v>0</v>
      </c>
      <c r="AU604" s="91">
        <f t="shared" si="281"/>
        <v>0</v>
      </c>
      <c r="AV604" s="91">
        <f t="shared" si="282"/>
        <v>0</v>
      </c>
      <c r="AW604" s="91">
        <f t="shared" si="283"/>
        <v>0</v>
      </c>
      <c r="AX604" s="115">
        <f>IF(AV604=0,AX603,IF(VLOOKUP(C603,Сводный!I:L,2,FALSE)&lt;0,IF(AX603&lt;0,AX603-1,-1),IF(AX603&gt;0,AX603+1,1)))</f>
        <v>-1</v>
      </c>
      <c r="AY604" s="120"/>
    </row>
    <row r="605" spans="1:51" s="25" customFormat="1" ht="11.25">
      <c r="A605" s="124"/>
      <c r="B605" s="116">
        <v>604</v>
      </c>
      <c r="C605" s="134"/>
      <c r="D605" s="83"/>
      <c r="E605" s="84"/>
      <c r="F605" s="83"/>
      <c r="G605" s="85"/>
      <c r="H605" s="85"/>
      <c r="I605" s="86"/>
      <c r="J605" s="86"/>
      <c r="K605" s="85"/>
      <c r="L605" s="86"/>
      <c r="M605" s="118"/>
      <c r="N605" s="108"/>
      <c r="O605" s="109"/>
      <c r="P605" s="110"/>
      <c r="Q605" s="86"/>
      <c r="R605" s="86"/>
      <c r="S605" s="128">
        <f t="shared" si="263"/>
        <v>30479.845939999945</v>
      </c>
      <c r="T605" s="128">
        <f t="shared" si="264"/>
        <v>0</v>
      </c>
      <c r="U605" s="126">
        <f t="shared" si="269"/>
        <v>0</v>
      </c>
      <c r="V605" s="126">
        <f t="shared" si="270"/>
        <v>0</v>
      </c>
      <c r="W605" s="125">
        <f t="shared" si="271"/>
        <v>0</v>
      </c>
      <c r="X605" s="125">
        <f t="shared" si="272"/>
        <v>0</v>
      </c>
      <c r="Y605" s="127">
        <f t="shared" si="273"/>
        <v>1407.0099999999979</v>
      </c>
      <c r="Z605" s="127">
        <f t="shared" si="274"/>
        <v>479.84593999999817</v>
      </c>
      <c r="AA605" s="127">
        <f t="shared" si="275"/>
        <v>1407.0099999999979</v>
      </c>
      <c r="AB605" s="127">
        <f t="shared" si="276"/>
        <v>479.84593999999817</v>
      </c>
      <c r="AC605" s="91" t="str">
        <f>VLOOKUP(WEEKDAY(C605,2),Служебный!K$4:L$10,2)</f>
        <v>сб</v>
      </c>
      <c r="AD605" s="111" t="str">
        <f t="shared" si="284"/>
        <v/>
      </c>
      <c r="AE605" s="91" t="e">
        <f>VLOOKUP(G:G,Служебный!B:G,6,)</f>
        <v>#N/A</v>
      </c>
      <c r="AF605" s="91" t="e">
        <f>VLOOKUP(G:G,Служебный!B:G,3,FALSE)</f>
        <v>#N/A</v>
      </c>
      <c r="AG605" s="91" t="e">
        <f>VLOOKUP(G:G,Служебный!B:G,4,FALSE)</f>
        <v>#N/A</v>
      </c>
      <c r="AH605" s="112">
        <f t="shared" si="277"/>
        <v>0</v>
      </c>
      <c r="AI605" s="112">
        <f t="shared" si="278"/>
        <v>0</v>
      </c>
      <c r="AJ605" s="112" t="str">
        <f t="shared" si="259"/>
        <v>интрадей</v>
      </c>
      <c r="AK605" s="91" t="str">
        <f>IF(D605&lt;Служебный!P$3,"Раньше открытия",IF(D605&gt;Служебный!P$6,"Позже закрытия",IF(D605&lt;Служебный!P$4,Служебный!N$4,IF((D605&gt;Служебный!P$5),Служебный!N$6,Служебный!N$5))))</f>
        <v>9:30 - 11:00</v>
      </c>
      <c r="AL605" s="91">
        <f t="shared" si="279"/>
        <v>0</v>
      </c>
      <c r="AM605" s="91">
        <f t="shared" si="280"/>
        <v>0</v>
      </c>
      <c r="AN605" s="91" t="str">
        <f t="shared" si="265"/>
        <v/>
      </c>
      <c r="AO605" s="91" t="str">
        <f t="shared" si="266"/>
        <v/>
      </c>
      <c r="AP605" s="113" t="str">
        <f t="shared" si="267"/>
        <v/>
      </c>
      <c r="AQ605" s="114">
        <f t="shared" si="260"/>
        <v>0</v>
      </c>
      <c r="AR605" s="114">
        <f t="shared" si="261"/>
        <v>30000</v>
      </c>
      <c r="AS605" s="114">
        <f t="shared" si="262"/>
        <v>1.5994864666664823</v>
      </c>
      <c r="AT605" s="114">
        <f t="shared" si="268"/>
        <v>0</v>
      </c>
      <c r="AU605" s="91">
        <f t="shared" si="281"/>
        <v>0</v>
      </c>
      <c r="AV605" s="91">
        <f t="shared" si="282"/>
        <v>0</v>
      </c>
      <c r="AW605" s="91">
        <f t="shared" si="283"/>
        <v>0</v>
      </c>
      <c r="AX605" s="115">
        <f>IF(AV605=0,AX604,IF(VLOOKUP(C604,Сводный!I:L,2,FALSE)&lt;0,IF(AX604&lt;0,AX604-1,-1),IF(AX604&gt;0,AX604+1,1)))</f>
        <v>-1</v>
      </c>
      <c r="AY605" s="120"/>
    </row>
    <row r="606" spans="1:51" s="25" customFormat="1" ht="11.25">
      <c r="A606" s="124"/>
      <c r="B606" s="116">
        <v>605</v>
      </c>
      <c r="C606" s="134"/>
      <c r="D606" s="83"/>
      <c r="E606" s="84"/>
      <c r="F606" s="83"/>
      <c r="G606" s="85"/>
      <c r="H606" s="85"/>
      <c r="I606" s="86"/>
      <c r="J606" s="86"/>
      <c r="K606" s="85"/>
      <c r="L606" s="86"/>
      <c r="M606" s="118"/>
      <c r="N606" s="108"/>
      <c r="O606" s="109"/>
      <c r="P606" s="110"/>
      <c r="Q606" s="86"/>
      <c r="R606" s="86"/>
      <c r="S606" s="128">
        <f t="shared" si="263"/>
        <v>30479.845939999945</v>
      </c>
      <c r="T606" s="128">
        <f t="shared" si="264"/>
        <v>0</v>
      </c>
      <c r="U606" s="126">
        <f t="shared" si="269"/>
        <v>0</v>
      </c>
      <c r="V606" s="126">
        <f t="shared" si="270"/>
        <v>0</v>
      </c>
      <c r="W606" s="125">
        <f t="shared" si="271"/>
        <v>0</v>
      </c>
      <c r="X606" s="125">
        <f t="shared" si="272"/>
        <v>0</v>
      </c>
      <c r="Y606" s="127">
        <f t="shared" si="273"/>
        <v>1407.0099999999979</v>
      </c>
      <c r="Z606" s="127">
        <f t="shared" si="274"/>
        <v>479.84593999999817</v>
      </c>
      <c r="AA606" s="127">
        <f t="shared" si="275"/>
        <v>1407.0099999999979</v>
      </c>
      <c r="AB606" s="127">
        <f t="shared" si="276"/>
        <v>479.84593999999817</v>
      </c>
      <c r="AC606" s="91" t="str">
        <f>VLOOKUP(WEEKDAY(C606,2),Служебный!K$4:L$10,2)</f>
        <v>сб</v>
      </c>
      <c r="AD606" s="111" t="str">
        <f t="shared" si="284"/>
        <v/>
      </c>
      <c r="AE606" s="91" t="e">
        <f>VLOOKUP(G:G,Служебный!B:G,6,)</f>
        <v>#N/A</v>
      </c>
      <c r="AF606" s="91" t="e">
        <f>VLOOKUP(G:G,Служебный!B:G,3,FALSE)</f>
        <v>#N/A</v>
      </c>
      <c r="AG606" s="91" t="e">
        <f>VLOOKUP(G:G,Служебный!B:G,4,FALSE)</f>
        <v>#N/A</v>
      </c>
      <c r="AH606" s="112">
        <f t="shared" si="277"/>
        <v>0</v>
      </c>
      <c r="AI606" s="112">
        <f t="shared" si="278"/>
        <v>0</v>
      </c>
      <c r="AJ606" s="112" t="str">
        <f t="shared" si="259"/>
        <v>интрадей</v>
      </c>
      <c r="AK606" s="91" t="str">
        <f>IF(D606&lt;Служебный!P$3,"Раньше открытия",IF(D606&gt;Служебный!P$6,"Позже закрытия",IF(D606&lt;Служебный!P$4,Служебный!N$4,IF((D606&gt;Служебный!P$5),Служебный!N$6,Служебный!N$5))))</f>
        <v>9:30 - 11:00</v>
      </c>
      <c r="AL606" s="91">
        <f t="shared" si="279"/>
        <v>0</v>
      </c>
      <c r="AM606" s="91">
        <f t="shared" si="280"/>
        <v>0</v>
      </c>
      <c r="AN606" s="91" t="str">
        <f t="shared" si="265"/>
        <v/>
      </c>
      <c r="AO606" s="91" t="str">
        <f t="shared" si="266"/>
        <v/>
      </c>
      <c r="AP606" s="113" t="str">
        <f t="shared" si="267"/>
        <v/>
      </c>
      <c r="AQ606" s="114">
        <f t="shared" si="260"/>
        <v>0</v>
      </c>
      <c r="AR606" s="114">
        <f t="shared" si="261"/>
        <v>30000</v>
      </c>
      <c r="AS606" s="114">
        <f t="shared" si="262"/>
        <v>1.5994864666664823</v>
      </c>
      <c r="AT606" s="114">
        <f t="shared" si="268"/>
        <v>0</v>
      </c>
      <c r="AU606" s="91">
        <f t="shared" si="281"/>
        <v>0</v>
      </c>
      <c r="AV606" s="91">
        <f t="shared" si="282"/>
        <v>0</v>
      </c>
      <c r="AW606" s="91">
        <f t="shared" si="283"/>
        <v>0</v>
      </c>
      <c r="AX606" s="115">
        <f>IF(AV606=0,AX605,IF(VLOOKUP(C605,Сводный!I:L,2,FALSE)&lt;0,IF(AX605&lt;0,AX605-1,-1),IF(AX605&gt;0,AX605+1,1)))</f>
        <v>-1</v>
      </c>
      <c r="AY606" s="120"/>
    </row>
    <row r="607" spans="1:51" s="25" customFormat="1" ht="11.25">
      <c r="A607" s="124"/>
      <c r="B607" s="116">
        <v>606</v>
      </c>
      <c r="C607" s="134"/>
      <c r="D607" s="83"/>
      <c r="E607" s="84"/>
      <c r="F607" s="83"/>
      <c r="G607" s="85"/>
      <c r="H607" s="85"/>
      <c r="I607" s="86"/>
      <c r="J607" s="86"/>
      <c r="K607" s="85"/>
      <c r="L607" s="86"/>
      <c r="M607" s="118"/>
      <c r="N607" s="108"/>
      <c r="O607" s="109"/>
      <c r="P607" s="110"/>
      <c r="Q607" s="86"/>
      <c r="R607" s="86"/>
      <c r="S607" s="128">
        <f t="shared" si="263"/>
        <v>30479.845939999945</v>
      </c>
      <c r="T607" s="128">
        <f t="shared" si="264"/>
        <v>0</v>
      </c>
      <c r="U607" s="126">
        <f t="shared" si="269"/>
        <v>0</v>
      </c>
      <c r="V607" s="126">
        <f t="shared" si="270"/>
        <v>0</v>
      </c>
      <c r="W607" s="125">
        <f t="shared" si="271"/>
        <v>0</v>
      </c>
      <c r="X607" s="125">
        <f t="shared" si="272"/>
        <v>0</v>
      </c>
      <c r="Y607" s="127">
        <f t="shared" si="273"/>
        <v>1407.0099999999979</v>
      </c>
      <c r="Z607" s="127">
        <f t="shared" si="274"/>
        <v>479.84593999999817</v>
      </c>
      <c r="AA607" s="127">
        <f t="shared" si="275"/>
        <v>1407.0099999999979</v>
      </c>
      <c r="AB607" s="127">
        <f t="shared" si="276"/>
        <v>479.84593999999817</v>
      </c>
      <c r="AC607" s="91" t="str">
        <f>VLOOKUP(WEEKDAY(C607,2),Служебный!K$4:L$10,2)</f>
        <v>сб</v>
      </c>
      <c r="AD607" s="111" t="str">
        <f t="shared" si="284"/>
        <v/>
      </c>
      <c r="AE607" s="91" t="e">
        <f>VLOOKUP(G:G,Служебный!B:G,6,)</f>
        <v>#N/A</v>
      </c>
      <c r="AF607" s="91" t="e">
        <f>VLOOKUP(G:G,Служебный!B:G,3,FALSE)</f>
        <v>#N/A</v>
      </c>
      <c r="AG607" s="91" t="e">
        <f>VLOOKUP(G:G,Служебный!B:G,4,FALSE)</f>
        <v>#N/A</v>
      </c>
      <c r="AH607" s="112">
        <f t="shared" si="277"/>
        <v>0</v>
      </c>
      <c r="AI607" s="112">
        <f t="shared" si="278"/>
        <v>0</v>
      </c>
      <c r="AJ607" s="112" t="str">
        <f t="shared" si="259"/>
        <v>интрадей</v>
      </c>
      <c r="AK607" s="91" t="str">
        <f>IF(D607&lt;Служебный!P$3,"Раньше открытия",IF(D607&gt;Служебный!P$6,"Позже закрытия",IF(D607&lt;Служебный!P$4,Служебный!N$4,IF((D607&gt;Служебный!P$5),Служебный!N$6,Служебный!N$5))))</f>
        <v>9:30 - 11:00</v>
      </c>
      <c r="AL607" s="91">
        <f t="shared" si="279"/>
        <v>0</v>
      </c>
      <c r="AM607" s="91">
        <f t="shared" si="280"/>
        <v>0</v>
      </c>
      <c r="AN607" s="91" t="str">
        <f t="shared" si="265"/>
        <v/>
      </c>
      <c r="AO607" s="91" t="str">
        <f t="shared" si="266"/>
        <v/>
      </c>
      <c r="AP607" s="113" t="str">
        <f t="shared" si="267"/>
        <v/>
      </c>
      <c r="AQ607" s="114">
        <f t="shared" si="260"/>
        <v>0</v>
      </c>
      <c r="AR607" s="114">
        <f t="shared" si="261"/>
        <v>30000</v>
      </c>
      <c r="AS607" s="114">
        <f t="shared" si="262"/>
        <v>1.5994864666664823</v>
      </c>
      <c r="AT607" s="114">
        <f t="shared" si="268"/>
        <v>0</v>
      </c>
      <c r="AU607" s="91">
        <f t="shared" si="281"/>
        <v>0</v>
      </c>
      <c r="AV607" s="91">
        <f t="shared" si="282"/>
        <v>0</v>
      </c>
      <c r="AW607" s="91">
        <f t="shared" si="283"/>
        <v>0</v>
      </c>
      <c r="AX607" s="115">
        <f>IF(AV607=0,AX606,IF(VLOOKUP(C606,Сводный!I:L,2,FALSE)&lt;0,IF(AX606&lt;0,AX606-1,-1),IF(AX606&gt;0,AX606+1,1)))</f>
        <v>-1</v>
      </c>
      <c r="AY607" s="120"/>
    </row>
    <row r="608" spans="1:51" s="25" customFormat="1" ht="11.25">
      <c r="A608" s="124"/>
      <c r="B608" s="116">
        <v>607</v>
      </c>
      <c r="C608" s="134"/>
      <c r="D608" s="83"/>
      <c r="E608" s="84"/>
      <c r="F608" s="83"/>
      <c r="G608" s="85"/>
      <c r="H608" s="85"/>
      <c r="I608" s="86"/>
      <c r="J608" s="86"/>
      <c r="K608" s="85"/>
      <c r="L608" s="86"/>
      <c r="M608" s="118"/>
      <c r="N608" s="108"/>
      <c r="O608" s="109"/>
      <c r="P608" s="110"/>
      <c r="Q608" s="86"/>
      <c r="R608" s="86"/>
      <c r="S608" s="128">
        <f t="shared" si="263"/>
        <v>30479.845939999945</v>
      </c>
      <c r="T608" s="128">
        <f t="shared" si="264"/>
        <v>0</v>
      </c>
      <c r="U608" s="126">
        <f t="shared" si="269"/>
        <v>0</v>
      </c>
      <c r="V608" s="126">
        <f t="shared" si="270"/>
        <v>0</v>
      </c>
      <c r="W608" s="125">
        <f t="shared" si="271"/>
        <v>0</v>
      </c>
      <c r="X608" s="125">
        <f t="shared" si="272"/>
        <v>0</v>
      </c>
      <c r="Y608" s="127">
        <f t="shared" si="273"/>
        <v>1407.0099999999979</v>
      </c>
      <c r="Z608" s="127">
        <f t="shared" si="274"/>
        <v>479.84593999999817</v>
      </c>
      <c r="AA608" s="127">
        <f t="shared" si="275"/>
        <v>1407.0099999999979</v>
      </c>
      <c r="AB608" s="127">
        <f t="shared" si="276"/>
        <v>479.84593999999817</v>
      </c>
      <c r="AC608" s="91" t="str">
        <f>VLOOKUP(WEEKDAY(C608,2),Служебный!K$4:L$10,2)</f>
        <v>сб</v>
      </c>
      <c r="AD608" s="111" t="str">
        <f t="shared" si="284"/>
        <v/>
      </c>
      <c r="AE608" s="91" t="e">
        <f>VLOOKUP(G:G,Служебный!B:G,6,)</f>
        <v>#N/A</v>
      </c>
      <c r="AF608" s="91" t="e">
        <f>VLOOKUP(G:G,Служебный!B:G,3,FALSE)</f>
        <v>#N/A</v>
      </c>
      <c r="AG608" s="91" t="e">
        <f>VLOOKUP(G:G,Служебный!B:G,4,FALSE)</f>
        <v>#N/A</v>
      </c>
      <c r="AH608" s="112">
        <f t="shared" si="277"/>
        <v>0</v>
      </c>
      <c r="AI608" s="112">
        <f t="shared" si="278"/>
        <v>0</v>
      </c>
      <c r="AJ608" s="112" t="str">
        <f t="shared" si="259"/>
        <v>интрадей</v>
      </c>
      <c r="AK608" s="91" t="str">
        <f>IF(D608&lt;Служебный!P$3,"Раньше открытия",IF(D608&gt;Служебный!P$6,"Позже закрытия",IF(D608&lt;Служебный!P$4,Служебный!N$4,IF((D608&gt;Служебный!P$5),Служебный!N$6,Служебный!N$5))))</f>
        <v>9:30 - 11:00</v>
      </c>
      <c r="AL608" s="91">
        <f t="shared" si="279"/>
        <v>0</v>
      </c>
      <c r="AM608" s="91">
        <f t="shared" si="280"/>
        <v>0</v>
      </c>
      <c r="AN608" s="91" t="str">
        <f t="shared" si="265"/>
        <v/>
      </c>
      <c r="AO608" s="91" t="str">
        <f t="shared" si="266"/>
        <v/>
      </c>
      <c r="AP608" s="113" t="str">
        <f t="shared" si="267"/>
        <v/>
      </c>
      <c r="AQ608" s="114">
        <f t="shared" si="260"/>
        <v>0</v>
      </c>
      <c r="AR608" s="114">
        <f t="shared" si="261"/>
        <v>30000</v>
      </c>
      <c r="AS608" s="114">
        <f t="shared" si="262"/>
        <v>1.5994864666664823</v>
      </c>
      <c r="AT608" s="114">
        <f t="shared" si="268"/>
        <v>0</v>
      </c>
      <c r="AU608" s="91">
        <f t="shared" si="281"/>
        <v>0</v>
      </c>
      <c r="AV608" s="91">
        <f t="shared" si="282"/>
        <v>0</v>
      </c>
      <c r="AW608" s="91">
        <f t="shared" si="283"/>
        <v>0</v>
      </c>
      <c r="AX608" s="115">
        <f>IF(AV608=0,AX607,IF(VLOOKUP(C607,Сводный!I:L,2,FALSE)&lt;0,IF(AX607&lt;0,AX607-1,-1),IF(AX607&gt;0,AX607+1,1)))</f>
        <v>-1</v>
      </c>
      <c r="AY608" s="120"/>
    </row>
    <row r="609" spans="1:51" s="25" customFormat="1" ht="11.25">
      <c r="A609" s="124"/>
      <c r="B609" s="116">
        <v>608</v>
      </c>
      <c r="C609" s="134"/>
      <c r="D609" s="83"/>
      <c r="E609" s="84"/>
      <c r="F609" s="83"/>
      <c r="G609" s="85"/>
      <c r="H609" s="85"/>
      <c r="I609" s="86"/>
      <c r="J609" s="86"/>
      <c r="K609" s="85"/>
      <c r="L609" s="86"/>
      <c r="M609" s="118"/>
      <c r="N609" s="108"/>
      <c r="O609" s="109"/>
      <c r="P609" s="110"/>
      <c r="Q609" s="86"/>
      <c r="R609" s="86"/>
      <c r="S609" s="128">
        <f t="shared" si="263"/>
        <v>30479.845939999945</v>
      </c>
      <c r="T609" s="128">
        <f t="shared" si="264"/>
        <v>0</v>
      </c>
      <c r="U609" s="126">
        <f t="shared" si="269"/>
        <v>0</v>
      </c>
      <c r="V609" s="126">
        <f t="shared" si="270"/>
        <v>0</v>
      </c>
      <c r="W609" s="125">
        <f t="shared" si="271"/>
        <v>0</v>
      </c>
      <c r="X609" s="125">
        <f t="shared" si="272"/>
        <v>0</v>
      </c>
      <c r="Y609" s="127">
        <f t="shared" si="273"/>
        <v>1407.0099999999979</v>
      </c>
      <c r="Z609" s="127">
        <f t="shared" si="274"/>
        <v>479.84593999999817</v>
      </c>
      <c r="AA609" s="127">
        <f t="shared" si="275"/>
        <v>1407.0099999999979</v>
      </c>
      <c r="AB609" s="127">
        <f t="shared" si="276"/>
        <v>479.84593999999817</v>
      </c>
      <c r="AC609" s="91" t="str">
        <f>VLOOKUP(WEEKDAY(C609,2),Служебный!K$4:L$10,2)</f>
        <v>сб</v>
      </c>
      <c r="AD609" s="111" t="str">
        <f t="shared" si="284"/>
        <v/>
      </c>
      <c r="AE609" s="91" t="e">
        <f>VLOOKUP(G:G,Служебный!B:G,6,)</f>
        <v>#N/A</v>
      </c>
      <c r="AF609" s="91" t="e">
        <f>VLOOKUP(G:G,Служебный!B:G,3,FALSE)</f>
        <v>#N/A</v>
      </c>
      <c r="AG609" s="91" t="e">
        <f>VLOOKUP(G:G,Служебный!B:G,4,FALSE)</f>
        <v>#N/A</v>
      </c>
      <c r="AH609" s="112">
        <f t="shared" si="277"/>
        <v>0</v>
      </c>
      <c r="AI609" s="112">
        <f t="shared" si="278"/>
        <v>0</v>
      </c>
      <c r="AJ609" s="112" t="str">
        <f t="shared" si="259"/>
        <v>интрадей</v>
      </c>
      <c r="AK609" s="91" t="str">
        <f>IF(D609&lt;Служебный!P$3,"Раньше открытия",IF(D609&gt;Служебный!P$6,"Позже закрытия",IF(D609&lt;Служебный!P$4,Служебный!N$4,IF((D609&gt;Служебный!P$5),Служебный!N$6,Служебный!N$5))))</f>
        <v>9:30 - 11:00</v>
      </c>
      <c r="AL609" s="91">
        <f t="shared" si="279"/>
        <v>0</v>
      </c>
      <c r="AM609" s="91">
        <f t="shared" si="280"/>
        <v>0</v>
      </c>
      <c r="AN609" s="91" t="str">
        <f t="shared" si="265"/>
        <v/>
      </c>
      <c r="AO609" s="91" t="str">
        <f t="shared" si="266"/>
        <v/>
      </c>
      <c r="AP609" s="113" t="str">
        <f t="shared" si="267"/>
        <v/>
      </c>
      <c r="AQ609" s="114">
        <f t="shared" si="260"/>
        <v>0</v>
      </c>
      <c r="AR609" s="114">
        <f t="shared" si="261"/>
        <v>30000</v>
      </c>
      <c r="AS609" s="114">
        <f t="shared" si="262"/>
        <v>1.5994864666664823</v>
      </c>
      <c r="AT609" s="114">
        <f t="shared" si="268"/>
        <v>0</v>
      </c>
      <c r="AU609" s="91">
        <f t="shared" si="281"/>
        <v>0</v>
      </c>
      <c r="AV609" s="91">
        <f t="shared" si="282"/>
        <v>0</v>
      </c>
      <c r="AW609" s="91">
        <f t="shared" si="283"/>
        <v>0</v>
      </c>
      <c r="AX609" s="115">
        <f>IF(AV609=0,AX608,IF(VLOOKUP(C608,Сводный!I:L,2,FALSE)&lt;0,IF(AX608&lt;0,AX608-1,-1),IF(AX608&gt;0,AX608+1,1)))</f>
        <v>-1</v>
      </c>
      <c r="AY609" s="120"/>
    </row>
    <row r="610" spans="1:51" s="25" customFormat="1" ht="11.25">
      <c r="A610" s="124"/>
      <c r="B610" s="116">
        <v>609</v>
      </c>
      <c r="C610" s="134"/>
      <c r="D610" s="83"/>
      <c r="E610" s="84"/>
      <c r="F610" s="83"/>
      <c r="G610" s="85"/>
      <c r="H610" s="85"/>
      <c r="I610" s="86"/>
      <c r="J610" s="86"/>
      <c r="K610" s="85"/>
      <c r="L610" s="86"/>
      <c r="M610" s="118"/>
      <c r="N610" s="108"/>
      <c r="O610" s="109"/>
      <c r="P610" s="110"/>
      <c r="Q610" s="86"/>
      <c r="R610" s="86"/>
      <c r="S610" s="128">
        <f t="shared" si="263"/>
        <v>30479.845939999945</v>
      </c>
      <c r="T610" s="128">
        <f t="shared" si="264"/>
        <v>0</v>
      </c>
      <c r="U610" s="126">
        <f t="shared" si="269"/>
        <v>0</v>
      </c>
      <c r="V610" s="126">
        <f t="shared" si="270"/>
        <v>0</v>
      </c>
      <c r="W610" s="125">
        <f t="shared" si="271"/>
        <v>0</v>
      </c>
      <c r="X610" s="125">
        <f t="shared" si="272"/>
        <v>0</v>
      </c>
      <c r="Y610" s="127">
        <f t="shared" si="273"/>
        <v>1407.0099999999979</v>
      </c>
      <c r="Z610" s="127">
        <f t="shared" si="274"/>
        <v>479.84593999999817</v>
      </c>
      <c r="AA610" s="127">
        <f t="shared" si="275"/>
        <v>1407.0099999999979</v>
      </c>
      <c r="AB610" s="127">
        <f t="shared" si="276"/>
        <v>479.84593999999817</v>
      </c>
      <c r="AC610" s="91" t="str">
        <f>VLOOKUP(WEEKDAY(C610,2),Служебный!K$4:L$10,2)</f>
        <v>сб</v>
      </c>
      <c r="AD610" s="111" t="str">
        <f t="shared" si="284"/>
        <v/>
      </c>
      <c r="AE610" s="91" t="e">
        <f>VLOOKUP(G:G,Служебный!B:G,6,)</f>
        <v>#N/A</v>
      </c>
      <c r="AF610" s="91" t="e">
        <f>VLOOKUP(G:G,Служебный!B:G,3,FALSE)</f>
        <v>#N/A</v>
      </c>
      <c r="AG610" s="91" t="e">
        <f>VLOOKUP(G:G,Служебный!B:G,4,FALSE)</f>
        <v>#N/A</v>
      </c>
      <c r="AH610" s="112">
        <f t="shared" si="277"/>
        <v>0</v>
      </c>
      <c r="AI610" s="112">
        <f t="shared" si="278"/>
        <v>0</v>
      </c>
      <c r="AJ610" s="112" t="str">
        <f t="shared" si="259"/>
        <v>интрадей</v>
      </c>
      <c r="AK610" s="91" t="str">
        <f>IF(D610&lt;Служебный!P$3,"Раньше открытия",IF(D610&gt;Служебный!P$6,"Позже закрытия",IF(D610&lt;Служебный!P$4,Служебный!N$4,IF((D610&gt;Служебный!P$5),Служебный!N$6,Служебный!N$5))))</f>
        <v>9:30 - 11:00</v>
      </c>
      <c r="AL610" s="91">
        <f t="shared" si="279"/>
        <v>0</v>
      </c>
      <c r="AM610" s="91">
        <f t="shared" si="280"/>
        <v>0</v>
      </c>
      <c r="AN610" s="91" t="str">
        <f t="shared" si="265"/>
        <v/>
      </c>
      <c r="AO610" s="91" t="str">
        <f t="shared" si="266"/>
        <v/>
      </c>
      <c r="AP610" s="113" t="str">
        <f t="shared" si="267"/>
        <v/>
      </c>
      <c r="AQ610" s="114">
        <f t="shared" si="260"/>
        <v>0</v>
      </c>
      <c r="AR610" s="114">
        <f t="shared" si="261"/>
        <v>30000</v>
      </c>
      <c r="AS610" s="114">
        <f t="shared" si="262"/>
        <v>1.5994864666664823</v>
      </c>
      <c r="AT610" s="114">
        <f t="shared" si="268"/>
        <v>0</v>
      </c>
      <c r="AU610" s="91">
        <f t="shared" si="281"/>
        <v>0</v>
      </c>
      <c r="AV610" s="91">
        <f t="shared" si="282"/>
        <v>0</v>
      </c>
      <c r="AW610" s="91">
        <f t="shared" si="283"/>
        <v>0</v>
      </c>
      <c r="AX610" s="115">
        <f>IF(AV610=0,AX609,IF(VLOOKUP(C609,Сводный!I:L,2,FALSE)&lt;0,IF(AX609&lt;0,AX609-1,-1),IF(AX609&gt;0,AX609+1,1)))</f>
        <v>-1</v>
      </c>
      <c r="AY610" s="120"/>
    </row>
    <row r="611" spans="1:51" s="25" customFormat="1" ht="11.25">
      <c r="A611" s="124"/>
      <c r="B611" s="116">
        <v>610</v>
      </c>
      <c r="C611" s="134"/>
      <c r="D611" s="83"/>
      <c r="E611" s="84"/>
      <c r="F611" s="83"/>
      <c r="G611" s="85"/>
      <c r="H611" s="85"/>
      <c r="I611" s="86"/>
      <c r="J611" s="86"/>
      <c r="K611" s="85"/>
      <c r="L611" s="86"/>
      <c r="M611" s="118"/>
      <c r="N611" s="108"/>
      <c r="O611" s="109"/>
      <c r="P611" s="110"/>
      <c r="Q611" s="86"/>
      <c r="R611" s="86"/>
      <c r="S611" s="128">
        <f t="shared" si="263"/>
        <v>30479.845939999945</v>
      </c>
      <c r="T611" s="128">
        <f t="shared" si="264"/>
        <v>0</v>
      </c>
      <c r="U611" s="126">
        <f t="shared" si="269"/>
        <v>0</v>
      </c>
      <c r="V611" s="126">
        <f t="shared" si="270"/>
        <v>0</v>
      </c>
      <c r="W611" s="125">
        <f t="shared" si="271"/>
        <v>0</v>
      </c>
      <c r="X611" s="125">
        <f t="shared" si="272"/>
        <v>0</v>
      </c>
      <c r="Y611" s="127">
        <f t="shared" si="273"/>
        <v>1407.0099999999979</v>
      </c>
      <c r="Z611" s="127">
        <f t="shared" si="274"/>
        <v>479.84593999999817</v>
      </c>
      <c r="AA611" s="127">
        <f t="shared" si="275"/>
        <v>1407.0099999999979</v>
      </c>
      <c r="AB611" s="127">
        <f t="shared" si="276"/>
        <v>479.84593999999817</v>
      </c>
      <c r="AC611" s="91" t="str">
        <f>VLOOKUP(WEEKDAY(C611,2),Служебный!K$4:L$10,2)</f>
        <v>сб</v>
      </c>
      <c r="AD611" s="111" t="str">
        <f t="shared" si="284"/>
        <v/>
      </c>
      <c r="AE611" s="91" t="e">
        <f>VLOOKUP(G:G,Служебный!B:G,6,)</f>
        <v>#N/A</v>
      </c>
      <c r="AF611" s="91" t="e">
        <f>VLOOKUP(G:G,Служебный!B:G,3,FALSE)</f>
        <v>#N/A</v>
      </c>
      <c r="AG611" s="91" t="e">
        <f>VLOOKUP(G:G,Служебный!B:G,4,FALSE)</f>
        <v>#N/A</v>
      </c>
      <c r="AH611" s="112">
        <f t="shared" si="277"/>
        <v>0</v>
      </c>
      <c r="AI611" s="112">
        <f t="shared" si="278"/>
        <v>0</v>
      </c>
      <c r="AJ611" s="112" t="str">
        <f t="shared" si="259"/>
        <v>интрадей</v>
      </c>
      <c r="AK611" s="91" t="str">
        <f>IF(D611&lt;Служебный!P$3,"Раньше открытия",IF(D611&gt;Служебный!P$6,"Позже закрытия",IF(D611&lt;Служебный!P$4,Служебный!N$4,IF((D611&gt;Служебный!P$5),Служебный!N$6,Служебный!N$5))))</f>
        <v>9:30 - 11:00</v>
      </c>
      <c r="AL611" s="91">
        <f t="shared" si="279"/>
        <v>0</v>
      </c>
      <c r="AM611" s="91">
        <f t="shared" si="280"/>
        <v>0</v>
      </c>
      <c r="AN611" s="91" t="str">
        <f t="shared" si="265"/>
        <v/>
      </c>
      <c r="AO611" s="91" t="str">
        <f t="shared" si="266"/>
        <v/>
      </c>
      <c r="AP611" s="113" t="str">
        <f t="shared" si="267"/>
        <v/>
      </c>
      <c r="AQ611" s="114">
        <f t="shared" si="260"/>
        <v>0</v>
      </c>
      <c r="AR611" s="114">
        <f t="shared" si="261"/>
        <v>30000</v>
      </c>
      <c r="AS611" s="114">
        <f t="shared" si="262"/>
        <v>1.5994864666664823</v>
      </c>
      <c r="AT611" s="114">
        <f t="shared" si="268"/>
        <v>0</v>
      </c>
      <c r="AU611" s="91">
        <f t="shared" si="281"/>
        <v>0</v>
      </c>
      <c r="AV611" s="91">
        <f t="shared" si="282"/>
        <v>0</v>
      </c>
      <c r="AW611" s="91">
        <f t="shared" si="283"/>
        <v>0</v>
      </c>
      <c r="AX611" s="115">
        <f>IF(AV611=0,AX610,IF(VLOOKUP(C610,Сводный!I:L,2,FALSE)&lt;0,IF(AX610&lt;0,AX610-1,-1),IF(AX610&gt;0,AX610+1,1)))</f>
        <v>-1</v>
      </c>
      <c r="AY611" s="120"/>
    </row>
    <row r="612" spans="1:51" s="25" customFormat="1" ht="11.25">
      <c r="A612" s="124"/>
      <c r="B612" s="116">
        <v>611</v>
      </c>
      <c r="C612" s="134"/>
      <c r="D612" s="83"/>
      <c r="E612" s="84"/>
      <c r="F612" s="83"/>
      <c r="G612" s="85"/>
      <c r="H612" s="85"/>
      <c r="I612" s="86"/>
      <c r="J612" s="86"/>
      <c r="K612" s="85"/>
      <c r="L612" s="86"/>
      <c r="M612" s="118"/>
      <c r="N612" s="108"/>
      <c r="O612" s="109"/>
      <c r="P612" s="110"/>
      <c r="Q612" s="86"/>
      <c r="R612" s="86"/>
      <c r="S612" s="128">
        <f t="shared" si="263"/>
        <v>30479.845939999945</v>
      </c>
      <c r="T612" s="128">
        <f t="shared" si="264"/>
        <v>0</v>
      </c>
      <c r="U612" s="126">
        <f t="shared" si="269"/>
        <v>0</v>
      </c>
      <c r="V612" s="126">
        <f t="shared" si="270"/>
        <v>0</v>
      </c>
      <c r="W612" s="125">
        <f t="shared" si="271"/>
        <v>0</v>
      </c>
      <c r="X612" s="125">
        <f t="shared" si="272"/>
        <v>0</v>
      </c>
      <c r="Y612" s="127">
        <f t="shared" si="273"/>
        <v>1407.0099999999979</v>
      </c>
      <c r="Z612" s="127">
        <f t="shared" si="274"/>
        <v>479.84593999999817</v>
      </c>
      <c r="AA612" s="127">
        <f t="shared" si="275"/>
        <v>1407.0099999999979</v>
      </c>
      <c r="AB612" s="127">
        <f t="shared" si="276"/>
        <v>479.84593999999817</v>
      </c>
      <c r="AC612" s="91" t="str">
        <f>VLOOKUP(WEEKDAY(C612,2),Служебный!K$4:L$10,2)</f>
        <v>сб</v>
      </c>
      <c r="AD612" s="111" t="str">
        <f t="shared" si="284"/>
        <v/>
      </c>
      <c r="AE612" s="91" t="e">
        <f>VLOOKUP(G:G,Служебный!B:G,6,)</f>
        <v>#N/A</v>
      </c>
      <c r="AF612" s="91" t="e">
        <f>VLOOKUP(G:G,Служебный!B:G,3,FALSE)</f>
        <v>#N/A</v>
      </c>
      <c r="AG612" s="91" t="e">
        <f>VLOOKUP(G:G,Служебный!B:G,4,FALSE)</f>
        <v>#N/A</v>
      </c>
      <c r="AH612" s="112">
        <f t="shared" si="277"/>
        <v>0</v>
      </c>
      <c r="AI612" s="112">
        <f t="shared" si="278"/>
        <v>0</v>
      </c>
      <c r="AJ612" s="112" t="str">
        <f t="shared" si="259"/>
        <v>интрадей</v>
      </c>
      <c r="AK612" s="91" t="str">
        <f>IF(D612&lt;Служебный!P$3,"Раньше открытия",IF(D612&gt;Служебный!P$6,"Позже закрытия",IF(D612&lt;Служебный!P$4,Служебный!N$4,IF((D612&gt;Служебный!P$5),Служебный!N$6,Служебный!N$5))))</f>
        <v>9:30 - 11:00</v>
      </c>
      <c r="AL612" s="91">
        <f t="shared" si="279"/>
        <v>0</v>
      </c>
      <c r="AM612" s="91">
        <f t="shared" si="280"/>
        <v>0</v>
      </c>
      <c r="AN612" s="91" t="str">
        <f t="shared" si="265"/>
        <v/>
      </c>
      <c r="AO612" s="91" t="str">
        <f t="shared" si="266"/>
        <v/>
      </c>
      <c r="AP612" s="113" t="str">
        <f t="shared" si="267"/>
        <v/>
      </c>
      <c r="AQ612" s="114">
        <f t="shared" si="260"/>
        <v>0</v>
      </c>
      <c r="AR612" s="114">
        <f t="shared" si="261"/>
        <v>30000</v>
      </c>
      <c r="AS612" s="114">
        <f t="shared" si="262"/>
        <v>1.5994864666664823</v>
      </c>
      <c r="AT612" s="114">
        <f t="shared" si="268"/>
        <v>0</v>
      </c>
      <c r="AU612" s="91">
        <f t="shared" si="281"/>
        <v>0</v>
      </c>
      <c r="AV612" s="91">
        <f t="shared" si="282"/>
        <v>0</v>
      </c>
      <c r="AW612" s="91">
        <f t="shared" si="283"/>
        <v>0</v>
      </c>
      <c r="AX612" s="115">
        <f>IF(AV612=0,AX611,IF(VLOOKUP(C611,Сводный!I:L,2,FALSE)&lt;0,IF(AX611&lt;0,AX611-1,-1),IF(AX611&gt;0,AX611+1,1)))</f>
        <v>-1</v>
      </c>
      <c r="AY612" s="120"/>
    </row>
    <row r="613" spans="1:51" s="25" customFormat="1" ht="11.25">
      <c r="A613" s="124"/>
      <c r="B613" s="116">
        <v>612</v>
      </c>
      <c r="C613" s="134"/>
      <c r="D613" s="83"/>
      <c r="E613" s="84"/>
      <c r="F613" s="83"/>
      <c r="G613" s="85"/>
      <c r="H613" s="85"/>
      <c r="I613" s="86"/>
      <c r="J613" s="86"/>
      <c r="K613" s="85"/>
      <c r="L613" s="86"/>
      <c r="M613" s="118"/>
      <c r="N613" s="108"/>
      <c r="O613" s="109"/>
      <c r="P613" s="110"/>
      <c r="Q613" s="86"/>
      <c r="R613" s="86"/>
      <c r="S613" s="128">
        <f t="shared" si="263"/>
        <v>30479.845939999945</v>
      </c>
      <c r="T613" s="128">
        <f t="shared" si="264"/>
        <v>0</v>
      </c>
      <c r="U613" s="126">
        <f t="shared" si="269"/>
        <v>0</v>
      </c>
      <c r="V613" s="126">
        <f t="shared" si="270"/>
        <v>0</v>
      </c>
      <c r="W613" s="125">
        <f t="shared" si="271"/>
        <v>0</v>
      </c>
      <c r="X613" s="125">
        <f t="shared" si="272"/>
        <v>0</v>
      </c>
      <c r="Y613" s="127">
        <f t="shared" si="273"/>
        <v>1407.0099999999979</v>
      </c>
      <c r="Z613" s="127">
        <f t="shared" si="274"/>
        <v>479.84593999999817</v>
      </c>
      <c r="AA613" s="127">
        <f t="shared" si="275"/>
        <v>1407.0099999999979</v>
      </c>
      <c r="AB613" s="127">
        <f t="shared" si="276"/>
        <v>479.84593999999817</v>
      </c>
      <c r="AC613" s="91" t="str">
        <f>VLOOKUP(WEEKDAY(C613,2),Служебный!K$4:L$10,2)</f>
        <v>сб</v>
      </c>
      <c r="AD613" s="111" t="str">
        <f t="shared" si="284"/>
        <v/>
      </c>
      <c r="AE613" s="91" t="e">
        <f>VLOOKUP(G:G,Служебный!B:G,6,)</f>
        <v>#N/A</v>
      </c>
      <c r="AF613" s="91" t="e">
        <f>VLOOKUP(G:G,Служебный!B:G,3,FALSE)</f>
        <v>#N/A</v>
      </c>
      <c r="AG613" s="91" t="e">
        <f>VLOOKUP(G:G,Служебный!B:G,4,FALSE)</f>
        <v>#N/A</v>
      </c>
      <c r="AH613" s="112">
        <f t="shared" si="277"/>
        <v>0</v>
      </c>
      <c r="AI613" s="112">
        <f t="shared" si="278"/>
        <v>0</v>
      </c>
      <c r="AJ613" s="112" t="str">
        <f t="shared" si="259"/>
        <v>интрадей</v>
      </c>
      <c r="AK613" s="91" t="str">
        <f>IF(D613&lt;Служебный!P$3,"Раньше открытия",IF(D613&gt;Служебный!P$6,"Позже закрытия",IF(D613&lt;Служебный!P$4,Служебный!N$4,IF((D613&gt;Служебный!P$5),Служебный!N$6,Служебный!N$5))))</f>
        <v>9:30 - 11:00</v>
      </c>
      <c r="AL613" s="91">
        <f t="shared" si="279"/>
        <v>0</v>
      </c>
      <c r="AM613" s="91">
        <f t="shared" si="280"/>
        <v>0</v>
      </c>
      <c r="AN613" s="91" t="str">
        <f t="shared" si="265"/>
        <v/>
      </c>
      <c r="AO613" s="91" t="str">
        <f t="shared" si="266"/>
        <v/>
      </c>
      <c r="AP613" s="113" t="str">
        <f t="shared" si="267"/>
        <v/>
      </c>
      <c r="AQ613" s="114">
        <f t="shared" si="260"/>
        <v>0</v>
      </c>
      <c r="AR613" s="114">
        <f t="shared" si="261"/>
        <v>30000</v>
      </c>
      <c r="AS613" s="114">
        <f t="shared" si="262"/>
        <v>1.5994864666664823</v>
      </c>
      <c r="AT613" s="114">
        <f t="shared" si="268"/>
        <v>0</v>
      </c>
      <c r="AU613" s="91">
        <f t="shared" si="281"/>
        <v>0</v>
      </c>
      <c r="AV613" s="91">
        <f t="shared" si="282"/>
        <v>0</v>
      </c>
      <c r="AW613" s="91">
        <f t="shared" si="283"/>
        <v>0</v>
      </c>
      <c r="AX613" s="115">
        <f>IF(AV613=0,AX612,IF(VLOOKUP(C612,Сводный!I:L,2,FALSE)&lt;0,IF(AX612&lt;0,AX612-1,-1),IF(AX612&gt;0,AX612+1,1)))</f>
        <v>-1</v>
      </c>
      <c r="AY613" s="120"/>
    </row>
    <row r="614" spans="1:51" s="25" customFormat="1" ht="11.25">
      <c r="A614" s="124"/>
      <c r="B614" s="116">
        <v>613</v>
      </c>
      <c r="C614" s="134"/>
      <c r="D614" s="83"/>
      <c r="E614" s="84"/>
      <c r="F614" s="83"/>
      <c r="G614" s="85"/>
      <c r="H614" s="85"/>
      <c r="I614" s="86"/>
      <c r="J614" s="86"/>
      <c r="K614" s="85"/>
      <c r="L614" s="86"/>
      <c r="M614" s="118"/>
      <c r="N614" s="108"/>
      <c r="O614" s="109"/>
      <c r="P614" s="110"/>
      <c r="Q614" s="86"/>
      <c r="R614" s="86"/>
      <c r="S614" s="128">
        <f t="shared" si="263"/>
        <v>30479.845939999945</v>
      </c>
      <c r="T614" s="128">
        <f t="shared" si="264"/>
        <v>0</v>
      </c>
      <c r="U614" s="126">
        <f t="shared" si="269"/>
        <v>0</v>
      </c>
      <c r="V614" s="126">
        <f t="shared" si="270"/>
        <v>0</v>
      </c>
      <c r="W614" s="125">
        <f t="shared" si="271"/>
        <v>0</v>
      </c>
      <c r="X614" s="125">
        <f t="shared" si="272"/>
        <v>0</v>
      </c>
      <c r="Y614" s="127">
        <f t="shared" si="273"/>
        <v>1407.0099999999979</v>
      </c>
      <c r="Z614" s="127">
        <f t="shared" si="274"/>
        <v>479.84593999999817</v>
      </c>
      <c r="AA614" s="127">
        <f t="shared" si="275"/>
        <v>1407.0099999999979</v>
      </c>
      <c r="AB614" s="127">
        <f t="shared" si="276"/>
        <v>479.84593999999817</v>
      </c>
      <c r="AC614" s="91" t="str">
        <f>VLOOKUP(WEEKDAY(C614,2),Служебный!K$4:L$10,2)</f>
        <v>сб</v>
      </c>
      <c r="AD614" s="111" t="str">
        <f t="shared" si="284"/>
        <v/>
      </c>
      <c r="AE614" s="91" t="e">
        <f>VLOOKUP(G:G,Служебный!B:G,6,)</f>
        <v>#N/A</v>
      </c>
      <c r="AF614" s="91" t="e">
        <f>VLOOKUP(G:G,Служебный!B:G,3,FALSE)</f>
        <v>#N/A</v>
      </c>
      <c r="AG614" s="91" t="e">
        <f>VLOOKUP(G:G,Служебный!B:G,4,FALSE)</f>
        <v>#N/A</v>
      </c>
      <c r="AH614" s="112">
        <f t="shared" si="277"/>
        <v>0</v>
      </c>
      <c r="AI614" s="112">
        <f t="shared" si="278"/>
        <v>0</v>
      </c>
      <c r="AJ614" s="112" t="str">
        <f t="shared" si="259"/>
        <v>интрадей</v>
      </c>
      <c r="AK614" s="91" t="str">
        <f>IF(D614&lt;Служебный!P$3,"Раньше открытия",IF(D614&gt;Служебный!P$6,"Позже закрытия",IF(D614&lt;Служебный!P$4,Служебный!N$4,IF((D614&gt;Служебный!P$5),Служебный!N$6,Служебный!N$5))))</f>
        <v>9:30 - 11:00</v>
      </c>
      <c r="AL614" s="91">
        <f t="shared" si="279"/>
        <v>0</v>
      </c>
      <c r="AM614" s="91">
        <f t="shared" si="280"/>
        <v>0</v>
      </c>
      <c r="AN614" s="91" t="str">
        <f t="shared" si="265"/>
        <v/>
      </c>
      <c r="AO614" s="91" t="str">
        <f t="shared" si="266"/>
        <v/>
      </c>
      <c r="AP614" s="113" t="str">
        <f t="shared" si="267"/>
        <v/>
      </c>
      <c r="AQ614" s="114">
        <f t="shared" si="260"/>
        <v>0</v>
      </c>
      <c r="AR614" s="114">
        <f t="shared" si="261"/>
        <v>30000</v>
      </c>
      <c r="AS614" s="114">
        <f t="shared" si="262"/>
        <v>1.5994864666664823</v>
      </c>
      <c r="AT614" s="114">
        <f t="shared" si="268"/>
        <v>0</v>
      </c>
      <c r="AU614" s="91">
        <f t="shared" si="281"/>
        <v>0</v>
      </c>
      <c r="AV614" s="91">
        <f t="shared" si="282"/>
        <v>0</v>
      </c>
      <c r="AW614" s="91">
        <f t="shared" si="283"/>
        <v>0</v>
      </c>
      <c r="AX614" s="115">
        <f>IF(AV614=0,AX613,IF(VLOOKUP(C613,Сводный!I:L,2,FALSE)&lt;0,IF(AX613&lt;0,AX613-1,-1),IF(AX613&gt;0,AX613+1,1)))</f>
        <v>-1</v>
      </c>
      <c r="AY614" s="120"/>
    </row>
    <row r="615" spans="1:51" s="25" customFormat="1" ht="11.25">
      <c r="A615" s="124"/>
      <c r="B615" s="116">
        <v>614</v>
      </c>
      <c r="C615" s="134"/>
      <c r="D615" s="83"/>
      <c r="E615" s="84"/>
      <c r="F615" s="83"/>
      <c r="G615" s="85"/>
      <c r="H615" s="85"/>
      <c r="I615" s="86"/>
      <c r="J615" s="86"/>
      <c r="K615" s="85"/>
      <c r="L615" s="86"/>
      <c r="M615" s="118"/>
      <c r="N615" s="108"/>
      <c r="O615" s="109"/>
      <c r="P615" s="110"/>
      <c r="Q615" s="86"/>
      <c r="R615" s="86"/>
      <c r="S615" s="128">
        <f t="shared" si="263"/>
        <v>30479.845939999945</v>
      </c>
      <c r="T615" s="128">
        <f t="shared" si="264"/>
        <v>0</v>
      </c>
      <c r="U615" s="126">
        <f t="shared" si="269"/>
        <v>0</v>
      </c>
      <c r="V615" s="126">
        <f t="shared" si="270"/>
        <v>0</v>
      </c>
      <c r="W615" s="125">
        <f t="shared" si="271"/>
        <v>0</v>
      </c>
      <c r="X615" s="125">
        <f t="shared" si="272"/>
        <v>0</v>
      </c>
      <c r="Y615" s="127">
        <f t="shared" si="273"/>
        <v>1407.0099999999979</v>
      </c>
      <c r="Z615" s="127">
        <f t="shared" si="274"/>
        <v>479.84593999999817</v>
      </c>
      <c r="AA615" s="127">
        <f t="shared" si="275"/>
        <v>1407.0099999999979</v>
      </c>
      <c r="AB615" s="127">
        <f t="shared" si="276"/>
        <v>479.84593999999817</v>
      </c>
      <c r="AC615" s="91" t="str">
        <f>VLOOKUP(WEEKDAY(C615,2),Служебный!K$4:L$10,2)</f>
        <v>сб</v>
      </c>
      <c r="AD615" s="111" t="str">
        <f t="shared" si="284"/>
        <v/>
      </c>
      <c r="AE615" s="91" t="e">
        <f>VLOOKUP(G:G,Служебный!B:G,6,)</f>
        <v>#N/A</v>
      </c>
      <c r="AF615" s="91" t="e">
        <f>VLOOKUP(G:G,Служебный!B:G,3,FALSE)</f>
        <v>#N/A</v>
      </c>
      <c r="AG615" s="91" t="e">
        <f>VLOOKUP(G:G,Служебный!B:G,4,FALSE)</f>
        <v>#N/A</v>
      </c>
      <c r="AH615" s="112">
        <f t="shared" si="277"/>
        <v>0</v>
      </c>
      <c r="AI615" s="112">
        <f t="shared" si="278"/>
        <v>0</v>
      </c>
      <c r="AJ615" s="112" t="str">
        <f t="shared" si="259"/>
        <v>интрадей</v>
      </c>
      <c r="AK615" s="91" t="str">
        <f>IF(D615&lt;Служебный!P$3,"Раньше открытия",IF(D615&gt;Служебный!P$6,"Позже закрытия",IF(D615&lt;Служебный!P$4,Служебный!N$4,IF((D615&gt;Служебный!P$5),Служебный!N$6,Служебный!N$5))))</f>
        <v>9:30 - 11:00</v>
      </c>
      <c r="AL615" s="91">
        <f t="shared" si="279"/>
        <v>0</v>
      </c>
      <c r="AM615" s="91">
        <f t="shared" si="280"/>
        <v>0</v>
      </c>
      <c r="AN615" s="91" t="str">
        <f t="shared" si="265"/>
        <v/>
      </c>
      <c r="AO615" s="91" t="str">
        <f t="shared" si="266"/>
        <v/>
      </c>
      <c r="AP615" s="113" t="str">
        <f t="shared" si="267"/>
        <v/>
      </c>
      <c r="AQ615" s="114">
        <f t="shared" si="260"/>
        <v>0</v>
      </c>
      <c r="AR615" s="114">
        <f t="shared" si="261"/>
        <v>30000</v>
      </c>
      <c r="AS615" s="114">
        <f t="shared" si="262"/>
        <v>1.5994864666664823</v>
      </c>
      <c r="AT615" s="114">
        <f t="shared" si="268"/>
        <v>0</v>
      </c>
      <c r="AU615" s="91">
        <f t="shared" si="281"/>
        <v>0</v>
      </c>
      <c r="AV615" s="91">
        <f t="shared" si="282"/>
        <v>0</v>
      </c>
      <c r="AW615" s="91">
        <f t="shared" si="283"/>
        <v>0</v>
      </c>
      <c r="AX615" s="115">
        <f>IF(AV615=0,AX614,IF(VLOOKUP(C614,Сводный!I:L,2,FALSE)&lt;0,IF(AX614&lt;0,AX614-1,-1),IF(AX614&gt;0,AX614+1,1)))</f>
        <v>-1</v>
      </c>
      <c r="AY615" s="120"/>
    </row>
    <row r="616" spans="1:51" s="25" customFormat="1" ht="11.25">
      <c r="A616" s="124"/>
      <c r="B616" s="116">
        <v>615</v>
      </c>
      <c r="C616" s="134"/>
      <c r="D616" s="83"/>
      <c r="E616" s="84"/>
      <c r="F616" s="83"/>
      <c r="G616" s="85"/>
      <c r="H616" s="85"/>
      <c r="I616" s="86"/>
      <c r="J616" s="86"/>
      <c r="K616" s="85"/>
      <c r="L616" s="86"/>
      <c r="M616" s="118"/>
      <c r="N616" s="108"/>
      <c r="O616" s="109"/>
      <c r="P616" s="110"/>
      <c r="Q616" s="86"/>
      <c r="R616" s="86"/>
      <c r="S616" s="128">
        <f t="shared" si="263"/>
        <v>30479.845939999945</v>
      </c>
      <c r="T616" s="128">
        <f t="shared" si="264"/>
        <v>0</v>
      </c>
      <c r="U616" s="126">
        <f t="shared" si="269"/>
        <v>0</v>
      </c>
      <c r="V616" s="126">
        <f t="shared" si="270"/>
        <v>0</v>
      </c>
      <c r="W616" s="125">
        <f t="shared" si="271"/>
        <v>0</v>
      </c>
      <c r="X616" s="125">
        <f t="shared" si="272"/>
        <v>0</v>
      </c>
      <c r="Y616" s="127">
        <f t="shared" si="273"/>
        <v>1407.0099999999979</v>
      </c>
      <c r="Z616" s="127">
        <f t="shared" si="274"/>
        <v>479.84593999999817</v>
      </c>
      <c r="AA616" s="127">
        <f t="shared" si="275"/>
        <v>1407.0099999999979</v>
      </c>
      <c r="AB616" s="127">
        <f t="shared" si="276"/>
        <v>479.84593999999817</v>
      </c>
      <c r="AC616" s="91" t="str">
        <f>VLOOKUP(WEEKDAY(C616,2),Служебный!K$4:L$10,2)</f>
        <v>сб</v>
      </c>
      <c r="AD616" s="111" t="str">
        <f t="shared" si="284"/>
        <v/>
      </c>
      <c r="AE616" s="91" t="e">
        <f>VLOOKUP(G:G,Служебный!B:G,6,)</f>
        <v>#N/A</v>
      </c>
      <c r="AF616" s="91" t="e">
        <f>VLOOKUP(G:G,Служебный!B:G,3,FALSE)</f>
        <v>#N/A</v>
      </c>
      <c r="AG616" s="91" t="e">
        <f>VLOOKUP(G:G,Служебный!B:G,4,FALSE)</f>
        <v>#N/A</v>
      </c>
      <c r="AH616" s="112">
        <f t="shared" si="277"/>
        <v>0</v>
      </c>
      <c r="AI616" s="112">
        <f t="shared" si="278"/>
        <v>0</v>
      </c>
      <c r="AJ616" s="112" t="str">
        <f t="shared" si="259"/>
        <v>интрадей</v>
      </c>
      <c r="AK616" s="91" t="str">
        <f>IF(D616&lt;Служебный!P$3,"Раньше открытия",IF(D616&gt;Служебный!P$6,"Позже закрытия",IF(D616&lt;Служебный!P$4,Служебный!N$4,IF((D616&gt;Служебный!P$5),Служебный!N$6,Служебный!N$5))))</f>
        <v>9:30 - 11:00</v>
      </c>
      <c r="AL616" s="91">
        <f t="shared" si="279"/>
        <v>0</v>
      </c>
      <c r="AM616" s="91">
        <f t="shared" si="280"/>
        <v>0</v>
      </c>
      <c r="AN616" s="91" t="str">
        <f t="shared" si="265"/>
        <v/>
      </c>
      <c r="AO616" s="91" t="str">
        <f t="shared" si="266"/>
        <v/>
      </c>
      <c r="AP616" s="113" t="str">
        <f t="shared" si="267"/>
        <v/>
      </c>
      <c r="AQ616" s="114">
        <f t="shared" si="260"/>
        <v>0</v>
      </c>
      <c r="AR616" s="114">
        <f t="shared" si="261"/>
        <v>30000</v>
      </c>
      <c r="AS616" s="114">
        <f t="shared" si="262"/>
        <v>1.5994864666664823</v>
      </c>
      <c r="AT616" s="114">
        <f t="shared" si="268"/>
        <v>0</v>
      </c>
      <c r="AU616" s="91">
        <f t="shared" si="281"/>
        <v>0</v>
      </c>
      <c r="AV616" s="91">
        <f t="shared" si="282"/>
        <v>0</v>
      </c>
      <c r="AW616" s="91">
        <f t="shared" si="283"/>
        <v>0</v>
      </c>
      <c r="AX616" s="115">
        <f>IF(AV616=0,AX615,IF(VLOOKUP(C615,Сводный!I:L,2,FALSE)&lt;0,IF(AX615&lt;0,AX615-1,-1),IF(AX615&gt;0,AX615+1,1)))</f>
        <v>-1</v>
      </c>
      <c r="AY616" s="120"/>
    </row>
    <row r="617" spans="1:51" s="25" customFormat="1" ht="11.25">
      <c r="A617" s="124"/>
      <c r="B617" s="116">
        <v>616</v>
      </c>
      <c r="C617" s="134"/>
      <c r="D617" s="83"/>
      <c r="E617" s="84"/>
      <c r="F617" s="83"/>
      <c r="G617" s="85"/>
      <c r="H617" s="85"/>
      <c r="I617" s="86"/>
      <c r="J617" s="86"/>
      <c r="K617" s="85"/>
      <c r="L617" s="86"/>
      <c r="M617" s="118"/>
      <c r="N617" s="108"/>
      <c r="O617" s="109"/>
      <c r="P617" s="110"/>
      <c r="Q617" s="86"/>
      <c r="R617" s="86"/>
      <c r="S617" s="128">
        <f t="shared" si="263"/>
        <v>30479.845939999945</v>
      </c>
      <c r="T617" s="128">
        <f t="shared" si="264"/>
        <v>0</v>
      </c>
      <c r="U617" s="126">
        <f t="shared" si="269"/>
        <v>0</v>
      </c>
      <c r="V617" s="126">
        <f t="shared" si="270"/>
        <v>0</v>
      </c>
      <c r="W617" s="125">
        <f t="shared" si="271"/>
        <v>0</v>
      </c>
      <c r="X617" s="125">
        <f t="shared" si="272"/>
        <v>0</v>
      </c>
      <c r="Y617" s="127">
        <f t="shared" si="273"/>
        <v>1407.0099999999979</v>
      </c>
      <c r="Z617" s="127">
        <f t="shared" si="274"/>
        <v>479.84593999999817</v>
      </c>
      <c r="AA617" s="127">
        <f t="shared" si="275"/>
        <v>1407.0099999999979</v>
      </c>
      <c r="AB617" s="127">
        <f t="shared" si="276"/>
        <v>479.84593999999817</v>
      </c>
      <c r="AC617" s="91" t="str">
        <f>VLOOKUP(WEEKDAY(C617,2),Служебный!K$4:L$10,2)</f>
        <v>сб</v>
      </c>
      <c r="AD617" s="111" t="str">
        <f t="shared" si="284"/>
        <v/>
      </c>
      <c r="AE617" s="91" t="e">
        <f>VLOOKUP(G:G,Служебный!B:G,6,)</f>
        <v>#N/A</v>
      </c>
      <c r="AF617" s="91" t="e">
        <f>VLOOKUP(G:G,Служебный!B:G,3,FALSE)</f>
        <v>#N/A</v>
      </c>
      <c r="AG617" s="91" t="e">
        <f>VLOOKUP(G:G,Служебный!B:G,4,FALSE)</f>
        <v>#N/A</v>
      </c>
      <c r="AH617" s="112">
        <f t="shared" si="277"/>
        <v>0</v>
      </c>
      <c r="AI617" s="112">
        <f t="shared" si="278"/>
        <v>0</v>
      </c>
      <c r="AJ617" s="112" t="str">
        <f t="shared" si="259"/>
        <v>интрадей</v>
      </c>
      <c r="AK617" s="91" t="str">
        <f>IF(D617&lt;Служебный!P$3,"Раньше открытия",IF(D617&gt;Служебный!P$6,"Позже закрытия",IF(D617&lt;Служебный!P$4,Служебный!N$4,IF((D617&gt;Служебный!P$5),Служебный!N$6,Служебный!N$5))))</f>
        <v>9:30 - 11:00</v>
      </c>
      <c r="AL617" s="91">
        <f t="shared" si="279"/>
        <v>0</v>
      </c>
      <c r="AM617" s="91">
        <f t="shared" si="280"/>
        <v>0</v>
      </c>
      <c r="AN617" s="91" t="str">
        <f t="shared" si="265"/>
        <v/>
      </c>
      <c r="AO617" s="91" t="str">
        <f t="shared" si="266"/>
        <v/>
      </c>
      <c r="AP617" s="113" t="str">
        <f t="shared" si="267"/>
        <v/>
      </c>
      <c r="AQ617" s="114">
        <f t="shared" si="260"/>
        <v>0</v>
      </c>
      <c r="AR617" s="114">
        <f t="shared" si="261"/>
        <v>30000</v>
      </c>
      <c r="AS617" s="114">
        <f t="shared" si="262"/>
        <v>1.5994864666664823</v>
      </c>
      <c r="AT617" s="114">
        <f t="shared" si="268"/>
        <v>0</v>
      </c>
      <c r="AU617" s="91">
        <f t="shared" si="281"/>
        <v>0</v>
      </c>
      <c r="AV617" s="91">
        <f t="shared" si="282"/>
        <v>0</v>
      </c>
      <c r="AW617" s="91">
        <f t="shared" si="283"/>
        <v>0</v>
      </c>
      <c r="AX617" s="115">
        <f>IF(AV617=0,AX616,IF(VLOOKUP(C616,Сводный!I:L,2,FALSE)&lt;0,IF(AX616&lt;0,AX616-1,-1),IF(AX616&gt;0,AX616+1,1)))</f>
        <v>-1</v>
      </c>
      <c r="AY617" s="120"/>
    </row>
    <row r="618" spans="1:51" s="25" customFormat="1" ht="11.25">
      <c r="A618" s="124"/>
      <c r="B618" s="116">
        <v>617</v>
      </c>
      <c r="C618" s="134"/>
      <c r="D618" s="83"/>
      <c r="E618" s="84"/>
      <c r="F618" s="83"/>
      <c r="G618" s="85"/>
      <c r="H618" s="85"/>
      <c r="I618" s="86"/>
      <c r="J618" s="86"/>
      <c r="K618" s="85"/>
      <c r="L618" s="86"/>
      <c r="M618" s="118"/>
      <c r="N618" s="108"/>
      <c r="O618" s="109"/>
      <c r="P618" s="110"/>
      <c r="Q618" s="86"/>
      <c r="R618" s="86"/>
      <c r="S618" s="128">
        <f t="shared" si="263"/>
        <v>30479.845939999945</v>
      </c>
      <c r="T618" s="128">
        <f t="shared" si="264"/>
        <v>0</v>
      </c>
      <c r="U618" s="126">
        <f t="shared" si="269"/>
        <v>0</v>
      </c>
      <c r="V618" s="126">
        <f t="shared" si="270"/>
        <v>0</v>
      </c>
      <c r="W618" s="125">
        <f t="shared" si="271"/>
        <v>0</v>
      </c>
      <c r="X618" s="125">
        <f t="shared" si="272"/>
        <v>0</v>
      </c>
      <c r="Y618" s="127">
        <f t="shared" si="273"/>
        <v>1407.0099999999979</v>
      </c>
      <c r="Z618" s="127">
        <f t="shared" si="274"/>
        <v>479.84593999999817</v>
      </c>
      <c r="AA618" s="127">
        <f t="shared" si="275"/>
        <v>1407.0099999999979</v>
      </c>
      <c r="AB618" s="127">
        <f t="shared" si="276"/>
        <v>479.84593999999817</v>
      </c>
      <c r="AC618" s="91" t="str">
        <f>VLOOKUP(WEEKDAY(C618,2),Служебный!K$4:L$10,2)</f>
        <v>сб</v>
      </c>
      <c r="AD618" s="111" t="str">
        <f t="shared" si="284"/>
        <v/>
      </c>
      <c r="AE618" s="91" t="e">
        <f>VLOOKUP(G:G,Служебный!B:G,6,)</f>
        <v>#N/A</v>
      </c>
      <c r="AF618" s="91" t="e">
        <f>VLOOKUP(G:G,Служебный!B:G,3,FALSE)</f>
        <v>#N/A</v>
      </c>
      <c r="AG618" s="91" t="e">
        <f>VLOOKUP(G:G,Служебный!B:G,4,FALSE)</f>
        <v>#N/A</v>
      </c>
      <c r="AH618" s="112">
        <f t="shared" si="277"/>
        <v>0</v>
      </c>
      <c r="AI618" s="112">
        <f t="shared" si="278"/>
        <v>0</v>
      </c>
      <c r="AJ618" s="112" t="str">
        <f t="shared" si="259"/>
        <v>интрадей</v>
      </c>
      <c r="AK618" s="91" t="str">
        <f>IF(D618&lt;Служебный!P$3,"Раньше открытия",IF(D618&gt;Служебный!P$6,"Позже закрытия",IF(D618&lt;Служебный!P$4,Служебный!N$4,IF((D618&gt;Служебный!P$5),Служебный!N$6,Служебный!N$5))))</f>
        <v>9:30 - 11:00</v>
      </c>
      <c r="AL618" s="91">
        <f t="shared" si="279"/>
        <v>0</v>
      </c>
      <c r="AM618" s="91">
        <f t="shared" si="280"/>
        <v>0</v>
      </c>
      <c r="AN618" s="91" t="str">
        <f t="shared" si="265"/>
        <v/>
      </c>
      <c r="AO618" s="91" t="str">
        <f t="shared" si="266"/>
        <v/>
      </c>
      <c r="AP618" s="113" t="str">
        <f t="shared" si="267"/>
        <v/>
      </c>
      <c r="AQ618" s="114">
        <f t="shared" si="260"/>
        <v>0</v>
      </c>
      <c r="AR618" s="114">
        <f t="shared" si="261"/>
        <v>30000</v>
      </c>
      <c r="AS618" s="114">
        <f t="shared" si="262"/>
        <v>1.5994864666664823</v>
      </c>
      <c r="AT618" s="114">
        <f t="shared" si="268"/>
        <v>0</v>
      </c>
      <c r="AU618" s="91">
        <f t="shared" si="281"/>
        <v>0</v>
      </c>
      <c r="AV618" s="91">
        <f t="shared" si="282"/>
        <v>0</v>
      </c>
      <c r="AW618" s="91">
        <f t="shared" si="283"/>
        <v>0</v>
      </c>
      <c r="AX618" s="115">
        <f>IF(AV618=0,AX617,IF(VLOOKUP(C617,Сводный!I:L,2,FALSE)&lt;0,IF(AX617&lt;0,AX617-1,-1),IF(AX617&gt;0,AX617+1,1)))</f>
        <v>-1</v>
      </c>
      <c r="AY618" s="120"/>
    </row>
    <row r="619" spans="1:51" s="25" customFormat="1" ht="11.25">
      <c r="A619" s="124"/>
      <c r="B619" s="116">
        <v>618</v>
      </c>
      <c r="C619" s="134"/>
      <c r="D619" s="83"/>
      <c r="E619" s="84"/>
      <c r="F619" s="83"/>
      <c r="G619" s="85"/>
      <c r="H619" s="85"/>
      <c r="I619" s="86"/>
      <c r="J619" s="86"/>
      <c r="K619" s="85"/>
      <c r="L619" s="86"/>
      <c r="M619" s="118"/>
      <c r="N619" s="108"/>
      <c r="O619" s="109"/>
      <c r="P619" s="110"/>
      <c r="Q619" s="86"/>
      <c r="R619" s="86"/>
      <c r="S619" s="128">
        <f t="shared" si="263"/>
        <v>30479.845939999945</v>
      </c>
      <c r="T619" s="128">
        <f t="shared" si="264"/>
        <v>0</v>
      </c>
      <c r="U619" s="126">
        <f t="shared" si="269"/>
        <v>0</v>
      </c>
      <c r="V619" s="126">
        <f t="shared" si="270"/>
        <v>0</v>
      </c>
      <c r="W619" s="125">
        <f t="shared" si="271"/>
        <v>0</v>
      </c>
      <c r="X619" s="125">
        <f t="shared" si="272"/>
        <v>0</v>
      </c>
      <c r="Y619" s="127">
        <f t="shared" si="273"/>
        <v>1407.0099999999979</v>
      </c>
      <c r="Z619" s="127">
        <f t="shared" si="274"/>
        <v>479.84593999999817</v>
      </c>
      <c r="AA619" s="127">
        <f t="shared" si="275"/>
        <v>1407.0099999999979</v>
      </c>
      <c r="AB619" s="127">
        <f t="shared" si="276"/>
        <v>479.84593999999817</v>
      </c>
      <c r="AC619" s="91" t="str">
        <f>VLOOKUP(WEEKDAY(C619,2),Служебный!K$4:L$10,2)</f>
        <v>сб</v>
      </c>
      <c r="AD619" s="111" t="str">
        <f t="shared" si="284"/>
        <v/>
      </c>
      <c r="AE619" s="91" t="e">
        <f>VLOOKUP(G:G,Служебный!B:G,6,)</f>
        <v>#N/A</v>
      </c>
      <c r="AF619" s="91" t="e">
        <f>VLOOKUP(G:G,Служебный!B:G,3,FALSE)</f>
        <v>#N/A</v>
      </c>
      <c r="AG619" s="91" t="e">
        <f>VLOOKUP(G:G,Служебный!B:G,4,FALSE)</f>
        <v>#N/A</v>
      </c>
      <c r="AH619" s="112">
        <f t="shared" si="277"/>
        <v>0</v>
      </c>
      <c r="AI619" s="112">
        <f t="shared" si="278"/>
        <v>0</v>
      </c>
      <c r="AJ619" s="112" t="str">
        <f t="shared" si="259"/>
        <v>интрадей</v>
      </c>
      <c r="AK619" s="91" t="str">
        <f>IF(D619&lt;Служебный!P$3,"Раньше открытия",IF(D619&gt;Служебный!P$6,"Позже закрытия",IF(D619&lt;Служебный!P$4,Служебный!N$4,IF((D619&gt;Служебный!P$5),Служебный!N$6,Служебный!N$5))))</f>
        <v>9:30 - 11:00</v>
      </c>
      <c r="AL619" s="91">
        <f t="shared" si="279"/>
        <v>0</v>
      </c>
      <c r="AM619" s="91">
        <f t="shared" si="280"/>
        <v>0</v>
      </c>
      <c r="AN619" s="91" t="str">
        <f t="shared" si="265"/>
        <v/>
      </c>
      <c r="AO619" s="91" t="str">
        <f t="shared" si="266"/>
        <v/>
      </c>
      <c r="AP619" s="113" t="str">
        <f t="shared" si="267"/>
        <v/>
      </c>
      <c r="AQ619" s="114">
        <f t="shared" si="260"/>
        <v>0</v>
      </c>
      <c r="AR619" s="114">
        <f t="shared" si="261"/>
        <v>30000</v>
      </c>
      <c r="AS619" s="114">
        <f t="shared" si="262"/>
        <v>1.5994864666664823</v>
      </c>
      <c r="AT619" s="114">
        <f t="shared" si="268"/>
        <v>0</v>
      </c>
      <c r="AU619" s="91">
        <f t="shared" si="281"/>
        <v>0</v>
      </c>
      <c r="AV619" s="91">
        <f t="shared" si="282"/>
        <v>0</v>
      </c>
      <c r="AW619" s="91">
        <f t="shared" si="283"/>
        <v>0</v>
      </c>
      <c r="AX619" s="115">
        <f>IF(AV619=0,AX618,IF(VLOOKUP(C618,Сводный!I:L,2,FALSE)&lt;0,IF(AX618&lt;0,AX618-1,-1),IF(AX618&gt;0,AX618+1,1)))</f>
        <v>-1</v>
      </c>
      <c r="AY619" s="120"/>
    </row>
    <row r="620" spans="1:51" s="25" customFormat="1" ht="11.25">
      <c r="A620" s="124"/>
      <c r="B620" s="116">
        <v>619</v>
      </c>
      <c r="C620" s="134"/>
      <c r="D620" s="83"/>
      <c r="E620" s="84"/>
      <c r="F620" s="83"/>
      <c r="G620" s="85"/>
      <c r="H620" s="85"/>
      <c r="I620" s="86"/>
      <c r="J620" s="86"/>
      <c r="K620" s="85"/>
      <c r="L620" s="86"/>
      <c r="M620" s="118"/>
      <c r="N620" s="108"/>
      <c r="O620" s="109"/>
      <c r="P620" s="110"/>
      <c r="Q620" s="86"/>
      <c r="R620" s="86"/>
      <c r="S620" s="128">
        <f t="shared" si="263"/>
        <v>30479.845939999945</v>
      </c>
      <c r="T620" s="128">
        <f t="shared" si="264"/>
        <v>0</v>
      </c>
      <c r="U620" s="126">
        <f t="shared" si="269"/>
        <v>0</v>
      </c>
      <c r="V620" s="126">
        <f t="shared" si="270"/>
        <v>0</v>
      </c>
      <c r="W620" s="125">
        <f t="shared" si="271"/>
        <v>0</v>
      </c>
      <c r="X620" s="125">
        <f t="shared" si="272"/>
        <v>0</v>
      </c>
      <c r="Y620" s="127">
        <f t="shared" si="273"/>
        <v>1407.0099999999979</v>
      </c>
      <c r="Z620" s="127">
        <f t="shared" si="274"/>
        <v>479.84593999999817</v>
      </c>
      <c r="AA620" s="127">
        <f t="shared" si="275"/>
        <v>1407.0099999999979</v>
      </c>
      <c r="AB620" s="127">
        <f t="shared" si="276"/>
        <v>479.84593999999817</v>
      </c>
      <c r="AC620" s="91" t="str">
        <f>VLOOKUP(WEEKDAY(C620,2),Служебный!K$4:L$10,2)</f>
        <v>сб</v>
      </c>
      <c r="AD620" s="111" t="str">
        <f t="shared" si="284"/>
        <v/>
      </c>
      <c r="AE620" s="91" t="e">
        <f>VLOOKUP(G:G,Служебный!B:G,6,)</f>
        <v>#N/A</v>
      </c>
      <c r="AF620" s="91" t="e">
        <f>VLOOKUP(G:G,Служебный!B:G,3,FALSE)</f>
        <v>#N/A</v>
      </c>
      <c r="AG620" s="91" t="e">
        <f>VLOOKUP(G:G,Служебный!B:G,4,FALSE)</f>
        <v>#N/A</v>
      </c>
      <c r="AH620" s="112">
        <f t="shared" si="277"/>
        <v>0</v>
      </c>
      <c r="AI620" s="112">
        <f t="shared" si="278"/>
        <v>0</v>
      </c>
      <c r="AJ620" s="112" t="str">
        <f t="shared" si="259"/>
        <v>интрадей</v>
      </c>
      <c r="AK620" s="91" t="str">
        <f>IF(D620&lt;Служебный!P$3,"Раньше открытия",IF(D620&gt;Служебный!P$6,"Позже закрытия",IF(D620&lt;Служебный!P$4,Служебный!N$4,IF((D620&gt;Служебный!P$5),Служебный!N$6,Служебный!N$5))))</f>
        <v>9:30 - 11:00</v>
      </c>
      <c r="AL620" s="91">
        <f t="shared" si="279"/>
        <v>0</v>
      </c>
      <c r="AM620" s="91">
        <f t="shared" si="280"/>
        <v>0</v>
      </c>
      <c r="AN620" s="91" t="str">
        <f t="shared" si="265"/>
        <v/>
      </c>
      <c r="AO620" s="91" t="str">
        <f t="shared" si="266"/>
        <v/>
      </c>
      <c r="AP620" s="113" t="str">
        <f t="shared" si="267"/>
        <v/>
      </c>
      <c r="AQ620" s="114">
        <f t="shared" si="260"/>
        <v>0</v>
      </c>
      <c r="AR620" s="114">
        <f t="shared" si="261"/>
        <v>30000</v>
      </c>
      <c r="AS620" s="114">
        <f t="shared" si="262"/>
        <v>1.5994864666664823</v>
      </c>
      <c r="AT620" s="114">
        <f t="shared" si="268"/>
        <v>0</v>
      </c>
      <c r="AU620" s="91">
        <f t="shared" si="281"/>
        <v>0</v>
      </c>
      <c r="AV620" s="91">
        <f t="shared" si="282"/>
        <v>0</v>
      </c>
      <c r="AW620" s="91">
        <f t="shared" si="283"/>
        <v>0</v>
      </c>
      <c r="AX620" s="115">
        <f>IF(AV620=0,AX619,IF(VLOOKUP(C619,Сводный!I:L,2,FALSE)&lt;0,IF(AX619&lt;0,AX619-1,-1),IF(AX619&gt;0,AX619+1,1)))</f>
        <v>-1</v>
      </c>
      <c r="AY620" s="120"/>
    </row>
    <row r="621" spans="1:51" s="25" customFormat="1" ht="11.25">
      <c r="A621" s="124"/>
      <c r="B621" s="116">
        <v>620</v>
      </c>
      <c r="C621" s="134"/>
      <c r="D621" s="83"/>
      <c r="E621" s="84"/>
      <c r="F621" s="83"/>
      <c r="G621" s="85"/>
      <c r="H621" s="85"/>
      <c r="I621" s="86"/>
      <c r="J621" s="86"/>
      <c r="K621" s="85"/>
      <c r="L621" s="86"/>
      <c r="M621" s="118"/>
      <c r="N621" s="108"/>
      <c r="O621" s="109"/>
      <c r="P621" s="110"/>
      <c r="Q621" s="86"/>
      <c r="R621" s="86"/>
      <c r="S621" s="128">
        <f t="shared" si="263"/>
        <v>30479.845939999945</v>
      </c>
      <c r="T621" s="128">
        <f t="shared" si="264"/>
        <v>0</v>
      </c>
      <c r="U621" s="126">
        <f t="shared" si="269"/>
        <v>0</v>
      </c>
      <c r="V621" s="126">
        <f t="shared" si="270"/>
        <v>0</v>
      </c>
      <c r="W621" s="125">
        <f t="shared" si="271"/>
        <v>0</v>
      </c>
      <c r="X621" s="125">
        <f t="shared" si="272"/>
        <v>0</v>
      </c>
      <c r="Y621" s="127">
        <f t="shared" si="273"/>
        <v>1407.0099999999979</v>
      </c>
      <c r="Z621" s="127">
        <f t="shared" si="274"/>
        <v>479.84593999999817</v>
      </c>
      <c r="AA621" s="127">
        <f t="shared" si="275"/>
        <v>1407.0099999999979</v>
      </c>
      <c r="AB621" s="127">
        <f t="shared" si="276"/>
        <v>479.84593999999817</v>
      </c>
      <c r="AC621" s="91" t="str">
        <f>VLOOKUP(WEEKDAY(C621,2),Служебный!K$4:L$10,2)</f>
        <v>сб</v>
      </c>
      <c r="AD621" s="111" t="str">
        <f t="shared" si="284"/>
        <v/>
      </c>
      <c r="AE621" s="91" t="e">
        <f>VLOOKUP(G:G,Служебный!B:G,6,)</f>
        <v>#N/A</v>
      </c>
      <c r="AF621" s="91" t="e">
        <f>VLOOKUP(G:G,Служебный!B:G,3,FALSE)</f>
        <v>#N/A</v>
      </c>
      <c r="AG621" s="91" t="e">
        <f>VLOOKUP(G:G,Служебный!B:G,4,FALSE)</f>
        <v>#N/A</v>
      </c>
      <c r="AH621" s="112">
        <f t="shared" si="277"/>
        <v>0</v>
      </c>
      <c r="AI621" s="112">
        <f t="shared" si="278"/>
        <v>0</v>
      </c>
      <c r="AJ621" s="112" t="str">
        <f t="shared" si="259"/>
        <v>интрадей</v>
      </c>
      <c r="AK621" s="91" t="str">
        <f>IF(D621&lt;Служебный!P$3,"Раньше открытия",IF(D621&gt;Служебный!P$6,"Позже закрытия",IF(D621&lt;Служебный!P$4,Служебный!N$4,IF((D621&gt;Служебный!P$5),Служебный!N$6,Служебный!N$5))))</f>
        <v>9:30 - 11:00</v>
      </c>
      <c r="AL621" s="91">
        <f t="shared" si="279"/>
        <v>0</v>
      </c>
      <c r="AM621" s="91">
        <f t="shared" si="280"/>
        <v>0</v>
      </c>
      <c r="AN621" s="91" t="str">
        <f t="shared" si="265"/>
        <v/>
      </c>
      <c r="AO621" s="91" t="str">
        <f t="shared" si="266"/>
        <v/>
      </c>
      <c r="AP621" s="113" t="str">
        <f t="shared" si="267"/>
        <v/>
      </c>
      <c r="AQ621" s="114">
        <f t="shared" si="260"/>
        <v>0</v>
      </c>
      <c r="AR621" s="114">
        <f t="shared" si="261"/>
        <v>30000</v>
      </c>
      <c r="AS621" s="114">
        <f t="shared" si="262"/>
        <v>1.5994864666664823</v>
      </c>
      <c r="AT621" s="114">
        <f t="shared" si="268"/>
        <v>0</v>
      </c>
      <c r="AU621" s="91">
        <f t="shared" si="281"/>
        <v>0</v>
      </c>
      <c r="AV621" s="91">
        <f t="shared" si="282"/>
        <v>0</v>
      </c>
      <c r="AW621" s="91">
        <f t="shared" si="283"/>
        <v>0</v>
      </c>
      <c r="AX621" s="115">
        <f>IF(AV621=0,AX620,IF(VLOOKUP(C620,Сводный!I:L,2,FALSE)&lt;0,IF(AX620&lt;0,AX620-1,-1),IF(AX620&gt;0,AX620+1,1)))</f>
        <v>-1</v>
      </c>
      <c r="AY621" s="120"/>
    </row>
    <row r="622" spans="1:51" s="25" customFormat="1" ht="11.25">
      <c r="A622" s="124"/>
      <c r="B622" s="116">
        <v>621</v>
      </c>
      <c r="C622" s="134"/>
      <c r="D622" s="83"/>
      <c r="E622" s="84"/>
      <c r="F622" s="83"/>
      <c r="G622" s="85"/>
      <c r="H622" s="85"/>
      <c r="I622" s="86"/>
      <c r="J622" s="86"/>
      <c r="K622" s="85"/>
      <c r="L622" s="86"/>
      <c r="M622" s="118"/>
      <c r="N622" s="108"/>
      <c r="O622" s="109"/>
      <c r="P622" s="110"/>
      <c r="Q622" s="86"/>
      <c r="R622" s="86"/>
      <c r="S622" s="128">
        <f t="shared" si="263"/>
        <v>30479.845939999945</v>
      </c>
      <c r="T622" s="128">
        <f t="shared" si="264"/>
        <v>0</v>
      </c>
      <c r="U622" s="126">
        <f t="shared" si="269"/>
        <v>0</v>
      </c>
      <c r="V622" s="126">
        <f t="shared" si="270"/>
        <v>0</v>
      </c>
      <c r="W622" s="125">
        <f t="shared" si="271"/>
        <v>0</v>
      </c>
      <c r="X622" s="125">
        <f t="shared" si="272"/>
        <v>0</v>
      </c>
      <c r="Y622" s="127">
        <f t="shared" si="273"/>
        <v>1407.0099999999979</v>
      </c>
      <c r="Z622" s="127">
        <f t="shared" si="274"/>
        <v>479.84593999999817</v>
      </c>
      <c r="AA622" s="127">
        <f t="shared" si="275"/>
        <v>1407.0099999999979</v>
      </c>
      <c r="AB622" s="127">
        <f t="shared" si="276"/>
        <v>479.84593999999817</v>
      </c>
      <c r="AC622" s="91" t="str">
        <f>VLOOKUP(WEEKDAY(C622,2),Служебный!K$4:L$10,2)</f>
        <v>сб</v>
      </c>
      <c r="AD622" s="111" t="str">
        <f t="shared" si="284"/>
        <v/>
      </c>
      <c r="AE622" s="91" t="e">
        <f>VLOOKUP(G:G,Служебный!B:G,6,)</f>
        <v>#N/A</v>
      </c>
      <c r="AF622" s="91" t="e">
        <f>VLOOKUP(G:G,Служебный!B:G,3,FALSE)</f>
        <v>#N/A</v>
      </c>
      <c r="AG622" s="91" t="e">
        <f>VLOOKUP(G:G,Служебный!B:G,4,FALSE)</f>
        <v>#N/A</v>
      </c>
      <c r="AH622" s="112">
        <f t="shared" si="277"/>
        <v>0</v>
      </c>
      <c r="AI622" s="112">
        <f t="shared" si="278"/>
        <v>0</v>
      </c>
      <c r="AJ622" s="112" t="str">
        <f t="shared" si="259"/>
        <v>интрадей</v>
      </c>
      <c r="AK622" s="91" t="str">
        <f>IF(D622&lt;Служебный!P$3,"Раньше открытия",IF(D622&gt;Служебный!P$6,"Позже закрытия",IF(D622&lt;Служебный!P$4,Служебный!N$4,IF((D622&gt;Служебный!P$5),Служебный!N$6,Служебный!N$5))))</f>
        <v>9:30 - 11:00</v>
      </c>
      <c r="AL622" s="91">
        <f t="shared" si="279"/>
        <v>0</v>
      </c>
      <c r="AM622" s="91">
        <f t="shared" si="280"/>
        <v>0</v>
      </c>
      <c r="AN622" s="91" t="str">
        <f t="shared" si="265"/>
        <v/>
      </c>
      <c r="AO622" s="91" t="str">
        <f t="shared" si="266"/>
        <v/>
      </c>
      <c r="AP622" s="113" t="str">
        <f t="shared" si="267"/>
        <v/>
      </c>
      <c r="AQ622" s="114">
        <f t="shared" si="260"/>
        <v>0</v>
      </c>
      <c r="AR622" s="114">
        <f t="shared" si="261"/>
        <v>30000</v>
      </c>
      <c r="AS622" s="114">
        <f t="shared" si="262"/>
        <v>1.5994864666664823</v>
      </c>
      <c r="AT622" s="114">
        <f t="shared" si="268"/>
        <v>0</v>
      </c>
      <c r="AU622" s="91">
        <f t="shared" si="281"/>
        <v>0</v>
      </c>
      <c r="AV622" s="91">
        <f t="shared" si="282"/>
        <v>0</v>
      </c>
      <c r="AW622" s="91">
        <f t="shared" si="283"/>
        <v>0</v>
      </c>
      <c r="AX622" s="115">
        <f>IF(AV622=0,AX621,IF(VLOOKUP(C621,Сводный!I:L,2,FALSE)&lt;0,IF(AX621&lt;0,AX621-1,-1),IF(AX621&gt;0,AX621+1,1)))</f>
        <v>-1</v>
      </c>
      <c r="AY622" s="120"/>
    </row>
    <row r="623" spans="1:51" s="25" customFormat="1" ht="11.25">
      <c r="A623" s="124"/>
      <c r="B623" s="116">
        <v>622</v>
      </c>
      <c r="C623" s="134"/>
      <c r="D623" s="83"/>
      <c r="E623" s="84"/>
      <c r="F623" s="83"/>
      <c r="G623" s="85"/>
      <c r="H623" s="85"/>
      <c r="I623" s="86"/>
      <c r="J623" s="86"/>
      <c r="K623" s="85"/>
      <c r="L623" s="86"/>
      <c r="M623" s="118"/>
      <c r="N623" s="108"/>
      <c r="O623" s="109"/>
      <c r="P623" s="110"/>
      <c r="Q623" s="86"/>
      <c r="R623" s="86"/>
      <c r="S623" s="128">
        <f t="shared" si="263"/>
        <v>30479.845939999945</v>
      </c>
      <c r="T623" s="128">
        <f t="shared" si="264"/>
        <v>0</v>
      </c>
      <c r="U623" s="126">
        <f t="shared" si="269"/>
        <v>0</v>
      </c>
      <c r="V623" s="126">
        <f t="shared" si="270"/>
        <v>0</v>
      </c>
      <c r="W623" s="125">
        <f t="shared" si="271"/>
        <v>0</v>
      </c>
      <c r="X623" s="125">
        <f t="shared" si="272"/>
        <v>0</v>
      </c>
      <c r="Y623" s="127">
        <f t="shared" si="273"/>
        <v>1407.0099999999979</v>
      </c>
      <c r="Z623" s="127">
        <f t="shared" si="274"/>
        <v>479.84593999999817</v>
      </c>
      <c r="AA623" s="127">
        <f t="shared" si="275"/>
        <v>1407.0099999999979</v>
      </c>
      <c r="AB623" s="127">
        <f t="shared" si="276"/>
        <v>479.84593999999817</v>
      </c>
      <c r="AC623" s="91" t="str">
        <f>VLOOKUP(WEEKDAY(C623,2),Служебный!K$4:L$10,2)</f>
        <v>сб</v>
      </c>
      <c r="AD623" s="111" t="str">
        <f t="shared" si="284"/>
        <v/>
      </c>
      <c r="AE623" s="91" t="e">
        <f>VLOOKUP(G:G,Служебный!B:G,6,)</f>
        <v>#N/A</v>
      </c>
      <c r="AF623" s="91" t="e">
        <f>VLOOKUP(G:G,Служебный!B:G,3,FALSE)</f>
        <v>#N/A</v>
      </c>
      <c r="AG623" s="91" t="e">
        <f>VLOOKUP(G:G,Служебный!B:G,4,FALSE)</f>
        <v>#N/A</v>
      </c>
      <c r="AH623" s="112">
        <f t="shared" si="277"/>
        <v>0</v>
      </c>
      <c r="AI623" s="112">
        <f t="shared" si="278"/>
        <v>0</v>
      </c>
      <c r="AJ623" s="112" t="str">
        <f t="shared" si="259"/>
        <v>интрадей</v>
      </c>
      <c r="AK623" s="91" t="str">
        <f>IF(D623&lt;Служебный!P$3,"Раньше открытия",IF(D623&gt;Служебный!P$6,"Позже закрытия",IF(D623&lt;Служебный!P$4,Служебный!N$4,IF((D623&gt;Служебный!P$5),Служебный!N$6,Служебный!N$5))))</f>
        <v>9:30 - 11:00</v>
      </c>
      <c r="AL623" s="91">
        <f t="shared" si="279"/>
        <v>0</v>
      </c>
      <c r="AM623" s="91">
        <f t="shared" si="280"/>
        <v>0</v>
      </c>
      <c r="AN623" s="91" t="str">
        <f t="shared" si="265"/>
        <v/>
      </c>
      <c r="AO623" s="91" t="str">
        <f t="shared" si="266"/>
        <v/>
      </c>
      <c r="AP623" s="113" t="str">
        <f t="shared" si="267"/>
        <v/>
      </c>
      <c r="AQ623" s="114">
        <f t="shared" si="260"/>
        <v>0</v>
      </c>
      <c r="AR623" s="114">
        <f t="shared" si="261"/>
        <v>30000</v>
      </c>
      <c r="AS623" s="114">
        <f t="shared" si="262"/>
        <v>1.5994864666664823</v>
      </c>
      <c r="AT623" s="114">
        <f t="shared" si="268"/>
        <v>0</v>
      </c>
      <c r="AU623" s="91">
        <f t="shared" si="281"/>
        <v>0</v>
      </c>
      <c r="AV623" s="91">
        <f t="shared" si="282"/>
        <v>0</v>
      </c>
      <c r="AW623" s="91">
        <f t="shared" si="283"/>
        <v>0</v>
      </c>
      <c r="AX623" s="115">
        <f>IF(AV623=0,AX622,IF(VLOOKUP(C622,Сводный!I:L,2,FALSE)&lt;0,IF(AX622&lt;0,AX622-1,-1),IF(AX622&gt;0,AX622+1,1)))</f>
        <v>-1</v>
      </c>
      <c r="AY623" s="120"/>
    </row>
    <row r="624" spans="1:51" s="25" customFormat="1" ht="11.25">
      <c r="A624" s="124"/>
      <c r="B624" s="116">
        <v>623</v>
      </c>
      <c r="C624" s="134"/>
      <c r="D624" s="83"/>
      <c r="E624" s="84"/>
      <c r="F624" s="83"/>
      <c r="G624" s="85"/>
      <c r="H624" s="85"/>
      <c r="I624" s="86"/>
      <c r="J624" s="86"/>
      <c r="K624" s="85"/>
      <c r="L624" s="86"/>
      <c r="M624" s="118"/>
      <c r="N624" s="108"/>
      <c r="O624" s="109"/>
      <c r="P624" s="110"/>
      <c r="Q624" s="86"/>
      <c r="R624" s="86"/>
      <c r="S624" s="128">
        <f t="shared" si="263"/>
        <v>30479.845939999945</v>
      </c>
      <c r="T624" s="128">
        <f t="shared" si="264"/>
        <v>0</v>
      </c>
      <c r="U624" s="126">
        <f t="shared" si="269"/>
        <v>0</v>
      </c>
      <c r="V624" s="126">
        <f t="shared" si="270"/>
        <v>0</v>
      </c>
      <c r="W624" s="125">
        <f t="shared" si="271"/>
        <v>0</v>
      </c>
      <c r="X624" s="125">
        <f t="shared" si="272"/>
        <v>0</v>
      </c>
      <c r="Y624" s="127">
        <f t="shared" si="273"/>
        <v>1407.0099999999979</v>
      </c>
      <c r="Z624" s="127">
        <f t="shared" si="274"/>
        <v>479.84593999999817</v>
      </c>
      <c r="AA624" s="127">
        <f t="shared" si="275"/>
        <v>1407.0099999999979</v>
      </c>
      <c r="AB624" s="127">
        <f t="shared" si="276"/>
        <v>479.84593999999817</v>
      </c>
      <c r="AC624" s="91" t="str">
        <f>VLOOKUP(WEEKDAY(C624,2),Служебный!K$4:L$10,2)</f>
        <v>сб</v>
      </c>
      <c r="AD624" s="111" t="str">
        <f t="shared" si="284"/>
        <v/>
      </c>
      <c r="AE624" s="91" t="e">
        <f>VLOOKUP(G:G,Служебный!B:G,6,)</f>
        <v>#N/A</v>
      </c>
      <c r="AF624" s="91" t="e">
        <f>VLOOKUP(G:G,Служебный!B:G,3,FALSE)</f>
        <v>#N/A</v>
      </c>
      <c r="AG624" s="91" t="e">
        <f>VLOOKUP(G:G,Служебный!B:G,4,FALSE)</f>
        <v>#N/A</v>
      </c>
      <c r="AH624" s="112">
        <f t="shared" si="277"/>
        <v>0</v>
      </c>
      <c r="AI624" s="112">
        <f t="shared" si="278"/>
        <v>0</v>
      </c>
      <c r="AJ624" s="112" t="str">
        <f t="shared" si="259"/>
        <v>интрадей</v>
      </c>
      <c r="AK624" s="91" t="str">
        <f>IF(D624&lt;Служебный!P$3,"Раньше открытия",IF(D624&gt;Служебный!P$6,"Позже закрытия",IF(D624&lt;Служебный!P$4,Служебный!N$4,IF((D624&gt;Служебный!P$5),Служебный!N$6,Служебный!N$5))))</f>
        <v>9:30 - 11:00</v>
      </c>
      <c r="AL624" s="91">
        <f t="shared" si="279"/>
        <v>0</v>
      </c>
      <c r="AM624" s="91">
        <f t="shared" si="280"/>
        <v>0</v>
      </c>
      <c r="AN624" s="91" t="str">
        <f t="shared" si="265"/>
        <v/>
      </c>
      <c r="AO624" s="91" t="str">
        <f t="shared" si="266"/>
        <v/>
      </c>
      <c r="AP624" s="113" t="str">
        <f t="shared" si="267"/>
        <v/>
      </c>
      <c r="AQ624" s="114">
        <f t="shared" si="260"/>
        <v>0</v>
      </c>
      <c r="AR624" s="114">
        <f t="shared" si="261"/>
        <v>30000</v>
      </c>
      <c r="AS624" s="114">
        <f t="shared" si="262"/>
        <v>1.5994864666664823</v>
      </c>
      <c r="AT624" s="114">
        <f t="shared" si="268"/>
        <v>0</v>
      </c>
      <c r="AU624" s="91">
        <f t="shared" si="281"/>
        <v>0</v>
      </c>
      <c r="AV624" s="91">
        <f t="shared" si="282"/>
        <v>0</v>
      </c>
      <c r="AW624" s="91">
        <f t="shared" si="283"/>
        <v>0</v>
      </c>
      <c r="AX624" s="115">
        <f>IF(AV624=0,AX623,IF(VLOOKUP(C623,Сводный!I:L,2,FALSE)&lt;0,IF(AX623&lt;0,AX623-1,-1),IF(AX623&gt;0,AX623+1,1)))</f>
        <v>-1</v>
      </c>
      <c r="AY624" s="120"/>
    </row>
    <row r="625" spans="1:51" s="25" customFormat="1" ht="11.25">
      <c r="A625" s="124"/>
      <c r="B625" s="116">
        <v>624</v>
      </c>
      <c r="C625" s="134"/>
      <c r="D625" s="83"/>
      <c r="E625" s="84"/>
      <c r="F625" s="83"/>
      <c r="G625" s="85"/>
      <c r="H625" s="85"/>
      <c r="I625" s="86"/>
      <c r="J625" s="86"/>
      <c r="K625" s="85"/>
      <c r="L625" s="86"/>
      <c r="M625" s="118"/>
      <c r="N625" s="108"/>
      <c r="O625" s="109"/>
      <c r="P625" s="110"/>
      <c r="Q625" s="86"/>
      <c r="R625" s="86"/>
      <c r="S625" s="128">
        <f t="shared" si="263"/>
        <v>30479.845939999945</v>
      </c>
      <c r="T625" s="128">
        <f t="shared" si="264"/>
        <v>0</v>
      </c>
      <c r="U625" s="126">
        <f t="shared" si="269"/>
        <v>0</v>
      </c>
      <c r="V625" s="126">
        <f t="shared" si="270"/>
        <v>0</v>
      </c>
      <c r="W625" s="125">
        <f t="shared" si="271"/>
        <v>0</v>
      </c>
      <c r="X625" s="125">
        <f t="shared" si="272"/>
        <v>0</v>
      </c>
      <c r="Y625" s="127">
        <f t="shared" si="273"/>
        <v>1407.0099999999979</v>
      </c>
      <c r="Z625" s="127">
        <f t="shared" si="274"/>
        <v>479.84593999999817</v>
      </c>
      <c r="AA625" s="127">
        <f t="shared" si="275"/>
        <v>1407.0099999999979</v>
      </c>
      <c r="AB625" s="127">
        <f t="shared" si="276"/>
        <v>479.84593999999817</v>
      </c>
      <c r="AC625" s="91" t="str">
        <f>VLOOKUP(WEEKDAY(C625,2),Служебный!K$4:L$10,2)</f>
        <v>сб</v>
      </c>
      <c r="AD625" s="111" t="str">
        <f t="shared" si="284"/>
        <v/>
      </c>
      <c r="AE625" s="91" t="e">
        <f>VLOOKUP(G:G,Служебный!B:G,6,)</f>
        <v>#N/A</v>
      </c>
      <c r="AF625" s="91" t="e">
        <f>VLOOKUP(G:G,Служебный!B:G,3,FALSE)</f>
        <v>#N/A</v>
      </c>
      <c r="AG625" s="91" t="e">
        <f>VLOOKUP(G:G,Служебный!B:G,4,FALSE)</f>
        <v>#N/A</v>
      </c>
      <c r="AH625" s="112">
        <f t="shared" si="277"/>
        <v>0</v>
      </c>
      <c r="AI625" s="112">
        <f t="shared" si="278"/>
        <v>0</v>
      </c>
      <c r="AJ625" s="112" t="str">
        <f t="shared" si="259"/>
        <v>интрадей</v>
      </c>
      <c r="AK625" s="91" t="str">
        <f>IF(D625&lt;Служебный!P$3,"Раньше открытия",IF(D625&gt;Служебный!P$6,"Позже закрытия",IF(D625&lt;Служебный!P$4,Служебный!N$4,IF((D625&gt;Служебный!P$5),Служебный!N$6,Служебный!N$5))))</f>
        <v>9:30 - 11:00</v>
      </c>
      <c r="AL625" s="91">
        <f t="shared" si="279"/>
        <v>0</v>
      </c>
      <c r="AM625" s="91">
        <f t="shared" si="280"/>
        <v>0</v>
      </c>
      <c r="AN625" s="91" t="str">
        <f t="shared" si="265"/>
        <v/>
      </c>
      <c r="AO625" s="91" t="str">
        <f t="shared" si="266"/>
        <v/>
      </c>
      <c r="AP625" s="113" t="str">
        <f t="shared" si="267"/>
        <v/>
      </c>
      <c r="AQ625" s="114">
        <f t="shared" si="260"/>
        <v>0</v>
      </c>
      <c r="AR625" s="114">
        <f t="shared" si="261"/>
        <v>30000</v>
      </c>
      <c r="AS625" s="114">
        <f t="shared" si="262"/>
        <v>1.5994864666664823</v>
      </c>
      <c r="AT625" s="114">
        <f t="shared" si="268"/>
        <v>0</v>
      </c>
      <c r="AU625" s="91">
        <f t="shared" si="281"/>
        <v>0</v>
      </c>
      <c r="AV625" s="91">
        <f t="shared" si="282"/>
        <v>0</v>
      </c>
      <c r="AW625" s="91">
        <f t="shared" si="283"/>
        <v>0</v>
      </c>
      <c r="AX625" s="115">
        <f>IF(AV625=0,AX624,IF(VLOOKUP(C624,Сводный!I:L,2,FALSE)&lt;0,IF(AX624&lt;0,AX624-1,-1),IF(AX624&gt;0,AX624+1,1)))</f>
        <v>-1</v>
      </c>
      <c r="AY625" s="120"/>
    </row>
    <row r="626" spans="1:51" s="25" customFormat="1" ht="11.25">
      <c r="A626" s="124"/>
      <c r="B626" s="116">
        <v>625</v>
      </c>
      <c r="C626" s="134"/>
      <c r="D626" s="83"/>
      <c r="E626" s="84"/>
      <c r="F626" s="83"/>
      <c r="G626" s="85"/>
      <c r="H626" s="85"/>
      <c r="I626" s="86"/>
      <c r="J626" s="86"/>
      <c r="K626" s="85"/>
      <c r="L626" s="86"/>
      <c r="M626" s="118"/>
      <c r="N626" s="108"/>
      <c r="O626" s="109"/>
      <c r="P626" s="110"/>
      <c r="Q626" s="86"/>
      <c r="R626" s="86"/>
      <c r="S626" s="128">
        <f t="shared" si="263"/>
        <v>30479.845939999945</v>
      </c>
      <c r="T626" s="128">
        <f t="shared" si="264"/>
        <v>0</v>
      </c>
      <c r="U626" s="126">
        <f t="shared" si="269"/>
        <v>0</v>
      </c>
      <c r="V626" s="126">
        <f t="shared" si="270"/>
        <v>0</v>
      </c>
      <c r="W626" s="125">
        <f t="shared" si="271"/>
        <v>0</v>
      </c>
      <c r="X626" s="125">
        <f t="shared" si="272"/>
        <v>0</v>
      </c>
      <c r="Y626" s="127">
        <f t="shared" si="273"/>
        <v>1407.0099999999979</v>
      </c>
      <c r="Z626" s="127">
        <f t="shared" si="274"/>
        <v>479.84593999999817</v>
      </c>
      <c r="AA626" s="127">
        <f t="shared" si="275"/>
        <v>1407.0099999999979</v>
      </c>
      <c r="AB626" s="127">
        <f t="shared" si="276"/>
        <v>479.84593999999817</v>
      </c>
      <c r="AC626" s="91" t="str">
        <f>VLOOKUP(WEEKDAY(C626,2),Служебный!K$4:L$10,2)</f>
        <v>сб</v>
      </c>
      <c r="AD626" s="111" t="str">
        <f t="shared" si="284"/>
        <v/>
      </c>
      <c r="AE626" s="91" t="e">
        <f>VLOOKUP(G:G,Служебный!B:G,6,)</f>
        <v>#N/A</v>
      </c>
      <c r="AF626" s="91" t="e">
        <f>VLOOKUP(G:G,Служебный!B:G,3,FALSE)</f>
        <v>#N/A</v>
      </c>
      <c r="AG626" s="91" t="e">
        <f>VLOOKUP(G:G,Служебный!B:G,4,FALSE)</f>
        <v>#N/A</v>
      </c>
      <c r="AH626" s="112">
        <f t="shared" si="277"/>
        <v>0</v>
      </c>
      <c r="AI626" s="112">
        <f t="shared" si="278"/>
        <v>0</v>
      </c>
      <c r="AJ626" s="112" t="str">
        <f t="shared" si="259"/>
        <v>интрадей</v>
      </c>
      <c r="AK626" s="91" t="str">
        <f>IF(D626&lt;Служебный!P$3,"Раньше открытия",IF(D626&gt;Служебный!P$6,"Позже закрытия",IF(D626&lt;Служебный!P$4,Служебный!N$4,IF((D626&gt;Служебный!P$5),Служебный!N$6,Служебный!N$5))))</f>
        <v>9:30 - 11:00</v>
      </c>
      <c r="AL626" s="91">
        <f t="shared" si="279"/>
        <v>0</v>
      </c>
      <c r="AM626" s="91">
        <f t="shared" si="280"/>
        <v>0</v>
      </c>
      <c r="AN626" s="91" t="str">
        <f t="shared" si="265"/>
        <v/>
      </c>
      <c r="AO626" s="91" t="str">
        <f t="shared" si="266"/>
        <v/>
      </c>
      <c r="AP626" s="113" t="str">
        <f t="shared" si="267"/>
        <v/>
      </c>
      <c r="AQ626" s="114">
        <f t="shared" si="260"/>
        <v>0</v>
      </c>
      <c r="AR626" s="114">
        <f t="shared" si="261"/>
        <v>30000</v>
      </c>
      <c r="AS626" s="114">
        <f t="shared" si="262"/>
        <v>1.5994864666664823</v>
      </c>
      <c r="AT626" s="114">
        <f t="shared" si="268"/>
        <v>0</v>
      </c>
      <c r="AU626" s="91">
        <f t="shared" si="281"/>
        <v>0</v>
      </c>
      <c r="AV626" s="91">
        <f t="shared" si="282"/>
        <v>0</v>
      </c>
      <c r="AW626" s="91">
        <f t="shared" si="283"/>
        <v>0</v>
      </c>
      <c r="AX626" s="115">
        <f>IF(AV626=0,AX625,IF(VLOOKUP(C625,Сводный!I:L,2,FALSE)&lt;0,IF(AX625&lt;0,AX625-1,-1),IF(AX625&gt;0,AX625+1,1)))</f>
        <v>-1</v>
      </c>
      <c r="AY626" s="120"/>
    </row>
    <row r="627" spans="1:51" s="25" customFormat="1" ht="11.25">
      <c r="A627" s="124"/>
      <c r="B627" s="116">
        <v>626</v>
      </c>
      <c r="C627" s="134"/>
      <c r="D627" s="83"/>
      <c r="E627" s="84"/>
      <c r="F627" s="83"/>
      <c r="G627" s="85"/>
      <c r="H627" s="85"/>
      <c r="I627" s="86"/>
      <c r="J627" s="86"/>
      <c r="K627" s="85"/>
      <c r="L627" s="86"/>
      <c r="M627" s="118"/>
      <c r="N627" s="108"/>
      <c r="O627" s="109"/>
      <c r="P627" s="110"/>
      <c r="Q627" s="86"/>
      <c r="R627" s="86"/>
      <c r="S627" s="128">
        <f t="shared" si="263"/>
        <v>30479.845939999945</v>
      </c>
      <c r="T627" s="128">
        <f t="shared" si="264"/>
        <v>0</v>
      </c>
      <c r="U627" s="126">
        <f t="shared" si="269"/>
        <v>0</v>
      </c>
      <c r="V627" s="126">
        <f t="shared" si="270"/>
        <v>0</v>
      </c>
      <c r="W627" s="125">
        <f t="shared" si="271"/>
        <v>0</v>
      </c>
      <c r="X627" s="125">
        <f t="shared" si="272"/>
        <v>0</v>
      </c>
      <c r="Y627" s="127">
        <f t="shared" si="273"/>
        <v>1407.0099999999979</v>
      </c>
      <c r="Z627" s="127">
        <f t="shared" si="274"/>
        <v>479.84593999999817</v>
      </c>
      <c r="AA627" s="127">
        <f t="shared" si="275"/>
        <v>1407.0099999999979</v>
      </c>
      <c r="AB627" s="127">
        <f t="shared" si="276"/>
        <v>479.84593999999817</v>
      </c>
      <c r="AC627" s="91" t="str">
        <f>VLOOKUP(WEEKDAY(C627,2),Служебный!K$4:L$10,2)</f>
        <v>сб</v>
      </c>
      <c r="AD627" s="111" t="str">
        <f t="shared" si="284"/>
        <v/>
      </c>
      <c r="AE627" s="91" t="e">
        <f>VLOOKUP(G:G,Служебный!B:G,6,)</f>
        <v>#N/A</v>
      </c>
      <c r="AF627" s="91" t="e">
        <f>VLOOKUP(G:G,Служебный!B:G,3,FALSE)</f>
        <v>#N/A</v>
      </c>
      <c r="AG627" s="91" t="e">
        <f>VLOOKUP(G:G,Служебный!B:G,4,FALSE)</f>
        <v>#N/A</v>
      </c>
      <c r="AH627" s="112">
        <f t="shared" si="277"/>
        <v>0</v>
      </c>
      <c r="AI627" s="112">
        <f t="shared" si="278"/>
        <v>0</v>
      </c>
      <c r="AJ627" s="112" t="str">
        <f t="shared" si="259"/>
        <v>интрадей</v>
      </c>
      <c r="AK627" s="91" t="str">
        <f>IF(D627&lt;Служебный!P$3,"Раньше открытия",IF(D627&gt;Служебный!P$6,"Позже закрытия",IF(D627&lt;Служебный!P$4,Служебный!N$4,IF((D627&gt;Служебный!P$5),Служебный!N$6,Служебный!N$5))))</f>
        <v>9:30 - 11:00</v>
      </c>
      <c r="AL627" s="91">
        <f t="shared" si="279"/>
        <v>0</v>
      </c>
      <c r="AM627" s="91">
        <f t="shared" si="280"/>
        <v>0</v>
      </c>
      <c r="AN627" s="91" t="str">
        <f t="shared" si="265"/>
        <v/>
      </c>
      <c r="AO627" s="91" t="str">
        <f t="shared" si="266"/>
        <v/>
      </c>
      <c r="AP627" s="113" t="str">
        <f t="shared" si="267"/>
        <v/>
      </c>
      <c r="AQ627" s="114">
        <f t="shared" si="260"/>
        <v>0</v>
      </c>
      <c r="AR627" s="114">
        <f t="shared" si="261"/>
        <v>30000</v>
      </c>
      <c r="AS627" s="114">
        <f t="shared" si="262"/>
        <v>1.5994864666664823</v>
      </c>
      <c r="AT627" s="114">
        <f t="shared" si="268"/>
        <v>0</v>
      </c>
      <c r="AU627" s="91">
        <f t="shared" si="281"/>
        <v>0</v>
      </c>
      <c r="AV627" s="91">
        <f t="shared" si="282"/>
        <v>0</v>
      </c>
      <c r="AW627" s="91">
        <f t="shared" si="283"/>
        <v>0</v>
      </c>
      <c r="AX627" s="115">
        <f>IF(AV627=0,AX626,IF(VLOOKUP(C626,Сводный!I:L,2,FALSE)&lt;0,IF(AX626&lt;0,AX626-1,-1),IF(AX626&gt;0,AX626+1,1)))</f>
        <v>-1</v>
      </c>
      <c r="AY627" s="120"/>
    </row>
    <row r="628" spans="1:51" s="25" customFormat="1" ht="11.25">
      <c r="A628" s="124"/>
      <c r="B628" s="116">
        <v>627</v>
      </c>
      <c r="C628" s="134"/>
      <c r="D628" s="83"/>
      <c r="E628" s="84"/>
      <c r="F628" s="83"/>
      <c r="G628" s="85"/>
      <c r="H628" s="85"/>
      <c r="I628" s="86"/>
      <c r="J628" s="86"/>
      <c r="K628" s="85"/>
      <c r="L628" s="86"/>
      <c r="M628" s="118"/>
      <c r="N628" s="108"/>
      <c r="O628" s="109"/>
      <c r="P628" s="110"/>
      <c r="Q628" s="86"/>
      <c r="R628" s="86"/>
      <c r="S628" s="128">
        <f t="shared" si="263"/>
        <v>30479.845939999945</v>
      </c>
      <c r="T628" s="128">
        <f t="shared" si="264"/>
        <v>0</v>
      </c>
      <c r="U628" s="126">
        <f t="shared" si="269"/>
        <v>0</v>
      </c>
      <c r="V628" s="126">
        <f t="shared" si="270"/>
        <v>0</v>
      </c>
      <c r="W628" s="125">
        <f t="shared" si="271"/>
        <v>0</v>
      </c>
      <c r="X628" s="125">
        <f t="shared" si="272"/>
        <v>0</v>
      </c>
      <c r="Y628" s="127">
        <f t="shared" si="273"/>
        <v>1407.0099999999979</v>
      </c>
      <c r="Z628" s="127">
        <f t="shared" si="274"/>
        <v>479.84593999999817</v>
      </c>
      <c r="AA628" s="127">
        <f t="shared" si="275"/>
        <v>1407.0099999999979</v>
      </c>
      <c r="AB628" s="127">
        <f t="shared" si="276"/>
        <v>479.84593999999817</v>
      </c>
      <c r="AC628" s="91" t="str">
        <f>VLOOKUP(WEEKDAY(C628,2),Служебный!K$4:L$10,2)</f>
        <v>сб</v>
      </c>
      <c r="AD628" s="111" t="str">
        <f t="shared" si="284"/>
        <v/>
      </c>
      <c r="AE628" s="91" t="e">
        <f>VLOOKUP(G:G,Служебный!B:G,6,)</f>
        <v>#N/A</v>
      </c>
      <c r="AF628" s="91" t="e">
        <f>VLOOKUP(G:G,Служебный!B:G,3,FALSE)</f>
        <v>#N/A</v>
      </c>
      <c r="AG628" s="91" t="e">
        <f>VLOOKUP(G:G,Служебный!B:G,4,FALSE)</f>
        <v>#N/A</v>
      </c>
      <c r="AH628" s="112">
        <f t="shared" si="277"/>
        <v>0</v>
      </c>
      <c r="AI628" s="112">
        <f t="shared" si="278"/>
        <v>0</v>
      </c>
      <c r="AJ628" s="112" t="str">
        <f t="shared" si="259"/>
        <v>интрадей</v>
      </c>
      <c r="AK628" s="91" t="str">
        <f>IF(D628&lt;Служебный!P$3,"Раньше открытия",IF(D628&gt;Служебный!P$6,"Позже закрытия",IF(D628&lt;Служебный!P$4,Служебный!N$4,IF((D628&gt;Служебный!P$5),Служебный!N$6,Служебный!N$5))))</f>
        <v>9:30 - 11:00</v>
      </c>
      <c r="AL628" s="91">
        <f t="shared" si="279"/>
        <v>0</v>
      </c>
      <c r="AM628" s="91">
        <f t="shared" si="280"/>
        <v>0</v>
      </c>
      <c r="AN628" s="91" t="str">
        <f t="shared" si="265"/>
        <v/>
      </c>
      <c r="AO628" s="91" t="str">
        <f t="shared" si="266"/>
        <v/>
      </c>
      <c r="AP628" s="113" t="str">
        <f t="shared" si="267"/>
        <v/>
      </c>
      <c r="AQ628" s="114">
        <f t="shared" si="260"/>
        <v>0</v>
      </c>
      <c r="AR628" s="114">
        <f t="shared" si="261"/>
        <v>30000</v>
      </c>
      <c r="AS628" s="114">
        <f t="shared" si="262"/>
        <v>1.5994864666664823</v>
      </c>
      <c r="AT628" s="114">
        <f t="shared" si="268"/>
        <v>0</v>
      </c>
      <c r="AU628" s="91">
        <f t="shared" si="281"/>
        <v>0</v>
      </c>
      <c r="AV628" s="91">
        <f t="shared" si="282"/>
        <v>0</v>
      </c>
      <c r="AW628" s="91">
        <f t="shared" si="283"/>
        <v>0</v>
      </c>
      <c r="AX628" s="115">
        <f>IF(AV628=0,AX627,IF(VLOOKUP(C627,Сводный!I:L,2,FALSE)&lt;0,IF(AX627&lt;0,AX627-1,-1),IF(AX627&gt;0,AX627+1,1)))</f>
        <v>-1</v>
      </c>
      <c r="AY628" s="120"/>
    </row>
    <row r="629" spans="1:51" s="25" customFormat="1" ht="11.25">
      <c r="A629" s="124"/>
      <c r="B629" s="116">
        <v>628</v>
      </c>
      <c r="C629" s="134"/>
      <c r="D629" s="83"/>
      <c r="E629" s="84"/>
      <c r="F629" s="83"/>
      <c r="G629" s="85"/>
      <c r="H629" s="85"/>
      <c r="I629" s="86"/>
      <c r="J629" s="86"/>
      <c r="K629" s="85"/>
      <c r="L629" s="86"/>
      <c r="M629" s="118"/>
      <c r="N629" s="108"/>
      <c r="O629" s="109"/>
      <c r="P629" s="110"/>
      <c r="Q629" s="86"/>
      <c r="R629" s="86"/>
      <c r="S629" s="128">
        <f t="shared" si="263"/>
        <v>30479.845939999945</v>
      </c>
      <c r="T629" s="128">
        <f t="shared" si="264"/>
        <v>0</v>
      </c>
      <c r="U629" s="126">
        <f t="shared" si="269"/>
        <v>0</v>
      </c>
      <c r="V629" s="126">
        <f t="shared" si="270"/>
        <v>0</v>
      </c>
      <c r="W629" s="125">
        <f t="shared" si="271"/>
        <v>0</v>
      </c>
      <c r="X629" s="125">
        <f t="shared" si="272"/>
        <v>0</v>
      </c>
      <c r="Y629" s="127">
        <f t="shared" si="273"/>
        <v>1407.0099999999979</v>
      </c>
      <c r="Z629" s="127">
        <f t="shared" si="274"/>
        <v>479.84593999999817</v>
      </c>
      <c r="AA629" s="127">
        <f t="shared" si="275"/>
        <v>1407.0099999999979</v>
      </c>
      <c r="AB629" s="127">
        <f t="shared" si="276"/>
        <v>479.84593999999817</v>
      </c>
      <c r="AC629" s="91" t="str">
        <f>VLOOKUP(WEEKDAY(C629,2),Служебный!K$4:L$10,2)</f>
        <v>сб</v>
      </c>
      <c r="AD629" s="111" t="str">
        <f t="shared" si="284"/>
        <v/>
      </c>
      <c r="AE629" s="91" t="e">
        <f>VLOOKUP(G:G,Служебный!B:G,6,)</f>
        <v>#N/A</v>
      </c>
      <c r="AF629" s="91" t="e">
        <f>VLOOKUP(G:G,Служебный!B:G,3,FALSE)</f>
        <v>#N/A</v>
      </c>
      <c r="AG629" s="91" t="e">
        <f>VLOOKUP(G:G,Служебный!B:G,4,FALSE)</f>
        <v>#N/A</v>
      </c>
      <c r="AH629" s="112">
        <f t="shared" si="277"/>
        <v>0</v>
      </c>
      <c r="AI629" s="112">
        <f t="shared" si="278"/>
        <v>0</v>
      </c>
      <c r="AJ629" s="112" t="str">
        <f t="shared" si="259"/>
        <v>интрадей</v>
      </c>
      <c r="AK629" s="91" t="str">
        <f>IF(D629&lt;Служебный!P$3,"Раньше открытия",IF(D629&gt;Служебный!P$6,"Позже закрытия",IF(D629&lt;Служебный!P$4,Служебный!N$4,IF((D629&gt;Служебный!P$5),Служебный!N$6,Служебный!N$5))))</f>
        <v>9:30 - 11:00</v>
      </c>
      <c r="AL629" s="91">
        <f t="shared" si="279"/>
        <v>0</v>
      </c>
      <c r="AM629" s="91">
        <f t="shared" si="280"/>
        <v>0</v>
      </c>
      <c r="AN629" s="91" t="str">
        <f t="shared" si="265"/>
        <v/>
      </c>
      <c r="AO629" s="91" t="str">
        <f t="shared" si="266"/>
        <v/>
      </c>
      <c r="AP629" s="113" t="str">
        <f t="shared" si="267"/>
        <v/>
      </c>
      <c r="AQ629" s="114">
        <f t="shared" si="260"/>
        <v>0</v>
      </c>
      <c r="AR629" s="114">
        <f t="shared" si="261"/>
        <v>30000</v>
      </c>
      <c r="AS629" s="114">
        <f t="shared" si="262"/>
        <v>1.5994864666664823</v>
      </c>
      <c r="AT629" s="114">
        <f t="shared" si="268"/>
        <v>0</v>
      </c>
      <c r="AU629" s="91">
        <f t="shared" si="281"/>
        <v>0</v>
      </c>
      <c r="AV629" s="91">
        <f t="shared" si="282"/>
        <v>0</v>
      </c>
      <c r="AW629" s="91">
        <f t="shared" si="283"/>
        <v>0</v>
      </c>
      <c r="AX629" s="115">
        <f>IF(AV629=0,AX628,IF(VLOOKUP(C628,Сводный!I:L,2,FALSE)&lt;0,IF(AX628&lt;0,AX628-1,-1),IF(AX628&gt;0,AX628+1,1)))</f>
        <v>-1</v>
      </c>
      <c r="AY629" s="120"/>
    </row>
    <row r="630" spans="1:51" s="25" customFormat="1" ht="11.25">
      <c r="A630" s="124"/>
      <c r="B630" s="116">
        <v>629</v>
      </c>
      <c r="C630" s="134"/>
      <c r="D630" s="83"/>
      <c r="E630" s="84"/>
      <c r="F630" s="83"/>
      <c r="G630" s="85"/>
      <c r="H630" s="85"/>
      <c r="I630" s="86"/>
      <c r="J630" s="86"/>
      <c r="K630" s="85"/>
      <c r="L630" s="86"/>
      <c r="M630" s="118"/>
      <c r="N630" s="108"/>
      <c r="O630" s="109"/>
      <c r="P630" s="110"/>
      <c r="Q630" s="86"/>
      <c r="R630" s="86"/>
      <c r="S630" s="128">
        <f t="shared" si="263"/>
        <v>30479.845939999945</v>
      </c>
      <c r="T630" s="128">
        <f t="shared" si="264"/>
        <v>0</v>
      </c>
      <c r="U630" s="126">
        <f t="shared" si="269"/>
        <v>0</v>
      </c>
      <c r="V630" s="126">
        <f t="shared" si="270"/>
        <v>0</v>
      </c>
      <c r="W630" s="125">
        <f t="shared" si="271"/>
        <v>0</v>
      </c>
      <c r="X630" s="125">
        <f t="shared" si="272"/>
        <v>0</v>
      </c>
      <c r="Y630" s="127">
        <f t="shared" si="273"/>
        <v>1407.0099999999979</v>
      </c>
      <c r="Z630" s="127">
        <f t="shared" si="274"/>
        <v>479.84593999999817</v>
      </c>
      <c r="AA630" s="127">
        <f t="shared" si="275"/>
        <v>1407.0099999999979</v>
      </c>
      <c r="AB630" s="127">
        <f t="shared" si="276"/>
        <v>479.84593999999817</v>
      </c>
      <c r="AC630" s="91" t="str">
        <f>VLOOKUP(WEEKDAY(C630,2),Служебный!K$4:L$10,2)</f>
        <v>сб</v>
      </c>
      <c r="AD630" s="111" t="str">
        <f t="shared" si="284"/>
        <v/>
      </c>
      <c r="AE630" s="91" t="e">
        <f>VLOOKUP(G:G,Служебный!B:G,6,)</f>
        <v>#N/A</v>
      </c>
      <c r="AF630" s="91" t="e">
        <f>VLOOKUP(G:G,Служебный!B:G,3,FALSE)</f>
        <v>#N/A</v>
      </c>
      <c r="AG630" s="91" t="e">
        <f>VLOOKUP(G:G,Служебный!B:G,4,FALSE)</f>
        <v>#N/A</v>
      </c>
      <c r="AH630" s="112">
        <f t="shared" si="277"/>
        <v>0</v>
      </c>
      <c r="AI630" s="112">
        <f t="shared" si="278"/>
        <v>0</v>
      </c>
      <c r="AJ630" s="112" t="str">
        <f t="shared" si="259"/>
        <v>интрадей</v>
      </c>
      <c r="AK630" s="91" t="str">
        <f>IF(D630&lt;Служебный!P$3,"Раньше открытия",IF(D630&gt;Служебный!P$6,"Позже закрытия",IF(D630&lt;Служебный!P$4,Служебный!N$4,IF((D630&gt;Служебный!P$5),Служебный!N$6,Служебный!N$5))))</f>
        <v>9:30 - 11:00</v>
      </c>
      <c r="AL630" s="91">
        <f t="shared" si="279"/>
        <v>0</v>
      </c>
      <c r="AM630" s="91">
        <f t="shared" si="280"/>
        <v>0</v>
      </c>
      <c r="AN630" s="91" t="str">
        <f t="shared" si="265"/>
        <v/>
      </c>
      <c r="AO630" s="91" t="str">
        <f t="shared" si="266"/>
        <v/>
      </c>
      <c r="AP630" s="113" t="str">
        <f t="shared" si="267"/>
        <v/>
      </c>
      <c r="AQ630" s="114">
        <f t="shared" si="260"/>
        <v>0</v>
      </c>
      <c r="AR630" s="114">
        <f t="shared" si="261"/>
        <v>30000</v>
      </c>
      <c r="AS630" s="114">
        <f t="shared" si="262"/>
        <v>1.5994864666664823</v>
      </c>
      <c r="AT630" s="114">
        <f t="shared" si="268"/>
        <v>0</v>
      </c>
      <c r="AU630" s="91">
        <f t="shared" si="281"/>
        <v>0</v>
      </c>
      <c r="AV630" s="91">
        <f t="shared" si="282"/>
        <v>0</v>
      </c>
      <c r="AW630" s="91">
        <f t="shared" si="283"/>
        <v>0</v>
      </c>
      <c r="AX630" s="115">
        <f>IF(AV630=0,AX629,IF(VLOOKUP(C629,Сводный!I:L,2,FALSE)&lt;0,IF(AX629&lt;0,AX629-1,-1),IF(AX629&gt;0,AX629+1,1)))</f>
        <v>-1</v>
      </c>
      <c r="AY630" s="120"/>
    </row>
    <row r="631" spans="1:51" s="25" customFormat="1" ht="11.25">
      <c r="A631" s="124"/>
      <c r="B631" s="116">
        <v>630</v>
      </c>
      <c r="C631" s="134"/>
      <c r="D631" s="83"/>
      <c r="E631" s="84"/>
      <c r="F631" s="83"/>
      <c r="G631" s="85"/>
      <c r="H631" s="85"/>
      <c r="I631" s="86"/>
      <c r="J631" s="86"/>
      <c r="K631" s="85"/>
      <c r="L631" s="86"/>
      <c r="M631" s="118"/>
      <c r="N631" s="108"/>
      <c r="O631" s="109"/>
      <c r="P631" s="110"/>
      <c r="Q631" s="86"/>
      <c r="R631" s="86"/>
      <c r="S631" s="128">
        <f t="shared" si="263"/>
        <v>30479.845939999945</v>
      </c>
      <c r="T631" s="128">
        <f t="shared" si="264"/>
        <v>0</v>
      </c>
      <c r="U631" s="126">
        <f t="shared" si="269"/>
        <v>0</v>
      </c>
      <c r="V631" s="126">
        <f t="shared" si="270"/>
        <v>0</v>
      </c>
      <c r="W631" s="125">
        <f t="shared" si="271"/>
        <v>0</v>
      </c>
      <c r="X631" s="125">
        <f t="shared" si="272"/>
        <v>0</v>
      </c>
      <c r="Y631" s="127">
        <f t="shared" si="273"/>
        <v>1407.0099999999979</v>
      </c>
      <c r="Z631" s="127">
        <f t="shared" si="274"/>
        <v>479.84593999999817</v>
      </c>
      <c r="AA631" s="127">
        <f t="shared" si="275"/>
        <v>1407.0099999999979</v>
      </c>
      <c r="AB631" s="127">
        <f t="shared" si="276"/>
        <v>479.84593999999817</v>
      </c>
      <c r="AC631" s="91" t="str">
        <f>VLOOKUP(WEEKDAY(C631,2),Служебный!K$4:L$10,2)</f>
        <v>сб</v>
      </c>
      <c r="AD631" s="111" t="str">
        <f t="shared" si="284"/>
        <v/>
      </c>
      <c r="AE631" s="91" t="e">
        <f>VLOOKUP(G:G,Служебный!B:G,6,)</f>
        <v>#N/A</v>
      </c>
      <c r="AF631" s="91" t="e">
        <f>VLOOKUP(G:G,Служебный!B:G,3,FALSE)</f>
        <v>#N/A</v>
      </c>
      <c r="AG631" s="91" t="e">
        <f>VLOOKUP(G:G,Служебный!B:G,4,FALSE)</f>
        <v>#N/A</v>
      </c>
      <c r="AH631" s="112">
        <f t="shared" si="277"/>
        <v>0</v>
      </c>
      <c r="AI631" s="112">
        <f t="shared" si="278"/>
        <v>0</v>
      </c>
      <c r="AJ631" s="112" t="str">
        <f t="shared" si="259"/>
        <v>интрадей</v>
      </c>
      <c r="AK631" s="91" t="str">
        <f>IF(D631&lt;Служебный!P$3,"Раньше открытия",IF(D631&gt;Служебный!P$6,"Позже закрытия",IF(D631&lt;Служебный!P$4,Служебный!N$4,IF((D631&gt;Служебный!P$5),Служебный!N$6,Служебный!N$5))))</f>
        <v>9:30 - 11:00</v>
      </c>
      <c r="AL631" s="91">
        <f t="shared" si="279"/>
        <v>0</v>
      </c>
      <c r="AM631" s="91">
        <f t="shared" si="280"/>
        <v>0</v>
      </c>
      <c r="AN631" s="91" t="str">
        <f t="shared" si="265"/>
        <v/>
      </c>
      <c r="AO631" s="91" t="str">
        <f t="shared" si="266"/>
        <v/>
      </c>
      <c r="AP631" s="113" t="str">
        <f t="shared" si="267"/>
        <v/>
      </c>
      <c r="AQ631" s="114">
        <f t="shared" si="260"/>
        <v>0</v>
      </c>
      <c r="AR631" s="114">
        <f t="shared" si="261"/>
        <v>30000</v>
      </c>
      <c r="AS631" s="114">
        <f t="shared" si="262"/>
        <v>1.5994864666664823</v>
      </c>
      <c r="AT631" s="114">
        <f t="shared" si="268"/>
        <v>0</v>
      </c>
      <c r="AU631" s="91">
        <f t="shared" si="281"/>
        <v>0</v>
      </c>
      <c r="AV631" s="91">
        <f t="shared" si="282"/>
        <v>0</v>
      </c>
      <c r="AW631" s="91">
        <f t="shared" si="283"/>
        <v>0</v>
      </c>
      <c r="AX631" s="115">
        <f>IF(AV631=0,AX630,IF(VLOOKUP(C630,Сводный!I:L,2,FALSE)&lt;0,IF(AX630&lt;0,AX630-1,-1),IF(AX630&gt;0,AX630+1,1)))</f>
        <v>-1</v>
      </c>
      <c r="AY631" s="120"/>
    </row>
    <row r="632" spans="1:51" s="25" customFormat="1" ht="11.25">
      <c r="A632" s="124"/>
      <c r="B632" s="116">
        <v>631</v>
      </c>
      <c r="C632" s="134"/>
      <c r="D632" s="83"/>
      <c r="E632" s="84"/>
      <c r="F632" s="83"/>
      <c r="G632" s="85"/>
      <c r="H632" s="85"/>
      <c r="I632" s="86"/>
      <c r="J632" s="86"/>
      <c r="K632" s="85"/>
      <c r="L632" s="86"/>
      <c r="M632" s="118"/>
      <c r="N632" s="108"/>
      <c r="O632" s="109"/>
      <c r="P632" s="110"/>
      <c r="Q632" s="86"/>
      <c r="R632" s="86"/>
      <c r="S632" s="128">
        <f t="shared" si="263"/>
        <v>30479.845939999945</v>
      </c>
      <c r="T632" s="128">
        <f t="shared" si="264"/>
        <v>0</v>
      </c>
      <c r="U632" s="126">
        <f t="shared" si="269"/>
        <v>0</v>
      </c>
      <c r="V632" s="126">
        <f t="shared" si="270"/>
        <v>0</v>
      </c>
      <c r="W632" s="125">
        <f t="shared" si="271"/>
        <v>0</v>
      </c>
      <c r="X632" s="125">
        <f t="shared" si="272"/>
        <v>0</v>
      </c>
      <c r="Y632" s="127">
        <f t="shared" si="273"/>
        <v>1407.0099999999979</v>
      </c>
      <c r="Z632" s="127">
        <f t="shared" si="274"/>
        <v>479.84593999999817</v>
      </c>
      <c r="AA632" s="127">
        <f t="shared" si="275"/>
        <v>1407.0099999999979</v>
      </c>
      <c r="AB632" s="127">
        <f t="shared" si="276"/>
        <v>479.84593999999817</v>
      </c>
      <c r="AC632" s="91" t="str">
        <f>VLOOKUP(WEEKDAY(C632,2),Служебный!K$4:L$10,2)</f>
        <v>сб</v>
      </c>
      <c r="AD632" s="111" t="str">
        <f t="shared" si="284"/>
        <v/>
      </c>
      <c r="AE632" s="91" t="e">
        <f>VLOOKUP(G:G,Служебный!B:G,6,)</f>
        <v>#N/A</v>
      </c>
      <c r="AF632" s="91" t="e">
        <f>VLOOKUP(G:G,Служебный!B:G,3,FALSE)</f>
        <v>#N/A</v>
      </c>
      <c r="AG632" s="91" t="e">
        <f>VLOOKUP(G:G,Служебный!B:G,4,FALSE)</f>
        <v>#N/A</v>
      </c>
      <c r="AH632" s="112">
        <f t="shared" si="277"/>
        <v>0</v>
      </c>
      <c r="AI632" s="112">
        <f t="shared" si="278"/>
        <v>0</v>
      </c>
      <c r="AJ632" s="112" t="str">
        <f t="shared" si="259"/>
        <v>интрадей</v>
      </c>
      <c r="AK632" s="91" t="str">
        <f>IF(D632&lt;Служебный!P$3,"Раньше открытия",IF(D632&gt;Служебный!P$6,"Позже закрытия",IF(D632&lt;Служебный!P$4,Служебный!N$4,IF((D632&gt;Служебный!P$5),Служебный!N$6,Служебный!N$5))))</f>
        <v>9:30 - 11:00</v>
      </c>
      <c r="AL632" s="91">
        <f t="shared" si="279"/>
        <v>0</v>
      </c>
      <c r="AM632" s="91">
        <f t="shared" si="280"/>
        <v>0</v>
      </c>
      <c r="AN632" s="91" t="str">
        <f t="shared" si="265"/>
        <v/>
      </c>
      <c r="AO632" s="91" t="str">
        <f t="shared" si="266"/>
        <v/>
      </c>
      <c r="AP632" s="113" t="str">
        <f t="shared" si="267"/>
        <v/>
      </c>
      <c r="AQ632" s="114">
        <f t="shared" si="260"/>
        <v>0</v>
      </c>
      <c r="AR632" s="114">
        <f t="shared" si="261"/>
        <v>30000</v>
      </c>
      <c r="AS632" s="114">
        <f t="shared" si="262"/>
        <v>1.5994864666664823</v>
      </c>
      <c r="AT632" s="114">
        <f t="shared" si="268"/>
        <v>0</v>
      </c>
      <c r="AU632" s="91">
        <f t="shared" si="281"/>
        <v>0</v>
      </c>
      <c r="AV632" s="91">
        <f t="shared" si="282"/>
        <v>0</v>
      </c>
      <c r="AW632" s="91">
        <f t="shared" si="283"/>
        <v>0</v>
      </c>
      <c r="AX632" s="115">
        <f>IF(AV632=0,AX631,IF(VLOOKUP(C631,Сводный!I:L,2,FALSE)&lt;0,IF(AX631&lt;0,AX631-1,-1),IF(AX631&gt;0,AX631+1,1)))</f>
        <v>-1</v>
      </c>
      <c r="AY632" s="120"/>
    </row>
    <row r="633" spans="1:51" s="25" customFormat="1" ht="11.25">
      <c r="A633" s="124"/>
      <c r="B633" s="116">
        <v>632</v>
      </c>
      <c r="C633" s="134"/>
      <c r="D633" s="83"/>
      <c r="E633" s="84"/>
      <c r="F633" s="83"/>
      <c r="G633" s="85"/>
      <c r="H633" s="85"/>
      <c r="I633" s="86"/>
      <c r="J633" s="86"/>
      <c r="K633" s="85"/>
      <c r="L633" s="86"/>
      <c r="M633" s="118"/>
      <c r="N633" s="108"/>
      <c r="O633" s="109"/>
      <c r="P633" s="110"/>
      <c r="Q633" s="86"/>
      <c r="R633" s="86"/>
      <c r="S633" s="128">
        <f t="shared" si="263"/>
        <v>30479.845939999945</v>
      </c>
      <c r="T633" s="128">
        <f t="shared" si="264"/>
        <v>0</v>
      </c>
      <c r="U633" s="126">
        <f t="shared" si="269"/>
        <v>0</v>
      </c>
      <c r="V633" s="126">
        <f t="shared" si="270"/>
        <v>0</v>
      </c>
      <c r="W633" s="125">
        <f t="shared" si="271"/>
        <v>0</v>
      </c>
      <c r="X633" s="125">
        <f t="shared" si="272"/>
        <v>0</v>
      </c>
      <c r="Y633" s="127">
        <f t="shared" si="273"/>
        <v>1407.0099999999979</v>
      </c>
      <c r="Z633" s="127">
        <f t="shared" si="274"/>
        <v>479.84593999999817</v>
      </c>
      <c r="AA633" s="127">
        <f t="shared" si="275"/>
        <v>1407.0099999999979</v>
      </c>
      <c r="AB633" s="127">
        <f t="shared" si="276"/>
        <v>479.84593999999817</v>
      </c>
      <c r="AC633" s="91" t="str">
        <f>VLOOKUP(WEEKDAY(C633,2),Служебный!K$4:L$10,2)</f>
        <v>сб</v>
      </c>
      <c r="AD633" s="111" t="str">
        <f t="shared" si="284"/>
        <v/>
      </c>
      <c r="AE633" s="91" t="e">
        <f>VLOOKUP(G:G,Служебный!B:G,6,)</f>
        <v>#N/A</v>
      </c>
      <c r="AF633" s="91" t="e">
        <f>VLOOKUP(G:G,Служебный!B:G,3,FALSE)</f>
        <v>#N/A</v>
      </c>
      <c r="AG633" s="91" t="e">
        <f>VLOOKUP(G:G,Служебный!B:G,4,FALSE)</f>
        <v>#N/A</v>
      </c>
      <c r="AH633" s="112">
        <f t="shared" si="277"/>
        <v>0</v>
      </c>
      <c r="AI633" s="112">
        <f t="shared" si="278"/>
        <v>0</v>
      </c>
      <c r="AJ633" s="112" t="str">
        <f t="shared" si="259"/>
        <v>интрадей</v>
      </c>
      <c r="AK633" s="91" t="str">
        <f>IF(D633&lt;Служебный!P$3,"Раньше открытия",IF(D633&gt;Служебный!P$6,"Позже закрытия",IF(D633&lt;Служебный!P$4,Служебный!N$4,IF((D633&gt;Служебный!P$5),Служебный!N$6,Служебный!N$5))))</f>
        <v>9:30 - 11:00</v>
      </c>
      <c r="AL633" s="91">
        <f t="shared" si="279"/>
        <v>0</v>
      </c>
      <c r="AM633" s="91">
        <f t="shared" si="280"/>
        <v>0</v>
      </c>
      <c r="AN633" s="91" t="str">
        <f t="shared" si="265"/>
        <v/>
      </c>
      <c r="AO633" s="91" t="str">
        <f t="shared" si="266"/>
        <v/>
      </c>
      <c r="AP633" s="113" t="str">
        <f t="shared" si="267"/>
        <v/>
      </c>
      <c r="AQ633" s="114">
        <f t="shared" si="260"/>
        <v>0</v>
      </c>
      <c r="AR633" s="114">
        <f t="shared" si="261"/>
        <v>30000</v>
      </c>
      <c r="AS633" s="114">
        <f t="shared" si="262"/>
        <v>1.5994864666664823</v>
      </c>
      <c r="AT633" s="114">
        <f t="shared" si="268"/>
        <v>0</v>
      </c>
      <c r="AU633" s="91">
        <f t="shared" si="281"/>
        <v>0</v>
      </c>
      <c r="AV633" s="91">
        <f t="shared" si="282"/>
        <v>0</v>
      </c>
      <c r="AW633" s="91">
        <f t="shared" si="283"/>
        <v>0</v>
      </c>
      <c r="AX633" s="115">
        <f>IF(AV633=0,AX632,IF(VLOOKUP(C632,Сводный!I:L,2,FALSE)&lt;0,IF(AX632&lt;0,AX632-1,-1),IF(AX632&gt;0,AX632+1,1)))</f>
        <v>-1</v>
      </c>
      <c r="AY633" s="120"/>
    </row>
    <row r="634" spans="1:51" s="25" customFormat="1" ht="11.25">
      <c r="A634" s="124"/>
      <c r="B634" s="116">
        <v>633</v>
      </c>
      <c r="C634" s="134"/>
      <c r="D634" s="83"/>
      <c r="E634" s="84"/>
      <c r="F634" s="83"/>
      <c r="G634" s="85"/>
      <c r="H634" s="85"/>
      <c r="I634" s="86"/>
      <c r="J634" s="86"/>
      <c r="K634" s="85"/>
      <c r="L634" s="86"/>
      <c r="M634" s="118"/>
      <c r="N634" s="108"/>
      <c r="O634" s="109"/>
      <c r="P634" s="110"/>
      <c r="Q634" s="86"/>
      <c r="R634" s="86"/>
      <c r="S634" s="128">
        <f t="shared" si="263"/>
        <v>30479.845939999945</v>
      </c>
      <c r="T634" s="128">
        <f t="shared" si="264"/>
        <v>0</v>
      </c>
      <c r="U634" s="126">
        <f t="shared" si="269"/>
        <v>0</v>
      </c>
      <c r="V634" s="126">
        <f t="shared" si="270"/>
        <v>0</v>
      </c>
      <c r="W634" s="125">
        <f t="shared" si="271"/>
        <v>0</v>
      </c>
      <c r="X634" s="125">
        <f t="shared" si="272"/>
        <v>0</v>
      </c>
      <c r="Y634" s="127">
        <f t="shared" si="273"/>
        <v>1407.0099999999979</v>
      </c>
      <c r="Z634" s="127">
        <f t="shared" si="274"/>
        <v>479.84593999999817</v>
      </c>
      <c r="AA634" s="127">
        <f t="shared" si="275"/>
        <v>1407.0099999999979</v>
      </c>
      <c r="AB634" s="127">
        <f t="shared" si="276"/>
        <v>479.84593999999817</v>
      </c>
      <c r="AC634" s="91" t="str">
        <f>VLOOKUP(WEEKDAY(C634,2),Служебный!K$4:L$10,2)</f>
        <v>сб</v>
      </c>
      <c r="AD634" s="111" t="str">
        <f t="shared" si="284"/>
        <v/>
      </c>
      <c r="AE634" s="91" t="e">
        <f>VLOOKUP(G:G,Служебный!B:G,6,)</f>
        <v>#N/A</v>
      </c>
      <c r="AF634" s="91" t="e">
        <f>VLOOKUP(G:G,Служебный!B:G,3,FALSE)</f>
        <v>#N/A</v>
      </c>
      <c r="AG634" s="91" t="e">
        <f>VLOOKUP(G:G,Служебный!B:G,4,FALSE)</f>
        <v>#N/A</v>
      </c>
      <c r="AH634" s="112">
        <f t="shared" si="277"/>
        <v>0</v>
      </c>
      <c r="AI634" s="112">
        <f t="shared" si="278"/>
        <v>0</v>
      </c>
      <c r="AJ634" s="112" t="str">
        <f t="shared" si="259"/>
        <v>интрадей</v>
      </c>
      <c r="AK634" s="91" t="str">
        <f>IF(D634&lt;Служебный!P$3,"Раньше открытия",IF(D634&gt;Служебный!P$6,"Позже закрытия",IF(D634&lt;Служебный!P$4,Служебный!N$4,IF((D634&gt;Служебный!P$5),Служебный!N$6,Служебный!N$5))))</f>
        <v>9:30 - 11:00</v>
      </c>
      <c r="AL634" s="91">
        <f t="shared" si="279"/>
        <v>0</v>
      </c>
      <c r="AM634" s="91">
        <f t="shared" si="280"/>
        <v>0</v>
      </c>
      <c r="AN634" s="91" t="str">
        <f t="shared" si="265"/>
        <v/>
      </c>
      <c r="AO634" s="91" t="str">
        <f t="shared" si="266"/>
        <v/>
      </c>
      <c r="AP634" s="113" t="str">
        <f t="shared" si="267"/>
        <v/>
      </c>
      <c r="AQ634" s="114">
        <f t="shared" si="260"/>
        <v>0</v>
      </c>
      <c r="AR634" s="114">
        <f t="shared" si="261"/>
        <v>30000</v>
      </c>
      <c r="AS634" s="114">
        <f t="shared" si="262"/>
        <v>1.5994864666664823</v>
      </c>
      <c r="AT634" s="114">
        <f t="shared" si="268"/>
        <v>0</v>
      </c>
      <c r="AU634" s="91">
        <f t="shared" si="281"/>
        <v>0</v>
      </c>
      <c r="AV634" s="91">
        <f t="shared" si="282"/>
        <v>0</v>
      </c>
      <c r="AW634" s="91">
        <f t="shared" si="283"/>
        <v>0</v>
      </c>
      <c r="AX634" s="115">
        <f>IF(AV634=0,AX633,IF(VLOOKUP(C633,Сводный!I:L,2,FALSE)&lt;0,IF(AX633&lt;0,AX633-1,-1),IF(AX633&gt;0,AX633+1,1)))</f>
        <v>-1</v>
      </c>
      <c r="AY634" s="120"/>
    </row>
    <row r="635" spans="1:51" s="25" customFormat="1" ht="11.25">
      <c r="A635" s="124"/>
      <c r="B635" s="116">
        <v>634</v>
      </c>
      <c r="C635" s="134"/>
      <c r="D635" s="83"/>
      <c r="E635" s="84"/>
      <c r="F635" s="83"/>
      <c r="G635" s="85"/>
      <c r="H635" s="85"/>
      <c r="I635" s="86"/>
      <c r="J635" s="86"/>
      <c r="K635" s="85"/>
      <c r="L635" s="86"/>
      <c r="M635" s="118"/>
      <c r="N635" s="108"/>
      <c r="O635" s="109"/>
      <c r="P635" s="110"/>
      <c r="Q635" s="86"/>
      <c r="R635" s="86"/>
      <c r="S635" s="128">
        <f t="shared" si="263"/>
        <v>30479.845939999945</v>
      </c>
      <c r="T635" s="128">
        <f t="shared" si="264"/>
        <v>0</v>
      </c>
      <c r="U635" s="126">
        <f t="shared" si="269"/>
        <v>0</v>
      </c>
      <c r="V635" s="126">
        <f t="shared" si="270"/>
        <v>0</v>
      </c>
      <c r="W635" s="125">
        <f t="shared" si="271"/>
        <v>0</v>
      </c>
      <c r="X635" s="125">
        <f t="shared" si="272"/>
        <v>0</v>
      </c>
      <c r="Y635" s="127">
        <f t="shared" si="273"/>
        <v>1407.0099999999979</v>
      </c>
      <c r="Z635" s="127">
        <f t="shared" si="274"/>
        <v>479.84593999999817</v>
      </c>
      <c r="AA635" s="127">
        <f t="shared" si="275"/>
        <v>1407.0099999999979</v>
      </c>
      <c r="AB635" s="127">
        <f t="shared" si="276"/>
        <v>479.84593999999817</v>
      </c>
      <c r="AC635" s="91" t="str">
        <f>VLOOKUP(WEEKDAY(C635,2),Служебный!K$4:L$10,2)</f>
        <v>сб</v>
      </c>
      <c r="AD635" s="111" t="str">
        <f t="shared" si="284"/>
        <v/>
      </c>
      <c r="AE635" s="91" t="e">
        <f>VLOOKUP(G:G,Служебный!B:G,6,)</f>
        <v>#N/A</v>
      </c>
      <c r="AF635" s="91" t="e">
        <f>VLOOKUP(G:G,Служебный!B:G,3,FALSE)</f>
        <v>#N/A</v>
      </c>
      <c r="AG635" s="91" t="e">
        <f>VLOOKUP(G:G,Служебный!B:G,4,FALSE)</f>
        <v>#N/A</v>
      </c>
      <c r="AH635" s="112">
        <f t="shared" si="277"/>
        <v>0</v>
      </c>
      <c r="AI635" s="112">
        <f t="shared" si="278"/>
        <v>0</v>
      </c>
      <c r="AJ635" s="112" t="str">
        <f t="shared" si="259"/>
        <v>интрадей</v>
      </c>
      <c r="AK635" s="91" t="str">
        <f>IF(D635&lt;Служебный!P$3,"Раньше открытия",IF(D635&gt;Служебный!P$6,"Позже закрытия",IF(D635&lt;Служебный!P$4,Служебный!N$4,IF((D635&gt;Служебный!P$5),Служебный!N$6,Служебный!N$5))))</f>
        <v>9:30 - 11:00</v>
      </c>
      <c r="AL635" s="91">
        <f t="shared" si="279"/>
        <v>0</v>
      </c>
      <c r="AM635" s="91">
        <f t="shared" si="280"/>
        <v>0</v>
      </c>
      <c r="AN635" s="91" t="str">
        <f t="shared" si="265"/>
        <v/>
      </c>
      <c r="AO635" s="91" t="str">
        <f t="shared" si="266"/>
        <v/>
      </c>
      <c r="AP635" s="113" t="str">
        <f t="shared" si="267"/>
        <v/>
      </c>
      <c r="AQ635" s="114">
        <f t="shared" si="260"/>
        <v>0</v>
      </c>
      <c r="AR635" s="114">
        <f t="shared" si="261"/>
        <v>30000</v>
      </c>
      <c r="AS635" s="114">
        <f t="shared" si="262"/>
        <v>1.5994864666664823</v>
      </c>
      <c r="AT635" s="114">
        <f t="shared" si="268"/>
        <v>0</v>
      </c>
      <c r="AU635" s="91">
        <f t="shared" si="281"/>
        <v>0</v>
      </c>
      <c r="AV635" s="91">
        <f t="shared" si="282"/>
        <v>0</v>
      </c>
      <c r="AW635" s="91">
        <f t="shared" si="283"/>
        <v>0</v>
      </c>
      <c r="AX635" s="115">
        <f>IF(AV635=0,AX634,IF(VLOOKUP(C634,Сводный!I:L,2,FALSE)&lt;0,IF(AX634&lt;0,AX634-1,-1),IF(AX634&gt;0,AX634+1,1)))</f>
        <v>-1</v>
      </c>
      <c r="AY635" s="120"/>
    </row>
    <row r="636" spans="1:51" s="25" customFormat="1" ht="11.25">
      <c r="A636" s="124"/>
      <c r="B636" s="116">
        <v>635</v>
      </c>
      <c r="C636" s="134"/>
      <c r="D636" s="83"/>
      <c r="E636" s="84"/>
      <c r="F636" s="83"/>
      <c r="G636" s="85"/>
      <c r="H636" s="85"/>
      <c r="I636" s="86"/>
      <c r="J636" s="86"/>
      <c r="K636" s="85"/>
      <c r="L636" s="86"/>
      <c r="M636" s="118"/>
      <c r="N636" s="108"/>
      <c r="O636" s="109"/>
      <c r="P636" s="110"/>
      <c r="Q636" s="86"/>
      <c r="R636" s="86"/>
      <c r="S636" s="128">
        <f t="shared" si="263"/>
        <v>30479.845939999945</v>
      </c>
      <c r="T636" s="128">
        <f t="shared" si="264"/>
        <v>0</v>
      </c>
      <c r="U636" s="126">
        <f t="shared" si="269"/>
        <v>0</v>
      </c>
      <c r="V636" s="126">
        <f t="shared" si="270"/>
        <v>0</v>
      </c>
      <c r="W636" s="125">
        <f t="shared" si="271"/>
        <v>0</v>
      </c>
      <c r="X636" s="125">
        <f t="shared" si="272"/>
        <v>0</v>
      </c>
      <c r="Y636" s="127">
        <f t="shared" si="273"/>
        <v>1407.0099999999979</v>
      </c>
      <c r="Z636" s="127">
        <f t="shared" si="274"/>
        <v>479.84593999999817</v>
      </c>
      <c r="AA636" s="127">
        <f t="shared" si="275"/>
        <v>1407.0099999999979</v>
      </c>
      <c r="AB636" s="127">
        <f t="shared" si="276"/>
        <v>479.84593999999817</v>
      </c>
      <c r="AC636" s="91" t="str">
        <f>VLOOKUP(WEEKDAY(C636,2),Служебный!K$4:L$10,2)</f>
        <v>сб</v>
      </c>
      <c r="AD636" s="111" t="str">
        <f t="shared" si="284"/>
        <v/>
      </c>
      <c r="AE636" s="91" t="e">
        <f>VLOOKUP(G:G,Служебный!B:G,6,)</f>
        <v>#N/A</v>
      </c>
      <c r="AF636" s="91" t="e">
        <f>VLOOKUP(G:G,Служебный!B:G,3,FALSE)</f>
        <v>#N/A</v>
      </c>
      <c r="AG636" s="91" t="e">
        <f>VLOOKUP(G:G,Служебный!B:G,4,FALSE)</f>
        <v>#N/A</v>
      </c>
      <c r="AH636" s="112">
        <f t="shared" si="277"/>
        <v>0</v>
      </c>
      <c r="AI636" s="112">
        <f t="shared" si="278"/>
        <v>0</v>
      </c>
      <c r="AJ636" s="112" t="str">
        <f t="shared" si="259"/>
        <v>интрадей</v>
      </c>
      <c r="AK636" s="91" t="str">
        <f>IF(D636&lt;Служебный!P$3,"Раньше открытия",IF(D636&gt;Служебный!P$6,"Позже закрытия",IF(D636&lt;Служебный!P$4,Служебный!N$4,IF((D636&gt;Служебный!P$5),Служебный!N$6,Служебный!N$5))))</f>
        <v>9:30 - 11:00</v>
      </c>
      <c r="AL636" s="91">
        <f t="shared" si="279"/>
        <v>0</v>
      </c>
      <c r="AM636" s="91">
        <f t="shared" si="280"/>
        <v>0</v>
      </c>
      <c r="AN636" s="91" t="str">
        <f t="shared" si="265"/>
        <v/>
      </c>
      <c r="AO636" s="91" t="str">
        <f t="shared" si="266"/>
        <v/>
      </c>
      <c r="AP636" s="113" t="str">
        <f t="shared" si="267"/>
        <v/>
      </c>
      <c r="AQ636" s="114">
        <f t="shared" si="260"/>
        <v>0</v>
      </c>
      <c r="AR636" s="114">
        <f t="shared" si="261"/>
        <v>30000</v>
      </c>
      <c r="AS636" s="114">
        <f t="shared" si="262"/>
        <v>1.5994864666664823</v>
      </c>
      <c r="AT636" s="114">
        <f t="shared" si="268"/>
        <v>0</v>
      </c>
      <c r="AU636" s="91">
        <f t="shared" si="281"/>
        <v>0</v>
      </c>
      <c r="AV636" s="91">
        <f t="shared" si="282"/>
        <v>0</v>
      </c>
      <c r="AW636" s="91">
        <f t="shared" si="283"/>
        <v>0</v>
      </c>
      <c r="AX636" s="115">
        <f>IF(AV636=0,AX635,IF(VLOOKUP(C635,Сводный!I:L,2,FALSE)&lt;0,IF(AX635&lt;0,AX635-1,-1),IF(AX635&gt;0,AX635+1,1)))</f>
        <v>-1</v>
      </c>
      <c r="AY636" s="120"/>
    </row>
    <row r="637" spans="1:51" s="25" customFormat="1" ht="11.25">
      <c r="A637" s="124"/>
      <c r="B637" s="116">
        <v>636</v>
      </c>
      <c r="C637" s="134"/>
      <c r="D637" s="83"/>
      <c r="E637" s="84"/>
      <c r="F637" s="83"/>
      <c r="G637" s="85"/>
      <c r="H637" s="85"/>
      <c r="I637" s="86"/>
      <c r="J637" s="86"/>
      <c r="K637" s="85"/>
      <c r="L637" s="86"/>
      <c r="M637" s="118"/>
      <c r="N637" s="108"/>
      <c r="O637" s="109"/>
      <c r="P637" s="110"/>
      <c r="Q637" s="86"/>
      <c r="R637" s="86"/>
      <c r="S637" s="128">
        <f t="shared" si="263"/>
        <v>30479.845939999945</v>
      </c>
      <c r="T637" s="128">
        <f t="shared" si="264"/>
        <v>0</v>
      </c>
      <c r="U637" s="126">
        <f t="shared" si="269"/>
        <v>0</v>
      </c>
      <c r="V637" s="126">
        <f t="shared" si="270"/>
        <v>0</v>
      </c>
      <c r="W637" s="125">
        <f t="shared" si="271"/>
        <v>0</v>
      </c>
      <c r="X637" s="125">
        <f t="shared" si="272"/>
        <v>0</v>
      </c>
      <c r="Y637" s="127">
        <f t="shared" si="273"/>
        <v>1407.0099999999979</v>
      </c>
      <c r="Z637" s="127">
        <f t="shared" si="274"/>
        <v>479.84593999999817</v>
      </c>
      <c r="AA637" s="127">
        <f t="shared" si="275"/>
        <v>1407.0099999999979</v>
      </c>
      <c r="AB637" s="127">
        <f t="shared" si="276"/>
        <v>479.84593999999817</v>
      </c>
      <c r="AC637" s="91" t="str">
        <f>VLOOKUP(WEEKDAY(C637,2),Служебный!K$4:L$10,2)</f>
        <v>сб</v>
      </c>
      <c r="AD637" s="111" t="str">
        <f t="shared" si="284"/>
        <v/>
      </c>
      <c r="AE637" s="91" t="e">
        <f>VLOOKUP(G:G,Служебный!B:G,6,)</f>
        <v>#N/A</v>
      </c>
      <c r="AF637" s="91" t="e">
        <f>VLOOKUP(G:G,Служебный!B:G,3,FALSE)</f>
        <v>#N/A</v>
      </c>
      <c r="AG637" s="91" t="e">
        <f>VLOOKUP(G:G,Служебный!B:G,4,FALSE)</f>
        <v>#N/A</v>
      </c>
      <c r="AH637" s="112">
        <f t="shared" si="277"/>
        <v>0</v>
      </c>
      <c r="AI637" s="112">
        <f t="shared" si="278"/>
        <v>0</v>
      </c>
      <c r="AJ637" s="112" t="str">
        <f t="shared" si="259"/>
        <v>интрадей</v>
      </c>
      <c r="AK637" s="91" t="str">
        <f>IF(D637&lt;Служебный!P$3,"Раньше открытия",IF(D637&gt;Служебный!P$6,"Позже закрытия",IF(D637&lt;Служебный!P$4,Служебный!N$4,IF((D637&gt;Служебный!P$5),Служебный!N$6,Служебный!N$5))))</f>
        <v>9:30 - 11:00</v>
      </c>
      <c r="AL637" s="91">
        <f t="shared" si="279"/>
        <v>0</v>
      </c>
      <c r="AM637" s="91">
        <f t="shared" si="280"/>
        <v>0</v>
      </c>
      <c r="AN637" s="91" t="str">
        <f t="shared" si="265"/>
        <v/>
      </c>
      <c r="AO637" s="91" t="str">
        <f t="shared" si="266"/>
        <v/>
      </c>
      <c r="AP637" s="113" t="str">
        <f t="shared" si="267"/>
        <v/>
      </c>
      <c r="AQ637" s="114">
        <f t="shared" si="260"/>
        <v>0</v>
      </c>
      <c r="AR637" s="114">
        <f t="shared" si="261"/>
        <v>30000</v>
      </c>
      <c r="AS637" s="114">
        <f t="shared" si="262"/>
        <v>1.5994864666664823</v>
      </c>
      <c r="AT637" s="114">
        <f t="shared" si="268"/>
        <v>0</v>
      </c>
      <c r="AU637" s="91">
        <f t="shared" si="281"/>
        <v>0</v>
      </c>
      <c r="AV637" s="91">
        <f t="shared" si="282"/>
        <v>0</v>
      </c>
      <c r="AW637" s="91">
        <f t="shared" si="283"/>
        <v>0</v>
      </c>
      <c r="AX637" s="115">
        <f>IF(AV637=0,AX636,IF(VLOOKUP(C636,Сводный!I:L,2,FALSE)&lt;0,IF(AX636&lt;0,AX636-1,-1),IF(AX636&gt;0,AX636+1,1)))</f>
        <v>-1</v>
      </c>
      <c r="AY637" s="120"/>
    </row>
    <row r="638" spans="1:51" s="25" customFormat="1" ht="11.25">
      <c r="A638" s="124"/>
      <c r="B638" s="116">
        <v>637</v>
      </c>
      <c r="C638" s="134"/>
      <c r="D638" s="83"/>
      <c r="E638" s="84"/>
      <c r="F638" s="83"/>
      <c r="G638" s="85"/>
      <c r="H638" s="85"/>
      <c r="I638" s="86"/>
      <c r="J638" s="86"/>
      <c r="K638" s="85"/>
      <c r="L638" s="86"/>
      <c r="M638" s="118"/>
      <c r="N638" s="108"/>
      <c r="O638" s="109"/>
      <c r="P638" s="110"/>
      <c r="Q638" s="86"/>
      <c r="R638" s="86"/>
      <c r="S638" s="128">
        <f t="shared" si="263"/>
        <v>30479.845939999945</v>
      </c>
      <c r="T638" s="128">
        <f t="shared" si="264"/>
        <v>0</v>
      </c>
      <c r="U638" s="126">
        <f t="shared" si="269"/>
        <v>0</v>
      </c>
      <c r="V638" s="126">
        <f t="shared" si="270"/>
        <v>0</v>
      </c>
      <c r="W638" s="125">
        <f t="shared" si="271"/>
        <v>0</v>
      </c>
      <c r="X638" s="125">
        <f t="shared" si="272"/>
        <v>0</v>
      </c>
      <c r="Y638" s="127">
        <f t="shared" si="273"/>
        <v>1407.0099999999979</v>
      </c>
      <c r="Z638" s="127">
        <f t="shared" si="274"/>
        <v>479.84593999999817</v>
      </c>
      <c r="AA638" s="127">
        <f t="shared" si="275"/>
        <v>1407.0099999999979</v>
      </c>
      <c r="AB638" s="127">
        <f t="shared" si="276"/>
        <v>479.84593999999817</v>
      </c>
      <c r="AC638" s="91" t="str">
        <f>VLOOKUP(WEEKDAY(C638,2),Служебный!K$4:L$10,2)</f>
        <v>сб</v>
      </c>
      <c r="AD638" s="111" t="str">
        <f t="shared" si="284"/>
        <v/>
      </c>
      <c r="AE638" s="91" t="e">
        <f>VLOOKUP(G:G,Служебный!B:G,6,)</f>
        <v>#N/A</v>
      </c>
      <c r="AF638" s="91" t="e">
        <f>VLOOKUP(G:G,Служебный!B:G,3,FALSE)</f>
        <v>#N/A</v>
      </c>
      <c r="AG638" s="91" t="e">
        <f>VLOOKUP(G:G,Служебный!B:G,4,FALSE)</f>
        <v>#N/A</v>
      </c>
      <c r="AH638" s="112">
        <f t="shared" si="277"/>
        <v>0</v>
      </c>
      <c r="AI638" s="112">
        <f t="shared" si="278"/>
        <v>0</v>
      </c>
      <c r="AJ638" s="112" t="str">
        <f t="shared" si="259"/>
        <v>интрадей</v>
      </c>
      <c r="AK638" s="91" t="str">
        <f>IF(D638&lt;Служебный!P$3,"Раньше открытия",IF(D638&gt;Служебный!P$6,"Позже закрытия",IF(D638&lt;Служебный!P$4,Служебный!N$4,IF((D638&gt;Служебный!P$5),Служебный!N$6,Служебный!N$5))))</f>
        <v>9:30 - 11:00</v>
      </c>
      <c r="AL638" s="91">
        <f t="shared" si="279"/>
        <v>0</v>
      </c>
      <c r="AM638" s="91">
        <f t="shared" si="280"/>
        <v>0</v>
      </c>
      <c r="AN638" s="91" t="str">
        <f t="shared" si="265"/>
        <v/>
      </c>
      <c r="AO638" s="91" t="str">
        <f t="shared" si="266"/>
        <v/>
      </c>
      <c r="AP638" s="113" t="str">
        <f t="shared" si="267"/>
        <v/>
      </c>
      <c r="AQ638" s="114">
        <f t="shared" si="260"/>
        <v>0</v>
      </c>
      <c r="AR638" s="114">
        <f t="shared" si="261"/>
        <v>30000</v>
      </c>
      <c r="AS638" s="114">
        <f t="shared" si="262"/>
        <v>1.5994864666664823</v>
      </c>
      <c r="AT638" s="114">
        <f t="shared" si="268"/>
        <v>0</v>
      </c>
      <c r="AU638" s="91">
        <f t="shared" si="281"/>
        <v>0</v>
      </c>
      <c r="AV638" s="91">
        <f t="shared" si="282"/>
        <v>0</v>
      </c>
      <c r="AW638" s="91">
        <f t="shared" si="283"/>
        <v>0</v>
      </c>
      <c r="AX638" s="115">
        <f>IF(AV638=0,AX637,IF(VLOOKUP(C637,Сводный!I:L,2,FALSE)&lt;0,IF(AX637&lt;0,AX637-1,-1),IF(AX637&gt;0,AX637+1,1)))</f>
        <v>-1</v>
      </c>
      <c r="AY638" s="120"/>
    </row>
    <row r="639" spans="1:51" s="25" customFormat="1" ht="11.25">
      <c r="A639" s="124"/>
      <c r="B639" s="116">
        <v>638</v>
      </c>
      <c r="C639" s="134"/>
      <c r="D639" s="83"/>
      <c r="E639" s="84"/>
      <c r="F639" s="83"/>
      <c r="G639" s="85"/>
      <c r="H639" s="85"/>
      <c r="I639" s="86"/>
      <c r="J639" s="86"/>
      <c r="K639" s="85"/>
      <c r="L639" s="86"/>
      <c r="M639" s="118"/>
      <c r="N639" s="108"/>
      <c r="O639" s="109"/>
      <c r="P639" s="110"/>
      <c r="Q639" s="86"/>
      <c r="R639" s="86"/>
      <c r="S639" s="128">
        <f t="shared" si="263"/>
        <v>30479.845939999945</v>
      </c>
      <c r="T639" s="128">
        <f t="shared" si="264"/>
        <v>0</v>
      </c>
      <c r="U639" s="126">
        <f t="shared" si="269"/>
        <v>0</v>
      </c>
      <c r="V639" s="126">
        <f t="shared" si="270"/>
        <v>0</v>
      </c>
      <c r="W639" s="125">
        <f t="shared" si="271"/>
        <v>0</v>
      </c>
      <c r="X639" s="125">
        <f t="shared" si="272"/>
        <v>0</v>
      </c>
      <c r="Y639" s="127">
        <f t="shared" si="273"/>
        <v>1407.0099999999979</v>
      </c>
      <c r="Z639" s="127">
        <f t="shared" si="274"/>
        <v>479.84593999999817</v>
      </c>
      <c r="AA639" s="127">
        <f t="shared" si="275"/>
        <v>1407.0099999999979</v>
      </c>
      <c r="AB639" s="127">
        <f t="shared" si="276"/>
        <v>479.84593999999817</v>
      </c>
      <c r="AC639" s="91" t="str">
        <f>VLOOKUP(WEEKDAY(C639,2),Служебный!K$4:L$10,2)</f>
        <v>сб</v>
      </c>
      <c r="AD639" s="111" t="str">
        <f t="shared" si="284"/>
        <v/>
      </c>
      <c r="AE639" s="91" t="e">
        <f>VLOOKUP(G:G,Служебный!B:G,6,)</f>
        <v>#N/A</v>
      </c>
      <c r="AF639" s="91" t="e">
        <f>VLOOKUP(G:G,Служебный!B:G,3,FALSE)</f>
        <v>#N/A</v>
      </c>
      <c r="AG639" s="91" t="e">
        <f>VLOOKUP(G:G,Служебный!B:G,4,FALSE)</f>
        <v>#N/A</v>
      </c>
      <c r="AH639" s="112">
        <f t="shared" si="277"/>
        <v>0</v>
      </c>
      <c r="AI639" s="112">
        <f t="shared" si="278"/>
        <v>0</v>
      </c>
      <c r="AJ639" s="112" t="str">
        <f t="shared" si="259"/>
        <v>интрадей</v>
      </c>
      <c r="AK639" s="91" t="str">
        <f>IF(D639&lt;Служебный!P$3,"Раньше открытия",IF(D639&gt;Служебный!P$6,"Позже закрытия",IF(D639&lt;Служебный!P$4,Служебный!N$4,IF((D639&gt;Служебный!P$5),Служебный!N$6,Служебный!N$5))))</f>
        <v>9:30 - 11:00</v>
      </c>
      <c r="AL639" s="91">
        <f t="shared" si="279"/>
        <v>0</v>
      </c>
      <c r="AM639" s="91">
        <f t="shared" si="280"/>
        <v>0</v>
      </c>
      <c r="AN639" s="91" t="str">
        <f t="shared" si="265"/>
        <v/>
      </c>
      <c r="AO639" s="91" t="str">
        <f t="shared" si="266"/>
        <v/>
      </c>
      <c r="AP639" s="113" t="str">
        <f t="shared" si="267"/>
        <v/>
      </c>
      <c r="AQ639" s="114">
        <f t="shared" si="260"/>
        <v>0</v>
      </c>
      <c r="AR639" s="114">
        <f t="shared" si="261"/>
        <v>30000</v>
      </c>
      <c r="AS639" s="114">
        <f t="shared" si="262"/>
        <v>1.5994864666664823</v>
      </c>
      <c r="AT639" s="114">
        <f t="shared" si="268"/>
        <v>0</v>
      </c>
      <c r="AU639" s="91">
        <f t="shared" si="281"/>
        <v>0</v>
      </c>
      <c r="AV639" s="91">
        <f t="shared" si="282"/>
        <v>0</v>
      </c>
      <c r="AW639" s="91">
        <f t="shared" si="283"/>
        <v>0</v>
      </c>
      <c r="AX639" s="115">
        <f>IF(AV639=0,AX638,IF(VLOOKUP(C638,Сводный!I:L,2,FALSE)&lt;0,IF(AX638&lt;0,AX638-1,-1),IF(AX638&gt;0,AX638+1,1)))</f>
        <v>-1</v>
      </c>
      <c r="AY639" s="120"/>
    </row>
    <row r="640" spans="1:51" s="25" customFormat="1" ht="11.25">
      <c r="A640" s="124"/>
      <c r="B640" s="116">
        <v>639</v>
      </c>
      <c r="C640" s="134"/>
      <c r="D640" s="83"/>
      <c r="E640" s="84"/>
      <c r="F640" s="83"/>
      <c r="G640" s="85"/>
      <c r="H640" s="85"/>
      <c r="I640" s="86"/>
      <c r="J640" s="86"/>
      <c r="K640" s="85"/>
      <c r="L640" s="86"/>
      <c r="M640" s="118"/>
      <c r="N640" s="108"/>
      <c r="O640" s="109"/>
      <c r="P640" s="110"/>
      <c r="Q640" s="86"/>
      <c r="R640" s="86"/>
      <c r="S640" s="128">
        <f t="shared" si="263"/>
        <v>30479.845939999945</v>
      </c>
      <c r="T640" s="128">
        <f t="shared" si="264"/>
        <v>0</v>
      </c>
      <c r="U640" s="126">
        <f t="shared" si="269"/>
        <v>0</v>
      </c>
      <c r="V640" s="126">
        <f t="shared" si="270"/>
        <v>0</v>
      </c>
      <c r="W640" s="125">
        <f t="shared" si="271"/>
        <v>0</v>
      </c>
      <c r="X640" s="125">
        <f t="shared" si="272"/>
        <v>0</v>
      </c>
      <c r="Y640" s="127">
        <f t="shared" si="273"/>
        <v>1407.0099999999979</v>
      </c>
      <c r="Z640" s="127">
        <f t="shared" si="274"/>
        <v>479.84593999999817</v>
      </c>
      <c r="AA640" s="127">
        <f t="shared" si="275"/>
        <v>1407.0099999999979</v>
      </c>
      <c r="AB640" s="127">
        <f t="shared" si="276"/>
        <v>479.84593999999817</v>
      </c>
      <c r="AC640" s="91" t="str">
        <f>VLOOKUP(WEEKDAY(C640,2),Служебный!K$4:L$10,2)</f>
        <v>сб</v>
      </c>
      <c r="AD640" s="111" t="str">
        <f t="shared" si="284"/>
        <v/>
      </c>
      <c r="AE640" s="91" t="e">
        <f>VLOOKUP(G:G,Служебный!B:G,6,)</f>
        <v>#N/A</v>
      </c>
      <c r="AF640" s="91" t="e">
        <f>VLOOKUP(G:G,Служебный!B:G,3,FALSE)</f>
        <v>#N/A</v>
      </c>
      <c r="AG640" s="91" t="e">
        <f>VLOOKUP(G:G,Служебный!B:G,4,FALSE)</f>
        <v>#N/A</v>
      </c>
      <c r="AH640" s="112">
        <f t="shared" si="277"/>
        <v>0</v>
      </c>
      <c r="AI640" s="112">
        <f t="shared" si="278"/>
        <v>0</v>
      </c>
      <c r="AJ640" s="112" t="str">
        <f t="shared" si="259"/>
        <v>интрадей</v>
      </c>
      <c r="AK640" s="91" t="str">
        <f>IF(D640&lt;Служебный!P$3,"Раньше открытия",IF(D640&gt;Служебный!P$6,"Позже закрытия",IF(D640&lt;Служебный!P$4,Служебный!N$4,IF((D640&gt;Служебный!P$5),Служебный!N$6,Служебный!N$5))))</f>
        <v>9:30 - 11:00</v>
      </c>
      <c r="AL640" s="91">
        <f t="shared" si="279"/>
        <v>0</v>
      </c>
      <c r="AM640" s="91">
        <f t="shared" si="280"/>
        <v>0</v>
      </c>
      <c r="AN640" s="91" t="str">
        <f t="shared" si="265"/>
        <v/>
      </c>
      <c r="AO640" s="91" t="str">
        <f t="shared" si="266"/>
        <v/>
      </c>
      <c r="AP640" s="113" t="str">
        <f t="shared" si="267"/>
        <v/>
      </c>
      <c r="AQ640" s="114">
        <f t="shared" si="260"/>
        <v>0</v>
      </c>
      <c r="AR640" s="114">
        <f t="shared" si="261"/>
        <v>30000</v>
      </c>
      <c r="AS640" s="114">
        <f t="shared" si="262"/>
        <v>1.5994864666664823</v>
      </c>
      <c r="AT640" s="114">
        <f t="shared" si="268"/>
        <v>0</v>
      </c>
      <c r="AU640" s="91">
        <f t="shared" si="281"/>
        <v>0</v>
      </c>
      <c r="AV640" s="91">
        <f t="shared" si="282"/>
        <v>0</v>
      </c>
      <c r="AW640" s="91">
        <f t="shared" si="283"/>
        <v>0</v>
      </c>
      <c r="AX640" s="115">
        <f>IF(AV640=0,AX639,IF(VLOOKUP(C639,Сводный!I:L,2,FALSE)&lt;0,IF(AX639&lt;0,AX639-1,-1),IF(AX639&gt;0,AX639+1,1)))</f>
        <v>-1</v>
      </c>
      <c r="AY640" s="120"/>
    </row>
    <row r="641" spans="1:51" s="25" customFormat="1" ht="11.25">
      <c r="A641" s="124"/>
      <c r="B641" s="116">
        <v>640</v>
      </c>
      <c r="C641" s="134"/>
      <c r="D641" s="83"/>
      <c r="E641" s="84"/>
      <c r="F641" s="83"/>
      <c r="G641" s="85"/>
      <c r="H641" s="85"/>
      <c r="I641" s="86"/>
      <c r="J641" s="86"/>
      <c r="K641" s="85"/>
      <c r="L641" s="86"/>
      <c r="M641" s="118"/>
      <c r="N641" s="108"/>
      <c r="O641" s="109"/>
      <c r="P641" s="110"/>
      <c r="Q641" s="86"/>
      <c r="R641" s="86"/>
      <c r="S641" s="128">
        <f t="shared" si="263"/>
        <v>30479.845939999945</v>
      </c>
      <c r="T641" s="128">
        <f t="shared" si="264"/>
        <v>0</v>
      </c>
      <c r="U641" s="126">
        <f t="shared" si="269"/>
        <v>0</v>
      </c>
      <c r="V641" s="126">
        <f t="shared" si="270"/>
        <v>0</v>
      </c>
      <c r="W641" s="125">
        <f t="shared" si="271"/>
        <v>0</v>
      </c>
      <c r="X641" s="125">
        <f t="shared" si="272"/>
        <v>0</v>
      </c>
      <c r="Y641" s="127">
        <f t="shared" si="273"/>
        <v>1407.0099999999979</v>
      </c>
      <c r="Z641" s="127">
        <f t="shared" si="274"/>
        <v>479.84593999999817</v>
      </c>
      <c r="AA641" s="127">
        <f t="shared" si="275"/>
        <v>1407.0099999999979</v>
      </c>
      <c r="AB641" s="127">
        <f t="shared" si="276"/>
        <v>479.84593999999817</v>
      </c>
      <c r="AC641" s="91" t="str">
        <f>VLOOKUP(WEEKDAY(C641,2),Служебный!K$4:L$10,2)</f>
        <v>сб</v>
      </c>
      <c r="AD641" s="111" t="str">
        <f t="shared" si="284"/>
        <v/>
      </c>
      <c r="AE641" s="91" t="e">
        <f>VLOOKUP(G:G,Служебный!B:G,6,)</f>
        <v>#N/A</v>
      </c>
      <c r="AF641" s="91" t="e">
        <f>VLOOKUP(G:G,Служебный!B:G,3,FALSE)</f>
        <v>#N/A</v>
      </c>
      <c r="AG641" s="91" t="e">
        <f>VLOOKUP(G:G,Служебный!B:G,4,FALSE)</f>
        <v>#N/A</v>
      </c>
      <c r="AH641" s="112">
        <f t="shared" si="277"/>
        <v>0</v>
      </c>
      <c r="AI641" s="112">
        <f t="shared" si="278"/>
        <v>0</v>
      </c>
      <c r="AJ641" s="112" t="str">
        <f t="shared" si="259"/>
        <v>интрадей</v>
      </c>
      <c r="AK641" s="91" t="str">
        <f>IF(D641&lt;Служебный!P$3,"Раньше открытия",IF(D641&gt;Служебный!P$6,"Позже закрытия",IF(D641&lt;Служебный!P$4,Служебный!N$4,IF((D641&gt;Служебный!P$5),Служебный!N$6,Служебный!N$5))))</f>
        <v>9:30 - 11:00</v>
      </c>
      <c r="AL641" s="91">
        <f t="shared" si="279"/>
        <v>0</v>
      </c>
      <c r="AM641" s="91">
        <f t="shared" si="280"/>
        <v>0</v>
      </c>
      <c r="AN641" s="91" t="str">
        <f t="shared" si="265"/>
        <v/>
      </c>
      <c r="AO641" s="91" t="str">
        <f t="shared" si="266"/>
        <v/>
      </c>
      <c r="AP641" s="113" t="str">
        <f t="shared" si="267"/>
        <v/>
      </c>
      <c r="AQ641" s="114">
        <f t="shared" si="260"/>
        <v>0</v>
      </c>
      <c r="AR641" s="114">
        <f t="shared" si="261"/>
        <v>30000</v>
      </c>
      <c r="AS641" s="114">
        <f t="shared" si="262"/>
        <v>1.5994864666664823</v>
      </c>
      <c r="AT641" s="114">
        <f t="shared" si="268"/>
        <v>0</v>
      </c>
      <c r="AU641" s="91">
        <f t="shared" si="281"/>
        <v>0</v>
      </c>
      <c r="AV641" s="91">
        <f t="shared" si="282"/>
        <v>0</v>
      </c>
      <c r="AW641" s="91">
        <f t="shared" si="283"/>
        <v>0</v>
      </c>
      <c r="AX641" s="115">
        <f>IF(AV641=0,AX640,IF(VLOOKUP(C640,Сводный!I:L,2,FALSE)&lt;0,IF(AX640&lt;0,AX640-1,-1),IF(AX640&gt;0,AX640+1,1)))</f>
        <v>-1</v>
      </c>
      <c r="AY641" s="120"/>
    </row>
    <row r="642" spans="1:51" s="25" customFormat="1" ht="11.25">
      <c r="A642" s="124"/>
      <c r="B642" s="116">
        <v>641</v>
      </c>
      <c r="C642" s="134"/>
      <c r="D642" s="83"/>
      <c r="E642" s="84"/>
      <c r="F642" s="83"/>
      <c r="G642" s="85"/>
      <c r="H642" s="85"/>
      <c r="I642" s="86"/>
      <c r="J642" s="86"/>
      <c r="K642" s="85"/>
      <c r="L642" s="86"/>
      <c r="M642" s="118"/>
      <c r="N642" s="108"/>
      <c r="O642" s="109"/>
      <c r="P642" s="110"/>
      <c r="Q642" s="86"/>
      <c r="R642" s="86"/>
      <c r="S642" s="128">
        <f t="shared" si="263"/>
        <v>30479.845939999945</v>
      </c>
      <c r="T642" s="128">
        <f t="shared" si="264"/>
        <v>0</v>
      </c>
      <c r="U642" s="126">
        <f t="shared" si="269"/>
        <v>0</v>
      </c>
      <c r="V642" s="126">
        <f t="shared" si="270"/>
        <v>0</v>
      </c>
      <c r="W642" s="125">
        <f t="shared" si="271"/>
        <v>0</v>
      </c>
      <c r="X642" s="125">
        <f t="shared" si="272"/>
        <v>0</v>
      </c>
      <c r="Y642" s="127">
        <f t="shared" si="273"/>
        <v>1407.0099999999979</v>
      </c>
      <c r="Z642" s="127">
        <f t="shared" si="274"/>
        <v>479.84593999999817</v>
      </c>
      <c r="AA642" s="127">
        <f t="shared" si="275"/>
        <v>1407.0099999999979</v>
      </c>
      <c r="AB642" s="127">
        <f t="shared" si="276"/>
        <v>479.84593999999817</v>
      </c>
      <c r="AC642" s="91" t="str">
        <f>VLOOKUP(WEEKDAY(C642,2),Служебный!K$4:L$10,2)</f>
        <v>сб</v>
      </c>
      <c r="AD642" s="111" t="str">
        <f t="shared" si="284"/>
        <v/>
      </c>
      <c r="AE642" s="91" t="e">
        <f>VLOOKUP(G:G,Служебный!B:G,6,)</f>
        <v>#N/A</v>
      </c>
      <c r="AF642" s="91" t="e">
        <f>VLOOKUP(G:G,Служебный!B:G,3,FALSE)</f>
        <v>#N/A</v>
      </c>
      <c r="AG642" s="91" t="e">
        <f>VLOOKUP(G:G,Служебный!B:G,4,FALSE)</f>
        <v>#N/A</v>
      </c>
      <c r="AH642" s="112">
        <f t="shared" si="277"/>
        <v>0</v>
      </c>
      <c r="AI642" s="112">
        <f t="shared" si="278"/>
        <v>0</v>
      </c>
      <c r="AJ642" s="112" t="str">
        <f t="shared" ref="AJ642:AJ705" si="285">IFERROR(IF(FLOOR((AH642/86400),1)=0,"интрадей",(FLOOR((AH642/86400),1))-(FLOOR((AH642/86400),1))-NETWORKDAYS(E642,C642)),IF(FLOOR((AH642/86400),1)=0,"интрадей",(FLOOR((AH642/86400),1))))</f>
        <v>интрадей</v>
      </c>
      <c r="AK642" s="91" t="str">
        <f>IF(D642&lt;Служебный!P$3,"Раньше открытия",IF(D642&gt;Служебный!P$6,"Позже закрытия",IF(D642&lt;Служебный!P$4,Служебный!N$4,IF((D642&gt;Служебный!P$5),Служебный!N$6,Служебный!N$5))))</f>
        <v>9:30 - 11:00</v>
      </c>
      <c r="AL642" s="91">
        <f t="shared" si="279"/>
        <v>0</v>
      </c>
      <c r="AM642" s="91">
        <f t="shared" si="280"/>
        <v>0</v>
      </c>
      <c r="AN642" s="91" t="str">
        <f t="shared" si="265"/>
        <v/>
      </c>
      <c r="AO642" s="91" t="str">
        <f t="shared" si="266"/>
        <v/>
      </c>
      <c r="AP642" s="113" t="str">
        <f t="shared" si="267"/>
        <v/>
      </c>
      <c r="AQ642" s="114">
        <f t="shared" ref="AQ642:AQ705" si="286">IF(AV642&lt;&gt;0,S642,0)</f>
        <v>0</v>
      </c>
      <c r="AR642" s="114">
        <f t="shared" si="261"/>
        <v>30000</v>
      </c>
      <c r="AS642" s="114">
        <f t="shared" si="262"/>
        <v>1.5994864666664823</v>
      </c>
      <c r="AT642" s="114">
        <f t="shared" si="268"/>
        <v>0</v>
      </c>
      <c r="AU642" s="91">
        <f t="shared" si="281"/>
        <v>0</v>
      </c>
      <c r="AV642" s="91">
        <f t="shared" si="282"/>
        <v>0</v>
      </c>
      <c r="AW642" s="91">
        <f t="shared" si="283"/>
        <v>0</v>
      </c>
      <c r="AX642" s="115">
        <f>IF(AV642=0,AX641,IF(VLOOKUP(C641,Сводный!I:L,2,FALSE)&lt;0,IF(AX641&lt;0,AX641-1,-1),IF(AX641&gt;0,AX641+1,1)))</f>
        <v>-1</v>
      </c>
      <c r="AY642" s="120"/>
    </row>
    <row r="643" spans="1:51" s="25" customFormat="1" ht="11.25">
      <c r="A643" s="124"/>
      <c r="B643" s="116">
        <v>642</v>
      </c>
      <c r="C643" s="134"/>
      <c r="D643" s="83"/>
      <c r="E643" s="84"/>
      <c r="F643" s="83"/>
      <c r="G643" s="85"/>
      <c r="H643" s="85"/>
      <c r="I643" s="86"/>
      <c r="J643" s="86"/>
      <c r="K643" s="85"/>
      <c r="L643" s="86"/>
      <c r="M643" s="118"/>
      <c r="N643" s="108"/>
      <c r="O643" s="109"/>
      <c r="P643" s="110"/>
      <c r="Q643" s="86"/>
      <c r="R643" s="86"/>
      <c r="S643" s="128">
        <f t="shared" si="263"/>
        <v>30479.845939999945</v>
      </c>
      <c r="T643" s="128">
        <f t="shared" si="264"/>
        <v>0</v>
      </c>
      <c r="U643" s="126">
        <f t="shared" si="269"/>
        <v>0</v>
      </c>
      <c r="V643" s="126">
        <f t="shared" si="270"/>
        <v>0</v>
      </c>
      <c r="W643" s="125">
        <f t="shared" si="271"/>
        <v>0</v>
      </c>
      <c r="X643" s="125">
        <f t="shared" si="272"/>
        <v>0</v>
      </c>
      <c r="Y643" s="127">
        <f t="shared" si="273"/>
        <v>1407.0099999999979</v>
      </c>
      <c r="Z643" s="127">
        <f t="shared" si="274"/>
        <v>479.84593999999817</v>
      </c>
      <c r="AA643" s="127">
        <f t="shared" si="275"/>
        <v>1407.0099999999979</v>
      </c>
      <c r="AB643" s="127">
        <f t="shared" si="276"/>
        <v>479.84593999999817</v>
      </c>
      <c r="AC643" s="91" t="str">
        <f>VLOOKUP(WEEKDAY(C643,2),Служебный!K$4:L$10,2)</f>
        <v>сб</v>
      </c>
      <c r="AD643" s="111" t="str">
        <f t="shared" si="284"/>
        <v/>
      </c>
      <c r="AE643" s="91" t="e">
        <f>VLOOKUP(G:G,Служебный!B:G,6,)</f>
        <v>#N/A</v>
      </c>
      <c r="AF643" s="91" t="e">
        <f>VLOOKUP(G:G,Служебный!B:G,3,FALSE)</f>
        <v>#N/A</v>
      </c>
      <c r="AG643" s="91" t="e">
        <f>VLOOKUP(G:G,Служебный!B:G,4,FALSE)</f>
        <v>#N/A</v>
      </c>
      <c r="AH643" s="112">
        <f t="shared" si="277"/>
        <v>0</v>
      </c>
      <c r="AI643" s="112">
        <f t="shared" si="278"/>
        <v>0</v>
      </c>
      <c r="AJ643" s="112" t="str">
        <f t="shared" si="285"/>
        <v>интрадей</v>
      </c>
      <c r="AK643" s="91" t="str">
        <f>IF(D643&lt;Служебный!P$3,"Раньше открытия",IF(D643&gt;Служебный!P$6,"Позже закрытия",IF(D643&lt;Служебный!P$4,Служебный!N$4,IF((D643&gt;Служебный!P$5),Служебный!N$6,Служебный!N$5))))</f>
        <v>9:30 - 11:00</v>
      </c>
      <c r="AL643" s="91">
        <f t="shared" si="279"/>
        <v>0</v>
      </c>
      <c r="AM643" s="91">
        <f t="shared" si="280"/>
        <v>0</v>
      </c>
      <c r="AN643" s="91" t="str">
        <f t="shared" si="265"/>
        <v/>
      </c>
      <c r="AO643" s="91" t="str">
        <f t="shared" si="266"/>
        <v/>
      </c>
      <c r="AP643" s="113" t="str">
        <f t="shared" si="267"/>
        <v/>
      </c>
      <c r="AQ643" s="114">
        <f t="shared" si="286"/>
        <v>0</v>
      </c>
      <c r="AR643" s="114">
        <f t="shared" ref="AR643:AR706" si="287">AR642+R643</f>
        <v>30000</v>
      </c>
      <c r="AS643" s="114">
        <f t="shared" ref="AS643:AS706" si="288">IFERROR(100*(S643-AR643)/AR643,"Заполните депозит")</f>
        <v>1.5994864666664823</v>
      </c>
      <c r="AT643" s="114">
        <f t="shared" si="268"/>
        <v>0</v>
      </c>
      <c r="AU643" s="91">
        <f t="shared" si="281"/>
        <v>0</v>
      </c>
      <c r="AV643" s="91">
        <f t="shared" si="282"/>
        <v>0</v>
      </c>
      <c r="AW643" s="91">
        <f t="shared" si="283"/>
        <v>0</v>
      </c>
      <c r="AX643" s="115">
        <f>IF(AV643=0,AX642,IF(VLOOKUP(C642,Сводный!I:L,2,FALSE)&lt;0,IF(AX642&lt;0,AX642-1,-1),IF(AX642&gt;0,AX642+1,1)))</f>
        <v>-1</v>
      </c>
      <c r="AY643" s="120"/>
    </row>
    <row r="644" spans="1:51" s="25" customFormat="1" ht="11.25">
      <c r="A644" s="124"/>
      <c r="B644" s="116">
        <v>643</v>
      </c>
      <c r="C644" s="134"/>
      <c r="D644" s="83"/>
      <c r="E644" s="84"/>
      <c r="F644" s="83"/>
      <c r="G644" s="85"/>
      <c r="H644" s="85"/>
      <c r="I644" s="86"/>
      <c r="J644" s="86"/>
      <c r="K644" s="85"/>
      <c r="L644" s="86"/>
      <c r="M644" s="118"/>
      <c r="N644" s="108"/>
      <c r="O644" s="109"/>
      <c r="P644" s="110"/>
      <c r="Q644" s="86"/>
      <c r="R644" s="86"/>
      <c r="S644" s="128">
        <f t="shared" ref="S644:S707" si="289">S643+R644+X644</f>
        <v>30479.845939999945</v>
      </c>
      <c r="T644" s="128">
        <f t="shared" ref="T644:T707" si="290">L644</f>
        <v>0</v>
      </c>
      <c r="U644" s="126">
        <f t="shared" si="269"/>
        <v>0</v>
      </c>
      <c r="V644" s="126">
        <f t="shared" si="270"/>
        <v>0</v>
      </c>
      <c r="W644" s="125">
        <f t="shared" si="271"/>
        <v>0</v>
      </c>
      <c r="X644" s="125">
        <f t="shared" si="272"/>
        <v>0</v>
      </c>
      <c r="Y644" s="127">
        <f t="shared" si="273"/>
        <v>1407.0099999999979</v>
      </c>
      <c r="Z644" s="127">
        <f t="shared" si="274"/>
        <v>479.84593999999817</v>
      </c>
      <c r="AA644" s="127">
        <f t="shared" si="275"/>
        <v>1407.0099999999979</v>
      </c>
      <c r="AB644" s="127">
        <f t="shared" si="276"/>
        <v>479.84593999999817</v>
      </c>
      <c r="AC644" s="91" t="str">
        <f>VLOOKUP(WEEKDAY(C644,2),Служебный!K$4:L$10,2)</f>
        <v>сб</v>
      </c>
      <c r="AD644" s="111" t="str">
        <f t="shared" si="284"/>
        <v/>
      </c>
      <c r="AE644" s="91" t="e">
        <f>VLOOKUP(G:G,Служебный!B:G,6,)</f>
        <v>#N/A</v>
      </c>
      <c r="AF644" s="91" t="e">
        <f>VLOOKUP(G:G,Служебный!B:G,3,FALSE)</f>
        <v>#N/A</v>
      </c>
      <c r="AG644" s="91" t="e">
        <f>VLOOKUP(G:G,Служебный!B:G,4,FALSE)</f>
        <v>#N/A</v>
      </c>
      <c r="AH644" s="112">
        <f t="shared" si="277"/>
        <v>0</v>
      </c>
      <c r="AI644" s="112">
        <f t="shared" si="278"/>
        <v>0</v>
      </c>
      <c r="AJ644" s="112" t="str">
        <f t="shared" si="285"/>
        <v>интрадей</v>
      </c>
      <c r="AK644" s="91" t="str">
        <f>IF(D644&lt;Служебный!P$3,"Раньше открытия",IF(D644&gt;Служебный!P$6,"Позже закрытия",IF(D644&lt;Служебный!P$4,Служебный!N$4,IF((D644&gt;Служебный!P$5),Служебный!N$6,Служебный!N$5))))</f>
        <v>9:30 - 11:00</v>
      </c>
      <c r="AL644" s="91">
        <f t="shared" si="279"/>
        <v>0</v>
      </c>
      <c r="AM644" s="91">
        <f t="shared" si="280"/>
        <v>0</v>
      </c>
      <c r="AN644" s="91" t="str">
        <f t="shared" ref="AN644:AN707" si="291">IF(G644&lt;&gt;"",YEAR(C644),"")</f>
        <v/>
      </c>
      <c r="AO644" s="91" t="str">
        <f t="shared" ref="AO644:AO707" si="292">IF(G644&lt;&gt;"",(IF(TEXT(C644,"MMMM") = "MMMM",TEXT(C644,"ММММ"),TEXT(C644,"MMMM"))),"")</f>
        <v/>
      </c>
      <c r="AP644" s="113" t="str">
        <f t="shared" ref="AP644:AP707" si="293">IF(G644&lt;&gt;"",CEILING((C644-DATE(YEAR(C644),1,1)+WEEKDAY(DATE(YEAR(C644),1,1),2))/7,1),"")</f>
        <v/>
      </c>
      <c r="AQ644" s="114">
        <f t="shared" si="286"/>
        <v>0</v>
      </c>
      <c r="AR644" s="114">
        <f t="shared" si="287"/>
        <v>30000</v>
      </c>
      <c r="AS644" s="114">
        <f t="shared" si="288"/>
        <v>1.5994864666664823</v>
      </c>
      <c r="AT644" s="114">
        <f t="shared" ref="AT644:AT707" si="294">IFERROR(100*(S644-S643-R644)/(S643+R644),"Заполните депозит")</f>
        <v>0</v>
      </c>
      <c r="AU644" s="91">
        <f t="shared" si="281"/>
        <v>0</v>
      </c>
      <c r="AV644" s="91">
        <f t="shared" si="282"/>
        <v>0</v>
      </c>
      <c r="AW644" s="91">
        <f t="shared" si="283"/>
        <v>0</v>
      </c>
      <c r="AX644" s="115">
        <f>IF(AV644=0,AX643,IF(VLOOKUP(C643,Сводный!I:L,2,FALSE)&lt;0,IF(AX643&lt;0,AX643-1,-1),IF(AX643&gt;0,AX643+1,1)))</f>
        <v>-1</v>
      </c>
      <c r="AY644" s="120"/>
    </row>
    <row r="645" spans="1:51" s="25" customFormat="1" ht="11.25">
      <c r="A645" s="124"/>
      <c r="B645" s="116">
        <v>644</v>
      </c>
      <c r="C645" s="134"/>
      <c r="D645" s="83"/>
      <c r="E645" s="84"/>
      <c r="F645" s="83"/>
      <c r="G645" s="85"/>
      <c r="H645" s="85"/>
      <c r="I645" s="86"/>
      <c r="J645" s="86"/>
      <c r="K645" s="85"/>
      <c r="L645" s="86"/>
      <c r="M645" s="118"/>
      <c r="N645" s="108"/>
      <c r="O645" s="109"/>
      <c r="P645" s="110"/>
      <c r="Q645" s="86"/>
      <c r="R645" s="86"/>
      <c r="S645" s="128">
        <f t="shared" si="289"/>
        <v>30479.845939999945</v>
      </c>
      <c r="T645" s="128">
        <f t="shared" si="290"/>
        <v>0</v>
      </c>
      <c r="U645" s="126">
        <f t="shared" si="269"/>
        <v>0</v>
      </c>
      <c r="V645" s="126">
        <f t="shared" si="270"/>
        <v>0</v>
      </c>
      <c r="W645" s="125">
        <f t="shared" si="271"/>
        <v>0</v>
      </c>
      <c r="X645" s="125">
        <f t="shared" si="272"/>
        <v>0</v>
      </c>
      <c r="Y645" s="127">
        <f t="shared" si="273"/>
        <v>1407.0099999999979</v>
      </c>
      <c r="Z645" s="127">
        <f t="shared" si="274"/>
        <v>479.84593999999817</v>
      </c>
      <c r="AA645" s="127">
        <f t="shared" si="275"/>
        <v>1407.0099999999979</v>
      </c>
      <c r="AB645" s="127">
        <f t="shared" si="276"/>
        <v>479.84593999999817</v>
      </c>
      <c r="AC645" s="91" t="str">
        <f>VLOOKUP(WEEKDAY(C645,2),Служебный!K$4:L$10,2)</f>
        <v>сб</v>
      </c>
      <c r="AD645" s="111" t="str">
        <f t="shared" si="284"/>
        <v/>
      </c>
      <c r="AE645" s="91" t="e">
        <f>VLOOKUP(G:G,Служебный!B:G,6,)</f>
        <v>#N/A</v>
      </c>
      <c r="AF645" s="91" t="e">
        <f>VLOOKUP(G:G,Служебный!B:G,3,FALSE)</f>
        <v>#N/A</v>
      </c>
      <c r="AG645" s="91" t="e">
        <f>VLOOKUP(G:G,Служебный!B:G,4,FALSE)</f>
        <v>#N/A</v>
      </c>
      <c r="AH645" s="112">
        <f t="shared" si="277"/>
        <v>0</v>
      </c>
      <c r="AI645" s="112">
        <f t="shared" si="278"/>
        <v>0</v>
      </c>
      <c r="AJ645" s="112" t="str">
        <f t="shared" si="285"/>
        <v>интрадей</v>
      </c>
      <c r="AK645" s="91" t="str">
        <f>IF(D645&lt;Служебный!P$3,"Раньше открытия",IF(D645&gt;Служебный!P$6,"Позже закрытия",IF(D645&lt;Служебный!P$4,Служебный!N$4,IF((D645&gt;Служебный!P$5),Служебный!N$6,Служебный!N$5))))</f>
        <v>9:30 - 11:00</v>
      </c>
      <c r="AL645" s="91">
        <f t="shared" si="279"/>
        <v>0</v>
      </c>
      <c r="AM645" s="91">
        <f t="shared" si="280"/>
        <v>0</v>
      </c>
      <c r="AN645" s="91" t="str">
        <f t="shared" si="291"/>
        <v/>
      </c>
      <c r="AO645" s="91" t="str">
        <f t="shared" si="292"/>
        <v/>
      </c>
      <c r="AP645" s="113" t="str">
        <f t="shared" si="293"/>
        <v/>
      </c>
      <c r="AQ645" s="114">
        <f t="shared" si="286"/>
        <v>0</v>
      </c>
      <c r="AR645" s="114">
        <f t="shared" si="287"/>
        <v>30000</v>
      </c>
      <c r="AS645" s="114">
        <f t="shared" si="288"/>
        <v>1.5994864666664823</v>
      </c>
      <c r="AT645" s="114">
        <f t="shared" si="294"/>
        <v>0</v>
      </c>
      <c r="AU645" s="91">
        <f t="shared" si="281"/>
        <v>0</v>
      </c>
      <c r="AV645" s="91">
        <f t="shared" si="282"/>
        <v>0</v>
      </c>
      <c r="AW645" s="91">
        <f t="shared" si="283"/>
        <v>0</v>
      </c>
      <c r="AX645" s="115">
        <f>IF(AV645=0,AX644,IF(VLOOKUP(C644,Сводный!I:L,2,FALSE)&lt;0,IF(AX644&lt;0,AX644-1,-1),IF(AX644&gt;0,AX644+1,1)))</f>
        <v>-1</v>
      </c>
      <c r="AY645" s="120"/>
    </row>
    <row r="646" spans="1:51" s="25" customFormat="1" ht="11.25">
      <c r="A646" s="124"/>
      <c r="B646" s="116">
        <v>645</v>
      </c>
      <c r="C646" s="134"/>
      <c r="D646" s="83"/>
      <c r="E646" s="84"/>
      <c r="F646" s="83"/>
      <c r="G646" s="85"/>
      <c r="H646" s="85"/>
      <c r="I646" s="86"/>
      <c r="J646" s="86"/>
      <c r="K646" s="85"/>
      <c r="L646" s="86"/>
      <c r="M646" s="118"/>
      <c r="N646" s="108"/>
      <c r="O646" s="109"/>
      <c r="P646" s="110"/>
      <c r="Q646" s="86"/>
      <c r="R646" s="86"/>
      <c r="S646" s="128">
        <f t="shared" si="289"/>
        <v>30479.845939999945</v>
      </c>
      <c r="T646" s="128">
        <f t="shared" si="290"/>
        <v>0</v>
      </c>
      <c r="U646" s="126">
        <f t="shared" si="269"/>
        <v>0</v>
      </c>
      <c r="V646" s="126">
        <f t="shared" si="270"/>
        <v>0</v>
      </c>
      <c r="W646" s="125">
        <f t="shared" si="271"/>
        <v>0</v>
      </c>
      <c r="X646" s="125">
        <f t="shared" si="272"/>
        <v>0</v>
      </c>
      <c r="Y646" s="127">
        <f t="shared" si="273"/>
        <v>1407.0099999999979</v>
      </c>
      <c r="Z646" s="127">
        <f t="shared" si="274"/>
        <v>479.84593999999817</v>
      </c>
      <c r="AA646" s="127">
        <f t="shared" si="275"/>
        <v>1407.0099999999979</v>
      </c>
      <c r="AB646" s="127">
        <f t="shared" si="276"/>
        <v>479.84593999999817</v>
      </c>
      <c r="AC646" s="91" t="str">
        <f>VLOOKUP(WEEKDAY(C646,2),Служебный!K$4:L$10,2)</f>
        <v>сб</v>
      </c>
      <c r="AD646" s="111" t="str">
        <f t="shared" si="284"/>
        <v/>
      </c>
      <c r="AE646" s="91" t="e">
        <f>VLOOKUP(G:G,Служебный!B:G,6,)</f>
        <v>#N/A</v>
      </c>
      <c r="AF646" s="91" t="e">
        <f>VLOOKUP(G:G,Служебный!B:G,3,FALSE)</f>
        <v>#N/A</v>
      </c>
      <c r="AG646" s="91" t="e">
        <f>VLOOKUP(G:G,Служебный!B:G,4,FALSE)</f>
        <v>#N/A</v>
      </c>
      <c r="AH646" s="112">
        <f t="shared" si="277"/>
        <v>0</v>
      </c>
      <c r="AI646" s="112">
        <f t="shared" si="278"/>
        <v>0</v>
      </c>
      <c r="AJ646" s="112" t="str">
        <f t="shared" si="285"/>
        <v>интрадей</v>
      </c>
      <c r="AK646" s="91" t="str">
        <f>IF(D646&lt;Служебный!P$3,"Раньше открытия",IF(D646&gt;Служебный!P$6,"Позже закрытия",IF(D646&lt;Служебный!P$4,Служебный!N$4,IF((D646&gt;Служебный!P$5),Служебный!N$6,Служебный!N$5))))</f>
        <v>9:30 - 11:00</v>
      </c>
      <c r="AL646" s="91">
        <f t="shared" si="279"/>
        <v>0</v>
      </c>
      <c r="AM646" s="91">
        <f t="shared" si="280"/>
        <v>0</v>
      </c>
      <c r="AN646" s="91" t="str">
        <f t="shared" si="291"/>
        <v/>
      </c>
      <c r="AO646" s="91" t="str">
        <f t="shared" si="292"/>
        <v/>
      </c>
      <c r="AP646" s="113" t="str">
        <f t="shared" si="293"/>
        <v/>
      </c>
      <c r="AQ646" s="114">
        <f t="shared" si="286"/>
        <v>0</v>
      </c>
      <c r="AR646" s="114">
        <f t="shared" si="287"/>
        <v>30000</v>
      </c>
      <c r="AS646" s="114">
        <f t="shared" si="288"/>
        <v>1.5994864666664823</v>
      </c>
      <c r="AT646" s="114">
        <f t="shared" si="294"/>
        <v>0</v>
      </c>
      <c r="AU646" s="91">
        <f t="shared" si="281"/>
        <v>0</v>
      </c>
      <c r="AV646" s="91">
        <f t="shared" si="282"/>
        <v>0</v>
      </c>
      <c r="AW646" s="91">
        <f t="shared" si="283"/>
        <v>0</v>
      </c>
      <c r="AX646" s="115">
        <f>IF(AV646=0,AX645,IF(VLOOKUP(C645,Сводный!I:L,2,FALSE)&lt;0,IF(AX645&lt;0,AX645-1,-1),IF(AX645&gt;0,AX645+1,1)))</f>
        <v>-1</v>
      </c>
      <c r="AY646" s="120"/>
    </row>
    <row r="647" spans="1:51" s="25" customFormat="1" ht="11.25">
      <c r="A647" s="124"/>
      <c r="B647" s="116">
        <v>646</v>
      </c>
      <c r="C647" s="134"/>
      <c r="D647" s="83"/>
      <c r="E647" s="84"/>
      <c r="F647" s="83"/>
      <c r="G647" s="85"/>
      <c r="H647" s="85"/>
      <c r="I647" s="86"/>
      <c r="J647" s="86"/>
      <c r="K647" s="85"/>
      <c r="L647" s="86"/>
      <c r="M647" s="118"/>
      <c r="N647" s="108"/>
      <c r="O647" s="109"/>
      <c r="P647" s="110"/>
      <c r="Q647" s="86"/>
      <c r="R647" s="86"/>
      <c r="S647" s="128">
        <f t="shared" si="289"/>
        <v>30479.845939999945</v>
      </c>
      <c r="T647" s="128">
        <f t="shared" si="290"/>
        <v>0</v>
      </c>
      <c r="U647" s="126">
        <f t="shared" si="269"/>
        <v>0</v>
      </c>
      <c r="V647" s="126">
        <f t="shared" si="270"/>
        <v>0</v>
      </c>
      <c r="W647" s="125">
        <f t="shared" si="271"/>
        <v>0</v>
      </c>
      <c r="X647" s="125">
        <f t="shared" si="272"/>
        <v>0</v>
      </c>
      <c r="Y647" s="127">
        <f t="shared" si="273"/>
        <v>1407.0099999999979</v>
      </c>
      <c r="Z647" s="127">
        <f t="shared" si="274"/>
        <v>479.84593999999817</v>
      </c>
      <c r="AA647" s="127">
        <f t="shared" si="275"/>
        <v>1407.0099999999979</v>
      </c>
      <c r="AB647" s="127">
        <f t="shared" si="276"/>
        <v>479.84593999999817</v>
      </c>
      <c r="AC647" s="91" t="str">
        <f>VLOOKUP(WEEKDAY(C647,2),Служебный!K$4:L$10,2)</f>
        <v>сб</v>
      </c>
      <c r="AD647" s="111" t="str">
        <f t="shared" si="284"/>
        <v/>
      </c>
      <c r="AE647" s="91" t="e">
        <f>VLOOKUP(G:G,Служебный!B:G,6,)</f>
        <v>#N/A</v>
      </c>
      <c r="AF647" s="91" t="e">
        <f>VLOOKUP(G:G,Служебный!B:G,3,FALSE)</f>
        <v>#N/A</v>
      </c>
      <c r="AG647" s="91" t="e">
        <f>VLOOKUP(G:G,Служебный!B:G,4,FALSE)</f>
        <v>#N/A</v>
      </c>
      <c r="AH647" s="112">
        <f t="shared" si="277"/>
        <v>0</v>
      </c>
      <c r="AI647" s="112">
        <f t="shared" si="278"/>
        <v>0</v>
      </c>
      <c r="AJ647" s="112" t="str">
        <f t="shared" si="285"/>
        <v>интрадей</v>
      </c>
      <c r="AK647" s="91" t="str">
        <f>IF(D647&lt;Служебный!P$3,"Раньше открытия",IF(D647&gt;Служебный!P$6,"Позже закрытия",IF(D647&lt;Служебный!P$4,Служебный!N$4,IF((D647&gt;Служебный!P$5),Служебный!N$6,Служебный!N$5))))</f>
        <v>9:30 - 11:00</v>
      </c>
      <c r="AL647" s="91">
        <f t="shared" si="279"/>
        <v>0</v>
      </c>
      <c r="AM647" s="91">
        <f t="shared" si="280"/>
        <v>0</v>
      </c>
      <c r="AN647" s="91" t="str">
        <f t="shared" si="291"/>
        <v/>
      </c>
      <c r="AO647" s="91" t="str">
        <f t="shared" si="292"/>
        <v/>
      </c>
      <c r="AP647" s="113" t="str">
        <f t="shared" si="293"/>
        <v/>
      </c>
      <c r="AQ647" s="114">
        <f t="shared" si="286"/>
        <v>0</v>
      </c>
      <c r="AR647" s="114">
        <f t="shared" si="287"/>
        <v>30000</v>
      </c>
      <c r="AS647" s="114">
        <f t="shared" si="288"/>
        <v>1.5994864666664823</v>
      </c>
      <c r="AT647" s="114">
        <f t="shared" si="294"/>
        <v>0</v>
      </c>
      <c r="AU647" s="91">
        <f t="shared" si="281"/>
        <v>0</v>
      </c>
      <c r="AV647" s="91">
        <f t="shared" si="282"/>
        <v>0</v>
      </c>
      <c r="AW647" s="91">
        <f t="shared" si="283"/>
        <v>0</v>
      </c>
      <c r="AX647" s="115">
        <f>IF(AV647=0,AX646,IF(VLOOKUP(C646,Сводный!I:L,2,FALSE)&lt;0,IF(AX646&lt;0,AX646-1,-1),IF(AX646&gt;0,AX646+1,1)))</f>
        <v>-1</v>
      </c>
      <c r="AY647" s="120"/>
    </row>
    <row r="648" spans="1:51" s="25" customFormat="1" ht="11.25">
      <c r="A648" s="124"/>
      <c r="B648" s="116">
        <v>647</v>
      </c>
      <c r="C648" s="134"/>
      <c r="D648" s="83"/>
      <c r="E648" s="84"/>
      <c r="F648" s="83"/>
      <c r="G648" s="85"/>
      <c r="H648" s="85"/>
      <c r="I648" s="86"/>
      <c r="J648" s="86"/>
      <c r="K648" s="85"/>
      <c r="L648" s="86"/>
      <c r="M648" s="118"/>
      <c r="N648" s="108"/>
      <c r="O648" s="109"/>
      <c r="P648" s="110"/>
      <c r="Q648" s="86"/>
      <c r="R648" s="86"/>
      <c r="S648" s="128">
        <f t="shared" si="289"/>
        <v>30479.845939999945</v>
      </c>
      <c r="T648" s="128">
        <f t="shared" si="290"/>
        <v>0</v>
      </c>
      <c r="U648" s="126">
        <f t="shared" si="269"/>
        <v>0</v>
      </c>
      <c r="V648" s="126">
        <f t="shared" si="270"/>
        <v>0</v>
      </c>
      <c r="W648" s="125">
        <f t="shared" si="271"/>
        <v>0</v>
      </c>
      <c r="X648" s="125">
        <f t="shared" si="272"/>
        <v>0</v>
      </c>
      <c r="Y648" s="127">
        <f t="shared" si="273"/>
        <v>1407.0099999999979</v>
      </c>
      <c r="Z648" s="127">
        <f t="shared" si="274"/>
        <v>479.84593999999817</v>
      </c>
      <c r="AA648" s="127">
        <f t="shared" si="275"/>
        <v>1407.0099999999979</v>
      </c>
      <c r="AB648" s="127">
        <f t="shared" si="276"/>
        <v>479.84593999999817</v>
      </c>
      <c r="AC648" s="91" t="str">
        <f>VLOOKUP(WEEKDAY(C648,2),Служебный!K$4:L$10,2)</f>
        <v>сб</v>
      </c>
      <c r="AD648" s="111" t="str">
        <f t="shared" si="284"/>
        <v/>
      </c>
      <c r="AE648" s="91" t="e">
        <f>VLOOKUP(G:G,Служебный!B:G,6,)</f>
        <v>#N/A</v>
      </c>
      <c r="AF648" s="91" t="e">
        <f>VLOOKUP(G:G,Служебный!B:G,3,FALSE)</f>
        <v>#N/A</v>
      </c>
      <c r="AG648" s="91" t="e">
        <f>VLOOKUP(G:G,Служебный!B:G,4,FALSE)</f>
        <v>#N/A</v>
      </c>
      <c r="AH648" s="112">
        <f t="shared" si="277"/>
        <v>0</v>
      </c>
      <c r="AI648" s="112">
        <f t="shared" si="278"/>
        <v>0</v>
      </c>
      <c r="AJ648" s="112" t="str">
        <f t="shared" si="285"/>
        <v>интрадей</v>
      </c>
      <c r="AK648" s="91" t="str">
        <f>IF(D648&lt;Служебный!P$3,"Раньше открытия",IF(D648&gt;Служебный!P$6,"Позже закрытия",IF(D648&lt;Служебный!P$4,Служебный!N$4,IF((D648&gt;Служебный!P$5),Служебный!N$6,Служебный!N$5))))</f>
        <v>9:30 - 11:00</v>
      </c>
      <c r="AL648" s="91">
        <f t="shared" si="279"/>
        <v>0</v>
      </c>
      <c r="AM648" s="91">
        <f t="shared" si="280"/>
        <v>0</v>
      </c>
      <c r="AN648" s="91" t="str">
        <f t="shared" si="291"/>
        <v/>
      </c>
      <c r="AO648" s="91" t="str">
        <f t="shared" si="292"/>
        <v/>
      </c>
      <c r="AP648" s="113" t="str">
        <f t="shared" si="293"/>
        <v/>
      </c>
      <c r="AQ648" s="114">
        <f t="shared" si="286"/>
        <v>0</v>
      </c>
      <c r="AR648" s="114">
        <f t="shared" si="287"/>
        <v>30000</v>
      </c>
      <c r="AS648" s="114">
        <f t="shared" si="288"/>
        <v>1.5994864666664823</v>
      </c>
      <c r="AT648" s="114">
        <f t="shared" si="294"/>
        <v>0</v>
      </c>
      <c r="AU648" s="91">
        <f t="shared" si="281"/>
        <v>0</v>
      </c>
      <c r="AV648" s="91">
        <f t="shared" si="282"/>
        <v>0</v>
      </c>
      <c r="AW648" s="91">
        <f t="shared" si="283"/>
        <v>0</v>
      </c>
      <c r="AX648" s="115">
        <f>IF(AV648=0,AX647,IF(VLOOKUP(C647,Сводный!I:L,2,FALSE)&lt;0,IF(AX647&lt;0,AX647-1,-1),IF(AX647&gt;0,AX647+1,1)))</f>
        <v>-1</v>
      </c>
      <c r="AY648" s="120"/>
    </row>
    <row r="649" spans="1:51" s="25" customFormat="1" ht="11.25">
      <c r="A649" s="124"/>
      <c r="B649" s="116">
        <v>648</v>
      </c>
      <c r="C649" s="134"/>
      <c r="D649" s="83"/>
      <c r="E649" s="84"/>
      <c r="F649" s="83"/>
      <c r="G649" s="85"/>
      <c r="H649" s="85"/>
      <c r="I649" s="86"/>
      <c r="J649" s="86"/>
      <c r="K649" s="85"/>
      <c r="L649" s="86"/>
      <c r="M649" s="118"/>
      <c r="N649" s="108"/>
      <c r="O649" s="109"/>
      <c r="P649" s="110"/>
      <c r="Q649" s="86"/>
      <c r="R649" s="86"/>
      <c r="S649" s="128">
        <f t="shared" si="289"/>
        <v>30479.845939999945</v>
      </c>
      <c r="T649" s="128">
        <f t="shared" si="290"/>
        <v>0</v>
      </c>
      <c r="U649" s="126">
        <f t="shared" si="269"/>
        <v>0</v>
      </c>
      <c r="V649" s="126">
        <f t="shared" si="270"/>
        <v>0</v>
      </c>
      <c r="W649" s="125">
        <f t="shared" si="271"/>
        <v>0</v>
      </c>
      <c r="X649" s="125">
        <f t="shared" si="272"/>
        <v>0</v>
      </c>
      <c r="Y649" s="127">
        <f t="shared" si="273"/>
        <v>1407.0099999999979</v>
      </c>
      <c r="Z649" s="127">
        <f t="shared" si="274"/>
        <v>479.84593999999817</v>
      </c>
      <c r="AA649" s="127">
        <f t="shared" si="275"/>
        <v>1407.0099999999979</v>
      </c>
      <c r="AB649" s="127">
        <f t="shared" si="276"/>
        <v>479.84593999999817</v>
      </c>
      <c r="AC649" s="91" t="str">
        <f>VLOOKUP(WEEKDAY(C649,2),Служебный!K$4:L$10,2)</f>
        <v>сб</v>
      </c>
      <c r="AD649" s="111" t="str">
        <f t="shared" si="284"/>
        <v/>
      </c>
      <c r="AE649" s="91" t="e">
        <f>VLOOKUP(G:G,Служебный!B:G,6,)</f>
        <v>#N/A</v>
      </c>
      <c r="AF649" s="91" t="e">
        <f>VLOOKUP(G:G,Служебный!B:G,3,FALSE)</f>
        <v>#N/A</v>
      </c>
      <c r="AG649" s="91" t="e">
        <f>VLOOKUP(G:G,Служебный!B:G,4,FALSE)</f>
        <v>#N/A</v>
      </c>
      <c r="AH649" s="112">
        <f t="shared" si="277"/>
        <v>0</v>
      </c>
      <c r="AI649" s="112">
        <f t="shared" si="278"/>
        <v>0</v>
      </c>
      <c r="AJ649" s="112" t="str">
        <f t="shared" si="285"/>
        <v>интрадей</v>
      </c>
      <c r="AK649" s="91" t="str">
        <f>IF(D649&lt;Служебный!P$3,"Раньше открытия",IF(D649&gt;Служебный!P$6,"Позже закрытия",IF(D649&lt;Служебный!P$4,Служебный!N$4,IF((D649&gt;Служебный!P$5),Служебный!N$6,Служебный!N$5))))</f>
        <v>9:30 - 11:00</v>
      </c>
      <c r="AL649" s="91">
        <f t="shared" si="279"/>
        <v>0</v>
      </c>
      <c r="AM649" s="91">
        <f t="shared" si="280"/>
        <v>0</v>
      </c>
      <c r="AN649" s="91" t="str">
        <f t="shared" si="291"/>
        <v/>
      </c>
      <c r="AO649" s="91" t="str">
        <f t="shared" si="292"/>
        <v/>
      </c>
      <c r="AP649" s="113" t="str">
        <f t="shared" si="293"/>
        <v/>
      </c>
      <c r="AQ649" s="114">
        <f t="shared" si="286"/>
        <v>0</v>
      </c>
      <c r="AR649" s="114">
        <f t="shared" si="287"/>
        <v>30000</v>
      </c>
      <c r="AS649" s="114">
        <f t="shared" si="288"/>
        <v>1.5994864666664823</v>
      </c>
      <c r="AT649" s="114">
        <f t="shared" si="294"/>
        <v>0</v>
      </c>
      <c r="AU649" s="91">
        <f t="shared" si="281"/>
        <v>0</v>
      </c>
      <c r="AV649" s="91">
        <f t="shared" si="282"/>
        <v>0</v>
      </c>
      <c r="AW649" s="91">
        <f t="shared" si="283"/>
        <v>0</v>
      </c>
      <c r="AX649" s="115">
        <f>IF(AV649=0,AX648,IF(VLOOKUP(C648,Сводный!I:L,2,FALSE)&lt;0,IF(AX648&lt;0,AX648-1,-1),IF(AX648&gt;0,AX648+1,1)))</f>
        <v>-1</v>
      </c>
      <c r="AY649" s="120"/>
    </row>
    <row r="650" spans="1:51" s="25" customFormat="1" ht="11.25">
      <c r="A650" s="124"/>
      <c r="B650" s="116">
        <v>649</v>
      </c>
      <c r="C650" s="134"/>
      <c r="D650" s="83"/>
      <c r="E650" s="84"/>
      <c r="F650" s="83"/>
      <c r="G650" s="85"/>
      <c r="H650" s="85"/>
      <c r="I650" s="86"/>
      <c r="J650" s="86"/>
      <c r="K650" s="85"/>
      <c r="L650" s="86"/>
      <c r="M650" s="118"/>
      <c r="N650" s="108"/>
      <c r="O650" s="109"/>
      <c r="P650" s="110"/>
      <c r="Q650" s="86"/>
      <c r="R650" s="86"/>
      <c r="S650" s="128">
        <f t="shared" si="289"/>
        <v>30479.845939999945</v>
      </c>
      <c r="T650" s="128">
        <f t="shared" si="290"/>
        <v>0</v>
      </c>
      <c r="U650" s="126">
        <f t="shared" si="269"/>
        <v>0</v>
      </c>
      <c r="V650" s="126">
        <f t="shared" si="270"/>
        <v>0</v>
      </c>
      <c r="W650" s="125">
        <f t="shared" si="271"/>
        <v>0</v>
      </c>
      <c r="X650" s="125">
        <f t="shared" si="272"/>
        <v>0</v>
      </c>
      <c r="Y650" s="127">
        <f t="shared" si="273"/>
        <v>1407.0099999999979</v>
      </c>
      <c r="Z650" s="127">
        <f t="shared" si="274"/>
        <v>479.84593999999817</v>
      </c>
      <c r="AA650" s="127">
        <f t="shared" si="275"/>
        <v>1407.0099999999979</v>
      </c>
      <c r="AB650" s="127">
        <f t="shared" si="276"/>
        <v>479.84593999999817</v>
      </c>
      <c r="AC650" s="91" t="str">
        <f>VLOOKUP(WEEKDAY(C650,2),Служебный!K$4:L$10,2)</f>
        <v>сб</v>
      </c>
      <c r="AD650" s="111" t="str">
        <f t="shared" si="284"/>
        <v/>
      </c>
      <c r="AE650" s="91" t="e">
        <f>VLOOKUP(G:G,Служебный!B:G,6,)</f>
        <v>#N/A</v>
      </c>
      <c r="AF650" s="91" t="e">
        <f>VLOOKUP(G:G,Служебный!B:G,3,FALSE)</f>
        <v>#N/A</v>
      </c>
      <c r="AG650" s="91" t="e">
        <f>VLOOKUP(G:G,Служебный!B:G,4,FALSE)</f>
        <v>#N/A</v>
      </c>
      <c r="AH650" s="112">
        <f t="shared" si="277"/>
        <v>0</v>
      </c>
      <c r="AI650" s="112">
        <f t="shared" si="278"/>
        <v>0</v>
      </c>
      <c r="AJ650" s="112" t="str">
        <f t="shared" si="285"/>
        <v>интрадей</v>
      </c>
      <c r="AK650" s="91" t="str">
        <f>IF(D650&lt;Служебный!P$3,"Раньше открытия",IF(D650&gt;Служебный!P$6,"Позже закрытия",IF(D650&lt;Служебный!P$4,Служебный!N$4,IF((D650&gt;Служебный!P$5),Служебный!N$6,Служебный!N$5))))</f>
        <v>9:30 - 11:00</v>
      </c>
      <c r="AL650" s="91">
        <f t="shared" si="279"/>
        <v>0</v>
      </c>
      <c r="AM650" s="91">
        <f t="shared" si="280"/>
        <v>0</v>
      </c>
      <c r="AN650" s="91" t="str">
        <f t="shared" si="291"/>
        <v/>
      </c>
      <c r="AO650" s="91" t="str">
        <f t="shared" si="292"/>
        <v/>
      </c>
      <c r="AP650" s="113" t="str">
        <f t="shared" si="293"/>
        <v/>
      </c>
      <c r="AQ650" s="114">
        <f t="shared" si="286"/>
        <v>0</v>
      </c>
      <c r="AR650" s="114">
        <f t="shared" si="287"/>
        <v>30000</v>
      </c>
      <c r="AS650" s="114">
        <f t="shared" si="288"/>
        <v>1.5994864666664823</v>
      </c>
      <c r="AT650" s="114">
        <f t="shared" si="294"/>
        <v>0</v>
      </c>
      <c r="AU650" s="91">
        <f t="shared" si="281"/>
        <v>0</v>
      </c>
      <c r="AV650" s="91">
        <f t="shared" si="282"/>
        <v>0</v>
      </c>
      <c r="AW650" s="91">
        <f t="shared" si="283"/>
        <v>0</v>
      </c>
      <c r="AX650" s="115">
        <f>IF(AV650=0,AX649,IF(VLOOKUP(C649,Сводный!I:L,2,FALSE)&lt;0,IF(AX649&lt;0,AX649-1,-1),IF(AX649&gt;0,AX649+1,1)))</f>
        <v>-1</v>
      </c>
      <c r="AY650" s="120"/>
    </row>
    <row r="651" spans="1:51" s="25" customFormat="1" ht="11.25">
      <c r="A651" s="124"/>
      <c r="B651" s="116">
        <v>650</v>
      </c>
      <c r="C651" s="134"/>
      <c r="D651" s="83"/>
      <c r="E651" s="84"/>
      <c r="F651" s="83"/>
      <c r="G651" s="85"/>
      <c r="H651" s="85"/>
      <c r="I651" s="86"/>
      <c r="J651" s="86"/>
      <c r="K651" s="85"/>
      <c r="L651" s="86"/>
      <c r="M651" s="118"/>
      <c r="N651" s="108"/>
      <c r="O651" s="109"/>
      <c r="P651" s="110"/>
      <c r="Q651" s="86"/>
      <c r="R651" s="86"/>
      <c r="S651" s="128">
        <f t="shared" si="289"/>
        <v>30479.845939999945</v>
      </c>
      <c r="T651" s="128">
        <f t="shared" si="290"/>
        <v>0</v>
      </c>
      <c r="U651" s="126">
        <f t="shared" si="269"/>
        <v>0</v>
      </c>
      <c r="V651" s="126">
        <f t="shared" si="270"/>
        <v>0</v>
      </c>
      <c r="W651" s="125">
        <f t="shared" si="271"/>
        <v>0</v>
      </c>
      <c r="X651" s="125">
        <f t="shared" si="272"/>
        <v>0</v>
      </c>
      <c r="Y651" s="127">
        <f t="shared" si="273"/>
        <v>1407.0099999999979</v>
      </c>
      <c r="Z651" s="127">
        <f t="shared" si="274"/>
        <v>479.84593999999817</v>
      </c>
      <c r="AA651" s="127">
        <f t="shared" si="275"/>
        <v>1407.0099999999979</v>
      </c>
      <c r="AB651" s="127">
        <f t="shared" si="276"/>
        <v>479.84593999999817</v>
      </c>
      <c r="AC651" s="91" t="str">
        <f>VLOOKUP(WEEKDAY(C651,2),Служебный!K$4:L$10,2)</f>
        <v>сб</v>
      </c>
      <c r="AD651" s="111" t="str">
        <f t="shared" si="284"/>
        <v/>
      </c>
      <c r="AE651" s="91" t="e">
        <f>VLOOKUP(G:G,Служебный!B:G,6,)</f>
        <v>#N/A</v>
      </c>
      <c r="AF651" s="91" t="e">
        <f>VLOOKUP(G:G,Служебный!B:G,3,FALSE)</f>
        <v>#N/A</v>
      </c>
      <c r="AG651" s="91" t="e">
        <f>VLOOKUP(G:G,Служебный!B:G,4,FALSE)</f>
        <v>#N/A</v>
      </c>
      <c r="AH651" s="112">
        <f t="shared" si="277"/>
        <v>0</v>
      </c>
      <c r="AI651" s="112">
        <f t="shared" si="278"/>
        <v>0</v>
      </c>
      <c r="AJ651" s="112" t="str">
        <f t="shared" si="285"/>
        <v>интрадей</v>
      </c>
      <c r="AK651" s="91" t="str">
        <f>IF(D651&lt;Служебный!P$3,"Раньше открытия",IF(D651&gt;Служебный!P$6,"Позже закрытия",IF(D651&lt;Служебный!P$4,Служебный!N$4,IF((D651&gt;Служебный!P$5),Служебный!N$6,Служебный!N$5))))</f>
        <v>9:30 - 11:00</v>
      </c>
      <c r="AL651" s="91">
        <f t="shared" si="279"/>
        <v>0</v>
      </c>
      <c r="AM651" s="91">
        <f t="shared" si="280"/>
        <v>0</v>
      </c>
      <c r="AN651" s="91" t="str">
        <f t="shared" si="291"/>
        <v/>
      </c>
      <c r="AO651" s="91" t="str">
        <f t="shared" si="292"/>
        <v/>
      </c>
      <c r="AP651" s="113" t="str">
        <f t="shared" si="293"/>
        <v/>
      </c>
      <c r="AQ651" s="114">
        <f t="shared" si="286"/>
        <v>0</v>
      </c>
      <c r="AR651" s="114">
        <f t="shared" si="287"/>
        <v>30000</v>
      </c>
      <c r="AS651" s="114">
        <f t="shared" si="288"/>
        <v>1.5994864666664823</v>
      </c>
      <c r="AT651" s="114">
        <f t="shared" si="294"/>
        <v>0</v>
      </c>
      <c r="AU651" s="91">
        <f t="shared" si="281"/>
        <v>0</v>
      </c>
      <c r="AV651" s="91">
        <f t="shared" si="282"/>
        <v>0</v>
      </c>
      <c r="AW651" s="91">
        <f t="shared" si="283"/>
        <v>0</v>
      </c>
      <c r="AX651" s="115">
        <f>IF(AV651=0,AX650,IF(VLOOKUP(C650,Сводный!I:L,2,FALSE)&lt;0,IF(AX650&lt;0,AX650-1,-1),IF(AX650&gt;0,AX650+1,1)))</f>
        <v>-1</v>
      </c>
      <c r="AY651" s="120"/>
    </row>
    <row r="652" spans="1:51" s="25" customFormat="1" ht="11.25">
      <c r="A652" s="124"/>
      <c r="B652" s="116">
        <v>651</v>
      </c>
      <c r="C652" s="134"/>
      <c r="D652" s="83"/>
      <c r="E652" s="84"/>
      <c r="F652" s="83"/>
      <c r="G652" s="85"/>
      <c r="H652" s="85"/>
      <c r="I652" s="86"/>
      <c r="J652" s="86"/>
      <c r="K652" s="85"/>
      <c r="L652" s="86"/>
      <c r="M652" s="118"/>
      <c r="N652" s="108"/>
      <c r="O652" s="109"/>
      <c r="P652" s="110"/>
      <c r="Q652" s="86"/>
      <c r="R652" s="86"/>
      <c r="S652" s="128">
        <f t="shared" si="289"/>
        <v>30479.845939999945</v>
      </c>
      <c r="T652" s="128">
        <f t="shared" si="290"/>
        <v>0</v>
      </c>
      <c r="U652" s="126">
        <f t="shared" si="269"/>
        <v>0</v>
      </c>
      <c r="V652" s="126">
        <f t="shared" si="270"/>
        <v>0</v>
      </c>
      <c r="W652" s="125">
        <f t="shared" si="271"/>
        <v>0</v>
      </c>
      <c r="X652" s="125">
        <f t="shared" si="272"/>
        <v>0</v>
      </c>
      <c r="Y652" s="127">
        <f t="shared" si="273"/>
        <v>1407.0099999999979</v>
      </c>
      <c r="Z652" s="127">
        <f t="shared" si="274"/>
        <v>479.84593999999817</v>
      </c>
      <c r="AA652" s="127">
        <f t="shared" si="275"/>
        <v>1407.0099999999979</v>
      </c>
      <c r="AB652" s="127">
        <f t="shared" si="276"/>
        <v>479.84593999999817</v>
      </c>
      <c r="AC652" s="91" t="str">
        <f>VLOOKUP(WEEKDAY(C652,2),Служебный!K$4:L$10,2)</f>
        <v>сб</v>
      </c>
      <c r="AD652" s="111" t="str">
        <f t="shared" si="284"/>
        <v/>
      </c>
      <c r="AE652" s="91" t="e">
        <f>VLOOKUP(G:G,Служебный!B:G,6,)</f>
        <v>#N/A</v>
      </c>
      <c r="AF652" s="91" t="e">
        <f>VLOOKUP(G:G,Служебный!B:G,3,FALSE)</f>
        <v>#N/A</v>
      </c>
      <c r="AG652" s="91" t="e">
        <f>VLOOKUP(G:G,Служебный!B:G,4,FALSE)</f>
        <v>#N/A</v>
      </c>
      <c r="AH652" s="112">
        <f t="shared" si="277"/>
        <v>0</v>
      </c>
      <c r="AI652" s="112">
        <f t="shared" si="278"/>
        <v>0</v>
      </c>
      <c r="AJ652" s="112" t="str">
        <f t="shared" si="285"/>
        <v>интрадей</v>
      </c>
      <c r="AK652" s="91" t="str">
        <f>IF(D652&lt;Служебный!P$3,"Раньше открытия",IF(D652&gt;Служебный!P$6,"Позже закрытия",IF(D652&lt;Служебный!P$4,Служебный!N$4,IF((D652&gt;Служебный!P$5),Служебный!N$6,Служебный!N$5))))</f>
        <v>9:30 - 11:00</v>
      </c>
      <c r="AL652" s="91">
        <f t="shared" si="279"/>
        <v>0</v>
      </c>
      <c r="AM652" s="91">
        <f t="shared" si="280"/>
        <v>0</v>
      </c>
      <c r="AN652" s="91" t="str">
        <f t="shared" si="291"/>
        <v/>
      </c>
      <c r="AO652" s="91" t="str">
        <f t="shared" si="292"/>
        <v/>
      </c>
      <c r="AP652" s="113" t="str">
        <f t="shared" si="293"/>
        <v/>
      </c>
      <c r="AQ652" s="114">
        <f t="shared" si="286"/>
        <v>0</v>
      </c>
      <c r="AR652" s="114">
        <f t="shared" si="287"/>
        <v>30000</v>
      </c>
      <c r="AS652" s="114">
        <f t="shared" si="288"/>
        <v>1.5994864666664823</v>
      </c>
      <c r="AT652" s="114">
        <f t="shared" si="294"/>
        <v>0</v>
      </c>
      <c r="AU652" s="91">
        <f t="shared" si="281"/>
        <v>0</v>
      </c>
      <c r="AV652" s="91">
        <f t="shared" si="282"/>
        <v>0</v>
      </c>
      <c r="AW652" s="91">
        <f t="shared" si="283"/>
        <v>0</v>
      </c>
      <c r="AX652" s="115">
        <f>IF(AV652=0,AX651,IF(VLOOKUP(C651,Сводный!I:L,2,FALSE)&lt;0,IF(AX651&lt;0,AX651-1,-1),IF(AX651&gt;0,AX651+1,1)))</f>
        <v>-1</v>
      </c>
      <c r="AY652" s="120"/>
    </row>
    <row r="653" spans="1:51" s="25" customFormat="1" ht="11.25">
      <c r="A653" s="124"/>
      <c r="B653" s="116">
        <v>652</v>
      </c>
      <c r="C653" s="134"/>
      <c r="D653" s="83"/>
      <c r="E653" s="84"/>
      <c r="F653" s="83"/>
      <c r="G653" s="85"/>
      <c r="H653" s="85"/>
      <c r="I653" s="86"/>
      <c r="J653" s="86"/>
      <c r="K653" s="85"/>
      <c r="L653" s="86"/>
      <c r="M653" s="118"/>
      <c r="N653" s="108"/>
      <c r="O653" s="109"/>
      <c r="P653" s="110"/>
      <c r="Q653" s="86"/>
      <c r="R653" s="86"/>
      <c r="S653" s="128">
        <f t="shared" si="289"/>
        <v>30479.845939999945</v>
      </c>
      <c r="T653" s="128">
        <f t="shared" si="290"/>
        <v>0</v>
      </c>
      <c r="U653" s="126">
        <f t="shared" si="269"/>
        <v>0</v>
      </c>
      <c r="V653" s="126">
        <f t="shared" si="270"/>
        <v>0</v>
      </c>
      <c r="W653" s="125">
        <f t="shared" si="271"/>
        <v>0</v>
      </c>
      <c r="X653" s="125">
        <f t="shared" si="272"/>
        <v>0</v>
      </c>
      <c r="Y653" s="127">
        <f t="shared" si="273"/>
        <v>1407.0099999999979</v>
      </c>
      <c r="Z653" s="127">
        <f t="shared" si="274"/>
        <v>479.84593999999817</v>
      </c>
      <c r="AA653" s="127">
        <f t="shared" si="275"/>
        <v>1407.0099999999979</v>
      </c>
      <c r="AB653" s="127">
        <f t="shared" si="276"/>
        <v>479.84593999999817</v>
      </c>
      <c r="AC653" s="91" t="str">
        <f>VLOOKUP(WEEKDAY(C653,2),Служебный!K$4:L$10,2)</f>
        <v>сб</v>
      </c>
      <c r="AD653" s="111" t="str">
        <f t="shared" si="284"/>
        <v/>
      </c>
      <c r="AE653" s="91" t="e">
        <f>VLOOKUP(G:G,Служебный!B:G,6,)</f>
        <v>#N/A</v>
      </c>
      <c r="AF653" s="91" t="e">
        <f>VLOOKUP(G:G,Служебный!B:G,3,FALSE)</f>
        <v>#N/A</v>
      </c>
      <c r="AG653" s="91" t="e">
        <f>VLOOKUP(G:G,Служебный!B:G,4,FALSE)</f>
        <v>#N/A</v>
      </c>
      <c r="AH653" s="112">
        <f t="shared" si="277"/>
        <v>0</v>
      </c>
      <c r="AI653" s="112">
        <f t="shared" si="278"/>
        <v>0</v>
      </c>
      <c r="AJ653" s="112" t="str">
        <f t="shared" si="285"/>
        <v>интрадей</v>
      </c>
      <c r="AK653" s="91" t="str">
        <f>IF(D653&lt;Служебный!P$3,"Раньше открытия",IF(D653&gt;Служебный!P$6,"Позже закрытия",IF(D653&lt;Служебный!P$4,Служебный!N$4,IF((D653&gt;Служебный!P$5),Служебный!N$6,Служебный!N$5))))</f>
        <v>9:30 - 11:00</v>
      </c>
      <c r="AL653" s="91">
        <f t="shared" si="279"/>
        <v>0</v>
      </c>
      <c r="AM653" s="91">
        <f t="shared" si="280"/>
        <v>0</v>
      </c>
      <c r="AN653" s="91" t="str">
        <f t="shared" si="291"/>
        <v/>
      </c>
      <c r="AO653" s="91" t="str">
        <f t="shared" si="292"/>
        <v/>
      </c>
      <c r="AP653" s="113" t="str">
        <f t="shared" si="293"/>
        <v/>
      </c>
      <c r="AQ653" s="114">
        <f t="shared" si="286"/>
        <v>0</v>
      </c>
      <c r="AR653" s="114">
        <f t="shared" si="287"/>
        <v>30000</v>
      </c>
      <c r="AS653" s="114">
        <f t="shared" si="288"/>
        <v>1.5994864666664823</v>
      </c>
      <c r="AT653" s="114">
        <f t="shared" si="294"/>
        <v>0</v>
      </c>
      <c r="AU653" s="91">
        <f t="shared" si="281"/>
        <v>0</v>
      </c>
      <c r="AV653" s="91">
        <f t="shared" si="282"/>
        <v>0</v>
      </c>
      <c r="AW653" s="91">
        <f t="shared" si="283"/>
        <v>0</v>
      </c>
      <c r="AX653" s="115">
        <f>IF(AV653=0,AX652,IF(VLOOKUP(C652,Сводный!I:L,2,FALSE)&lt;0,IF(AX652&lt;0,AX652-1,-1),IF(AX652&gt;0,AX652+1,1)))</f>
        <v>-1</v>
      </c>
      <c r="AY653" s="120"/>
    </row>
    <row r="654" spans="1:51" s="25" customFormat="1" ht="11.25">
      <c r="A654" s="124"/>
      <c r="B654" s="116">
        <v>653</v>
      </c>
      <c r="C654" s="134"/>
      <c r="D654" s="83"/>
      <c r="E654" s="84"/>
      <c r="F654" s="83"/>
      <c r="G654" s="85"/>
      <c r="H654" s="85"/>
      <c r="I654" s="86"/>
      <c r="J654" s="86"/>
      <c r="K654" s="85"/>
      <c r="L654" s="86"/>
      <c r="M654" s="118"/>
      <c r="N654" s="108"/>
      <c r="O654" s="109"/>
      <c r="P654" s="110"/>
      <c r="Q654" s="86"/>
      <c r="R654" s="86"/>
      <c r="S654" s="128">
        <f t="shared" si="289"/>
        <v>30479.845939999945</v>
      </c>
      <c r="T654" s="128">
        <f t="shared" si="290"/>
        <v>0</v>
      </c>
      <c r="U654" s="126">
        <f t="shared" si="269"/>
        <v>0</v>
      </c>
      <c r="V654" s="126">
        <f t="shared" si="270"/>
        <v>0</v>
      </c>
      <c r="W654" s="125">
        <f t="shared" si="271"/>
        <v>0</v>
      </c>
      <c r="X654" s="125">
        <f t="shared" si="272"/>
        <v>0</v>
      </c>
      <c r="Y654" s="127">
        <f t="shared" si="273"/>
        <v>1407.0099999999979</v>
      </c>
      <c r="Z654" s="127">
        <f t="shared" si="274"/>
        <v>479.84593999999817</v>
      </c>
      <c r="AA654" s="127">
        <f t="shared" si="275"/>
        <v>1407.0099999999979</v>
      </c>
      <c r="AB654" s="127">
        <f t="shared" si="276"/>
        <v>479.84593999999817</v>
      </c>
      <c r="AC654" s="91" t="str">
        <f>VLOOKUP(WEEKDAY(C654,2),Служебный!K$4:L$10,2)</f>
        <v>сб</v>
      </c>
      <c r="AD654" s="111" t="str">
        <f t="shared" si="284"/>
        <v/>
      </c>
      <c r="AE654" s="91" t="e">
        <f>VLOOKUP(G:G,Служебный!B:G,6,)</f>
        <v>#N/A</v>
      </c>
      <c r="AF654" s="91" t="e">
        <f>VLOOKUP(G:G,Служебный!B:G,3,FALSE)</f>
        <v>#N/A</v>
      </c>
      <c r="AG654" s="91" t="e">
        <f>VLOOKUP(G:G,Служебный!B:G,4,FALSE)</f>
        <v>#N/A</v>
      </c>
      <c r="AH654" s="112">
        <f t="shared" si="277"/>
        <v>0</v>
      </c>
      <c r="AI654" s="112">
        <f t="shared" si="278"/>
        <v>0</v>
      </c>
      <c r="AJ654" s="112" t="str">
        <f t="shared" si="285"/>
        <v>интрадей</v>
      </c>
      <c r="AK654" s="91" t="str">
        <f>IF(D654&lt;Служебный!P$3,"Раньше открытия",IF(D654&gt;Служебный!P$6,"Позже закрытия",IF(D654&lt;Служебный!P$4,Служебный!N$4,IF((D654&gt;Служебный!P$5),Служебный!N$6,Служебный!N$5))))</f>
        <v>9:30 - 11:00</v>
      </c>
      <c r="AL654" s="91">
        <f t="shared" si="279"/>
        <v>0</v>
      </c>
      <c r="AM654" s="91">
        <f t="shared" si="280"/>
        <v>0</v>
      </c>
      <c r="AN654" s="91" t="str">
        <f t="shared" si="291"/>
        <v/>
      </c>
      <c r="AO654" s="91" t="str">
        <f t="shared" si="292"/>
        <v/>
      </c>
      <c r="AP654" s="113" t="str">
        <f t="shared" si="293"/>
        <v/>
      </c>
      <c r="AQ654" s="114">
        <f t="shared" si="286"/>
        <v>0</v>
      </c>
      <c r="AR654" s="114">
        <f t="shared" si="287"/>
        <v>30000</v>
      </c>
      <c r="AS654" s="114">
        <f t="shared" si="288"/>
        <v>1.5994864666664823</v>
      </c>
      <c r="AT654" s="114">
        <f t="shared" si="294"/>
        <v>0</v>
      </c>
      <c r="AU654" s="91">
        <f t="shared" si="281"/>
        <v>0</v>
      </c>
      <c r="AV654" s="91">
        <f t="shared" si="282"/>
        <v>0</v>
      </c>
      <c r="AW654" s="91">
        <f t="shared" si="283"/>
        <v>0</v>
      </c>
      <c r="AX654" s="115">
        <f>IF(AV654=0,AX653,IF(VLOOKUP(C653,Сводный!I:L,2,FALSE)&lt;0,IF(AX653&lt;0,AX653-1,-1),IF(AX653&gt;0,AX653+1,1)))</f>
        <v>-1</v>
      </c>
      <c r="AY654" s="120"/>
    </row>
    <row r="655" spans="1:51" s="25" customFormat="1" ht="11.25">
      <c r="A655" s="124"/>
      <c r="B655" s="116">
        <v>654</v>
      </c>
      <c r="C655" s="134"/>
      <c r="D655" s="83"/>
      <c r="E655" s="84"/>
      <c r="F655" s="83"/>
      <c r="G655" s="85"/>
      <c r="H655" s="85"/>
      <c r="I655" s="86"/>
      <c r="J655" s="86"/>
      <c r="K655" s="85"/>
      <c r="L655" s="86"/>
      <c r="M655" s="118"/>
      <c r="N655" s="108"/>
      <c r="O655" s="109"/>
      <c r="P655" s="110"/>
      <c r="Q655" s="86"/>
      <c r="R655" s="86"/>
      <c r="S655" s="128">
        <f t="shared" si="289"/>
        <v>30479.845939999945</v>
      </c>
      <c r="T655" s="128">
        <f t="shared" si="290"/>
        <v>0</v>
      </c>
      <c r="U655" s="126">
        <f t="shared" si="269"/>
        <v>0</v>
      </c>
      <c r="V655" s="126">
        <f t="shared" si="270"/>
        <v>0</v>
      </c>
      <c r="W655" s="125">
        <f t="shared" si="271"/>
        <v>0</v>
      </c>
      <c r="X655" s="125">
        <f t="shared" si="272"/>
        <v>0</v>
      </c>
      <c r="Y655" s="127">
        <f t="shared" si="273"/>
        <v>1407.0099999999979</v>
      </c>
      <c r="Z655" s="127">
        <f t="shared" si="274"/>
        <v>479.84593999999817</v>
      </c>
      <c r="AA655" s="127">
        <f t="shared" si="275"/>
        <v>1407.0099999999979</v>
      </c>
      <c r="AB655" s="127">
        <f t="shared" si="276"/>
        <v>479.84593999999817</v>
      </c>
      <c r="AC655" s="91" t="str">
        <f>VLOOKUP(WEEKDAY(C655,2),Служебный!K$4:L$10,2)</f>
        <v>сб</v>
      </c>
      <c r="AD655" s="111" t="str">
        <f t="shared" si="284"/>
        <v/>
      </c>
      <c r="AE655" s="91" t="e">
        <f>VLOOKUP(G:G,Служебный!B:G,6,)</f>
        <v>#N/A</v>
      </c>
      <c r="AF655" s="91" t="e">
        <f>VLOOKUP(G:G,Служебный!B:G,3,FALSE)</f>
        <v>#N/A</v>
      </c>
      <c r="AG655" s="91" t="e">
        <f>VLOOKUP(G:G,Служебный!B:G,4,FALSE)</f>
        <v>#N/A</v>
      </c>
      <c r="AH655" s="112">
        <f t="shared" si="277"/>
        <v>0</v>
      </c>
      <c r="AI655" s="112">
        <f t="shared" si="278"/>
        <v>0</v>
      </c>
      <c r="AJ655" s="112" t="str">
        <f t="shared" si="285"/>
        <v>интрадей</v>
      </c>
      <c r="AK655" s="91" t="str">
        <f>IF(D655&lt;Служебный!P$3,"Раньше открытия",IF(D655&gt;Служебный!P$6,"Позже закрытия",IF(D655&lt;Служебный!P$4,Служебный!N$4,IF((D655&gt;Служебный!P$5),Служебный!N$6,Служебный!N$5))))</f>
        <v>9:30 - 11:00</v>
      </c>
      <c r="AL655" s="91">
        <f t="shared" si="279"/>
        <v>0</v>
      </c>
      <c r="AM655" s="91">
        <f t="shared" si="280"/>
        <v>0</v>
      </c>
      <c r="AN655" s="91" t="str">
        <f t="shared" si="291"/>
        <v/>
      </c>
      <c r="AO655" s="91" t="str">
        <f t="shared" si="292"/>
        <v/>
      </c>
      <c r="AP655" s="113" t="str">
        <f t="shared" si="293"/>
        <v/>
      </c>
      <c r="AQ655" s="114">
        <f t="shared" si="286"/>
        <v>0</v>
      </c>
      <c r="AR655" s="114">
        <f t="shared" si="287"/>
        <v>30000</v>
      </c>
      <c r="AS655" s="114">
        <f t="shared" si="288"/>
        <v>1.5994864666664823</v>
      </c>
      <c r="AT655" s="114">
        <f t="shared" si="294"/>
        <v>0</v>
      </c>
      <c r="AU655" s="91">
        <f t="shared" si="281"/>
        <v>0</v>
      </c>
      <c r="AV655" s="91">
        <f t="shared" si="282"/>
        <v>0</v>
      </c>
      <c r="AW655" s="91">
        <f t="shared" si="283"/>
        <v>0</v>
      </c>
      <c r="AX655" s="115">
        <f>IF(AV655=0,AX654,IF(VLOOKUP(C654,Сводный!I:L,2,FALSE)&lt;0,IF(AX654&lt;0,AX654-1,-1),IF(AX654&gt;0,AX654+1,1)))</f>
        <v>-1</v>
      </c>
      <c r="AY655" s="120"/>
    </row>
    <row r="656" spans="1:51" s="25" customFormat="1" ht="11.25">
      <c r="A656" s="124"/>
      <c r="B656" s="116">
        <v>655</v>
      </c>
      <c r="C656" s="134"/>
      <c r="D656" s="83"/>
      <c r="E656" s="84"/>
      <c r="F656" s="83"/>
      <c r="G656" s="85"/>
      <c r="H656" s="85"/>
      <c r="I656" s="86"/>
      <c r="J656" s="86"/>
      <c r="K656" s="85"/>
      <c r="L656" s="86"/>
      <c r="M656" s="118"/>
      <c r="N656" s="108"/>
      <c r="O656" s="109"/>
      <c r="P656" s="110"/>
      <c r="Q656" s="86"/>
      <c r="R656" s="86"/>
      <c r="S656" s="128">
        <f t="shared" si="289"/>
        <v>30479.845939999945</v>
      </c>
      <c r="T656" s="128">
        <f t="shared" si="290"/>
        <v>0</v>
      </c>
      <c r="U656" s="126">
        <f t="shared" ref="U656:U719" si="295">I656*ABS(K656)</f>
        <v>0</v>
      </c>
      <c r="V656" s="126">
        <f t="shared" ref="V656:V719" si="296">J656*ABS(K656)</f>
        <v>0</v>
      </c>
      <c r="W656" s="125">
        <f t="shared" ref="W656:W719" si="297">IF(H656="s",U656-V656,V656-U656)</f>
        <v>0</v>
      </c>
      <c r="X656" s="125">
        <f t="shared" ref="X656:X719" si="298">W656-T656</f>
        <v>0</v>
      </c>
      <c r="Y656" s="127">
        <f t="shared" ref="Y656:Y719" si="299">Y655+W655</f>
        <v>1407.0099999999979</v>
      </c>
      <c r="Z656" s="127">
        <f t="shared" ref="Z656:Z719" si="300">Z655+X655</f>
        <v>479.84593999999817</v>
      </c>
      <c r="AA656" s="127">
        <f t="shared" ref="AA656:AA719" si="301">Y656+W656</f>
        <v>1407.0099999999979</v>
      </c>
      <c r="AB656" s="127">
        <f t="shared" ref="AB656:AB719" si="302">Z656+X656</f>
        <v>479.84593999999817</v>
      </c>
      <c r="AC656" s="91" t="str">
        <f>VLOOKUP(WEEKDAY(C656,2),Служебный!K$4:L$10,2)</f>
        <v>сб</v>
      </c>
      <c r="AD656" s="111" t="str">
        <f t="shared" si="284"/>
        <v/>
      </c>
      <c r="AE656" s="91" t="e">
        <f>VLOOKUP(G:G,Служебный!B:G,6,)</f>
        <v>#N/A</v>
      </c>
      <c r="AF656" s="91" t="e">
        <f>VLOOKUP(G:G,Служебный!B:G,3,FALSE)</f>
        <v>#N/A</v>
      </c>
      <c r="AG656" s="91" t="e">
        <f>VLOOKUP(G:G,Служебный!B:G,4,FALSE)</f>
        <v>#N/A</v>
      </c>
      <c r="AH656" s="112">
        <f t="shared" ref="AH656:AH719" si="303">ROUND(((E656+F656)-(C656+D656))*86400,0)</f>
        <v>0</v>
      </c>
      <c r="AI656" s="112">
        <f t="shared" ref="AI656:AI719" si="304">IF(FLOOR((AH656/60),15)&gt;400,"Среднесрок",FLOOR((AH656/60),15))</f>
        <v>0</v>
      </c>
      <c r="AJ656" s="112" t="str">
        <f t="shared" si="285"/>
        <v>интрадей</v>
      </c>
      <c r="AK656" s="91" t="str">
        <f>IF(D656&lt;Служебный!P$3,"Раньше открытия",IF(D656&gt;Служебный!P$6,"Позже закрытия",IF(D656&lt;Служебный!P$4,Служебный!N$4,IF((D656&gt;Служебный!P$5),Служебный!N$6,Служебный!N$5))))</f>
        <v>9:30 - 11:00</v>
      </c>
      <c r="AL656" s="91">
        <f t="shared" ref="AL656:AL719" si="305">IF(X656&gt;0,X656,0)</f>
        <v>0</v>
      </c>
      <c r="AM656" s="91">
        <f t="shared" ref="AM656:AM719" si="306">IF(X656&lt;0,X656,0)</f>
        <v>0</v>
      </c>
      <c r="AN656" s="91" t="str">
        <f t="shared" si="291"/>
        <v/>
      </c>
      <c r="AO656" s="91" t="str">
        <f t="shared" si="292"/>
        <v/>
      </c>
      <c r="AP656" s="113" t="str">
        <f t="shared" si="293"/>
        <v/>
      </c>
      <c r="AQ656" s="114">
        <f t="shared" si="286"/>
        <v>0</v>
      </c>
      <c r="AR656" s="114">
        <f t="shared" si="287"/>
        <v>30000</v>
      </c>
      <c r="AS656" s="114">
        <f t="shared" si="288"/>
        <v>1.5994864666664823</v>
      </c>
      <c r="AT656" s="114">
        <f t="shared" si="294"/>
        <v>0</v>
      </c>
      <c r="AU656" s="91">
        <f t="shared" ref="AU656:AU719" si="307">IF(C656&lt;&gt;C655,Z656,0)</f>
        <v>0</v>
      </c>
      <c r="AV656" s="91">
        <f t="shared" ref="AV656:AV719" si="308">IF(C656&lt;&gt;C657,AB656,0)</f>
        <v>0</v>
      </c>
      <c r="AW656" s="91">
        <f t="shared" ref="AW656:AW719" si="309">CEILING(I656,5)</f>
        <v>0</v>
      </c>
      <c r="AX656" s="115">
        <f>IF(AV656=0,AX655,IF(VLOOKUP(C655,Сводный!I:L,2,FALSE)&lt;0,IF(AX655&lt;0,AX655-1,-1),IF(AX655&gt;0,AX655+1,1)))</f>
        <v>-1</v>
      </c>
      <c r="AY656" s="120"/>
    </row>
    <row r="657" spans="1:51" s="25" customFormat="1" ht="11.25">
      <c r="A657" s="124"/>
      <c r="B657" s="116">
        <v>656</v>
      </c>
      <c r="C657" s="134"/>
      <c r="D657" s="83"/>
      <c r="E657" s="84"/>
      <c r="F657" s="83"/>
      <c r="G657" s="85"/>
      <c r="H657" s="85"/>
      <c r="I657" s="86"/>
      <c r="J657" s="86"/>
      <c r="K657" s="85"/>
      <c r="L657" s="86"/>
      <c r="M657" s="118"/>
      <c r="N657" s="108"/>
      <c r="O657" s="109"/>
      <c r="P657" s="110"/>
      <c r="Q657" s="86"/>
      <c r="R657" s="86"/>
      <c r="S657" s="128">
        <f t="shared" si="289"/>
        <v>30479.845939999945</v>
      </c>
      <c r="T657" s="128">
        <f t="shared" si="290"/>
        <v>0</v>
      </c>
      <c r="U657" s="126">
        <f t="shared" si="295"/>
        <v>0</v>
      </c>
      <c r="V657" s="126">
        <f t="shared" si="296"/>
        <v>0</v>
      </c>
      <c r="W657" s="125">
        <f t="shared" si="297"/>
        <v>0</v>
      </c>
      <c r="X657" s="125">
        <f t="shared" si="298"/>
        <v>0</v>
      </c>
      <c r="Y657" s="127">
        <f t="shared" si="299"/>
        <v>1407.0099999999979</v>
      </c>
      <c r="Z657" s="127">
        <f t="shared" si="300"/>
        <v>479.84593999999817</v>
      </c>
      <c r="AA657" s="127">
        <f t="shared" si="301"/>
        <v>1407.0099999999979</v>
      </c>
      <c r="AB657" s="127">
        <f t="shared" si="302"/>
        <v>479.84593999999817</v>
      </c>
      <c r="AC657" s="91" t="str">
        <f>VLOOKUP(WEEKDAY(C657,2),Служебный!K$4:L$10,2)</f>
        <v>сб</v>
      </c>
      <c r="AD657" s="111" t="str">
        <f t="shared" ref="AD657:AD720" si="310">IF(G657 &lt;&gt; "",TEXT((HOUR(D657)),0)&amp;"-"&amp;TEXT(HOUR(D657)+1,0),"")</f>
        <v/>
      </c>
      <c r="AE657" s="91" t="e">
        <f>VLOOKUP(G:G,Служебный!B:G,6,)</f>
        <v>#N/A</v>
      </c>
      <c r="AF657" s="91" t="e">
        <f>VLOOKUP(G:G,Служебный!B:G,3,FALSE)</f>
        <v>#N/A</v>
      </c>
      <c r="AG657" s="91" t="e">
        <f>VLOOKUP(G:G,Служебный!B:G,4,FALSE)</f>
        <v>#N/A</v>
      </c>
      <c r="AH657" s="112">
        <f t="shared" si="303"/>
        <v>0</v>
      </c>
      <c r="AI657" s="112">
        <f t="shared" si="304"/>
        <v>0</v>
      </c>
      <c r="AJ657" s="112" t="str">
        <f t="shared" si="285"/>
        <v>интрадей</v>
      </c>
      <c r="AK657" s="91" t="str">
        <f>IF(D657&lt;Служебный!P$3,"Раньше открытия",IF(D657&gt;Служебный!P$6,"Позже закрытия",IF(D657&lt;Служебный!P$4,Служебный!N$4,IF((D657&gt;Служебный!P$5),Служебный!N$6,Служебный!N$5))))</f>
        <v>9:30 - 11:00</v>
      </c>
      <c r="AL657" s="91">
        <f t="shared" si="305"/>
        <v>0</v>
      </c>
      <c r="AM657" s="91">
        <f t="shared" si="306"/>
        <v>0</v>
      </c>
      <c r="AN657" s="91" t="str">
        <f t="shared" si="291"/>
        <v/>
      </c>
      <c r="AO657" s="91" t="str">
        <f t="shared" si="292"/>
        <v/>
      </c>
      <c r="AP657" s="113" t="str">
        <f t="shared" si="293"/>
        <v/>
      </c>
      <c r="AQ657" s="114">
        <f t="shared" si="286"/>
        <v>0</v>
      </c>
      <c r="AR657" s="114">
        <f t="shared" si="287"/>
        <v>30000</v>
      </c>
      <c r="AS657" s="114">
        <f t="shared" si="288"/>
        <v>1.5994864666664823</v>
      </c>
      <c r="AT657" s="114">
        <f t="shared" si="294"/>
        <v>0</v>
      </c>
      <c r="AU657" s="91">
        <f t="shared" si="307"/>
        <v>0</v>
      </c>
      <c r="AV657" s="91">
        <f t="shared" si="308"/>
        <v>0</v>
      </c>
      <c r="AW657" s="91">
        <f t="shared" si="309"/>
        <v>0</v>
      </c>
      <c r="AX657" s="115">
        <f>IF(AV657=0,AX656,IF(VLOOKUP(C656,Сводный!I:L,2,FALSE)&lt;0,IF(AX656&lt;0,AX656-1,-1),IF(AX656&gt;0,AX656+1,1)))</f>
        <v>-1</v>
      </c>
      <c r="AY657" s="120"/>
    </row>
    <row r="658" spans="1:51" s="25" customFormat="1" ht="11.25">
      <c r="A658" s="124"/>
      <c r="B658" s="116">
        <v>657</v>
      </c>
      <c r="C658" s="134"/>
      <c r="D658" s="83"/>
      <c r="E658" s="84"/>
      <c r="F658" s="83"/>
      <c r="G658" s="85"/>
      <c r="H658" s="85"/>
      <c r="I658" s="86"/>
      <c r="J658" s="86"/>
      <c r="K658" s="85"/>
      <c r="L658" s="86"/>
      <c r="M658" s="118"/>
      <c r="N658" s="108"/>
      <c r="O658" s="109"/>
      <c r="P658" s="110"/>
      <c r="Q658" s="86"/>
      <c r="R658" s="86"/>
      <c r="S658" s="128">
        <f t="shared" si="289"/>
        <v>30479.845939999945</v>
      </c>
      <c r="T658" s="128">
        <f t="shared" si="290"/>
        <v>0</v>
      </c>
      <c r="U658" s="126">
        <f t="shared" si="295"/>
        <v>0</v>
      </c>
      <c r="V658" s="126">
        <f t="shared" si="296"/>
        <v>0</v>
      </c>
      <c r="W658" s="125">
        <f t="shared" si="297"/>
        <v>0</v>
      </c>
      <c r="X658" s="125">
        <f t="shared" si="298"/>
        <v>0</v>
      </c>
      <c r="Y658" s="127">
        <f t="shared" si="299"/>
        <v>1407.0099999999979</v>
      </c>
      <c r="Z658" s="127">
        <f t="shared" si="300"/>
        <v>479.84593999999817</v>
      </c>
      <c r="AA658" s="127">
        <f t="shared" si="301"/>
        <v>1407.0099999999979</v>
      </c>
      <c r="AB658" s="127">
        <f t="shared" si="302"/>
        <v>479.84593999999817</v>
      </c>
      <c r="AC658" s="91" t="str">
        <f>VLOOKUP(WEEKDAY(C658,2),Служебный!K$4:L$10,2)</f>
        <v>сб</v>
      </c>
      <c r="AD658" s="111" t="str">
        <f t="shared" si="310"/>
        <v/>
      </c>
      <c r="AE658" s="91" t="e">
        <f>VLOOKUP(G:G,Служебный!B:G,6,)</f>
        <v>#N/A</v>
      </c>
      <c r="AF658" s="91" t="e">
        <f>VLOOKUP(G:G,Служебный!B:G,3,FALSE)</f>
        <v>#N/A</v>
      </c>
      <c r="AG658" s="91" t="e">
        <f>VLOOKUP(G:G,Служебный!B:G,4,FALSE)</f>
        <v>#N/A</v>
      </c>
      <c r="AH658" s="112">
        <f t="shared" si="303"/>
        <v>0</v>
      </c>
      <c r="AI658" s="112">
        <f t="shared" si="304"/>
        <v>0</v>
      </c>
      <c r="AJ658" s="112" t="str">
        <f t="shared" si="285"/>
        <v>интрадей</v>
      </c>
      <c r="AK658" s="91" t="str">
        <f>IF(D658&lt;Служебный!P$3,"Раньше открытия",IF(D658&gt;Служебный!P$6,"Позже закрытия",IF(D658&lt;Служебный!P$4,Служебный!N$4,IF((D658&gt;Служебный!P$5),Служебный!N$6,Служебный!N$5))))</f>
        <v>9:30 - 11:00</v>
      </c>
      <c r="AL658" s="91">
        <f t="shared" si="305"/>
        <v>0</v>
      </c>
      <c r="AM658" s="91">
        <f t="shared" si="306"/>
        <v>0</v>
      </c>
      <c r="AN658" s="91" t="str">
        <f t="shared" si="291"/>
        <v/>
      </c>
      <c r="AO658" s="91" t="str">
        <f t="shared" si="292"/>
        <v/>
      </c>
      <c r="AP658" s="113" t="str">
        <f t="shared" si="293"/>
        <v/>
      </c>
      <c r="AQ658" s="114">
        <f t="shared" si="286"/>
        <v>0</v>
      </c>
      <c r="AR658" s="114">
        <f t="shared" si="287"/>
        <v>30000</v>
      </c>
      <c r="AS658" s="114">
        <f t="shared" si="288"/>
        <v>1.5994864666664823</v>
      </c>
      <c r="AT658" s="114">
        <f t="shared" si="294"/>
        <v>0</v>
      </c>
      <c r="AU658" s="91">
        <f t="shared" si="307"/>
        <v>0</v>
      </c>
      <c r="AV658" s="91">
        <f t="shared" si="308"/>
        <v>0</v>
      </c>
      <c r="AW658" s="91">
        <f t="shared" si="309"/>
        <v>0</v>
      </c>
      <c r="AX658" s="115">
        <f>IF(AV658=0,AX657,IF(VLOOKUP(C657,Сводный!I:L,2,FALSE)&lt;0,IF(AX657&lt;0,AX657-1,-1),IF(AX657&gt;0,AX657+1,1)))</f>
        <v>-1</v>
      </c>
      <c r="AY658" s="120"/>
    </row>
    <row r="659" spans="1:51" s="25" customFormat="1" ht="11.25">
      <c r="A659" s="124"/>
      <c r="B659" s="116">
        <v>658</v>
      </c>
      <c r="C659" s="134"/>
      <c r="D659" s="83"/>
      <c r="E659" s="84"/>
      <c r="F659" s="83"/>
      <c r="G659" s="85"/>
      <c r="H659" s="85"/>
      <c r="I659" s="86"/>
      <c r="J659" s="86"/>
      <c r="K659" s="85"/>
      <c r="L659" s="86"/>
      <c r="M659" s="118"/>
      <c r="N659" s="108"/>
      <c r="O659" s="109"/>
      <c r="P659" s="110"/>
      <c r="Q659" s="86"/>
      <c r="R659" s="86"/>
      <c r="S659" s="128">
        <f t="shared" si="289"/>
        <v>30479.845939999945</v>
      </c>
      <c r="T659" s="128">
        <f t="shared" si="290"/>
        <v>0</v>
      </c>
      <c r="U659" s="126">
        <f t="shared" si="295"/>
        <v>0</v>
      </c>
      <c r="V659" s="126">
        <f t="shared" si="296"/>
        <v>0</v>
      </c>
      <c r="W659" s="125">
        <f t="shared" si="297"/>
        <v>0</v>
      </c>
      <c r="X659" s="125">
        <f t="shared" si="298"/>
        <v>0</v>
      </c>
      <c r="Y659" s="127">
        <f t="shared" si="299"/>
        <v>1407.0099999999979</v>
      </c>
      <c r="Z659" s="127">
        <f t="shared" si="300"/>
        <v>479.84593999999817</v>
      </c>
      <c r="AA659" s="127">
        <f t="shared" si="301"/>
        <v>1407.0099999999979</v>
      </c>
      <c r="AB659" s="127">
        <f t="shared" si="302"/>
        <v>479.84593999999817</v>
      </c>
      <c r="AC659" s="91" t="str">
        <f>VLOOKUP(WEEKDAY(C659,2),Служебный!K$4:L$10,2)</f>
        <v>сб</v>
      </c>
      <c r="AD659" s="111" t="str">
        <f t="shared" si="310"/>
        <v/>
      </c>
      <c r="AE659" s="91" t="e">
        <f>VLOOKUP(G:G,Служебный!B:G,6,)</f>
        <v>#N/A</v>
      </c>
      <c r="AF659" s="91" t="e">
        <f>VLOOKUP(G:G,Служебный!B:G,3,FALSE)</f>
        <v>#N/A</v>
      </c>
      <c r="AG659" s="91" t="e">
        <f>VLOOKUP(G:G,Служебный!B:G,4,FALSE)</f>
        <v>#N/A</v>
      </c>
      <c r="AH659" s="112">
        <f t="shared" si="303"/>
        <v>0</v>
      </c>
      <c r="AI659" s="112">
        <f t="shared" si="304"/>
        <v>0</v>
      </c>
      <c r="AJ659" s="112" t="str">
        <f t="shared" si="285"/>
        <v>интрадей</v>
      </c>
      <c r="AK659" s="91" t="str">
        <f>IF(D659&lt;Служебный!P$3,"Раньше открытия",IF(D659&gt;Служебный!P$6,"Позже закрытия",IF(D659&lt;Служебный!P$4,Служебный!N$4,IF((D659&gt;Служебный!P$5),Служебный!N$6,Служебный!N$5))))</f>
        <v>9:30 - 11:00</v>
      </c>
      <c r="AL659" s="91">
        <f t="shared" si="305"/>
        <v>0</v>
      </c>
      <c r="AM659" s="91">
        <f t="shared" si="306"/>
        <v>0</v>
      </c>
      <c r="AN659" s="91" t="str">
        <f t="shared" si="291"/>
        <v/>
      </c>
      <c r="AO659" s="91" t="str">
        <f t="shared" si="292"/>
        <v/>
      </c>
      <c r="AP659" s="113" t="str">
        <f t="shared" si="293"/>
        <v/>
      </c>
      <c r="AQ659" s="114">
        <f t="shared" si="286"/>
        <v>0</v>
      </c>
      <c r="AR659" s="114">
        <f t="shared" si="287"/>
        <v>30000</v>
      </c>
      <c r="AS659" s="114">
        <f t="shared" si="288"/>
        <v>1.5994864666664823</v>
      </c>
      <c r="AT659" s="114">
        <f t="shared" si="294"/>
        <v>0</v>
      </c>
      <c r="AU659" s="91">
        <f t="shared" si="307"/>
        <v>0</v>
      </c>
      <c r="AV659" s="91">
        <f t="shared" si="308"/>
        <v>0</v>
      </c>
      <c r="AW659" s="91">
        <f t="shared" si="309"/>
        <v>0</v>
      </c>
      <c r="AX659" s="115">
        <f>IF(AV659=0,AX658,IF(VLOOKUP(C658,Сводный!I:L,2,FALSE)&lt;0,IF(AX658&lt;0,AX658-1,-1),IF(AX658&gt;0,AX658+1,1)))</f>
        <v>-1</v>
      </c>
      <c r="AY659" s="120"/>
    </row>
    <row r="660" spans="1:51" s="25" customFormat="1" ht="11.25">
      <c r="A660" s="124"/>
      <c r="B660" s="116">
        <v>659</v>
      </c>
      <c r="C660" s="134"/>
      <c r="D660" s="83"/>
      <c r="E660" s="84"/>
      <c r="F660" s="83"/>
      <c r="G660" s="85"/>
      <c r="H660" s="85"/>
      <c r="I660" s="86"/>
      <c r="J660" s="86"/>
      <c r="K660" s="85"/>
      <c r="L660" s="86"/>
      <c r="M660" s="118"/>
      <c r="N660" s="108"/>
      <c r="O660" s="109"/>
      <c r="P660" s="110"/>
      <c r="Q660" s="86"/>
      <c r="R660" s="86"/>
      <c r="S660" s="128">
        <f t="shared" si="289"/>
        <v>30479.845939999945</v>
      </c>
      <c r="T660" s="128">
        <f t="shared" si="290"/>
        <v>0</v>
      </c>
      <c r="U660" s="126">
        <f t="shared" si="295"/>
        <v>0</v>
      </c>
      <c r="V660" s="126">
        <f t="shared" si="296"/>
        <v>0</v>
      </c>
      <c r="W660" s="125">
        <f t="shared" si="297"/>
        <v>0</v>
      </c>
      <c r="X660" s="125">
        <f t="shared" si="298"/>
        <v>0</v>
      </c>
      <c r="Y660" s="127">
        <f t="shared" si="299"/>
        <v>1407.0099999999979</v>
      </c>
      <c r="Z660" s="127">
        <f t="shared" si="300"/>
        <v>479.84593999999817</v>
      </c>
      <c r="AA660" s="127">
        <f t="shared" si="301"/>
        <v>1407.0099999999979</v>
      </c>
      <c r="AB660" s="127">
        <f t="shared" si="302"/>
        <v>479.84593999999817</v>
      </c>
      <c r="AC660" s="91" t="str">
        <f>VLOOKUP(WEEKDAY(C660,2),Служебный!K$4:L$10,2)</f>
        <v>сб</v>
      </c>
      <c r="AD660" s="111" t="str">
        <f t="shared" si="310"/>
        <v/>
      </c>
      <c r="AE660" s="91" t="e">
        <f>VLOOKUP(G:G,Служебный!B:G,6,)</f>
        <v>#N/A</v>
      </c>
      <c r="AF660" s="91" t="e">
        <f>VLOOKUP(G:G,Служебный!B:G,3,FALSE)</f>
        <v>#N/A</v>
      </c>
      <c r="AG660" s="91" t="e">
        <f>VLOOKUP(G:G,Служебный!B:G,4,FALSE)</f>
        <v>#N/A</v>
      </c>
      <c r="AH660" s="112">
        <f t="shared" si="303"/>
        <v>0</v>
      </c>
      <c r="AI660" s="112">
        <f t="shared" si="304"/>
        <v>0</v>
      </c>
      <c r="AJ660" s="112" t="str">
        <f t="shared" si="285"/>
        <v>интрадей</v>
      </c>
      <c r="AK660" s="91" t="str">
        <f>IF(D660&lt;Служебный!P$3,"Раньше открытия",IF(D660&gt;Служебный!P$6,"Позже закрытия",IF(D660&lt;Служебный!P$4,Служебный!N$4,IF((D660&gt;Служебный!P$5),Служебный!N$6,Служебный!N$5))))</f>
        <v>9:30 - 11:00</v>
      </c>
      <c r="AL660" s="91">
        <f t="shared" si="305"/>
        <v>0</v>
      </c>
      <c r="AM660" s="91">
        <f t="shared" si="306"/>
        <v>0</v>
      </c>
      <c r="AN660" s="91" t="str">
        <f t="shared" si="291"/>
        <v/>
      </c>
      <c r="AO660" s="91" t="str">
        <f t="shared" si="292"/>
        <v/>
      </c>
      <c r="AP660" s="113" t="str">
        <f t="shared" si="293"/>
        <v/>
      </c>
      <c r="AQ660" s="114">
        <f t="shared" si="286"/>
        <v>0</v>
      </c>
      <c r="AR660" s="114">
        <f t="shared" si="287"/>
        <v>30000</v>
      </c>
      <c r="AS660" s="114">
        <f t="shared" si="288"/>
        <v>1.5994864666664823</v>
      </c>
      <c r="AT660" s="114">
        <f t="shared" si="294"/>
        <v>0</v>
      </c>
      <c r="AU660" s="91">
        <f t="shared" si="307"/>
        <v>0</v>
      </c>
      <c r="AV660" s="91">
        <f t="shared" si="308"/>
        <v>0</v>
      </c>
      <c r="AW660" s="91">
        <f t="shared" si="309"/>
        <v>0</v>
      </c>
      <c r="AX660" s="115">
        <f>IF(AV660=0,AX659,IF(VLOOKUP(C659,Сводный!I:L,2,FALSE)&lt;0,IF(AX659&lt;0,AX659-1,-1),IF(AX659&gt;0,AX659+1,1)))</f>
        <v>-1</v>
      </c>
      <c r="AY660" s="120"/>
    </row>
    <row r="661" spans="1:51" s="25" customFormat="1" ht="11.25">
      <c r="A661" s="124"/>
      <c r="B661" s="116">
        <v>660</v>
      </c>
      <c r="C661" s="134"/>
      <c r="D661" s="83"/>
      <c r="E661" s="84"/>
      <c r="F661" s="83"/>
      <c r="G661" s="85"/>
      <c r="H661" s="85"/>
      <c r="I661" s="86"/>
      <c r="J661" s="86"/>
      <c r="K661" s="85"/>
      <c r="L661" s="86"/>
      <c r="M661" s="118"/>
      <c r="N661" s="108"/>
      <c r="O661" s="109"/>
      <c r="P661" s="110"/>
      <c r="Q661" s="86"/>
      <c r="R661" s="86"/>
      <c r="S661" s="128">
        <f t="shared" si="289"/>
        <v>30479.845939999945</v>
      </c>
      <c r="T661" s="128">
        <f t="shared" si="290"/>
        <v>0</v>
      </c>
      <c r="U661" s="126">
        <f t="shared" si="295"/>
        <v>0</v>
      </c>
      <c r="V661" s="126">
        <f t="shared" si="296"/>
        <v>0</v>
      </c>
      <c r="W661" s="125">
        <f t="shared" si="297"/>
        <v>0</v>
      </c>
      <c r="X661" s="125">
        <f t="shared" si="298"/>
        <v>0</v>
      </c>
      <c r="Y661" s="127">
        <f t="shared" si="299"/>
        <v>1407.0099999999979</v>
      </c>
      <c r="Z661" s="127">
        <f t="shared" si="300"/>
        <v>479.84593999999817</v>
      </c>
      <c r="AA661" s="127">
        <f t="shared" si="301"/>
        <v>1407.0099999999979</v>
      </c>
      <c r="AB661" s="127">
        <f t="shared" si="302"/>
        <v>479.84593999999817</v>
      </c>
      <c r="AC661" s="91" t="str">
        <f>VLOOKUP(WEEKDAY(C661,2),Служебный!K$4:L$10,2)</f>
        <v>сб</v>
      </c>
      <c r="AD661" s="111" t="str">
        <f t="shared" si="310"/>
        <v/>
      </c>
      <c r="AE661" s="91" t="e">
        <f>VLOOKUP(G:G,Служебный!B:G,6,)</f>
        <v>#N/A</v>
      </c>
      <c r="AF661" s="91" t="e">
        <f>VLOOKUP(G:G,Служебный!B:G,3,FALSE)</f>
        <v>#N/A</v>
      </c>
      <c r="AG661" s="91" t="e">
        <f>VLOOKUP(G:G,Служебный!B:G,4,FALSE)</f>
        <v>#N/A</v>
      </c>
      <c r="AH661" s="112">
        <f t="shared" si="303"/>
        <v>0</v>
      </c>
      <c r="AI661" s="112">
        <f t="shared" si="304"/>
        <v>0</v>
      </c>
      <c r="AJ661" s="112" t="str">
        <f t="shared" si="285"/>
        <v>интрадей</v>
      </c>
      <c r="AK661" s="91" t="str">
        <f>IF(D661&lt;Служебный!P$3,"Раньше открытия",IF(D661&gt;Служебный!P$6,"Позже закрытия",IF(D661&lt;Служебный!P$4,Служебный!N$4,IF((D661&gt;Служебный!P$5),Служебный!N$6,Служебный!N$5))))</f>
        <v>9:30 - 11:00</v>
      </c>
      <c r="AL661" s="91">
        <f t="shared" si="305"/>
        <v>0</v>
      </c>
      <c r="AM661" s="91">
        <f t="shared" si="306"/>
        <v>0</v>
      </c>
      <c r="AN661" s="91" t="str">
        <f t="shared" si="291"/>
        <v/>
      </c>
      <c r="AO661" s="91" t="str">
        <f t="shared" si="292"/>
        <v/>
      </c>
      <c r="AP661" s="113" t="str">
        <f t="shared" si="293"/>
        <v/>
      </c>
      <c r="AQ661" s="114">
        <f t="shared" si="286"/>
        <v>0</v>
      </c>
      <c r="AR661" s="114">
        <f t="shared" si="287"/>
        <v>30000</v>
      </c>
      <c r="AS661" s="114">
        <f t="shared" si="288"/>
        <v>1.5994864666664823</v>
      </c>
      <c r="AT661" s="114">
        <f t="shared" si="294"/>
        <v>0</v>
      </c>
      <c r="AU661" s="91">
        <f t="shared" si="307"/>
        <v>0</v>
      </c>
      <c r="AV661" s="91">
        <f t="shared" si="308"/>
        <v>0</v>
      </c>
      <c r="AW661" s="91">
        <f t="shared" si="309"/>
        <v>0</v>
      </c>
      <c r="AX661" s="115">
        <f>IF(AV661=0,AX660,IF(VLOOKUP(C660,Сводный!I:L,2,FALSE)&lt;0,IF(AX660&lt;0,AX660-1,-1),IF(AX660&gt;0,AX660+1,1)))</f>
        <v>-1</v>
      </c>
      <c r="AY661" s="120"/>
    </row>
    <row r="662" spans="1:51" s="25" customFormat="1" ht="11.25">
      <c r="A662" s="124"/>
      <c r="B662" s="116">
        <v>661</v>
      </c>
      <c r="C662" s="134"/>
      <c r="D662" s="83"/>
      <c r="E662" s="84"/>
      <c r="F662" s="83"/>
      <c r="G662" s="85"/>
      <c r="H662" s="85"/>
      <c r="I662" s="86"/>
      <c r="J662" s="86"/>
      <c r="K662" s="85"/>
      <c r="L662" s="86"/>
      <c r="M662" s="118"/>
      <c r="N662" s="108"/>
      <c r="O662" s="109"/>
      <c r="P662" s="110"/>
      <c r="Q662" s="86"/>
      <c r="R662" s="86"/>
      <c r="S662" s="128">
        <f t="shared" si="289"/>
        <v>30479.845939999945</v>
      </c>
      <c r="T662" s="128">
        <f t="shared" si="290"/>
        <v>0</v>
      </c>
      <c r="U662" s="126">
        <f t="shared" si="295"/>
        <v>0</v>
      </c>
      <c r="V662" s="126">
        <f t="shared" si="296"/>
        <v>0</v>
      </c>
      <c r="W662" s="125">
        <f t="shared" si="297"/>
        <v>0</v>
      </c>
      <c r="X662" s="125">
        <f t="shared" si="298"/>
        <v>0</v>
      </c>
      <c r="Y662" s="127">
        <f t="shared" si="299"/>
        <v>1407.0099999999979</v>
      </c>
      <c r="Z662" s="127">
        <f t="shared" si="300"/>
        <v>479.84593999999817</v>
      </c>
      <c r="AA662" s="127">
        <f t="shared" si="301"/>
        <v>1407.0099999999979</v>
      </c>
      <c r="AB662" s="127">
        <f t="shared" si="302"/>
        <v>479.84593999999817</v>
      </c>
      <c r="AC662" s="91" t="str">
        <f>VLOOKUP(WEEKDAY(C662,2),Служебный!K$4:L$10,2)</f>
        <v>сб</v>
      </c>
      <c r="AD662" s="111" t="str">
        <f t="shared" si="310"/>
        <v/>
      </c>
      <c r="AE662" s="91" t="e">
        <f>VLOOKUP(G:G,Служебный!B:G,6,)</f>
        <v>#N/A</v>
      </c>
      <c r="AF662" s="91" t="e">
        <f>VLOOKUP(G:G,Служебный!B:G,3,FALSE)</f>
        <v>#N/A</v>
      </c>
      <c r="AG662" s="91" t="e">
        <f>VLOOKUP(G:G,Служебный!B:G,4,FALSE)</f>
        <v>#N/A</v>
      </c>
      <c r="AH662" s="112">
        <f t="shared" si="303"/>
        <v>0</v>
      </c>
      <c r="AI662" s="112">
        <f t="shared" si="304"/>
        <v>0</v>
      </c>
      <c r="AJ662" s="112" t="str">
        <f t="shared" si="285"/>
        <v>интрадей</v>
      </c>
      <c r="AK662" s="91" t="str">
        <f>IF(D662&lt;Служебный!P$3,"Раньше открытия",IF(D662&gt;Служебный!P$6,"Позже закрытия",IF(D662&lt;Служебный!P$4,Служебный!N$4,IF((D662&gt;Служебный!P$5),Служебный!N$6,Служебный!N$5))))</f>
        <v>9:30 - 11:00</v>
      </c>
      <c r="AL662" s="91">
        <f t="shared" si="305"/>
        <v>0</v>
      </c>
      <c r="AM662" s="91">
        <f t="shared" si="306"/>
        <v>0</v>
      </c>
      <c r="AN662" s="91" t="str">
        <f t="shared" si="291"/>
        <v/>
      </c>
      <c r="AO662" s="91" t="str">
        <f t="shared" si="292"/>
        <v/>
      </c>
      <c r="AP662" s="113" t="str">
        <f t="shared" si="293"/>
        <v/>
      </c>
      <c r="AQ662" s="114">
        <f t="shared" si="286"/>
        <v>0</v>
      </c>
      <c r="AR662" s="114">
        <f t="shared" si="287"/>
        <v>30000</v>
      </c>
      <c r="AS662" s="114">
        <f t="shared" si="288"/>
        <v>1.5994864666664823</v>
      </c>
      <c r="AT662" s="114">
        <f t="shared" si="294"/>
        <v>0</v>
      </c>
      <c r="AU662" s="91">
        <f t="shared" si="307"/>
        <v>0</v>
      </c>
      <c r="AV662" s="91">
        <f t="shared" si="308"/>
        <v>0</v>
      </c>
      <c r="AW662" s="91">
        <f t="shared" si="309"/>
        <v>0</v>
      </c>
      <c r="AX662" s="115">
        <f>IF(AV662=0,AX661,IF(VLOOKUP(C661,Сводный!I:L,2,FALSE)&lt;0,IF(AX661&lt;0,AX661-1,-1),IF(AX661&gt;0,AX661+1,1)))</f>
        <v>-1</v>
      </c>
      <c r="AY662" s="120"/>
    </row>
    <row r="663" spans="1:51" s="25" customFormat="1" ht="11.25">
      <c r="A663" s="124"/>
      <c r="B663" s="116">
        <v>662</v>
      </c>
      <c r="C663" s="134"/>
      <c r="D663" s="83"/>
      <c r="E663" s="84"/>
      <c r="F663" s="83"/>
      <c r="G663" s="85"/>
      <c r="H663" s="85"/>
      <c r="I663" s="86"/>
      <c r="J663" s="86"/>
      <c r="K663" s="85"/>
      <c r="L663" s="86"/>
      <c r="M663" s="118"/>
      <c r="N663" s="108"/>
      <c r="O663" s="109"/>
      <c r="P663" s="110"/>
      <c r="Q663" s="86"/>
      <c r="R663" s="86"/>
      <c r="S663" s="128">
        <f t="shared" si="289"/>
        <v>30479.845939999945</v>
      </c>
      <c r="T663" s="128">
        <f t="shared" si="290"/>
        <v>0</v>
      </c>
      <c r="U663" s="126">
        <f t="shared" si="295"/>
        <v>0</v>
      </c>
      <c r="V663" s="126">
        <f t="shared" si="296"/>
        <v>0</v>
      </c>
      <c r="W663" s="125">
        <f t="shared" si="297"/>
        <v>0</v>
      </c>
      <c r="X663" s="125">
        <f t="shared" si="298"/>
        <v>0</v>
      </c>
      <c r="Y663" s="127">
        <f t="shared" si="299"/>
        <v>1407.0099999999979</v>
      </c>
      <c r="Z663" s="127">
        <f t="shared" si="300"/>
        <v>479.84593999999817</v>
      </c>
      <c r="AA663" s="127">
        <f t="shared" si="301"/>
        <v>1407.0099999999979</v>
      </c>
      <c r="AB663" s="127">
        <f t="shared" si="302"/>
        <v>479.84593999999817</v>
      </c>
      <c r="AC663" s="91" t="str">
        <f>VLOOKUP(WEEKDAY(C663,2),Служебный!K$4:L$10,2)</f>
        <v>сб</v>
      </c>
      <c r="AD663" s="111" t="str">
        <f t="shared" si="310"/>
        <v/>
      </c>
      <c r="AE663" s="91" t="e">
        <f>VLOOKUP(G:G,Служебный!B:G,6,)</f>
        <v>#N/A</v>
      </c>
      <c r="AF663" s="91" t="e">
        <f>VLOOKUP(G:G,Служебный!B:G,3,FALSE)</f>
        <v>#N/A</v>
      </c>
      <c r="AG663" s="91" t="e">
        <f>VLOOKUP(G:G,Служебный!B:G,4,FALSE)</f>
        <v>#N/A</v>
      </c>
      <c r="AH663" s="112">
        <f t="shared" si="303"/>
        <v>0</v>
      </c>
      <c r="AI663" s="112">
        <f t="shared" si="304"/>
        <v>0</v>
      </c>
      <c r="AJ663" s="112" t="str">
        <f t="shared" si="285"/>
        <v>интрадей</v>
      </c>
      <c r="AK663" s="91" t="str">
        <f>IF(D663&lt;Служебный!P$3,"Раньше открытия",IF(D663&gt;Служебный!P$6,"Позже закрытия",IF(D663&lt;Служебный!P$4,Служебный!N$4,IF((D663&gt;Служебный!P$5),Служебный!N$6,Служебный!N$5))))</f>
        <v>9:30 - 11:00</v>
      </c>
      <c r="AL663" s="91">
        <f t="shared" si="305"/>
        <v>0</v>
      </c>
      <c r="AM663" s="91">
        <f t="shared" si="306"/>
        <v>0</v>
      </c>
      <c r="AN663" s="91" t="str">
        <f t="shared" si="291"/>
        <v/>
      </c>
      <c r="AO663" s="91" t="str">
        <f t="shared" si="292"/>
        <v/>
      </c>
      <c r="AP663" s="113" t="str">
        <f t="shared" si="293"/>
        <v/>
      </c>
      <c r="AQ663" s="114">
        <f t="shared" si="286"/>
        <v>0</v>
      </c>
      <c r="AR663" s="114">
        <f t="shared" si="287"/>
        <v>30000</v>
      </c>
      <c r="AS663" s="114">
        <f t="shared" si="288"/>
        <v>1.5994864666664823</v>
      </c>
      <c r="AT663" s="114">
        <f t="shared" si="294"/>
        <v>0</v>
      </c>
      <c r="AU663" s="91">
        <f t="shared" si="307"/>
        <v>0</v>
      </c>
      <c r="AV663" s="91">
        <f t="shared" si="308"/>
        <v>0</v>
      </c>
      <c r="AW663" s="91">
        <f t="shared" si="309"/>
        <v>0</v>
      </c>
      <c r="AX663" s="115">
        <f>IF(AV663=0,AX662,IF(VLOOKUP(C662,Сводный!I:L,2,FALSE)&lt;0,IF(AX662&lt;0,AX662-1,-1),IF(AX662&gt;0,AX662+1,1)))</f>
        <v>-1</v>
      </c>
      <c r="AY663" s="120"/>
    </row>
    <row r="664" spans="1:51" s="25" customFormat="1" ht="11.25">
      <c r="A664" s="124"/>
      <c r="B664" s="116">
        <v>663</v>
      </c>
      <c r="C664" s="134"/>
      <c r="D664" s="83"/>
      <c r="E664" s="84"/>
      <c r="F664" s="83"/>
      <c r="G664" s="85"/>
      <c r="H664" s="85"/>
      <c r="I664" s="86"/>
      <c r="J664" s="86"/>
      <c r="K664" s="85"/>
      <c r="L664" s="86"/>
      <c r="M664" s="118"/>
      <c r="N664" s="108"/>
      <c r="O664" s="109"/>
      <c r="P664" s="110"/>
      <c r="Q664" s="86"/>
      <c r="R664" s="86"/>
      <c r="S664" s="128">
        <f t="shared" si="289"/>
        <v>30479.845939999945</v>
      </c>
      <c r="T664" s="128">
        <f t="shared" si="290"/>
        <v>0</v>
      </c>
      <c r="U664" s="126">
        <f t="shared" si="295"/>
        <v>0</v>
      </c>
      <c r="V664" s="126">
        <f t="shared" si="296"/>
        <v>0</v>
      </c>
      <c r="W664" s="125">
        <f t="shared" si="297"/>
        <v>0</v>
      </c>
      <c r="X664" s="125">
        <f t="shared" si="298"/>
        <v>0</v>
      </c>
      <c r="Y664" s="127">
        <f t="shared" si="299"/>
        <v>1407.0099999999979</v>
      </c>
      <c r="Z664" s="127">
        <f t="shared" si="300"/>
        <v>479.84593999999817</v>
      </c>
      <c r="AA664" s="127">
        <f t="shared" si="301"/>
        <v>1407.0099999999979</v>
      </c>
      <c r="AB664" s="127">
        <f t="shared" si="302"/>
        <v>479.84593999999817</v>
      </c>
      <c r="AC664" s="91" t="str">
        <f>VLOOKUP(WEEKDAY(C664,2),Служебный!K$4:L$10,2)</f>
        <v>сб</v>
      </c>
      <c r="AD664" s="111" t="str">
        <f t="shared" si="310"/>
        <v/>
      </c>
      <c r="AE664" s="91" t="e">
        <f>VLOOKUP(G:G,Служебный!B:G,6,)</f>
        <v>#N/A</v>
      </c>
      <c r="AF664" s="91" t="e">
        <f>VLOOKUP(G:G,Служебный!B:G,3,FALSE)</f>
        <v>#N/A</v>
      </c>
      <c r="AG664" s="91" t="e">
        <f>VLOOKUP(G:G,Служебный!B:G,4,FALSE)</f>
        <v>#N/A</v>
      </c>
      <c r="AH664" s="112">
        <f t="shared" si="303"/>
        <v>0</v>
      </c>
      <c r="AI664" s="112">
        <f t="shared" si="304"/>
        <v>0</v>
      </c>
      <c r="AJ664" s="112" t="str">
        <f t="shared" si="285"/>
        <v>интрадей</v>
      </c>
      <c r="AK664" s="91" t="str">
        <f>IF(D664&lt;Служебный!P$3,"Раньше открытия",IF(D664&gt;Служебный!P$6,"Позже закрытия",IF(D664&lt;Служебный!P$4,Служебный!N$4,IF((D664&gt;Служебный!P$5),Служебный!N$6,Служебный!N$5))))</f>
        <v>9:30 - 11:00</v>
      </c>
      <c r="AL664" s="91">
        <f t="shared" si="305"/>
        <v>0</v>
      </c>
      <c r="AM664" s="91">
        <f t="shared" si="306"/>
        <v>0</v>
      </c>
      <c r="AN664" s="91" t="str">
        <f t="shared" si="291"/>
        <v/>
      </c>
      <c r="AO664" s="91" t="str">
        <f t="shared" si="292"/>
        <v/>
      </c>
      <c r="AP664" s="113" t="str">
        <f t="shared" si="293"/>
        <v/>
      </c>
      <c r="AQ664" s="114">
        <f t="shared" si="286"/>
        <v>0</v>
      </c>
      <c r="AR664" s="114">
        <f t="shared" si="287"/>
        <v>30000</v>
      </c>
      <c r="AS664" s="114">
        <f t="shared" si="288"/>
        <v>1.5994864666664823</v>
      </c>
      <c r="AT664" s="114">
        <f t="shared" si="294"/>
        <v>0</v>
      </c>
      <c r="AU664" s="91">
        <f t="shared" si="307"/>
        <v>0</v>
      </c>
      <c r="AV664" s="91">
        <f t="shared" si="308"/>
        <v>0</v>
      </c>
      <c r="AW664" s="91">
        <f t="shared" si="309"/>
        <v>0</v>
      </c>
      <c r="AX664" s="115">
        <f>IF(AV664=0,AX663,IF(VLOOKUP(C663,Сводный!I:L,2,FALSE)&lt;0,IF(AX663&lt;0,AX663-1,-1),IF(AX663&gt;0,AX663+1,1)))</f>
        <v>-1</v>
      </c>
      <c r="AY664" s="120"/>
    </row>
    <row r="665" spans="1:51" s="25" customFormat="1" ht="11.25">
      <c r="A665" s="124"/>
      <c r="B665" s="116">
        <v>664</v>
      </c>
      <c r="C665" s="134"/>
      <c r="D665" s="83"/>
      <c r="E665" s="84"/>
      <c r="F665" s="83"/>
      <c r="G665" s="85"/>
      <c r="H665" s="85"/>
      <c r="I665" s="86"/>
      <c r="J665" s="86"/>
      <c r="K665" s="85"/>
      <c r="L665" s="86"/>
      <c r="M665" s="118"/>
      <c r="N665" s="108"/>
      <c r="O665" s="109"/>
      <c r="P665" s="110"/>
      <c r="Q665" s="86"/>
      <c r="R665" s="86"/>
      <c r="S665" s="128">
        <f t="shared" si="289"/>
        <v>30479.845939999945</v>
      </c>
      <c r="T665" s="128">
        <f t="shared" si="290"/>
        <v>0</v>
      </c>
      <c r="U665" s="126">
        <f t="shared" si="295"/>
        <v>0</v>
      </c>
      <c r="V665" s="126">
        <f t="shared" si="296"/>
        <v>0</v>
      </c>
      <c r="W665" s="125">
        <f t="shared" si="297"/>
        <v>0</v>
      </c>
      <c r="X665" s="125">
        <f t="shared" si="298"/>
        <v>0</v>
      </c>
      <c r="Y665" s="127">
        <f t="shared" si="299"/>
        <v>1407.0099999999979</v>
      </c>
      <c r="Z665" s="127">
        <f t="shared" si="300"/>
        <v>479.84593999999817</v>
      </c>
      <c r="AA665" s="127">
        <f t="shared" si="301"/>
        <v>1407.0099999999979</v>
      </c>
      <c r="AB665" s="127">
        <f t="shared" si="302"/>
        <v>479.84593999999817</v>
      </c>
      <c r="AC665" s="91" t="str">
        <f>VLOOKUP(WEEKDAY(C665,2),Служебный!K$4:L$10,2)</f>
        <v>сб</v>
      </c>
      <c r="AD665" s="111" t="str">
        <f t="shared" si="310"/>
        <v/>
      </c>
      <c r="AE665" s="91" t="e">
        <f>VLOOKUP(G:G,Служебный!B:G,6,)</f>
        <v>#N/A</v>
      </c>
      <c r="AF665" s="91" t="e">
        <f>VLOOKUP(G:G,Служебный!B:G,3,FALSE)</f>
        <v>#N/A</v>
      </c>
      <c r="AG665" s="91" t="e">
        <f>VLOOKUP(G:G,Служебный!B:G,4,FALSE)</f>
        <v>#N/A</v>
      </c>
      <c r="AH665" s="112">
        <f t="shared" si="303"/>
        <v>0</v>
      </c>
      <c r="AI665" s="112">
        <f t="shared" si="304"/>
        <v>0</v>
      </c>
      <c r="AJ665" s="112" t="str">
        <f t="shared" si="285"/>
        <v>интрадей</v>
      </c>
      <c r="AK665" s="91" t="str">
        <f>IF(D665&lt;Служебный!P$3,"Раньше открытия",IF(D665&gt;Служебный!P$6,"Позже закрытия",IF(D665&lt;Служебный!P$4,Служебный!N$4,IF((D665&gt;Служебный!P$5),Служебный!N$6,Служебный!N$5))))</f>
        <v>9:30 - 11:00</v>
      </c>
      <c r="AL665" s="91">
        <f t="shared" si="305"/>
        <v>0</v>
      </c>
      <c r="AM665" s="91">
        <f t="shared" si="306"/>
        <v>0</v>
      </c>
      <c r="AN665" s="91" t="str">
        <f t="shared" si="291"/>
        <v/>
      </c>
      <c r="AO665" s="91" t="str">
        <f t="shared" si="292"/>
        <v/>
      </c>
      <c r="AP665" s="113" t="str">
        <f t="shared" si="293"/>
        <v/>
      </c>
      <c r="AQ665" s="114">
        <f t="shared" si="286"/>
        <v>0</v>
      </c>
      <c r="AR665" s="114">
        <f t="shared" si="287"/>
        <v>30000</v>
      </c>
      <c r="AS665" s="114">
        <f t="shared" si="288"/>
        <v>1.5994864666664823</v>
      </c>
      <c r="AT665" s="114">
        <f t="shared" si="294"/>
        <v>0</v>
      </c>
      <c r="AU665" s="91">
        <f t="shared" si="307"/>
        <v>0</v>
      </c>
      <c r="AV665" s="91">
        <f t="shared" si="308"/>
        <v>0</v>
      </c>
      <c r="AW665" s="91">
        <f t="shared" si="309"/>
        <v>0</v>
      </c>
      <c r="AX665" s="115">
        <f>IF(AV665=0,AX664,IF(VLOOKUP(C664,Сводный!I:L,2,FALSE)&lt;0,IF(AX664&lt;0,AX664-1,-1),IF(AX664&gt;0,AX664+1,1)))</f>
        <v>-1</v>
      </c>
      <c r="AY665" s="120"/>
    </row>
    <row r="666" spans="1:51" s="25" customFormat="1" ht="11.25">
      <c r="A666" s="124"/>
      <c r="B666" s="116">
        <v>665</v>
      </c>
      <c r="C666" s="134"/>
      <c r="D666" s="83"/>
      <c r="E666" s="84"/>
      <c r="F666" s="83"/>
      <c r="G666" s="85"/>
      <c r="H666" s="85"/>
      <c r="I666" s="86"/>
      <c r="J666" s="86"/>
      <c r="K666" s="85"/>
      <c r="L666" s="86"/>
      <c r="M666" s="118"/>
      <c r="N666" s="108"/>
      <c r="O666" s="109"/>
      <c r="P666" s="110"/>
      <c r="Q666" s="86"/>
      <c r="R666" s="86"/>
      <c r="S666" s="128">
        <f t="shared" si="289"/>
        <v>30479.845939999945</v>
      </c>
      <c r="T666" s="128">
        <f t="shared" si="290"/>
        <v>0</v>
      </c>
      <c r="U666" s="126">
        <f t="shared" si="295"/>
        <v>0</v>
      </c>
      <c r="V666" s="126">
        <f t="shared" si="296"/>
        <v>0</v>
      </c>
      <c r="W666" s="125">
        <f t="shared" si="297"/>
        <v>0</v>
      </c>
      <c r="X666" s="125">
        <f t="shared" si="298"/>
        <v>0</v>
      </c>
      <c r="Y666" s="127">
        <f t="shared" si="299"/>
        <v>1407.0099999999979</v>
      </c>
      <c r="Z666" s="127">
        <f t="shared" si="300"/>
        <v>479.84593999999817</v>
      </c>
      <c r="AA666" s="127">
        <f t="shared" si="301"/>
        <v>1407.0099999999979</v>
      </c>
      <c r="AB666" s="127">
        <f t="shared" si="302"/>
        <v>479.84593999999817</v>
      </c>
      <c r="AC666" s="91" t="str">
        <f>VLOOKUP(WEEKDAY(C666,2),Служебный!K$4:L$10,2)</f>
        <v>сб</v>
      </c>
      <c r="AD666" s="111" t="str">
        <f t="shared" si="310"/>
        <v/>
      </c>
      <c r="AE666" s="91" t="e">
        <f>VLOOKUP(G:G,Служебный!B:G,6,)</f>
        <v>#N/A</v>
      </c>
      <c r="AF666" s="91" t="e">
        <f>VLOOKUP(G:G,Служебный!B:G,3,FALSE)</f>
        <v>#N/A</v>
      </c>
      <c r="AG666" s="91" t="e">
        <f>VLOOKUP(G:G,Служебный!B:G,4,FALSE)</f>
        <v>#N/A</v>
      </c>
      <c r="AH666" s="112">
        <f t="shared" si="303"/>
        <v>0</v>
      </c>
      <c r="AI666" s="112">
        <f t="shared" si="304"/>
        <v>0</v>
      </c>
      <c r="AJ666" s="112" t="str">
        <f t="shared" si="285"/>
        <v>интрадей</v>
      </c>
      <c r="AK666" s="91" t="str">
        <f>IF(D666&lt;Служебный!P$3,"Раньше открытия",IF(D666&gt;Служебный!P$6,"Позже закрытия",IF(D666&lt;Служебный!P$4,Служебный!N$4,IF((D666&gt;Служебный!P$5),Служебный!N$6,Служебный!N$5))))</f>
        <v>9:30 - 11:00</v>
      </c>
      <c r="AL666" s="91">
        <f t="shared" si="305"/>
        <v>0</v>
      </c>
      <c r="AM666" s="91">
        <f t="shared" si="306"/>
        <v>0</v>
      </c>
      <c r="AN666" s="91" t="str">
        <f t="shared" si="291"/>
        <v/>
      </c>
      <c r="AO666" s="91" t="str">
        <f t="shared" si="292"/>
        <v/>
      </c>
      <c r="AP666" s="113" t="str">
        <f t="shared" si="293"/>
        <v/>
      </c>
      <c r="AQ666" s="114">
        <f t="shared" si="286"/>
        <v>0</v>
      </c>
      <c r="AR666" s="114">
        <f t="shared" si="287"/>
        <v>30000</v>
      </c>
      <c r="AS666" s="114">
        <f t="shared" si="288"/>
        <v>1.5994864666664823</v>
      </c>
      <c r="AT666" s="114">
        <f t="shared" si="294"/>
        <v>0</v>
      </c>
      <c r="AU666" s="91">
        <f t="shared" si="307"/>
        <v>0</v>
      </c>
      <c r="AV666" s="91">
        <f t="shared" si="308"/>
        <v>0</v>
      </c>
      <c r="AW666" s="91">
        <f t="shared" si="309"/>
        <v>0</v>
      </c>
      <c r="AX666" s="115">
        <f>IF(AV666=0,AX665,IF(VLOOKUP(C665,Сводный!I:L,2,FALSE)&lt;0,IF(AX665&lt;0,AX665-1,-1),IF(AX665&gt;0,AX665+1,1)))</f>
        <v>-1</v>
      </c>
      <c r="AY666" s="120"/>
    </row>
    <row r="667" spans="1:51" s="25" customFormat="1" ht="11.25">
      <c r="A667" s="124"/>
      <c r="B667" s="116">
        <v>666</v>
      </c>
      <c r="C667" s="134"/>
      <c r="D667" s="83"/>
      <c r="E667" s="84"/>
      <c r="F667" s="83"/>
      <c r="G667" s="85"/>
      <c r="H667" s="85"/>
      <c r="I667" s="86"/>
      <c r="J667" s="86"/>
      <c r="K667" s="85"/>
      <c r="L667" s="86"/>
      <c r="M667" s="118"/>
      <c r="N667" s="108"/>
      <c r="O667" s="109"/>
      <c r="P667" s="110"/>
      <c r="Q667" s="86"/>
      <c r="R667" s="86"/>
      <c r="S667" s="128">
        <f t="shared" si="289"/>
        <v>30479.845939999945</v>
      </c>
      <c r="T667" s="128">
        <f t="shared" si="290"/>
        <v>0</v>
      </c>
      <c r="U667" s="126">
        <f t="shared" si="295"/>
        <v>0</v>
      </c>
      <c r="V667" s="126">
        <f t="shared" si="296"/>
        <v>0</v>
      </c>
      <c r="W667" s="125">
        <f t="shared" si="297"/>
        <v>0</v>
      </c>
      <c r="X667" s="125">
        <f t="shared" si="298"/>
        <v>0</v>
      </c>
      <c r="Y667" s="127">
        <f t="shared" si="299"/>
        <v>1407.0099999999979</v>
      </c>
      <c r="Z667" s="127">
        <f t="shared" si="300"/>
        <v>479.84593999999817</v>
      </c>
      <c r="AA667" s="127">
        <f t="shared" si="301"/>
        <v>1407.0099999999979</v>
      </c>
      <c r="AB667" s="127">
        <f t="shared" si="302"/>
        <v>479.84593999999817</v>
      </c>
      <c r="AC667" s="91" t="str">
        <f>VLOOKUP(WEEKDAY(C667,2),Служебный!K$4:L$10,2)</f>
        <v>сб</v>
      </c>
      <c r="AD667" s="111" t="str">
        <f t="shared" si="310"/>
        <v/>
      </c>
      <c r="AE667" s="91" t="e">
        <f>VLOOKUP(G:G,Служебный!B:G,6,)</f>
        <v>#N/A</v>
      </c>
      <c r="AF667" s="91" t="e">
        <f>VLOOKUP(G:G,Служебный!B:G,3,FALSE)</f>
        <v>#N/A</v>
      </c>
      <c r="AG667" s="91" t="e">
        <f>VLOOKUP(G:G,Служебный!B:G,4,FALSE)</f>
        <v>#N/A</v>
      </c>
      <c r="AH667" s="112">
        <f t="shared" si="303"/>
        <v>0</v>
      </c>
      <c r="AI667" s="112">
        <f t="shared" si="304"/>
        <v>0</v>
      </c>
      <c r="AJ667" s="112" t="str">
        <f t="shared" si="285"/>
        <v>интрадей</v>
      </c>
      <c r="AK667" s="91" t="str">
        <f>IF(D667&lt;Служебный!P$3,"Раньше открытия",IF(D667&gt;Служебный!P$6,"Позже закрытия",IF(D667&lt;Служебный!P$4,Служебный!N$4,IF((D667&gt;Служебный!P$5),Служебный!N$6,Служебный!N$5))))</f>
        <v>9:30 - 11:00</v>
      </c>
      <c r="AL667" s="91">
        <f t="shared" si="305"/>
        <v>0</v>
      </c>
      <c r="AM667" s="91">
        <f t="shared" si="306"/>
        <v>0</v>
      </c>
      <c r="AN667" s="91" t="str">
        <f t="shared" si="291"/>
        <v/>
      </c>
      <c r="AO667" s="91" t="str">
        <f t="shared" si="292"/>
        <v/>
      </c>
      <c r="AP667" s="113" t="str">
        <f t="shared" si="293"/>
        <v/>
      </c>
      <c r="AQ667" s="114">
        <f t="shared" si="286"/>
        <v>0</v>
      </c>
      <c r="AR667" s="114">
        <f t="shared" si="287"/>
        <v>30000</v>
      </c>
      <c r="AS667" s="114">
        <f t="shared" si="288"/>
        <v>1.5994864666664823</v>
      </c>
      <c r="AT667" s="114">
        <f t="shared" si="294"/>
        <v>0</v>
      </c>
      <c r="AU667" s="91">
        <f t="shared" si="307"/>
        <v>0</v>
      </c>
      <c r="AV667" s="91">
        <f t="shared" si="308"/>
        <v>0</v>
      </c>
      <c r="AW667" s="91">
        <f t="shared" si="309"/>
        <v>0</v>
      </c>
      <c r="AX667" s="115">
        <f>IF(AV667=0,AX666,IF(VLOOKUP(C666,Сводный!I:L,2,FALSE)&lt;0,IF(AX666&lt;0,AX666-1,-1),IF(AX666&gt;0,AX666+1,1)))</f>
        <v>-1</v>
      </c>
      <c r="AY667" s="120"/>
    </row>
    <row r="668" spans="1:51" s="25" customFormat="1" ht="11.25">
      <c r="A668" s="124"/>
      <c r="B668" s="116">
        <v>667</v>
      </c>
      <c r="C668" s="134"/>
      <c r="D668" s="83"/>
      <c r="E668" s="84"/>
      <c r="F668" s="83"/>
      <c r="G668" s="85"/>
      <c r="H668" s="85"/>
      <c r="I668" s="86"/>
      <c r="J668" s="86"/>
      <c r="K668" s="85"/>
      <c r="L668" s="86"/>
      <c r="M668" s="118"/>
      <c r="N668" s="108"/>
      <c r="O668" s="109"/>
      <c r="P668" s="110"/>
      <c r="Q668" s="86"/>
      <c r="R668" s="86"/>
      <c r="S668" s="128">
        <f t="shared" si="289"/>
        <v>30479.845939999945</v>
      </c>
      <c r="T668" s="128">
        <f t="shared" si="290"/>
        <v>0</v>
      </c>
      <c r="U668" s="126">
        <f t="shared" si="295"/>
        <v>0</v>
      </c>
      <c r="V668" s="126">
        <f t="shared" si="296"/>
        <v>0</v>
      </c>
      <c r="W668" s="125">
        <f t="shared" si="297"/>
        <v>0</v>
      </c>
      <c r="X668" s="125">
        <f t="shared" si="298"/>
        <v>0</v>
      </c>
      <c r="Y668" s="127">
        <f t="shared" si="299"/>
        <v>1407.0099999999979</v>
      </c>
      <c r="Z668" s="127">
        <f t="shared" si="300"/>
        <v>479.84593999999817</v>
      </c>
      <c r="AA668" s="127">
        <f t="shared" si="301"/>
        <v>1407.0099999999979</v>
      </c>
      <c r="AB668" s="127">
        <f t="shared" si="302"/>
        <v>479.84593999999817</v>
      </c>
      <c r="AC668" s="91" t="str">
        <f>VLOOKUP(WEEKDAY(C668,2),Служебный!K$4:L$10,2)</f>
        <v>сб</v>
      </c>
      <c r="AD668" s="111" t="str">
        <f t="shared" si="310"/>
        <v/>
      </c>
      <c r="AE668" s="91" t="e">
        <f>VLOOKUP(G:G,Служебный!B:G,6,)</f>
        <v>#N/A</v>
      </c>
      <c r="AF668" s="91" t="e">
        <f>VLOOKUP(G:G,Служебный!B:G,3,FALSE)</f>
        <v>#N/A</v>
      </c>
      <c r="AG668" s="91" t="e">
        <f>VLOOKUP(G:G,Служебный!B:G,4,FALSE)</f>
        <v>#N/A</v>
      </c>
      <c r="AH668" s="112">
        <f t="shared" si="303"/>
        <v>0</v>
      </c>
      <c r="AI668" s="112">
        <f t="shared" si="304"/>
        <v>0</v>
      </c>
      <c r="AJ668" s="112" t="str">
        <f t="shared" si="285"/>
        <v>интрадей</v>
      </c>
      <c r="AK668" s="91" t="str">
        <f>IF(D668&lt;Служебный!P$3,"Раньше открытия",IF(D668&gt;Служебный!P$6,"Позже закрытия",IF(D668&lt;Служебный!P$4,Служебный!N$4,IF((D668&gt;Служебный!P$5),Служебный!N$6,Служебный!N$5))))</f>
        <v>9:30 - 11:00</v>
      </c>
      <c r="AL668" s="91">
        <f t="shared" si="305"/>
        <v>0</v>
      </c>
      <c r="AM668" s="91">
        <f t="shared" si="306"/>
        <v>0</v>
      </c>
      <c r="AN668" s="91" t="str">
        <f t="shared" si="291"/>
        <v/>
      </c>
      <c r="AO668" s="91" t="str">
        <f t="shared" si="292"/>
        <v/>
      </c>
      <c r="AP668" s="113" t="str">
        <f t="shared" si="293"/>
        <v/>
      </c>
      <c r="AQ668" s="114">
        <f t="shared" si="286"/>
        <v>0</v>
      </c>
      <c r="AR668" s="114">
        <f t="shared" si="287"/>
        <v>30000</v>
      </c>
      <c r="AS668" s="114">
        <f t="shared" si="288"/>
        <v>1.5994864666664823</v>
      </c>
      <c r="AT668" s="114">
        <f t="shared" si="294"/>
        <v>0</v>
      </c>
      <c r="AU668" s="91">
        <f t="shared" si="307"/>
        <v>0</v>
      </c>
      <c r="AV668" s="91">
        <f t="shared" si="308"/>
        <v>0</v>
      </c>
      <c r="AW668" s="91">
        <f t="shared" si="309"/>
        <v>0</v>
      </c>
      <c r="AX668" s="115">
        <f>IF(AV668=0,AX667,IF(VLOOKUP(C667,Сводный!I:L,2,FALSE)&lt;0,IF(AX667&lt;0,AX667-1,-1),IF(AX667&gt;0,AX667+1,1)))</f>
        <v>-1</v>
      </c>
      <c r="AY668" s="120"/>
    </row>
    <row r="669" spans="1:51" s="25" customFormat="1" ht="11.25">
      <c r="A669" s="124"/>
      <c r="B669" s="116">
        <v>668</v>
      </c>
      <c r="C669" s="134"/>
      <c r="D669" s="83"/>
      <c r="E669" s="84"/>
      <c r="F669" s="83"/>
      <c r="G669" s="85"/>
      <c r="H669" s="85"/>
      <c r="I669" s="86"/>
      <c r="J669" s="86"/>
      <c r="K669" s="85"/>
      <c r="L669" s="86"/>
      <c r="M669" s="118"/>
      <c r="N669" s="108"/>
      <c r="O669" s="109"/>
      <c r="P669" s="110"/>
      <c r="Q669" s="86"/>
      <c r="R669" s="86"/>
      <c r="S669" s="128">
        <f t="shared" si="289"/>
        <v>30479.845939999945</v>
      </c>
      <c r="T669" s="128">
        <f t="shared" si="290"/>
        <v>0</v>
      </c>
      <c r="U669" s="126">
        <f t="shared" si="295"/>
        <v>0</v>
      </c>
      <c r="V669" s="126">
        <f t="shared" si="296"/>
        <v>0</v>
      </c>
      <c r="W669" s="125">
        <f t="shared" si="297"/>
        <v>0</v>
      </c>
      <c r="X669" s="125">
        <f t="shared" si="298"/>
        <v>0</v>
      </c>
      <c r="Y669" s="127">
        <f t="shared" si="299"/>
        <v>1407.0099999999979</v>
      </c>
      <c r="Z669" s="127">
        <f t="shared" si="300"/>
        <v>479.84593999999817</v>
      </c>
      <c r="AA669" s="127">
        <f t="shared" si="301"/>
        <v>1407.0099999999979</v>
      </c>
      <c r="AB669" s="127">
        <f t="shared" si="302"/>
        <v>479.84593999999817</v>
      </c>
      <c r="AC669" s="91" t="str">
        <f>VLOOKUP(WEEKDAY(C669,2),Служебный!K$4:L$10,2)</f>
        <v>сб</v>
      </c>
      <c r="AD669" s="111" t="str">
        <f t="shared" si="310"/>
        <v/>
      </c>
      <c r="AE669" s="91" t="e">
        <f>VLOOKUP(G:G,Служебный!B:G,6,)</f>
        <v>#N/A</v>
      </c>
      <c r="AF669" s="91" t="e">
        <f>VLOOKUP(G:G,Служебный!B:G,3,FALSE)</f>
        <v>#N/A</v>
      </c>
      <c r="AG669" s="91" t="e">
        <f>VLOOKUP(G:G,Служебный!B:G,4,FALSE)</f>
        <v>#N/A</v>
      </c>
      <c r="AH669" s="112">
        <f t="shared" si="303"/>
        <v>0</v>
      </c>
      <c r="AI669" s="112">
        <f t="shared" si="304"/>
        <v>0</v>
      </c>
      <c r="AJ669" s="112" t="str">
        <f t="shared" si="285"/>
        <v>интрадей</v>
      </c>
      <c r="AK669" s="91" t="str">
        <f>IF(D669&lt;Служебный!P$3,"Раньше открытия",IF(D669&gt;Служебный!P$6,"Позже закрытия",IF(D669&lt;Служебный!P$4,Служебный!N$4,IF((D669&gt;Служебный!P$5),Служебный!N$6,Служебный!N$5))))</f>
        <v>9:30 - 11:00</v>
      </c>
      <c r="AL669" s="91">
        <f t="shared" si="305"/>
        <v>0</v>
      </c>
      <c r="AM669" s="91">
        <f t="shared" si="306"/>
        <v>0</v>
      </c>
      <c r="AN669" s="91" t="str">
        <f t="shared" si="291"/>
        <v/>
      </c>
      <c r="AO669" s="91" t="str">
        <f t="shared" si="292"/>
        <v/>
      </c>
      <c r="AP669" s="113" t="str">
        <f t="shared" si="293"/>
        <v/>
      </c>
      <c r="AQ669" s="114">
        <f t="shared" si="286"/>
        <v>0</v>
      </c>
      <c r="AR669" s="114">
        <f t="shared" si="287"/>
        <v>30000</v>
      </c>
      <c r="AS669" s="114">
        <f t="shared" si="288"/>
        <v>1.5994864666664823</v>
      </c>
      <c r="AT669" s="114">
        <f t="shared" si="294"/>
        <v>0</v>
      </c>
      <c r="AU669" s="91">
        <f t="shared" si="307"/>
        <v>0</v>
      </c>
      <c r="AV669" s="91">
        <f t="shared" si="308"/>
        <v>0</v>
      </c>
      <c r="AW669" s="91">
        <f t="shared" si="309"/>
        <v>0</v>
      </c>
      <c r="AX669" s="115">
        <f>IF(AV669=0,AX668,IF(VLOOKUP(C668,Сводный!I:L,2,FALSE)&lt;0,IF(AX668&lt;0,AX668-1,-1),IF(AX668&gt;0,AX668+1,1)))</f>
        <v>-1</v>
      </c>
      <c r="AY669" s="120"/>
    </row>
    <row r="670" spans="1:51" s="25" customFormat="1" ht="11.25">
      <c r="A670" s="124"/>
      <c r="B670" s="116">
        <v>669</v>
      </c>
      <c r="C670" s="134"/>
      <c r="D670" s="83"/>
      <c r="E670" s="84"/>
      <c r="F670" s="83"/>
      <c r="G670" s="85"/>
      <c r="H670" s="85"/>
      <c r="I670" s="86"/>
      <c r="J670" s="86"/>
      <c r="K670" s="85"/>
      <c r="L670" s="86"/>
      <c r="M670" s="118"/>
      <c r="N670" s="108"/>
      <c r="O670" s="109"/>
      <c r="P670" s="110"/>
      <c r="Q670" s="86"/>
      <c r="R670" s="86"/>
      <c r="S670" s="128">
        <f t="shared" si="289"/>
        <v>30479.845939999945</v>
      </c>
      <c r="T670" s="128">
        <f t="shared" si="290"/>
        <v>0</v>
      </c>
      <c r="U670" s="126">
        <f t="shared" si="295"/>
        <v>0</v>
      </c>
      <c r="V670" s="126">
        <f t="shared" si="296"/>
        <v>0</v>
      </c>
      <c r="W670" s="125">
        <f t="shared" si="297"/>
        <v>0</v>
      </c>
      <c r="X670" s="125">
        <f t="shared" si="298"/>
        <v>0</v>
      </c>
      <c r="Y670" s="127">
        <f t="shared" si="299"/>
        <v>1407.0099999999979</v>
      </c>
      <c r="Z670" s="127">
        <f t="shared" si="300"/>
        <v>479.84593999999817</v>
      </c>
      <c r="AA670" s="127">
        <f t="shared" si="301"/>
        <v>1407.0099999999979</v>
      </c>
      <c r="AB670" s="127">
        <f t="shared" si="302"/>
        <v>479.84593999999817</v>
      </c>
      <c r="AC670" s="91" t="str">
        <f>VLOOKUP(WEEKDAY(C670,2),Служебный!K$4:L$10,2)</f>
        <v>сб</v>
      </c>
      <c r="AD670" s="111" t="str">
        <f t="shared" si="310"/>
        <v/>
      </c>
      <c r="AE670" s="91" t="e">
        <f>VLOOKUP(G:G,Служебный!B:G,6,)</f>
        <v>#N/A</v>
      </c>
      <c r="AF670" s="91" t="e">
        <f>VLOOKUP(G:G,Служебный!B:G,3,FALSE)</f>
        <v>#N/A</v>
      </c>
      <c r="AG670" s="91" t="e">
        <f>VLOOKUP(G:G,Служебный!B:G,4,FALSE)</f>
        <v>#N/A</v>
      </c>
      <c r="AH670" s="112">
        <f t="shared" si="303"/>
        <v>0</v>
      </c>
      <c r="AI670" s="112">
        <f t="shared" si="304"/>
        <v>0</v>
      </c>
      <c r="AJ670" s="112" t="str">
        <f t="shared" si="285"/>
        <v>интрадей</v>
      </c>
      <c r="AK670" s="91" t="str">
        <f>IF(D670&lt;Служебный!P$3,"Раньше открытия",IF(D670&gt;Служебный!P$6,"Позже закрытия",IF(D670&lt;Служебный!P$4,Служебный!N$4,IF((D670&gt;Служебный!P$5),Служебный!N$6,Служебный!N$5))))</f>
        <v>9:30 - 11:00</v>
      </c>
      <c r="AL670" s="91">
        <f t="shared" si="305"/>
        <v>0</v>
      </c>
      <c r="AM670" s="91">
        <f t="shared" si="306"/>
        <v>0</v>
      </c>
      <c r="AN670" s="91" t="str">
        <f t="shared" si="291"/>
        <v/>
      </c>
      <c r="AO670" s="91" t="str">
        <f t="shared" si="292"/>
        <v/>
      </c>
      <c r="AP670" s="113" t="str">
        <f t="shared" si="293"/>
        <v/>
      </c>
      <c r="AQ670" s="114">
        <f t="shared" si="286"/>
        <v>0</v>
      </c>
      <c r="AR670" s="114">
        <f t="shared" si="287"/>
        <v>30000</v>
      </c>
      <c r="AS670" s="114">
        <f t="shared" si="288"/>
        <v>1.5994864666664823</v>
      </c>
      <c r="AT670" s="114">
        <f t="shared" si="294"/>
        <v>0</v>
      </c>
      <c r="AU670" s="91">
        <f t="shared" si="307"/>
        <v>0</v>
      </c>
      <c r="AV670" s="91">
        <f t="shared" si="308"/>
        <v>0</v>
      </c>
      <c r="AW670" s="91">
        <f t="shared" si="309"/>
        <v>0</v>
      </c>
      <c r="AX670" s="115">
        <f>IF(AV670=0,AX669,IF(VLOOKUP(C669,Сводный!I:L,2,FALSE)&lt;0,IF(AX669&lt;0,AX669-1,-1),IF(AX669&gt;0,AX669+1,1)))</f>
        <v>-1</v>
      </c>
      <c r="AY670" s="120"/>
    </row>
    <row r="671" spans="1:51" s="25" customFormat="1" ht="11.25">
      <c r="A671" s="124"/>
      <c r="B671" s="116">
        <v>670</v>
      </c>
      <c r="C671" s="134"/>
      <c r="D671" s="83"/>
      <c r="E671" s="84"/>
      <c r="F671" s="83"/>
      <c r="G671" s="85"/>
      <c r="H671" s="85"/>
      <c r="I671" s="86"/>
      <c r="J671" s="86"/>
      <c r="K671" s="85"/>
      <c r="L671" s="86"/>
      <c r="M671" s="118"/>
      <c r="N671" s="108"/>
      <c r="O671" s="109"/>
      <c r="P671" s="110"/>
      <c r="Q671" s="86"/>
      <c r="R671" s="86"/>
      <c r="S671" s="128">
        <f t="shared" si="289"/>
        <v>30479.845939999945</v>
      </c>
      <c r="T671" s="128">
        <f t="shared" si="290"/>
        <v>0</v>
      </c>
      <c r="U671" s="126">
        <f t="shared" si="295"/>
        <v>0</v>
      </c>
      <c r="V671" s="126">
        <f t="shared" si="296"/>
        <v>0</v>
      </c>
      <c r="W671" s="125">
        <f t="shared" si="297"/>
        <v>0</v>
      </c>
      <c r="X671" s="125">
        <f t="shared" si="298"/>
        <v>0</v>
      </c>
      <c r="Y671" s="127">
        <f t="shared" si="299"/>
        <v>1407.0099999999979</v>
      </c>
      <c r="Z671" s="127">
        <f t="shared" si="300"/>
        <v>479.84593999999817</v>
      </c>
      <c r="AA671" s="127">
        <f t="shared" si="301"/>
        <v>1407.0099999999979</v>
      </c>
      <c r="AB671" s="127">
        <f t="shared" si="302"/>
        <v>479.84593999999817</v>
      </c>
      <c r="AC671" s="91" t="str">
        <f>VLOOKUP(WEEKDAY(C671,2),Служебный!K$4:L$10,2)</f>
        <v>сб</v>
      </c>
      <c r="AD671" s="111" t="str">
        <f t="shared" si="310"/>
        <v/>
      </c>
      <c r="AE671" s="91" t="e">
        <f>VLOOKUP(G:G,Служебный!B:G,6,)</f>
        <v>#N/A</v>
      </c>
      <c r="AF671" s="91" t="e">
        <f>VLOOKUP(G:G,Служебный!B:G,3,FALSE)</f>
        <v>#N/A</v>
      </c>
      <c r="AG671" s="91" t="e">
        <f>VLOOKUP(G:G,Служебный!B:G,4,FALSE)</f>
        <v>#N/A</v>
      </c>
      <c r="AH671" s="112">
        <f t="shared" si="303"/>
        <v>0</v>
      </c>
      <c r="AI671" s="112">
        <f t="shared" si="304"/>
        <v>0</v>
      </c>
      <c r="AJ671" s="112" t="str">
        <f t="shared" si="285"/>
        <v>интрадей</v>
      </c>
      <c r="AK671" s="91" t="str">
        <f>IF(D671&lt;Служебный!P$3,"Раньше открытия",IF(D671&gt;Служебный!P$6,"Позже закрытия",IF(D671&lt;Служебный!P$4,Служебный!N$4,IF((D671&gt;Служебный!P$5),Служебный!N$6,Служебный!N$5))))</f>
        <v>9:30 - 11:00</v>
      </c>
      <c r="AL671" s="91">
        <f t="shared" si="305"/>
        <v>0</v>
      </c>
      <c r="AM671" s="91">
        <f t="shared" si="306"/>
        <v>0</v>
      </c>
      <c r="AN671" s="91" t="str">
        <f t="shared" si="291"/>
        <v/>
      </c>
      <c r="AO671" s="91" t="str">
        <f t="shared" si="292"/>
        <v/>
      </c>
      <c r="AP671" s="113" t="str">
        <f t="shared" si="293"/>
        <v/>
      </c>
      <c r="AQ671" s="114">
        <f t="shared" si="286"/>
        <v>0</v>
      </c>
      <c r="AR671" s="114">
        <f t="shared" si="287"/>
        <v>30000</v>
      </c>
      <c r="AS671" s="114">
        <f t="shared" si="288"/>
        <v>1.5994864666664823</v>
      </c>
      <c r="AT671" s="114">
        <f t="shared" si="294"/>
        <v>0</v>
      </c>
      <c r="AU671" s="91">
        <f t="shared" si="307"/>
        <v>0</v>
      </c>
      <c r="AV671" s="91">
        <f t="shared" si="308"/>
        <v>0</v>
      </c>
      <c r="AW671" s="91">
        <f t="shared" si="309"/>
        <v>0</v>
      </c>
      <c r="AX671" s="115">
        <f>IF(AV671=0,AX670,IF(VLOOKUP(C670,Сводный!I:L,2,FALSE)&lt;0,IF(AX670&lt;0,AX670-1,-1),IF(AX670&gt;0,AX670+1,1)))</f>
        <v>-1</v>
      </c>
      <c r="AY671" s="120"/>
    </row>
    <row r="672" spans="1:51" s="25" customFormat="1" ht="11.25">
      <c r="A672" s="124"/>
      <c r="B672" s="116">
        <v>671</v>
      </c>
      <c r="C672" s="134"/>
      <c r="D672" s="83"/>
      <c r="E672" s="84"/>
      <c r="F672" s="83"/>
      <c r="G672" s="85"/>
      <c r="H672" s="85"/>
      <c r="I672" s="86"/>
      <c r="J672" s="86"/>
      <c r="K672" s="85"/>
      <c r="L672" s="86"/>
      <c r="M672" s="118"/>
      <c r="N672" s="108"/>
      <c r="O672" s="109"/>
      <c r="P672" s="110"/>
      <c r="Q672" s="86"/>
      <c r="R672" s="86"/>
      <c r="S672" s="128">
        <f t="shared" si="289"/>
        <v>30479.845939999945</v>
      </c>
      <c r="T672" s="128">
        <f t="shared" si="290"/>
        <v>0</v>
      </c>
      <c r="U672" s="126">
        <f t="shared" si="295"/>
        <v>0</v>
      </c>
      <c r="V672" s="126">
        <f t="shared" si="296"/>
        <v>0</v>
      </c>
      <c r="W672" s="125">
        <f t="shared" si="297"/>
        <v>0</v>
      </c>
      <c r="X672" s="125">
        <f t="shared" si="298"/>
        <v>0</v>
      </c>
      <c r="Y672" s="127">
        <f t="shared" si="299"/>
        <v>1407.0099999999979</v>
      </c>
      <c r="Z672" s="127">
        <f t="shared" si="300"/>
        <v>479.84593999999817</v>
      </c>
      <c r="AA672" s="127">
        <f t="shared" si="301"/>
        <v>1407.0099999999979</v>
      </c>
      <c r="AB672" s="127">
        <f t="shared" si="302"/>
        <v>479.84593999999817</v>
      </c>
      <c r="AC672" s="91" t="str">
        <f>VLOOKUP(WEEKDAY(C672,2),Служебный!K$4:L$10,2)</f>
        <v>сб</v>
      </c>
      <c r="AD672" s="111" t="str">
        <f t="shared" si="310"/>
        <v/>
      </c>
      <c r="AE672" s="91" t="e">
        <f>VLOOKUP(G:G,Служебный!B:G,6,)</f>
        <v>#N/A</v>
      </c>
      <c r="AF672" s="91" t="e">
        <f>VLOOKUP(G:G,Служебный!B:G,3,FALSE)</f>
        <v>#N/A</v>
      </c>
      <c r="AG672" s="91" t="e">
        <f>VLOOKUP(G:G,Служебный!B:G,4,FALSE)</f>
        <v>#N/A</v>
      </c>
      <c r="AH672" s="112">
        <f t="shared" si="303"/>
        <v>0</v>
      </c>
      <c r="AI672" s="112">
        <f t="shared" si="304"/>
        <v>0</v>
      </c>
      <c r="AJ672" s="112" t="str">
        <f t="shared" si="285"/>
        <v>интрадей</v>
      </c>
      <c r="AK672" s="91" t="str">
        <f>IF(D672&lt;Служебный!P$3,"Раньше открытия",IF(D672&gt;Служебный!P$6,"Позже закрытия",IF(D672&lt;Служебный!P$4,Служебный!N$4,IF((D672&gt;Служебный!P$5),Служебный!N$6,Служебный!N$5))))</f>
        <v>9:30 - 11:00</v>
      </c>
      <c r="AL672" s="91">
        <f t="shared" si="305"/>
        <v>0</v>
      </c>
      <c r="AM672" s="91">
        <f t="shared" si="306"/>
        <v>0</v>
      </c>
      <c r="AN672" s="91" t="str">
        <f t="shared" si="291"/>
        <v/>
      </c>
      <c r="AO672" s="91" t="str">
        <f t="shared" si="292"/>
        <v/>
      </c>
      <c r="AP672" s="113" t="str">
        <f t="shared" si="293"/>
        <v/>
      </c>
      <c r="AQ672" s="114">
        <f t="shared" si="286"/>
        <v>0</v>
      </c>
      <c r="AR672" s="114">
        <f t="shared" si="287"/>
        <v>30000</v>
      </c>
      <c r="AS672" s="114">
        <f t="shared" si="288"/>
        <v>1.5994864666664823</v>
      </c>
      <c r="AT672" s="114">
        <f t="shared" si="294"/>
        <v>0</v>
      </c>
      <c r="AU672" s="91">
        <f t="shared" si="307"/>
        <v>0</v>
      </c>
      <c r="AV672" s="91">
        <f t="shared" si="308"/>
        <v>0</v>
      </c>
      <c r="AW672" s="91">
        <f t="shared" si="309"/>
        <v>0</v>
      </c>
      <c r="AX672" s="115">
        <f>IF(AV672=0,AX671,IF(VLOOKUP(C671,Сводный!I:L,2,FALSE)&lt;0,IF(AX671&lt;0,AX671-1,-1),IF(AX671&gt;0,AX671+1,1)))</f>
        <v>-1</v>
      </c>
      <c r="AY672" s="120"/>
    </row>
    <row r="673" spans="1:51" s="25" customFormat="1" ht="11.25">
      <c r="A673" s="124"/>
      <c r="B673" s="116">
        <v>672</v>
      </c>
      <c r="C673" s="134"/>
      <c r="D673" s="83"/>
      <c r="E673" s="84"/>
      <c r="F673" s="83"/>
      <c r="G673" s="85"/>
      <c r="H673" s="85"/>
      <c r="I673" s="86"/>
      <c r="J673" s="86"/>
      <c r="K673" s="85"/>
      <c r="L673" s="86"/>
      <c r="M673" s="118"/>
      <c r="N673" s="108"/>
      <c r="O673" s="109"/>
      <c r="P673" s="110"/>
      <c r="Q673" s="86"/>
      <c r="R673" s="86"/>
      <c r="S673" s="128">
        <f t="shared" si="289"/>
        <v>30479.845939999945</v>
      </c>
      <c r="T673" s="128">
        <f t="shared" si="290"/>
        <v>0</v>
      </c>
      <c r="U673" s="126">
        <f t="shared" si="295"/>
        <v>0</v>
      </c>
      <c r="V673" s="126">
        <f t="shared" si="296"/>
        <v>0</v>
      </c>
      <c r="W673" s="125">
        <f t="shared" si="297"/>
        <v>0</v>
      </c>
      <c r="X673" s="125">
        <f t="shared" si="298"/>
        <v>0</v>
      </c>
      <c r="Y673" s="127">
        <f t="shared" si="299"/>
        <v>1407.0099999999979</v>
      </c>
      <c r="Z673" s="127">
        <f t="shared" si="300"/>
        <v>479.84593999999817</v>
      </c>
      <c r="AA673" s="127">
        <f t="shared" si="301"/>
        <v>1407.0099999999979</v>
      </c>
      <c r="AB673" s="127">
        <f t="shared" si="302"/>
        <v>479.84593999999817</v>
      </c>
      <c r="AC673" s="91" t="str">
        <f>VLOOKUP(WEEKDAY(C673,2),Служебный!K$4:L$10,2)</f>
        <v>сб</v>
      </c>
      <c r="AD673" s="111" t="str">
        <f t="shared" si="310"/>
        <v/>
      </c>
      <c r="AE673" s="91" t="e">
        <f>VLOOKUP(G:G,Служебный!B:G,6,)</f>
        <v>#N/A</v>
      </c>
      <c r="AF673" s="91" t="e">
        <f>VLOOKUP(G:G,Служебный!B:G,3,FALSE)</f>
        <v>#N/A</v>
      </c>
      <c r="AG673" s="91" t="e">
        <f>VLOOKUP(G:G,Служебный!B:G,4,FALSE)</f>
        <v>#N/A</v>
      </c>
      <c r="AH673" s="112">
        <f t="shared" si="303"/>
        <v>0</v>
      </c>
      <c r="AI673" s="112">
        <f t="shared" si="304"/>
        <v>0</v>
      </c>
      <c r="AJ673" s="112" t="str">
        <f t="shared" si="285"/>
        <v>интрадей</v>
      </c>
      <c r="AK673" s="91" t="str">
        <f>IF(D673&lt;Служебный!P$3,"Раньше открытия",IF(D673&gt;Служебный!P$6,"Позже закрытия",IF(D673&lt;Служебный!P$4,Служебный!N$4,IF((D673&gt;Служебный!P$5),Служебный!N$6,Служебный!N$5))))</f>
        <v>9:30 - 11:00</v>
      </c>
      <c r="AL673" s="91">
        <f t="shared" si="305"/>
        <v>0</v>
      </c>
      <c r="AM673" s="91">
        <f t="shared" si="306"/>
        <v>0</v>
      </c>
      <c r="AN673" s="91" t="str">
        <f t="shared" si="291"/>
        <v/>
      </c>
      <c r="AO673" s="91" t="str">
        <f t="shared" si="292"/>
        <v/>
      </c>
      <c r="AP673" s="113" t="str">
        <f t="shared" si="293"/>
        <v/>
      </c>
      <c r="AQ673" s="114">
        <f t="shared" si="286"/>
        <v>0</v>
      </c>
      <c r="AR673" s="114">
        <f t="shared" si="287"/>
        <v>30000</v>
      </c>
      <c r="AS673" s="114">
        <f t="shared" si="288"/>
        <v>1.5994864666664823</v>
      </c>
      <c r="AT673" s="114">
        <f t="shared" si="294"/>
        <v>0</v>
      </c>
      <c r="AU673" s="91">
        <f t="shared" si="307"/>
        <v>0</v>
      </c>
      <c r="AV673" s="91">
        <f t="shared" si="308"/>
        <v>0</v>
      </c>
      <c r="AW673" s="91">
        <f t="shared" si="309"/>
        <v>0</v>
      </c>
      <c r="AX673" s="115">
        <f>IF(AV673=0,AX672,IF(VLOOKUP(C672,Сводный!I:L,2,FALSE)&lt;0,IF(AX672&lt;0,AX672-1,-1),IF(AX672&gt;0,AX672+1,1)))</f>
        <v>-1</v>
      </c>
      <c r="AY673" s="120"/>
    </row>
    <row r="674" spans="1:51" s="25" customFormat="1" ht="11.25">
      <c r="A674" s="124"/>
      <c r="B674" s="116">
        <v>673</v>
      </c>
      <c r="C674" s="134"/>
      <c r="D674" s="83"/>
      <c r="E674" s="84"/>
      <c r="F674" s="83"/>
      <c r="G674" s="85"/>
      <c r="H674" s="85"/>
      <c r="I674" s="86"/>
      <c r="J674" s="86"/>
      <c r="K674" s="85"/>
      <c r="L674" s="86"/>
      <c r="M674" s="118"/>
      <c r="N674" s="108"/>
      <c r="O674" s="109"/>
      <c r="P674" s="110"/>
      <c r="Q674" s="86"/>
      <c r="R674" s="86"/>
      <c r="S674" s="128">
        <f t="shared" si="289"/>
        <v>30479.845939999945</v>
      </c>
      <c r="T674" s="128">
        <f t="shared" si="290"/>
        <v>0</v>
      </c>
      <c r="U674" s="126">
        <f t="shared" si="295"/>
        <v>0</v>
      </c>
      <c r="V674" s="126">
        <f t="shared" si="296"/>
        <v>0</v>
      </c>
      <c r="W674" s="125">
        <f t="shared" si="297"/>
        <v>0</v>
      </c>
      <c r="X674" s="125">
        <f t="shared" si="298"/>
        <v>0</v>
      </c>
      <c r="Y674" s="127">
        <f t="shared" si="299"/>
        <v>1407.0099999999979</v>
      </c>
      <c r="Z674" s="127">
        <f t="shared" si="300"/>
        <v>479.84593999999817</v>
      </c>
      <c r="AA674" s="127">
        <f t="shared" si="301"/>
        <v>1407.0099999999979</v>
      </c>
      <c r="AB674" s="127">
        <f t="shared" si="302"/>
        <v>479.84593999999817</v>
      </c>
      <c r="AC674" s="91" t="str">
        <f>VLOOKUP(WEEKDAY(C674,2),Служебный!K$4:L$10,2)</f>
        <v>сб</v>
      </c>
      <c r="AD674" s="111" t="str">
        <f t="shared" si="310"/>
        <v/>
      </c>
      <c r="AE674" s="91" t="e">
        <f>VLOOKUP(G:G,Служебный!B:G,6,)</f>
        <v>#N/A</v>
      </c>
      <c r="AF674" s="91" t="e">
        <f>VLOOKUP(G:G,Служебный!B:G,3,FALSE)</f>
        <v>#N/A</v>
      </c>
      <c r="AG674" s="91" t="e">
        <f>VLOOKUP(G:G,Служебный!B:G,4,FALSE)</f>
        <v>#N/A</v>
      </c>
      <c r="AH674" s="112">
        <f t="shared" si="303"/>
        <v>0</v>
      </c>
      <c r="AI674" s="112">
        <f t="shared" si="304"/>
        <v>0</v>
      </c>
      <c r="AJ674" s="112" t="str">
        <f t="shared" si="285"/>
        <v>интрадей</v>
      </c>
      <c r="AK674" s="91" t="str">
        <f>IF(D674&lt;Служебный!P$3,"Раньше открытия",IF(D674&gt;Служебный!P$6,"Позже закрытия",IF(D674&lt;Служебный!P$4,Служебный!N$4,IF((D674&gt;Служебный!P$5),Служебный!N$6,Служебный!N$5))))</f>
        <v>9:30 - 11:00</v>
      </c>
      <c r="AL674" s="91">
        <f t="shared" si="305"/>
        <v>0</v>
      </c>
      <c r="AM674" s="91">
        <f t="shared" si="306"/>
        <v>0</v>
      </c>
      <c r="AN674" s="91" t="str">
        <f t="shared" si="291"/>
        <v/>
      </c>
      <c r="AO674" s="91" t="str">
        <f t="shared" si="292"/>
        <v/>
      </c>
      <c r="AP674" s="113" t="str">
        <f t="shared" si="293"/>
        <v/>
      </c>
      <c r="AQ674" s="114">
        <f t="shared" si="286"/>
        <v>0</v>
      </c>
      <c r="AR674" s="114">
        <f t="shared" si="287"/>
        <v>30000</v>
      </c>
      <c r="AS674" s="114">
        <f t="shared" si="288"/>
        <v>1.5994864666664823</v>
      </c>
      <c r="AT674" s="114">
        <f t="shared" si="294"/>
        <v>0</v>
      </c>
      <c r="AU674" s="91">
        <f t="shared" si="307"/>
        <v>0</v>
      </c>
      <c r="AV674" s="91">
        <f t="shared" si="308"/>
        <v>0</v>
      </c>
      <c r="AW674" s="91">
        <f t="shared" si="309"/>
        <v>0</v>
      </c>
      <c r="AX674" s="115">
        <f>IF(AV674=0,AX673,IF(VLOOKUP(C673,Сводный!I:L,2,FALSE)&lt;0,IF(AX673&lt;0,AX673-1,-1),IF(AX673&gt;0,AX673+1,1)))</f>
        <v>-1</v>
      </c>
      <c r="AY674" s="120"/>
    </row>
    <row r="675" spans="1:51" s="25" customFormat="1" ht="11.25">
      <c r="A675" s="124"/>
      <c r="B675" s="116">
        <v>674</v>
      </c>
      <c r="C675" s="134"/>
      <c r="D675" s="83"/>
      <c r="E675" s="84"/>
      <c r="F675" s="83"/>
      <c r="G675" s="85"/>
      <c r="H675" s="85"/>
      <c r="I675" s="86"/>
      <c r="J675" s="86"/>
      <c r="K675" s="85"/>
      <c r="L675" s="86"/>
      <c r="M675" s="118"/>
      <c r="N675" s="108"/>
      <c r="O675" s="109"/>
      <c r="P675" s="110"/>
      <c r="Q675" s="86"/>
      <c r="R675" s="86"/>
      <c r="S675" s="128">
        <f t="shared" si="289"/>
        <v>30479.845939999945</v>
      </c>
      <c r="T675" s="128">
        <f t="shared" si="290"/>
        <v>0</v>
      </c>
      <c r="U675" s="126">
        <f t="shared" si="295"/>
        <v>0</v>
      </c>
      <c r="V675" s="126">
        <f t="shared" si="296"/>
        <v>0</v>
      </c>
      <c r="W675" s="125">
        <f t="shared" si="297"/>
        <v>0</v>
      </c>
      <c r="X675" s="125">
        <f t="shared" si="298"/>
        <v>0</v>
      </c>
      <c r="Y675" s="127">
        <f t="shared" si="299"/>
        <v>1407.0099999999979</v>
      </c>
      <c r="Z675" s="127">
        <f t="shared" si="300"/>
        <v>479.84593999999817</v>
      </c>
      <c r="AA675" s="127">
        <f t="shared" si="301"/>
        <v>1407.0099999999979</v>
      </c>
      <c r="AB675" s="127">
        <f t="shared" si="302"/>
        <v>479.84593999999817</v>
      </c>
      <c r="AC675" s="91" t="str">
        <f>VLOOKUP(WEEKDAY(C675,2),Служебный!K$4:L$10,2)</f>
        <v>сб</v>
      </c>
      <c r="AD675" s="111" t="str">
        <f t="shared" si="310"/>
        <v/>
      </c>
      <c r="AE675" s="91" t="e">
        <f>VLOOKUP(G:G,Служебный!B:G,6,)</f>
        <v>#N/A</v>
      </c>
      <c r="AF675" s="91" t="e">
        <f>VLOOKUP(G:G,Служебный!B:G,3,FALSE)</f>
        <v>#N/A</v>
      </c>
      <c r="AG675" s="91" t="e">
        <f>VLOOKUP(G:G,Служебный!B:G,4,FALSE)</f>
        <v>#N/A</v>
      </c>
      <c r="AH675" s="112">
        <f t="shared" si="303"/>
        <v>0</v>
      </c>
      <c r="AI675" s="112">
        <f t="shared" si="304"/>
        <v>0</v>
      </c>
      <c r="AJ675" s="112" t="str">
        <f t="shared" si="285"/>
        <v>интрадей</v>
      </c>
      <c r="AK675" s="91" t="str">
        <f>IF(D675&lt;Служебный!P$3,"Раньше открытия",IF(D675&gt;Служебный!P$6,"Позже закрытия",IF(D675&lt;Служебный!P$4,Служебный!N$4,IF((D675&gt;Служебный!P$5),Служебный!N$6,Служебный!N$5))))</f>
        <v>9:30 - 11:00</v>
      </c>
      <c r="AL675" s="91">
        <f t="shared" si="305"/>
        <v>0</v>
      </c>
      <c r="AM675" s="91">
        <f t="shared" si="306"/>
        <v>0</v>
      </c>
      <c r="AN675" s="91" t="str">
        <f t="shared" si="291"/>
        <v/>
      </c>
      <c r="AO675" s="91" t="str">
        <f t="shared" si="292"/>
        <v/>
      </c>
      <c r="AP675" s="113" t="str">
        <f t="shared" si="293"/>
        <v/>
      </c>
      <c r="AQ675" s="114">
        <f t="shared" si="286"/>
        <v>0</v>
      </c>
      <c r="AR675" s="114">
        <f t="shared" si="287"/>
        <v>30000</v>
      </c>
      <c r="AS675" s="114">
        <f t="shared" si="288"/>
        <v>1.5994864666664823</v>
      </c>
      <c r="AT675" s="114">
        <f t="shared" si="294"/>
        <v>0</v>
      </c>
      <c r="AU675" s="91">
        <f t="shared" si="307"/>
        <v>0</v>
      </c>
      <c r="AV675" s="91">
        <f t="shared" si="308"/>
        <v>0</v>
      </c>
      <c r="AW675" s="91">
        <f t="shared" si="309"/>
        <v>0</v>
      </c>
      <c r="AX675" s="115">
        <f>IF(AV675=0,AX674,IF(VLOOKUP(C674,Сводный!I:L,2,FALSE)&lt;0,IF(AX674&lt;0,AX674-1,-1),IF(AX674&gt;0,AX674+1,1)))</f>
        <v>-1</v>
      </c>
      <c r="AY675" s="120"/>
    </row>
    <row r="676" spans="1:51" s="25" customFormat="1" ht="11.25">
      <c r="A676" s="124"/>
      <c r="B676" s="116">
        <v>675</v>
      </c>
      <c r="C676" s="134"/>
      <c r="D676" s="83"/>
      <c r="E676" s="84"/>
      <c r="F676" s="83"/>
      <c r="G676" s="85"/>
      <c r="H676" s="85"/>
      <c r="I676" s="86"/>
      <c r="J676" s="86"/>
      <c r="K676" s="85"/>
      <c r="L676" s="86"/>
      <c r="M676" s="118"/>
      <c r="N676" s="108"/>
      <c r="O676" s="109"/>
      <c r="P676" s="110"/>
      <c r="Q676" s="86"/>
      <c r="R676" s="86"/>
      <c r="S676" s="128">
        <f t="shared" si="289"/>
        <v>30479.845939999945</v>
      </c>
      <c r="T676" s="128">
        <f t="shared" si="290"/>
        <v>0</v>
      </c>
      <c r="U676" s="126">
        <f t="shared" si="295"/>
        <v>0</v>
      </c>
      <c r="V676" s="126">
        <f t="shared" si="296"/>
        <v>0</v>
      </c>
      <c r="W676" s="125">
        <f t="shared" si="297"/>
        <v>0</v>
      </c>
      <c r="X676" s="125">
        <f t="shared" si="298"/>
        <v>0</v>
      </c>
      <c r="Y676" s="127">
        <f t="shared" si="299"/>
        <v>1407.0099999999979</v>
      </c>
      <c r="Z676" s="127">
        <f t="shared" si="300"/>
        <v>479.84593999999817</v>
      </c>
      <c r="AA676" s="127">
        <f t="shared" si="301"/>
        <v>1407.0099999999979</v>
      </c>
      <c r="AB676" s="127">
        <f t="shared" si="302"/>
        <v>479.84593999999817</v>
      </c>
      <c r="AC676" s="91" t="str">
        <f>VLOOKUP(WEEKDAY(C676,2),Служебный!K$4:L$10,2)</f>
        <v>сб</v>
      </c>
      <c r="AD676" s="111" t="str">
        <f t="shared" si="310"/>
        <v/>
      </c>
      <c r="AE676" s="91" t="e">
        <f>VLOOKUP(G:G,Служебный!B:G,6,)</f>
        <v>#N/A</v>
      </c>
      <c r="AF676" s="91" t="e">
        <f>VLOOKUP(G:G,Служебный!B:G,3,FALSE)</f>
        <v>#N/A</v>
      </c>
      <c r="AG676" s="91" t="e">
        <f>VLOOKUP(G:G,Служебный!B:G,4,FALSE)</f>
        <v>#N/A</v>
      </c>
      <c r="AH676" s="112">
        <f t="shared" si="303"/>
        <v>0</v>
      </c>
      <c r="AI676" s="112">
        <f t="shared" si="304"/>
        <v>0</v>
      </c>
      <c r="AJ676" s="112" t="str">
        <f t="shared" si="285"/>
        <v>интрадей</v>
      </c>
      <c r="AK676" s="91" t="str">
        <f>IF(D676&lt;Служебный!P$3,"Раньше открытия",IF(D676&gt;Служебный!P$6,"Позже закрытия",IF(D676&lt;Служебный!P$4,Служебный!N$4,IF((D676&gt;Служебный!P$5),Служебный!N$6,Служебный!N$5))))</f>
        <v>9:30 - 11:00</v>
      </c>
      <c r="AL676" s="91">
        <f t="shared" si="305"/>
        <v>0</v>
      </c>
      <c r="AM676" s="91">
        <f t="shared" si="306"/>
        <v>0</v>
      </c>
      <c r="AN676" s="91" t="str">
        <f t="shared" si="291"/>
        <v/>
      </c>
      <c r="AO676" s="91" t="str">
        <f t="shared" si="292"/>
        <v/>
      </c>
      <c r="AP676" s="113" t="str">
        <f t="shared" si="293"/>
        <v/>
      </c>
      <c r="AQ676" s="114">
        <f t="shared" si="286"/>
        <v>0</v>
      </c>
      <c r="AR676" s="114">
        <f t="shared" si="287"/>
        <v>30000</v>
      </c>
      <c r="AS676" s="114">
        <f t="shared" si="288"/>
        <v>1.5994864666664823</v>
      </c>
      <c r="AT676" s="114">
        <f t="shared" si="294"/>
        <v>0</v>
      </c>
      <c r="AU676" s="91">
        <f t="shared" si="307"/>
        <v>0</v>
      </c>
      <c r="AV676" s="91">
        <f t="shared" si="308"/>
        <v>0</v>
      </c>
      <c r="AW676" s="91">
        <f t="shared" si="309"/>
        <v>0</v>
      </c>
      <c r="AX676" s="115">
        <f>IF(AV676=0,AX675,IF(VLOOKUP(C675,Сводный!I:L,2,FALSE)&lt;0,IF(AX675&lt;0,AX675-1,-1),IF(AX675&gt;0,AX675+1,1)))</f>
        <v>-1</v>
      </c>
      <c r="AY676" s="120"/>
    </row>
    <row r="677" spans="1:51" s="25" customFormat="1" ht="11.25">
      <c r="A677" s="124"/>
      <c r="B677" s="116">
        <v>676</v>
      </c>
      <c r="C677" s="134"/>
      <c r="D677" s="83"/>
      <c r="E677" s="84"/>
      <c r="F677" s="83"/>
      <c r="G677" s="85"/>
      <c r="H677" s="85"/>
      <c r="I677" s="86"/>
      <c r="J677" s="86"/>
      <c r="K677" s="85"/>
      <c r="L677" s="86"/>
      <c r="M677" s="118"/>
      <c r="N677" s="108"/>
      <c r="O677" s="109"/>
      <c r="P677" s="110"/>
      <c r="Q677" s="86"/>
      <c r="R677" s="86"/>
      <c r="S677" s="128">
        <f t="shared" si="289"/>
        <v>30479.845939999945</v>
      </c>
      <c r="T677" s="128">
        <f t="shared" si="290"/>
        <v>0</v>
      </c>
      <c r="U677" s="126">
        <f t="shared" si="295"/>
        <v>0</v>
      </c>
      <c r="V677" s="126">
        <f t="shared" si="296"/>
        <v>0</v>
      </c>
      <c r="W677" s="125">
        <f t="shared" si="297"/>
        <v>0</v>
      </c>
      <c r="X677" s="125">
        <f t="shared" si="298"/>
        <v>0</v>
      </c>
      <c r="Y677" s="127">
        <f t="shared" si="299"/>
        <v>1407.0099999999979</v>
      </c>
      <c r="Z677" s="127">
        <f t="shared" si="300"/>
        <v>479.84593999999817</v>
      </c>
      <c r="AA677" s="127">
        <f t="shared" si="301"/>
        <v>1407.0099999999979</v>
      </c>
      <c r="AB677" s="127">
        <f t="shared" si="302"/>
        <v>479.84593999999817</v>
      </c>
      <c r="AC677" s="91" t="str">
        <f>VLOOKUP(WEEKDAY(C677,2),Служебный!K$4:L$10,2)</f>
        <v>сб</v>
      </c>
      <c r="AD677" s="111" t="str">
        <f t="shared" si="310"/>
        <v/>
      </c>
      <c r="AE677" s="91" t="e">
        <f>VLOOKUP(G:G,Служебный!B:G,6,)</f>
        <v>#N/A</v>
      </c>
      <c r="AF677" s="91" t="e">
        <f>VLOOKUP(G:G,Служебный!B:G,3,FALSE)</f>
        <v>#N/A</v>
      </c>
      <c r="AG677" s="91" t="e">
        <f>VLOOKUP(G:G,Служебный!B:G,4,FALSE)</f>
        <v>#N/A</v>
      </c>
      <c r="AH677" s="112">
        <f t="shared" si="303"/>
        <v>0</v>
      </c>
      <c r="AI677" s="112">
        <f t="shared" si="304"/>
        <v>0</v>
      </c>
      <c r="AJ677" s="112" t="str">
        <f t="shared" si="285"/>
        <v>интрадей</v>
      </c>
      <c r="AK677" s="91" t="str">
        <f>IF(D677&lt;Служебный!P$3,"Раньше открытия",IF(D677&gt;Служебный!P$6,"Позже закрытия",IF(D677&lt;Служебный!P$4,Служебный!N$4,IF((D677&gt;Служебный!P$5),Служебный!N$6,Служебный!N$5))))</f>
        <v>9:30 - 11:00</v>
      </c>
      <c r="AL677" s="91">
        <f t="shared" si="305"/>
        <v>0</v>
      </c>
      <c r="AM677" s="91">
        <f t="shared" si="306"/>
        <v>0</v>
      </c>
      <c r="AN677" s="91" t="str">
        <f t="shared" si="291"/>
        <v/>
      </c>
      <c r="AO677" s="91" t="str">
        <f t="shared" si="292"/>
        <v/>
      </c>
      <c r="AP677" s="113" t="str">
        <f t="shared" si="293"/>
        <v/>
      </c>
      <c r="AQ677" s="114">
        <f t="shared" si="286"/>
        <v>0</v>
      </c>
      <c r="AR677" s="114">
        <f t="shared" si="287"/>
        <v>30000</v>
      </c>
      <c r="AS677" s="114">
        <f t="shared" si="288"/>
        <v>1.5994864666664823</v>
      </c>
      <c r="AT677" s="114">
        <f t="shared" si="294"/>
        <v>0</v>
      </c>
      <c r="AU677" s="91">
        <f t="shared" si="307"/>
        <v>0</v>
      </c>
      <c r="AV677" s="91">
        <f t="shared" si="308"/>
        <v>0</v>
      </c>
      <c r="AW677" s="91">
        <f t="shared" si="309"/>
        <v>0</v>
      </c>
      <c r="AX677" s="115">
        <f>IF(AV677=0,AX676,IF(VLOOKUP(C676,Сводный!I:L,2,FALSE)&lt;0,IF(AX676&lt;0,AX676-1,-1),IF(AX676&gt;0,AX676+1,1)))</f>
        <v>-1</v>
      </c>
      <c r="AY677" s="120"/>
    </row>
    <row r="678" spans="1:51" s="25" customFormat="1" ht="11.25">
      <c r="A678" s="124"/>
      <c r="B678" s="116">
        <v>677</v>
      </c>
      <c r="C678" s="134"/>
      <c r="D678" s="83"/>
      <c r="E678" s="84"/>
      <c r="F678" s="83"/>
      <c r="G678" s="85"/>
      <c r="H678" s="85"/>
      <c r="I678" s="86"/>
      <c r="J678" s="86"/>
      <c r="K678" s="85"/>
      <c r="L678" s="86"/>
      <c r="M678" s="118"/>
      <c r="N678" s="108"/>
      <c r="O678" s="109"/>
      <c r="P678" s="110"/>
      <c r="Q678" s="86"/>
      <c r="R678" s="86"/>
      <c r="S678" s="128">
        <f t="shared" si="289"/>
        <v>30479.845939999945</v>
      </c>
      <c r="T678" s="128">
        <f t="shared" si="290"/>
        <v>0</v>
      </c>
      <c r="U678" s="126">
        <f t="shared" si="295"/>
        <v>0</v>
      </c>
      <c r="V678" s="126">
        <f t="shared" si="296"/>
        <v>0</v>
      </c>
      <c r="W678" s="125">
        <f t="shared" si="297"/>
        <v>0</v>
      </c>
      <c r="X678" s="125">
        <f t="shared" si="298"/>
        <v>0</v>
      </c>
      <c r="Y678" s="127">
        <f t="shared" si="299"/>
        <v>1407.0099999999979</v>
      </c>
      <c r="Z678" s="127">
        <f t="shared" si="300"/>
        <v>479.84593999999817</v>
      </c>
      <c r="AA678" s="127">
        <f t="shared" si="301"/>
        <v>1407.0099999999979</v>
      </c>
      <c r="AB678" s="127">
        <f t="shared" si="302"/>
        <v>479.84593999999817</v>
      </c>
      <c r="AC678" s="91" t="str">
        <f>VLOOKUP(WEEKDAY(C678,2),Служебный!K$4:L$10,2)</f>
        <v>сб</v>
      </c>
      <c r="AD678" s="111" t="str">
        <f t="shared" si="310"/>
        <v/>
      </c>
      <c r="AE678" s="91" t="e">
        <f>VLOOKUP(G:G,Служебный!B:G,6,)</f>
        <v>#N/A</v>
      </c>
      <c r="AF678" s="91" t="e">
        <f>VLOOKUP(G:G,Служебный!B:G,3,FALSE)</f>
        <v>#N/A</v>
      </c>
      <c r="AG678" s="91" t="e">
        <f>VLOOKUP(G:G,Служебный!B:G,4,FALSE)</f>
        <v>#N/A</v>
      </c>
      <c r="AH678" s="112">
        <f t="shared" si="303"/>
        <v>0</v>
      </c>
      <c r="AI678" s="112">
        <f t="shared" si="304"/>
        <v>0</v>
      </c>
      <c r="AJ678" s="112" t="str">
        <f t="shared" si="285"/>
        <v>интрадей</v>
      </c>
      <c r="AK678" s="91" t="str">
        <f>IF(D678&lt;Служебный!P$3,"Раньше открытия",IF(D678&gt;Служебный!P$6,"Позже закрытия",IF(D678&lt;Служебный!P$4,Служебный!N$4,IF((D678&gt;Служебный!P$5),Служебный!N$6,Служебный!N$5))))</f>
        <v>9:30 - 11:00</v>
      </c>
      <c r="AL678" s="91">
        <f t="shared" si="305"/>
        <v>0</v>
      </c>
      <c r="AM678" s="91">
        <f t="shared" si="306"/>
        <v>0</v>
      </c>
      <c r="AN678" s="91" t="str">
        <f t="shared" si="291"/>
        <v/>
      </c>
      <c r="AO678" s="91" t="str">
        <f t="shared" si="292"/>
        <v/>
      </c>
      <c r="AP678" s="113" t="str">
        <f t="shared" si="293"/>
        <v/>
      </c>
      <c r="AQ678" s="114">
        <f t="shared" si="286"/>
        <v>0</v>
      </c>
      <c r="AR678" s="114">
        <f t="shared" si="287"/>
        <v>30000</v>
      </c>
      <c r="AS678" s="114">
        <f t="shared" si="288"/>
        <v>1.5994864666664823</v>
      </c>
      <c r="AT678" s="114">
        <f t="shared" si="294"/>
        <v>0</v>
      </c>
      <c r="AU678" s="91">
        <f t="shared" si="307"/>
        <v>0</v>
      </c>
      <c r="AV678" s="91">
        <f t="shared" si="308"/>
        <v>0</v>
      </c>
      <c r="AW678" s="91">
        <f t="shared" si="309"/>
        <v>0</v>
      </c>
      <c r="AX678" s="115">
        <f>IF(AV678=0,AX677,IF(VLOOKUP(C677,Сводный!I:L,2,FALSE)&lt;0,IF(AX677&lt;0,AX677-1,-1),IF(AX677&gt;0,AX677+1,1)))</f>
        <v>-1</v>
      </c>
      <c r="AY678" s="120"/>
    </row>
    <row r="679" spans="1:51" s="25" customFormat="1" ht="11.25">
      <c r="A679" s="124"/>
      <c r="B679" s="116">
        <v>678</v>
      </c>
      <c r="C679" s="134"/>
      <c r="D679" s="83"/>
      <c r="E679" s="84"/>
      <c r="F679" s="83"/>
      <c r="G679" s="85"/>
      <c r="H679" s="85"/>
      <c r="I679" s="86"/>
      <c r="J679" s="86"/>
      <c r="K679" s="85"/>
      <c r="L679" s="86"/>
      <c r="M679" s="118"/>
      <c r="N679" s="108"/>
      <c r="O679" s="109"/>
      <c r="P679" s="110"/>
      <c r="Q679" s="86"/>
      <c r="R679" s="86"/>
      <c r="S679" s="128">
        <f t="shared" si="289"/>
        <v>30479.845939999945</v>
      </c>
      <c r="T679" s="128">
        <f t="shared" si="290"/>
        <v>0</v>
      </c>
      <c r="U679" s="126">
        <f t="shared" si="295"/>
        <v>0</v>
      </c>
      <c r="V679" s="126">
        <f t="shared" si="296"/>
        <v>0</v>
      </c>
      <c r="W679" s="125">
        <f t="shared" si="297"/>
        <v>0</v>
      </c>
      <c r="X679" s="125">
        <f t="shared" si="298"/>
        <v>0</v>
      </c>
      <c r="Y679" s="127">
        <f t="shared" si="299"/>
        <v>1407.0099999999979</v>
      </c>
      <c r="Z679" s="127">
        <f t="shared" si="300"/>
        <v>479.84593999999817</v>
      </c>
      <c r="AA679" s="127">
        <f t="shared" si="301"/>
        <v>1407.0099999999979</v>
      </c>
      <c r="AB679" s="127">
        <f t="shared" si="302"/>
        <v>479.84593999999817</v>
      </c>
      <c r="AC679" s="91" t="str">
        <f>VLOOKUP(WEEKDAY(C679,2),Служебный!K$4:L$10,2)</f>
        <v>сб</v>
      </c>
      <c r="AD679" s="111" t="str">
        <f t="shared" si="310"/>
        <v/>
      </c>
      <c r="AE679" s="91" t="e">
        <f>VLOOKUP(G:G,Служебный!B:G,6,)</f>
        <v>#N/A</v>
      </c>
      <c r="AF679" s="91" t="e">
        <f>VLOOKUP(G:G,Служебный!B:G,3,FALSE)</f>
        <v>#N/A</v>
      </c>
      <c r="AG679" s="91" t="e">
        <f>VLOOKUP(G:G,Служебный!B:G,4,FALSE)</f>
        <v>#N/A</v>
      </c>
      <c r="AH679" s="112">
        <f t="shared" si="303"/>
        <v>0</v>
      </c>
      <c r="AI679" s="112">
        <f t="shared" si="304"/>
        <v>0</v>
      </c>
      <c r="AJ679" s="112" t="str">
        <f t="shared" si="285"/>
        <v>интрадей</v>
      </c>
      <c r="AK679" s="91" t="str">
        <f>IF(D679&lt;Служебный!P$3,"Раньше открытия",IF(D679&gt;Служебный!P$6,"Позже закрытия",IF(D679&lt;Служебный!P$4,Служебный!N$4,IF((D679&gt;Служебный!P$5),Служебный!N$6,Служебный!N$5))))</f>
        <v>9:30 - 11:00</v>
      </c>
      <c r="AL679" s="91">
        <f t="shared" si="305"/>
        <v>0</v>
      </c>
      <c r="AM679" s="91">
        <f t="shared" si="306"/>
        <v>0</v>
      </c>
      <c r="AN679" s="91" t="str">
        <f t="shared" si="291"/>
        <v/>
      </c>
      <c r="AO679" s="91" t="str">
        <f t="shared" si="292"/>
        <v/>
      </c>
      <c r="AP679" s="113" t="str">
        <f t="shared" si="293"/>
        <v/>
      </c>
      <c r="AQ679" s="114">
        <f t="shared" si="286"/>
        <v>0</v>
      </c>
      <c r="AR679" s="114">
        <f t="shared" si="287"/>
        <v>30000</v>
      </c>
      <c r="AS679" s="114">
        <f t="shared" si="288"/>
        <v>1.5994864666664823</v>
      </c>
      <c r="AT679" s="114">
        <f t="shared" si="294"/>
        <v>0</v>
      </c>
      <c r="AU679" s="91">
        <f t="shared" si="307"/>
        <v>0</v>
      </c>
      <c r="AV679" s="91">
        <f t="shared" si="308"/>
        <v>0</v>
      </c>
      <c r="AW679" s="91">
        <f t="shared" si="309"/>
        <v>0</v>
      </c>
      <c r="AX679" s="115">
        <f>IF(AV679=0,AX678,IF(VLOOKUP(C678,Сводный!I:L,2,FALSE)&lt;0,IF(AX678&lt;0,AX678-1,-1),IF(AX678&gt;0,AX678+1,1)))</f>
        <v>-1</v>
      </c>
      <c r="AY679" s="120"/>
    </row>
    <row r="680" spans="1:51" s="25" customFormat="1" ht="11.25">
      <c r="A680" s="124"/>
      <c r="B680" s="116">
        <v>679</v>
      </c>
      <c r="C680" s="134"/>
      <c r="D680" s="83"/>
      <c r="E680" s="84"/>
      <c r="F680" s="83"/>
      <c r="G680" s="85"/>
      <c r="H680" s="85"/>
      <c r="I680" s="86"/>
      <c r="J680" s="86"/>
      <c r="K680" s="85"/>
      <c r="L680" s="86"/>
      <c r="M680" s="118"/>
      <c r="N680" s="108"/>
      <c r="O680" s="109"/>
      <c r="P680" s="110"/>
      <c r="Q680" s="86"/>
      <c r="R680" s="86"/>
      <c r="S680" s="128">
        <f t="shared" si="289"/>
        <v>30479.845939999945</v>
      </c>
      <c r="T680" s="128">
        <f t="shared" si="290"/>
        <v>0</v>
      </c>
      <c r="U680" s="126">
        <f t="shared" si="295"/>
        <v>0</v>
      </c>
      <c r="V680" s="126">
        <f t="shared" si="296"/>
        <v>0</v>
      </c>
      <c r="W680" s="125">
        <f t="shared" si="297"/>
        <v>0</v>
      </c>
      <c r="X680" s="125">
        <f t="shared" si="298"/>
        <v>0</v>
      </c>
      <c r="Y680" s="127">
        <f t="shared" si="299"/>
        <v>1407.0099999999979</v>
      </c>
      <c r="Z680" s="127">
        <f t="shared" si="300"/>
        <v>479.84593999999817</v>
      </c>
      <c r="AA680" s="127">
        <f t="shared" si="301"/>
        <v>1407.0099999999979</v>
      </c>
      <c r="AB680" s="127">
        <f t="shared" si="302"/>
        <v>479.84593999999817</v>
      </c>
      <c r="AC680" s="91" t="str">
        <f>VLOOKUP(WEEKDAY(C680,2),Служебный!K$4:L$10,2)</f>
        <v>сб</v>
      </c>
      <c r="AD680" s="111" t="str">
        <f t="shared" si="310"/>
        <v/>
      </c>
      <c r="AE680" s="91" t="e">
        <f>VLOOKUP(G:G,Служебный!B:G,6,)</f>
        <v>#N/A</v>
      </c>
      <c r="AF680" s="91" t="e">
        <f>VLOOKUP(G:G,Служебный!B:G,3,FALSE)</f>
        <v>#N/A</v>
      </c>
      <c r="AG680" s="91" t="e">
        <f>VLOOKUP(G:G,Служебный!B:G,4,FALSE)</f>
        <v>#N/A</v>
      </c>
      <c r="AH680" s="112">
        <f t="shared" si="303"/>
        <v>0</v>
      </c>
      <c r="AI680" s="112">
        <f t="shared" si="304"/>
        <v>0</v>
      </c>
      <c r="AJ680" s="112" t="str">
        <f t="shared" si="285"/>
        <v>интрадей</v>
      </c>
      <c r="AK680" s="91" t="str">
        <f>IF(D680&lt;Служебный!P$3,"Раньше открытия",IF(D680&gt;Служебный!P$6,"Позже закрытия",IF(D680&lt;Служебный!P$4,Служебный!N$4,IF((D680&gt;Служебный!P$5),Служебный!N$6,Служебный!N$5))))</f>
        <v>9:30 - 11:00</v>
      </c>
      <c r="AL680" s="91">
        <f t="shared" si="305"/>
        <v>0</v>
      </c>
      <c r="AM680" s="91">
        <f t="shared" si="306"/>
        <v>0</v>
      </c>
      <c r="AN680" s="91" t="str">
        <f t="shared" si="291"/>
        <v/>
      </c>
      <c r="AO680" s="91" t="str">
        <f t="shared" si="292"/>
        <v/>
      </c>
      <c r="AP680" s="113" t="str">
        <f t="shared" si="293"/>
        <v/>
      </c>
      <c r="AQ680" s="114">
        <f t="shared" si="286"/>
        <v>0</v>
      </c>
      <c r="AR680" s="114">
        <f t="shared" si="287"/>
        <v>30000</v>
      </c>
      <c r="AS680" s="114">
        <f t="shared" si="288"/>
        <v>1.5994864666664823</v>
      </c>
      <c r="AT680" s="114">
        <f t="shared" si="294"/>
        <v>0</v>
      </c>
      <c r="AU680" s="91">
        <f t="shared" si="307"/>
        <v>0</v>
      </c>
      <c r="AV680" s="91">
        <f t="shared" si="308"/>
        <v>0</v>
      </c>
      <c r="AW680" s="91">
        <f t="shared" si="309"/>
        <v>0</v>
      </c>
      <c r="AX680" s="115">
        <f>IF(AV680=0,AX679,IF(VLOOKUP(C679,Сводный!I:L,2,FALSE)&lt;0,IF(AX679&lt;0,AX679-1,-1),IF(AX679&gt;0,AX679+1,1)))</f>
        <v>-1</v>
      </c>
      <c r="AY680" s="120"/>
    </row>
    <row r="681" spans="1:51" s="25" customFormat="1" ht="11.25">
      <c r="A681" s="124"/>
      <c r="B681" s="116">
        <v>680</v>
      </c>
      <c r="C681" s="134"/>
      <c r="D681" s="83"/>
      <c r="E681" s="84"/>
      <c r="F681" s="83"/>
      <c r="G681" s="85"/>
      <c r="H681" s="85"/>
      <c r="I681" s="86"/>
      <c r="J681" s="86"/>
      <c r="K681" s="85"/>
      <c r="L681" s="86"/>
      <c r="M681" s="118"/>
      <c r="N681" s="108"/>
      <c r="O681" s="109"/>
      <c r="P681" s="110"/>
      <c r="Q681" s="86"/>
      <c r="R681" s="86"/>
      <c r="S681" s="128">
        <f t="shared" si="289"/>
        <v>30479.845939999945</v>
      </c>
      <c r="T681" s="128">
        <f t="shared" si="290"/>
        <v>0</v>
      </c>
      <c r="U681" s="126">
        <f t="shared" si="295"/>
        <v>0</v>
      </c>
      <c r="V681" s="126">
        <f t="shared" si="296"/>
        <v>0</v>
      </c>
      <c r="W681" s="125">
        <f t="shared" si="297"/>
        <v>0</v>
      </c>
      <c r="X681" s="125">
        <f t="shared" si="298"/>
        <v>0</v>
      </c>
      <c r="Y681" s="127">
        <f t="shared" si="299"/>
        <v>1407.0099999999979</v>
      </c>
      <c r="Z681" s="127">
        <f t="shared" si="300"/>
        <v>479.84593999999817</v>
      </c>
      <c r="AA681" s="127">
        <f t="shared" si="301"/>
        <v>1407.0099999999979</v>
      </c>
      <c r="AB681" s="127">
        <f t="shared" si="302"/>
        <v>479.84593999999817</v>
      </c>
      <c r="AC681" s="91" t="str">
        <f>VLOOKUP(WEEKDAY(C681,2),Служебный!K$4:L$10,2)</f>
        <v>сб</v>
      </c>
      <c r="AD681" s="111" t="str">
        <f t="shared" si="310"/>
        <v/>
      </c>
      <c r="AE681" s="91" t="e">
        <f>VLOOKUP(G:G,Служебный!B:G,6,)</f>
        <v>#N/A</v>
      </c>
      <c r="AF681" s="91" t="e">
        <f>VLOOKUP(G:G,Служебный!B:G,3,FALSE)</f>
        <v>#N/A</v>
      </c>
      <c r="AG681" s="91" t="e">
        <f>VLOOKUP(G:G,Служебный!B:G,4,FALSE)</f>
        <v>#N/A</v>
      </c>
      <c r="AH681" s="112">
        <f t="shared" si="303"/>
        <v>0</v>
      </c>
      <c r="AI681" s="112">
        <f t="shared" si="304"/>
        <v>0</v>
      </c>
      <c r="AJ681" s="112" t="str">
        <f t="shared" si="285"/>
        <v>интрадей</v>
      </c>
      <c r="AK681" s="91" t="str">
        <f>IF(D681&lt;Служебный!P$3,"Раньше открытия",IF(D681&gt;Служебный!P$6,"Позже закрытия",IF(D681&lt;Служебный!P$4,Служебный!N$4,IF((D681&gt;Служебный!P$5),Служебный!N$6,Служебный!N$5))))</f>
        <v>9:30 - 11:00</v>
      </c>
      <c r="AL681" s="91">
        <f t="shared" si="305"/>
        <v>0</v>
      </c>
      <c r="AM681" s="91">
        <f t="shared" si="306"/>
        <v>0</v>
      </c>
      <c r="AN681" s="91" t="str">
        <f t="shared" si="291"/>
        <v/>
      </c>
      <c r="AO681" s="91" t="str">
        <f t="shared" si="292"/>
        <v/>
      </c>
      <c r="AP681" s="113" t="str">
        <f t="shared" si="293"/>
        <v/>
      </c>
      <c r="AQ681" s="114">
        <f t="shared" si="286"/>
        <v>0</v>
      </c>
      <c r="AR681" s="114">
        <f t="shared" si="287"/>
        <v>30000</v>
      </c>
      <c r="AS681" s="114">
        <f t="shared" si="288"/>
        <v>1.5994864666664823</v>
      </c>
      <c r="AT681" s="114">
        <f t="shared" si="294"/>
        <v>0</v>
      </c>
      <c r="AU681" s="91">
        <f t="shared" si="307"/>
        <v>0</v>
      </c>
      <c r="AV681" s="91">
        <f t="shared" si="308"/>
        <v>0</v>
      </c>
      <c r="AW681" s="91">
        <f t="shared" si="309"/>
        <v>0</v>
      </c>
      <c r="AX681" s="115">
        <f>IF(AV681=0,AX680,IF(VLOOKUP(C680,Сводный!I:L,2,FALSE)&lt;0,IF(AX680&lt;0,AX680-1,-1),IF(AX680&gt;0,AX680+1,1)))</f>
        <v>-1</v>
      </c>
      <c r="AY681" s="120"/>
    </row>
    <row r="682" spans="1:51" s="25" customFormat="1" ht="11.25">
      <c r="A682" s="124"/>
      <c r="B682" s="116">
        <v>681</v>
      </c>
      <c r="C682" s="134"/>
      <c r="D682" s="83"/>
      <c r="E682" s="84"/>
      <c r="F682" s="83"/>
      <c r="G682" s="85"/>
      <c r="H682" s="85"/>
      <c r="I682" s="86"/>
      <c r="J682" s="86"/>
      <c r="K682" s="85"/>
      <c r="L682" s="86"/>
      <c r="M682" s="118"/>
      <c r="N682" s="108"/>
      <c r="O682" s="109"/>
      <c r="P682" s="110"/>
      <c r="Q682" s="86"/>
      <c r="R682" s="86"/>
      <c r="S682" s="128">
        <f t="shared" si="289"/>
        <v>30479.845939999945</v>
      </c>
      <c r="T682" s="128">
        <f t="shared" si="290"/>
        <v>0</v>
      </c>
      <c r="U682" s="126">
        <f t="shared" si="295"/>
        <v>0</v>
      </c>
      <c r="V682" s="126">
        <f t="shared" si="296"/>
        <v>0</v>
      </c>
      <c r="W682" s="125">
        <f t="shared" si="297"/>
        <v>0</v>
      </c>
      <c r="X682" s="125">
        <f t="shared" si="298"/>
        <v>0</v>
      </c>
      <c r="Y682" s="127">
        <f t="shared" si="299"/>
        <v>1407.0099999999979</v>
      </c>
      <c r="Z682" s="127">
        <f t="shared" si="300"/>
        <v>479.84593999999817</v>
      </c>
      <c r="AA682" s="127">
        <f t="shared" si="301"/>
        <v>1407.0099999999979</v>
      </c>
      <c r="AB682" s="127">
        <f t="shared" si="302"/>
        <v>479.84593999999817</v>
      </c>
      <c r="AC682" s="91" t="str">
        <f>VLOOKUP(WEEKDAY(C682,2),Служебный!K$4:L$10,2)</f>
        <v>сб</v>
      </c>
      <c r="AD682" s="111" t="str">
        <f t="shared" si="310"/>
        <v/>
      </c>
      <c r="AE682" s="91" t="e">
        <f>VLOOKUP(G:G,Служебный!B:G,6,)</f>
        <v>#N/A</v>
      </c>
      <c r="AF682" s="91" t="e">
        <f>VLOOKUP(G:G,Служебный!B:G,3,FALSE)</f>
        <v>#N/A</v>
      </c>
      <c r="AG682" s="91" t="e">
        <f>VLOOKUP(G:G,Служебный!B:G,4,FALSE)</f>
        <v>#N/A</v>
      </c>
      <c r="AH682" s="112">
        <f t="shared" si="303"/>
        <v>0</v>
      </c>
      <c r="AI682" s="112">
        <f t="shared" si="304"/>
        <v>0</v>
      </c>
      <c r="AJ682" s="112" t="str">
        <f t="shared" si="285"/>
        <v>интрадей</v>
      </c>
      <c r="AK682" s="91" t="str">
        <f>IF(D682&lt;Служебный!P$3,"Раньше открытия",IF(D682&gt;Служебный!P$6,"Позже закрытия",IF(D682&lt;Служебный!P$4,Служебный!N$4,IF((D682&gt;Служебный!P$5),Служебный!N$6,Служебный!N$5))))</f>
        <v>9:30 - 11:00</v>
      </c>
      <c r="AL682" s="91">
        <f t="shared" si="305"/>
        <v>0</v>
      </c>
      <c r="AM682" s="91">
        <f t="shared" si="306"/>
        <v>0</v>
      </c>
      <c r="AN682" s="91" t="str">
        <f t="shared" si="291"/>
        <v/>
      </c>
      <c r="AO682" s="91" t="str">
        <f t="shared" si="292"/>
        <v/>
      </c>
      <c r="AP682" s="113" t="str">
        <f t="shared" si="293"/>
        <v/>
      </c>
      <c r="AQ682" s="114">
        <f t="shared" si="286"/>
        <v>0</v>
      </c>
      <c r="AR682" s="114">
        <f t="shared" si="287"/>
        <v>30000</v>
      </c>
      <c r="AS682" s="114">
        <f t="shared" si="288"/>
        <v>1.5994864666664823</v>
      </c>
      <c r="AT682" s="114">
        <f t="shared" si="294"/>
        <v>0</v>
      </c>
      <c r="AU682" s="91">
        <f t="shared" si="307"/>
        <v>0</v>
      </c>
      <c r="AV682" s="91">
        <f t="shared" si="308"/>
        <v>0</v>
      </c>
      <c r="AW682" s="91">
        <f t="shared" si="309"/>
        <v>0</v>
      </c>
      <c r="AX682" s="115">
        <f>IF(AV682=0,AX681,IF(VLOOKUP(C681,Сводный!I:L,2,FALSE)&lt;0,IF(AX681&lt;0,AX681-1,-1),IF(AX681&gt;0,AX681+1,1)))</f>
        <v>-1</v>
      </c>
      <c r="AY682" s="120"/>
    </row>
    <row r="683" spans="1:51" s="25" customFormat="1" ht="11.25">
      <c r="A683" s="124"/>
      <c r="B683" s="116">
        <v>682</v>
      </c>
      <c r="C683" s="134"/>
      <c r="D683" s="83"/>
      <c r="E683" s="84"/>
      <c r="F683" s="83"/>
      <c r="G683" s="85"/>
      <c r="H683" s="85"/>
      <c r="I683" s="86"/>
      <c r="J683" s="86"/>
      <c r="K683" s="85"/>
      <c r="L683" s="86"/>
      <c r="M683" s="118"/>
      <c r="N683" s="108"/>
      <c r="O683" s="109"/>
      <c r="P683" s="110"/>
      <c r="Q683" s="86"/>
      <c r="R683" s="86"/>
      <c r="S683" s="128">
        <f t="shared" si="289"/>
        <v>30479.845939999945</v>
      </c>
      <c r="T683" s="128">
        <f t="shared" si="290"/>
        <v>0</v>
      </c>
      <c r="U683" s="126">
        <f t="shared" si="295"/>
        <v>0</v>
      </c>
      <c r="V683" s="126">
        <f t="shared" si="296"/>
        <v>0</v>
      </c>
      <c r="W683" s="125">
        <f t="shared" si="297"/>
        <v>0</v>
      </c>
      <c r="X683" s="125">
        <f t="shared" si="298"/>
        <v>0</v>
      </c>
      <c r="Y683" s="127">
        <f t="shared" si="299"/>
        <v>1407.0099999999979</v>
      </c>
      <c r="Z683" s="127">
        <f t="shared" si="300"/>
        <v>479.84593999999817</v>
      </c>
      <c r="AA683" s="127">
        <f t="shared" si="301"/>
        <v>1407.0099999999979</v>
      </c>
      <c r="AB683" s="127">
        <f t="shared" si="302"/>
        <v>479.84593999999817</v>
      </c>
      <c r="AC683" s="91" t="str">
        <f>VLOOKUP(WEEKDAY(C683,2),Служебный!K$4:L$10,2)</f>
        <v>сб</v>
      </c>
      <c r="AD683" s="111" t="str">
        <f t="shared" si="310"/>
        <v/>
      </c>
      <c r="AE683" s="91" t="e">
        <f>VLOOKUP(G:G,Служебный!B:G,6,)</f>
        <v>#N/A</v>
      </c>
      <c r="AF683" s="91" t="e">
        <f>VLOOKUP(G:G,Служебный!B:G,3,FALSE)</f>
        <v>#N/A</v>
      </c>
      <c r="AG683" s="91" t="e">
        <f>VLOOKUP(G:G,Служебный!B:G,4,FALSE)</f>
        <v>#N/A</v>
      </c>
      <c r="AH683" s="112">
        <f t="shared" si="303"/>
        <v>0</v>
      </c>
      <c r="AI683" s="112">
        <f t="shared" si="304"/>
        <v>0</v>
      </c>
      <c r="AJ683" s="112" t="str">
        <f t="shared" si="285"/>
        <v>интрадей</v>
      </c>
      <c r="AK683" s="91" t="str">
        <f>IF(D683&lt;Служебный!P$3,"Раньше открытия",IF(D683&gt;Служебный!P$6,"Позже закрытия",IF(D683&lt;Служебный!P$4,Служебный!N$4,IF((D683&gt;Служебный!P$5),Служебный!N$6,Служебный!N$5))))</f>
        <v>9:30 - 11:00</v>
      </c>
      <c r="AL683" s="91">
        <f t="shared" si="305"/>
        <v>0</v>
      </c>
      <c r="AM683" s="91">
        <f t="shared" si="306"/>
        <v>0</v>
      </c>
      <c r="AN683" s="91" t="str">
        <f t="shared" si="291"/>
        <v/>
      </c>
      <c r="AO683" s="91" t="str">
        <f t="shared" si="292"/>
        <v/>
      </c>
      <c r="AP683" s="113" t="str">
        <f t="shared" si="293"/>
        <v/>
      </c>
      <c r="AQ683" s="114">
        <f t="shared" si="286"/>
        <v>0</v>
      </c>
      <c r="AR683" s="114">
        <f t="shared" si="287"/>
        <v>30000</v>
      </c>
      <c r="AS683" s="114">
        <f t="shared" si="288"/>
        <v>1.5994864666664823</v>
      </c>
      <c r="AT683" s="114">
        <f t="shared" si="294"/>
        <v>0</v>
      </c>
      <c r="AU683" s="91">
        <f t="shared" si="307"/>
        <v>0</v>
      </c>
      <c r="AV683" s="91">
        <f t="shared" si="308"/>
        <v>0</v>
      </c>
      <c r="AW683" s="91">
        <f t="shared" si="309"/>
        <v>0</v>
      </c>
      <c r="AX683" s="115">
        <f>IF(AV683=0,AX682,IF(VLOOKUP(C682,Сводный!I:L,2,FALSE)&lt;0,IF(AX682&lt;0,AX682-1,-1),IF(AX682&gt;0,AX682+1,1)))</f>
        <v>-1</v>
      </c>
      <c r="AY683" s="120"/>
    </row>
    <row r="684" spans="1:51" s="25" customFormat="1" ht="11.25">
      <c r="A684" s="124"/>
      <c r="B684" s="116">
        <v>683</v>
      </c>
      <c r="C684" s="134"/>
      <c r="D684" s="83"/>
      <c r="E684" s="84"/>
      <c r="F684" s="83"/>
      <c r="G684" s="85"/>
      <c r="H684" s="85"/>
      <c r="I684" s="86"/>
      <c r="J684" s="86"/>
      <c r="K684" s="85"/>
      <c r="L684" s="86"/>
      <c r="M684" s="118"/>
      <c r="N684" s="108"/>
      <c r="O684" s="109"/>
      <c r="P684" s="110"/>
      <c r="Q684" s="86"/>
      <c r="R684" s="86"/>
      <c r="S684" s="128">
        <f t="shared" si="289"/>
        <v>30479.845939999945</v>
      </c>
      <c r="T684" s="128">
        <f t="shared" si="290"/>
        <v>0</v>
      </c>
      <c r="U684" s="126">
        <f t="shared" si="295"/>
        <v>0</v>
      </c>
      <c r="V684" s="126">
        <f t="shared" si="296"/>
        <v>0</v>
      </c>
      <c r="W684" s="125">
        <f t="shared" si="297"/>
        <v>0</v>
      </c>
      <c r="X684" s="125">
        <f t="shared" si="298"/>
        <v>0</v>
      </c>
      <c r="Y684" s="127">
        <f t="shared" si="299"/>
        <v>1407.0099999999979</v>
      </c>
      <c r="Z684" s="127">
        <f t="shared" si="300"/>
        <v>479.84593999999817</v>
      </c>
      <c r="AA684" s="127">
        <f t="shared" si="301"/>
        <v>1407.0099999999979</v>
      </c>
      <c r="AB684" s="127">
        <f t="shared" si="302"/>
        <v>479.84593999999817</v>
      </c>
      <c r="AC684" s="91" t="str">
        <f>VLOOKUP(WEEKDAY(C684,2),Служебный!K$4:L$10,2)</f>
        <v>сб</v>
      </c>
      <c r="AD684" s="111" t="str">
        <f t="shared" si="310"/>
        <v/>
      </c>
      <c r="AE684" s="91" t="e">
        <f>VLOOKUP(G:G,Служебный!B:G,6,)</f>
        <v>#N/A</v>
      </c>
      <c r="AF684" s="91" t="e">
        <f>VLOOKUP(G:G,Служебный!B:G,3,FALSE)</f>
        <v>#N/A</v>
      </c>
      <c r="AG684" s="91" t="e">
        <f>VLOOKUP(G:G,Служебный!B:G,4,FALSE)</f>
        <v>#N/A</v>
      </c>
      <c r="AH684" s="112">
        <f t="shared" si="303"/>
        <v>0</v>
      </c>
      <c r="AI684" s="112">
        <f t="shared" si="304"/>
        <v>0</v>
      </c>
      <c r="AJ684" s="112" t="str">
        <f t="shared" si="285"/>
        <v>интрадей</v>
      </c>
      <c r="AK684" s="91" t="str">
        <f>IF(D684&lt;Служебный!P$3,"Раньше открытия",IF(D684&gt;Служебный!P$6,"Позже закрытия",IF(D684&lt;Служебный!P$4,Служебный!N$4,IF((D684&gt;Служебный!P$5),Служебный!N$6,Служебный!N$5))))</f>
        <v>9:30 - 11:00</v>
      </c>
      <c r="AL684" s="91">
        <f t="shared" si="305"/>
        <v>0</v>
      </c>
      <c r="AM684" s="91">
        <f t="shared" si="306"/>
        <v>0</v>
      </c>
      <c r="AN684" s="91" t="str">
        <f t="shared" si="291"/>
        <v/>
      </c>
      <c r="AO684" s="91" t="str">
        <f t="shared" si="292"/>
        <v/>
      </c>
      <c r="AP684" s="113" t="str">
        <f t="shared" si="293"/>
        <v/>
      </c>
      <c r="AQ684" s="114">
        <f t="shared" si="286"/>
        <v>0</v>
      </c>
      <c r="AR684" s="114">
        <f t="shared" si="287"/>
        <v>30000</v>
      </c>
      <c r="AS684" s="114">
        <f t="shared" si="288"/>
        <v>1.5994864666664823</v>
      </c>
      <c r="AT684" s="114">
        <f t="shared" si="294"/>
        <v>0</v>
      </c>
      <c r="AU684" s="91">
        <f t="shared" si="307"/>
        <v>0</v>
      </c>
      <c r="AV684" s="91">
        <f t="shared" si="308"/>
        <v>0</v>
      </c>
      <c r="AW684" s="91">
        <f t="shared" si="309"/>
        <v>0</v>
      </c>
      <c r="AX684" s="115">
        <f>IF(AV684=0,AX683,IF(VLOOKUP(C683,Сводный!I:L,2,FALSE)&lt;0,IF(AX683&lt;0,AX683-1,-1),IF(AX683&gt;0,AX683+1,1)))</f>
        <v>-1</v>
      </c>
      <c r="AY684" s="120"/>
    </row>
    <row r="685" spans="1:51" s="25" customFormat="1" ht="11.25">
      <c r="A685" s="124"/>
      <c r="B685" s="116">
        <v>684</v>
      </c>
      <c r="C685" s="134"/>
      <c r="D685" s="83"/>
      <c r="E685" s="84"/>
      <c r="F685" s="83"/>
      <c r="G685" s="85"/>
      <c r="H685" s="85"/>
      <c r="I685" s="86"/>
      <c r="J685" s="86"/>
      <c r="K685" s="85"/>
      <c r="L685" s="86"/>
      <c r="M685" s="118"/>
      <c r="N685" s="108"/>
      <c r="O685" s="109"/>
      <c r="P685" s="110"/>
      <c r="Q685" s="86"/>
      <c r="R685" s="86"/>
      <c r="S685" s="128">
        <f t="shared" si="289"/>
        <v>30479.845939999945</v>
      </c>
      <c r="T685" s="128">
        <f t="shared" si="290"/>
        <v>0</v>
      </c>
      <c r="U685" s="126">
        <f t="shared" si="295"/>
        <v>0</v>
      </c>
      <c r="V685" s="126">
        <f t="shared" si="296"/>
        <v>0</v>
      </c>
      <c r="W685" s="125">
        <f t="shared" si="297"/>
        <v>0</v>
      </c>
      <c r="X685" s="125">
        <f t="shared" si="298"/>
        <v>0</v>
      </c>
      <c r="Y685" s="127">
        <f t="shared" si="299"/>
        <v>1407.0099999999979</v>
      </c>
      <c r="Z685" s="127">
        <f t="shared" si="300"/>
        <v>479.84593999999817</v>
      </c>
      <c r="AA685" s="127">
        <f t="shared" si="301"/>
        <v>1407.0099999999979</v>
      </c>
      <c r="AB685" s="127">
        <f t="shared" si="302"/>
        <v>479.84593999999817</v>
      </c>
      <c r="AC685" s="91" t="str">
        <f>VLOOKUP(WEEKDAY(C685,2),Служебный!K$4:L$10,2)</f>
        <v>сб</v>
      </c>
      <c r="AD685" s="111" t="str">
        <f t="shared" si="310"/>
        <v/>
      </c>
      <c r="AE685" s="91" t="e">
        <f>VLOOKUP(G:G,Служебный!B:G,6,)</f>
        <v>#N/A</v>
      </c>
      <c r="AF685" s="91" t="e">
        <f>VLOOKUP(G:G,Служебный!B:G,3,FALSE)</f>
        <v>#N/A</v>
      </c>
      <c r="AG685" s="91" t="e">
        <f>VLOOKUP(G:G,Служебный!B:G,4,FALSE)</f>
        <v>#N/A</v>
      </c>
      <c r="AH685" s="112">
        <f t="shared" si="303"/>
        <v>0</v>
      </c>
      <c r="AI685" s="112">
        <f t="shared" si="304"/>
        <v>0</v>
      </c>
      <c r="AJ685" s="112" t="str">
        <f t="shared" si="285"/>
        <v>интрадей</v>
      </c>
      <c r="AK685" s="91" t="str">
        <f>IF(D685&lt;Служебный!P$3,"Раньше открытия",IF(D685&gt;Служебный!P$6,"Позже закрытия",IF(D685&lt;Служебный!P$4,Служебный!N$4,IF((D685&gt;Служебный!P$5),Служебный!N$6,Служебный!N$5))))</f>
        <v>9:30 - 11:00</v>
      </c>
      <c r="AL685" s="91">
        <f t="shared" si="305"/>
        <v>0</v>
      </c>
      <c r="AM685" s="91">
        <f t="shared" si="306"/>
        <v>0</v>
      </c>
      <c r="AN685" s="91" t="str">
        <f t="shared" si="291"/>
        <v/>
      </c>
      <c r="AO685" s="91" t="str">
        <f t="shared" si="292"/>
        <v/>
      </c>
      <c r="AP685" s="113" t="str">
        <f t="shared" si="293"/>
        <v/>
      </c>
      <c r="AQ685" s="114">
        <f t="shared" si="286"/>
        <v>0</v>
      </c>
      <c r="AR685" s="114">
        <f t="shared" si="287"/>
        <v>30000</v>
      </c>
      <c r="AS685" s="114">
        <f t="shared" si="288"/>
        <v>1.5994864666664823</v>
      </c>
      <c r="AT685" s="114">
        <f t="shared" si="294"/>
        <v>0</v>
      </c>
      <c r="AU685" s="91">
        <f t="shared" si="307"/>
        <v>0</v>
      </c>
      <c r="AV685" s="91">
        <f t="shared" si="308"/>
        <v>0</v>
      </c>
      <c r="AW685" s="91">
        <f t="shared" si="309"/>
        <v>0</v>
      </c>
      <c r="AX685" s="115">
        <f>IF(AV685=0,AX684,IF(VLOOKUP(C684,Сводный!I:L,2,FALSE)&lt;0,IF(AX684&lt;0,AX684-1,-1),IF(AX684&gt;0,AX684+1,1)))</f>
        <v>-1</v>
      </c>
      <c r="AY685" s="120"/>
    </row>
    <row r="686" spans="1:51" s="25" customFormat="1" ht="11.25">
      <c r="A686" s="124"/>
      <c r="B686" s="116">
        <v>685</v>
      </c>
      <c r="C686" s="134"/>
      <c r="D686" s="83"/>
      <c r="E686" s="84"/>
      <c r="F686" s="83"/>
      <c r="G686" s="85"/>
      <c r="H686" s="85"/>
      <c r="I686" s="86"/>
      <c r="J686" s="86"/>
      <c r="K686" s="85"/>
      <c r="L686" s="86"/>
      <c r="M686" s="118"/>
      <c r="N686" s="108"/>
      <c r="O686" s="109"/>
      <c r="P686" s="110"/>
      <c r="Q686" s="86"/>
      <c r="R686" s="86"/>
      <c r="S686" s="128">
        <f t="shared" si="289"/>
        <v>30479.845939999945</v>
      </c>
      <c r="T686" s="128">
        <f t="shared" si="290"/>
        <v>0</v>
      </c>
      <c r="U686" s="126">
        <f t="shared" si="295"/>
        <v>0</v>
      </c>
      <c r="V686" s="126">
        <f t="shared" si="296"/>
        <v>0</v>
      </c>
      <c r="W686" s="125">
        <f t="shared" si="297"/>
        <v>0</v>
      </c>
      <c r="X686" s="125">
        <f t="shared" si="298"/>
        <v>0</v>
      </c>
      <c r="Y686" s="127">
        <f t="shared" si="299"/>
        <v>1407.0099999999979</v>
      </c>
      <c r="Z686" s="127">
        <f t="shared" si="300"/>
        <v>479.84593999999817</v>
      </c>
      <c r="AA686" s="127">
        <f t="shared" si="301"/>
        <v>1407.0099999999979</v>
      </c>
      <c r="AB686" s="127">
        <f t="shared" si="302"/>
        <v>479.84593999999817</v>
      </c>
      <c r="AC686" s="91" t="str">
        <f>VLOOKUP(WEEKDAY(C686,2),Служебный!K$4:L$10,2)</f>
        <v>сб</v>
      </c>
      <c r="AD686" s="111" t="str">
        <f t="shared" si="310"/>
        <v/>
      </c>
      <c r="AE686" s="91" t="e">
        <f>VLOOKUP(G:G,Служебный!B:G,6,)</f>
        <v>#N/A</v>
      </c>
      <c r="AF686" s="91" t="e">
        <f>VLOOKUP(G:G,Служебный!B:G,3,FALSE)</f>
        <v>#N/A</v>
      </c>
      <c r="AG686" s="91" t="e">
        <f>VLOOKUP(G:G,Служебный!B:G,4,FALSE)</f>
        <v>#N/A</v>
      </c>
      <c r="AH686" s="112">
        <f t="shared" si="303"/>
        <v>0</v>
      </c>
      <c r="AI686" s="112">
        <f t="shared" si="304"/>
        <v>0</v>
      </c>
      <c r="AJ686" s="112" t="str">
        <f t="shared" si="285"/>
        <v>интрадей</v>
      </c>
      <c r="AK686" s="91" t="str">
        <f>IF(D686&lt;Служебный!P$3,"Раньше открытия",IF(D686&gt;Служебный!P$6,"Позже закрытия",IF(D686&lt;Служебный!P$4,Служебный!N$4,IF((D686&gt;Служебный!P$5),Служебный!N$6,Служебный!N$5))))</f>
        <v>9:30 - 11:00</v>
      </c>
      <c r="AL686" s="91">
        <f t="shared" si="305"/>
        <v>0</v>
      </c>
      <c r="AM686" s="91">
        <f t="shared" si="306"/>
        <v>0</v>
      </c>
      <c r="AN686" s="91" t="str">
        <f t="shared" si="291"/>
        <v/>
      </c>
      <c r="AO686" s="91" t="str">
        <f t="shared" si="292"/>
        <v/>
      </c>
      <c r="AP686" s="113" t="str">
        <f t="shared" si="293"/>
        <v/>
      </c>
      <c r="AQ686" s="114">
        <f t="shared" si="286"/>
        <v>0</v>
      </c>
      <c r="AR686" s="114">
        <f t="shared" si="287"/>
        <v>30000</v>
      </c>
      <c r="AS686" s="114">
        <f t="shared" si="288"/>
        <v>1.5994864666664823</v>
      </c>
      <c r="AT686" s="114">
        <f t="shared" si="294"/>
        <v>0</v>
      </c>
      <c r="AU686" s="91">
        <f t="shared" si="307"/>
        <v>0</v>
      </c>
      <c r="AV686" s="91">
        <f t="shared" si="308"/>
        <v>0</v>
      </c>
      <c r="AW686" s="91">
        <f t="shared" si="309"/>
        <v>0</v>
      </c>
      <c r="AX686" s="115">
        <f>IF(AV686=0,AX685,IF(VLOOKUP(C685,Сводный!I:L,2,FALSE)&lt;0,IF(AX685&lt;0,AX685-1,-1),IF(AX685&gt;0,AX685+1,1)))</f>
        <v>-1</v>
      </c>
      <c r="AY686" s="120"/>
    </row>
    <row r="687" spans="1:51" s="25" customFormat="1" ht="11.25">
      <c r="A687" s="124"/>
      <c r="B687" s="116">
        <v>686</v>
      </c>
      <c r="C687" s="134"/>
      <c r="D687" s="83"/>
      <c r="E687" s="84"/>
      <c r="F687" s="83"/>
      <c r="G687" s="85"/>
      <c r="H687" s="85"/>
      <c r="I687" s="86"/>
      <c r="J687" s="86"/>
      <c r="K687" s="85"/>
      <c r="L687" s="86"/>
      <c r="M687" s="118"/>
      <c r="N687" s="108"/>
      <c r="O687" s="109"/>
      <c r="P687" s="110"/>
      <c r="Q687" s="86"/>
      <c r="R687" s="86"/>
      <c r="S687" s="128">
        <f t="shared" si="289"/>
        <v>30479.845939999945</v>
      </c>
      <c r="T687" s="128">
        <f t="shared" si="290"/>
        <v>0</v>
      </c>
      <c r="U687" s="126">
        <f t="shared" si="295"/>
        <v>0</v>
      </c>
      <c r="V687" s="126">
        <f t="shared" si="296"/>
        <v>0</v>
      </c>
      <c r="W687" s="125">
        <f t="shared" si="297"/>
        <v>0</v>
      </c>
      <c r="X687" s="125">
        <f t="shared" si="298"/>
        <v>0</v>
      </c>
      <c r="Y687" s="127">
        <f t="shared" si="299"/>
        <v>1407.0099999999979</v>
      </c>
      <c r="Z687" s="127">
        <f t="shared" si="300"/>
        <v>479.84593999999817</v>
      </c>
      <c r="AA687" s="127">
        <f t="shared" si="301"/>
        <v>1407.0099999999979</v>
      </c>
      <c r="AB687" s="127">
        <f t="shared" si="302"/>
        <v>479.84593999999817</v>
      </c>
      <c r="AC687" s="91" t="str">
        <f>VLOOKUP(WEEKDAY(C687,2),Служебный!K$4:L$10,2)</f>
        <v>сб</v>
      </c>
      <c r="AD687" s="111" t="str">
        <f t="shared" si="310"/>
        <v/>
      </c>
      <c r="AE687" s="91" t="e">
        <f>VLOOKUP(G:G,Служебный!B:G,6,)</f>
        <v>#N/A</v>
      </c>
      <c r="AF687" s="91" t="e">
        <f>VLOOKUP(G:G,Служебный!B:G,3,FALSE)</f>
        <v>#N/A</v>
      </c>
      <c r="AG687" s="91" t="e">
        <f>VLOOKUP(G:G,Служебный!B:G,4,FALSE)</f>
        <v>#N/A</v>
      </c>
      <c r="AH687" s="112">
        <f t="shared" si="303"/>
        <v>0</v>
      </c>
      <c r="AI687" s="112">
        <f t="shared" si="304"/>
        <v>0</v>
      </c>
      <c r="AJ687" s="112" t="str">
        <f t="shared" si="285"/>
        <v>интрадей</v>
      </c>
      <c r="AK687" s="91" t="str">
        <f>IF(D687&lt;Служебный!P$3,"Раньше открытия",IF(D687&gt;Служебный!P$6,"Позже закрытия",IF(D687&lt;Служебный!P$4,Служебный!N$4,IF((D687&gt;Служебный!P$5),Служебный!N$6,Служебный!N$5))))</f>
        <v>9:30 - 11:00</v>
      </c>
      <c r="AL687" s="91">
        <f t="shared" si="305"/>
        <v>0</v>
      </c>
      <c r="AM687" s="91">
        <f t="shared" si="306"/>
        <v>0</v>
      </c>
      <c r="AN687" s="91" t="str">
        <f t="shared" si="291"/>
        <v/>
      </c>
      <c r="AO687" s="91" t="str">
        <f t="shared" si="292"/>
        <v/>
      </c>
      <c r="AP687" s="113" t="str">
        <f t="shared" si="293"/>
        <v/>
      </c>
      <c r="AQ687" s="114">
        <f t="shared" si="286"/>
        <v>0</v>
      </c>
      <c r="AR687" s="114">
        <f t="shared" si="287"/>
        <v>30000</v>
      </c>
      <c r="AS687" s="114">
        <f t="shared" si="288"/>
        <v>1.5994864666664823</v>
      </c>
      <c r="AT687" s="114">
        <f t="shared" si="294"/>
        <v>0</v>
      </c>
      <c r="AU687" s="91">
        <f t="shared" si="307"/>
        <v>0</v>
      </c>
      <c r="AV687" s="91">
        <f t="shared" si="308"/>
        <v>0</v>
      </c>
      <c r="AW687" s="91">
        <f t="shared" si="309"/>
        <v>0</v>
      </c>
      <c r="AX687" s="115">
        <f>IF(AV687=0,AX686,IF(VLOOKUP(C686,Сводный!I:L,2,FALSE)&lt;0,IF(AX686&lt;0,AX686-1,-1),IF(AX686&gt;0,AX686+1,1)))</f>
        <v>-1</v>
      </c>
      <c r="AY687" s="120"/>
    </row>
    <row r="688" spans="1:51" s="25" customFormat="1" ht="11.25">
      <c r="A688" s="124"/>
      <c r="B688" s="116">
        <v>687</v>
      </c>
      <c r="C688" s="134"/>
      <c r="D688" s="83"/>
      <c r="E688" s="84"/>
      <c r="F688" s="83"/>
      <c r="G688" s="85"/>
      <c r="H688" s="85"/>
      <c r="I688" s="86"/>
      <c r="J688" s="86"/>
      <c r="K688" s="85"/>
      <c r="L688" s="86"/>
      <c r="M688" s="118"/>
      <c r="N688" s="108"/>
      <c r="O688" s="109"/>
      <c r="P688" s="110"/>
      <c r="Q688" s="86"/>
      <c r="R688" s="86"/>
      <c r="S688" s="128">
        <f t="shared" si="289"/>
        <v>30479.845939999945</v>
      </c>
      <c r="T688" s="128">
        <f t="shared" si="290"/>
        <v>0</v>
      </c>
      <c r="U688" s="126">
        <f t="shared" si="295"/>
        <v>0</v>
      </c>
      <c r="V688" s="126">
        <f t="shared" si="296"/>
        <v>0</v>
      </c>
      <c r="W688" s="125">
        <f t="shared" si="297"/>
        <v>0</v>
      </c>
      <c r="X688" s="125">
        <f t="shared" si="298"/>
        <v>0</v>
      </c>
      <c r="Y688" s="127">
        <f t="shared" si="299"/>
        <v>1407.0099999999979</v>
      </c>
      <c r="Z688" s="127">
        <f t="shared" si="300"/>
        <v>479.84593999999817</v>
      </c>
      <c r="AA688" s="127">
        <f t="shared" si="301"/>
        <v>1407.0099999999979</v>
      </c>
      <c r="AB688" s="127">
        <f t="shared" si="302"/>
        <v>479.84593999999817</v>
      </c>
      <c r="AC688" s="91" t="str">
        <f>VLOOKUP(WEEKDAY(C688,2),Служебный!K$4:L$10,2)</f>
        <v>сб</v>
      </c>
      <c r="AD688" s="111" t="str">
        <f t="shared" si="310"/>
        <v/>
      </c>
      <c r="AE688" s="91" t="e">
        <f>VLOOKUP(G:G,Служебный!B:G,6,)</f>
        <v>#N/A</v>
      </c>
      <c r="AF688" s="91" t="e">
        <f>VLOOKUP(G:G,Служебный!B:G,3,FALSE)</f>
        <v>#N/A</v>
      </c>
      <c r="AG688" s="91" t="e">
        <f>VLOOKUP(G:G,Служебный!B:G,4,FALSE)</f>
        <v>#N/A</v>
      </c>
      <c r="AH688" s="112">
        <f t="shared" si="303"/>
        <v>0</v>
      </c>
      <c r="AI688" s="112">
        <f t="shared" si="304"/>
        <v>0</v>
      </c>
      <c r="AJ688" s="112" t="str">
        <f t="shared" si="285"/>
        <v>интрадей</v>
      </c>
      <c r="AK688" s="91" t="str">
        <f>IF(D688&lt;Служебный!P$3,"Раньше открытия",IF(D688&gt;Служебный!P$6,"Позже закрытия",IF(D688&lt;Служебный!P$4,Служебный!N$4,IF((D688&gt;Служебный!P$5),Служебный!N$6,Служебный!N$5))))</f>
        <v>9:30 - 11:00</v>
      </c>
      <c r="AL688" s="91">
        <f t="shared" si="305"/>
        <v>0</v>
      </c>
      <c r="AM688" s="91">
        <f t="shared" si="306"/>
        <v>0</v>
      </c>
      <c r="AN688" s="91" t="str">
        <f t="shared" si="291"/>
        <v/>
      </c>
      <c r="AO688" s="91" t="str">
        <f t="shared" si="292"/>
        <v/>
      </c>
      <c r="AP688" s="113" t="str">
        <f t="shared" si="293"/>
        <v/>
      </c>
      <c r="AQ688" s="114">
        <f t="shared" si="286"/>
        <v>0</v>
      </c>
      <c r="AR688" s="114">
        <f t="shared" si="287"/>
        <v>30000</v>
      </c>
      <c r="AS688" s="114">
        <f t="shared" si="288"/>
        <v>1.5994864666664823</v>
      </c>
      <c r="AT688" s="114">
        <f t="shared" si="294"/>
        <v>0</v>
      </c>
      <c r="AU688" s="91">
        <f t="shared" si="307"/>
        <v>0</v>
      </c>
      <c r="AV688" s="91">
        <f t="shared" si="308"/>
        <v>0</v>
      </c>
      <c r="AW688" s="91">
        <f t="shared" si="309"/>
        <v>0</v>
      </c>
      <c r="AX688" s="115">
        <f>IF(AV688=0,AX687,IF(VLOOKUP(C687,Сводный!I:L,2,FALSE)&lt;0,IF(AX687&lt;0,AX687-1,-1),IF(AX687&gt;0,AX687+1,1)))</f>
        <v>-1</v>
      </c>
      <c r="AY688" s="120"/>
    </row>
    <row r="689" spans="1:51" s="25" customFormat="1" ht="11.25">
      <c r="A689" s="124"/>
      <c r="B689" s="116">
        <v>688</v>
      </c>
      <c r="C689" s="134"/>
      <c r="D689" s="83"/>
      <c r="E689" s="84"/>
      <c r="F689" s="83"/>
      <c r="G689" s="85"/>
      <c r="H689" s="85"/>
      <c r="I689" s="86"/>
      <c r="J689" s="86"/>
      <c r="K689" s="85"/>
      <c r="L689" s="86"/>
      <c r="M689" s="118"/>
      <c r="N689" s="108"/>
      <c r="O689" s="109"/>
      <c r="P689" s="110"/>
      <c r="Q689" s="86"/>
      <c r="R689" s="86"/>
      <c r="S689" s="128">
        <f t="shared" si="289"/>
        <v>30479.845939999945</v>
      </c>
      <c r="T689" s="128">
        <f t="shared" si="290"/>
        <v>0</v>
      </c>
      <c r="U689" s="126">
        <f t="shared" si="295"/>
        <v>0</v>
      </c>
      <c r="V689" s="126">
        <f t="shared" si="296"/>
        <v>0</v>
      </c>
      <c r="W689" s="125">
        <f t="shared" si="297"/>
        <v>0</v>
      </c>
      <c r="X689" s="125">
        <f t="shared" si="298"/>
        <v>0</v>
      </c>
      <c r="Y689" s="127">
        <f t="shared" si="299"/>
        <v>1407.0099999999979</v>
      </c>
      <c r="Z689" s="127">
        <f t="shared" si="300"/>
        <v>479.84593999999817</v>
      </c>
      <c r="AA689" s="127">
        <f t="shared" si="301"/>
        <v>1407.0099999999979</v>
      </c>
      <c r="AB689" s="127">
        <f t="shared" si="302"/>
        <v>479.84593999999817</v>
      </c>
      <c r="AC689" s="91" t="str">
        <f>VLOOKUP(WEEKDAY(C689,2),Служебный!K$4:L$10,2)</f>
        <v>сб</v>
      </c>
      <c r="AD689" s="111" t="str">
        <f t="shared" si="310"/>
        <v/>
      </c>
      <c r="AE689" s="91" t="e">
        <f>VLOOKUP(G:G,Служебный!B:G,6,)</f>
        <v>#N/A</v>
      </c>
      <c r="AF689" s="91" t="e">
        <f>VLOOKUP(G:G,Служебный!B:G,3,FALSE)</f>
        <v>#N/A</v>
      </c>
      <c r="AG689" s="91" t="e">
        <f>VLOOKUP(G:G,Служебный!B:G,4,FALSE)</f>
        <v>#N/A</v>
      </c>
      <c r="AH689" s="112">
        <f t="shared" si="303"/>
        <v>0</v>
      </c>
      <c r="AI689" s="112">
        <f t="shared" si="304"/>
        <v>0</v>
      </c>
      <c r="AJ689" s="112" t="str">
        <f t="shared" si="285"/>
        <v>интрадей</v>
      </c>
      <c r="AK689" s="91" t="str">
        <f>IF(D689&lt;Служебный!P$3,"Раньше открытия",IF(D689&gt;Служебный!P$6,"Позже закрытия",IF(D689&lt;Служебный!P$4,Служебный!N$4,IF((D689&gt;Служебный!P$5),Служебный!N$6,Служебный!N$5))))</f>
        <v>9:30 - 11:00</v>
      </c>
      <c r="AL689" s="91">
        <f t="shared" si="305"/>
        <v>0</v>
      </c>
      <c r="AM689" s="91">
        <f t="shared" si="306"/>
        <v>0</v>
      </c>
      <c r="AN689" s="91" t="str">
        <f t="shared" si="291"/>
        <v/>
      </c>
      <c r="AO689" s="91" t="str">
        <f t="shared" si="292"/>
        <v/>
      </c>
      <c r="AP689" s="113" t="str">
        <f t="shared" si="293"/>
        <v/>
      </c>
      <c r="AQ689" s="114">
        <f t="shared" si="286"/>
        <v>0</v>
      </c>
      <c r="AR689" s="114">
        <f t="shared" si="287"/>
        <v>30000</v>
      </c>
      <c r="AS689" s="114">
        <f t="shared" si="288"/>
        <v>1.5994864666664823</v>
      </c>
      <c r="AT689" s="114">
        <f t="shared" si="294"/>
        <v>0</v>
      </c>
      <c r="AU689" s="91">
        <f t="shared" si="307"/>
        <v>0</v>
      </c>
      <c r="AV689" s="91">
        <f t="shared" si="308"/>
        <v>0</v>
      </c>
      <c r="AW689" s="91">
        <f t="shared" si="309"/>
        <v>0</v>
      </c>
      <c r="AX689" s="115">
        <f>IF(AV689=0,AX688,IF(VLOOKUP(C688,Сводный!I:L,2,FALSE)&lt;0,IF(AX688&lt;0,AX688-1,-1),IF(AX688&gt;0,AX688+1,1)))</f>
        <v>-1</v>
      </c>
      <c r="AY689" s="120"/>
    </row>
    <row r="690" spans="1:51" s="25" customFormat="1" ht="11.25">
      <c r="A690" s="124"/>
      <c r="B690" s="116">
        <v>689</v>
      </c>
      <c r="C690" s="134"/>
      <c r="D690" s="83"/>
      <c r="E690" s="84"/>
      <c r="F690" s="83"/>
      <c r="G690" s="85"/>
      <c r="H690" s="85"/>
      <c r="I690" s="86"/>
      <c r="J690" s="86"/>
      <c r="K690" s="85"/>
      <c r="L690" s="86"/>
      <c r="M690" s="118"/>
      <c r="N690" s="108"/>
      <c r="O690" s="109"/>
      <c r="P690" s="110"/>
      <c r="Q690" s="86"/>
      <c r="R690" s="86"/>
      <c r="S690" s="128">
        <f t="shared" si="289"/>
        <v>30479.845939999945</v>
      </c>
      <c r="T690" s="128">
        <f t="shared" si="290"/>
        <v>0</v>
      </c>
      <c r="U690" s="126">
        <f t="shared" si="295"/>
        <v>0</v>
      </c>
      <c r="V690" s="126">
        <f t="shared" si="296"/>
        <v>0</v>
      </c>
      <c r="W690" s="125">
        <f t="shared" si="297"/>
        <v>0</v>
      </c>
      <c r="X690" s="125">
        <f t="shared" si="298"/>
        <v>0</v>
      </c>
      <c r="Y690" s="127">
        <f t="shared" si="299"/>
        <v>1407.0099999999979</v>
      </c>
      <c r="Z690" s="127">
        <f t="shared" si="300"/>
        <v>479.84593999999817</v>
      </c>
      <c r="AA690" s="127">
        <f t="shared" si="301"/>
        <v>1407.0099999999979</v>
      </c>
      <c r="AB690" s="127">
        <f t="shared" si="302"/>
        <v>479.84593999999817</v>
      </c>
      <c r="AC690" s="91" t="str">
        <f>VLOOKUP(WEEKDAY(C690,2),Служебный!K$4:L$10,2)</f>
        <v>сб</v>
      </c>
      <c r="AD690" s="111" t="str">
        <f t="shared" si="310"/>
        <v/>
      </c>
      <c r="AE690" s="91" t="e">
        <f>VLOOKUP(G:G,Служебный!B:G,6,)</f>
        <v>#N/A</v>
      </c>
      <c r="AF690" s="91" t="e">
        <f>VLOOKUP(G:G,Служебный!B:G,3,FALSE)</f>
        <v>#N/A</v>
      </c>
      <c r="AG690" s="91" t="e">
        <f>VLOOKUP(G:G,Служебный!B:G,4,FALSE)</f>
        <v>#N/A</v>
      </c>
      <c r="AH690" s="112">
        <f t="shared" si="303"/>
        <v>0</v>
      </c>
      <c r="AI690" s="112">
        <f t="shared" si="304"/>
        <v>0</v>
      </c>
      <c r="AJ690" s="112" t="str">
        <f t="shared" si="285"/>
        <v>интрадей</v>
      </c>
      <c r="AK690" s="91" t="str">
        <f>IF(D690&lt;Служебный!P$3,"Раньше открытия",IF(D690&gt;Служебный!P$6,"Позже закрытия",IF(D690&lt;Служебный!P$4,Служебный!N$4,IF((D690&gt;Служебный!P$5),Служебный!N$6,Служебный!N$5))))</f>
        <v>9:30 - 11:00</v>
      </c>
      <c r="AL690" s="91">
        <f t="shared" si="305"/>
        <v>0</v>
      </c>
      <c r="AM690" s="91">
        <f t="shared" si="306"/>
        <v>0</v>
      </c>
      <c r="AN690" s="91" t="str">
        <f t="shared" si="291"/>
        <v/>
      </c>
      <c r="AO690" s="91" t="str">
        <f t="shared" si="292"/>
        <v/>
      </c>
      <c r="AP690" s="113" t="str">
        <f t="shared" si="293"/>
        <v/>
      </c>
      <c r="AQ690" s="114">
        <f t="shared" si="286"/>
        <v>0</v>
      </c>
      <c r="AR690" s="114">
        <f t="shared" si="287"/>
        <v>30000</v>
      </c>
      <c r="AS690" s="114">
        <f t="shared" si="288"/>
        <v>1.5994864666664823</v>
      </c>
      <c r="AT690" s="114">
        <f t="shared" si="294"/>
        <v>0</v>
      </c>
      <c r="AU690" s="91">
        <f t="shared" si="307"/>
        <v>0</v>
      </c>
      <c r="AV690" s="91">
        <f t="shared" si="308"/>
        <v>0</v>
      </c>
      <c r="AW690" s="91">
        <f t="shared" si="309"/>
        <v>0</v>
      </c>
      <c r="AX690" s="115">
        <f>IF(AV690=0,AX689,IF(VLOOKUP(C689,Сводный!I:L,2,FALSE)&lt;0,IF(AX689&lt;0,AX689-1,-1),IF(AX689&gt;0,AX689+1,1)))</f>
        <v>-1</v>
      </c>
      <c r="AY690" s="120"/>
    </row>
    <row r="691" spans="1:51" s="25" customFormat="1" ht="11.25">
      <c r="A691" s="124"/>
      <c r="B691" s="116">
        <v>690</v>
      </c>
      <c r="C691" s="134"/>
      <c r="D691" s="83"/>
      <c r="E691" s="84"/>
      <c r="F691" s="83"/>
      <c r="G691" s="85"/>
      <c r="H691" s="85"/>
      <c r="I691" s="86"/>
      <c r="J691" s="86"/>
      <c r="K691" s="85"/>
      <c r="L691" s="86"/>
      <c r="M691" s="118"/>
      <c r="N691" s="108"/>
      <c r="O691" s="109"/>
      <c r="P691" s="110"/>
      <c r="Q691" s="86"/>
      <c r="R691" s="86"/>
      <c r="S691" s="128">
        <f t="shared" si="289"/>
        <v>30479.845939999945</v>
      </c>
      <c r="T691" s="128">
        <f t="shared" si="290"/>
        <v>0</v>
      </c>
      <c r="U691" s="126">
        <f t="shared" si="295"/>
        <v>0</v>
      </c>
      <c r="V691" s="126">
        <f t="shared" si="296"/>
        <v>0</v>
      </c>
      <c r="W691" s="125">
        <f t="shared" si="297"/>
        <v>0</v>
      </c>
      <c r="X691" s="125">
        <f t="shared" si="298"/>
        <v>0</v>
      </c>
      <c r="Y691" s="127">
        <f t="shared" si="299"/>
        <v>1407.0099999999979</v>
      </c>
      <c r="Z691" s="127">
        <f t="shared" si="300"/>
        <v>479.84593999999817</v>
      </c>
      <c r="AA691" s="127">
        <f t="shared" si="301"/>
        <v>1407.0099999999979</v>
      </c>
      <c r="AB691" s="127">
        <f t="shared" si="302"/>
        <v>479.84593999999817</v>
      </c>
      <c r="AC691" s="91" t="str">
        <f>VLOOKUP(WEEKDAY(C691,2),Служебный!K$4:L$10,2)</f>
        <v>сб</v>
      </c>
      <c r="AD691" s="111" t="str">
        <f t="shared" si="310"/>
        <v/>
      </c>
      <c r="AE691" s="91" t="e">
        <f>VLOOKUP(G:G,Служебный!B:G,6,)</f>
        <v>#N/A</v>
      </c>
      <c r="AF691" s="91" t="e">
        <f>VLOOKUP(G:G,Служебный!B:G,3,FALSE)</f>
        <v>#N/A</v>
      </c>
      <c r="AG691" s="91" t="e">
        <f>VLOOKUP(G:G,Служебный!B:G,4,FALSE)</f>
        <v>#N/A</v>
      </c>
      <c r="AH691" s="112">
        <f t="shared" si="303"/>
        <v>0</v>
      </c>
      <c r="AI691" s="112">
        <f t="shared" si="304"/>
        <v>0</v>
      </c>
      <c r="AJ691" s="112" t="str">
        <f t="shared" si="285"/>
        <v>интрадей</v>
      </c>
      <c r="AK691" s="91" t="str">
        <f>IF(D691&lt;Служебный!P$3,"Раньше открытия",IF(D691&gt;Служебный!P$6,"Позже закрытия",IF(D691&lt;Служебный!P$4,Служебный!N$4,IF((D691&gt;Служебный!P$5),Служебный!N$6,Служебный!N$5))))</f>
        <v>9:30 - 11:00</v>
      </c>
      <c r="AL691" s="91">
        <f t="shared" si="305"/>
        <v>0</v>
      </c>
      <c r="AM691" s="91">
        <f t="shared" si="306"/>
        <v>0</v>
      </c>
      <c r="AN691" s="91" t="str">
        <f t="shared" si="291"/>
        <v/>
      </c>
      <c r="AO691" s="91" t="str">
        <f t="shared" si="292"/>
        <v/>
      </c>
      <c r="AP691" s="113" t="str">
        <f t="shared" si="293"/>
        <v/>
      </c>
      <c r="AQ691" s="114">
        <f t="shared" si="286"/>
        <v>0</v>
      </c>
      <c r="AR691" s="114">
        <f t="shared" si="287"/>
        <v>30000</v>
      </c>
      <c r="AS691" s="114">
        <f t="shared" si="288"/>
        <v>1.5994864666664823</v>
      </c>
      <c r="AT691" s="114">
        <f t="shared" si="294"/>
        <v>0</v>
      </c>
      <c r="AU691" s="91">
        <f t="shared" si="307"/>
        <v>0</v>
      </c>
      <c r="AV691" s="91">
        <f t="shared" si="308"/>
        <v>0</v>
      </c>
      <c r="AW691" s="91">
        <f t="shared" si="309"/>
        <v>0</v>
      </c>
      <c r="AX691" s="115">
        <f>IF(AV691=0,AX690,IF(VLOOKUP(C690,Сводный!I:L,2,FALSE)&lt;0,IF(AX690&lt;0,AX690-1,-1),IF(AX690&gt;0,AX690+1,1)))</f>
        <v>-1</v>
      </c>
      <c r="AY691" s="120"/>
    </row>
    <row r="692" spans="1:51" s="25" customFormat="1" ht="11.25">
      <c r="A692" s="124"/>
      <c r="B692" s="116">
        <v>691</v>
      </c>
      <c r="C692" s="134"/>
      <c r="D692" s="83"/>
      <c r="E692" s="84"/>
      <c r="F692" s="83"/>
      <c r="G692" s="85"/>
      <c r="H692" s="85"/>
      <c r="I692" s="86"/>
      <c r="J692" s="86"/>
      <c r="K692" s="85"/>
      <c r="L692" s="86"/>
      <c r="M692" s="118"/>
      <c r="N692" s="108"/>
      <c r="O692" s="109"/>
      <c r="P692" s="110"/>
      <c r="Q692" s="86"/>
      <c r="R692" s="86"/>
      <c r="S692" s="128">
        <f t="shared" si="289"/>
        <v>30479.845939999945</v>
      </c>
      <c r="T692" s="128">
        <f t="shared" si="290"/>
        <v>0</v>
      </c>
      <c r="U692" s="126">
        <f t="shared" si="295"/>
        <v>0</v>
      </c>
      <c r="V692" s="126">
        <f t="shared" si="296"/>
        <v>0</v>
      </c>
      <c r="W692" s="125">
        <f t="shared" si="297"/>
        <v>0</v>
      </c>
      <c r="X692" s="125">
        <f t="shared" si="298"/>
        <v>0</v>
      </c>
      <c r="Y692" s="127">
        <f t="shared" si="299"/>
        <v>1407.0099999999979</v>
      </c>
      <c r="Z692" s="127">
        <f t="shared" si="300"/>
        <v>479.84593999999817</v>
      </c>
      <c r="AA692" s="127">
        <f t="shared" si="301"/>
        <v>1407.0099999999979</v>
      </c>
      <c r="AB692" s="127">
        <f t="shared" si="302"/>
        <v>479.84593999999817</v>
      </c>
      <c r="AC692" s="91" t="str">
        <f>VLOOKUP(WEEKDAY(C692,2),Служебный!K$4:L$10,2)</f>
        <v>сб</v>
      </c>
      <c r="AD692" s="111" t="str">
        <f t="shared" si="310"/>
        <v/>
      </c>
      <c r="AE692" s="91" t="e">
        <f>VLOOKUP(G:G,Служебный!B:G,6,)</f>
        <v>#N/A</v>
      </c>
      <c r="AF692" s="91" t="e">
        <f>VLOOKUP(G:G,Служебный!B:G,3,FALSE)</f>
        <v>#N/A</v>
      </c>
      <c r="AG692" s="91" t="e">
        <f>VLOOKUP(G:G,Служебный!B:G,4,FALSE)</f>
        <v>#N/A</v>
      </c>
      <c r="AH692" s="112">
        <f t="shared" si="303"/>
        <v>0</v>
      </c>
      <c r="AI692" s="112">
        <f t="shared" si="304"/>
        <v>0</v>
      </c>
      <c r="AJ692" s="112" t="str">
        <f t="shared" si="285"/>
        <v>интрадей</v>
      </c>
      <c r="AK692" s="91" t="str">
        <f>IF(D692&lt;Служебный!P$3,"Раньше открытия",IF(D692&gt;Служебный!P$6,"Позже закрытия",IF(D692&lt;Служебный!P$4,Служебный!N$4,IF((D692&gt;Служебный!P$5),Служебный!N$6,Служебный!N$5))))</f>
        <v>9:30 - 11:00</v>
      </c>
      <c r="AL692" s="91">
        <f t="shared" si="305"/>
        <v>0</v>
      </c>
      <c r="AM692" s="91">
        <f t="shared" si="306"/>
        <v>0</v>
      </c>
      <c r="AN692" s="91" t="str">
        <f t="shared" si="291"/>
        <v/>
      </c>
      <c r="AO692" s="91" t="str">
        <f t="shared" si="292"/>
        <v/>
      </c>
      <c r="AP692" s="113" t="str">
        <f t="shared" si="293"/>
        <v/>
      </c>
      <c r="AQ692" s="114">
        <f t="shared" si="286"/>
        <v>0</v>
      </c>
      <c r="AR692" s="114">
        <f t="shared" si="287"/>
        <v>30000</v>
      </c>
      <c r="AS692" s="114">
        <f t="shared" si="288"/>
        <v>1.5994864666664823</v>
      </c>
      <c r="AT692" s="114">
        <f t="shared" si="294"/>
        <v>0</v>
      </c>
      <c r="AU692" s="91">
        <f t="shared" si="307"/>
        <v>0</v>
      </c>
      <c r="AV692" s="91">
        <f t="shared" si="308"/>
        <v>0</v>
      </c>
      <c r="AW692" s="91">
        <f t="shared" si="309"/>
        <v>0</v>
      </c>
      <c r="AX692" s="115">
        <f>IF(AV692=0,AX691,IF(VLOOKUP(C691,Сводный!I:L,2,FALSE)&lt;0,IF(AX691&lt;0,AX691-1,-1),IF(AX691&gt;0,AX691+1,1)))</f>
        <v>-1</v>
      </c>
      <c r="AY692" s="120"/>
    </row>
    <row r="693" spans="1:51" s="25" customFormat="1" ht="11.25">
      <c r="A693" s="124"/>
      <c r="B693" s="116">
        <v>692</v>
      </c>
      <c r="C693" s="134"/>
      <c r="D693" s="83"/>
      <c r="E693" s="84"/>
      <c r="F693" s="83"/>
      <c r="G693" s="85"/>
      <c r="H693" s="85"/>
      <c r="I693" s="86"/>
      <c r="J693" s="86"/>
      <c r="K693" s="85"/>
      <c r="L693" s="86"/>
      <c r="M693" s="118"/>
      <c r="N693" s="108"/>
      <c r="O693" s="109"/>
      <c r="P693" s="110"/>
      <c r="Q693" s="86"/>
      <c r="R693" s="86"/>
      <c r="S693" s="128">
        <f t="shared" si="289"/>
        <v>30479.845939999945</v>
      </c>
      <c r="T693" s="128">
        <f t="shared" si="290"/>
        <v>0</v>
      </c>
      <c r="U693" s="126">
        <f t="shared" si="295"/>
        <v>0</v>
      </c>
      <c r="V693" s="126">
        <f t="shared" si="296"/>
        <v>0</v>
      </c>
      <c r="W693" s="125">
        <f t="shared" si="297"/>
        <v>0</v>
      </c>
      <c r="X693" s="125">
        <f t="shared" si="298"/>
        <v>0</v>
      </c>
      <c r="Y693" s="127">
        <f t="shared" si="299"/>
        <v>1407.0099999999979</v>
      </c>
      <c r="Z693" s="127">
        <f t="shared" si="300"/>
        <v>479.84593999999817</v>
      </c>
      <c r="AA693" s="127">
        <f t="shared" si="301"/>
        <v>1407.0099999999979</v>
      </c>
      <c r="AB693" s="127">
        <f t="shared" si="302"/>
        <v>479.84593999999817</v>
      </c>
      <c r="AC693" s="91" t="str">
        <f>VLOOKUP(WEEKDAY(C693,2),Служебный!K$4:L$10,2)</f>
        <v>сб</v>
      </c>
      <c r="AD693" s="111" t="str">
        <f t="shared" si="310"/>
        <v/>
      </c>
      <c r="AE693" s="91" t="e">
        <f>VLOOKUP(G:G,Служебный!B:G,6,)</f>
        <v>#N/A</v>
      </c>
      <c r="AF693" s="91" t="e">
        <f>VLOOKUP(G:G,Служебный!B:G,3,FALSE)</f>
        <v>#N/A</v>
      </c>
      <c r="AG693" s="91" t="e">
        <f>VLOOKUP(G:G,Служебный!B:G,4,FALSE)</f>
        <v>#N/A</v>
      </c>
      <c r="AH693" s="112">
        <f t="shared" si="303"/>
        <v>0</v>
      </c>
      <c r="AI693" s="112">
        <f t="shared" si="304"/>
        <v>0</v>
      </c>
      <c r="AJ693" s="112" t="str">
        <f t="shared" si="285"/>
        <v>интрадей</v>
      </c>
      <c r="AK693" s="91" t="str">
        <f>IF(D693&lt;Служебный!P$3,"Раньше открытия",IF(D693&gt;Служебный!P$6,"Позже закрытия",IF(D693&lt;Служебный!P$4,Служебный!N$4,IF((D693&gt;Служебный!P$5),Служебный!N$6,Служебный!N$5))))</f>
        <v>9:30 - 11:00</v>
      </c>
      <c r="AL693" s="91">
        <f t="shared" si="305"/>
        <v>0</v>
      </c>
      <c r="AM693" s="91">
        <f t="shared" si="306"/>
        <v>0</v>
      </c>
      <c r="AN693" s="91" t="str">
        <f t="shared" si="291"/>
        <v/>
      </c>
      <c r="AO693" s="91" t="str">
        <f t="shared" si="292"/>
        <v/>
      </c>
      <c r="AP693" s="113" t="str">
        <f t="shared" si="293"/>
        <v/>
      </c>
      <c r="AQ693" s="114">
        <f t="shared" si="286"/>
        <v>0</v>
      </c>
      <c r="AR693" s="114">
        <f t="shared" si="287"/>
        <v>30000</v>
      </c>
      <c r="AS693" s="114">
        <f t="shared" si="288"/>
        <v>1.5994864666664823</v>
      </c>
      <c r="AT693" s="114">
        <f t="shared" si="294"/>
        <v>0</v>
      </c>
      <c r="AU693" s="91">
        <f t="shared" si="307"/>
        <v>0</v>
      </c>
      <c r="AV693" s="91">
        <f t="shared" si="308"/>
        <v>0</v>
      </c>
      <c r="AW693" s="91">
        <f t="shared" si="309"/>
        <v>0</v>
      </c>
      <c r="AX693" s="115">
        <f>IF(AV693=0,AX692,IF(VLOOKUP(C692,Сводный!I:L,2,FALSE)&lt;0,IF(AX692&lt;0,AX692-1,-1),IF(AX692&gt;0,AX692+1,1)))</f>
        <v>-1</v>
      </c>
      <c r="AY693" s="120"/>
    </row>
    <row r="694" spans="1:51" s="25" customFormat="1" ht="11.25">
      <c r="A694" s="124"/>
      <c r="B694" s="116">
        <v>693</v>
      </c>
      <c r="C694" s="134"/>
      <c r="D694" s="83"/>
      <c r="E694" s="84"/>
      <c r="F694" s="83"/>
      <c r="G694" s="85"/>
      <c r="H694" s="85"/>
      <c r="I694" s="86"/>
      <c r="J694" s="86"/>
      <c r="K694" s="85"/>
      <c r="L694" s="86"/>
      <c r="M694" s="118"/>
      <c r="N694" s="108"/>
      <c r="O694" s="109"/>
      <c r="P694" s="110"/>
      <c r="Q694" s="86"/>
      <c r="R694" s="86"/>
      <c r="S694" s="128">
        <f t="shared" si="289"/>
        <v>30479.845939999945</v>
      </c>
      <c r="T694" s="128">
        <f t="shared" si="290"/>
        <v>0</v>
      </c>
      <c r="U694" s="126">
        <f t="shared" si="295"/>
        <v>0</v>
      </c>
      <c r="V694" s="126">
        <f t="shared" si="296"/>
        <v>0</v>
      </c>
      <c r="W694" s="125">
        <f t="shared" si="297"/>
        <v>0</v>
      </c>
      <c r="X694" s="125">
        <f t="shared" si="298"/>
        <v>0</v>
      </c>
      <c r="Y694" s="127">
        <f t="shared" si="299"/>
        <v>1407.0099999999979</v>
      </c>
      <c r="Z694" s="127">
        <f t="shared" si="300"/>
        <v>479.84593999999817</v>
      </c>
      <c r="AA694" s="127">
        <f t="shared" si="301"/>
        <v>1407.0099999999979</v>
      </c>
      <c r="AB694" s="127">
        <f t="shared" si="302"/>
        <v>479.84593999999817</v>
      </c>
      <c r="AC694" s="91" t="str">
        <f>VLOOKUP(WEEKDAY(C694,2),Служебный!K$4:L$10,2)</f>
        <v>сб</v>
      </c>
      <c r="AD694" s="111" t="str">
        <f t="shared" si="310"/>
        <v/>
      </c>
      <c r="AE694" s="91" t="e">
        <f>VLOOKUP(G:G,Служебный!B:G,6,)</f>
        <v>#N/A</v>
      </c>
      <c r="AF694" s="91" t="e">
        <f>VLOOKUP(G:G,Служебный!B:G,3,FALSE)</f>
        <v>#N/A</v>
      </c>
      <c r="AG694" s="91" t="e">
        <f>VLOOKUP(G:G,Служебный!B:G,4,FALSE)</f>
        <v>#N/A</v>
      </c>
      <c r="AH694" s="112">
        <f t="shared" si="303"/>
        <v>0</v>
      </c>
      <c r="AI694" s="112">
        <f t="shared" si="304"/>
        <v>0</v>
      </c>
      <c r="AJ694" s="112" t="str">
        <f t="shared" si="285"/>
        <v>интрадей</v>
      </c>
      <c r="AK694" s="91" t="str">
        <f>IF(D694&lt;Служебный!P$3,"Раньше открытия",IF(D694&gt;Служебный!P$6,"Позже закрытия",IF(D694&lt;Служебный!P$4,Служебный!N$4,IF((D694&gt;Служебный!P$5),Служебный!N$6,Служебный!N$5))))</f>
        <v>9:30 - 11:00</v>
      </c>
      <c r="AL694" s="91">
        <f t="shared" si="305"/>
        <v>0</v>
      </c>
      <c r="AM694" s="91">
        <f t="shared" si="306"/>
        <v>0</v>
      </c>
      <c r="AN694" s="91" t="str">
        <f t="shared" si="291"/>
        <v/>
      </c>
      <c r="AO694" s="91" t="str">
        <f t="shared" si="292"/>
        <v/>
      </c>
      <c r="AP694" s="113" t="str">
        <f t="shared" si="293"/>
        <v/>
      </c>
      <c r="AQ694" s="114">
        <f t="shared" si="286"/>
        <v>0</v>
      </c>
      <c r="AR694" s="114">
        <f t="shared" si="287"/>
        <v>30000</v>
      </c>
      <c r="AS694" s="114">
        <f t="shared" si="288"/>
        <v>1.5994864666664823</v>
      </c>
      <c r="AT694" s="114">
        <f t="shared" si="294"/>
        <v>0</v>
      </c>
      <c r="AU694" s="91">
        <f t="shared" si="307"/>
        <v>0</v>
      </c>
      <c r="AV694" s="91">
        <f t="shared" si="308"/>
        <v>0</v>
      </c>
      <c r="AW694" s="91">
        <f t="shared" si="309"/>
        <v>0</v>
      </c>
      <c r="AX694" s="115">
        <f>IF(AV694=0,AX693,IF(VLOOKUP(C693,Сводный!I:L,2,FALSE)&lt;0,IF(AX693&lt;0,AX693-1,-1),IF(AX693&gt;0,AX693+1,1)))</f>
        <v>-1</v>
      </c>
      <c r="AY694" s="120"/>
    </row>
    <row r="695" spans="1:51" s="25" customFormat="1" ht="11.25">
      <c r="A695" s="124"/>
      <c r="B695" s="116">
        <v>694</v>
      </c>
      <c r="C695" s="134"/>
      <c r="D695" s="83"/>
      <c r="E695" s="84"/>
      <c r="F695" s="83"/>
      <c r="G695" s="85"/>
      <c r="H695" s="85"/>
      <c r="I695" s="86"/>
      <c r="J695" s="86"/>
      <c r="K695" s="85"/>
      <c r="L695" s="86"/>
      <c r="M695" s="118"/>
      <c r="N695" s="108"/>
      <c r="O695" s="109"/>
      <c r="P695" s="110"/>
      <c r="Q695" s="86"/>
      <c r="R695" s="86"/>
      <c r="S695" s="128">
        <f t="shared" si="289"/>
        <v>30479.845939999945</v>
      </c>
      <c r="T695" s="128">
        <f t="shared" si="290"/>
        <v>0</v>
      </c>
      <c r="U695" s="126">
        <f t="shared" si="295"/>
        <v>0</v>
      </c>
      <c r="V695" s="126">
        <f t="shared" si="296"/>
        <v>0</v>
      </c>
      <c r="W695" s="125">
        <f t="shared" si="297"/>
        <v>0</v>
      </c>
      <c r="X695" s="125">
        <f t="shared" si="298"/>
        <v>0</v>
      </c>
      <c r="Y695" s="127">
        <f t="shared" si="299"/>
        <v>1407.0099999999979</v>
      </c>
      <c r="Z695" s="127">
        <f t="shared" si="300"/>
        <v>479.84593999999817</v>
      </c>
      <c r="AA695" s="127">
        <f t="shared" si="301"/>
        <v>1407.0099999999979</v>
      </c>
      <c r="AB695" s="127">
        <f t="shared" si="302"/>
        <v>479.84593999999817</v>
      </c>
      <c r="AC695" s="91" t="str">
        <f>VLOOKUP(WEEKDAY(C695,2),Служебный!K$4:L$10,2)</f>
        <v>сб</v>
      </c>
      <c r="AD695" s="111" t="str">
        <f t="shared" si="310"/>
        <v/>
      </c>
      <c r="AE695" s="91" t="e">
        <f>VLOOKUP(G:G,Служебный!B:G,6,)</f>
        <v>#N/A</v>
      </c>
      <c r="AF695" s="91" t="e">
        <f>VLOOKUP(G:G,Служебный!B:G,3,FALSE)</f>
        <v>#N/A</v>
      </c>
      <c r="AG695" s="91" t="e">
        <f>VLOOKUP(G:G,Служебный!B:G,4,FALSE)</f>
        <v>#N/A</v>
      </c>
      <c r="AH695" s="112">
        <f t="shared" si="303"/>
        <v>0</v>
      </c>
      <c r="AI695" s="112">
        <f t="shared" si="304"/>
        <v>0</v>
      </c>
      <c r="AJ695" s="112" t="str">
        <f t="shared" si="285"/>
        <v>интрадей</v>
      </c>
      <c r="AK695" s="91" t="str">
        <f>IF(D695&lt;Служебный!P$3,"Раньше открытия",IF(D695&gt;Служебный!P$6,"Позже закрытия",IF(D695&lt;Служебный!P$4,Служебный!N$4,IF((D695&gt;Служебный!P$5),Служебный!N$6,Служебный!N$5))))</f>
        <v>9:30 - 11:00</v>
      </c>
      <c r="AL695" s="91">
        <f t="shared" si="305"/>
        <v>0</v>
      </c>
      <c r="AM695" s="91">
        <f t="shared" si="306"/>
        <v>0</v>
      </c>
      <c r="AN695" s="91" t="str">
        <f t="shared" si="291"/>
        <v/>
      </c>
      <c r="AO695" s="91" t="str">
        <f t="shared" si="292"/>
        <v/>
      </c>
      <c r="AP695" s="113" t="str">
        <f t="shared" si="293"/>
        <v/>
      </c>
      <c r="AQ695" s="114">
        <f t="shared" si="286"/>
        <v>0</v>
      </c>
      <c r="AR695" s="114">
        <f t="shared" si="287"/>
        <v>30000</v>
      </c>
      <c r="AS695" s="114">
        <f t="shared" si="288"/>
        <v>1.5994864666664823</v>
      </c>
      <c r="AT695" s="114">
        <f t="shared" si="294"/>
        <v>0</v>
      </c>
      <c r="AU695" s="91">
        <f t="shared" si="307"/>
        <v>0</v>
      </c>
      <c r="AV695" s="91">
        <f t="shared" si="308"/>
        <v>0</v>
      </c>
      <c r="AW695" s="91">
        <f t="shared" si="309"/>
        <v>0</v>
      </c>
      <c r="AX695" s="115">
        <f>IF(AV695=0,AX694,IF(VLOOKUP(C694,Сводный!I:L,2,FALSE)&lt;0,IF(AX694&lt;0,AX694-1,-1),IF(AX694&gt;0,AX694+1,1)))</f>
        <v>-1</v>
      </c>
      <c r="AY695" s="120"/>
    </row>
    <row r="696" spans="1:51" s="25" customFormat="1" ht="11.25">
      <c r="A696" s="124"/>
      <c r="B696" s="116">
        <v>695</v>
      </c>
      <c r="C696" s="134"/>
      <c r="D696" s="83"/>
      <c r="E696" s="84"/>
      <c r="F696" s="83"/>
      <c r="G696" s="85"/>
      <c r="H696" s="85"/>
      <c r="I696" s="86"/>
      <c r="J696" s="86"/>
      <c r="K696" s="85"/>
      <c r="L696" s="86"/>
      <c r="M696" s="118"/>
      <c r="N696" s="108"/>
      <c r="O696" s="109"/>
      <c r="P696" s="110"/>
      <c r="Q696" s="86"/>
      <c r="R696" s="86"/>
      <c r="S696" s="128">
        <f t="shared" si="289"/>
        <v>30479.845939999945</v>
      </c>
      <c r="T696" s="128">
        <f t="shared" si="290"/>
        <v>0</v>
      </c>
      <c r="U696" s="126">
        <f t="shared" si="295"/>
        <v>0</v>
      </c>
      <c r="V696" s="126">
        <f t="shared" si="296"/>
        <v>0</v>
      </c>
      <c r="W696" s="125">
        <f t="shared" si="297"/>
        <v>0</v>
      </c>
      <c r="X696" s="125">
        <f t="shared" si="298"/>
        <v>0</v>
      </c>
      <c r="Y696" s="127">
        <f t="shared" si="299"/>
        <v>1407.0099999999979</v>
      </c>
      <c r="Z696" s="127">
        <f t="shared" si="300"/>
        <v>479.84593999999817</v>
      </c>
      <c r="AA696" s="127">
        <f t="shared" si="301"/>
        <v>1407.0099999999979</v>
      </c>
      <c r="AB696" s="127">
        <f t="shared" si="302"/>
        <v>479.84593999999817</v>
      </c>
      <c r="AC696" s="91" t="str">
        <f>VLOOKUP(WEEKDAY(C696,2),Служебный!K$4:L$10,2)</f>
        <v>сб</v>
      </c>
      <c r="AD696" s="111" t="str">
        <f t="shared" si="310"/>
        <v/>
      </c>
      <c r="AE696" s="91" t="e">
        <f>VLOOKUP(G:G,Служебный!B:G,6,)</f>
        <v>#N/A</v>
      </c>
      <c r="AF696" s="91" t="e">
        <f>VLOOKUP(G:G,Служебный!B:G,3,FALSE)</f>
        <v>#N/A</v>
      </c>
      <c r="AG696" s="91" t="e">
        <f>VLOOKUP(G:G,Служебный!B:G,4,FALSE)</f>
        <v>#N/A</v>
      </c>
      <c r="AH696" s="112">
        <f t="shared" si="303"/>
        <v>0</v>
      </c>
      <c r="AI696" s="112">
        <f t="shared" si="304"/>
        <v>0</v>
      </c>
      <c r="AJ696" s="112" t="str">
        <f t="shared" si="285"/>
        <v>интрадей</v>
      </c>
      <c r="AK696" s="91" t="str">
        <f>IF(D696&lt;Служебный!P$3,"Раньше открытия",IF(D696&gt;Служебный!P$6,"Позже закрытия",IF(D696&lt;Служебный!P$4,Служебный!N$4,IF((D696&gt;Служебный!P$5),Служебный!N$6,Служебный!N$5))))</f>
        <v>9:30 - 11:00</v>
      </c>
      <c r="AL696" s="91">
        <f t="shared" si="305"/>
        <v>0</v>
      </c>
      <c r="AM696" s="91">
        <f t="shared" si="306"/>
        <v>0</v>
      </c>
      <c r="AN696" s="91" t="str">
        <f t="shared" si="291"/>
        <v/>
      </c>
      <c r="AO696" s="91" t="str">
        <f t="shared" si="292"/>
        <v/>
      </c>
      <c r="AP696" s="113" t="str">
        <f t="shared" si="293"/>
        <v/>
      </c>
      <c r="AQ696" s="114">
        <f t="shared" si="286"/>
        <v>0</v>
      </c>
      <c r="AR696" s="114">
        <f t="shared" si="287"/>
        <v>30000</v>
      </c>
      <c r="AS696" s="114">
        <f t="shared" si="288"/>
        <v>1.5994864666664823</v>
      </c>
      <c r="AT696" s="114">
        <f t="shared" si="294"/>
        <v>0</v>
      </c>
      <c r="AU696" s="91">
        <f t="shared" si="307"/>
        <v>0</v>
      </c>
      <c r="AV696" s="91">
        <f t="shared" si="308"/>
        <v>0</v>
      </c>
      <c r="AW696" s="91">
        <f t="shared" si="309"/>
        <v>0</v>
      </c>
      <c r="AX696" s="115">
        <f>IF(AV696=0,AX695,IF(VLOOKUP(C695,Сводный!I:L,2,FALSE)&lt;0,IF(AX695&lt;0,AX695-1,-1),IF(AX695&gt;0,AX695+1,1)))</f>
        <v>-1</v>
      </c>
      <c r="AY696" s="120"/>
    </row>
    <row r="697" spans="1:51" s="25" customFormat="1" ht="11.25">
      <c r="A697" s="124"/>
      <c r="B697" s="116">
        <v>696</v>
      </c>
      <c r="C697" s="134"/>
      <c r="D697" s="83"/>
      <c r="E697" s="84"/>
      <c r="F697" s="83"/>
      <c r="G697" s="85"/>
      <c r="H697" s="85"/>
      <c r="I697" s="86"/>
      <c r="J697" s="86"/>
      <c r="K697" s="85"/>
      <c r="L697" s="86"/>
      <c r="M697" s="118"/>
      <c r="N697" s="108"/>
      <c r="O697" s="109"/>
      <c r="P697" s="110"/>
      <c r="Q697" s="86"/>
      <c r="R697" s="86"/>
      <c r="S697" s="128">
        <f t="shared" si="289"/>
        <v>30479.845939999945</v>
      </c>
      <c r="T697" s="128">
        <f t="shared" si="290"/>
        <v>0</v>
      </c>
      <c r="U697" s="126">
        <f t="shared" si="295"/>
        <v>0</v>
      </c>
      <c r="V697" s="126">
        <f t="shared" si="296"/>
        <v>0</v>
      </c>
      <c r="W697" s="125">
        <f t="shared" si="297"/>
        <v>0</v>
      </c>
      <c r="X697" s="125">
        <f t="shared" si="298"/>
        <v>0</v>
      </c>
      <c r="Y697" s="127">
        <f t="shared" si="299"/>
        <v>1407.0099999999979</v>
      </c>
      <c r="Z697" s="127">
        <f t="shared" si="300"/>
        <v>479.84593999999817</v>
      </c>
      <c r="AA697" s="127">
        <f t="shared" si="301"/>
        <v>1407.0099999999979</v>
      </c>
      <c r="AB697" s="127">
        <f t="shared" si="302"/>
        <v>479.84593999999817</v>
      </c>
      <c r="AC697" s="91" t="str">
        <f>VLOOKUP(WEEKDAY(C697,2),Служебный!K$4:L$10,2)</f>
        <v>сб</v>
      </c>
      <c r="AD697" s="111" t="str">
        <f t="shared" si="310"/>
        <v/>
      </c>
      <c r="AE697" s="91" t="e">
        <f>VLOOKUP(G:G,Служебный!B:G,6,)</f>
        <v>#N/A</v>
      </c>
      <c r="AF697" s="91" t="e">
        <f>VLOOKUP(G:G,Служебный!B:G,3,FALSE)</f>
        <v>#N/A</v>
      </c>
      <c r="AG697" s="91" t="e">
        <f>VLOOKUP(G:G,Служебный!B:G,4,FALSE)</f>
        <v>#N/A</v>
      </c>
      <c r="AH697" s="112">
        <f t="shared" si="303"/>
        <v>0</v>
      </c>
      <c r="AI697" s="112">
        <f t="shared" si="304"/>
        <v>0</v>
      </c>
      <c r="AJ697" s="112" t="str">
        <f t="shared" si="285"/>
        <v>интрадей</v>
      </c>
      <c r="AK697" s="91" t="str">
        <f>IF(D697&lt;Служебный!P$3,"Раньше открытия",IF(D697&gt;Служебный!P$6,"Позже закрытия",IF(D697&lt;Служебный!P$4,Служебный!N$4,IF((D697&gt;Служебный!P$5),Служебный!N$6,Служебный!N$5))))</f>
        <v>9:30 - 11:00</v>
      </c>
      <c r="AL697" s="91">
        <f t="shared" si="305"/>
        <v>0</v>
      </c>
      <c r="AM697" s="91">
        <f t="shared" si="306"/>
        <v>0</v>
      </c>
      <c r="AN697" s="91" t="str">
        <f t="shared" si="291"/>
        <v/>
      </c>
      <c r="AO697" s="91" t="str">
        <f t="shared" si="292"/>
        <v/>
      </c>
      <c r="AP697" s="113" t="str">
        <f t="shared" si="293"/>
        <v/>
      </c>
      <c r="AQ697" s="114">
        <f t="shared" si="286"/>
        <v>0</v>
      </c>
      <c r="AR697" s="114">
        <f t="shared" si="287"/>
        <v>30000</v>
      </c>
      <c r="AS697" s="114">
        <f t="shared" si="288"/>
        <v>1.5994864666664823</v>
      </c>
      <c r="AT697" s="114">
        <f t="shared" si="294"/>
        <v>0</v>
      </c>
      <c r="AU697" s="91">
        <f t="shared" si="307"/>
        <v>0</v>
      </c>
      <c r="AV697" s="91">
        <f t="shared" si="308"/>
        <v>0</v>
      </c>
      <c r="AW697" s="91">
        <f t="shared" si="309"/>
        <v>0</v>
      </c>
      <c r="AX697" s="115">
        <f>IF(AV697=0,AX696,IF(VLOOKUP(C696,Сводный!I:L,2,FALSE)&lt;0,IF(AX696&lt;0,AX696-1,-1),IF(AX696&gt;0,AX696+1,1)))</f>
        <v>-1</v>
      </c>
      <c r="AY697" s="120"/>
    </row>
    <row r="698" spans="1:51" s="25" customFormat="1" ht="11.25">
      <c r="A698" s="124"/>
      <c r="B698" s="116">
        <v>697</v>
      </c>
      <c r="C698" s="134"/>
      <c r="D698" s="83"/>
      <c r="E698" s="84"/>
      <c r="F698" s="83"/>
      <c r="G698" s="85"/>
      <c r="H698" s="85"/>
      <c r="I698" s="86"/>
      <c r="J698" s="86"/>
      <c r="K698" s="85"/>
      <c r="L698" s="86"/>
      <c r="M698" s="118"/>
      <c r="N698" s="108"/>
      <c r="O698" s="109"/>
      <c r="P698" s="110"/>
      <c r="Q698" s="86"/>
      <c r="R698" s="86"/>
      <c r="S698" s="128">
        <f t="shared" si="289"/>
        <v>30479.845939999945</v>
      </c>
      <c r="T698" s="128">
        <f t="shared" si="290"/>
        <v>0</v>
      </c>
      <c r="U698" s="126">
        <f t="shared" si="295"/>
        <v>0</v>
      </c>
      <c r="V698" s="126">
        <f t="shared" si="296"/>
        <v>0</v>
      </c>
      <c r="W698" s="125">
        <f t="shared" si="297"/>
        <v>0</v>
      </c>
      <c r="X698" s="125">
        <f t="shared" si="298"/>
        <v>0</v>
      </c>
      <c r="Y698" s="127">
        <f t="shared" si="299"/>
        <v>1407.0099999999979</v>
      </c>
      <c r="Z698" s="127">
        <f t="shared" si="300"/>
        <v>479.84593999999817</v>
      </c>
      <c r="AA698" s="127">
        <f t="shared" si="301"/>
        <v>1407.0099999999979</v>
      </c>
      <c r="AB698" s="127">
        <f t="shared" si="302"/>
        <v>479.84593999999817</v>
      </c>
      <c r="AC698" s="91" t="str">
        <f>VLOOKUP(WEEKDAY(C698,2),Служебный!K$4:L$10,2)</f>
        <v>сб</v>
      </c>
      <c r="AD698" s="111" t="str">
        <f t="shared" si="310"/>
        <v/>
      </c>
      <c r="AE698" s="91" t="e">
        <f>VLOOKUP(G:G,Служебный!B:G,6,)</f>
        <v>#N/A</v>
      </c>
      <c r="AF698" s="91" t="e">
        <f>VLOOKUP(G:G,Служебный!B:G,3,FALSE)</f>
        <v>#N/A</v>
      </c>
      <c r="AG698" s="91" t="e">
        <f>VLOOKUP(G:G,Служебный!B:G,4,FALSE)</f>
        <v>#N/A</v>
      </c>
      <c r="AH698" s="112">
        <f t="shared" si="303"/>
        <v>0</v>
      </c>
      <c r="AI698" s="112">
        <f t="shared" si="304"/>
        <v>0</v>
      </c>
      <c r="AJ698" s="112" t="str">
        <f t="shared" si="285"/>
        <v>интрадей</v>
      </c>
      <c r="AK698" s="91" t="str">
        <f>IF(D698&lt;Служебный!P$3,"Раньше открытия",IF(D698&gt;Служебный!P$6,"Позже закрытия",IF(D698&lt;Служебный!P$4,Служебный!N$4,IF((D698&gt;Служебный!P$5),Служебный!N$6,Служебный!N$5))))</f>
        <v>9:30 - 11:00</v>
      </c>
      <c r="AL698" s="91">
        <f t="shared" si="305"/>
        <v>0</v>
      </c>
      <c r="AM698" s="91">
        <f t="shared" si="306"/>
        <v>0</v>
      </c>
      <c r="AN698" s="91" t="str">
        <f t="shared" si="291"/>
        <v/>
      </c>
      <c r="AO698" s="91" t="str">
        <f t="shared" si="292"/>
        <v/>
      </c>
      <c r="AP698" s="113" t="str">
        <f t="shared" si="293"/>
        <v/>
      </c>
      <c r="AQ698" s="114">
        <f t="shared" si="286"/>
        <v>0</v>
      </c>
      <c r="AR698" s="114">
        <f t="shared" si="287"/>
        <v>30000</v>
      </c>
      <c r="AS698" s="114">
        <f t="shared" si="288"/>
        <v>1.5994864666664823</v>
      </c>
      <c r="AT698" s="114">
        <f t="shared" si="294"/>
        <v>0</v>
      </c>
      <c r="AU698" s="91">
        <f t="shared" si="307"/>
        <v>0</v>
      </c>
      <c r="AV698" s="91">
        <f t="shared" si="308"/>
        <v>0</v>
      </c>
      <c r="AW698" s="91">
        <f t="shared" si="309"/>
        <v>0</v>
      </c>
      <c r="AX698" s="115">
        <f>IF(AV698=0,AX697,IF(VLOOKUP(C697,Сводный!I:L,2,FALSE)&lt;0,IF(AX697&lt;0,AX697-1,-1),IF(AX697&gt;0,AX697+1,1)))</f>
        <v>-1</v>
      </c>
      <c r="AY698" s="120"/>
    </row>
    <row r="699" spans="1:51" s="25" customFormat="1" ht="11.25">
      <c r="A699" s="124"/>
      <c r="B699" s="116">
        <v>698</v>
      </c>
      <c r="C699" s="134"/>
      <c r="D699" s="83"/>
      <c r="E699" s="84"/>
      <c r="F699" s="83"/>
      <c r="G699" s="85"/>
      <c r="H699" s="85"/>
      <c r="I699" s="86"/>
      <c r="J699" s="86"/>
      <c r="K699" s="85"/>
      <c r="L699" s="86"/>
      <c r="M699" s="118"/>
      <c r="N699" s="108"/>
      <c r="O699" s="109"/>
      <c r="P699" s="110"/>
      <c r="Q699" s="86"/>
      <c r="R699" s="86"/>
      <c r="S699" s="128">
        <f t="shared" si="289"/>
        <v>30479.845939999945</v>
      </c>
      <c r="T699" s="128">
        <f t="shared" si="290"/>
        <v>0</v>
      </c>
      <c r="U699" s="126">
        <f t="shared" si="295"/>
        <v>0</v>
      </c>
      <c r="V699" s="126">
        <f t="shared" si="296"/>
        <v>0</v>
      </c>
      <c r="W699" s="125">
        <f t="shared" si="297"/>
        <v>0</v>
      </c>
      <c r="X699" s="125">
        <f t="shared" si="298"/>
        <v>0</v>
      </c>
      <c r="Y699" s="127">
        <f t="shared" si="299"/>
        <v>1407.0099999999979</v>
      </c>
      <c r="Z699" s="127">
        <f t="shared" si="300"/>
        <v>479.84593999999817</v>
      </c>
      <c r="AA699" s="127">
        <f t="shared" si="301"/>
        <v>1407.0099999999979</v>
      </c>
      <c r="AB699" s="127">
        <f t="shared" si="302"/>
        <v>479.84593999999817</v>
      </c>
      <c r="AC699" s="91" t="str">
        <f>VLOOKUP(WEEKDAY(C699,2),Служебный!K$4:L$10,2)</f>
        <v>сб</v>
      </c>
      <c r="AD699" s="111" t="str">
        <f t="shared" si="310"/>
        <v/>
      </c>
      <c r="AE699" s="91" t="e">
        <f>VLOOKUP(G:G,Служебный!B:G,6,)</f>
        <v>#N/A</v>
      </c>
      <c r="AF699" s="91" t="e">
        <f>VLOOKUP(G:G,Служебный!B:G,3,FALSE)</f>
        <v>#N/A</v>
      </c>
      <c r="AG699" s="91" t="e">
        <f>VLOOKUP(G:G,Служебный!B:G,4,FALSE)</f>
        <v>#N/A</v>
      </c>
      <c r="AH699" s="112">
        <f t="shared" si="303"/>
        <v>0</v>
      </c>
      <c r="AI699" s="112">
        <f t="shared" si="304"/>
        <v>0</v>
      </c>
      <c r="AJ699" s="112" t="str">
        <f t="shared" si="285"/>
        <v>интрадей</v>
      </c>
      <c r="AK699" s="91" t="str">
        <f>IF(D699&lt;Служебный!P$3,"Раньше открытия",IF(D699&gt;Служебный!P$6,"Позже закрытия",IF(D699&lt;Служебный!P$4,Служебный!N$4,IF((D699&gt;Служебный!P$5),Служебный!N$6,Служебный!N$5))))</f>
        <v>9:30 - 11:00</v>
      </c>
      <c r="AL699" s="91">
        <f t="shared" si="305"/>
        <v>0</v>
      </c>
      <c r="AM699" s="91">
        <f t="shared" si="306"/>
        <v>0</v>
      </c>
      <c r="AN699" s="91" t="str">
        <f t="shared" si="291"/>
        <v/>
      </c>
      <c r="AO699" s="91" t="str">
        <f t="shared" si="292"/>
        <v/>
      </c>
      <c r="AP699" s="113" t="str">
        <f t="shared" si="293"/>
        <v/>
      </c>
      <c r="AQ699" s="114">
        <f t="shared" si="286"/>
        <v>0</v>
      </c>
      <c r="AR699" s="114">
        <f t="shared" si="287"/>
        <v>30000</v>
      </c>
      <c r="AS699" s="114">
        <f t="shared" si="288"/>
        <v>1.5994864666664823</v>
      </c>
      <c r="AT699" s="114">
        <f t="shared" si="294"/>
        <v>0</v>
      </c>
      <c r="AU699" s="91">
        <f t="shared" si="307"/>
        <v>0</v>
      </c>
      <c r="AV699" s="91">
        <f t="shared" si="308"/>
        <v>0</v>
      </c>
      <c r="AW699" s="91">
        <f t="shared" si="309"/>
        <v>0</v>
      </c>
      <c r="AX699" s="115">
        <f>IF(AV699=0,AX698,IF(VLOOKUP(C698,Сводный!I:L,2,FALSE)&lt;0,IF(AX698&lt;0,AX698-1,-1),IF(AX698&gt;0,AX698+1,1)))</f>
        <v>-1</v>
      </c>
      <c r="AY699" s="120"/>
    </row>
    <row r="700" spans="1:51" s="25" customFormat="1" ht="11.25">
      <c r="A700" s="124"/>
      <c r="B700" s="116">
        <v>699</v>
      </c>
      <c r="C700" s="134"/>
      <c r="D700" s="83"/>
      <c r="E700" s="84"/>
      <c r="F700" s="83"/>
      <c r="G700" s="85"/>
      <c r="H700" s="85"/>
      <c r="I700" s="86"/>
      <c r="J700" s="86"/>
      <c r="K700" s="85"/>
      <c r="L700" s="86"/>
      <c r="M700" s="118"/>
      <c r="N700" s="108"/>
      <c r="O700" s="109"/>
      <c r="P700" s="110"/>
      <c r="Q700" s="86"/>
      <c r="R700" s="86"/>
      <c r="S700" s="128">
        <f t="shared" si="289"/>
        <v>30479.845939999945</v>
      </c>
      <c r="T700" s="128">
        <f t="shared" si="290"/>
        <v>0</v>
      </c>
      <c r="U700" s="126">
        <f t="shared" si="295"/>
        <v>0</v>
      </c>
      <c r="V700" s="126">
        <f t="shared" si="296"/>
        <v>0</v>
      </c>
      <c r="W700" s="125">
        <f t="shared" si="297"/>
        <v>0</v>
      </c>
      <c r="X700" s="125">
        <f t="shared" si="298"/>
        <v>0</v>
      </c>
      <c r="Y700" s="127">
        <f t="shared" si="299"/>
        <v>1407.0099999999979</v>
      </c>
      <c r="Z700" s="127">
        <f t="shared" si="300"/>
        <v>479.84593999999817</v>
      </c>
      <c r="AA700" s="127">
        <f t="shared" si="301"/>
        <v>1407.0099999999979</v>
      </c>
      <c r="AB700" s="127">
        <f t="shared" si="302"/>
        <v>479.84593999999817</v>
      </c>
      <c r="AC700" s="91" t="str">
        <f>VLOOKUP(WEEKDAY(C700,2),Служебный!K$4:L$10,2)</f>
        <v>сб</v>
      </c>
      <c r="AD700" s="111" t="str">
        <f t="shared" si="310"/>
        <v/>
      </c>
      <c r="AE700" s="91" t="e">
        <f>VLOOKUP(G:G,Служебный!B:G,6,)</f>
        <v>#N/A</v>
      </c>
      <c r="AF700" s="91" t="e">
        <f>VLOOKUP(G:G,Служебный!B:G,3,FALSE)</f>
        <v>#N/A</v>
      </c>
      <c r="AG700" s="91" t="e">
        <f>VLOOKUP(G:G,Служебный!B:G,4,FALSE)</f>
        <v>#N/A</v>
      </c>
      <c r="AH700" s="112">
        <f t="shared" si="303"/>
        <v>0</v>
      </c>
      <c r="AI700" s="112">
        <f t="shared" si="304"/>
        <v>0</v>
      </c>
      <c r="AJ700" s="112" t="str">
        <f t="shared" si="285"/>
        <v>интрадей</v>
      </c>
      <c r="AK700" s="91" t="str">
        <f>IF(D700&lt;Служебный!P$3,"Раньше открытия",IF(D700&gt;Служебный!P$6,"Позже закрытия",IF(D700&lt;Служебный!P$4,Служебный!N$4,IF((D700&gt;Служебный!P$5),Служебный!N$6,Служебный!N$5))))</f>
        <v>9:30 - 11:00</v>
      </c>
      <c r="AL700" s="91">
        <f t="shared" si="305"/>
        <v>0</v>
      </c>
      <c r="AM700" s="91">
        <f t="shared" si="306"/>
        <v>0</v>
      </c>
      <c r="AN700" s="91" t="str">
        <f t="shared" si="291"/>
        <v/>
      </c>
      <c r="AO700" s="91" t="str">
        <f t="shared" si="292"/>
        <v/>
      </c>
      <c r="AP700" s="113" t="str">
        <f t="shared" si="293"/>
        <v/>
      </c>
      <c r="AQ700" s="114">
        <f t="shared" si="286"/>
        <v>0</v>
      </c>
      <c r="AR700" s="114">
        <f t="shared" si="287"/>
        <v>30000</v>
      </c>
      <c r="AS700" s="114">
        <f t="shared" si="288"/>
        <v>1.5994864666664823</v>
      </c>
      <c r="AT700" s="114">
        <f t="shared" si="294"/>
        <v>0</v>
      </c>
      <c r="AU700" s="91">
        <f t="shared" si="307"/>
        <v>0</v>
      </c>
      <c r="AV700" s="91">
        <f t="shared" si="308"/>
        <v>0</v>
      </c>
      <c r="AW700" s="91">
        <f t="shared" si="309"/>
        <v>0</v>
      </c>
      <c r="AX700" s="115">
        <f>IF(AV700=0,AX699,IF(VLOOKUP(C699,Сводный!I:L,2,FALSE)&lt;0,IF(AX699&lt;0,AX699-1,-1),IF(AX699&gt;0,AX699+1,1)))</f>
        <v>-1</v>
      </c>
      <c r="AY700" s="120"/>
    </row>
    <row r="701" spans="1:51" s="25" customFormat="1" ht="11.25">
      <c r="A701" s="124"/>
      <c r="B701" s="116">
        <v>700</v>
      </c>
      <c r="C701" s="134"/>
      <c r="D701" s="83"/>
      <c r="E701" s="84"/>
      <c r="F701" s="83"/>
      <c r="G701" s="85"/>
      <c r="H701" s="85"/>
      <c r="I701" s="86"/>
      <c r="J701" s="86"/>
      <c r="K701" s="85"/>
      <c r="L701" s="86"/>
      <c r="M701" s="118"/>
      <c r="N701" s="108"/>
      <c r="O701" s="109"/>
      <c r="P701" s="110"/>
      <c r="Q701" s="86"/>
      <c r="R701" s="86"/>
      <c r="S701" s="128">
        <f t="shared" si="289"/>
        <v>30479.845939999945</v>
      </c>
      <c r="T701" s="128">
        <f t="shared" si="290"/>
        <v>0</v>
      </c>
      <c r="U701" s="126">
        <f t="shared" si="295"/>
        <v>0</v>
      </c>
      <c r="V701" s="126">
        <f t="shared" si="296"/>
        <v>0</v>
      </c>
      <c r="W701" s="125">
        <f t="shared" si="297"/>
        <v>0</v>
      </c>
      <c r="X701" s="125">
        <f t="shared" si="298"/>
        <v>0</v>
      </c>
      <c r="Y701" s="127">
        <f t="shared" si="299"/>
        <v>1407.0099999999979</v>
      </c>
      <c r="Z701" s="127">
        <f t="shared" si="300"/>
        <v>479.84593999999817</v>
      </c>
      <c r="AA701" s="127">
        <f t="shared" si="301"/>
        <v>1407.0099999999979</v>
      </c>
      <c r="AB701" s="127">
        <f t="shared" si="302"/>
        <v>479.84593999999817</v>
      </c>
      <c r="AC701" s="91" t="str">
        <f>VLOOKUP(WEEKDAY(C701,2),Служебный!K$4:L$10,2)</f>
        <v>сб</v>
      </c>
      <c r="AD701" s="111" t="str">
        <f t="shared" si="310"/>
        <v/>
      </c>
      <c r="AE701" s="91" t="e">
        <f>VLOOKUP(G:G,Служебный!B:G,6,)</f>
        <v>#N/A</v>
      </c>
      <c r="AF701" s="91" t="e">
        <f>VLOOKUP(G:G,Служебный!B:G,3,FALSE)</f>
        <v>#N/A</v>
      </c>
      <c r="AG701" s="91" t="e">
        <f>VLOOKUP(G:G,Служебный!B:G,4,FALSE)</f>
        <v>#N/A</v>
      </c>
      <c r="AH701" s="112">
        <f t="shared" si="303"/>
        <v>0</v>
      </c>
      <c r="AI701" s="112">
        <f t="shared" si="304"/>
        <v>0</v>
      </c>
      <c r="AJ701" s="112" t="str">
        <f t="shared" si="285"/>
        <v>интрадей</v>
      </c>
      <c r="AK701" s="91" t="str">
        <f>IF(D701&lt;Служебный!P$3,"Раньше открытия",IF(D701&gt;Служебный!P$6,"Позже закрытия",IF(D701&lt;Служебный!P$4,Служебный!N$4,IF((D701&gt;Служебный!P$5),Служебный!N$6,Служебный!N$5))))</f>
        <v>9:30 - 11:00</v>
      </c>
      <c r="AL701" s="91">
        <f t="shared" si="305"/>
        <v>0</v>
      </c>
      <c r="AM701" s="91">
        <f t="shared" si="306"/>
        <v>0</v>
      </c>
      <c r="AN701" s="91" t="str">
        <f t="shared" si="291"/>
        <v/>
      </c>
      <c r="AO701" s="91" t="str">
        <f t="shared" si="292"/>
        <v/>
      </c>
      <c r="AP701" s="113" t="str">
        <f t="shared" si="293"/>
        <v/>
      </c>
      <c r="AQ701" s="114">
        <f t="shared" si="286"/>
        <v>0</v>
      </c>
      <c r="AR701" s="114">
        <f t="shared" si="287"/>
        <v>30000</v>
      </c>
      <c r="AS701" s="114">
        <f t="shared" si="288"/>
        <v>1.5994864666664823</v>
      </c>
      <c r="AT701" s="114">
        <f t="shared" si="294"/>
        <v>0</v>
      </c>
      <c r="AU701" s="91">
        <f t="shared" si="307"/>
        <v>0</v>
      </c>
      <c r="AV701" s="91">
        <f t="shared" si="308"/>
        <v>0</v>
      </c>
      <c r="AW701" s="91">
        <f t="shared" si="309"/>
        <v>0</v>
      </c>
      <c r="AX701" s="115">
        <f>IF(AV701=0,AX700,IF(VLOOKUP(C700,Сводный!I:L,2,FALSE)&lt;0,IF(AX700&lt;0,AX700-1,-1),IF(AX700&gt;0,AX700+1,1)))</f>
        <v>-1</v>
      </c>
      <c r="AY701" s="120"/>
    </row>
    <row r="702" spans="1:51" s="25" customFormat="1" ht="11.25">
      <c r="A702" s="124"/>
      <c r="B702" s="116">
        <v>701</v>
      </c>
      <c r="C702" s="134"/>
      <c r="D702" s="83"/>
      <c r="E702" s="84"/>
      <c r="F702" s="83"/>
      <c r="G702" s="85"/>
      <c r="H702" s="85"/>
      <c r="I702" s="86"/>
      <c r="J702" s="86"/>
      <c r="K702" s="85"/>
      <c r="L702" s="86"/>
      <c r="M702" s="118"/>
      <c r="N702" s="108"/>
      <c r="O702" s="109"/>
      <c r="P702" s="110"/>
      <c r="Q702" s="86"/>
      <c r="R702" s="86"/>
      <c r="S702" s="128">
        <f t="shared" si="289"/>
        <v>30479.845939999945</v>
      </c>
      <c r="T702" s="128">
        <f t="shared" si="290"/>
        <v>0</v>
      </c>
      <c r="U702" s="126">
        <f t="shared" si="295"/>
        <v>0</v>
      </c>
      <c r="V702" s="126">
        <f t="shared" si="296"/>
        <v>0</v>
      </c>
      <c r="W702" s="125">
        <f t="shared" si="297"/>
        <v>0</v>
      </c>
      <c r="X702" s="125">
        <f t="shared" si="298"/>
        <v>0</v>
      </c>
      <c r="Y702" s="127">
        <f t="shared" si="299"/>
        <v>1407.0099999999979</v>
      </c>
      <c r="Z702" s="127">
        <f t="shared" si="300"/>
        <v>479.84593999999817</v>
      </c>
      <c r="AA702" s="127">
        <f t="shared" si="301"/>
        <v>1407.0099999999979</v>
      </c>
      <c r="AB702" s="127">
        <f t="shared" si="302"/>
        <v>479.84593999999817</v>
      </c>
      <c r="AC702" s="91" t="str">
        <f>VLOOKUP(WEEKDAY(C702,2),Служебный!K$4:L$10,2)</f>
        <v>сб</v>
      </c>
      <c r="AD702" s="111" t="str">
        <f t="shared" si="310"/>
        <v/>
      </c>
      <c r="AE702" s="91" t="e">
        <f>VLOOKUP(G:G,Служебный!B:G,6,)</f>
        <v>#N/A</v>
      </c>
      <c r="AF702" s="91" t="e">
        <f>VLOOKUP(G:G,Служебный!B:G,3,FALSE)</f>
        <v>#N/A</v>
      </c>
      <c r="AG702" s="91" t="e">
        <f>VLOOKUP(G:G,Служебный!B:G,4,FALSE)</f>
        <v>#N/A</v>
      </c>
      <c r="AH702" s="112">
        <f t="shared" si="303"/>
        <v>0</v>
      </c>
      <c r="AI702" s="112">
        <f t="shared" si="304"/>
        <v>0</v>
      </c>
      <c r="AJ702" s="112" t="str">
        <f t="shared" si="285"/>
        <v>интрадей</v>
      </c>
      <c r="AK702" s="91" t="str">
        <f>IF(D702&lt;Служебный!P$3,"Раньше открытия",IF(D702&gt;Служебный!P$6,"Позже закрытия",IF(D702&lt;Служебный!P$4,Служебный!N$4,IF((D702&gt;Служебный!P$5),Служебный!N$6,Служебный!N$5))))</f>
        <v>9:30 - 11:00</v>
      </c>
      <c r="AL702" s="91">
        <f t="shared" si="305"/>
        <v>0</v>
      </c>
      <c r="AM702" s="91">
        <f t="shared" si="306"/>
        <v>0</v>
      </c>
      <c r="AN702" s="91" t="str">
        <f t="shared" si="291"/>
        <v/>
      </c>
      <c r="AO702" s="91" t="str">
        <f t="shared" si="292"/>
        <v/>
      </c>
      <c r="AP702" s="113" t="str">
        <f t="shared" si="293"/>
        <v/>
      </c>
      <c r="AQ702" s="114">
        <f t="shared" si="286"/>
        <v>0</v>
      </c>
      <c r="AR702" s="114">
        <f t="shared" si="287"/>
        <v>30000</v>
      </c>
      <c r="AS702" s="114">
        <f t="shared" si="288"/>
        <v>1.5994864666664823</v>
      </c>
      <c r="AT702" s="114">
        <f t="shared" si="294"/>
        <v>0</v>
      </c>
      <c r="AU702" s="91">
        <f t="shared" si="307"/>
        <v>0</v>
      </c>
      <c r="AV702" s="91">
        <f t="shared" si="308"/>
        <v>0</v>
      </c>
      <c r="AW702" s="91">
        <f t="shared" si="309"/>
        <v>0</v>
      </c>
      <c r="AX702" s="115">
        <f>IF(AV702=0,AX701,IF(VLOOKUP(C701,Сводный!I:L,2,FALSE)&lt;0,IF(AX701&lt;0,AX701-1,-1),IF(AX701&gt;0,AX701+1,1)))</f>
        <v>-1</v>
      </c>
      <c r="AY702" s="120"/>
    </row>
    <row r="703" spans="1:51" s="25" customFormat="1" ht="11.25">
      <c r="A703" s="124"/>
      <c r="B703" s="116">
        <v>702</v>
      </c>
      <c r="C703" s="134"/>
      <c r="D703" s="83"/>
      <c r="E703" s="84"/>
      <c r="F703" s="83"/>
      <c r="G703" s="85"/>
      <c r="H703" s="85"/>
      <c r="I703" s="86"/>
      <c r="J703" s="86"/>
      <c r="K703" s="85"/>
      <c r="L703" s="86"/>
      <c r="M703" s="118"/>
      <c r="N703" s="108"/>
      <c r="O703" s="109"/>
      <c r="P703" s="110"/>
      <c r="Q703" s="86"/>
      <c r="R703" s="86"/>
      <c r="S703" s="128">
        <f t="shared" si="289"/>
        <v>30479.845939999945</v>
      </c>
      <c r="T703" s="128">
        <f t="shared" si="290"/>
        <v>0</v>
      </c>
      <c r="U703" s="126">
        <f t="shared" si="295"/>
        <v>0</v>
      </c>
      <c r="V703" s="126">
        <f t="shared" si="296"/>
        <v>0</v>
      </c>
      <c r="W703" s="125">
        <f t="shared" si="297"/>
        <v>0</v>
      </c>
      <c r="X703" s="125">
        <f t="shared" si="298"/>
        <v>0</v>
      </c>
      <c r="Y703" s="127">
        <f t="shared" si="299"/>
        <v>1407.0099999999979</v>
      </c>
      <c r="Z703" s="127">
        <f t="shared" si="300"/>
        <v>479.84593999999817</v>
      </c>
      <c r="AA703" s="127">
        <f t="shared" si="301"/>
        <v>1407.0099999999979</v>
      </c>
      <c r="AB703" s="127">
        <f t="shared" si="302"/>
        <v>479.84593999999817</v>
      </c>
      <c r="AC703" s="91" t="str">
        <f>VLOOKUP(WEEKDAY(C703,2),Служебный!K$4:L$10,2)</f>
        <v>сб</v>
      </c>
      <c r="AD703" s="111" t="str">
        <f t="shared" si="310"/>
        <v/>
      </c>
      <c r="AE703" s="91" t="e">
        <f>VLOOKUP(G:G,Служебный!B:G,6,)</f>
        <v>#N/A</v>
      </c>
      <c r="AF703" s="91" t="e">
        <f>VLOOKUP(G:G,Служебный!B:G,3,FALSE)</f>
        <v>#N/A</v>
      </c>
      <c r="AG703" s="91" t="e">
        <f>VLOOKUP(G:G,Служебный!B:G,4,FALSE)</f>
        <v>#N/A</v>
      </c>
      <c r="AH703" s="112">
        <f t="shared" si="303"/>
        <v>0</v>
      </c>
      <c r="AI703" s="112">
        <f t="shared" si="304"/>
        <v>0</v>
      </c>
      <c r="AJ703" s="112" t="str">
        <f t="shared" si="285"/>
        <v>интрадей</v>
      </c>
      <c r="AK703" s="91" t="str">
        <f>IF(D703&lt;Служебный!P$3,"Раньше открытия",IF(D703&gt;Служебный!P$6,"Позже закрытия",IF(D703&lt;Служебный!P$4,Служебный!N$4,IF((D703&gt;Служебный!P$5),Служебный!N$6,Служебный!N$5))))</f>
        <v>9:30 - 11:00</v>
      </c>
      <c r="AL703" s="91">
        <f t="shared" si="305"/>
        <v>0</v>
      </c>
      <c r="AM703" s="91">
        <f t="shared" si="306"/>
        <v>0</v>
      </c>
      <c r="AN703" s="91" t="str">
        <f t="shared" si="291"/>
        <v/>
      </c>
      <c r="AO703" s="91" t="str">
        <f t="shared" si="292"/>
        <v/>
      </c>
      <c r="AP703" s="113" t="str">
        <f t="shared" si="293"/>
        <v/>
      </c>
      <c r="AQ703" s="114">
        <f t="shared" si="286"/>
        <v>0</v>
      </c>
      <c r="AR703" s="114">
        <f t="shared" si="287"/>
        <v>30000</v>
      </c>
      <c r="AS703" s="114">
        <f t="shared" si="288"/>
        <v>1.5994864666664823</v>
      </c>
      <c r="AT703" s="114">
        <f t="shared" si="294"/>
        <v>0</v>
      </c>
      <c r="AU703" s="91">
        <f t="shared" si="307"/>
        <v>0</v>
      </c>
      <c r="AV703" s="91">
        <f t="shared" si="308"/>
        <v>0</v>
      </c>
      <c r="AW703" s="91">
        <f t="shared" si="309"/>
        <v>0</v>
      </c>
      <c r="AX703" s="115">
        <f>IF(AV703=0,AX702,IF(VLOOKUP(C702,Сводный!I:L,2,FALSE)&lt;0,IF(AX702&lt;0,AX702-1,-1),IF(AX702&gt;0,AX702+1,1)))</f>
        <v>-1</v>
      </c>
      <c r="AY703" s="120"/>
    </row>
    <row r="704" spans="1:51" s="25" customFormat="1" ht="11.25">
      <c r="A704" s="124"/>
      <c r="B704" s="116">
        <v>703</v>
      </c>
      <c r="C704" s="134"/>
      <c r="D704" s="83"/>
      <c r="E704" s="84"/>
      <c r="F704" s="83"/>
      <c r="G704" s="85"/>
      <c r="H704" s="85"/>
      <c r="I704" s="86"/>
      <c r="J704" s="86"/>
      <c r="K704" s="85"/>
      <c r="L704" s="86"/>
      <c r="M704" s="118"/>
      <c r="N704" s="108"/>
      <c r="O704" s="109"/>
      <c r="P704" s="110"/>
      <c r="Q704" s="86"/>
      <c r="R704" s="86"/>
      <c r="S704" s="128">
        <f t="shared" si="289"/>
        <v>30479.845939999945</v>
      </c>
      <c r="T704" s="128">
        <f t="shared" si="290"/>
        <v>0</v>
      </c>
      <c r="U704" s="126">
        <f t="shared" si="295"/>
        <v>0</v>
      </c>
      <c r="V704" s="126">
        <f t="shared" si="296"/>
        <v>0</v>
      </c>
      <c r="W704" s="125">
        <f t="shared" si="297"/>
        <v>0</v>
      </c>
      <c r="X704" s="125">
        <f t="shared" si="298"/>
        <v>0</v>
      </c>
      <c r="Y704" s="127">
        <f t="shared" si="299"/>
        <v>1407.0099999999979</v>
      </c>
      <c r="Z704" s="127">
        <f t="shared" si="300"/>
        <v>479.84593999999817</v>
      </c>
      <c r="AA704" s="127">
        <f t="shared" si="301"/>
        <v>1407.0099999999979</v>
      </c>
      <c r="AB704" s="127">
        <f t="shared" si="302"/>
        <v>479.84593999999817</v>
      </c>
      <c r="AC704" s="91" t="str">
        <f>VLOOKUP(WEEKDAY(C704,2),Служебный!K$4:L$10,2)</f>
        <v>сб</v>
      </c>
      <c r="AD704" s="111" t="str">
        <f t="shared" si="310"/>
        <v/>
      </c>
      <c r="AE704" s="91" t="e">
        <f>VLOOKUP(G:G,Служебный!B:G,6,)</f>
        <v>#N/A</v>
      </c>
      <c r="AF704" s="91" t="e">
        <f>VLOOKUP(G:G,Служебный!B:G,3,FALSE)</f>
        <v>#N/A</v>
      </c>
      <c r="AG704" s="91" t="e">
        <f>VLOOKUP(G:G,Служебный!B:G,4,FALSE)</f>
        <v>#N/A</v>
      </c>
      <c r="AH704" s="112">
        <f t="shared" si="303"/>
        <v>0</v>
      </c>
      <c r="AI704" s="112">
        <f t="shared" si="304"/>
        <v>0</v>
      </c>
      <c r="AJ704" s="112" t="str">
        <f t="shared" si="285"/>
        <v>интрадей</v>
      </c>
      <c r="AK704" s="91" t="str">
        <f>IF(D704&lt;Служебный!P$3,"Раньше открытия",IF(D704&gt;Служебный!P$6,"Позже закрытия",IF(D704&lt;Служебный!P$4,Служебный!N$4,IF((D704&gt;Служебный!P$5),Служебный!N$6,Служебный!N$5))))</f>
        <v>9:30 - 11:00</v>
      </c>
      <c r="AL704" s="91">
        <f t="shared" si="305"/>
        <v>0</v>
      </c>
      <c r="AM704" s="91">
        <f t="shared" si="306"/>
        <v>0</v>
      </c>
      <c r="AN704" s="91" t="str">
        <f t="shared" si="291"/>
        <v/>
      </c>
      <c r="AO704" s="91" t="str">
        <f t="shared" si="292"/>
        <v/>
      </c>
      <c r="AP704" s="113" t="str">
        <f t="shared" si="293"/>
        <v/>
      </c>
      <c r="AQ704" s="114">
        <f t="shared" si="286"/>
        <v>0</v>
      </c>
      <c r="AR704" s="114">
        <f t="shared" si="287"/>
        <v>30000</v>
      </c>
      <c r="AS704" s="114">
        <f t="shared" si="288"/>
        <v>1.5994864666664823</v>
      </c>
      <c r="AT704" s="114">
        <f t="shared" si="294"/>
        <v>0</v>
      </c>
      <c r="AU704" s="91">
        <f t="shared" si="307"/>
        <v>0</v>
      </c>
      <c r="AV704" s="91">
        <f t="shared" si="308"/>
        <v>0</v>
      </c>
      <c r="AW704" s="91">
        <f t="shared" si="309"/>
        <v>0</v>
      </c>
      <c r="AX704" s="115">
        <f>IF(AV704=0,AX703,IF(VLOOKUP(C703,Сводный!I:L,2,FALSE)&lt;0,IF(AX703&lt;0,AX703-1,-1),IF(AX703&gt;0,AX703+1,1)))</f>
        <v>-1</v>
      </c>
      <c r="AY704" s="120"/>
    </row>
    <row r="705" spans="1:51" s="25" customFormat="1" ht="11.25">
      <c r="A705" s="124"/>
      <c r="B705" s="116">
        <v>704</v>
      </c>
      <c r="C705" s="134"/>
      <c r="D705" s="83"/>
      <c r="E705" s="84"/>
      <c r="F705" s="83"/>
      <c r="G705" s="85"/>
      <c r="H705" s="85"/>
      <c r="I705" s="86"/>
      <c r="J705" s="86"/>
      <c r="K705" s="85"/>
      <c r="L705" s="86"/>
      <c r="M705" s="118"/>
      <c r="N705" s="108"/>
      <c r="O705" s="109"/>
      <c r="P705" s="110"/>
      <c r="Q705" s="86"/>
      <c r="R705" s="86"/>
      <c r="S705" s="128">
        <f t="shared" si="289"/>
        <v>30479.845939999945</v>
      </c>
      <c r="T705" s="128">
        <f t="shared" si="290"/>
        <v>0</v>
      </c>
      <c r="U705" s="126">
        <f t="shared" si="295"/>
        <v>0</v>
      </c>
      <c r="V705" s="126">
        <f t="shared" si="296"/>
        <v>0</v>
      </c>
      <c r="W705" s="125">
        <f t="shared" si="297"/>
        <v>0</v>
      </c>
      <c r="X705" s="125">
        <f t="shared" si="298"/>
        <v>0</v>
      </c>
      <c r="Y705" s="127">
        <f t="shared" si="299"/>
        <v>1407.0099999999979</v>
      </c>
      <c r="Z705" s="127">
        <f t="shared" si="300"/>
        <v>479.84593999999817</v>
      </c>
      <c r="AA705" s="127">
        <f t="shared" si="301"/>
        <v>1407.0099999999979</v>
      </c>
      <c r="AB705" s="127">
        <f t="shared" si="302"/>
        <v>479.84593999999817</v>
      </c>
      <c r="AC705" s="91" t="str">
        <f>VLOOKUP(WEEKDAY(C705,2),Служебный!K$4:L$10,2)</f>
        <v>сб</v>
      </c>
      <c r="AD705" s="111" t="str">
        <f t="shared" si="310"/>
        <v/>
      </c>
      <c r="AE705" s="91" t="e">
        <f>VLOOKUP(G:G,Служебный!B:G,6,)</f>
        <v>#N/A</v>
      </c>
      <c r="AF705" s="91" t="e">
        <f>VLOOKUP(G:G,Служебный!B:G,3,FALSE)</f>
        <v>#N/A</v>
      </c>
      <c r="AG705" s="91" t="e">
        <f>VLOOKUP(G:G,Служебный!B:G,4,FALSE)</f>
        <v>#N/A</v>
      </c>
      <c r="AH705" s="112">
        <f t="shared" si="303"/>
        <v>0</v>
      </c>
      <c r="AI705" s="112">
        <f t="shared" si="304"/>
        <v>0</v>
      </c>
      <c r="AJ705" s="112" t="str">
        <f t="shared" si="285"/>
        <v>интрадей</v>
      </c>
      <c r="AK705" s="91" t="str">
        <f>IF(D705&lt;Служебный!P$3,"Раньше открытия",IF(D705&gt;Служебный!P$6,"Позже закрытия",IF(D705&lt;Служебный!P$4,Служебный!N$4,IF((D705&gt;Служебный!P$5),Служебный!N$6,Служебный!N$5))))</f>
        <v>9:30 - 11:00</v>
      </c>
      <c r="AL705" s="91">
        <f t="shared" si="305"/>
        <v>0</v>
      </c>
      <c r="AM705" s="91">
        <f t="shared" si="306"/>
        <v>0</v>
      </c>
      <c r="AN705" s="91" t="str">
        <f t="shared" si="291"/>
        <v/>
      </c>
      <c r="AO705" s="91" t="str">
        <f t="shared" si="292"/>
        <v/>
      </c>
      <c r="AP705" s="113" t="str">
        <f t="shared" si="293"/>
        <v/>
      </c>
      <c r="AQ705" s="114">
        <f t="shared" si="286"/>
        <v>0</v>
      </c>
      <c r="AR705" s="114">
        <f t="shared" si="287"/>
        <v>30000</v>
      </c>
      <c r="AS705" s="114">
        <f t="shared" si="288"/>
        <v>1.5994864666664823</v>
      </c>
      <c r="AT705" s="114">
        <f t="shared" si="294"/>
        <v>0</v>
      </c>
      <c r="AU705" s="91">
        <f t="shared" si="307"/>
        <v>0</v>
      </c>
      <c r="AV705" s="91">
        <f t="shared" si="308"/>
        <v>0</v>
      </c>
      <c r="AW705" s="91">
        <f t="shared" si="309"/>
        <v>0</v>
      </c>
      <c r="AX705" s="115">
        <f>IF(AV705=0,AX704,IF(VLOOKUP(C704,Сводный!I:L,2,FALSE)&lt;0,IF(AX704&lt;0,AX704-1,-1),IF(AX704&gt;0,AX704+1,1)))</f>
        <v>-1</v>
      </c>
      <c r="AY705" s="120"/>
    </row>
    <row r="706" spans="1:51" s="25" customFormat="1" ht="11.25">
      <c r="A706" s="124"/>
      <c r="B706" s="116">
        <v>705</v>
      </c>
      <c r="C706" s="134"/>
      <c r="D706" s="83"/>
      <c r="E706" s="84"/>
      <c r="F706" s="83"/>
      <c r="G706" s="85"/>
      <c r="H706" s="85"/>
      <c r="I706" s="86"/>
      <c r="J706" s="86"/>
      <c r="K706" s="85"/>
      <c r="L706" s="86"/>
      <c r="M706" s="118"/>
      <c r="N706" s="108"/>
      <c r="O706" s="109"/>
      <c r="P706" s="110"/>
      <c r="Q706" s="86"/>
      <c r="R706" s="86"/>
      <c r="S706" s="128">
        <f t="shared" si="289"/>
        <v>30479.845939999945</v>
      </c>
      <c r="T706" s="128">
        <f t="shared" si="290"/>
        <v>0</v>
      </c>
      <c r="U706" s="126">
        <f t="shared" si="295"/>
        <v>0</v>
      </c>
      <c r="V706" s="126">
        <f t="shared" si="296"/>
        <v>0</v>
      </c>
      <c r="W706" s="125">
        <f t="shared" si="297"/>
        <v>0</v>
      </c>
      <c r="X706" s="125">
        <f t="shared" si="298"/>
        <v>0</v>
      </c>
      <c r="Y706" s="127">
        <f t="shared" si="299"/>
        <v>1407.0099999999979</v>
      </c>
      <c r="Z706" s="127">
        <f t="shared" si="300"/>
        <v>479.84593999999817</v>
      </c>
      <c r="AA706" s="127">
        <f t="shared" si="301"/>
        <v>1407.0099999999979</v>
      </c>
      <c r="AB706" s="127">
        <f t="shared" si="302"/>
        <v>479.84593999999817</v>
      </c>
      <c r="AC706" s="91" t="str">
        <f>VLOOKUP(WEEKDAY(C706,2),Служебный!K$4:L$10,2)</f>
        <v>сб</v>
      </c>
      <c r="AD706" s="111" t="str">
        <f t="shared" si="310"/>
        <v/>
      </c>
      <c r="AE706" s="91" t="e">
        <f>VLOOKUP(G:G,Служебный!B:G,6,)</f>
        <v>#N/A</v>
      </c>
      <c r="AF706" s="91" t="e">
        <f>VLOOKUP(G:G,Служебный!B:G,3,FALSE)</f>
        <v>#N/A</v>
      </c>
      <c r="AG706" s="91" t="e">
        <f>VLOOKUP(G:G,Служебный!B:G,4,FALSE)</f>
        <v>#N/A</v>
      </c>
      <c r="AH706" s="112">
        <f t="shared" si="303"/>
        <v>0</v>
      </c>
      <c r="AI706" s="112">
        <f t="shared" si="304"/>
        <v>0</v>
      </c>
      <c r="AJ706" s="112" t="str">
        <f t="shared" ref="AJ706:AJ769" si="311">IFERROR(IF(FLOOR((AH706/86400),1)=0,"интрадей",(FLOOR((AH706/86400),1))-(FLOOR((AH706/86400),1))-NETWORKDAYS(E706,C706)),IF(FLOOR((AH706/86400),1)=0,"интрадей",(FLOOR((AH706/86400),1))))</f>
        <v>интрадей</v>
      </c>
      <c r="AK706" s="91" t="str">
        <f>IF(D706&lt;Служебный!P$3,"Раньше открытия",IF(D706&gt;Служебный!P$6,"Позже закрытия",IF(D706&lt;Служебный!P$4,Служебный!N$4,IF((D706&gt;Служебный!P$5),Служебный!N$6,Служебный!N$5))))</f>
        <v>9:30 - 11:00</v>
      </c>
      <c r="AL706" s="91">
        <f t="shared" si="305"/>
        <v>0</v>
      </c>
      <c r="AM706" s="91">
        <f t="shared" si="306"/>
        <v>0</v>
      </c>
      <c r="AN706" s="91" t="str">
        <f t="shared" si="291"/>
        <v/>
      </c>
      <c r="AO706" s="91" t="str">
        <f t="shared" si="292"/>
        <v/>
      </c>
      <c r="AP706" s="113" t="str">
        <f t="shared" si="293"/>
        <v/>
      </c>
      <c r="AQ706" s="114">
        <f t="shared" ref="AQ706:AQ769" si="312">IF(AV706&lt;&gt;0,S706,0)</f>
        <v>0</v>
      </c>
      <c r="AR706" s="114">
        <f t="shared" si="287"/>
        <v>30000</v>
      </c>
      <c r="AS706" s="114">
        <f t="shared" si="288"/>
        <v>1.5994864666664823</v>
      </c>
      <c r="AT706" s="114">
        <f t="shared" si="294"/>
        <v>0</v>
      </c>
      <c r="AU706" s="91">
        <f t="shared" si="307"/>
        <v>0</v>
      </c>
      <c r="AV706" s="91">
        <f t="shared" si="308"/>
        <v>0</v>
      </c>
      <c r="AW706" s="91">
        <f t="shared" si="309"/>
        <v>0</v>
      </c>
      <c r="AX706" s="115">
        <f>IF(AV706=0,AX705,IF(VLOOKUP(C705,Сводный!I:L,2,FALSE)&lt;0,IF(AX705&lt;0,AX705-1,-1),IF(AX705&gt;0,AX705+1,1)))</f>
        <v>-1</v>
      </c>
      <c r="AY706" s="120"/>
    </row>
    <row r="707" spans="1:51" s="25" customFormat="1" ht="11.25">
      <c r="A707" s="124"/>
      <c r="B707" s="116">
        <v>706</v>
      </c>
      <c r="C707" s="134"/>
      <c r="D707" s="83"/>
      <c r="E707" s="84"/>
      <c r="F707" s="83"/>
      <c r="G707" s="85"/>
      <c r="H707" s="85"/>
      <c r="I707" s="86"/>
      <c r="J707" s="86"/>
      <c r="K707" s="85"/>
      <c r="L707" s="86"/>
      <c r="M707" s="118"/>
      <c r="N707" s="108"/>
      <c r="O707" s="109"/>
      <c r="P707" s="110"/>
      <c r="Q707" s="86"/>
      <c r="R707" s="86"/>
      <c r="S707" s="128">
        <f t="shared" si="289"/>
        <v>30479.845939999945</v>
      </c>
      <c r="T707" s="128">
        <f t="shared" si="290"/>
        <v>0</v>
      </c>
      <c r="U707" s="126">
        <f t="shared" si="295"/>
        <v>0</v>
      </c>
      <c r="V707" s="126">
        <f t="shared" si="296"/>
        <v>0</v>
      </c>
      <c r="W707" s="125">
        <f t="shared" si="297"/>
        <v>0</v>
      </c>
      <c r="X707" s="125">
        <f t="shared" si="298"/>
        <v>0</v>
      </c>
      <c r="Y707" s="127">
        <f t="shared" si="299"/>
        <v>1407.0099999999979</v>
      </c>
      <c r="Z707" s="127">
        <f t="shared" si="300"/>
        <v>479.84593999999817</v>
      </c>
      <c r="AA707" s="127">
        <f t="shared" si="301"/>
        <v>1407.0099999999979</v>
      </c>
      <c r="AB707" s="127">
        <f t="shared" si="302"/>
        <v>479.84593999999817</v>
      </c>
      <c r="AC707" s="91" t="str">
        <f>VLOOKUP(WEEKDAY(C707,2),Служебный!K$4:L$10,2)</f>
        <v>сб</v>
      </c>
      <c r="AD707" s="111" t="str">
        <f t="shared" si="310"/>
        <v/>
      </c>
      <c r="AE707" s="91" t="e">
        <f>VLOOKUP(G:G,Служебный!B:G,6,)</f>
        <v>#N/A</v>
      </c>
      <c r="AF707" s="91" t="e">
        <f>VLOOKUP(G:G,Служебный!B:G,3,FALSE)</f>
        <v>#N/A</v>
      </c>
      <c r="AG707" s="91" t="e">
        <f>VLOOKUP(G:G,Служебный!B:G,4,FALSE)</f>
        <v>#N/A</v>
      </c>
      <c r="AH707" s="112">
        <f t="shared" si="303"/>
        <v>0</v>
      </c>
      <c r="AI707" s="112">
        <f t="shared" si="304"/>
        <v>0</v>
      </c>
      <c r="AJ707" s="112" t="str">
        <f t="shared" si="311"/>
        <v>интрадей</v>
      </c>
      <c r="AK707" s="91" t="str">
        <f>IF(D707&lt;Служебный!P$3,"Раньше открытия",IF(D707&gt;Служебный!P$6,"Позже закрытия",IF(D707&lt;Служебный!P$4,Служебный!N$4,IF((D707&gt;Служебный!P$5),Служебный!N$6,Служебный!N$5))))</f>
        <v>9:30 - 11:00</v>
      </c>
      <c r="AL707" s="91">
        <f t="shared" si="305"/>
        <v>0</v>
      </c>
      <c r="AM707" s="91">
        <f t="shared" si="306"/>
        <v>0</v>
      </c>
      <c r="AN707" s="91" t="str">
        <f t="shared" si="291"/>
        <v/>
      </c>
      <c r="AO707" s="91" t="str">
        <f t="shared" si="292"/>
        <v/>
      </c>
      <c r="AP707" s="113" t="str">
        <f t="shared" si="293"/>
        <v/>
      </c>
      <c r="AQ707" s="114">
        <f t="shared" si="312"/>
        <v>0</v>
      </c>
      <c r="AR707" s="114">
        <f t="shared" ref="AR707:AR770" si="313">AR706+R707</f>
        <v>30000</v>
      </c>
      <c r="AS707" s="114">
        <f t="shared" ref="AS707:AS770" si="314">IFERROR(100*(S707-AR707)/AR707,"Заполните депозит")</f>
        <v>1.5994864666664823</v>
      </c>
      <c r="AT707" s="114">
        <f t="shared" si="294"/>
        <v>0</v>
      </c>
      <c r="AU707" s="91">
        <f t="shared" si="307"/>
        <v>0</v>
      </c>
      <c r="AV707" s="91">
        <f t="shared" si="308"/>
        <v>0</v>
      </c>
      <c r="AW707" s="91">
        <f t="shared" si="309"/>
        <v>0</v>
      </c>
      <c r="AX707" s="115">
        <f>IF(AV707=0,AX706,IF(VLOOKUP(C706,Сводный!I:L,2,FALSE)&lt;0,IF(AX706&lt;0,AX706-1,-1),IF(AX706&gt;0,AX706+1,1)))</f>
        <v>-1</v>
      </c>
      <c r="AY707" s="120"/>
    </row>
    <row r="708" spans="1:51" s="25" customFormat="1" ht="11.25">
      <c r="A708" s="124"/>
      <c r="B708" s="116">
        <v>707</v>
      </c>
      <c r="C708" s="134"/>
      <c r="D708" s="83"/>
      <c r="E708" s="84"/>
      <c r="F708" s="83"/>
      <c r="G708" s="85"/>
      <c r="H708" s="85"/>
      <c r="I708" s="86"/>
      <c r="J708" s="86"/>
      <c r="K708" s="85"/>
      <c r="L708" s="86"/>
      <c r="M708" s="118"/>
      <c r="N708" s="108"/>
      <c r="O708" s="109"/>
      <c r="P708" s="110"/>
      <c r="Q708" s="86"/>
      <c r="R708" s="86"/>
      <c r="S708" s="128">
        <f t="shared" ref="S708:S771" si="315">S707+R708+X708</f>
        <v>30479.845939999945</v>
      </c>
      <c r="T708" s="128">
        <f t="shared" ref="T708:T771" si="316">L708</f>
        <v>0</v>
      </c>
      <c r="U708" s="126">
        <f t="shared" si="295"/>
        <v>0</v>
      </c>
      <c r="V708" s="126">
        <f t="shared" si="296"/>
        <v>0</v>
      </c>
      <c r="W708" s="125">
        <f t="shared" si="297"/>
        <v>0</v>
      </c>
      <c r="X708" s="125">
        <f t="shared" si="298"/>
        <v>0</v>
      </c>
      <c r="Y708" s="127">
        <f t="shared" si="299"/>
        <v>1407.0099999999979</v>
      </c>
      <c r="Z708" s="127">
        <f t="shared" si="300"/>
        <v>479.84593999999817</v>
      </c>
      <c r="AA708" s="127">
        <f t="shared" si="301"/>
        <v>1407.0099999999979</v>
      </c>
      <c r="AB708" s="127">
        <f t="shared" si="302"/>
        <v>479.84593999999817</v>
      </c>
      <c r="AC708" s="91" t="str">
        <f>VLOOKUP(WEEKDAY(C708,2),Служебный!K$4:L$10,2)</f>
        <v>сб</v>
      </c>
      <c r="AD708" s="111" t="str">
        <f t="shared" si="310"/>
        <v/>
      </c>
      <c r="AE708" s="91" t="e">
        <f>VLOOKUP(G:G,Служебный!B:G,6,)</f>
        <v>#N/A</v>
      </c>
      <c r="AF708" s="91" t="e">
        <f>VLOOKUP(G:G,Служебный!B:G,3,FALSE)</f>
        <v>#N/A</v>
      </c>
      <c r="AG708" s="91" t="e">
        <f>VLOOKUP(G:G,Служебный!B:G,4,FALSE)</f>
        <v>#N/A</v>
      </c>
      <c r="AH708" s="112">
        <f t="shared" si="303"/>
        <v>0</v>
      </c>
      <c r="AI708" s="112">
        <f t="shared" si="304"/>
        <v>0</v>
      </c>
      <c r="AJ708" s="112" t="str">
        <f t="shared" si="311"/>
        <v>интрадей</v>
      </c>
      <c r="AK708" s="91" t="str">
        <f>IF(D708&lt;Служебный!P$3,"Раньше открытия",IF(D708&gt;Служебный!P$6,"Позже закрытия",IF(D708&lt;Служебный!P$4,Служебный!N$4,IF((D708&gt;Служебный!P$5),Служебный!N$6,Служебный!N$5))))</f>
        <v>9:30 - 11:00</v>
      </c>
      <c r="AL708" s="91">
        <f t="shared" si="305"/>
        <v>0</v>
      </c>
      <c r="AM708" s="91">
        <f t="shared" si="306"/>
        <v>0</v>
      </c>
      <c r="AN708" s="91" t="str">
        <f t="shared" ref="AN708:AN771" si="317">IF(G708&lt;&gt;"",YEAR(C708),"")</f>
        <v/>
      </c>
      <c r="AO708" s="91" t="str">
        <f t="shared" ref="AO708:AO771" si="318">IF(G708&lt;&gt;"",(IF(TEXT(C708,"MMMM") = "MMMM",TEXT(C708,"ММММ"),TEXT(C708,"MMMM"))),"")</f>
        <v/>
      </c>
      <c r="AP708" s="113" t="str">
        <f t="shared" ref="AP708:AP771" si="319">IF(G708&lt;&gt;"",CEILING((C708-DATE(YEAR(C708),1,1)+WEEKDAY(DATE(YEAR(C708),1,1),2))/7,1),"")</f>
        <v/>
      </c>
      <c r="AQ708" s="114">
        <f t="shared" si="312"/>
        <v>0</v>
      </c>
      <c r="AR708" s="114">
        <f t="shared" si="313"/>
        <v>30000</v>
      </c>
      <c r="AS708" s="114">
        <f t="shared" si="314"/>
        <v>1.5994864666664823</v>
      </c>
      <c r="AT708" s="114">
        <f t="shared" ref="AT708:AT771" si="320">IFERROR(100*(S708-S707-R708)/(S707+R708),"Заполните депозит")</f>
        <v>0</v>
      </c>
      <c r="AU708" s="91">
        <f t="shared" si="307"/>
        <v>0</v>
      </c>
      <c r="AV708" s="91">
        <f t="shared" si="308"/>
        <v>0</v>
      </c>
      <c r="AW708" s="91">
        <f t="shared" si="309"/>
        <v>0</v>
      </c>
      <c r="AX708" s="115">
        <f>IF(AV708=0,AX707,IF(VLOOKUP(C707,Сводный!I:L,2,FALSE)&lt;0,IF(AX707&lt;0,AX707-1,-1),IF(AX707&gt;0,AX707+1,1)))</f>
        <v>-1</v>
      </c>
      <c r="AY708" s="120"/>
    </row>
    <row r="709" spans="1:51" s="25" customFormat="1" ht="11.25">
      <c r="A709" s="124"/>
      <c r="B709" s="116">
        <v>708</v>
      </c>
      <c r="C709" s="134"/>
      <c r="D709" s="83"/>
      <c r="E709" s="84"/>
      <c r="F709" s="83"/>
      <c r="G709" s="85"/>
      <c r="H709" s="85"/>
      <c r="I709" s="86"/>
      <c r="J709" s="86"/>
      <c r="K709" s="85"/>
      <c r="L709" s="86"/>
      <c r="M709" s="118"/>
      <c r="N709" s="108"/>
      <c r="O709" s="109"/>
      <c r="P709" s="110"/>
      <c r="Q709" s="86"/>
      <c r="R709" s="86"/>
      <c r="S709" s="128">
        <f t="shared" si="315"/>
        <v>30479.845939999945</v>
      </c>
      <c r="T709" s="128">
        <f t="shared" si="316"/>
        <v>0</v>
      </c>
      <c r="U709" s="126">
        <f t="shared" si="295"/>
        <v>0</v>
      </c>
      <c r="V709" s="126">
        <f t="shared" si="296"/>
        <v>0</v>
      </c>
      <c r="W709" s="125">
        <f t="shared" si="297"/>
        <v>0</v>
      </c>
      <c r="X709" s="125">
        <f t="shared" si="298"/>
        <v>0</v>
      </c>
      <c r="Y709" s="127">
        <f t="shared" si="299"/>
        <v>1407.0099999999979</v>
      </c>
      <c r="Z709" s="127">
        <f t="shared" si="300"/>
        <v>479.84593999999817</v>
      </c>
      <c r="AA709" s="127">
        <f t="shared" si="301"/>
        <v>1407.0099999999979</v>
      </c>
      <c r="AB709" s="127">
        <f t="shared" si="302"/>
        <v>479.84593999999817</v>
      </c>
      <c r="AC709" s="91" t="str">
        <f>VLOOKUP(WEEKDAY(C709,2),Служебный!K$4:L$10,2)</f>
        <v>сб</v>
      </c>
      <c r="AD709" s="111" t="str">
        <f t="shared" si="310"/>
        <v/>
      </c>
      <c r="AE709" s="91" t="e">
        <f>VLOOKUP(G:G,Служебный!B:G,6,)</f>
        <v>#N/A</v>
      </c>
      <c r="AF709" s="91" t="e">
        <f>VLOOKUP(G:G,Служебный!B:G,3,FALSE)</f>
        <v>#N/A</v>
      </c>
      <c r="AG709" s="91" t="e">
        <f>VLOOKUP(G:G,Служебный!B:G,4,FALSE)</f>
        <v>#N/A</v>
      </c>
      <c r="AH709" s="112">
        <f t="shared" si="303"/>
        <v>0</v>
      </c>
      <c r="AI709" s="112">
        <f t="shared" si="304"/>
        <v>0</v>
      </c>
      <c r="AJ709" s="112" t="str">
        <f t="shared" si="311"/>
        <v>интрадей</v>
      </c>
      <c r="AK709" s="91" t="str">
        <f>IF(D709&lt;Служебный!P$3,"Раньше открытия",IF(D709&gt;Служебный!P$6,"Позже закрытия",IF(D709&lt;Служебный!P$4,Служебный!N$4,IF((D709&gt;Служебный!P$5),Служебный!N$6,Служебный!N$5))))</f>
        <v>9:30 - 11:00</v>
      </c>
      <c r="AL709" s="91">
        <f t="shared" si="305"/>
        <v>0</v>
      </c>
      <c r="AM709" s="91">
        <f t="shared" si="306"/>
        <v>0</v>
      </c>
      <c r="AN709" s="91" t="str">
        <f t="shared" si="317"/>
        <v/>
      </c>
      <c r="AO709" s="91" t="str">
        <f t="shared" si="318"/>
        <v/>
      </c>
      <c r="AP709" s="113" t="str">
        <f t="shared" si="319"/>
        <v/>
      </c>
      <c r="AQ709" s="114">
        <f t="shared" si="312"/>
        <v>0</v>
      </c>
      <c r="AR709" s="114">
        <f t="shared" si="313"/>
        <v>30000</v>
      </c>
      <c r="AS709" s="114">
        <f t="shared" si="314"/>
        <v>1.5994864666664823</v>
      </c>
      <c r="AT709" s="114">
        <f t="shared" si="320"/>
        <v>0</v>
      </c>
      <c r="AU709" s="91">
        <f t="shared" si="307"/>
        <v>0</v>
      </c>
      <c r="AV709" s="91">
        <f t="shared" si="308"/>
        <v>0</v>
      </c>
      <c r="AW709" s="91">
        <f t="shared" si="309"/>
        <v>0</v>
      </c>
      <c r="AX709" s="115">
        <f>IF(AV709=0,AX708,IF(VLOOKUP(C708,Сводный!I:L,2,FALSE)&lt;0,IF(AX708&lt;0,AX708-1,-1),IF(AX708&gt;0,AX708+1,1)))</f>
        <v>-1</v>
      </c>
      <c r="AY709" s="120"/>
    </row>
    <row r="710" spans="1:51" s="25" customFormat="1" ht="11.25">
      <c r="A710" s="124"/>
      <c r="B710" s="116">
        <v>709</v>
      </c>
      <c r="C710" s="134"/>
      <c r="D710" s="83"/>
      <c r="E710" s="84"/>
      <c r="F710" s="83"/>
      <c r="G710" s="85"/>
      <c r="H710" s="85"/>
      <c r="I710" s="86"/>
      <c r="J710" s="86"/>
      <c r="K710" s="85"/>
      <c r="L710" s="86"/>
      <c r="M710" s="118"/>
      <c r="N710" s="108"/>
      <c r="O710" s="109"/>
      <c r="P710" s="110"/>
      <c r="Q710" s="86"/>
      <c r="R710" s="86"/>
      <c r="S710" s="128">
        <f t="shared" si="315"/>
        <v>30479.845939999945</v>
      </c>
      <c r="T710" s="128">
        <f t="shared" si="316"/>
        <v>0</v>
      </c>
      <c r="U710" s="126">
        <f t="shared" si="295"/>
        <v>0</v>
      </c>
      <c r="V710" s="126">
        <f t="shared" si="296"/>
        <v>0</v>
      </c>
      <c r="W710" s="125">
        <f t="shared" si="297"/>
        <v>0</v>
      </c>
      <c r="X710" s="125">
        <f t="shared" si="298"/>
        <v>0</v>
      </c>
      <c r="Y710" s="127">
        <f t="shared" si="299"/>
        <v>1407.0099999999979</v>
      </c>
      <c r="Z710" s="127">
        <f t="shared" si="300"/>
        <v>479.84593999999817</v>
      </c>
      <c r="AA710" s="127">
        <f t="shared" si="301"/>
        <v>1407.0099999999979</v>
      </c>
      <c r="AB710" s="127">
        <f t="shared" si="302"/>
        <v>479.84593999999817</v>
      </c>
      <c r="AC710" s="91" t="str">
        <f>VLOOKUP(WEEKDAY(C710,2),Служебный!K$4:L$10,2)</f>
        <v>сб</v>
      </c>
      <c r="AD710" s="111" t="str">
        <f t="shared" si="310"/>
        <v/>
      </c>
      <c r="AE710" s="91" t="e">
        <f>VLOOKUP(G:G,Служебный!B:G,6,)</f>
        <v>#N/A</v>
      </c>
      <c r="AF710" s="91" t="e">
        <f>VLOOKUP(G:G,Служебный!B:G,3,FALSE)</f>
        <v>#N/A</v>
      </c>
      <c r="AG710" s="91" t="e">
        <f>VLOOKUP(G:G,Служебный!B:G,4,FALSE)</f>
        <v>#N/A</v>
      </c>
      <c r="AH710" s="112">
        <f t="shared" si="303"/>
        <v>0</v>
      </c>
      <c r="AI710" s="112">
        <f t="shared" si="304"/>
        <v>0</v>
      </c>
      <c r="AJ710" s="112" t="str">
        <f t="shared" si="311"/>
        <v>интрадей</v>
      </c>
      <c r="AK710" s="91" t="str">
        <f>IF(D710&lt;Служебный!P$3,"Раньше открытия",IF(D710&gt;Служебный!P$6,"Позже закрытия",IF(D710&lt;Служебный!P$4,Служебный!N$4,IF((D710&gt;Служебный!P$5),Служебный!N$6,Служебный!N$5))))</f>
        <v>9:30 - 11:00</v>
      </c>
      <c r="AL710" s="91">
        <f t="shared" si="305"/>
        <v>0</v>
      </c>
      <c r="AM710" s="91">
        <f t="shared" si="306"/>
        <v>0</v>
      </c>
      <c r="AN710" s="91" t="str">
        <f t="shared" si="317"/>
        <v/>
      </c>
      <c r="AO710" s="91" t="str">
        <f t="shared" si="318"/>
        <v/>
      </c>
      <c r="AP710" s="113" t="str">
        <f t="shared" si="319"/>
        <v/>
      </c>
      <c r="AQ710" s="114">
        <f t="shared" si="312"/>
        <v>0</v>
      </c>
      <c r="AR710" s="114">
        <f t="shared" si="313"/>
        <v>30000</v>
      </c>
      <c r="AS710" s="114">
        <f t="shared" si="314"/>
        <v>1.5994864666664823</v>
      </c>
      <c r="AT710" s="114">
        <f t="shared" si="320"/>
        <v>0</v>
      </c>
      <c r="AU710" s="91">
        <f t="shared" si="307"/>
        <v>0</v>
      </c>
      <c r="AV710" s="91">
        <f t="shared" si="308"/>
        <v>0</v>
      </c>
      <c r="AW710" s="91">
        <f t="shared" si="309"/>
        <v>0</v>
      </c>
      <c r="AX710" s="115">
        <f>IF(AV710=0,AX709,IF(VLOOKUP(C709,Сводный!I:L,2,FALSE)&lt;0,IF(AX709&lt;0,AX709-1,-1),IF(AX709&gt;0,AX709+1,1)))</f>
        <v>-1</v>
      </c>
      <c r="AY710" s="120"/>
    </row>
    <row r="711" spans="1:51" s="25" customFormat="1" ht="11.25">
      <c r="A711" s="124"/>
      <c r="B711" s="116">
        <v>710</v>
      </c>
      <c r="C711" s="134"/>
      <c r="D711" s="83"/>
      <c r="E711" s="84"/>
      <c r="F711" s="83"/>
      <c r="G711" s="85"/>
      <c r="H711" s="85"/>
      <c r="I711" s="86"/>
      <c r="J711" s="86"/>
      <c r="K711" s="85"/>
      <c r="L711" s="86"/>
      <c r="M711" s="118"/>
      <c r="N711" s="108"/>
      <c r="O711" s="109"/>
      <c r="P711" s="110"/>
      <c r="Q711" s="86"/>
      <c r="R711" s="86"/>
      <c r="S711" s="128">
        <f t="shared" si="315"/>
        <v>30479.845939999945</v>
      </c>
      <c r="T711" s="128">
        <f t="shared" si="316"/>
        <v>0</v>
      </c>
      <c r="U711" s="126">
        <f t="shared" si="295"/>
        <v>0</v>
      </c>
      <c r="V711" s="126">
        <f t="shared" si="296"/>
        <v>0</v>
      </c>
      <c r="W711" s="125">
        <f t="shared" si="297"/>
        <v>0</v>
      </c>
      <c r="X711" s="125">
        <f t="shared" si="298"/>
        <v>0</v>
      </c>
      <c r="Y711" s="127">
        <f t="shared" si="299"/>
        <v>1407.0099999999979</v>
      </c>
      <c r="Z711" s="127">
        <f t="shared" si="300"/>
        <v>479.84593999999817</v>
      </c>
      <c r="AA711" s="127">
        <f t="shared" si="301"/>
        <v>1407.0099999999979</v>
      </c>
      <c r="AB711" s="127">
        <f t="shared" si="302"/>
        <v>479.84593999999817</v>
      </c>
      <c r="AC711" s="91" t="str">
        <f>VLOOKUP(WEEKDAY(C711,2),Служебный!K$4:L$10,2)</f>
        <v>сб</v>
      </c>
      <c r="AD711" s="111" t="str">
        <f t="shared" si="310"/>
        <v/>
      </c>
      <c r="AE711" s="91" t="e">
        <f>VLOOKUP(G:G,Служебный!B:G,6,)</f>
        <v>#N/A</v>
      </c>
      <c r="AF711" s="91" t="e">
        <f>VLOOKUP(G:G,Служебный!B:G,3,FALSE)</f>
        <v>#N/A</v>
      </c>
      <c r="AG711" s="91" t="e">
        <f>VLOOKUP(G:G,Служебный!B:G,4,FALSE)</f>
        <v>#N/A</v>
      </c>
      <c r="AH711" s="112">
        <f t="shared" si="303"/>
        <v>0</v>
      </c>
      <c r="AI711" s="112">
        <f t="shared" si="304"/>
        <v>0</v>
      </c>
      <c r="AJ711" s="112" t="str">
        <f t="shared" si="311"/>
        <v>интрадей</v>
      </c>
      <c r="AK711" s="91" t="str">
        <f>IF(D711&lt;Служебный!P$3,"Раньше открытия",IF(D711&gt;Служебный!P$6,"Позже закрытия",IF(D711&lt;Служебный!P$4,Служебный!N$4,IF((D711&gt;Служебный!P$5),Служебный!N$6,Служебный!N$5))))</f>
        <v>9:30 - 11:00</v>
      </c>
      <c r="AL711" s="91">
        <f t="shared" si="305"/>
        <v>0</v>
      </c>
      <c r="AM711" s="91">
        <f t="shared" si="306"/>
        <v>0</v>
      </c>
      <c r="AN711" s="91" t="str">
        <f t="shared" si="317"/>
        <v/>
      </c>
      <c r="AO711" s="91" t="str">
        <f t="shared" si="318"/>
        <v/>
      </c>
      <c r="AP711" s="113" t="str">
        <f t="shared" si="319"/>
        <v/>
      </c>
      <c r="AQ711" s="114">
        <f t="shared" si="312"/>
        <v>0</v>
      </c>
      <c r="AR711" s="114">
        <f t="shared" si="313"/>
        <v>30000</v>
      </c>
      <c r="AS711" s="114">
        <f t="shared" si="314"/>
        <v>1.5994864666664823</v>
      </c>
      <c r="AT711" s="114">
        <f t="shared" si="320"/>
        <v>0</v>
      </c>
      <c r="AU711" s="91">
        <f t="shared" si="307"/>
        <v>0</v>
      </c>
      <c r="AV711" s="91">
        <f t="shared" si="308"/>
        <v>0</v>
      </c>
      <c r="AW711" s="91">
        <f t="shared" si="309"/>
        <v>0</v>
      </c>
      <c r="AX711" s="115">
        <f>IF(AV711=0,AX710,IF(VLOOKUP(C710,Сводный!I:L,2,FALSE)&lt;0,IF(AX710&lt;0,AX710-1,-1),IF(AX710&gt;0,AX710+1,1)))</f>
        <v>-1</v>
      </c>
      <c r="AY711" s="120"/>
    </row>
    <row r="712" spans="1:51" s="25" customFormat="1" ht="11.25">
      <c r="A712" s="124"/>
      <c r="B712" s="116">
        <v>711</v>
      </c>
      <c r="C712" s="134"/>
      <c r="D712" s="83"/>
      <c r="E712" s="84"/>
      <c r="F712" s="83"/>
      <c r="G712" s="85"/>
      <c r="H712" s="85"/>
      <c r="I712" s="86"/>
      <c r="J712" s="86"/>
      <c r="K712" s="85"/>
      <c r="L712" s="86"/>
      <c r="M712" s="118"/>
      <c r="N712" s="108"/>
      <c r="O712" s="109"/>
      <c r="P712" s="110"/>
      <c r="Q712" s="86"/>
      <c r="R712" s="86"/>
      <c r="S712" s="128">
        <f t="shared" si="315"/>
        <v>30479.845939999945</v>
      </c>
      <c r="T712" s="128">
        <f t="shared" si="316"/>
        <v>0</v>
      </c>
      <c r="U712" s="126">
        <f t="shared" si="295"/>
        <v>0</v>
      </c>
      <c r="V712" s="126">
        <f t="shared" si="296"/>
        <v>0</v>
      </c>
      <c r="W712" s="125">
        <f t="shared" si="297"/>
        <v>0</v>
      </c>
      <c r="X712" s="125">
        <f t="shared" si="298"/>
        <v>0</v>
      </c>
      <c r="Y712" s="127">
        <f t="shared" si="299"/>
        <v>1407.0099999999979</v>
      </c>
      <c r="Z712" s="127">
        <f t="shared" si="300"/>
        <v>479.84593999999817</v>
      </c>
      <c r="AA712" s="127">
        <f t="shared" si="301"/>
        <v>1407.0099999999979</v>
      </c>
      <c r="AB712" s="127">
        <f t="shared" si="302"/>
        <v>479.84593999999817</v>
      </c>
      <c r="AC712" s="91" t="str">
        <f>VLOOKUP(WEEKDAY(C712,2),Служебный!K$4:L$10,2)</f>
        <v>сб</v>
      </c>
      <c r="AD712" s="111" t="str">
        <f t="shared" si="310"/>
        <v/>
      </c>
      <c r="AE712" s="91" t="e">
        <f>VLOOKUP(G:G,Служебный!B:G,6,)</f>
        <v>#N/A</v>
      </c>
      <c r="AF712" s="91" t="e">
        <f>VLOOKUP(G:G,Служебный!B:G,3,FALSE)</f>
        <v>#N/A</v>
      </c>
      <c r="AG712" s="91" t="e">
        <f>VLOOKUP(G:G,Служебный!B:G,4,FALSE)</f>
        <v>#N/A</v>
      </c>
      <c r="AH712" s="112">
        <f t="shared" si="303"/>
        <v>0</v>
      </c>
      <c r="AI712" s="112">
        <f t="shared" si="304"/>
        <v>0</v>
      </c>
      <c r="AJ712" s="112" t="str">
        <f t="shared" si="311"/>
        <v>интрадей</v>
      </c>
      <c r="AK712" s="91" t="str">
        <f>IF(D712&lt;Служебный!P$3,"Раньше открытия",IF(D712&gt;Служебный!P$6,"Позже закрытия",IF(D712&lt;Служебный!P$4,Служебный!N$4,IF((D712&gt;Служебный!P$5),Служебный!N$6,Служебный!N$5))))</f>
        <v>9:30 - 11:00</v>
      </c>
      <c r="AL712" s="91">
        <f t="shared" si="305"/>
        <v>0</v>
      </c>
      <c r="AM712" s="91">
        <f t="shared" si="306"/>
        <v>0</v>
      </c>
      <c r="AN712" s="91" t="str">
        <f t="shared" si="317"/>
        <v/>
      </c>
      <c r="AO712" s="91" t="str">
        <f t="shared" si="318"/>
        <v/>
      </c>
      <c r="AP712" s="113" t="str">
        <f t="shared" si="319"/>
        <v/>
      </c>
      <c r="AQ712" s="114">
        <f t="shared" si="312"/>
        <v>0</v>
      </c>
      <c r="AR712" s="114">
        <f t="shared" si="313"/>
        <v>30000</v>
      </c>
      <c r="AS712" s="114">
        <f t="shared" si="314"/>
        <v>1.5994864666664823</v>
      </c>
      <c r="AT712" s="114">
        <f t="shared" si="320"/>
        <v>0</v>
      </c>
      <c r="AU712" s="91">
        <f t="shared" si="307"/>
        <v>0</v>
      </c>
      <c r="AV712" s="91">
        <f t="shared" si="308"/>
        <v>0</v>
      </c>
      <c r="AW712" s="91">
        <f t="shared" si="309"/>
        <v>0</v>
      </c>
      <c r="AX712" s="115">
        <f>IF(AV712=0,AX711,IF(VLOOKUP(C711,Сводный!I:L,2,FALSE)&lt;0,IF(AX711&lt;0,AX711-1,-1),IF(AX711&gt;0,AX711+1,1)))</f>
        <v>-1</v>
      </c>
      <c r="AY712" s="120"/>
    </row>
    <row r="713" spans="1:51" s="25" customFormat="1" ht="11.25">
      <c r="A713" s="124"/>
      <c r="B713" s="116">
        <v>712</v>
      </c>
      <c r="C713" s="134"/>
      <c r="D713" s="83"/>
      <c r="E713" s="84"/>
      <c r="F713" s="83"/>
      <c r="G713" s="85"/>
      <c r="H713" s="85"/>
      <c r="I713" s="86"/>
      <c r="J713" s="86"/>
      <c r="K713" s="85"/>
      <c r="L713" s="86"/>
      <c r="M713" s="118"/>
      <c r="N713" s="108"/>
      <c r="O713" s="109"/>
      <c r="P713" s="110"/>
      <c r="Q713" s="86"/>
      <c r="R713" s="86"/>
      <c r="S713" s="128">
        <f t="shared" si="315"/>
        <v>30479.845939999945</v>
      </c>
      <c r="T713" s="128">
        <f t="shared" si="316"/>
        <v>0</v>
      </c>
      <c r="U713" s="126">
        <f t="shared" si="295"/>
        <v>0</v>
      </c>
      <c r="V713" s="126">
        <f t="shared" si="296"/>
        <v>0</v>
      </c>
      <c r="W713" s="125">
        <f t="shared" si="297"/>
        <v>0</v>
      </c>
      <c r="X713" s="125">
        <f t="shared" si="298"/>
        <v>0</v>
      </c>
      <c r="Y713" s="127">
        <f t="shared" si="299"/>
        <v>1407.0099999999979</v>
      </c>
      <c r="Z713" s="127">
        <f t="shared" si="300"/>
        <v>479.84593999999817</v>
      </c>
      <c r="AA713" s="127">
        <f t="shared" si="301"/>
        <v>1407.0099999999979</v>
      </c>
      <c r="AB713" s="127">
        <f t="shared" si="302"/>
        <v>479.84593999999817</v>
      </c>
      <c r="AC713" s="91" t="str">
        <f>VLOOKUP(WEEKDAY(C713,2),Служебный!K$4:L$10,2)</f>
        <v>сб</v>
      </c>
      <c r="AD713" s="111" t="str">
        <f t="shared" si="310"/>
        <v/>
      </c>
      <c r="AE713" s="91" t="e">
        <f>VLOOKUP(G:G,Служебный!B:G,6,)</f>
        <v>#N/A</v>
      </c>
      <c r="AF713" s="91" t="e">
        <f>VLOOKUP(G:G,Служебный!B:G,3,FALSE)</f>
        <v>#N/A</v>
      </c>
      <c r="AG713" s="91" t="e">
        <f>VLOOKUP(G:G,Служебный!B:G,4,FALSE)</f>
        <v>#N/A</v>
      </c>
      <c r="AH713" s="112">
        <f t="shared" si="303"/>
        <v>0</v>
      </c>
      <c r="AI713" s="112">
        <f t="shared" si="304"/>
        <v>0</v>
      </c>
      <c r="AJ713" s="112" t="str">
        <f t="shared" si="311"/>
        <v>интрадей</v>
      </c>
      <c r="AK713" s="91" t="str">
        <f>IF(D713&lt;Служебный!P$3,"Раньше открытия",IF(D713&gt;Служебный!P$6,"Позже закрытия",IF(D713&lt;Служебный!P$4,Служебный!N$4,IF((D713&gt;Служебный!P$5),Служебный!N$6,Служебный!N$5))))</f>
        <v>9:30 - 11:00</v>
      </c>
      <c r="AL713" s="91">
        <f t="shared" si="305"/>
        <v>0</v>
      </c>
      <c r="AM713" s="91">
        <f t="shared" si="306"/>
        <v>0</v>
      </c>
      <c r="AN713" s="91" t="str">
        <f t="shared" si="317"/>
        <v/>
      </c>
      <c r="AO713" s="91" t="str">
        <f t="shared" si="318"/>
        <v/>
      </c>
      <c r="AP713" s="113" t="str">
        <f t="shared" si="319"/>
        <v/>
      </c>
      <c r="AQ713" s="114">
        <f t="shared" si="312"/>
        <v>0</v>
      </c>
      <c r="AR713" s="114">
        <f t="shared" si="313"/>
        <v>30000</v>
      </c>
      <c r="AS713" s="114">
        <f t="shared" si="314"/>
        <v>1.5994864666664823</v>
      </c>
      <c r="AT713" s="114">
        <f t="shared" si="320"/>
        <v>0</v>
      </c>
      <c r="AU713" s="91">
        <f t="shared" si="307"/>
        <v>0</v>
      </c>
      <c r="AV713" s="91">
        <f t="shared" si="308"/>
        <v>0</v>
      </c>
      <c r="AW713" s="91">
        <f t="shared" si="309"/>
        <v>0</v>
      </c>
      <c r="AX713" s="115">
        <f>IF(AV713=0,AX712,IF(VLOOKUP(C712,Сводный!I:L,2,FALSE)&lt;0,IF(AX712&lt;0,AX712-1,-1),IF(AX712&gt;0,AX712+1,1)))</f>
        <v>-1</v>
      </c>
      <c r="AY713" s="120"/>
    </row>
    <row r="714" spans="1:51" s="25" customFormat="1" ht="11.25">
      <c r="A714" s="124"/>
      <c r="B714" s="116">
        <v>713</v>
      </c>
      <c r="C714" s="134"/>
      <c r="D714" s="83"/>
      <c r="E714" s="84"/>
      <c r="F714" s="83"/>
      <c r="G714" s="85"/>
      <c r="H714" s="85"/>
      <c r="I714" s="86"/>
      <c r="J714" s="86"/>
      <c r="K714" s="85"/>
      <c r="L714" s="86"/>
      <c r="M714" s="118"/>
      <c r="N714" s="108"/>
      <c r="O714" s="109"/>
      <c r="P714" s="110"/>
      <c r="Q714" s="86"/>
      <c r="R714" s="86"/>
      <c r="S714" s="128">
        <f t="shared" si="315"/>
        <v>30479.845939999945</v>
      </c>
      <c r="T714" s="128">
        <f t="shared" si="316"/>
        <v>0</v>
      </c>
      <c r="U714" s="126">
        <f t="shared" si="295"/>
        <v>0</v>
      </c>
      <c r="V714" s="126">
        <f t="shared" si="296"/>
        <v>0</v>
      </c>
      <c r="W714" s="125">
        <f t="shared" si="297"/>
        <v>0</v>
      </c>
      <c r="X714" s="125">
        <f t="shared" si="298"/>
        <v>0</v>
      </c>
      <c r="Y714" s="127">
        <f t="shared" si="299"/>
        <v>1407.0099999999979</v>
      </c>
      <c r="Z714" s="127">
        <f t="shared" si="300"/>
        <v>479.84593999999817</v>
      </c>
      <c r="AA714" s="127">
        <f t="shared" si="301"/>
        <v>1407.0099999999979</v>
      </c>
      <c r="AB714" s="127">
        <f t="shared" si="302"/>
        <v>479.84593999999817</v>
      </c>
      <c r="AC714" s="91" t="str">
        <f>VLOOKUP(WEEKDAY(C714,2),Служебный!K$4:L$10,2)</f>
        <v>сб</v>
      </c>
      <c r="AD714" s="111" t="str">
        <f t="shared" si="310"/>
        <v/>
      </c>
      <c r="AE714" s="91" t="e">
        <f>VLOOKUP(G:G,Служебный!B:G,6,)</f>
        <v>#N/A</v>
      </c>
      <c r="AF714" s="91" t="e">
        <f>VLOOKUP(G:G,Служебный!B:G,3,FALSE)</f>
        <v>#N/A</v>
      </c>
      <c r="AG714" s="91" t="e">
        <f>VLOOKUP(G:G,Служебный!B:G,4,FALSE)</f>
        <v>#N/A</v>
      </c>
      <c r="AH714" s="112">
        <f t="shared" si="303"/>
        <v>0</v>
      </c>
      <c r="AI714" s="112">
        <f t="shared" si="304"/>
        <v>0</v>
      </c>
      <c r="AJ714" s="112" t="str">
        <f t="shared" si="311"/>
        <v>интрадей</v>
      </c>
      <c r="AK714" s="91" t="str">
        <f>IF(D714&lt;Служебный!P$3,"Раньше открытия",IF(D714&gt;Служебный!P$6,"Позже закрытия",IF(D714&lt;Служебный!P$4,Служебный!N$4,IF((D714&gt;Служебный!P$5),Служебный!N$6,Служебный!N$5))))</f>
        <v>9:30 - 11:00</v>
      </c>
      <c r="AL714" s="91">
        <f t="shared" si="305"/>
        <v>0</v>
      </c>
      <c r="AM714" s="91">
        <f t="shared" si="306"/>
        <v>0</v>
      </c>
      <c r="AN714" s="91" t="str">
        <f t="shared" si="317"/>
        <v/>
      </c>
      <c r="AO714" s="91" t="str">
        <f t="shared" si="318"/>
        <v/>
      </c>
      <c r="AP714" s="113" t="str">
        <f t="shared" si="319"/>
        <v/>
      </c>
      <c r="AQ714" s="114">
        <f t="shared" si="312"/>
        <v>0</v>
      </c>
      <c r="AR714" s="114">
        <f t="shared" si="313"/>
        <v>30000</v>
      </c>
      <c r="AS714" s="114">
        <f t="shared" si="314"/>
        <v>1.5994864666664823</v>
      </c>
      <c r="AT714" s="114">
        <f t="shared" si="320"/>
        <v>0</v>
      </c>
      <c r="AU714" s="91">
        <f t="shared" si="307"/>
        <v>0</v>
      </c>
      <c r="AV714" s="91">
        <f t="shared" si="308"/>
        <v>0</v>
      </c>
      <c r="AW714" s="91">
        <f t="shared" si="309"/>
        <v>0</v>
      </c>
      <c r="AX714" s="115">
        <f>IF(AV714=0,AX713,IF(VLOOKUP(C713,Сводный!I:L,2,FALSE)&lt;0,IF(AX713&lt;0,AX713-1,-1),IF(AX713&gt;0,AX713+1,1)))</f>
        <v>-1</v>
      </c>
      <c r="AY714" s="120"/>
    </row>
    <row r="715" spans="1:51" s="25" customFormat="1" ht="11.25">
      <c r="A715" s="124"/>
      <c r="B715" s="116">
        <v>714</v>
      </c>
      <c r="C715" s="134"/>
      <c r="D715" s="83"/>
      <c r="E715" s="84"/>
      <c r="F715" s="83"/>
      <c r="G715" s="85"/>
      <c r="H715" s="85"/>
      <c r="I715" s="86"/>
      <c r="J715" s="86"/>
      <c r="K715" s="85"/>
      <c r="L715" s="86"/>
      <c r="M715" s="118"/>
      <c r="N715" s="108"/>
      <c r="O715" s="109"/>
      <c r="P715" s="110"/>
      <c r="Q715" s="86"/>
      <c r="R715" s="86"/>
      <c r="S715" s="128">
        <f t="shared" si="315"/>
        <v>30479.845939999945</v>
      </c>
      <c r="T715" s="128">
        <f t="shared" si="316"/>
        <v>0</v>
      </c>
      <c r="U715" s="126">
        <f t="shared" si="295"/>
        <v>0</v>
      </c>
      <c r="V715" s="126">
        <f t="shared" si="296"/>
        <v>0</v>
      </c>
      <c r="W715" s="125">
        <f t="shared" si="297"/>
        <v>0</v>
      </c>
      <c r="X715" s="125">
        <f t="shared" si="298"/>
        <v>0</v>
      </c>
      <c r="Y715" s="127">
        <f t="shared" si="299"/>
        <v>1407.0099999999979</v>
      </c>
      <c r="Z715" s="127">
        <f t="shared" si="300"/>
        <v>479.84593999999817</v>
      </c>
      <c r="AA715" s="127">
        <f t="shared" si="301"/>
        <v>1407.0099999999979</v>
      </c>
      <c r="AB715" s="127">
        <f t="shared" si="302"/>
        <v>479.84593999999817</v>
      </c>
      <c r="AC715" s="91" t="str">
        <f>VLOOKUP(WEEKDAY(C715,2),Служебный!K$4:L$10,2)</f>
        <v>сб</v>
      </c>
      <c r="AD715" s="111" t="str">
        <f t="shared" si="310"/>
        <v/>
      </c>
      <c r="AE715" s="91" t="e">
        <f>VLOOKUP(G:G,Служебный!B:G,6,)</f>
        <v>#N/A</v>
      </c>
      <c r="AF715" s="91" t="e">
        <f>VLOOKUP(G:G,Служебный!B:G,3,FALSE)</f>
        <v>#N/A</v>
      </c>
      <c r="AG715" s="91" t="e">
        <f>VLOOKUP(G:G,Служебный!B:G,4,FALSE)</f>
        <v>#N/A</v>
      </c>
      <c r="AH715" s="112">
        <f t="shared" si="303"/>
        <v>0</v>
      </c>
      <c r="AI715" s="112">
        <f t="shared" si="304"/>
        <v>0</v>
      </c>
      <c r="AJ715" s="112" t="str">
        <f t="shared" si="311"/>
        <v>интрадей</v>
      </c>
      <c r="AK715" s="91" t="str">
        <f>IF(D715&lt;Служебный!P$3,"Раньше открытия",IF(D715&gt;Служебный!P$6,"Позже закрытия",IF(D715&lt;Служебный!P$4,Служебный!N$4,IF((D715&gt;Служебный!P$5),Служебный!N$6,Служебный!N$5))))</f>
        <v>9:30 - 11:00</v>
      </c>
      <c r="AL715" s="91">
        <f t="shared" si="305"/>
        <v>0</v>
      </c>
      <c r="AM715" s="91">
        <f t="shared" si="306"/>
        <v>0</v>
      </c>
      <c r="AN715" s="91" t="str">
        <f t="shared" si="317"/>
        <v/>
      </c>
      <c r="AO715" s="91" t="str">
        <f t="shared" si="318"/>
        <v/>
      </c>
      <c r="AP715" s="113" t="str">
        <f t="shared" si="319"/>
        <v/>
      </c>
      <c r="AQ715" s="114">
        <f t="shared" si="312"/>
        <v>0</v>
      </c>
      <c r="AR715" s="114">
        <f t="shared" si="313"/>
        <v>30000</v>
      </c>
      <c r="AS715" s="114">
        <f t="shared" si="314"/>
        <v>1.5994864666664823</v>
      </c>
      <c r="AT715" s="114">
        <f t="shared" si="320"/>
        <v>0</v>
      </c>
      <c r="AU715" s="91">
        <f t="shared" si="307"/>
        <v>0</v>
      </c>
      <c r="AV715" s="91">
        <f t="shared" si="308"/>
        <v>0</v>
      </c>
      <c r="AW715" s="91">
        <f t="shared" si="309"/>
        <v>0</v>
      </c>
      <c r="AX715" s="115">
        <f>IF(AV715=0,AX714,IF(VLOOKUP(C714,Сводный!I:L,2,FALSE)&lt;0,IF(AX714&lt;0,AX714-1,-1),IF(AX714&gt;0,AX714+1,1)))</f>
        <v>-1</v>
      </c>
      <c r="AY715" s="120"/>
    </row>
    <row r="716" spans="1:51" s="25" customFormat="1" ht="11.25">
      <c r="A716" s="124"/>
      <c r="B716" s="116">
        <v>715</v>
      </c>
      <c r="C716" s="134"/>
      <c r="D716" s="83"/>
      <c r="E716" s="84"/>
      <c r="F716" s="83"/>
      <c r="G716" s="85"/>
      <c r="H716" s="85"/>
      <c r="I716" s="86"/>
      <c r="J716" s="86"/>
      <c r="K716" s="85"/>
      <c r="L716" s="86"/>
      <c r="M716" s="118"/>
      <c r="N716" s="108"/>
      <c r="O716" s="109"/>
      <c r="P716" s="110"/>
      <c r="Q716" s="86"/>
      <c r="R716" s="86"/>
      <c r="S716" s="128">
        <f t="shared" si="315"/>
        <v>30479.845939999945</v>
      </c>
      <c r="T716" s="128">
        <f t="shared" si="316"/>
        <v>0</v>
      </c>
      <c r="U716" s="126">
        <f t="shared" si="295"/>
        <v>0</v>
      </c>
      <c r="V716" s="126">
        <f t="shared" si="296"/>
        <v>0</v>
      </c>
      <c r="W716" s="125">
        <f t="shared" si="297"/>
        <v>0</v>
      </c>
      <c r="X716" s="125">
        <f t="shared" si="298"/>
        <v>0</v>
      </c>
      <c r="Y716" s="127">
        <f t="shared" si="299"/>
        <v>1407.0099999999979</v>
      </c>
      <c r="Z716" s="127">
        <f t="shared" si="300"/>
        <v>479.84593999999817</v>
      </c>
      <c r="AA716" s="127">
        <f t="shared" si="301"/>
        <v>1407.0099999999979</v>
      </c>
      <c r="AB716" s="127">
        <f t="shared" si="302"/>
        <v>479.84593999999817</v>
      </c>
      <c r="AC716" s="91" t="str">
        <f>VLOOKUP(WEEKDAY(C716,2),Служебный!K$4:L$10,2)</f>
        <v>сб</v>
      </c>
      <c r="AD716" s="111" t="str">
        <f t="shared" si="310"/>
        <v/>
      </c>
      <c r="AE716" s="91" t="e">
        <f>VLOOKUP(G:G,Служебный!B:G,6,)</f>
        <v>#N/A</v>
      </c>
      <c r="AF716" s="91" t="e">
        <f>VLOOKUP(G:G,Служебный!B:G,3,FALSE)</f>
        <v>#N/A</v>
      </c>
      <c r="AG716" s="91" t="e">
        <f>VLOOKUP(G:G,Служебный!B:G,4,FALSE)</f>
        <v>#N/A</v>
      </c>
      <c r="AH716" s="112">
        <f t="shared" si="303"/>
        <v>0</v>
      </c>
      <c r="AI716" s="112">
        <f t="shared" si="304"/>
        <v>0</v>
      </c>
      <c r="AJ716" s="112" t="str">
        <f t="shared" si="311"/>
        <v>интрадей</v>
      </c>
      <c r="AK716" s="91" t="str">
        <f>IF(D716&lt;Служебный!P$3,"Раньше открытия",IF(D716&gt;Служебный!P$6,"Позже закрытия",IF(D716&lt;Служебный!P$4,Служебный!N$4,IF((D716&gt;Служебный!P$5),Служебный!N$6,Служебный!N$5))))</f>
        <v>9:30 - 11:00</v>
      </c>
      <c r="AL716" s="91">
        <f t="shared" si="305"/>
        <v>0</v>
      </c>
      <c r="AM716" s="91">
        <f t="shared" si="306"/>
        <v>0</v>
      </c>
      <c r="AN716" s="91" t="str">
        <f t="shared" si="317"/>
        <v/>
      </c>
      <c r="AO716" s="91" t="str">
        <f t="shared" si="318"/>
        <v/>
      </c>
      <c r="AP716" s="113" t="str">
        <f t="shared" si="319"/>
        <v/>
      </c>
      <c r="AQ716" s="114">
        <f t="shared" si="312"/>
        <v>0</v>
      </c>
      <c r="AR716" s="114">
        <f t="shared" si="313"/>
        <v>30000</v>
      </c>
      <c r="AS716" s="114">
        <f t="shared" si="314"/>
        <v>1.5994864666664823</v>
      </c>
      <c r="AT716" s="114">
        <f t="shared" si="320"/>
        <v>0</v>
      </c>
      <c r="AU716" s="91">
        <f t="shared" si="307"/>
        <v>0</v>
      </c>
      <c r="AV716" s="91">
        <f t="shared" si="308"/>
        <v>0</v>
      </c>
      <c r="AW716" s="91">
        <f t="shared" si="309"/>
        <v>0</v>
      </c>
      <c r="AX716" s="115">
        <f>IF(AV716=0,AX715,IF(VLOOKUP(C715,Сводный!I:L,2,FALSE)&lt;0,IF(AX715&lt;0,AX715-1,-1),IF(AX715&gt;0,AX715+1,1)))</f>
        <v>-1</v>
      </c>
      <c r="AY716" s="120"/>
    </row>
    <row r="717" spans="1:51" s="25" customFormat="1" ht="11.25">
      <c r="A717" s="124"/>
      <c r="B717" s="116">
        <v>716</v>
      </c>
      <c r="C717" s="134"/>
      <c r="D717" s="83"/>
      <c r="E717" s="84"/>
      <c r="F717" s="83"/>
      <c r="G717" s="85"/>
      <c r="H717" s="85"/>
      <c r="I717" s="86"/>
      <c r="J717" s="86"/>
      <c r="K717" s="85"/>
      <c r="L717" s="86"/>
      <c r="M717" s="118"/>
      <c r="N717" s="108"/>
      <c r="O717" s="109"/>
      <c r="P717" s="110"/>
      <c r="Q717" s="86"/>
      <c r="R717" s="86"/>
      <c r="S717" s="128">
        <f t="shared" si="315"/>
        <v>30479.845939999945</v>
      </c>
      <c r="T717" s="128">
        <f t="shared" si="316"/>
        <v>0</v>
      </c>
      <c r="U717" s="126">
        <f t="shared" si="295"/>
        <v>0</v>
      </c>
      <c r="V717" s="126">
        <f t="shared" si="296"/>
        <v>0</v>
      </c>
      <c r="W717" s="125">
        <f t="shared" si="297"/>
        <v>0</v>
      </c>
      <c r="X717" s="125">
        <f t="shared" si="298"/>
        <v>0</v>
      </c>
      <c r="Y717" s="127">
        <f t="shared" si="299"/>
        <v>1407.0099999999979</v>
      </c>
      <c r="Z717" s="127">
        <f t="shared" si="300"/>
        <v>479.84593999999817</v>
      </c>
      <c r="AA717" s="127">
        <f t="shared" si="301"/>
        <v>1407.0099999999979</v>
      </c>
      <c r="AB717" s="127">
        <f t="shared" si="302"/>
        <v>479.84593999999817</v>
      </c>
      <c r="AC717" s="91" t="str">
        <f>VLOOKUP(WEEKDAY(C717,2),Служебный!K$4:L$10,2)</f>
        <v>сб</v>
      </c>
      <c r="AD717" s="111" t="str">
        <f t="shared" si="310"/>
        <v/>
      </c>
      <c r="AE717" s="91" t="e">
        <f>VLOOKUP(G:G,Служебный!B:G,6,)</f>
        <v>#N/A</v>
      </c>
      <c r="AF717" s="91" t="e">
        <f>VLOOKUP(G:G,Служебный!B:G,3,FALSE)</f>
        <v>#N/A</v>
      </c>
      <c r="AG717" s="91" t="e">
        <f>VLOOKUP(G:G,Служебный!B:G,4,FALSE)</f>
        <v>#N/A</v>
      </c>
      <c r="AH717" s="112">
        <f t="shared" si="303"/>
        <v>0</v>
      </c>
      <c r="AI717" s="112">
        <f t="shared" si="304"/>
        <v>0</v>
      </c>
      <c r="AJ717" s="112" t="str">
        <f t="shared" si="311"/>
        <v>интрадей</v>
      </c>
      <c r="AK717" s="91" t="str">
        <f>IF(D717&lt;Служебный!P$3,"Раньше открытия",IF(D717&gt;Служебный!P$6,"Позже закрытия",IF(D717&lt;Служебный!P$4,Служебный!N$4,IF((D717&gt;Служебный!P$5),Служебный!N$6,Служебный!N$5))))</f>
        <v>9:30 - 11:00</v>
      </c>
      <c r="AL717" s="91">
        <f t="shared" si="305"/>
        <v>0</v>
      </c>
      <c r="AM717" s="91">
        <f t="shared" si="306"/>
        <v>0</v>
      </c>
      <c r="AN717" s="91" t="str">
        <f t="shared" si="317"/>
        <v/>
      </c>
      <c r="AO717" s="91" t="str">
        <f t="shared" si="318"/>
        <v/>
      </c>
      <c r="AP717" s="113" t="str">
        <f t="shared" si="319"/>
        <v/>
      </c>
      <c r="AQ717" s="114">
        <f t="shared" si="312"/>
        <v>0</v>
      </c>
      <c r="AR717" s="114">
        <f t="shared" si="313"/>
        <v>30000</v>
      </c>
      <c r="AS717" s="114">
        <f t="shared" si="314"/>
        <v>1.5994864666664823</v>
      </c>
      <c r="AT717" s="114">
        <f t="shared" si="320"/>
        <v>0</v>
      </c>
      <c r="AU717" s="91">
        <f t="shared" si="307"/>
        <v>0</v>
      </c>
      <c r="AV717" s="91">
        <f t="shared" si="308"/>
        <v>0</v>
      </c>
      <c r="AW717" s="91">
        <f t="shared" si="309"/>
        <v>0</v>
      </c>
      <c r="AX717" s="115">
        <f>IF(AV717=0,AX716,IF(VLOOKUP(C716,Сводный!I:L,2,FALSE)&lt;0,IF(AX716&lt;0,AX716-1,-1),IF(AX716&gt;0,AX716+1,1)))</f>
        <v>-1</v>
      </c>
      <c r="AY717" s="120"/>
    </row>
    <row r="718" spans="1:51" s="25" customFormat="1" ht="11.25">
      <c r="A718" s="124"/>
      <c r="B718" s="116">
        <v>717</v>
      </c>
      <c r="C718" s="134"/>
      <c r="D718" s="83"/>
      <c r="E718" s="84"/>
      <c r="F718" s="83"/>
      <c r="G718" s="85"/>
      <c r="H718" s="85"/>
      <c r="I718" s="86"/>
      <c r="J718" s="86"/>
      <c r="K718" s="85"/>
      <c r="L718" s="86"/>
      <c r="M718" s="118"/>
      <c r="N718" s="108"/>
      <c r="O718" s="109"/>
      <c r="P718" s="110"/>
      <c r="Q718" s="86"/>
      <c r="R718" s="86"/>
      <c r="S718" s="128">
        <f t="shared" si="315"/>
        <v>30479.845939999945</v>
      </c>
      <c r="T718" s="128">
        <f t="shared" si="316"/>
        <v>0</v>
      </c>
      <c r="U718" s="126">
        <f t="shared" si="295"/>
        <v>0</v>
      </c>
      <c r="V718" s="126">
        <f t="shared" si="296"/>
        <v>0</v>
      </c>
      <c r="W718" s="125">
        <f t="shared" si="297"/>
        <v>0</v>
      </c>
      <c r="X718" s="125">
        <f t="shared" si="298"/>
        <v>0</v>
      </c>
      <c r="Y718" s="127">
        <f t="shared" si="299"/>
        <v>1407.0099999999979</v>
      </c>
      <c r="Z718" s="127">
        <f t="shared" si="300"/>
        <v>479.84593999999817</v>
      </c>
      <c r="AA718" s="127">
        <f t="shared" si="301"/>
        <v>1407.0099999999979</v>
      </c>
      <c r="AB718" s="127">
        <f t="shared" si="302"/>
        <v>479.84593999999817</v>
      </c>
      <c r="AC718" s="91" t="str">
        <f>VLOOKUP(WEEKDAY(C718,2),Служебный!K$4:L$10,2)</f>
        <v>сб</v>
      </c>
      <c r="AD718" s="111" t="str">
        <f t="shared" si="310"/>
        <v/>
      </c>
      <c r="AE718" s="91" t="e">
        <f>VLOOKUP(G:G,Служебный!B:G,6,)</f>
        <v>#N/A</v>
      </c>
      <c r="AF718" s="91" t="e">
        <f>VLOOKUP(G:G,Служебный!B:G,3,FALSE)</f>
        <v>#N/A</v>
      </c>
      <c r="AG718" s="91" t="e">
        <f>VLOOKUP(G:G,Служебный!B:G,4,FALSE)</f>
        <v>#N/A</v>
      </c>
      <c r="AH718" s="112">
        <f t="shared" si="303"/>
        <v>0</v>
      </c>
      <c r="AI718" s="112">
        <f t="shared" si="304"/>
        <v>0</v>
      </c>
      <c r="AJ718" s="112" t="str">
        <f t="shared" si="311"/>
        <v>интрадей</v>
      </c>
      <c r="AK718" s="91" t="str">
        <f>IF(D718&lt;Служебный!P$3,"Раньше открытия",IF(D718&gt;Служебный!P$6,"Позже закрытия",IF(D718&lt;Служебный!P$4,Служебный!N$4,IF((D718&gt;Служебный!P$5),Служебный!N$6,Служебный!N$5))))</f>
        <v>9:30 - 11:00</v>
      </c>
      <c r="AL718" s="91">
        <f t="shared" si="305"/>
        <v>0</v>
      </c>
      <c r="AM718" s="91">
        <f t="shared" si="306"/>
        <v>0</v>
      </c>
      <c r="AN718" s="91" t="str">
        <f t="shared" si="317"/>
        <v/>
      </c>
      <c r="AO718" s="91" t="str">
        <f t="shared" si="318"/>
        <v/>
      </c>
      <c r="AP718" s="113" t="str">
        <f t="shared" si="319"/>
        <v/>
      </c>
      <c r="AQ718" s="114">
        <f t="shared" si="312"/>
        <v>0</v>
      </c>
      <c r="AR718" s="114">
        <f t="shared" si="313"/>
        <v>30000</v>
      </c>
      <c r="AS718" s="114">
        <f t="shared" si="314"/>
        <v>1.5994864666664823</v>
      </c>
      <c r="AT718" s="114">
        <f t="shared" si="320"/>
        <v>0</v>
      </c>
      <c r="AU718" s="91">
        <f t="shared" si="307"/>
        <v>0</v>
      </c>
      <c r="AV718" s="91">
        <f t="shared" si="308"/>
        <v>0</v>
      </c>
      <c r="AW718" s="91">
        <f t="shared" si="309"/>
        <v>0</v>
      </c>
      <c r="AX718" s="115">
        <f>IF(AV718=0,AX717,IF(VLOOKUP(C717,Сводный!I:L,2,FALSE)&lt;0,IF(AX717&lt;0,AX717-1,-1),IF(AX717&gt;0,AX717+1,1)))</f>
        <v>-1</v>
      </c>
      <c r="AY718" s="120"/>
    </row>
    <row r="719" spans="1:51" s="25" customFormat="1" ht="11.25">
      <c r="A719" s="124"/>
      <c r="B719" s="116">
        <v>718</v>
      </c>
      <c r="C719" s="134"/>
      <c r="D719" s="83"/>
      <c r="E719" s="84"/>
      <c r="F719" s="83"/>
      <c r="G719" s="85"/>
      <c r="H719" s="85"/>
      <c r="I719" s="86"/>
      <c r="J719" s="86"/>
      <c r="K719" s="85"/>
      <c r="L719" s="86"/>
      <c r="M719" s="118"/>
      <c r="N719" s="108"/>
      <c r="O719" s="109"/>
      <c r="P719" s="110"/>
      <c r="Q719" s="86"/>
      <c r="R719" s="86"/>
      <c r="S719" s="128">
        <f t="shared" si="315"/>
        <v>30479.845939999945</v>
      </c>
      <c r="T719" s="128">
        <f t="shared" si="316"/>
        <v>0</v>
      </c>
      <c r="U719" s="126">
        <f t="shared" si="295"/>
        <v>0</v>
      </c>
      <c r="V719" s="126">
        <f t="shared" si="296"/>
        <v>0</v>
      </c>
      <c r="W719" s="125">
        <f t="shared" si="297"/>
        <v>0</v>
      </c>
      <c r="X719" s="125">
        <f t="shared" si="298"/>
        <v>0</v>
      </c>
      <c r="Y719" s="127">
        <f t="shared" si="299"/>
        <v>1407.0099999999979</v>
      </c>
      <c r="Z719" s="127">
        <f t="shared" si="300"/>
        <v>479.84593999999817</v>
      </c>
      <c r="AA719" s="127">
        <f t="shared" si="301"/>
        <v>1407.0099999999979</v>
      </c>
      <c r="AB719" s="127">
        <f t="shared" si="302"/>
        <v>479.84593999999817</v>
      </c>
      <c r="AC719" s="91" t="str">
        <f>VLOOKUP(WEEKDAY(C719,2),Служебный!K$4:L$10,2)</f>
        <v>сб</v>
      </c>
      <c r="AD719" s="111" t="str">
        <f t="shared" si="310"/>
        <v/>
      </c>
      <c r="AE719" s="91" t="e">
        <f>VLOOKUP(G:G,Служебный!B:G,6,)</f>
        <v>#N/A</v>
      </c>
      <c r="AF719" s="91" t="e">
        <f>VLOOKUP(G:G,Служебный!B:G,3,FALSE)</f>
        <v>#N/A</v>
      </c>
      <c r="AG719" s="91" t="e">
        <f>VLOOKUP(G:G,Служебный!B:G,4,FALSE)</f>
        <v>#N/A</v>
      </c>
      <c r="AH719" s="112">
        <f t="shared" si="303"/>
        <v>0</v>
      </c>
      <c r="AI719" s="112">
        <f t="shared" si="304"/>
        <v>0</v>
      </c>
      <c r="AJ719" s="112" t="str">
        <f t="shared" si="311"/>
        <v>интрадей</v>
      </c>
      <c r="AK719" s="91" t="str">
        <f>IF(D719&lt;Служебный!P$3,"Раньше открытия",IF(D719&gt;Служебный!P$6,"Позже закрытия",IF(D719&lt;Служебный!P$4,Служебный!N$4,IF((D719&gt;Служебный!P$5),Служебный!N$6,Служебный!N$5))))</f>
        <v>9:30 - 11:00</v>
      </c>
      <c r="AL719" s="91">
        <f t="shared" si="305"/>
        <v>0</v>
      </c>
      <c r="AM719" s="91">
        <f t="shared" si="306"/>
        <v>0</v>
      </c>
      <c r="AN719" s="91" t="str">
        <f t="shared" si="317"/>
        <v/>
      </c>
      <c r="AO719" s="91" t="str">
        <f t="shared" si="318"/>
        <v/>
      </c>
      <c r="AP719" s="113" t="str">
        <f t="shared" si="319"/>
        <v/>
      </c>
      <c r="AQ719" s="114">
        <f t="shared" si="312"/>
        <v>0</v>
      </c>
      <c r="AR719" s="114">
        <f t="shared" si="313"/>
        <v>30000</v>
      </c>
      <c r="AS719" s="114">
        <f t="shared" si="314"/>
        <v>1.5994864666664823</v>
      </c>
      <c r="AT719" s="114">
        <f t="shared" si="320"/>
        <v>0</v>
      </c>
      <c r="AU719" s="91">
        <f t="shared" si="307"/>
        <v>0</v>
      </c>
      <c r="AV719" s="91">
        <f t="shared" si="308"/>
        <v>0</v>
      </c>
      <c r="AW719" s="91">
        <f t="shared" si="309"/>
        <v>0</v>
      </c>
      <c r="AX719" s="115">
        <f>IF(AV719=0,AX718,IF(VLOOKUP(C718,Сводный!I:L,2,FALSE)&lt;0,IF(AX718&lt;0,AX718-1,-1),IF(AX718&gt;0,AX718+1,1)))</f>
        <v>-1</v>
      </c>
      <c r="AY719" s="120"/>
    </row>
    <row r="720" spans="1:51" s="25" customFormat="1" ht="11.25">
      <c r="A720" s="124"/>
      <c r="B720" s="116">
        <v>719</v>
      </c>
      <c r="C720" s="134"/>
      <c r="D720" s="83"/>
      <c r="E720" s="84"/>
      <c r="F720" s="83"/>
      <c r="G720" s="85"/>
      <c r="H720" s="85"/>
      <c r="I720" s="86"/>
      <c r="J720" s="86"/>
      <c r="K720" s="85"/>
      <c r="L720" s="86"/>
      <c r="M720" s="118"/>
      <c r="N720" s="108"/>
      <c r="O720" s="109"/>
      <c r="P720" s="110"/>
      <c r="Q720" s="86"/>
      <c r="R720" s="86"/>
      <c r="S720" s="128">
        <f t="shared" si="315"/>
        <v>30479.845939999945</v>
      </c>
      <c r="T720" s="128">
        <f t="shared" si="316"/>
        <v>0</v>
      </c>
      <c r="U720" s="126">
        <f t="shared" ref="U720:U783" si="321">I720*ABS(K720)</f>
        <v>0</v>
      </c>
      <c r="V720" s="126">
        <f t="shared" ref="V720:V783" si="322">J720*ABS(K720)</f>
        <v>0</v>
      </c>
      <c r="W720" s="125">
        <f t="shared" ref="W720:W783" si="323">IF(H720="s",U720-V720,V720-U720)</f>
        <v>0</v>
      </c>
      <c r="X720" s="125">
        <f t="shared" ref="X720:X783" si="324">W720-T720</f>
        <v>0</v>
      </c>
      <c r="Y720" s="127">
        <f t="shared" ref="Y720:Y783" si="325">Y719+W719</f>
        <v>1407.0099999999979</v>
      </c>
      <c r="Z720" s="127">
        <f t="shared" ref="Z720:Z783" si="326">Z719+X719</f>
        <v>479.84593999999817</v>
      </c>
      <c r="AA720" s="127">
        <f t="shared" ref="AA720:AA783" si="327">Y720+W720</f>
        <v>1407.0099999999979</v>
      </c>
      <c r="AB720" s="127">
        <f t="shared" ref="AB720:AB783" si="328">Z720+X720</f>
        <v>479.84593999999817</v>
      </c>
      <c r="AC720" s="91" t="str">
        <f>VLOOKUP(WEEKDAY(C720,2),Служебный!K$4:L$10,2)</f>
        <v>сб</v>
      </c>
      <c r="AD720" s="111" t="str">
        <f t="shared" si="310"/>
        <v/>
      </c>
      <c r="AE720" s="91" t="e">
        <f>VLOOKUP(G:G,Служебный!B:G,6,)</f>
        <v>#N/A</v>
      </c>
      <c r="AF720" s="91" t="e">
        <f>VLOOKUP(G:G,Служебный!B:G,3,FALSE)</f>
        <v>#N/A</v>
      </c>
      <c r="AG720" s="91" t="e">
        <f>VLOOKUP(G:G,Служебный!B:G,4,FALSE)</f>
        <v>#N/A</v>
      </c>
      <c r="AH720" s="112">
        <f t="shared" ref="AH720:AH783" si="329">ROUND(((E720+F720)-(C720+D720))*86400,0)</f>
        <v>0</v>
      </c>
      <c r="AI720" s="112">
        <f t="shared" ref="AI720:AI783" si="330">IF(FLOOR((AH720/60),15)&gt;400,"Среднесрок",FLOOR((AH720/60),15))</f>
        <v>0</v>
      </c>
      <c r="AJ720" s="112" t="str">
        <f t="shared" si="311"/>
        <v>интрадей</v>
      </c>
      <c r="AK720" s="91" t="str">
        <f>IF(D720&lt;Служебный!P$3,"Раньше открытия",IF(D720&gt;Служебный!P$6,"Позже закрытия",IF(D720&lt;Служебный!P$4,Служебный!N$4,IF((D720&gt;Служебный!P$5),Служебный!N$6,Служебный!N$5))))</f>
        <v>9:30 - 11:00</v>
      </c>
      <c r="AL720" s="91">
        <f t="shared" ref="AL720:AL783" si="331">IF(X720&gt;0,X720,0)</f>
        <v>0</v>
      </c>
      <c r="AM720" s="91">
        <f t="shared" ref="AM720:AM783" si="332">IF(X720&lt;0,X720,0)</f>
        <v>0</v>
      </c>
      <c r="AN720" s="91" t="str">
        <f t="shared" si="317"/>
        <v/>
      </c>
      <c r="AO720" s="91" t="str">
        <f t="shared" si="318"/>
        <v/>
      </c>
      <c r="AP720" s="113" t="str">
        <f t="shared" si="319"/>
        <v/>
      </c>
      <c r="AQ720" s="114">
        <f t="shared" si="312"/>
        <v>0</v>
      </c>
      <c r="AR720" s="114">
        <f t="shared" si="313"/>
        <v>30000</v>
      </c>
      <c r="AS720" s="114">
        <f t="shared" si="314"/>
        <v>1.5994864666664823</v>
      </c>
      <c r="AT720" s="114">
        <f t="shared" si="320"/>
        <v>0</v>
      </c>
      <c r="AU720" s="91">
        <f t="shared" ref="AU720:AU783" si="333">IF(C720&lt;&gt;C719,Z720,0)</f>
        <v>0</v>
      </c>
      <c r="AV720" s="91">
        <f t="shared" ref="AV720:AV783" si="334">IF(C720&lt;&gt;C721,AB720,0)</f>
        <v>0</v>
      </c>
      <c r="AW720" s="91">
        <f t="shared" ref="AW720:AW783" si="335">CEILING(I720,5)</f>
        <v>0</v>
      </c>
      <c r="AX720" s="115">
        <f>IF(AV720=0,AX719,IF(VLOOKUP(C719,Сводный!I:L,2,FALSE)&lt;0,IF(AX719&lt;0,AX719-1,-1),IF(AX719&gt;0,AX719+1,1)))</f>
        <v>-1</v>
      </c>
      <c r="AY720" s="120"/>
    </row>
    <row r="721" spans="1:51" s="25" customFormat="1" ht="11.25">
      <c r="A721" s="124"/>
      <c r="B721" s="116">
        <v>720</v>
      </c>
      <c r="C721" s="134"/>
      <c r="D721" s="83"/>
      <c r="E721" s="84"/>
      <c r="F721" s="83"/>
      <c r="G721" s="85"/>
      <c r="H721" s="85"/>
      <c r="I721" s="86"/>
      <c r="J721" s="86"/>
      <c r="K721" s="85"/>
      <c r="L721" s="86"/>
      <c r="M721" s="118"/>
      <c r="N721" s="108"/>
      <c r="O721" s="109"/>
      <c r="P721" s="110"/>
      <c r="Q721" s="86"/>
      <c r="R721" s="86"/>
      <c r="S721" s="128">
        <f t="shared" si="315"/>
        <v>30479.845939999945</v>
      </c>
      <c r="T721" s="128">
        <f t="shared" si="316"/>
        <v>0</v>
      </c>
      <c r="U721" s="126">
        <f t="shared" si="321"/>
        <v>0</v>
      </c>
      <c r="V721" s="126">
        <f t="shared" si="322"/>
        <v>0</v>
      </c>
      <c r="W721" s="125">
        <f t="shared" si="323"/>
        <v>0</v>
      </c>
      <c r="X721" s="125">
        <f t="shared" si="324"/>
        <v>0</v>
      </c>
      <c r="Y721" s="127">
        <f t="shared" si="325"/>
        <v>1407.0099999999979</v>
      </c>
      <c r="Z721" s="127">
        <f t="shared" si="326"/>
        <v>479.84593999999817</v>
      </c>
      <c r="AA721" s="127">
        <f t="shared" si="327"/>
        <v>1407.0099999999979</v>
      </c>
      <c r="AB721" s="127">
        <f t="shared" si="328"/>
        <v>479.84593999999817</v>
      </c>
      <c r="AC721" s="91" t="str">
        <f>VLOOKUP(WEEKDAY(C721,2),Служебный!K$4:L$10,2)</f>
        <v>сб</v>
      </c>
      <c r="AD721" s="111" t="str">
        <f t="shared" ref="AD721:AD784" si="336">IF(G721 &lt;&gt; "",TEXT((HOUR(D721)),0)&amp;"-"&amp;TEXT(HOUR(D721)+1,0),"")</f>
        <v/>
      </c>
      <c r="AE721" s="91" t="e">
        <f>VLOOKUP(G:G,Служебный!B:G,6,)</f>
        <v>#N/A</v>
      </c>
      <c r="AF721" s="91" t="e">
        <f>VLOOKUP(G:G,Служебный!B:G,3,FALSE)</f>
        <v>#N/A</v>
      </c>
      <c r="AG721" s="91" t="e">
        <f>VLOOKUP(G:G,Служебный!B:G,4,FALSE)</f>
        <v>#N/A</v>
      </c>
      <c r="AH721" s="112">
        <f t="shared" si="329"/>
        <v>0</v>
      </c>
      <c r="AI721" s="112">
        <f t="shared" si="330"/>
        <v>0</v>
      </c>
      <c r="AJ721" s="112" t="str">
        <f t="shared" si="311"/>
        <v>интрадей</v>
      </c>
      <c r="AK721" s="91" t="str">
        <f>IF(D721&lt;Служебный!P$3,"Раньше открытия",IF(D721&gt;Служебный!P$6,"Позже закрытия",IF(D721&lt;Служебный!P$4,Служебный!N$4,IF((D721&gt;Служебный!P$5),Служебный!N$6,Служебный!N$5))))</f>
        <v>9:30 - 11:00</v>
      </c>
      <c r="AL721" s="91">
        <f t="shared" si="331"/>
        <v>0</v>
      </c>
      <c r="AM721" s="91">
        <f t="shared" si="332"/>
        <v>0</v>
      </c>
      <c r="AN721" s="91" t="str">
        <f t="shared" si="317"/>
        <v/>
      </c>
      <c r="AO721" s="91" t="str">
        <f t="shared" si="318"/>
        <v/>
      </c>
      <c r="AP721" s="113" t="str">
        <f t="shared" si="319"/>
        <v/>
      </c>
      <c r="AQ721" s="114">
        <f t="shared" si="312"/>
        <v>0</v>
      </c>
      <c r="AR721" s="114">
        <f t="shared" si="313"/>
        <v>30000</v>
      </c>
      <c r="AS721" s="114">
        <f t="shared" si="314"/>
        <v>1.5994864666664823</v>
      </c>
      <c r="AT721" s="114">
        <f t="shared" si="320"/>
        <v>0</v>
      </c>
      <c r="AU721" s="91">
        <f t="shared" si="333"/>
        <v>0</v>
      </c>
      <c r="AV721" s="91">
        <f t="shared" si="334"/>
        <v>0</v>
      </c>
      <c r="AW721" s="91">
        <f t="shared" si="335"/>
        <v>0</v>
      </c>
      <c r="AX721" s="115">
        <f>IF(AV721=0,AX720,IF(VLOOKUP(C720,Сводный!I:L,2,FALSE)&lt;0,IF(AX720&lt;0,AX720-1,-1),IF(AX720&gt;0,AX720+1,1)))</f>
        <v>-1</v>
      </c>
      <c r="AY721" s="120"/>
    </row>
    <row r="722" spans="1:51" s="25" customFormat="1" ht="11.25">
      <c r="A722" s="124"/>
      <c r="B722" s="116">
        <v>721</v>
      </c>
      <c r="C722" s="134"/>
      <c r="D722" s="83"/>
      <c r="E722" s="84"/>
      <c r="F722" s="83"/>
      <c r="G722" s="85"/>
      <c r="H722" s="85"/>
      <c r="I722" s="86"/>
      <c r="J722" s="86"/>
      <c r="K722" s="85"/>
      <c r="L722" s="86"/>
      <c r="M722" s="118"/>
      <c r="N722" s="108"/>
      <c r="O722" s="109"/>
      <c r="P722" s="110"/>
      <c r="Q722" s="86"/>
      <c r="R722" s="86"/>
      <c r="S722" s="128">
        <f t="shared" si="315"/>
        <v>30479.845939999945</v>
      </c>
      <c r="T722" s="128">
        <f t="shared" si="316"/>
        <v>0</v>
      </c>
      <c r="U722" s="126">
        <f t="shared" si="321"/>
        <v>0</v>
      </c>
      <c r="V722" s="126">
        <f t="shared" si="322"/>
        <v>0</v>
      </c>
      <c r="W722" s="125">
        <f t="shared" si="323"/>
        <v>0</v>
      </c>
      <c r="X722" s="125">
        <f t="shared" si="324"/>
        <v>0</v>
      </c>
      <c r="Y722" s="127">
        <f t="shared" si="325"/>
        <v>1407.0099999999979</v>
      </c>
      <c r="Z722" s="127">
        <f t="shared" si="326"/>
        <v>479.84593999999817</v>
      </c>
      <c r="AA722" s="127">
        <f t="shared" si="327"/>
        <v>1407.0099999999979</v>
      </c>
      <c r="AB722" s="127">
        <f t="shared" si="328"/>
        <v>479.84593999999817</v>
      </c>
      <c r="AC722" s="91" t="str">
        <f>VLOOKUP(WEEKDAY(C722,2),Служебный!K$4:L$10,2)</f>
        <v>сб</v>
      </c>
      <c r="AD722" s="111" t="str">
        <f t="shared" si="336"/>
        <v/>
      </c>
      <c r="AE722" s="91" t="e">
        <f>VLOOKUP(G:G,Служебный!B:G,6,)</f>
        <v>#N/A</v>
      </c>
      <c r="AF722" s="91" t="e">
        <f>VLOOKUP(G:G,Служебный!B:G,3,FALSE)</f>
        <v>#N/A</v>
      </c>
      <c r="AG722" s="91" t="e">
        <f>VLOOKUP(G:G,Служебный!B:G,4,FALSE)</f>
        <v>#N/A</v>
      </c>
      <c r="AH722" s="112">
        <f t="shared" si="329"/>
        <v>0</v>
      </c>
      <c r="AI722" s="112">
        <f t="shared" si="330"/>
        <v>0</v>
      </c>
      <c r="AJ722" s="112" t="str">
        <f t="shared" si="311"/>
        <v>интрадей</v>
      </c>
      <c r="AK722" s="91" t="str">
        <f>IF(D722&lt;Служебный!P$3,"Раньше открытия",IF(D722&gt;Служебный!P$6,"Позже закрытия",IF(D722&lt;Служебный!P$4,Служебный!N$4,IF((D722&gt;Служебный!P$5),Служебный!N$6,Служебный!N$5))))</f>
        <v>9:30 - 11:00</v>
      </c>
      <c r="AL722" s="91">
        <f t="shared" si="331"/>
        <v>0</v>
      </c>
      <c r="AM722" s="91">
        <f t="shared" si="332"/>
        <v>0</v>
      </c>
      <c r="AN722" s="91" t="str">
        <f t="shared" si="317"/>
        <v/>
      </c>
      <c r="AO722" s="91" t="str">
        <f t="shared" si="318"/>
        <v/>
      </c>
      <c r="AP722" s="113" t="str">
        <f t="shared" si="319"/>
        <v/>
      </c>
      <c r="AQ722" s="114">
        <f t="shared" si="312"/>
        <v>0</v>
      </c>
      <c r="AR722" s="114">
        <f t="shared" si="313"/>
        <v>30000</v>
      </c>
      <c r="AS722" s="114">
        <f t="shared" si="314"/>
        <v>1.5994864666664823</v>
      </c>
      <c r="AT722" s="114">
        <f t="shared" si="320"/>
        <v>0</v>
      </c>
      <c r="AU722" s="91">
        <f t="shared" si="333"/>
        <v>0</v>
      </c>
      <c r="AV722" s="91">
        <f t="shared" si="334"/>
        <v>0</v>
      </c>
      <c r="AW722" s="91">
        <f t="shared" si="335"/>
        <v>0</v>
      </c>
      <c r="AX722" s="115">
        <f>IF(AV722=0,AX721,IF(VLOOKUP(C721,Сводный!I:L,2,FALSE)&lt;0,IF(AX721&lt;0,AX721-1,-1),IF(AX721&gt;0,AX721+1,1)))</f>
        <v>-1</v>
      </c>
      <c r="AY722" s="120"/>
    </row>
    <row r="723" spans="1:51" s="25" customFormat="1" ht="11.25">
      <c r="A723" s="124"/>
      <c r="B723" s="116">
        <v>722</v>
      </c>
      <c r="C723" s="134"/>
      <c r="D723" s="83"/>
      <c r="E723" s="84"/>
      <c r="F723" s="83"/>
      <c r="G723" s="85"/>
      <c r="H723" s="85"/>
      <c r="I723" s="86"/>
      <c r="J723" s="86"/>
      <c r="K723" s="85"/>
      <c r="L723" s="86"/>
      <c r="M723" s="118"/>
      <c r="N723" s="108"/>
      <c r="O723" s="109"/>
      <c r="P723" s="110"/>
      <c r="Q723" s="86"/>
      <c r="R723" s="86"/>
      <c r="S723" s="128">
        <f t="shared" si="315"/>
        <v>30479.845939999945</v>
      </c>
      <c r="T723" s="128">
        <f t="shared" si="316"/>
        <v>0</v>
      </c>
      <c r="U723" s="126">
        <f t="shared" si="321"/>
        <v>0</v>
      </c>
      <c r="V723" s="126">
        <f t="shared" si="322"/>
        <v>0</v>
      </c>
      <c r="W723" s="125">
        <f t="shared" si="323"/>
        <v>0</v>
      </c>
      <c r="X723" s="125">
        <f t="shared" si="324"/>
        <v>0</v>
      </c>
      <c r="Y723" s="127">
        <f t="shared" si="325"/>
        <v>1407.0099999999979</v>
      </c>
      <c r="Z723" s="127">
        <f t="shared" si="326"/>
        <v>479.84593999999817</v>
      </c>
      <c r="AA723" s="127">
        <f t="shared" si="327"/>
        <v>1407.0099999999979</v>
      </c>
      <c r="AB723" s="127">
        <f t="shared" si="328"/>
        <v>479.84593999999817</v>
      </c>
      <c r="AC723" s="91" t="str">
        <f>VLOOKUP(WEEKDAY(C723,2),Служебный!K$4:L$10,2)</f>
        <v>сб</v>
      </c>
      <c r="AD723" s="111" t="str">
        <f t="shared" si="336"/>
        <v/>
      </c>
      <c r="AE723" s="91" t="e">
        <f>VLOOKUP(G:G,Служебный!B:G,6,)</f>
        <v>#N/A</v>
      </c>
      <c r="AF723" s="91" t="e">
        <f>VLOOKUP(G:G,Служебный!B:G,3,FALSE)</f>
        <v>#N/A</v>
      </c>
      <c r="AG723" s="91" t="e">
        <f>VLOOKUP(G:G,Служебный!B:G,4,FALSE)</f>
        <v>#N/A</v>
      </c>
      <c r="AH723" s="112">
        <f t="shared" si="329"/>
        <v>0</v>
      </c>
      <c r="AI723" s="112">
        <f t="shared" si="330"/>
        <v>0</v>
      </c>
      <c r="AJ723" s="112" t="str">
        <f t="shared" si="311"/>
        <v>интрадей</v>
      </c>
      <c r="AK723" s="91" t="str">
        <f>IF(D723&lt;Служебный!P$3,"Раньше открытия",IF(D723&gt;Служебный!P$6,"Позже закрытия",IF(D723&lt;Служебный!P$4,Служебный!N$4,IF((D723&gt;Служебный!P$5),Служебный!N$6,Служебный!N$5))))</f>
        <v>9:30 - 11:00</v>
      </c>
      <c r="AL723" s="91">
        <f t="shared" si="331"/>
        <v>0</v>
      </c>
      <c r="AM723" s="91">
        <f t="shared" si="332"/>
        <v>0</v>
      </c>
      <c r="AN723" s="91" t="str">
        <f t="shared" si="317"/>
        <v/>
      </c>
      <c r="AO723" s="91" t="str">
        <f t="shared" si="318"/>
        <v/>
      </c>
      <c r="AP723" s="113" t="str">
        <f t="shared" si="319"/>
        <v/>
      </c>
      <c r="AQ723" s="114">
        <f t="shared" si="312"/>
        <v>0</v>
      </c>
      <c r="AR723" s="114">
        <f t="shared" si="313"/>
        <v>30000</v>
      </c>
      <c r="AS723" s="114">
        <f t="shared" si="314"/>
        <v>1.5994864666664823</v>
      </c>
      <c r="AT723" s="114">
        <f t="shared" si="320"/>
        <v>0</v>
      </c>
      <c r="AU723" s="91">
        <f t="shared" si="333"/>
        <v>0</v>
      </c>
      <c r="AV723" s="91">
        <f t="shared" si="334"/>
        <v>0</v>
      </c>
      <c r="AW723" s="91">
        <f t="shared" si="335"/>
        <v>0</v>
      </c>
      <c r="AX723" s="115">
        <f>IF(AV723=0,AX722,IF(VLOOKUP(C722,Сводный!I:L,2,FALSE)&lt;0,IF(AX722&lt;0,AX722-1,-1),IF(AX722&gt;0,AX722+1,1)))</f>
        <v>-1</v>
      </c>
      <c r="AY723" s="120"/>
    </row>
    <row r="724" spans="1:51" s="25" customFormat="1" ht="11.25">
      <c r="A724" s="124"/>
      <c r="B724" s="116">
        <v>723</v>
      </c>
      <c r="C724" s="134"/>
      <c r="D724" s="83"/>
      <c r="E724" s="84"/>
      <c r="F724" s="83"/>
      <c r="G724" s="85"/>
      <c r="H724" s="85"/>
      <c r="I724" s="86"/>
      <c r="J724" s="86"/>
      <c r="K724" s="85"/>
      <c r="L724" s="86"/>
      <c r="M724" s="118"/>
      <c r="N724" s="108"/>
      <c r="O724" s="109"/>
      <c r="P724" s="110"/>
      <c r="Q724" s="86"/>
      <c r="R724" s="86"/>
      <c r="S724" s="128">
        <f t="shared" si="315"/>
        <v>30479.845939999945</v>
      </c>
      <c r="T724" s="128">
        <f t="shared" si="316"/>
        <v>0</v>
      </c>
      <c r="U724" s="126">
        <f t="shared" si="321"/>
        <v>0</v>
      </c>
      <c r="V724" s="126">
        <f t="shared" si="322"/>
        <v>0</v>
      </c>
      <c r="W724" s="125">
        <f t="shared" si="323"/>
        <v>0</v>
      </c>
      <c r="X724" s="125">
        <f t="shared" si="324"/>
        <v>0</v>
      </c>
      <c r="Y724" s="127">
        <f t="shared" si="325"/>
        <v>1407.0099999999979</v>
      </c>
      <c r="Z724" s="127">
        <f t="shared" si="326"/>
        <v>479.84593999999817</v>
      </c>
      <c r="AA724" s="127">
        <f t="shared" si="327"/>
        <v>1407.0099999999979</v>
      </c>
      <c r="AB724" s="127">
        <f t="shared" si="328"/>
        <v>479.84593999999817</v>
      </c>
      <c r="AC724" s="91" t="str">
        <f>VLOOKUP(WEEKDAY(C724,2),Служебный!K$4:L$10,2)</f>
        <v>сб</v>
      </c>
      <c r="AD724" s="111" t="str">
        <f t="shared" si="336"/>
        <v/>
      </c>
      <c r="AE724" s="91" t="e">
        <f>VLOOKUP(G:G,Служебный!B:G,6,)</f>
        <v>#N/A</v>
      </c>
      <c r="AF724" s="91" t="e">
        <f>VLOOKUP(G:G,Служебный!B:G,3,FALSE)</f>
        <v>#N/A</v>
      </c>
      <c r="AG724" s="91" t="e">
        <f>VLOOKUP(G:G,Служебный!B:G,4,FALSE)</f>
        <v>#N/A</v>
      </c>
      <c r="AH724" s="112">
        <f t="shared" si="329"/>
        <v>0</v>
      </c>
      <c r="AI724" s="112">
        <f t="shared" si="330"/>
        <v>0</v>
      </c>
      <c r="AJ724" s="112" t="str">
        <f t="shared" si="311"/>
        <v>интрадей</v>
      </c>
      <c r="AK724" s="91" t="str">
        <f>IF(D724&lt;Служебный!P$3,"Раньше открытия",IF(D724&gt;Служебный!P$6,"Позже закрытия",IF(D724&lt;Служебный!P$4,Служебный!N$4,IF((D724&gt;Служебный!P$5),Служебный!N$6,Служебный!N$5))))</f>
        <v>9:30 - 11:00</v>
      </c>
      <c r="AL724" s="91">
        <f t="shared" si="331"/>
        <v>0</v>
      </c>
      <c r="AM724" s="91">
        <f t="shared" si="332"/>
        <v>0</v>
      </c>
      <c r="AN724" s="91" t="str">
        <f t="shared" si="317"/>
        <v/>
      </c>
      <c r="AO724" s="91" t="str">
        <f t="shared" si="318"/>
        <v/>
      </c>
      <c r="AP724" s="113" t="str">
        <f t="shared" si="319"/>
        <v/>
      </c>
      <c r="AQ724" s="114">
        <f t="shared" si="312"/>
        <v>0</v>
      </c>
      <c r="AR724" s="114">
        <f t="shared" si="313"/>
        <v>30000</v>
      </c>
      <c r="AS724" s="114">
        <f t="shared" si="314"/>
        <v>1.5994864666664823</v>
      </c>
      <c r="AT724" s="114">
        <f t="shared" si="320"/>
        <v>0</v>
      </c>
      <c r="AU724" s="91">
        <f t="shared" si="333"/>
        <v>0</v>
      </c>
      <c r="AV724" s="91">
        <f t="shared" si="334"/>
        <v>0</v>
      </c>
      <c r="AW724" s="91">
        <f t="shared" si="335"/>
        <v>0</v>
      </c>
      <c r="AX724" s="115">
        <f>IF(AV724=0,AX723,IF(VLOOKUP(C723,Сводный!I:L,2,FALSE)&lt;0,IF(AX723&lt;0,AX723-1,-1),IF(AX723&gt;0,AX723+1,1)))</f>
        <v>-1</v>
      </c>
      <c r="AY724" s="120"/>
    </row>
    <row r="725" spans="1:51" s="25" customFormat="1" ht="11.25">
      <c r="A725" s="124"/>
      <c r="B725" s="116">
        <v>724</v>
      </c>
      <c r="C725" s="134"/>
      <c r="D725" s="83"/>
      <c r="E725" s="84"/>
      <c r="F725" s="83"/>
      <c r="G725" s="85"/>
      <c r="H725" s="85"/>
      <c r="I725" s="86"/>
      <c r="J725" s="86"/>
      <c r="K725" s="85"/>
      <c r="L725" s="86"/>
      <c r="M725" s="118"/>
      <c r="N725" s="108"/>
      <c r="O725" s="109"/>
      <c r="P725" s="110"/>
      <c r="Q725" s="86"/>
      <c r="R725" s="86"/>
      <c r="S725" s="128">
        <f t="shared" si="315"/>
        <v>30479.845939999945</v>
      </c>
      <c r="T725" s="128">
        <f t="shared" si="316"/>
        <v>0</v>
      </c>
      <c r="U725" s="126">
        <f t="shared" si="321"/>
        <v>0</v>
      </c>
      <c r="V725" s="126">
        <f t="shared" si="322"/>
        <v>0</v>
      </c>
      <c r="W725" s="125">
        <f t="shared" si="323"/>
        <v>0</v>
      </c>
      <c r="X725" s="125">
        <f t="shared" si="324"/>
        <v>0</v>
      </c>
      <c r="Y725" s="127">
        <f t="shared" si="325"/>
        <v>1407.0099999999979</v>
      </c>
      <c r="Z725" s="127">
        <f t="shared" si="326"/>
        <v>479.84593999999817</v>
      </c>
      <c r="AA725" s="127">
        <f t="shared" si="327"/>
        <v>1407.0099999999979</v>
      </c>
      <c r="AB725" s="127">
        <f t="shared" si="328"/>
        <v>479.84593999999817</v>
      </c>
      <c r="AC725" s="91" t="str">
        <f>VLOOKUP(WEEKDAY(C725,2),Служебный!K$4:L$10,2)</f>
        <v>сб</v>
      </c>
      <c r="AD725" s="111" t="str">
        <f t="shared" si="336"/>
        <v/>
      </c>
      <c r="AE725" s="91" t="e">
        <f>VLOOKUP(G:G,Служебный!B:G,6,)</f>
        <v>#N/A</v>
      </c>
      <c r="AF725" s="91" t="e">
        <f>VLOOKUP(G:G,Служебный!B:G,3,FALSE)</f>
        <v>#N/A</v>
      </c>
      <c r="AG725" s="91" t="e">
        <f>VLOOKUP(G:G,Служебный!B:G,4,FALSE)</f>
        <v>#N/A</v>
      </c>
      <c r="AH725" s="112">
        <f t="shared" si="329"/>
        <v>0</v>
      </c>
      <c r="AI725" s="112">
        <f t="shared" si="330"/>
        <v>0</v>
      </c>
      <c r="AJ725" s="112" t="str">
        <f t="shared" si="311"/>
        <v>интрадей</v>
      </c>
      <c r="AK725" s="91" t="str">
        <f>IF(D725&lt;Служебный!P$3,"Раньше открытия",IF(D725&gt;Служебный!P$6,"Позже закрытия",IF(D725&lt;Служебный!P$4,Служебный!N$4,IF((D725&gt;Служебный!P$5),Служебный!N$6,Служебный!N$5))))</f>
        <v>9:30 - 11:00</v>
      </c>
      <c r="AL725" s="91">
        <f t="shared" si="331"/>
        <v>0</v>
      </c>
      <c r="AM725" s="91">
        <f t="shared" si="332"/>
        <v>0</v>
      </c>
      <c r="AN725" s="91" t="str">
        <f t="shared" si="317"/>
        <v/>
      </c>
      <c r="AO725" s="91" t="str">
        <f t="shared" si="318"/>
        <v/>
      </c>
      <c r="AP725" s="113" t="str">
        <f t="shared" si="319"/>
        <v/>
      </c>
      <c r="AQ725" s="114">
        <f t="shared" si="312"/>
        <v>0</v>
      </c>
      <c r="AR725" s="114">
        <f t="shared" si="313"/>
        <v>30000</v>
      </c>
      <c r="AS725" s="114">
        <f t="shared" si="314"/>
        <v>1.5994864666664823</v>
      </c>
      <c r="AT725" s="114">
        <f t="shared" si="320"/>
        <v>0</v>
      </c>
      <c r="AU725" s="91">
        <f t="shared" si="333"/>
        <v>0</v>
      </c>
      <c r="AV725" s="91">
        <f t="shared" si="334"/>
        <v>0</v>
      </c>
      <c r="AW725" s="91">
        <f t="shared" si="335"/>
        <v>0</v>
      </c>
      <c r="AX725" s="115">
        <f>IF(AV725=0,AX724,IF(VLOOKUP(C724,Сводный!I:L,2,FALSE)&lt;0,IF(AX724&lt;0,AX724-1,-1),IF(AX724&gt;0,AX724+1,1)))</f>
        <v>-1</v>
      </c>
      <c r="AY725" s="120"/>
    </row>
    <row r="726" spans="1:51" s="25" customFormat="1" ht="11.25">
      <c r="A726" s="124"/>
      <c r="B726" s="116">
        <v>725</v>
      </c>
      <c r="C726" s="134"/>
      <c r="D726" s="83"/>
      <c r="E726" s="84"/>
      <c r="F726" s="83"/>
      <c r="G726" s="85"/>
      <c r="H726" s="85"/>
      <c r="I726" s="86"/>
      <c r="J726" s="86"/>
      <c r="K726" s="85"/>
      <c r="L726" s="86"/>
      <c r="M726" s="118"/>
      <c r="N726" s="108"/>
      <c r="O726" s="109"/>
      <c r="P726" s="110"/>
      <c r="Q726" s="86"/>
      <c r="R726" s="86"/>
      <c r="S726" s="128">
        <f t="shared" si="315"/>
        <v>30479.845939999945</v>
      </c>
      <c r="T726" s="128">
        <f t="shared" si="316"/>
        <v>0</v>
      </c>
      <c r="U726" s="126">
        <f t="shared" si="321"/>
        <v>0</v>
      </c>
      <c r="V726" s="126">
        <f t="shared" si="322"/>
        <v>0</v>
      </c>
      <c r="W726" s="125">
        <f t="shared" si="323"/>
        <v>0</v>
      </c>
      <c r="X726" s="125">
        <f t="shared" si="324"/>
        <v>0</v>
      </c>
      <c r="Y726" s="127">
        <f t="shared" si="325"/>
        <v>1407.0099999999979</v>
      </c>
      <c r="Z726" s="127">
        <f t="shared" si="326"/>
        <v>479.84593999999817</v>
      </c>
      <c r="AA726" s="127">
        <f t="shared" si="327"/>
        <v>1407.0099999999979</v>
      </c>
      <c r="AB726" s="127">
        <f t="shared" si="328"/>
        <v>479.84593999999817</v>
      </c>
      <c r="AC726" s="91" t="str">
        <f>VLOOKUP(WEEKDAY(C726,2),Служебный!K$4:L$10,2)</f>
        <v>сб</v>
      </c>
      <c r="AD726" s="111" t="str">
        <f t="shared" si="336"/>
        <v/>
      </c>
      <c r="AE726" s="91" t="e">
        <f>VLOOKUP(G:G,Служебный!B:G,6,)</f>
        <v>#N/A</v>
      </c>
      <c r="AF726" s="91" t="e">
        <f>VLOOKUP(G:G,Служебный!B:G,3,FALSE)</f>
        <v>#N/A</v>
      </c>
      <c r="AG726" s="91" t="e">
        <f>VLOOKUP(G:G,Служебный!B:G,4,FALSE)</f>
        <v>#N/A</v>
      </c>
      <c r="AH726" s="112">
        <f t="shared" si="329"/>
        <v>0</v>
      </c>
      <c r="AI726" s="112">
        <f t="shared" si="330"/>
        <v>0</v>
      </c>
      <c r="AJ726" s="112" t="str">
        <f t="shared" si="311"/>
        <v>интрадей</v>
      </c>
      <c r="AK726" s="91" t="str">
        <f>IF(D726&lt;Служебный!P$3,"Раньше открытия",IF(D726&gt;Служебный!P$6,"Позже закрытия",IF(D726&lt;Служебный!P$4,Служебный!N$4,IF((D726&gt;Служебный!P$5),Служебный!N$6,Служебный!N$5))))</f>
        <v>9:30 - 11:00</v>
      </c>
      <c r="AL726" s="91">
        <f t="shared" si="331"/>
        <v>0</v>
      </c>
      <c r="AM726" s="91">
        <f t="shared" si="332"/>
        <v>0</v>
      </c>
      <c r="AN726" s="91" t="str">
        <f t="shared" si="317"/>
        <v/>
      </c>
      <c r="AO726" s="91" t="str">
        <f t="shared" si="318"/>
        <v/>
      </c>
      <c r="AP726" s="113" t="str">
        <f t="shared" si="319"/>
        <v/>
      </c>
      <c r="AQ726" s="114">
        <f t="shared" si="312"/>
        <v>0</v>
      </c>
      <c r="AR726" s="114">
        <f t="shared" si="313"/>
        <v>30000</v>
      </c>
      <c r="AS726" s="114">
        <f t="shared" si="314"/>
        <v>1.5994864666664823</v>
      </c>
      <c r="AT726" s="114">
        <f t="shared" si="320"/>
        <v>0</v>
      </c>
      <c r="AU726" s="91">
        <f t="shared" si="333"/>
        <v>0</v>
      </c>
      <c r="AV726" s="91">
        <f t="shared" si="334"/>
        <v>0</v>
      </c>
      <c r="AW726" s="91">
        <f t="shared" si="335"/>
        <v>0</v>
      </c>
      <c r="AX726" s="115">
        <f>IF(AV726=0,AX725,IF(VLOOKUP(C725,Сводный!I:L,2,FALSE)&lt;0,IF(AX725&lt;0,AX725-1,-1),IF(AX725&gt;0,AX725+1,1)))</f>
        <v>-1</v>
      </c>
      <c r="AY726" s="120"/>
    </row>
    <row r="727" spans="1:51" s="25" customFormat="1" ht="11.25">
      <c r="A727" s="124"/>
      <c r="B727" s="116">
        <v>726</v>
      </c>
      <c r="C727" s="134"/>
      <c r="D727" s="83"/>
      <c r="E727" s="84"/>
      <c r="F727" s="83"/>
      <c r="G727" s="85"/>
      <c r="H727" s="85"/>
      <c r="I727" s="86"/>
      <c r="J727" s="86"/>
      <c r="K727" s="85"/>
      <c r="L727" s="86"/>
      <c r="M727" s="118"/>
      <c r="N727" s="108"/>
      <c r="O727" s="109"/>
      <c r="P727" s="110"/>
      <c r="Q727" s="86"/>
      <c r="R727" s="86"/>
      <c r="S727" s="128">
        <f t="shared" si="315"/>
        <v>30479.845939999945</v>
      </c>
      <c r="T727" s="128">
        <f t="shared" si="316"/>
        <v>0</v>
      </c>
      <c r="U727" s="126">
        <f t="shared" si="321"/>
        <v>0</v>
      </c>
      <c r="V727" s="126">
        <f t="shared" si="322"/>
        <v>0</v>
      </c>
      <c r="W727" s="125">
        <f t="shared" si="323"/>
        <v>0</v>
      </c>
      <c r="X727" s="125">
        <f t="shared" si="324"/>
        <v>0</v>
      </c>
      <c r="Y727" s="127">
        <f t="shared" si="325"/>
        <v>1407.0099999999979</v>
      </c>
      <c r="Z727" s="127">
        <f t="shared" si="326"/>
        <v>479.84593999999817</v>
      </c>
      <c r="AA727" s="127">
        <f t="shared" si="327"/>
        <v>1407.0099999999979</v>
      </c>
      <c r="AB727" s="127">
        <f t="shared" si="328"/>
        <v>479.84593999999817</v>
      </c>
      <c r="AC727" s="91" t="str">
        <f>VLOOKUP(WEEKDAY(C727,2),Служебный!K$4:L$10,2)</f>
        <v>сб</v>
      </c>
      <c r="AD727" s="111" t="str">
        <f t="shared" si="336"/>
        <v/>
      </c>
      <c r="AE727" s="91" t="e">
        <f>VLOOKUP(G:G,Служебный!B:G,6,)</f>
        <v>#N/A</v>
      </c>
      <c r="AF727" s="91" t="e">
        <f>VLOOKUP(G:G,Служебный!B:G,3,FALSE)</f>
        <v>#N/A</v>
      </c>
      <c r="AG727" s="91" t="e">
        <f>VLOOKUP(G:G,Служебный!B:G,4,FALSE)</f>
        <v>#N/A</v>
      </c>
      <c r="AH727" s="112">
        <f t="shared" si="329"/>
        <v>0</v>
      </c>
      <c r="AI727" s="112">
        <f t="shared" si="330"/>
        <v>0</v>
      </c>
      <c r="AJ727" s="112" t="str">
        <f t="shared" si="311"/>
        <v>интрадей</v>
      </c>
      <c r="AK727" s="91" t="str">
        <f>IF(D727&lt;Служебный!P$3,"Раньше открытия",IF(D727&gt;Служебный!P$6,"Позже закрытия",IF(D727&lt;Служебный!P$4,Служебный!N$4,IF((D727&gt;Служебный!P$5),Служебный!N$6,Служебный!N$5))))</f>
        <v>9:30 - 11:00</v>
      </c>
      <c r="AL727" s="91">
        <f t="shared" si="331"/>
        <v>0</v>
      </c>
      <c r="AM727" s="91">
        <f t="shared" si="332"/>
        <v>0</v>
      </c>
      <c r="AN727" s="91" t="str">
        <f t="shared" si="317"/>
        <v/>
      </c>
      <c r="AO727" s="91" t="str">
        <f t="shared" si="318"/>
        <v/>
      </c>
      <c r="AP727" s="113" t="str">
        <f t="shared" si="319"/>
        <v/>
      </c>
      <c r="AQ727" s="114">
        <f t="shared" si="312"/>
        <v>0</v>
      </c>
      <c r="AR727" s="114">
        <f t="shared" si="313"/>
        <v>30000</v>
      </c>
      <c r="AS727" s="114">
        <f t="shared" si="314"/>
        <v>1.5994864666664823</v>
      </c>
      <c r="AT727" s="114">
        <f t="shared" si="320"/>
        <v>0</v>
      </c>
      <c r="AU727" s="91">
        <f t="shared" si="333"/>
        <v>0</v>
      </c>
      <c r="AV727" s="91">
        <f t="shared" si="334"/>
        <v>0</v>
      </c>
      <c r="AW727" s="91">
        <f t="shared" si="335"/>
        <v>0</v>
      </c>
      <c r="AX727" s="115">
        <f>IF(AV727=0,AX726,IF(VLOOKUP(C726,Сводный!I:L,2,FALSE)&lt;0,IF(AX726&lt;0,AX726-1,-1),IF(AX726&gt;0,AX726+1,1)))</f>
        <v>-1</v>
      </c>
      <c r="AY727" s="120"/>
    </row>
    <row r="728" spans="1:51" s="25" customFormat="1" ht="11.25">
      <c r="A728" s="124"/>
      <c r="B728" s="116">
        <v>727</v>
      </c>
      <c r="C728" s="134"/>
      <c r="D728" s="83"/>
      <c r="E728" s="84"/>
      <c r="F728" s="83"/>
      <c r="G728" s="85"/>
      <c r="H728" s="85"/>
      <c r="I728" s="86"/>
      <c r="J728" s="86"/>
      <c r="K728" s="85"/>
      <c r="L728" s="86"/>
      <c r="M728" s="118"/>
      <c r="N728" s="108"/>
      <c r="O728" s="109"/>
      <c r="P728" s="110"/>
      <c r="Q728" s="86"/>
      <c r="R728" s="86"/>
      <c r="S728" s="128">
        <f t="shared" si="315"/>
        <v>30479.845939999945</v>
      </c>
      <c r="T728" s="128">
        <f t="shared" si="316"/>
        <v>0</v>
      </c>
      <c r="U728" s="126">
        <f t="shared" si="321"/>
        <v>0</v>
      </c>
      <c r="V728" s="126">
        <f t="shared" si="322"/>
        <v>0</v>
      </c>
      <c r="W728" s="125">
        <f t="shared" si="323"/>
        <v>0</v>
      </c>
      <c r="X728" s="125">
        <f t="shared" si="324"/>
        <v>0</v>
      </c>
      <c r="Y728" s="127">
        <f t="shared" si="325"/>
        <v>1407.0099999999979</v>
      </c>
      <c r="Z728" s="127">
        <f t="shared" si="326"/>
        <v>479.84593999999817</v>
      </c>
      <c r="AA728" s="127">
        <f t="shared" si="327"/>
        <v>1407.0099999999979</v>
      </c>
      <c r="AB728" s="127">
        <f t="shared" si="328"/>
        <v>479.84593999999817</v>
      </c>
      <c r="AC728" s="91" t="str">
        <f>VLOOKUP(WEEKDAY(C728,2),Служебный!K$4:L$10,2)</f>
        <v>сб</v>
      </c>
      <c r="AD728" s="111" t="str">
        <f t="shared" si="336"/>
        <v/>
      </c>
      <c r="AE728" s="91" t="e">
        <f>VLOOKUP(G:G,Служебный!B:G,6,)</f>
        <v>#N/A</v>
      </c>
      <c r="AF728" s="91" t="e">
        <f>VLOOKUP(G:G,Служебный!B:G,3,FALSE)</f>
        <v>#N/A</v>
      </c>
      <c r="AG728" s="91" t="e">
        <f>VLOOKUP(G:G,Служебный!B:G,4,FALSE)</f>
        <v>#N/A</v>
      </c>
      <c r="AH728" s="112">
        <f t="shared" si="329"/>
        <v>0</v>
      </c>
      <c r="AI728" s="112">
        <f t="shared" si="330"/>
        <v>0</v>
      </c>
      <c r="AJ728" s="112" t="str">
        <f t="shared" si="311"/>
        <v>интрадей</v>
      </c>
      <c r="AK728" s="91" t="str">
        <f>IF(D728&lt;Служебный!P$3,"Раньше открытия",IF(D728&gt;Служебный!P$6,"Позже закрытия",IF(D728&lt;Служебный!P$4,Служебный!N$4,IF((D728&gt;Служебный!P$5),Служебный!N$6,Служебный!N$5))))</f>
        <v>9:30 - 11:00</v>
      </c>
      <c r="AL728" s="91">
        <f t="shared" si="331"/>
        <v>0</v>
      </c>
      <c r="AM728" s="91">
        <f t="shared" si="332"/>
        <v>0</v>
      </c>
      <c r="AN728" s="91" t="str">
        <f t="shared" si="317"/>
        <v/>
      </c>
      <c r="AO728" s="91" t="str">
        <f t="shared" si="318"/>
        <v/>
      </c>
      <c r="AP728" s="113" t="str">
        <f t="shared" si="319"/>
        <v/>
      </c>
      <c r="AQ728" s="114">
        <f t="shared" si="312"/>
        <v>0</v>
      </c>
      <c r="AR728" s="114">
        <f t="shared" si="313"/>
        <v>30000</v>
      </c>
      <c r="AS728" s="114">
        <f t="shared" si="314"/>
        <v>1.5994864666664823</v>
      </c>
      <c r="AT728" s="114">
        <f t="shared" si="320"/>
        <v>0</v>
      </c>
      <c r="AU728" s="91">
        <f t="shared" si="333"/>
        <v>0</v>
      </c>
      <c r="AV728" s="91">
        <f t="shared" si="334"/>
        <v>0</v>
      </c>
      <c r="AW728" s="91">
        <f t="shared" si="335"/>
        <v>0</v>
      </c>
      <c r="AX728" s="115">
        <f>IF(AV728=0,AX727,IF(VLOOKUP(C727,Сводный!I:L,2,FALSE)&lt;0,IF(AX727&lt;0,AX727-1,-1),IF(AX727&gt;0,AX727+1,1)))</f>
        <v>-1</v>
      </c>
      <c r="AY728" s="120"/>
    </row>
    <row r="729" spans="1:51" s="25" customFormat="1" ht="11.25">
      <c r="A729" s="124"/>
      <c r="B729" s="116">
        <v>728</v>
      </c>
      <c r="C729" s="134"/>
      <c r="D729" s="83"/>
      <c r="E729" s="84"/>
      <c r="F729" s="83"/>
      <c r="G729" s="85"/>
      <c r="H729" s="85"/>
      <c r="I729" s="86"/>
      <c r="J729" s="86"/>
      <c r="K729" s="85"/>
      <c r="L729" s="86"/>
      <c r="M729" s="118"/>
      <c r="N729" s="108"/>
      <c r="O729" s="109"/>
      <c r="P729" s="110"/>
      <c r="Q729" s="86"/>
      <c r="R729" s="86"/>
      <c r="S729" s="128">
        <f t="shared" si="315"/>
        <v>30479.845939999945</v>
      </c>
      <c r="T729" s="128">
        <f t="shared" si="316"/>
        <v>0</v>
      </c>
      <c r="U729" s="126">
        <f t="shared" si="321"/>
        <v>0</v>
      </c>
      <c r="V729" s="126">
        <f t="shared" si="322"/>
        <v>0</v>
      </c>
      <c r="W729" s="125">
        <f t="shared" si="323"/>
        <v>0</v>
      </c>
      <c r="X729" s="125">
        <f t="shared" si="324"/>
        <v>0</v>
      </c>
      <c r="Y729" s="127">
        <f t="shared" si="325"/>
        <v>1407.0099999999979</v>
      </c>
      <c r="Z729" s="127">
        <f t="shared" si="326"/>
        <v>479.84593999999817</v>
      </c>
      <c r="AA729" s="127">
        <f t="shared" si="327"/>
        <v>1407.0099999999979</v>
      </c>
      <c r="AB729" s="127">
        <f t="shared" si="328"/>
        <v>479.84593999999817</v>
      </c>
      <c r="AC729" s="91" t="str">
        <f>VLOOKUP(WEEKDAY(C729,2),Служебный!K$4:L$10,2)</f>
        <v>сб</v>
      </c>
      <c r="AD729" s="111" t="str">
        <f t="shared" si="336"/>
        <v/>
      </c>
      <c r="AE729" s="91" t="e">
        <f>VLOOKUP(G:G,Служебный!B:G,6,)</f>
        <v>#N/A</v>
      </c>
      <c r="AF729" s="91" t="e">
        <f>VLOOKUP(G:G,Служебный!B:G,3,FALSE)</f>
        <v>#N/A</v>
      </c>
      <c r="AG729" s="91" t="e">
        <f>VLOOKUP(G:G,Служебный!B:G,4,FALSE)</f>
        <v>#N/A</v>
      </c>
      <c r="AH729" s="112">
        <f t="shared" si="329"/>
        <v>0</v>
      </c>
      <c r="AI729" s="112">
        <f t="shared" si="330"/>
        <v>0</v>
      </c>
      <c r="AJ729" s="112" t="str">
        <f t="shared" si="311"/>
        <v>интрадей</v>
      </c>
      <c r="AK729" s="91" t="str">
        <f>IF(D729&lt;Служебный!P$3,"Раньше открытия",IF(D729&gt;Служебный!P$6,"Позже закрытия",IF(D729&lt;Служебный!P$4,Служебный!N$4,IF((D729&gt;Служебный!P$5),Служебный!N$6,Служебный!N$5))))</f>
        <v>9:30 - 11:00</v>
      </c>
      <c r="AL729" s="91">
        <f t="shared" si="331"/>
        <v>0</v>
      </c>
      <c r="AM729" s="91">
        <f t="shared" si="332"/>
        <v>0</v>
      </c>
      <c r="AN729" s="91" t="str">
        <f t="shared" si="317"/>
        <v/>
      </c>
      <c r="AO729" s="91" t="str">
        <f t="shared" si="318"/>
        <v/>
      </c>
      <c r="AP729" s="113" t="str">
        <f t="shared" si="319"/>
        <v/>
      </c>
      <c r="AQ729" s="114">
        <f t="shared" si="312"/>
        <v>0</v>
      </c>
      <c r="AR729" s="114">
        <f t="shared" si="313"/>
        <v>30000</v>
      </c>
      <c r="AS729" s="114">
        <f t="shared" si="314"/>
        <v>1.5994864666664823</v>
      </c>
      <c r="AT729" s="114">
        <f t="shared" si="320"/>
        <v>0</v>
      </c>
      <c r="AU729" s="91">
        <f t="shared" si="333"/>
        <v>0</v>
      </c>
      <c r="AV729" s="91">
        <f t="shared" si="334"/>
        <v>0</v>
      </c>
      <c r="AW729" s="91">
        <f t="shared" si="335"/>
        <v>0</v>
      </c>
      <c r="AX729" s="115">
        <f>IF(AV729=0,AX728,IF(VLOOKUP(C728,Сводный!I:L,2,FALSE)&lt;0,IF(AX728&lt;0,AX728-1,-1),IF(AX728&gt;0,AX728+1,1)))</f>
        <v>-1</v>
      </c>
      <c r="AY729" s="120"/>
    </row>
    <row r="730" spans="1:51" s="25" customFormat="1" ht="11.25">
      <c r="A730" s="124"/>
      <c r="B730" s="116">
        <v>729</v>
      </c>
      <c r="C730" s="134"/>
      <c r="D730" s="83"/>
      <c r="E730" s="84"/>
      <c r="F730" s="83"/>
      <c r="G730" s="85"/>
      <c r="H730" s="85"/>
      <c r="I730" s="86"/>
      <c r="J730" s="86"/>
      <c r="K730" s="85"/>
      <c r="L730" s="86"/>
      <c r="M730" s="118"/>
      <c r="N730" s="108"/>
      <c r="O730" s="109"/>
      <c r="P730" s="110"/>
      <c r="Q730" s="86"/>
      <c r="R730" s="86"/>
      <c r="S730" s="128">
        <f t="shared" si="315"/>
        <v>30479.845939999945</v>
      </c>
      <c r="T730" s="128">
        <f t="shared" si="316"/>
        <v>0</v>
      </c>
      <c r="U730" s="126">
        <f t="shared" si="321"/>
        <v>0</v>
      </c>
      <c r="V730" s="126">
        <f t="shared" si="322"/>
        <v>0</v>
      </c>
      <c r="W730" s="125">
        <f t="shared" si="323"/>
        <v>0</v>
      </c>
      <c r="X730" s="125">
        <f t="shared" si="324"/>
        <v>0</v>
      </c>
      <c r="Y730" s="127">
        <f t="shared" si="325"/>
        <v>1407.0099999999979</v>
      </c>
      <c r="Z730" s="127">
        <f t="shared" si="326"/>
        <v>479.84593999999817</v>
      </c>
      <c r="AA730" s="127">
        <f t="shared" si="327"/>
        <v>1407.0099999999979</v>
      </c>
      <c r="AB730" s="127">
        <f t="shared" si="328"/>
        <v>479.84593999999817</v>
      </c>
      <c r="AC730" s="91" t="str">
        <f>VLOOKUP(WEEKDAY(C730,2),Служебный!K$4:L$10,2)</f>
        <v>сб</v>
      </c>
      <c r="AD730" s="111" t="str">
        <f t="shared" si="336"/>
        <v/>
      </c>
      <c r="AE730" s="91" t="e">
        <f>VLOOKUP(G:G,Служебный!B:G,6,)</f>
        <v>#N/A</v>
      </c>
      <c r="AF730" s="91" t="e">
        <f>VLOOKUP(G:G,Служебный!B:G,3,FALSE)</f>
        <v>#N/A</v>
      </c>
      <c r="AG730" s="91" t="e">
        <f>VLOOKUP(G:G,Служебный!B:G,4,FALSE)</f>
        <v>#N/A</v>
      </c>
      <c r="AH730" s="112">
        <f t="shared" si="329"/>
        <v>0</v>
      </c>
      <c r="AI730" s="112">
        <f t="shared" si="330"/>
        <v>0</v>
      </c>
      <c r="AJ730" s="112" t="str">
        <f t="shared" si="311"/>
        <v>интрадей</v>
      </c>
      <c r="AK730" s="91" t="str">
        <f>IF(D730&lt;Служебный!P$3,"Раньше открытия",IF(D730&gt;Служебный!P$6,"Позже закрытия",IF(D730&lt;Служебный!P$4,Служебный!N$4,IF((D730&gt;Служебный!P$5),Служебный!N$6,Служебный!N$5))))</f>
        <v>9:30 - 11:00</v>
      </c>
      <c r="AL730" s="91">
        <f t="shared" si="331"/>
        <v>0</v>
      </c>
      <c r="AM730" s="91">
        <f t="shared" si="332"/>
        <v>0</v>
      </c>
      <c r="AN730" s="91" t="str">
        <f t="shared" si="317"/>
        <v/>
      </c>
      <c r="AO730" s="91" t="str">
        <f t="shared" si="318"/>
        <v/>
      </c>
      <c r="AP730" s="113" t="str">
        <f t="shared" si="319"/>
        <v/>
      </c>
      <c r="AQ730" s="114">
        <f t="shared" si="312"/>
        <v>0</v>
      </c>
      <c r="AR730" s="114">
        <f t="shared" si="313"/>
        <v>30000</v>
      </c>
      <c r="AS730" s="114">
        <f t="shared" si="314"/>
        <v>1.5994864666664823</v>
      </c>
      <c r="AT730" s="114">
        <f t="shared" si="320"/>
        <v>0</v>
      </c>
      <c r="AU730" s="91">
        <f t="shared" si="333"/>
        <v>0</v>
      </c>
      <c r="AV730" s="91">
        <f t="shared" si="334"/>
        <v>0</v>
      </c>
      <c r="AW730" s="91">
        <f t="shared" si="335"/>
        <v>0</v>
      </c>
      <c r="AX730" s="115">
        <f>IF(AV730=0,AX729,IF(VLOOKUP(C729,Сводный!I:L,2,FALSE)&lt;0,IF(AX729&lt;0,AX729-1,-1),IF(AX729&gt;0,AX729+1,1)))</f>
        <v>-1</v>
      </c>
      <c r="AY730" s="120"/>
    </row>
    <row r="731" spans="1:51" s="25" customFormat="1" ht="11.25">
      <c r="A731" s="124"/>
      <c r="B731" s="116">
        <v>730</v>
      </c>
      <c r="C731" s="134"/>
      <c r="D731" s="83"/>
      <c r="E731" s="84"/>
      <c r="F731" s="83"/>
      <c r="G731" s="85"/>
      <c r="H731" s="85"/>
      <c r="I731" s="86"/>
      <c r="J731" s="86"/>
      <c r="K731" s="85"/>
      <c r="L731" s="86"/>
      <c r="M731" s="118"/>
      <c r="N731" s="108"/>
      <c r="O731" s="109"/>
      <c r="P731" s="110"/>
      <c r="Q731" s="86"/>
      <c r="R731" s="86"/>
      <c r="S731" s="128">
        <f t="shared" si="315"/>
        <v>30479.845939999945</v>
      </c>
      <c r="T731" s="128">
        <f t="shared" si="316"/>
        <v>0</v>
      </c>
      <c r="U731" s="126">
        <f t="shared" si="321"/>
        <v>0</v>
      </c>
      <c r="V731" s="126">
        <f t="shared" si="322"/>
        <v>0</v>
      </c>
      <c r="W731" s="125">
        <f t="shared" si="323"/>
        <v>0</v>
      </c>
      <c r="X731" s="125">
        <f t="shared" si="324"/>
        <v>0</v>
      </c>
      <c r="Y731" s="127">
        <f t="shared" si="325"/>
        <v>1407.0099999999979</v>
      </c>
      <c r="Z731" s="127">
        <f t="shared" si="326"/>
        <v>479.84593999999817</v>
      </c>
      <c r="AA731" s="127">
        <f t="shared" si="327"/>
        <v>1407.0099999999979</v>
      </c>
      <c r="AB731" s="127">
        <f t="shared" si="328"/>
        <v>479.84593999999817</v>
      </c>
      <c r="AC731" s="91" t="str">
        <f>VLOOKUP(WEEKDAY(C731,2),Служебный!K$4:L$10,2)</f>
        <v>сб</v>
      </c>
      <c r="AD731" s="111" t="str">
        <f t="shared" si="336"/>
        <v/>
      </c>
      <c r="AE731" s="91" t="e">
        <f>VLOOKUP(G:G,Служебный!B:G,6,)</f>
        <v>#N/A</v>
      </c>
      <c r="AF731" s="91" t="e">
        <f>VLOOKUP(G:G,Служебный!B:G,3,FALSE)</f>
        <v>#N/A</v>
      </c>
      <c r="AG731" s="91" t="e">
        <f>VLOOKUP(G:G,Служебный!B:G,4,FALSE)</f>
        <v>#N/A</v>
      </c>
      <c r="AH731" s="112">
        <f t="shared" si="329"/>
        <v>0</v>
      </c>
      <c r="AI731" s="112">
        <f t="shared" si="330"/>
        <v>0</v>
      </c>
      <c r="AJ731" s="112" t="str">
        <f t="shared" si="311"/>
        <v>интрадей</v>
      </c>
      <c r="AK731" s="91" t="str">
        <f>IF(D731&lt;Служебный!P$3,"Раньше открытия",IF(D731&gt;Служебный!P$6,"Позже закрытия",IF(D731&lt;Служебный!P$4,Служебный!N$4,IF((D731&gt;Служебный!P$5),Служебный!N$6,Служебный!N$5))))</f>
        <v>9:30 - 11:00</v>
      </c>
      <c r="AL731" s="91">
        <f t="shared" si="331"/>
        <v>0</v>
      </c>
      <c r="AM731" s="91">
        <f t="shared" si="332"/>
        <v>0</v>
      </c>
      <c r="AN731" s="91" t="str">
        <f t="shared" si="317"/>
        <v/>
      </c>
      <c r="AO731" s="91" t="str">
        <f t="shared" si="318"/>
        <v/>
      </c>
      <c r="AP731" s="113" t="str">
        <f t="shared" si="319"/>
        <v/>
      </c>
      <c r="AQ731" s="114">
        <f t="shared" si="312"/>
        <v>0</v>
      </c>
      <c r="AR731" s="114">
        <f t="shared" si="313"/>
        <v>30000</v>
      </c>
      <c r="AS731" s="114">
        <f t="shared" si="314"/>
        <v>1.5994864666664823</v>
      </c>
      <c r="AT731" s="114">
        <f t="shared" si="320"/>
        <v>0</v>
      </c>
      <c r="AU731" s="91">
        <f t="shared" si="333"/>
        <v>0</v>
      </c>
      <c r="AV731" s="91">
        <f t="shared" si="334"/>
        <v>0</v>
      </c>
      <c r="AW731" s="91">
        <f t="shared" si="335"/>
        <v>0</v>
      </c>
      <c r="AX731" s="115">
        <f>IF(AV731=0,AX730,IF(VLOOKUP(C730,Сводный!I:L,2,FALSE)&lt;0,IF(AX730&lt;0,AX730-1,-1),IF(AX730&gt;0,AX730+1,1)))</f>
        <v>-1</v>
      </c>
      <c r="AY731" s="120"/>
    </row>
    <row r="732" spans="1:51" s="25" customFormat="1" ht="11.25">
      <c r="A732" s="124"/>
      <c r="B732" s="116">
        <v>731</v>
      </c>
      <c r="C732" s="134"/>
      <c r="D732" s="83"/>
      <c r="E732" s="84"/>
      <c r="F732" s="83"/>
      <c r="G732" s="85"/>
      <c r="H732" s="85"/>
      <c r="I732" s="86"/>
      <c r="J732" s="86"/>
      <c r="K732" s="85"/>
      <c r="L732" s="86"/>
      <c r="M732" s="118"/>
      <c r="N732" s="108"/>
      <c r="O732" s="109"/>
      <c r="P732" s="110"/>
      <c r="Q732" s="86"/>
      <c r="R732" s="86"/>
      <c r="S732" s="128">
        <f t="shared" si="315"/>
        <v>30479.845939999945</v>
      </c>
      <c r="T732" s="128">
        <f t="shared" si="316"/>
        <v>0</v>
      </c>
      <c r="U732" s="126">
        <f t="shared" si="321"/>
        <v>0</v>
      </c>
      <c r="V732" s="126">
        <f t="shared" si="322"/>
        <v>0</v>
      </c>
      <c r="W732" s="125">
        <f t="shared" si="323"/>
        <v>0</v>
      </c>
      <c r="X732" s="125">
        <f t="shared" si="324"/>
        <v>0</v>
      </c>
      <c r="Y732" s="127">
        <f t="shared" si="325"/>
        <v>1407.0099999999979</v>
      </c>
      <c r="Z732" s="127">
        <f t="shared" si="326"/>
        <v>479.84593999999817</v>
      </c>
      <c r="AA732" s="127">
        <f t="shared" si="327"/>
        <v>1407.0099999999979</v>
      </c>
      <c r="AB732" s="127">
        <f t="shared" si="328"/>
        <v>479.84593999999817</v>
      </c>
      <c r="AC732" s="91" t="str">
        <f>VLOOKUP(WEEKDAY(C732,2),Служебный!K$4:L$10,2)</f>
        <v>сб</v>
      </c>
      <c r="AD732" s="111" t="str">
        <f t="shared" si="336"/>
        <v/>
      </c>
      <c r="AE732" s="91" t="e">
        <f>VLOOKUP(G:G,Служебный!B:G,6,)</f>
        <v>#N/A</v>
      </c>
      <c r="AF732" s="91" t="e">
        <f>VLOOKUP(G:G,Служебный!B:G,3,FALSE)</f>
        <v>#N/A</v>
      </c>
      <c r="AG732" s="91" t="e">
        <f>VLOOKUP(G:G,Служебный!B:G,4,FALSE)</f>
        <v>#N/A</v>
      </c>
      <c r="AH732" s="112">
        <f t="shared" si="329"/>
        <v>0</v>
      </c>
      <c r="AI732" s="112">
        <f t="shared" si="330"/>
        <v>0</v>
      </c>
      <c r="AJ732" s="112" t="str">
        <f t="shared" si="311"/>
        <v>интрадей</v>
      </c>
      <c r="AK732" s="91" t="str">
        <f>IF(D732&lt;Служебный!P$3,"Раньше открытия",IF(D732&gt;Служебный!P$6,"Позже закрытия",IF(D732&lt;Служебный!P$4,Служебный!N$4,IF((D732&gt;Служебный!P$5),Служебный!N$6,Служебный!N$5))))</f>
        <v>9:30 - 11:00</v>
      </c>
      <c r="AL732" s="91">
        <f t="shared" si="331"/>
        <v>0</v>
      </c>
      <c r="AM732" s="91">
        <f t="shared" si="332"/>
        <v>0</v>
      </c>
      <c r="AN732" s="91" t="str">
        <f t="shared" si="317"/>
        <v/>
      </c>
      <c r="AO732" s="91" t="str">
        <f t="shared" si="318"/>
        <v/>
      </c>
      <c r="AP732" s="113" t="str">
        <f t="shared" si="319"/>
        <v/>
      </c>
      <c r="AQ732" s="114">
        <f t="shared" si="312"/>
        <v>0</v>
      </c>
      <c r="AR732" s="114">
        <f t="shared" si="313"/>
        <v>30000</v>
      </c>
      <c r="AS732" s="114">
        <f t="shared" si="314"/>
        <v>1.5994864666664823</v>
      </c>
      <c r="AT732" s="114">
        <f t="shared" si="320"/>
        <v>0</v>
      </c>
      <c r="AU732" s="91">
        <f t="shared" si="333"/>
        <v>0</v>
      </c>
      <c r="AV732" s="91">
        <f t="shared" si="334"/>
        <v>0</v>
      </c>
      <c r="AW732" s="91">
        <f t="shared" si="335"/>
        <v>0</v>
      </c>
      <c r="AX732" s="115">
        <f>IF(AV732=0,AX731,IF(VLOOKUP(C731,Сводный!I:L,2,FALSE)&lt;0,IF(AX731&lt;0,AX731-1,-1),IF(AX731&gt;0,AX731+1,1)))</f>
        <v>-1</v>
      </c>
      <c r="AY732" s="120"/>
    </row>
    <row r="733" spans="1:51" s="25" customFormat="1" ht="11.25">
      <c r="A733" s="124"/>
      <c r="B733" s="116">
        <v>732</v>
      </c>
      <c r="C733" s="134"/>
      <c r="D733" s="83"/>
      <c r="E733" s="84"/>
      <c r="F733" s="83"/>
      <c r="G733" s="85"/>
      <c r="H733" s="85"/>
      <c r="I733" s="86"/>
      <c r="J733" s="86"/>
      <c r="K733" s="85"/>
      <c r="L733" s="86"/>
      <c r="M733" s="118"/>
      <c r="N733" s="108"/>
      <c r="O733" s="109"/>
      <c r="P733" s="110"/>
      <c r="Q733" s="86"/>
      <c r="R733" s="86"/>
      <c r="S733" s="128">
        <f t="shared" si="315"/>
        <v>30479.845939999945</v>
      </c>
      <c r="T733" s="128">
        <f t="shared" si="316"/>
        <v>0</v>
      </c>
      <c r="U733" s="126">
        <f t="shared" si="321"/>
        <v>0</v>
      </c>
      <c r="V733" s="126">
        <f t="shared" si="322"/>
        <v>0</v>
      </c>
      <c r="W733" s="125">
        <f t="shared" si="323"/>
        <v>0</v>
      </c>
      <c r="X733" s="125">
        <f t="shared" si="324"/>
        <v>0</v>
      </c>
      <c r="Y733" s="127">
        <f t="shared" si="325"/>
        <v>1407.0099999999979</v>
      </c>
      <c r="Z733" s="127">
        <f t="shared" si="326"/>
        <v>479.84593999999817</v>
      </c>
      <c r="AA733" s="127">
        <f t="shared" si="327"/>
        <v>1407.0099999999979</v>
      </c>
      <c r="AB733" s="127">
        <f t="shared" si="328"/>
        <v>479.84593999999817</v>
      </c>
      <c r="AC733" s="91" t="str">
        <f>VLOOKUP(WEEKDAY(C733,2),Служебный!K$4:L$10,2)</f>
        <v>сб</v>
      </c>
      <c r="AD733" s="111" t="str">
        <f t="shared" si="336"/>
        <v/>
      </c>
      <c r="AE733" s="91" t="e">
        <f>VLOOKUP(G:G,Служебный!B:G,6,)</f>
        <v>#N/A</v>
      </c>
      <c r="AF733" s="91" t="e">
        <f>VLOOKUP(G:G,Служебный!B:G,3,FALSE)</f>
        <v>#N/A</v>
      </c>
      <c r="AG733" s="91" t="e">
        <f>VLOOKUP(G:G,Служебный!B:G,4,FALSE)</f>
        <v>#N/A</v>
      </c>
      <c r="AH733" s="112">
        <f t="shared" si="329"/>
        <v>0</v>
      </c>
      <c r="AI733" s="112">
        <f t="shared" si="330"/>
        <v>0</v>
      </c>
      <c r="AJ733" s="112" t="str">
        <f t="shared" si="311"/>
        <v>интрадей</v>
      </c>
      <c r="AK733" s="91" t="str">
        <f>IF(D733&lt;Служебный!P$3,"Раньше открытия",IF(D733&gt;Служебный!P$6,"Позже закрытия",IF(D733&lt;Служебный!P$4,Служебный!N$4,IF((D733&gt;Служебный!P$5),Служебный!N$6,Служебный!N$5))))</f>
        <v>9:30 - 11:00</v>
      </c>
      <c r="AL733" s="91">
        <f t="shared" si="331"/>
        <v>0</v>
      </c>
      <c r="AM733" s="91">
        <f t="shared" si="332"/>
        <v>0</v>
      </c>
      <c r="AN733" s="91" t="str">
        <f t="shared" si="317"/>
        <v/>
      </c>
      <c r="AO733" s="91" t="str">
        <f t="shared" si="318"/>
        <v/>
      </c>
      <c r="AP733" s="113" t="str">
        <f t="shared" si="319"/>
        <v/>
      </c>
      <c r="AQ733" s="114">
        <f t="shared" si="312"/>
        <v>0</v>
      </c>
      <c r="AR733" s="114">
        <f t="shared" si="313"/>
        <v>30000</v>
      </c>
      <c r="AS733" s="114">
        <f t="shared" si="314"/>
        <v>1.5994864666664823</v>
      </c>
      <c r="AT733" s="114">
        <f t="shared" si="320"/>
        <v>0</v>
      </c>
      <c r="AU733" s="91">
        <f t="shared" si="333"/>
        <v>0</v>
      </c>
      <c r="AV733" s="91">
        <f t="shared" si="334"/>
        <v>0</v>
      </c>
      <c r="AW733" s="91">
        <f t="shared" si="335"/>
        <v>0</v>
      </c>
      <c r="AX733" s="115">
        <f>IF(AV733=0,AX732,IF(VLOOKUP(C732,Сводный!I:L,2,FALSE)&lt;0,IF(AX732&lt;0,AX732-1,-1),IF(AX732&gt;0,AX732+1,1)))</f>
        <v>-1</v>
      </c>
      <c r="AY733" s="120"/>
    </row>
    <row r="734" spans="1:51" s="25" customFormat="1" ht="11.25">
      <c r="A734" s="124"/>
      <c r="B734" s="116">
        <v>733</v>
      </c>
      <c r="C734" s="134"/>
      <c r="D734" s="83"/>
      <c r="E734" s="84"/>
      <c r="F734" s="83"/>
      <c r="G734" s="85"/>
      <c r="H734" s="85"/>
      <c r="I734" s="86"/>
      <c r="J734" s="86"/>
      <c r="K734" s="85"/>
      <c r="L734" s="86"/>
      <c r="M734" s="118"/>
      <c r="N734" s="108"/>
      <c r="O734" s="109"/>
      <c r="P734" s="110"/>
      <c r="Q734" s="86"/>
      <c r="R734" s="86"/>
      <c r="S734" s="128">
        <f t="shared" si="315"/>
        <v>30479.845939999945</v>
      </c>
      <c r="T734" s="128">
        <f t="shared" si="316"/>
        <v>0</v>
      </c>
      <c r="U734" s="126">
        <f t="shared" si="321"/>
        <v>0</v>
      </c>
      <c r="V734" s="126">
        <f t="shared" si="322"/>
        <v>0</v>
      </c>
      <c r="W734" s="125">
        <f t="shared" si="323"/>
        <v>0</v>
      </c>
      <c r="X734" s="125">
        <f t="shared" si="324"/>
        <v>0</v>
      </c>
      <c r="Y734" s="127">
        <f t="shared" si="325"/>
        <v>1407.0099999999979</v>
      </c>
      <c r="Z734" s="127">
        <f t="shared" si="326"/>
        <v>479.84593999999817</v>
      </c>
      <c r="AA734" s="127">
        <f t="shared" si="327"/>
        <v>1407.0099999999979</v>
      </c>
      <c r="AB734" s="127">
        <f t="shared" si="328"/>
        <v>479.84593999999817</v>
      </c>
      <c r="AC734" s="91" t="str">
        <f>VLOOKUP(WEEKDAY(C734,2),Служебный!K$4:L$10,2)</f>
        <v>сб</v>
      </c>
      <c r="AD734" s="111" t="str">
        <f t="shared" si="336"/>
        <v/>
      </c>
      <c r="AE734" s="91" t="e">
        <f>VLOOKUP(G:G,Служебный!B:G,6,)</f>
        <v>#N/A</v>
      </c>
      <c r="AF734" s="91" t="e">
        <f>VLOOKUP(G:G,Служебный!B:G,3,FALSE)</f>
        <v>#N/A</v>
      </c>
      <c r="AG734" s="91" t="e">
        <f>VLOOKUP(G:G,Служебный!B:G,4,FALSE)</f>
        <v>#N/A</v>
      </c>
      <c r="AH734" s="112">
        <f t="shared" si="329"/>
        <v>0</v>
      </c>
      <c r="AI734" s="112">
        <f t="shared" si="330"/>
        <v>0</v>
      </c>
      <c r="AJ734" s="112" t="str">
        <f t="shared" si="311"/>
        <v>интрадей</v>
      </c>
      <c r="AK734" s="91" t="str">
        <f>IF(D734&lt;Служебный!P$3,"Раньше открытия",IF(D734&gt;Служебный!P$6,"Позже закрытия",IF(D734&lt;Служебный!P$4,Служебный!N$4,IF((D734&gt;Служебный!P$5),Служебный!N$6,Служебный!N$5))))</f>
        <v>9:30 - 11:00</v>
      </c>
      <c r="AL734" s="91">
        <f t="shared" si="331"/>
        <v>0</v>
      </c>
      <c r="AM734" s="91">
        <f t="shared" si="332"/>
        <v>0</v>
      </c>
      <c r="AN734" s="91" t="str">
        <f t="shared" si="317"/>
        <v/>
      </c>
      <c r="AO734" s="91" t="str">
        <f t="shared" si="318"/>
        <v/>
      </c>
      <c r="AP734" s="113" t="str">
        <f t="shared" si="319"/>
        <v/>
      </c>
      <c r="AQ734" s="114">
        <f t="shared" si="312"/>
        <v>0</v>
      </c>
      <c r="AR734" s="114">
        <f t="shared" si="313"/>
        <v>30000</v>
      </c>
      <c r="AS734" s="114">
        <f t="shared" si="314"/>
        <v>1.5994864666664823</v>
      </c>
      <c r="AT734" s="114">
        <f t="shared" si="320"/>
        <v>0</v>
      </c>
      <c r="AU734" s="91">
        <f t="shared" si="333"/>
        <v>0</v>
      </c>
      <c r="AV734" s="91">
        <f t="shared" si="334"/>
        <v>0</v>
      </c>
      <c r="AW734" s="91">
        <f t="shared" si="335"/>
        <v>0</v>
      </c>
      <c r="AX734" s="115">
        <f>IF(AV734=0,AX733,IF(VLOOKUP(C733,Сводный!I:L,2,FALSE)&lt;0,IF(AX733&lt;0,AX733-1,-1),IF(AX733&gt;0,AX733+1,1)))</f>
        <v>-1</v>
      </c>
      <c r="AY734" s="120"/>
    </row>
    <row r="735" spans="1:51" s="25" customFormat="1" ht="11.25">
      <c r="A735" s="124"/>
      <c r="B735" s="116">
        <v>734</v>
      </c>
      <c r="C735" s="134"/>
      <c r="D735" s="83"/>
      <c r="E735" s="84"/>
      <c r="F735" s="83"/>
      <c r="G735" s="85"/>
      <c r="H735" s="85"/>
      <c r="I735" s="86"/>
      <c r="J735" s="86"/>
      <c r="K735" s="85"/>
      <c r="L735" s="86"/>
      <c r="M735" s="118"/>
      <c r="N735" s="108"/>
      <c r="O735" s="109"/>
      <c r="P735" s="110"/>
      <c r="Q735" s="86"/>
      <c r="R735" s="86"/>
      <c r="S735" s="128">
        <f t="shared" si="315"/>
        <v>30479.845939999945</v>
      </c>
      <c r="T735" s="128">
        <f t="shared" si="316"/>
        <v>0</v>
      </c>
      <c r="U735" s="126">
        <f t="shared" si="321"/>
        <v>0</v>
      </c>
      <c r="V735" s="126">
        <f t="shared" si="322"/>
        <v>0</v>
      </c>
      <c r="W735" s="125">
        <f t="shared" si="323"/>
        <v>0</v>
      </c>
      <c r="X735" s="125">
        <f t="shared" si="324"/>
        <v>0</v>
      </c>
      <c r="Y735" s="127">
        <f t="shared" si="325"/>
        <v>1407.0099999999979</v>
      </c>
      <c r="Z735" s="127">
        <f t="shared" si="326"/>
        <v>479.84593999999817</v>
      </c>
      <c r="AA735" s="127">
        <f t="shared" si="327"/>
        <v>1407.0099999999979</v>
      </c>
      <c r="AB735" s="127">
        <f t="shared" si="328"/>
        <v>479.84593999999817</v>
      </c>
      <c r="AC735" s="91" t="str">
        <f>VLOOKUP(WEEKDAY(C735,2),Служебный!K$4:L$10,2)</f>
        <v>сб</v>
      </c>
      <c r="AD735" s="111" t="str">
        <f t="shared" si="336"/>
        <v/>
      </c>
      <c r="AE735" s="91" t="e">
        <f>VLOOKUP(G:G,Служебный!B:G,6,)</f>
        <v>#N/A</v>
      </c>
      <c r="AF735" s="91" t="e">
        <f>VLOOKUP(G:G,Служебный!B:G,3,FALSE)</f>
        <v>#N/A</v>
      </c>
      <c r="AG735" s="91" t="e">
        <f>VLOOKUP(G:G,Служебный!B:G,4,FALSE)</f>
        <v>#N/A</v>
      </c>
      <c r="AH735" s="112">
        <f t="shared" si="329"/>
        <v>0</v>
      </c>
      <c r="AI735" s="112">
        <f t="shared" si="330"/>
        <v>0</v>
      </c>
      <c r="AJ735" s="112" t="str">
        <f t="shared" si="311"/>
        <v>интрадей</v>
      </c>
      <c r="AK735" s="91" t="str">
        <f>IF(D735&lt;Служебный!P$3,"Раньше открытия",IF(D735&gt;Служебный!P$6,"Позже закрытия",IF(D735&lt;Служебный!P$4,Служебный!N$4,IF((D735&gt;Служебный!P$5),Служебный!N$6,Служебный!N$5))))</f>
        <v>9:30 - 11:00</v>
      </c>
      <c r="AL735" s="91">
        <f t="shared" si="331"/>
        <v>0</v>
      </c>
      <c r="AM735" s="91">
        <f t="shared" si="332"/>
        <v>0</v>
      </c>
      <c r="AN735" s="91" t="str">
        <f t="shared" si="317"/>
        <v/>
      </c>
      <c r="AO735" s="91" t="str">
        <f t="shared" si="318"/>
        <v/>
      </c>
      <c r="AP735" s="113" t="str">
        <f t="shared" si="319"/>
        <v/>
      </c>
      <c r="AQ735" s="114">
        <f t="shared" si="312"/>
        <v>0</v>
      </c>
      <c r="AR735" s="114">
        <f t="shared" si="313"/>
        <v>30000</v>
      </c>
      <c r="AS735" s="114">
        <f t="shared" si="314"/>
        <v>1.5994864666664823</v>
      </c>
      <c r="AT735" s="114">
        <f t="shared" si="320"/>
        <v>0</v>
      </c>
      <c r="AU735" s="91">
        <f t="shared" si="333"/>
        <v>0</v>
      </c>
      <c r="AV735" s="91">
        <f t="shared" si="334"/>
        <v>0</v>
      </c>
      <c r="AW735" s="91">
        <f t="shared" si="335"/>
        <v>0</v>
      </c>
      <c r="AX735" s="115">
        <f>IF(AV735=0,AX734,IF(VLOOKUP(C734,Сводный!I:L,2,FALSE)&lt;0,IF(AX734&lt;0,AX734-1,-1),IF(AX734&gt;0,AX734+1,1)))</f>
        <v>-1</v>
      </c>
      <c r="AY735" s="120"/>
    </row>
    <row r="736" spans="1:51" s="25" customFormat="1" ht="11.25">
      <c r="A736" s="124"/>
      <c r="B736" s="116">
        <v>735</v>
      </c>
      <c r="C736" s="134"/>
      <c r="D736" s="83"/>
      <c r="E736" s="84"/>
      <c r="F736" s="83"/>
      <c r="G736" s="85"/>
      <c r="H736" s="85"/>
      <c r="I736" s="86"/>
      <c r="J736" s="86"/>
      <c r="K736" s="85"/>
      <c r="L736" s="86"/>
      <c r="M736" s="118"/>
      <c r="N736" s="108"/>
      <c r="O736" s="109"/>
      <c r="P736" s="110"/>
      <c r="Q736" s="86"/>
      <c r="R736" s="86"/>
      <c r="S736" s="128">
        <f t="shared" si="315"/>
        <v>30479.845939999945</v>
      </c>
      <c r="T736" s="128">
        <f t="shared" si="316"/>
        <v>0</v>
      </c>
      <c r="U736" s="126">
        <f t="shared" si="321"/>
        <v>0</v>
      </c>
      <c r="V736" s="126">
        <f t="shared" si="322"/>
        <v>0</v>
      </c>
      <c r="W736" s="125">
        <f t="shared" si="323"/>
        <v>0</v>
      </c>
      <c r="X736" s="125">
        <f t="shared" si="324"/>
        <v>0</v>
      </c>
      <c r="Y736" s="127">
        <f t="shared" si="325"/>
        <v>1407.0099999999979</v>
      </c>
      <c r="Z736" s="127">
        <f t="shared" si="326"/>
        <v>479.84593999999817</v>
      </c>
      <c r="AA736" s="127">
        <f t="shared" si="327"/>
        <v>1407.0099999999979</v>
      </c>
      <c r="AB736" s="127">
        <f t="shared" si="328"/>
        <v>479.84593999999817</v>
      </c>
      <c r="AC736" s="91" t="str">
        <f>VLOOKUP(WEEKDAY(C736,2),Служебный!K$4:L$10,2)</f>
        <v>сб</v>
      </c>
      <c r="AD736" s="111" t="str">
        <f t="shared" si="336"/>
        <v/>
      </c>
      <c r="AE736" s="91" t="e">
        <f>VLOOKUP(G:G,Служебный!B:G,6,)</f>
        <v>#N/A</v>
      </c>
      <c r="AF736" s="91" t="e">
        <f>VLOOKUP(G:G,Служебный!B:G,3,FALSE)</f>
        <v>#N/A</v>
      </c>
      <c r="AG736" s="91" t="e">
        <f>VLOOKUP(G:G,Служебный!B:G,4,FALSE)</f>
        <v>#N/A</v>
      </c>
      <c r="AH736" s="112">
        <f t="shared" si="329"/>
        <v>0</v>
      </c>
      <c r="AI736" s="112">
        <f t="shared" si="330"/>
        <v>0</v>
      </c>
      <c r="AJ736" s="112" t="str">
        <f t="shared" si="311"/>
        <v>интрадей</v>
      </c>
      <c r="AK736" s="91" t="str">
        <f>IF(D736&lt;Служебный!P$3,"Раньше открытия",IF(D736&gt;Служебный!P$6,"Позже закрытия",IF(D736&lt;Служебный!P$4,Служебный!N$4,IF((D736&gt;Служебный!P$5),Служебный!N$6,Служебный!N$5))))</f>
        <v>9:30 - 11:00</v>
      </c>
      <c r="AL736" s="91">
        <f t="shared" si="331"/>
        <v>0</v>
      </c>
      <c r="AM736" s="91">
        <f t="shared" si="332"/>
        <v>0</v>
      </c>
      <c r="AN736" s="91" t="str">
        <f t="shared" si="317"/>
        <v/>
      </c>
      <c r="AO736" s="91" t="str">
        <f t="shared" si="318"/>
        <v/>
      </c>
      <c r="AP736" s="113" t="str">
        <f t="shared" si="319"/>
        <v/>
      </c>
      <c r="AQ736" s="114">
        <f t="shared" si="312"/>
        <v>0</v>
      </c>
      <c r="AR736" s="114">
        <f t="shared" si="313"/>
        <v>30000</v>
      </c>
      <c r="AS736" s="114">
        <f t="shared" si="314"/>
        <v>1.5994864666664823</v>
      </c>
      <c r="AT736" s="114">
        <f t="shared" si="320"/>
        <v>0</v>
      </c>
      <c r="AU736" s="91">
        <f t="shared" si="333"/>
        <v>0</v>
      </c>
      <c r="AV736" s="91">
        <f t="shared" si="334"/>
        <v>0</v>
      </c>
      <c r="AW736" s="91">
        <f t="shared" si="335"/>
        <v>0</v>
      </c>
      <c r="AX736" s="115">
        <f>IF(AV736=0,AX735,IF(VLOOKUP(C735,Сводный!I:L,2,FALSE)&lt;0,IF(AX735&lt;0,AX735-1,-1),IF(AX735&gt;0,AX735+1,1)))</f>
        <v>-1</v>
      </c>
      <c r="AY736" s="120"/>
    </row>
    <row r="737" spans="1:51" s="25" customFormat="1" ht="11.25">
      <c r="A737" s="124"/>
      <c r="B737" s="116">
        <v>736</v>
      </c>
      <c r="C737" s="134"/>
      <c r="D737" s="83"/>
      <c r="E737" s="84"/>
      <c r="F737" s="83"/>
      <c r="G737" s="85"/>
      <c r="H737" s="85"/>
      <c r="I737" s="86"/>
      <c r="J737" s="86"/>
      <c r="K737" s="85"/>
      <c r="L737" s="86"/>
      <c r="M737" s="118"/>
      <c r="N737" s="108"/>
      <c r="O737" s="109"/>
      <c r="P737" s="110"/>
      <c r="Q737" s="86"/>
      <c r="R737" s="86"/>
      <c r="S737" s="128">
        <f t="shared" si="315"/>
        <v>30479.845939999945</v>
      </c>
      <c r="T737" s="128">
        <f t="shared" si="316"/>
        <v>0</v>
      </c>
      <c r="U737" s="126">
        <f t="shared" si="321"/>
        <v>0</v>
      </c>
      <c r="V737" s="126">
        <f t="shared" si="322"/>
        <v>0</v>
      </c>
      <c r="W737" s="125">
        <f t="shared" si="323"/>
        <v>0</v>
      </c>
      <c r="X737" s="125">
        <f t="shared" si="324"/>
        <v>0</v>
      </c>
      <c r="Y737" s="127">
        <f t="shared" si="325"/>
        <v>1407.0099999999979</v>
      </c>
      <c r="Z737" s="127">
        <f t="shared" si="326"/>
        <v>479.84593999999817</v>
      </c>
      <c r="AA737" s="127">
        <f t="shared" si="327"/>
        <v>1407.0099999999979</v>
      </c>
      <c r="AB737" s="127">
        <f t="shared" si="328"/>
        <v>479.84593999999817</v>
      </c>
      <c r="AC737" s="91" t="str">
        <f>VLOOKUP(WEEKDAY(C737,2),Служебный!K$4:L$10,2)</f>
        <v>сб</v>
      </c>
      <c r="AD737" s="111" t="str">
        <f t="shared" si="336"/>
        <v/>
      </c>
      <c r="AE737" s="91" t="e">
        <f>VLOOKUP(G:G,Служебный!B:G,6,)</f>
        <v>#N/A</v>
      </c>
      <c r="AF737" s="91" t="e">
        <f>VLOOKUP(G:G,Служебный!B:G,3,FALSE)</f>
        <v>#N/A</v>
      </c>
      <c r="AG737" s="91" t="e">
        <f>VLOOKUP(G:G,Служебный!B:G,4,FALSE)</f>
        <v>#N/A</v>
      </c>
      <c r="AH737" s="112">
        <f t="shared" si="329"/>
        <v>0</v>
      </c>
      <c r="AI737" s="112">
        <f t="shared" si="330"/>
        <v>0</v>
      </c>
      <c r="AJ737" s="112" t="str">
        <f t="shared" si="311"/>
        <v>интрадей</v>
      </c>
      <c r="AK737" s="91" t="str">
        <f>IF(D737&lt;Служебный!P$3,"Раньше открытия",IF(D737&gt;Служебный!P$6,"Позже закрытия",IF(D737&lt;Служебный!P$4,Служебный!N$4,IF((D737&gt;Служебный!P$5),Служебный!N$6,Служебный!N$5))))</f>
        <v>9:30 - 11:00</v>
      </c>
      <c r="AL737" s="91">
        <f t="shared" si="331"/>
        <v>0</v>
      </c>
      <c r="AM737" s="91">
        <f t="shared" si="332"/>
        <v>0</v>
      </c>
      <c r="AN737" s="91" t="str">
        <f t="shared" si="317"/>
        <v/>
      </c>
      <c r="AO737" s="91" t="str">
        <f t="shared" si="318"/>
        <v/>
      </c>
      <c r="AP737" s="113" t="str">
        <f t="shared" si="319"/>
        <v/>
      </c>
      <c r="AQ737" s="114">
        <f t="shared" si="312"/>
        <v>0</v>
      </c>
      <c r="AR737" s="114">
        <f t="shared" si="313"/>
        <v>30000</v>
      </c>
      <c r="AS737" s="114">
        <f t="shared" si="314"/>
        <v>1.5994864666664823</v>
      </c>
      <c r="AT737" s="114">
        <f t="shared" si="320"/>
        <v>0</v>
      </c>
      <c r="AU737" s="91">
        <f t="shared" si="333"/>
        <v>0</v>
      </c>
      <c r="AV737" s="91">
        <f t="shared" si="334"/>
        <v>0</v>
      </c>
      <c r="AW737" s="91">
        <f t="shared" si="335"/>
        <v>0</v>
      </c>
      <c r="AX737" s="115">
        <f>IF(AV737=0,AX736,IF(VLOOKUP(C736,Сводный!I:L,2,FALSE)&lt;0,IF(AX736&lt;0,AX736-1,-1),IF(AX736&gt;0,AX736+1,1)))</f>
        <v>-1</v>
      </c>
      <c r="AY737" s="120"/>
    </row>
    <row r="738" spans="1:51" s="25" customFormat="1" ht="11.25">
      <c r="A738" s="124"/>
      <c r="B738" s="116">
        <v>737</v>
      </c>
      <c r="C738" s="134"/>
      <c r="D738" s="83"/>
      <c r="E738" s="84"/>
      <c r="F738" s="83"/>
      <c r="G738" s="85"/>
      <c r="H738" s="85"/>
      <c r="I738" s="86"/>
      <c r="J738" s="86"/>
      <c r="K738" s="85"/>
      <c r="L738" s="86"/>
      <c r="M738" s="118"/>
      <c r="N738" s="108"/>
      <c r="O738" s="109"/>
      <c r="P738" s="110"/>
      <c r="Q738" s="86"/>
      <c r="R738" s="86"/>
      <c r="S738" s="128">
        <f t="shared" si="315"/>
        <v>30479.845939999945</v>
      </c>
      <c r="T738" s="128">
        <f t="shared" si="316"/>
        <v>0</v>
      </c>
      <c r="U738" s="126">
        <f t="shared" si="321"/>
        <v>0</v>
      </c>
      <c r="V738" s="126">
        <f t="shared" si="322"/>
        <v>0</v>
      </c>
      <c r="W738" s="125">
        <f t="shared" si="323"/>
        <v>0</v>
      </c>
      <c r="X738" s="125">
        <f t="shared" si="324"/>
        <v>0</v>
      </c>
      <c r="Y738" s="127">
        <f t="shared" si="325"/>
        <v>1407.0099999999979</v>
      </c>
      <c r="Z738" s="127">
        <f t="shared" si="326"/>
        <v>479.84593999999817</v>
      </c>
      <c r="AA738" s="127">
        <f t="shared" si="327"/>
        <v>1407.0099999999979</v>
      </c>
      <c r="AB738" s="127">
        <f t="shared" si="328"/>
        <v>479.84593999999817</v>
      </c>
      <c r="AC738" s="91" t="str">
        <f>VLOOKUP(WEEKDAY(C738,2),Служебный!K$4:L$10,2)</f>
        <v>сб</v>
      </c>
      <c r="AD738" s="111" t="str">
        <f t="shared" si="336"/>
        <v/>
      </c>
      <c r="AE738" s="91" t="e">
        <f>VLOOKUP(G:G,Служебный!B:G,6,)</f>
        <v>#N/A</v>
      </c>
      <c r="AF738" s="91" t="e">
        <f>VLOOKUP(G:G,Служебный!B:G,3,FALSE)</f>
        <v>#N/A</v>
      </c>
      <c r="AG738" s="91" t="e">
        <f>VLOOKUP(G:G,Служебный!B:G,4,FALSE)</f>
        <v>#N/A</v>
      </c>
      <c r="AH738" s="112">
        <f t="shared" si="329"/>
        <v>0</v>
      </c>
      <c r="AI738" s="112">
        <f t="shared" si="330"/>
        <v>0</v>
      </c>
      <c r="AJ738" s="112" t="str">
        <f t="shared" si="311"/>
        <v>интрадей</v>
      </c>
      <c r="AK738" s="91" t="str">
        <f>IF(D738&lt;Служебный!P$3,"Раньше открытия",IF(D738&gt;Служебный!P$6,"Позже закрытия",IF(D738&lt;Служебный!P$4,Служебный!N$4,IF((D738&gt;Служебный!P$5),Служебный!N$6,Служебный!N$5))))</f>
        <v>9:30 - 11:00</v>
      </c>
      <c r="AL738" s="91">
        <f t="shared" si="331"/>
        <v>0</v>
      </c>
      <c r="AM738" s="91">
        <f t="shared" si="332"/>
        <v>0</v>
      </c>
      <c r="AN738" s="91" t="str">
        <f t="shared" si="317"/>
        <v/>
      </c>
      <c r="AO738" s="91" t="str">
        <f t="shared" si="318"/>
        <v/>
      </c>
      <c r="AP738" s="113" t="str">
        <f t="shared" si="319"/>
        <v/>
      </c>
      <c r="AQ738" s="114">
        <f t="shared" si="312"/>
        <v>0</v>
      </c>
      <c r="AR738" s="114">
        <f t="shared" si="313"/>
        <v>30000</v>
      </c>
      <c r="AS738" s="114">
        <f t="shared" si="314"/>
        <v>1.5994864666664823</v>
      </c>
      <c r="AT738" s="114">
        <f t="shared" si="320"/>
        <v>0</v>
      </c>
      <c r="AU738" s="91">
        <f t="shared" si="333"/>
        <v>0</v>
      </c>
      <c r="AV738" s="91">
        <f t="shared" si="334"/>
        <v>0</v>
      </c>
      <c r="AW738" s="91">
        <f t="shared" si="335"/>
        <v>0</v>
      </c>
      <c r="AX738" s="115">
        <f>IF(AV738=0,AX737,IF(VLOOKUP(C737,Сводный!I:L,2,FALSE)&lt;0,IF(AX737&lt;0,AX737-1,-1),IF(AX737&gt;0,AX737+1,1)))</f>
        <v>-1</v>
      </c>
      <c r="AY738" s="120"/>
    </row>
    <row r="739" spans="1:51" s="25" customFormat="1" ht="11.25">
      <c r="A739" s="124"/>
      <c r="B739" s="116">
        <v>738</v>
      </c>
      <c r="C739" s="134"/>
      <c r="D739" s="83"/>
      <c r="E739" s="84"/>
      <c r="F739" s="83"/>
      <c r="G739" s="85"/>
      <c r="H739" s="85"/>
      <c r="I739" s="86"/>
      <c r="J739" s="86"/>
      <c r="K739" s="85"/>
      <c r="L739" s="86"/>
      <c r="M739" s="118"/>
      <c r="N739" s="108"/>
      <c r="O739" s="109"/>
      <c r="P739" s="110"/>
      <c r="Q739" s="86"/>
      <c r="R739" s="86"/>
      <c r="S739" s="128">
        <f t="shared" si="315"/>
        <v>30479.845939999945</v>
      </c>
      <c r="T739" s="128">
        <f t="shared" si="316"/>
        <v>0</v>
      </c>
      <c r="U739" s="126">
        <f t="shared" si="321"/>
        <v>0</v>
      </c>
      <c r="V739" s="126">
        <f t="shared" si="322"/>
        <v>0</v>
      </c>
      <c r="W739" s="125">
        <f t="shared" si="323"/>
        <v>0</v>
      </c>
      <c r="X739" s="125">
        <f t="shared" si="324"/>
        <v>0</v>
      </c>
      <c r="Y739" s="127">
        <f t="shared" si="325"/>
        <v>1407.0099999999979</v>
      </c>
      <c r="Z739" s="127">
        <f t="shared" si="326"/>
        <v>479.84593999999817</v>
      </c>
      <c r="AA739" s="127">
        <f t="shared" si="327"/>
        <v>1407.0099999999979</v>
      </c>
      <c r="AB739" s="127">
        <f t="shared" si="328"/>
        <v>479.84593999999817</v>
      </c>
      <c r="AC739" s="91" t="str">
        <f>VLOOKUP(WEEKDAY(C739,2),Служебный!K$4:L$10,2)</f>
        <v>сб</v>
      </c>
      <c r="AD739" s="111" t="str">
        <f t="shared" si="336"/>
        <v/>
      </c>
      <c r="AE739" s="91" t="e">
        <f>VLOOKUP(G:G,Служебный!B:G,6,)</f>
        <v>#N/A</v>
      </c>
      <c r="AF739" s="91" t="e">
        <f>VLOOKUP(G:G,Служебный!B:G,3,FALSE)</f>
        <v>#N/A</v>
      </c>
      <c r="AG739" s="91" t="e">
        <f>VLOOKUP(G:G,Служебный!B:G,4,FALSE)</f>
        <v>#N/A</v>
      </c>
      <c r="AH739" s="112">
        <f t="shared" si="329"/>
        <v>0</v>
      </c>
      <c r="AI739" s="112">
        <f t="shared" si="330"/>
        <v>0</v>
      </c>
      <c r="AJ739" s="112" t="str">
        <f t="shared" si="311"/>
        <v>интрадей</v>
      </c>
      <c r="AK739" s="91" t="str">
        <f>IF(D739&lt;Служебный!P$3,"Раньше открытия",IF(D739&gt;Служебный!P$6,"Позже закрытия",IF(D739&lt;Служебный!P$4,Служебный!N$4,IF((D739&gt;Служебный!P$5),Служебный!N$6,Служебный!N$5))))</f>
        <v>9:30 - 11:00</v>
      </c>
      <c r="AL739" s="91">
        <f t="shared" si="331"/>
        <v>0</v>
      </c>
      <c r="AM739" s="91">
        <f t="shared" si="332"/>
        <v>0</v>
      </c>
      <c r="AN739" s="91" t="str">
        <f t="shared" si="317"/>
        <v/>
      </c>
      <c r="AO739" s="91" t="str">
        <f t="shared" si="318"/>
        <v/>
      </c>
      <c r="AP739" s="113" t="str">
        <f t="shared" si="319"/>
        <v/>
      </c>
      <c r="AQ739" s="114">
        <f t="shared" si="312"/>
        <v>0</v>
      </c>
      <c r="AR739" s="114">
        <f t="shared" si="313"/>
        <v>30000</v>
      </c>
      <c r="AS739" s="114">
        <f t="shared" si="314"/>
        <v>1.5994864666664823</v>
      </c>
      <c r="AT739" s="114">
        <f t="shared" si="320"/>
        <v>0</v>
      </c>
      <c r="AU739" s="91">
        <f t="shared" si="333"/>
        <v>0</v>
      </c>
      <c r="AV739" s="91">
        <f t="shared" si="334"/>
        <v>0</v>
      </c>
      <c r="AW739" s="91">
        <f t="shared" si="335"/>
        <v>0</v>
      </c>
      <c r="AX739" s="115">
        <f>IF(AV739=0,AX738,IF(VLOOKUP(C738,Сводный!I:L,2,FALSE)&lt;0,IF(AX738&lt;0,AX738-1,-1),IF(AX738&gt;0,AX738+1,1)))</f>
        <v>-1</v>
      </c>
      <c r="AY739" s="120"/>
    </row>
    <row r="740" spans="1:51" s="25" customFormat="1" ht="11.25">
      <c r="A740" s="124"/>
      <c r="B740" s="116">
        <v>739</v>
      </c>
      <c r="C740" s="134"/>
      <c r="D740" s="83"/>
      <c r="E740" s="84"/>
      <c r="F740" s="83"/>
      <c r="G740" s="85"/>
      <c r="H740" s="85"/>
      <c r="I740" s="86"/>
      <c r="J740" s="86"/>
      <c r="K740" s="85"/>
      <c r="L740" s="86"/>
      <c r="M740" s="118"/>
      <c r="N740" s="108"/>
      <c r="O740" s="109"/>
      <c r="P740" s="110"/>
      <c r="Q740" s="86"/>
      <c r="R740" s="86"/>
      <c r="S740" s="128">
        <f t="shared" si="315"/>
        <v>30479.845939999945</v>
      </c>
      <c r="T740" s="128">
        <f t="shared" si="316"/>
        <v>0</v>
      </c>
      <c r="U740" s="126">
        <f t="shared" si="321"/>
        <v>0</v>
      </c>
      <c r="V740" s="126">
        <f t="shared" si="322"/>
        <v>0</v>
      </c>
      <c r="W740" s="125">
        <f t="shared" si="323"/>
        <v>0</v>
      </c>
      <c r="X740" s="125">
        <f t="shared" si="324"/>
        <v>0</v>
      </c>
      <c r="Y740" s="127">
        <f t="shared" si="325"/>
        <v>1407.0099999999979</v>
      </c>
      <c r="Z740" s="127">
        <f t="shared" si="326"/>
        <v>479.84593999999817</v>
      </c>
      <c r="AA740" s="127">
        <f t="shared" si="327"/>
        <v>1407.0099999999979</v>
      </c>
      <c r="AB740" s="127">
        <f t="shared" si="328"/>
        <v>479.84593999999817</v>
      </c>
      <c r="AC740" s="91" t="str">
        <f>VLOOKUP(WEEKDAY(C740,2),Служебный!K$4:L$10,2)</f>
        <v>сб</v>
      </c>
      <c r="AD740" s="111" t="str">
        <f t="shared" si="336"/>
        <v/>
      </c>
      <c r="AE740" s="91" t="e">
        <f>VLOOKUP(G:G,Служебный!B:G,6,)</f>
        <v>#N/A</v>
      </c>
      <c r="AF740" s="91" t="e">
        <f>VLOOKUP(G:G,Служебный!B:G,3,FALSE)</f>
        <v>#N/A</v>
      </c>
      <c r="AG740" s="91" t="e">
        <f>VLOOKUP(G:G,Служебный!B:G,4,FALSE)</f>
        <v>#N/A</v>
      </c>
      <c r="AH740" s="112">
        <f t="shared" si="329"/>
        <v>0</v>
      </c>
      <c r="AI740" s="112">
        <f t="shared" si="330"/>
        <v>0</v>
      </c>
      <c r="AJ740" s="112" t="str">
        <f t="shared" si="311"/>
        <v>интрадей</v>
      </c>
      <c r="AK740" s="91" t="str">
        <f>IF(D740&lt;Служебный!P$3,"Раньше открытия",IF(D740&gt;Служебный!P$6,"Позже закрытия",IF(D740&lt;Служебный!P$4,Служебный!N$4,IF((D740&gt;Служебный!P$5),Служебный!N$6,Служебный!N$5))))</f>
        <v>9:30 - 11:00</v>
      </c>
      <c r="AL740" s="91">
        <f t="shared" si="331"/>
        <v>0</v>
      </c>
      <c r="AM740" s="91">
        <f t="shared" si="332"/>
        <v>0</v>
      </c>
      <c r="AN740" s="91" t="str">
        <f t="shared" si="317"/>
        <v/>
      </c>
      <c r="AO740" s="91" t="str">
        <f t="shared" si="318"/>
        <v/>
      </c>
      <c r="AP740" s="113" t="str">
        <f t="shared" si="319"/>
        <v/>
      </c>
      <c r="AQ740" s="114">
        <f t="shared" si="312"/>
        <v>0</v>
      </c>
      <c r="AR740" s="114">
        <f t="shared" si="313"/>
        <v>30000</v>
      </c>
      <c r="AS740" s="114">
        <f t="shared" si="314"/>
        <v>1.5994864666664823</v>
      </c>
      <c r="AT740" s="114">
        <f t="shared" si="320"/>
        <v>0</v>
      </c>
      <c r="AU740" s="91">
        <f t="shared" si="333"/>
        <v>0</v>
      </c>
      <c r="AV740" s="91">
        <f t="shared" si="334"/>
        <v>0</v>
      </c>
      <c r="AW740" s="91">
        <f t="shared" si="335"/>
        <v>0</v>
      </c>
      <c r="AX740" s="115">
        <f>IF(AV740=0,AX739,IF(VLOOKUP(C739,Сводный!I:L,2,FALSE)&lt;0,IF(AX739&lt;0,AX739-1,-1),IF(AX739&gt;0,AX739+1,1)))</f>
        <v>-1</v>
      </c>
      <c r="AY740" s="120"/>
    </row>
    <row r="741" spans="1:51" s="25" customFormat="1" ht="11.25">
      <c r="A741" s="124"/>
      <c r="B741" s="116">
        <v>740</v>
      </c>
      <c r="C741" s="134"/>
      <c r="D741" s="83"/>
      <c r="E741" s="84"/>
      <c r="F741" s="83"/>
      <c r="G741" s="85"/>
      <c r="H741" s="85"/>
      <c r="I741" s="86"/>
      <c r="J741" s="86"/>
      <c r="K741" s="85"/>
      <c r="L741" s="86"/>
      <c r="M741" s="118"/>
      <c r="N741" s="108"/>
      <c r="O741" s="109"/>
      <c r="P741" s="110"/>
      <c r="Q741" s="86"/>
      <c r="R741" s="86"/>
      <c r="S741" s="128">
        <f t="shared" si="315"/>
        <v>30479.845939999945</v>
      </c>
      <c r="T741" s="128">
        <f t="shared" si="316"/>
        <v>0</v>
      </c>
      <c r="U741" s="126">
        <f t="shared" si="321"/>
        <v>0</v>
      </c>
      <c r="V741" s="126">
        <f t="shared" si="322"/>
        <v>0</v>
      </c>
      <c r="W741" s="125">
        <f t="shared" si="323"/>
        <v>0</v>
      </c>
      <c r="X741" s="125">
        <f t="shared" si="324"/>
        <v>0</v>
      </c>
      <c r="Y741" s="127">
        <f t="shared" si="325"/>
        <v>1407.0099999999979</v>
      </c>
      <c r="Z741" s="127">
        <f t="shared" si="326"/>
        <v>479.84593999999817</v>
      </c>
      <c r="AA741" s="127">
        <f t="shared" si="327"/>
        <v>1407.0099999999979</v>
      </c>
      <c r="AB741" s="127">
        <f t="shared" si="328"/>
        <v>479.84593999999817</v>
      </c>
      <c r="AC741" s="91" t="str">
        <f>VLOOKUP(WEEKDAY(C741,2),Служебный!K$4:L$10,2)</f>
        <v>сб</v>
      </c>
      <c r="AD741" s="111" t="str">
        <f t="shared" si="336"/>
        <v/>
      </c>
      <c r="AE741" s="91" t="e">
        <f>VLOOKUP(G:G,Служебный!B:G,6,)</f>
        <v>#N/A</v>
      </c>
      <c r="AF741" s="91" t="e">
        <f>VLOOKUP(G:G,Служебный!B:G,3,FALSE)</f>
        <v>#N/A</v>
      </c>
      <c r="AG741" s="91" t="e">
        <f>VLOOKUP(G:G,Служебный!B:G,4,FALSE)</f>
        <v>#N/A</v>
      </c>
      <c r="AH741" s="112">
        <f t="shared" si="329"/>
        <v>0</v>
      </c>
      <c r="AI741" s="112">
        <f t="shared" si="330"/>
        <v>0</v>
      </c>
      <c r="AJ741" s="112" t="str">
        <f t="shared" si="311"/>
        <v>интрадей</v>
      </c>
      <c r="AK741" s="91" t="str">
        <f>IF(D741&lt;Служебный!P$3,"Раньше открытия",IF(D741&gt;Служебный!P$6,"Позже закрытия",IF(D741&lt;Служебный!P$4,Служебный!N$4,IF((D741&gt;Служебный!P$5),Служебный!N$6,Служебный!N$5))))</f>
        <v>9:30 - 11:00</v>
      </c>
      <c r="AL741" s="91">
        <f t="shared" si="331"/>
        <v>0</v>
      </c>
      <c r="AM741" s="91">
        <f t="shared" si="332"/>
        <v>0</v>
      </c>
      <c r="AN741" s="91" t="str">
        <f t="shared" si="317"/>
        <v/>
      </c>
      <c r="AO741" s="91" t="str">
        <f t="shared" si="318"/>
        <v/>
      </c>
      <c r="AP741" s="113" t="str">
        <f t="shared" si="319"/>
        <v/>
      </c>
      <c r="AQ741" s="114">
        <f t="shared" si="312"/>
        <v>0</v>
      </c>
      <c r="AR741" s="114">
        <f t="shared" si="313"/>
        <v>30000</v>
      </c>
      <c r="AS741" s="114">
        <f t="shared" si="314"/>
        <v>1.5994864666664823</v>
      </c>
      <c r="AT741" s="114">
        <f t="shared" si="320"/>
        <v>0</v>
      </c>
      <c r="AU741" s="91">
        <f t="shared" si="333"/>
        <v>0</v>
      </c>
      <c r="AV741" s="91">
        <f t="shared" si="334"/>
        <v>0</v>
      </c>
      <c r="AW741" s="91">
        <f t="shared" si="335"/>
        <v>0</v>
      </c>
      <c r="AX741" s="115">
        <f>IF(AV741=0,AX740,IF(VLOOKUP(C740,Сводный!I:L,2,FALSE)&lt;0,IF(AX740&lt;0,AX740-1,-1),IF(AX740&gt;0,AX740+1,1)))</f>
        <v>-1</v>
      </c>
      <c r="AY741" s="120"/>
    </row>
    <row r="742" spans="1:51" s="25" customFormat="1" ht="11.25">
      <c r="A742" s="124"/>
      <c r="B742" s="116">
        <v>741</v>
      </c>
      <c r="C742" s="134"/>
      <c r="D742" s="83"/>
      <c r="E742" s="84"/>
      <c r="F742" s="83"/>
      <c r="G742" s="85"/>
      <c r="H742" s="85"/>
      <c r="I742" s="86"/>
      <c r="J742" s="86"/>
      <c r="K742" s="85"/>
      <c r="L742" s="86"/>
      <c r="M742" s="118"/>
      <c r="N742" s="108"/>
      <c r="O742" s="109"/>
      <c r="P742" s="110"/>
      <c r="Q742" s="86"/>
      <c r="R742" s="86"/>
      <c r="S742" s="128">
        <f t="shared" si="315"/>
        <v>30479.845939999945</v>
      </c>
      <c r="T742" s="128">
        <f t="shared" si="316"/>
        <v>0</v>
      </c>
      <c r="U742" s="126">
        <f t="shared" si="321"/>
        <v>0</v>
      </c>
      <c r="V742" s="126">
        <f t="shared" si="322"/>
        <v>0</v>
      </c>
      <c r="W742" s="125">
        <f t="shared" si="323"/>
        <v>0</v>
      </c>
      <c r="X742" s="125">
        <f t="shared" si="324"/>
        <v>0</v>
      </c>
      <c r="Y742" s="127">
        <f t="shared" si="325"/>
        <v>1407.0099999999979</v>
      </c>
      <c r="Z742" s="127">
        <f t="shared" si="326"/>
        <v>479.84593999999817</v>
      </c>
      <c r="AA742" s="127">
        <f t="shared" si="327"/>
        <v>1407.0099999999979</v>
      </c>
      <c r="AB742" s="127">
        <f t="shared" si="328"/>
        <v>479.84593999999817</v>
      </c>
      <c r="AC742" s="91" t="str">
        <f>VLOOKUP(WEEKDAY(C742,2),Служебный!K$4:L$10,2)</f>
        <v>сб</v>
      </c>
      <c r="AD742" s="111" t="str">
        <f t="shared" si="336"/>
        <v/>
      </c>
      <c r="AE742" s="91" t="e">
        <f>VLOOKUP(G:G,Служебный!B:G,6,)</f>
        <v>#N/A</v>
      </c>
      <c r="AF742" s="91" t="e">
        <f>VLOOKUP(G:G,Служебный!B:G,3,FALSE)</f>
        <v>#N/A</v>
      </c>
      <c r="AG742" s="91" t="e">
        <f>VLOOKUP(G:G,Служебный!B:G,4,FALSE)</f>
        <v>#N/A</v>
      </c>
      <c r="AH742" s="112">
        <f t="shared" si="329"/>
        <v>0</v>
      </c>
      <c r="AI742" s="112">
        <f t="shared" si="330"/>
        <v>0</v>
      </c>
      <c r="AJ742" s="112" t="str">
        <f t="shared" si="311"/>
        <v>интрадей</v>
      </c>
      <c r="AK742" s="91" t="str">
        <f>IF(D742&lt;Служебный!P$3,"Раньше открытия",IF(D742&gt;Служебный!P$6,"Позже закрытия",IF(D742&lt;Служебный!P$4,Служебный!N$4,IF((D742&gt;Служебный!P$5),Служебный!N$6,Служебный!N$5))))</f>
        <v>9:30 - 11:00</v>
      </c>
      <c r="AL742" s="91">
        <f t="shared" si="331"/>
        <v>0</v>
      </c>
      <c r="AM742" s="91">
        <f t="shared" si="332"/>
        <v>0</v>
      </c>
      <c r="AN742" s="91" t="str">
        <f t="shared" si="317"/>
        <v/>
      </c>
      <c r="AO742" s="91" t="str">
        <f t="shared" si="318"/>
        <v/>
      </c>
      <c r="AP742" s="113" t="str">
        <f t="shared" si="319"/>
        <v/>
      </c>
      <c r="AQ742" s="114">
        <f t="shared" si="312"/>
        <v>0</v>
      </c>
      <c r="AR742" s="114">
        <f t="shared" si="313"/>
        <v>30000</v>
      </c>
      <c r="AS742" s="114">
        <f t="shared" si="314"/>
        <v>1.5994864666664823</v>
      </c>
      <c r="AT742" s="114">
        <f t="shared" si="320"/>
        <v>0</v>
      </c>
      <c r="AU742" s="91">
        <f t="shared" si="333"/>
        <v>0</v>
      </c>
      <c r="AV742" s="91">
        <f t="shared" si="334"/>
        <v>0</v>
      </c>
      <c r="AW742" s="91">
        <f t="shared" si="335"/>
        <v>0</v>
      </c>
      <c r="AX742" s="115">
        <f>IF(AV742=0,AX741,IF(VLOOKUP(C741,Сводный!I:L,2,FALSE)&lt;0,IF(AX741&lt;0,AX741-1,-1),IF(AX741&gt;0,AX741+1,1)))</f>
        <v>-1</v>
      </c>
      <c r="AY742" s="120"/>
    </row>
    <row r="743" spans="1:51" s="25" customFormat="1" ht="11.25">
      <c r="A743" s="124"/>
      <c r="B743" s="116">
        <v>742</v>
      </c>
      <c r="C743" s="134"/>
      <c r="D743" s="83"/>
      <c r="E743" s="84"/>
      <c r="F743" s="83"/>
      <c r="G743" s="85"/>
      <c r="H743" s="85"/>
      <c r="I743" s="86"/>
      <c r="J743" s="86"/>
      <c r="K743" s="85"/>
      <c r="L743" s="86"/>
      <c r="M743" s="118"/>
      <c r="N743" s="108"/>
      <c r="O743" s="109"/>
      <c r="P743" s="110"/>
      <c r="Q743" s="86"/>
      <c r="R743" s="86"/>
      <c r="S743" s="128">
        <f t="shared" si="315"/>
        <v>30479.845939999945</v>
      </c>
      <c r="T743" s="128">
        <f t="shared" si="316"/>
        <v>0</v>
      </c>
      <c r="U743" s="126">
        <f t="shared" si="321"/>
        <v>0</v>
      </c>
      <c r="V743" s="126">
        <f t="shared" si="322"/>
        <v>0</v>
      </c>
      <c r="W743" s="125">
        <f t="shared" si="323"/>
        <v>0</v>
      </c>
      <c r="X743" s="125">
        <f t="shared" si="324"/>
        <v>0</v>
      </c>
      <c r="Y743" s="127">
        <f t="shared" si="325"/>
        <v>1407.0099999999979</v>
      </c>
      <c r="Z743" s="127">
        <f t="shared" si="326"/>
        <v>479.84593999999817</v>
      </c>
      <c r="AA743" s="127">
        <f t="shared" si="327"/>
        <v>1407.0099999999979</v>
      </c>
      <c r="AB743" s="127">
        <f t="shared" si="328"/>
        <v>479.84593999999817</v>
      </c>
      <c r="AC743" s="91" t="str">
        <f>VLOOKUP(WEEKDAY(C743,2),Служебный!K$4:L$10,2)</f>
        <v>сб</v>
      </c>
      <c r="AD743" s="111" t="str">
        <f t="shared" si="336"/>
        <v/>
      </c>
      <c r="AE743" s="91" t="e">
        <f>VLOOKUP(G:G,Служебный!B:G,6,)</f>
        <v>#N/A</v>
      </c>
      <c r="AF743" s="91" t="e">
        <f>VLOOKUP(G:G,Служебный!B:G,3,FALSE)</f>
        <v>#N/A</v>
      </c>
      <c r="AG743" s="91" t="e">
        <f>VLOOKUP(G:G,Служебный!B:G,4,FALSE)</f>
        <v>#N/A</v>
      </c>
      <c r="AH743" s="112">
        <f t="shared" si="329"/>
        <v>0</v>
      </c>
      <c r="AI743" s="112">
        <f t="shared" si="330"/>
        <v>0</v>
      </c>
      <c r="AJ743" s="112" t="str">
        <f t="shared" si="311"/>
        <v>интрадей</v>
      </c>
      <c r="AK743" s="91" t="str">
        <f>IF(D743&lt;Служебный!P$3,"Раньше открытия",IF(D743&gt;Служебный!P$6,"Позже закрытия",IF(D743&lt;Служебный!P$4,Служебный!N$4,IF((D743&gt;Служебный!P$5),Служебный!N$6,Служебный!N$5))))</f>
        <v>9:30 - 11:00</v>
      </c>
      <c r="AL743" s="91">
        <f t="shared" si="331"/>
        <v>0</v>
      </c>
      <c r="AM743" s="91">
        <f t="shared" si="332"/>
        <v>0</v>
      </c>
      <c r="AN743" s="91" t="str">
        <f t="shared" si="317"/>
        <v/>
      </c>
      <c r="AO743" s="91" t="str">
        <f t="shared" si="318"/>
        <v/>
      </c>
      <c r="AP743" s="113" t="str">
        <f t="shared" si="319"/>
        <v/>
      </c>
      <c r="AQ743" s="114">
        <f t="shared" si="312"/>
        <v>0</v>
      </c>
      <c r="AR743" s="114">
        <f t="shared" si="313"/>
        <v>30000</v>
      </c>
      <c r="AS743" s="114">
        <f t="shared" si="314"/>
        <v>1.5994864666664823</v>
      </c>
      <c r="AT743" s="114">
        <f t="shared" si="320"/>
        <v>0</v>
      </c>
      <c r="AU743" s="91">
        <f t="shared" si="333"/>
        <v>0</v>
      </c>
      <c r="AV743" s="91">
        <f t="shared" si="334"/>
        <v>0</v>
      </c>
      <c r="AW743" s="91">
        <f t="shared" si="335"/>
        <v>0</v>
      </c>
      <c r="AX743" s="115">
        <f>IF(AV743=0,AX742,IF(VLOOKUP(C742,Сводный!I:L,2,FALSE)&lt;0,IF(AX742&lt;0,AX742-1,-1),IF(AX742&gt;0,AX742+1,1)))</f>
        <v>-1</v>
      </c>
      <c r="AY743" s="120"/>
    </row>
    <row r="744" spans="1:51" s="25" customFormat="1" ht="11.25">
      <c r="A744" s="124"/>
      <c r="B744" s="116">
        <v>743</v>
      </c>
      <c r="C744" s="134"/>
      <c r="D744" s="83"/>
      <c r="E744" s="84"/>
      <c r="F744" s="83"/>
      <c r="G744" s="85"/>
      <c r="H744" s="85"/>
      <c r="I744" s="86"/>
      <c r="J744" s="86"/>
      <c r="K744" s="85"/>
      <c r="L744" s="86"/>
      <c r="M744" s="118"/>
      <c r="N744" s="108"/>
      <c r="O744" s="109"/>
      <c r="P744" s="110"/>
      <c r="Q744" s="86"/>
      <c r="R744" s="86"/>
      <c r="S744" s="128">
        <f t="shared" si="315"/>
        <v>30479.845939999945</v>
      </c>
      <c r="T744" s="128">
        <f t="shared" si="316"/>
        <v>0</v>
      </c>
      <c r="U744" s="126">
        <f t="shared" si="321"/>
        <v>0</v>
      </c>
      <c r="V744" s="126">
        <f t="shared" si="322"/>
        <v>0</v>
      </c>
      <c r="W744" s="125">
        <f t="shared" si="323"/>
        <v>0</v>
      </c>
      <c r="X744" s="125">
        <f t="shared" si="324"/>
        <v>0</v>
      </c>
      <c r="Y744" s="127">
        <f t="shared" si="325"/>
        <v>1407.0099999999979</v>
      </c>
      <c r="Z744" s="127">
        <f t="shared" si="326"/>
        <v>479.84593999999817</v>
      </c>
      <c r="AA744" s="127">
        <f t="shared" si="327"/>
        <v>1407.0099999999979</v>
      </c>
      <c r="AB744" s="127">
        <f t="shared" si="328"/>
        <v>479.84593999999817</v>
      </c>
      <c r="AC744" s="91" t="str">
        <f>VLOOKUP(WEEKDAY(C744,2),Служебный!K$4:L$10,2)</f>
        <v>сб</v>
      </c>
      <c r="AD744" s="111" t="str">
        <f t="shared" si="336"/>
        <v/>
      </c>
      <c r="AE744" s="91" t="e">
        <f>VLOOKUP(G:G,Служебный!B:G,6,)</f>
        <v>#N/A</v>
      </c>
      <c r="AF744" s="91" t="e">
        <f>VLOOKUP(G:G,Служебный!B:G,3,FALSE)</f>
        <v>#N/A</v>
      </c>
      <c r="AG744" s="91" t="e">
        <f>VLOOKUP(G:G,Служебный!B:G,4,FALSE)</f>
        <v>#N/A</v>
      </c>
      <c r="AH744" s="112">
        <f t="shared" si="329"/>
        <v>0</v>
      </c>
      <c r="AI744" s="112">
        <f t="shared" si="330"/>
        <v>0</v>
      </c>
      <c r="AJ744" s="112" t="str">
        <f t="shared" si="311"/>
        <v>интрадей</v>
      </c>
      <c r="AK744" s="91" t="str">
        <f>IF(D744&lt;Служебный!P$3,"Раньше открытия",IF(D744&gt;Служебный!P$6,"Позже закрытия",IF(D744&lt;Служебный!P$4,Служебный!N$4,IF((D744&gt;Служебный!P$5),Служебный!N$6,Служебный!N$5))))</f>
        <v>9:30 - 11:00</v>
      </c>
      <c r="AL744" s="91">
        <f t="shared" si="331"/>
        <v>0</v>
      </c>
      <c r="AM744" s="91">
        <f t="shared" si="332"/>
        <v>0</v>
      </c>
      <c r="AN744" s="91" t="str">
        <f t="shared" si="317"/>
        <v/>
      </c>
      <c r="AO744" s="91" t="str">
        <f t="shared" si="318"/>
        <v/>
      </c>
      <c r="AP744" s="113" t="str">
        <f t="shared" si="319"/>
        <v/>
      </c>
      <c r="AQ744" s="114">
        <f t="shared" si="312"/>
        <v>0</v>
      </c>
      <c r="AR744" s="114">
        <f t="shared" si="313"/>
        <v>30000</v>
      </c>
      <c r="AS744" s="114">
        <f t="shared" si="314"/>
        <v>1.5994864666664823</v>
      </c>
      <c r="AT744" s="114">
        <f t="shared" si="320"/>
        <v>0</v>
      </c>
      <c r="AU744" s="91">
        <f t="shared" si="333"/>
        <v>0</v>
      </c>
      <c r="AV744" s="91">
        <f t="shared" si="334"/>
        <v>0</v>
      </c>
      <c r="AW744" s="91">
        <f t="shared" si="335"/>
        <v>0</v>
      </c>
      <c r="AX744" s="115">
        <f>IF(AV744=0,AX743,IF(VLOOKUP(C743,Сводный!I:L,2,FALSE)&lt;0,IF(AX743&lt;0,AX743-1,-1),IF(AX743&gt;0,AX743+1,1)))</f>
        <v>-1</v>
      </c>
      <c r="AY744" s="120"/>
    </row>
    <row r="745" spans="1:51" s="25" customFormat="1" ht="11.25">
      <c r="A745" s="124"/>
      <c r="B745" s="116">
        <v>744</v>
      </c>
      <c r="C745" s="134"/>
      <c r="D745" s="83"/>
      <c r="E745" s="84"/>
      <c r="F745" s="83"/>
      <c r="G745" s="85"/>
      <c r="H745" s="85"/>
      <c r="I745" s="86"/>
      <c r="J745" s="86"/>
      <c r="K745" s="85"/>
      <c r="L745" s="86"/>
      <c r="M745" s="118"/>
      <c r="N745" s="108"/>
      <c r="O745" s="109"/>
      <c r="P745" s="110"/>
      <c r="Q745" s="86"/>
      <c r="R745" s="86"/>
      <c r="S745" s="128">
        <f t="shared" si="315"/>
        <v>30479.845939999945</v>
      </c>
      <c r="T745" s="128">
        <f t="shared" si="316"/>
        <v>0</v>
      </c>
      <c r="U745" s="126">
        <f t="shared" si="321"/>
        <v>0</v>
      </c>
      <c r="V745" s="126">
        <f t="shared" si="322"/>
        <v>0</v>
      </c>
      <c r="W745" s="125">
        <f t="shared" si="323"/>
        <v>0</v>
      </c>
      <c r="X745" s="125">
        <f t="shared" si="324"/>
        <v>0</v>
      </c>
      <c r="Y745" s="127">
        <f t="shared" si="325"/>
        <v>1407.0099999999979</v>
      </c>
      <c r="Z745" s="127">
        <f t="shared" si="326"/>
        <v>479.84593999999817</v>
      </c>
      <c r="AA745" s="127">
        <f t="shared" si="327"/>
        <v>1407.0099999999979</v>
      </c>
      <c r="AB745" s="127">
        <f t="shared" si="328"/>
        <v>479.84593999999817</v>
      </c>
      <c r="AC745" s="91" t="str">
        <f>VLOOKUP(WEEKDAY(C745,2),Служебный!K$4:L$10,2)</f>
        <v>сб</v>
      </c>
      <c r="AD745" s="111" t="str">
        <f t="shared" si="336"/>
        <v/>
      </c>
      <c r="AE745" s="91" t="e">
        <f>VLOOKUP(G:G,Служебный!B:G,6,)</f>
        <v>#N/A</v>
      </c>
      <c r="AF745" s="91" t="e">
        <f>VLOOKUP(G:G,Служебный!B:G,3,FALSE)</f>
        <v>#N/A</v>
      </c>
      <c r="AG745" s="91" t="e">
        <f>VLOOKUP(G:G,Служебный!B:G,4,FALSE)</f>
        <v>#N/A</v>
      </c>
      <c r="AH745" s="112">
        <f t="shared" si="329"/>
        <v>0</v>
      </c>
      <c r="AI745" s="112">
        <f t="shared" si="330"/>
        <v>0</v>
      </c>
      <c r="AJ745" s="112" t="str">
        <f t="shared" si="311"/>
        <v>интрадей</v>
      </c>
      <c r="AK745" s="91" t="str">
        <f>IF(D745&lt;Служебный!P$3,"Раньше открытия",IF(D745&gt;Служебный!P$6,"Позже закрытия",IF(D745&lt;Служебный!P$4,Служебный!N$4,IF((D745&gt;Служебный!P$5),Служебный!N$6,Служебный!N$5))))</f>
        <v>9:30 - 11:00</v>
      </c>
      <c r="AL745" s="91">
        <f t="shared" si="331"/>
        <v>0</v>
      </c>
      <c r="AM745" s="91">
        <f t="shared" si="332"/>
        <v>0</v>
      </c>
      <c r="AN745" s="91" t="str">
        <f t="shared" si="317"/>
        <v/>
      </c>
      <c r="AO745" s="91" t="str">
        <f t="shared" si="318"/>
        <v/>
      </c>
      <c r="AP745" s="113" t="str">
        <f t="shared" si="319"/>
        <v/>
      </c>
      <c r="AQ745" s="114">
        <f t="shared" si="312"/>
        <v>0</v>
      </c>
      <c r="AR745" s="114">
        <f t="shared" si="313"/>
        <v>30000</v>
      </c>
      <c r="AS745" s="114">
        <f t="shared" si="314"/>
        <v>1.5994864666664823</v>
      </c>
      <c r="AT745" s="114">
        <f t="shared" si="320"/>
        <v>0</v>
      </c>
      <c r="AU745" s="91">
        <f t="shared" si="333"/>
        <v>0</v>
      </c>
      <c r="AV745" s="91">
        <f t="shared" si="334"/>
        <v>0</v>
      </c>
      <c r="AW745" s="91">
        <f t="shared" si="335"/>
        <v>0</v>
      </c>
      <c r="AX745" s="115">
        <f>IF(AV745=0,AX744,IF(VLOOKUP(C744,Сводный!I:L,2,FALSE)&lt;0,IF(AX744&lt;0,AX744-1,-1),IF(AX744&gt;0,AX744+1,1)))</f>
        <v>-1</v>
      </c>
      <c r="AY745" s="120"/>
    </row>
    <row r="746" spans="1:51" s="25" customFormat="1" ht="11.25">
      <c r="A746" s="124"/>
      <c r="B746" s="116">
        <v>745</v>
      </c>
      <c r="C746" s="134"/>
      <c r="D746" s="83"/>
      <c r="E746" s="84"/>
      <c r="F746" s="83"/>
      <c r="G746" s="85"/>
      <c r="H746" s="85"/>
      <c r="I746" s="86"/>
      <c r="J746" s="86"/>
      <c r="K746" s="85"/>
      <c r="L746" s="86"/>
      <c r="M746" s="118"/>
      <c r="N746" s="108"/>
      <c r="O746" s="109"/>
      <c r="P746" s="110"/>
      <c r="Q746" s="86"/>
      <c r="R746" s="86"/>
      <c r="S746" s="128">
        <f t="shared" si="315"/>
        <v>30479.845939999945</v>
      </c>
      <c r="T746" s="128">
        <f t="shared" si="316"/>
        <v>0</v>
      </c>
      <c r="U746" s="126">
        <f t="shared" si="321"/>
        <v>0</v>
      </c>
      <c r="V746" s="126">
        <f t="shared" si="322"/>
        <v>0</v>
      </c>
      <c r="W746" s="125">
        <f t="shared" si="323"/>
        <v>0</v>
      </c>
      <c r="X746" s="125">
        <f t="shared" si="324"/>
        <v>0</v>
      </c>
      <c r="Y746" s="127">
        <f t="shared" si="325"/>
        <v>1407.0099999999979</v>
      </c>
      <c r="Z746" s="127">
        <f t="shared" si="326"/>
        <v>479.84593999999817</v>
      </c>
      <c r="AA746" s="127">
        <f t="shared" si="327"/>
        <v>1407.0099999999979</v>
      </c>
      <c r="AB746" s="127">
        <f t="shared" si="328"/>
        <v>479.84593999999817</v>
      </c>
      <c r="AC746" s="91" t="str">
        <f>VLOOKUP(WEEKDAY(C746,2),Служебный!K$4:L$10,2)</f>
        <v>сб</v>
      </c>
      <c r="AD746" s="111" t="str">
        <f t="shared" si="336"/>
        <v/>
      </c>
      <c r="AE746" s="91" t="e">
        <f>VLOOKUP(G:G,Служебный!B:G,6,)</f>
        <v>#N/A</v>
      </c>
      <c r="AF746" s="91" t="e">
        <f>VLOOKUP(G:G,Служебный!B:G,3,FALSE)</f>
        <v>#N/A</v>
      </c>
      <c r="AG746" s="91" t="e">
        <f>VLOOKUP(G:G,Служебный!B:G,4,FALSE)</f>
        <v>#N/A</v>
      </c>
      <c r="AH746" s="112">
        <f t="shared" si="329"/>
        <v>0</v>
      </c>
      <c r="AI746" s="112">
        <f t="shared" si="330"/>
        <v>0</v>
      </c>
      <c r="AJ746" s="112" t="str">
        <f t="shared" si="311"/>
        <v>интрадей</v>
      </c>
      <c r="AK746" s="91" t="str">
        <f>IF(D746&lt;Служебный!P$3,"Раньше открытия",IF(D746&gt;Служебный!P$6,"Позже закрытия",IF(D746&lt;Служебный!P$4,Служебный!N$4,IF((D746&gt;Служебный!P$5),Служебный!N$6,Служебный!N$5))))</f>
        <v>9:30 - 11:00</v>
      </c>
      <c r="AL746" s="91">
        <f t="shared" si="331"/>
        <v>0</v>
      </c>
      <c r="AM746" s="91">
        <f t="shared" si="332"/>
        <v>0</v>
      </c>
      <c r="AN746" s="91" t="str">
        <f t="shared" si="317"/>
        <v/>
      </c>
      <c r="AO746" s="91" t="str">
        <f t="shared" si="318"/>
        <v/>
      </c>
      <c r="AP746" s="113" t="str">
        <f t="shared" si="319"/>
        <v/>
      </c>
      <c r="AQ746" s="114">
        <f t="shared" si="312"/>
        <v>0</v>
      </c>
      <c r="AR746" s="114">
        <f t="shared" si="313"/>
        <v>30000</v>
      </c>
      <c r="AS746" s="114">
        <f t="shared" si="314"/>
        <v>1.5994864666664823</v>
      </c>
      <c r="AT746" s="114">
        <f t="shared" si="320"/>
        <v>0</v>
      </c>
      <c r="AU746" s="91">
        <f t="shared" si="333"/>
        <v>0</v>
      </c>
      <c r="AV746" s="91">
        <f t="shared" si="334"/>
        <v>0</v>
      </c>
      <c r="AW746" s="91">
        <f t="shared" si="335"/>
        <v>0</v>
      </c>
      <c r="AX746" s="115">
        <f>IF(AV746=0,AX745,IF(VLOOKUP(C745,Сводный!I:L,2,FALSE)&lt;0,IF(AX745&lt;0,AX745-1,-1),IF(AX745&gt;0,AX745+1,1)))</f>
        <v>-1</v>
      </c>
      <c r="AY746" s="120"/>
    </row>
    <row r="747" spans="1:51" s="25" customFormat="1" ht="11.25">
      <c r="A747" s="124"/>
      <c r="B747" s="116">
        <v>746</v>
      </c>
      <c r="C747" s="134"/>
      <c r="D747" s="83"/>
      <c r="E747" s="84"/>
      <c r="F747" s="83"/>
      <c r="G747" s="85"/>
      <c r="H747" s="85"/>
      <c r="I747" s="86"/>
      <c r="J747" s="86"/>
      <c r="K747" s="85"/>
      <c r="L747" s="86"/>
      <c r="M747" s="118"/>
      <c r="N747" s="108"/>
      <c r="O747" s="109"/>
      <c r="P747" s="110"/>
      <c r="Q747" s="86"/>
      <c r="R747" s="86"/>
      <c r="S747" s="128">
        <f t="shared" si="315"/>
        <v>30479.845939999945</v>
      </c>
      <c r="T747" s="128">
        <f t="shared" si="316"/>
        <v>0</v>
      </c>
      <c r="U747" s="126">
        <f t="shared" si="321"/>
        <v>0</v>
      </c>
      <c r="V747" s="126">
        <f t="shared" si="322"/>
        <v>0</v>
      </c>
      <c r="W747" s="125">
        <f t="shared" si="323"/>
        <v>0</v>
      </c>
      <c r="X747" s="125">
        <f t="shared" si="324"/>
        <v>0</v>
      </c>
      <c r="Y747" s="127">
        <f t="shared" si="325"/>
        <v>1407.0099999999979</v>
      </c>
      <c r="Z747" s="127">
        <f t="shared" si="326"/>
        <v>479.84593999999817</v>
      </c>
      <c r="AA747" s="127">
        <f t="shared" si="327"/>
        <v>1407.0099999999979</v>
      </c>
      <c r="AB747" s="127">
        <f t="shared" si="328"/>
        <v>479.84593999999817</v>
      </c>
      <c r="AC747" s="91" t="str">
        <f>VLOOKUP(WEEKDAY(C747,2),Служебный!K$4:L$10,2)</f>
        <v>сб</v>
      </c>
      <c r="AD747" s="111" t="str">
        <f t="shared" si="336"/>
        <v/>
      </c>
      <c r="AE747" s="91" t="e">
        <f>VLOOKUP(G:G,Служебный!B:G,6,)</f>
        <v>#N/A</v>
      </c>
      <c r="AF747" s="91" t="e">
        <f>VLOOKUP(G:G,Служебный!B:G,3,FALSE)</f>
        <v>#N/A</v>
      </c>
      <c r="AG747" s="91" t="e">
        <f>VLOOKUP(G:G,Служебный!B:G,4,FALSE)</f>
        <v>#N/A</v>
      </c>
      <c r="AH747" s="112">
        <f t="shared" si="329"/>
        <v>0</v>
      </c>
      <c r="AI747" s="112">
        <f t="shared" si="330"/>
        <v>0</v>
      </c>
      <c r="AJ747" s="112" t="str">
        <f t="shared" si="311"/>
        <v>интрадей</v>
      </c>
      <c r="AK747" s="91" t="str">
        <f>IF(D747&lt;Служебный!P$3,"Раньше открытия",IF(D747&gt;Служебный!P$6,"Позже закрытия",IF(D747&lt;Служебный!P$4,Служебный!N$4,IF((D747&gt;Служебный!P$5),Служебный!N$6,Служебный!N$5))))</f>
        <v>9:30 - 11:00</v>
      </c>
      <c r="AL747" s="91">
        <f t="shared" si="331"/>
        <v>0</v>
      </c>
      <c r="AM747" s="91">
        <f t="shared" si="332"/>
        <v>0</v>
      </c>
      <c r="AN747" s="91" t="str">
        <f t="shared" si="317"/>
        <v/>
      </c>
      <c r="AO747" s="91" t="str">
        <f t="shared" si="318"/>
        <v/>
      </c>
      <c r="AP747" s="113" t="str">
        <f t="shared" si="319"/>
        <v/>
      </c>
      <c r="AQ747" s="114">
        <f t="shared" si="312"/>
        <v>0</v>
      </c>
      <c r="AR747" s="114">
        <f t="shared" si="313"/>
        <v>30000</v>
      </c>
      <c r="AS747" s="114">
        <f t="shared" si="314"/>
        <v>1.5994864666664823</v>
      </c>
      <c r="AT747" s="114">
        <f t="shared" si="320"/>
        <v>0</v>
      </c>
      <c r="AU747" s="91">
        <f t="shared" si="333"/>
        <v>0</v>
      </c>
      <c r="AV747" s="91">
        <f t="shared" si="334"/>
        <v>0</v>
      </c>
      <c r="AW747" s="91">
        <f t="shared" si="335"/>
        <v>0</v>
      </c>
      <c r="AX747" s="115">
        <f>IF(AV747=0,AX746,IF(VLOOKUP(C746,Сводный!I:L,2,FALSE)&lt;0,IF(AX746&lt;0,AX746-1,-1),IF(AX746&gt;0,AX746+1,1)))</f>
        <v>-1</v>
      </c>
      <c r="AY747" s="120"/>
    </row>
    <row r="748" spans="1:51" s="25" customFormat="1" ht="11.25">
      <c r="A748" s="124"/>
      <c r="B748" s="116">
        <v>747</v>
      </c>
      <c r="C748" s="134"/>
      <c r="D748" s="83"/>
      <c r="E748" s="84"/>
      <c r="F748" s="83"/>
      <c r="G748" s="85"/>
      <c r="H748" s="85"/>
      <c r="I748" s="86"/>
      <c r="J748" s="86"/>
      <c r="K748" s="85"/>
      <c r="L748" s="86"/>
      <c r="M748" s="118"/>
      <c r="N748" s="108"/>
      <c r="O748" s="109"/>
      <c r="P748" s="110"/>
      <c r="Q748" s="86"/>
      <c r="R748" s="86"/>
      <c r="S748" s="128">
        <f t="shared" si="315"/>
        <v>30479.845939999945</v>
      </c>
      <c r="T748" s="128">
        <f t="shared" si="316"/>
        <v>0</v>
      </c>
      <c r="U748" s="126">
        <f t="shared" si="321"/>
        <v>0</v>
      </c>
      <c r="V748" s="126">
        <f t="shared" si="322"/>
        <v>0</v>
      </c>
      <c r="W748" s="125">
        <f t="shared" si="323"/>
        <v>0</v>
      </c>
      <c r="X748" s="125">
        <f t="shared" si="324"/>
        <v>0</v>
      </c>
      <c r="Y748" s="127">
        <f t="shared" si="325"/>
        <v>1407.0099999999979</v>
      </c>
      <c r="Z748" s="127">
        <f t="shared" si="326"/>
        <v>479.84593999999817</v>
      </c>
      <c r="AA748" s="127">
        <f t="shared" si="327"/>
        <v>1407.0099999999979</v>
      </c>
      <c r="AB748" s="127">
        <f t="shared" si="328"/>
        <v>479.84593999999817</v>
      </c>
      <c r="AC748" s="91" t="str">
        <f>VLOOKUP(WEEKDAY(C748,2),Служебный!K$4:L$10,2)</f>
        <v>сб</v>
      </c>
      <c r="AD748" s="111" t="str">
        <f t="shared" si="336"/>
        <v/>
      </c>
      <c r="AE748" s="91" t="e">
        <f>VLOOKUP(G:G,Служебный!B:G,6,)</f>
        <v>#N/A</v>
      </c>
      <c r="AF748" s="91" t="e">
        <f>VLOOKUP(G:G,Служебный!B:G,3,FALSE)</f>
        <v>#N/A</v>
      </c>
      <c r="AG748" s="91" t="e">
        <f>VLOOKUP(G:G,Служебный!B:G,4,FALSE)</f>
        <v>#N/A</v>
      </c>
      <c r="AH748" s="112">
        <f t="shared" si="329"/>
        <v>0</v>
      </c>
      <c r="AI748" s="112">
        <f t="shared" si="330"/>
        <v>0</v>
      </c>
      <c r="AJ748" s="112" t="str">
        <f t="shared" si="311"/>
        <v>интрадей</v>
      </c>
      <c r="AK748" s="91" t="str">
        <f>IF(D748&lt;Служебный!P$3,"Раньше открытия",IF(D748&gt;Служебный!P$6,"Позже закрытия",IF(D748&lt;Служебный!P$4,Служебный!N$4,IF((D748&gt;Служебный!P$5),Служебный!N$6,Служебный!N$5))))</f>
        <v>9:30 - 11:00</v>
      </c>
      <c r="AL748" s="91">
        <f t="shared" si="331"/>
        <v>0</v>
      </c>
      <c r="AM748" s="91">
        <f t="shared" si="332"/>
        <v>0</v>
      </c>
      <c r="AN748" s="91" t="str">
        <f t="shared" si="317"/>
        <v/>
      </c>
      <c r="AO748" s="91" t="str">
        <f t="shared" si="318"/>
        <v/>
      </c>
      <c r="AP748" s="113" t="str">
        <f t="shared" si="319"/>
        <v/>
      </c>
      <c r="AQ748" s="114">
        <f t="shared" si="312"/>
        <v>0</v>
      </c>
      <c r="AR748" s="114">
        <f t="shared" si="313"/>
        <v>30000</v>
      </c>
      <c r="AS748" s="114">
        <f t="shared" si="314"/>
        <v>1.5994864666664823</v>
      </c>
      <c r="AT748" s="114">
        <f t="shared" si="320"/>
        <v>0</v>
      </c>
      <c r="AU748" s="91">
        <f t="shared" si="333"/>
        <v>0</v>
      </c>
      <c r="AV748" s="91">
        <f t="shared" si="334"/>
        <v>0</v>
      </c>
      <c r="AW748" s="91">
        <f t="shared" si="335"/>
        <v>0</v>
      </c>
      <c r="AX748" s="115">
        <f>IF(AV748=0,AX747,IF(VLOOKUP(C747,Сводный!I:L,2,FALSE)&lt;0,IF(AX747&lt;0,AX747-1,-1),IF(AX747&gt;0,AX747+1,1)))</f>
        <v>-1</v>
      </c>
      <c r="AY748" s="120"/>
    </row>
    <row r="749" spans="1:51" s="25" customFormat="1" ht="11.25">
      <c r="A749" s="124"/>
      <c r="B749" s="116">
        <v>748</v>
      </c>
      <c r="C749" s="134"/>
      <c r="D749" s="83"/>
      <c r="E749" s="84"/>
      <c r="F749" s="83"/>
      <c r="G749" s="85"/>
      <c r="H749" s="85"/>
      <c r="I749" s="86"/>
      <c r="J749" s="86"/>
      <c r="K749" s="85"/>
      <c r="L749" s="86"/>
      <c r="M749" s="118"/>
      <c r="N749" s="108"/>
      <c r="O749" s="109"/>
      <c r="P749" s="110"/>
      <c r="Q749" s="86"/>
      <c r="R749" s="86"/>
      <c r="S749" s="128">
        <f t="shared" si="315"/>
        <v>30479.845939999945</v>
      </c>
      <c r="T749" s="128">
        <f t="shared" si="316"/>
        <v>0</v>
      </c>
      <c r="U749" s="126">
        <f t="shared" si="321"/>
        <v>0</v>
      </c>
      <c r="V749" s="126">
        <f t="shared" si="322"/>
        <v>0</v>
      </c>
      <c r="W749" s="125">
        <f t="shared" si="323"/>
        <v>0</v>
      </c>
      <c r="X749" s="125">
        <f t="shared" si="324"/>
        <v>0</v>
      </c>
      <c r="Y749" s="127">
        <f t="shared" si="325"/>
        <v>1407.0099999999979</v>
      </c>
      <c r="Z749" s="127">
        <f t="shared" si="326"/>
        <v>479.84593999999817</v>
      </c>
      <c r="AA749" s="127">
        <f t="shared" si="327"/>
        <v>1407.0099999999979</v>
      </c>
      <c r="AB749" s="127">
        <f t="shared" si="328"/>
        <v>479.84593999999817</v>
      </c>
      <c r="AC749" s="91" t="str">
        <f>VLOOKUP(WEEKDAY(C749,2),Служебный!K$4:L$10,2)</f>
        <v>сб</v>
      </c>
      <c r="AD749" s="111" t="str">
        <f t="shared" si="336"/>
        <v/>
      </c>
      <c r="AE749" s="91" t="e">
        <f>VLOOKUP(G:G,Служебный!B:G,6,)</f>
        <v>#N/A</v>
      </c>
      <c r="AF749" s="91" t="e">
        <f>VLOOKUP(G:G,Служебный!B:G,3,FALSE)</f>
        <v>#N/A</v>
      </c>
      <c r="AG749" s="91" t="e">
        <f>VLOOKUP(G:G,Служебный!B:G,4,FALSE)</f>
        <v>#N/A</v>
      </c>
      <c r="AH749" s="112">
        <f t="shared" si="329"/>
        <v>0</v>
      </c>
      <c r="AI749" s="112">
        <f t="shared" si="330"/>
        <v>0</v>
      </c>
      <c r="AJ749" s="112" t="str">
        <f t="shared" si="311"/>
        <v>интрадей</v>
      </c>
      <c r="AK749" s="91" t="str">
        <f>IF(D749&lt;Служебный!P$3,"Раньше открытия",IF(D749&gt;Служебный!P$6,"Позже закрытия",IF(D749&lt;Служебный!P$4,Служебный!N$4,IF((D749&gt;Служебный!P$5),Служебный!N$6,Служебный!N$5))))</f>
        <v>9:30 - 11:00</v>
      </c>
      <c r="AL749" s="91">
        <f t="shared" si="331"/>
        <v>0</v>
      </c>
      <c r="AM749" s="91">
        <f t="shared" si="332"/>
        <v>0</v>
      </c>
      <c r="AN749" s="91" t="str">
        <f t="shared" si="317"/>
        <v/>
      </c>
      <c r="AO749" s="91" t="str">
        <f t="shared" si="318"/>
        <v/>
      </c>
      <c r="AP749" s="113" t="str">
        <f t="shared" si="319"/>
        <v/>
      </c>
      <c r="AQ749" s="114">
        <f t="shared" si="312"/>
        <v>0</v>
      </c>
      <c r="AR749" s="114">
        <f t="shared" si="313"/>
        <v>30000</v>
      </c>
      <c r="AS749" s="114">
        <f t="shared" si="314"/>
        <v>1.5994864666664823</v>
      </c>
      <c r="AT749" s="114">
        <f t="shared" si="320"/>
        <v>0</v>
      </c>
      <c r="AU749" s="91">
        <f t="shared" si="333"/>
        <v>0</v>
      </c>
      <c r="AV749" s="91">
        <f t="shared" si="334"/>
        <v>0</v>
      </c>
      <c r="AW749" s="91">
        <f t="shared" si="335"/>
        <v>0</v>
      </c>
      <c r="AX749" s="115">
        <f>IF(AV749=0,AX748,IF(VLOOKUP(C748,Сводный!I:L,2,FALSE)&lt;0,IF(AX748&lt;0,AX748-1,-1),IF(AX748&gt;0,AX748+1,1)))</f>
        <v>-1</v>
      </c>
      <c r="AY749" s="120"/>
    </row>
    <row r="750" spans="1:51" s="25" customFormat="1" ht="11.25">
      <c r="A750" s="124"/>
      <c r="B750" s="116">
        <v>749</v>
      </c>
      <c r="C750" s="134"/>
      <c r="D750" s="83"/>
      <c r="E750" s="84"/>
      <c r="F750" s="83"/>
      <c r="G750" s="85"/>
      <c r="H750" s="85"/>
      <c r="I750" s="86"/>
      <c r="J750" s="86"/>
      <c r="K750" s="85"/>
      <c r="L750" s="86"/>
      <c r="M750" s="118"/>
      <c r="N750" s="108"/>
      <c r="O750" s="109"/>
      <c r="P750" s="110"/>
      <c r="Q750" s="86"/>
      <c r="R750" s="86"/>
      <c r="S750" s="128">
        <f t="shared" si="315"/>
        <v>30479.845939999945</v>
      </c>
      <c r="T750" s="128">
        <f t="shared" si="316"/>
        <v>0</v>
      </c>
      <c r="U750" s="126">
        <f t="shared" si="321"/>
        <v>0</v>
      </c>
      <c r="V750" s="126">
        <f t="shared" si="322"/>
        <v>0</v>
      </c>
      <c r="W750" s="125">
        <f t="shared" si="323"/>
        <v>0</v>
      </c>
      <c r="X750" s="125">
        <f t="shared" si="324"/>
        <v>0</v>
      </c>
      <c r="Y750" s="127">
        <f t="shared" si="325"/>
        <v>1407.0099999999979</v>
      </c>
      <c r="Z750" s="127">
        <f t="shared" si="326"/>
        <v>479.84593999999817</v>
      </c>
      <c r="AA750" s="127">
        <f t="shared" si="327"/>
        <v>1407.0099999999979</v>
      </c>
      <c r="AB750" s="127">
        <f t="shared" si="328"/>
        <v>479.84593999999817</v>
      </c>
      <c r="AC750" s="91" t="str">
        <f>VLOOKUP(WEEKDAY(C750,2),Служебный!K$4:L$10,2)</f>
        <v>сб</v>
      </c>
      <c r="AD750" s="111" t="str">
        <f t="shared" si="336"/>
        <v/>
      </c>
      <c r="AE750" s="91" t="e">
        <f>VLOOKUP(G:G,Служебный!B:G,6,)</f>
        <v>#N/A</v>
      </c>
      <c r="AF750" s="91" t="e">
        <f>VLOOKUP(G:G,Служебный!B:G,3,FALSE)</f>
        <v>#N/A</v>
      </c>
      <c r="AG750" s="91" t="e">
        <f>VLOOKUP(G:G,Служебный!B:G,4,FALSE)</f>
        <v>#N/A</v>
      </c>
      <c r="AH750" s="112">
        <f t="shared" si="329"/>
        <v>0</v>
      </c>
      <c r="AI750" s="112">
        <f t="shared" si="330"/>
        <v>0</v>
      </c>
      <c r="AJ750" s="112" t="str">
        <f t="shared" si="311"/>
        <v>интрадей</v>
      </c>
      <c r="AK750" s="91" t="str">
        <f>IF(D750&lt;Служебный!P$3,"Раньше открытия",IF(D750&gt;Служебный!P$6,"Позже закрытия",IF(D750&lt;Служебный!P$4,Служебный!N$4,IF((D750&gt;Служебный!P$5),Служебный!N$6,Служебный!N$5))))</f>
        <v>9:30 - 11:00</v>
      </c>
      <c r="AL750" s="91">
        <f t="shared" si="331"/>
        <v>0</v>
      </c>
      <c r="AM750" s="91">
        <f t="shared" si="332"/>
        <v>0</v>
      </c>
      <c r="AN750" s="91" t="str">
        <f t="shared" si="317"/>
        <v/>
      </c>
      <c r="AO750" s="91" t="str">
        <f t="shared" si="318"/>
        <v/>
      </c>
      <c r="AP750" s="113" t="str">
        <f t="shared" si="319"/>
        <v/>
      </c>
      <c r="AQ750" s="114">
        <f t="shared" si="312"/>
        <v>0</v>
      </c>
      <c r="AR750" s="114">
        <f t="shared" si="313"/>
        <v>30000</v>
      </c>
      <c r="AS750" s="114">
        <f t="shared" si="314"/>
        <v>1.5994864666664823</v>
      </c>
      <c r="AT750" s="114">
        <f t="shared" si="320"/>
        <v>0</v>
      </c>
      <c r="AU750" s="91">
        <f t="shared" si="333"/>
        <v>0</v>
      </c>
      <c r="AV750" s="91">
        <f t="shared" si="334"/>
        <v>0</v>
      </c>
      <c r="AW750" s="91">
        <f t="shared" si="335"/>
        <v>0</v>
      </c>
      <c r="AX750" s="115">
        <f>IF(AV750=0,AX749,IF(VLOOKUP(C749,Сводный!I:L,2,FALSE)&lt;0,IF(AX749&lt;0,AX749-1,-1),IF(AX749&gt;0,AX749+1,1)))</f>
        <v>-1</v>
      </c>
      <c r="AY750" s="120"/>
    </row>
    <row r="751" spans="1:51" s="25" customFormat="1" ht="11.25">
      <c r="A751" s="124"/>
      <c r="B751" s="116">
        <v>750</v>
      </c>
      <c r="C751" s="134"/>
      <c r="D751" s="83"/>
      <c r="E751" s="84"/>
      <c r="F751" s="83"/>
      <c r="G751" s="85"/>
      <c r="H751" s="85"/>
      <c r="I751" s="86"/>
      <c r="J751" s="86"/>
      <c r="K751" s="85"/>
      <c r="L751" s="86"/>
      <c r="M751" s="118"/>
      <c r="N751" s="108"/>
      <c r="O751" s="109"/>
      <c r="P751" s="110"/>
      <c r="Q751" s="86"/>
      <c r="R751" s="86"/>
      <c r="S751" s="128">
        <f t="shared" si="315"/>
        <v>30479.845939999945</v>
      </c>
      <c r="T751" s="128">
        <f t="shared" si="316"/>
        <v>0</v>
      </c>
      <c r="U751" s="126">
        <f t="shared" si="321"/>
        <v>0</v>
      </c>
      <c r="V751" s="126">
        <f t="shared" si="322"/>
        <v>0</v>
      </c>
      <c r="W751" s="125">
        <f t="shared" si="323"/>
        <v>0</v>
      </c>
      <c r="X751" s="125">
        <f t="shared" si="324"/>
        <v>0</v>
      </c>
      <c r="Y751" s="127">
        <f t="shared" si="325"/>
        <v>1407.0099999999979</v>
      </c>
      <c r="Z751" s="127">
        <f t="shared" si="326"/>
        <v>479.84593999999817</v>
      </c>
      <c r="AA751" s="127">
        <f t="shared" si="327"/>
        <v>1407.0099999999979</v>
      </c>
      <c r="AB751" s="127">
        <f t="shared" si="328"/>
        <v>479.84593999999817</v>
      </c>
      <c r="AC751" s="91" t="str">
        <f>VLOOKUP(WEEKDAY(C751,2),Служебный!K$4:L$10,2)</f>
        <v>сб</v>
      </c>
      <c r="AD751" s="111" t="str">
        <f t="shared" si="336"/>
        <v/>
      </c>
      <c r="AE751" s="91" t="e">
        <f>VLOOKUP(G:G,Служебный!B:G,6,)</f>
        <v>#N/A</v>
      </c>
      <c r="AF751" s="91" t="e">
        <f>VLOOKUP(G:G,Служебный!B:G,3,FALSE)</f>
        <v>#N/A</v>
      </c>
      <c r="AG751" s="91" t="e">
        <f>VLOOKUP(G:G,Служебный!B:G,4,FALSE)</f>
        <v>#N/A</v>
      </c>
      <c r="AH751" s="112">
        <f t="shared" si="329"/>
        <v>0</v>
      </c>
      <c r="AI751" s="112">
        <f t="shared" si="330"/>
        <v>0</v>
      </c>
      <c r="AJ751" s="112" t="str">
        <f t="shared" si="311"/>
        <v>интрадей</v>
      </c>
      <c r="AK751" s="91" t="str">
        <f>IF(D751&lt;Служебный!P$3,"Раньше открытия",IF(D751&gt;Служебный!P$6,"Позже закрытия",IF(D751&lt;Служебный!P$4,Служебный!N$4,IF((D751&gt;Служебный!P$5),Служебный!N$6,Служебный!N$5))))</f>
        <v>9:30 - 11:00</v>
      </c>
      <c r="AL751" s="91">
        <f t="shared" si="331"/>
        <v>0</v>
      </c>
      <c r="AM751" s="91">
        <f t="shared" si="332"/>
        <v>0</v>
      </c>
      <c r="AN751" s="91" t="str">
        <f t="shared" si="317"/>
        <v/>
      </c>
      <c r="AO751" s="91" t="str">
        <f t="shared" si="318"/>
        <v/>
      </c>
      <c r="AP751" s="113" t="str">
        <f t="shared" si="319"/>
        <v/>
      </c>
      <c r="AQ751" s="114">
        <f t="shared" si="312"/>
        <v>0</v>
      </c>
      <c r="AR751" s="114">
        <f t="shared" si="313"/>
        <v>30000</v>
      </c>
      <c r="AS751" s="114">
        <f t="shared" si="314"/>
        <v>1.5994864666664823</v>
      </c>
      <c r="AT751" s="114">
        <f t="shared" si="320"/>
        <v>0</v>
      </c>
      <c r="AU751" s="91">
        <f t="shared" si="333"/>
        <v>0</v>
      </c>
      <c r="AV751" s="91">
        <f t="shared" si="334"/>
        <v>0</v>
      </c>
      <c r="AW751" s="91">
        <f t="shared" si="335"/>
        <v>0</v>
      </c>
      <c r="AX751" s="115">
        <f>IF(AV751=0,AX750,IF(VLOOKUP(C750,Сводный!I:L,2,FALSE)&lt;0,IF(AX750&lt;0,AX750-1,-1),IF(AX750&gt;0,AX750+1,1)))</f>
        <v>-1</v>
      </c>
      <c r="AY751" s="120"/>
    </row>
    <row r="752" spans="1:51" s="25" customFormat="1" ht="11.25">
      <c r="A752" s="124"/>
      <c r="B752" s="116">
        <v>751</v>
      </c>
      <c r="C752" s="134"/>
      <c r="D752" s="83"/>
      <c r="E752" s="84"/>
      <c r="F752" s="83"/>
      <c r="G752" s="85"/>
      <c r="H752" s="85"/>
      <c r="I752" s="86"/>
      <c r="J752" s="86"/>
      <c r="K752" s="85"/>
      <c r="L752" s="86"/>
      <c r="M752" s="118"/>
      <c r="N752" s="108"/>
      <c r="O752" s="109"/>
      <c r="P752" s="110"/>
      <c r="Q752" s="86"/>
      <c r="R752" s="86"/>
      <c r="S752" s="128">
        <f t="shared" si="315"/>
        <v>30479.845939999945</v>
      </c>
      <c r="T752" s="128">
        <f t="shared" si="316"/>
        <v>0</v>
      </c>
      <c r="U752" s="126">
        <f t="shared" si="321"/>
        <v>0</v>
      </c>
      <c r="V752" s="126">
        <f t="shared" si="322"/>
        <v>0</v>
      </c>
      <c r="W752" s="125">
        <f t="shared" si="323"/>
        <v>0</v>
      </c>
      <c r="X752" s="125">
        <f t="shared" si="324"/>
        <v>0</v>
      </c>
      <c r="Y752" s="127">
        <f t="shared" si="325"/>
        <v>1407.0099999999979</v>
      </c>
      <c r="Z752" s="127">
        <f t="shared" si="326"/>
        <v>479.84593999999817</v>
      </c>
      <c r="AA752" s="127">
        <f t="shared" si="327"/>
        <v>1407.0099999999979</v>
      </c>
      <c r="AB752" s="127">
        <f t="shared" si="328"/>
        <v>479.84593999999817</v>
      </c>
      <c r="AC752" s="91" t="str">
        <f>VLOOKUP(WEEKDAY(C752,2),Служебный!K$4:L$10,2)</f>
        <v>сб</v>
      </c>
      <c r="AD752" s="111" t="str">
        <f t="shared" si="336"/>
        <v/>
      </c>
      <c r="AE752" s="91" t="e">
        <f>VLOOKUP(G:G,Служебный!B:G,6,)</f>
        <v>#N/A</v>
      </c>
      <c r="AF752" s="91" t="e">
        <f>VLOOKUP(G:G,Служебный!B:G,3,FALSE)</f>
        <v>#N/A</v>
      </c>
      <c r="AG752" s="91" t="e">
        <f>VLOOKUP(G:G,Служебный!B:G,4,FALSE)</f>
        <v>#N/A</v>
      </c>
      <c r="AH752" s="112">
        <f t="shared" si="329"/>
        <v>0</v>
      </c>
      <c r="AI752" s="112">
        <f t="shared" si="330"/>
        <v>0</v>
      </c>
      <c r="AJ752" s="112" t="str">
        <f t="shared" si="311"/>
        <v>интрадей</v>
      </c>
      <c r="AK752" s="91" t="str">
        <f>IF(D752&lt;Служебный!P$3,"Раньше открытия",IF(D752&gt;Служебный!P$6,"Позже закрытия",IF(D752&lt;Служебный!P$4,Служебный!N$4,IF((D752&gt;Служебный!P$5),Служебный!N$6,Служебный!N$5))))</f>
        <v>9:30 - 11:00</v>
      </c>
      <c r="AL752" s="91">
        <f t="shared" si="331"/>
        <v>0</v>
      </c>
      <c r="AM752" s="91">
        <f t="shared" si="332"/>
        <v>0</v>
      </c>
      <c r="AN752" s="91" t="str">
        <f t="shared" si="317"/>
        <v/>
      </c>
      <c r="AO752" s="91" t="str">
        <f t="shared" si="318"/>
        <v/>
      </c>
      <c r="AP752" s="113" t="str">
        <f t="shared" si="319"/>
        <v/>
      </c>
      <c r="AQ752" s="114">
        <f t="shared" si="312"/>
        <v>0</v>
      </c>
      <c r="AR752" s="114">
        <f t="shared" si="313"/>
        <v>30000</v>
      </c>
      <c r="AS752" s="114">
        <f t="shared" si="314"/>
        <v>1.5994864666664823</v>
      </c>
      <c r="AT752" s="114">
        <f t="shared" si="320"/>
        <v>0</v>
      </c>
      <c r="AU752" s="91">
        <f t="shared" si="333"/>
        <v>0</v>
      </c>
      <c r="AV752" s="91">
        <f t="shared" si="334"/>
        <v>0</v>
      </c>
      <c r="AW752" s="91">
        <f t="shared" si="335"/>
        <v>0</v>
      </c>
      <c r="AX752" s="115">
        <f>IF(AV752=0,AX751,IF(VLOOKUP(C751,Сводный!I:L,2,FALSE)&lt;0,IF(AX751&lt;0,AX751-1,-1),IF(AX751&gt;0,AX751+1,1)))</f>
        <v>-1</v>
      </c>
      <c r="AY752" s="120"/>
    </row>
    <row r="753" spans="1:51" s="25" customFormat="1" ht="11.25">
      <c r="A753" s="124"/>
      <c r="B753" s="116">
        <v>752</v>
      </c>
      <c r="C753" s="134"/>
      <c r="D753" s="83"/>
      <c r="E753" s="84"/>
      <c r="F753" s="83"/>
      <c r="G753" s="85"/>
      <c r="H753" s="85"/>
      <c r="I753" s="86"/>
      <c r="J753" s="86"/>
      <c r="K753" s="85"/>
      <c r="L753" s="86"/>
      <c r="M753" s="118"/>
      <c r="N753" s="108"/>
      <c r="O753" s="109"/>
      <c r="P753" s="110"/>
      <c r="Q753" s="86"/>
      <c r="R753" s="86"/>
      <c r="S753" s="128">
        <f t="shared" si="315"/>
        <v>30479.845939999945</v>
      </c>
      <c r="T753" s="128">
        <f t="shared" si="316"/>
        <v>0</v>
      </c>
      <c r="U753" s="126">
        <f t="shared" si="321"/>
        <v>0</v>
      </c>
      <c r="V753" s="126">
        <f t="shared" si="322"/>
        <v>0</v>
      </c>
      <c r="W753" s="125">
        <f t="shared" si="323"/>
        <v>0</v>
      </c>
      <c r="X753" s="125">
        <f t="shared" si="324"/>
        <v>0</v>
      </c>
      <c r="Y753" s="127">
        <f t="shared" si="325"/>
        <v>1407.0099999999979</v>
      </c>
      <c r="Z753" s="127">
        <f t="shared" si="326"/>
        <v>479.84593999999817</v>
      </c>
      <c r="AA753" s="127">
        <f t="shared" si="327"/>
        <v>1407.0099999999979</v>
      </c>
      <c r="AB753" s="127">
        <f t="shared" si="328"/>
        <v>479.84593999999817</v>
      </c>
      <c r="AC753" s="91" t="str">
        <f>VLOOKUP(WEEKDAY(C753,2),Служебный!K$4:L$10,2)</f>
        <v>сб</v>
      </c>
      <c r="AD753" s="111" t="str">
        <f t="shared" si="336"/>
        <v/>
      </c>
      <c r="AE753" s="91" t="e">
        <f>VLOOKUP(G:G,Служебный!B:G,6,)</f>
        <v>#N/A</v>
      </c>
      <c r="AF753" s="91" t="e">
        <f>VLOOKUP(G:G,Служебный!B:G,3,FALSE)</f>
        <v>#N/A</v>
      </c>
      <c r="AG753" s="91" t="e">
        <f>VLOOKUP(G:G,Служебный!B:G,4,FALSE)</f>
        <v>#N/A</v>
      </c>
      <c r="AH753" s="112">
        <f t="shared" si="329"/>
        <v>0</v>
      </c>
      <c r="AI753" s="112">
        <f t="shared" si="330"/>
        <v>0</v>
      </c>
      <c r="AJ753" s="112" t="str">
        <f t="shared" si="311"/>
        <v>интрадей</v>
      </c>
      <c r="AK753" s="91" t="str">
        <f>IF(D753&lt;Служебный!P$3,"Раньше открытия",IF(D753&gt;Служебный!P$6,"Позже закрытия",IF(D753&lt;Служебный!P$4,Служебный!N$4,IF((D753&gt;Служебный!P$5),Служебный!N$6,Служебный!N$5))))</f>
        <v>9:30 - 11:00</v>
      </c>
      <c r="AL753" s="91">
        <f t="shared" si="331"/>
        <v>0</v>
      </c>
      <c r="AM753" s="91">
        <f t="shared" si="332"/>
        <v>0</v>
      </c>
      <c r="AN753" s="91" t="str">
        <f t="shared" si="317"/>
        <v/>
      </c>
      <c r="AO753" s="91" t="str">
        <f t="shared" si="318"/>
        <v/>
      </c>
      <c r="AP753" s="113" t="str">
        <f t="shared" si="319"/>
        <v/>
      </c>
      <c r="AQ753" s="114">
        <f t="shared" si="312"/>
        <v>0</v>
      </c>
      <c r="AR753" s="114">
        <f t="shared" si="313"/>
        <v>30000</v>
      </c>
      <c r="AS753" s="114">
        <f t="shared" si="314"/>
        <v>1.5994864666664823</v>
      </c>
      <c r="AT753" s="114">
        <f t="shared" si="320"/>
        <v>0</v>
      </c>
      <c r="AU753" s="91">
        <f t="shared" si="333"/>
        <v>0</v>
      </c>
      <c r="AV753" s="91">
        <f t="shared" si="334"/>
        <v>0</v>
      </c>
      <c r="AW753" s="91">
        <f t="shared" si="335"/>
        <v>0</v>
      </c>
      <c r="AX753" s="115">
        <f>IF(AV753=0,AX752,IF(VLOOKUP(C752,Сводный!I:L,2,FALSE)&lt;0,IF(AX752&lt;0,AX752-1,-1),IF(AX752&gt;0,AX752+1,1)))</f>
        <v>-1</v>
      </c>
      <c r="AY753" s="120"/>
    </row>
    <row r="754" spans="1:51" s="25" customFormat="1" ht="11.25">
      <c r="A754" s="124"/>
      <c r="B754" s="116">
        <v>753</v>
      </c>
      <c r="C754" s="134"/>
      <c r="D754" s="83"/>
      <c r="E754" s="84"/>
      <c r="F754" s="83"/>
      <c r="G754" s="85"/>
      <c r="H754" s="85"/>
      <c r="I754" s="86"/>
      <c r="J754" s="86"/>
      <c r="K754" s="85"/>
      <c r="L754" s="86"/>
      <c r="M754" s="118"/>
      <c r="N754" s="108"/>
      <c r="O754" s="109"/>
      <c r="P754" s="110"/>
      <c r="Q754" s="86"/>
      <c r="R754" s="86"/>
      <c r="S754" s="128">
        <f t="shared" si="315"/>
        <v>30479.845939999945</v>
      </c>
      <c r="T754" s="128">
        <f t="shared" si="316"/>
        <v>0</v>
      </c>
      <c r="U754" s="126">
        <f t="shared" si="321"/>
        <v>0</v>
      </c>
      <c r="V754" s="126">
        <f t="shared" si="322"/>
        <v>0</v>
      </c>
      <c r="W754" s="125">
        <f t="shared" si="323"/>
        <v>0</v>
      </c>
      <c r="X754" s="125">
        <f t="shared" si="324"/>
        <v>0</v>
      </c>
      <c r="Y754" s="127">
        <f t="shared" si="325"/>
        <v>1407.0099999999979</v>
      </c>
      <c r="Z754" s="127">
        <f t="shared" si="326"/>
        <v>479.84593999999817</v>
      </c>
      <c r="AA754" s="127">
        <f t="shared" si="327"/>
        <v>1407.0099999999979</v>
      </c>
      <c r="AB754" s="127">
        <f t="shared" si="328"/>
        <v>479.84593999999817</v>
      </c>
      <c r="AC754" s="91" t="str">
        <f>VLOOKUP(WEEKDAY(C754,2),Служебный!K$4:L$10,2)</f>
        <v>сб</v>
      </c>
      <c r="AD754" s="111" t="str">
        <f t="shared" si="336"/>
        <v/>
      </c>
      <c r="AE754" s="91" t="e">
        <f>VLOOKUP(G:G,Служебный!B:G,6,)</f>
        <v>#N/A</v>
      </c>
      <c r="AF754" s="91" t="e">
        <f>VLOOKUP(G:G,Служебный!B:G,3,FALSE)</f>
        <v>#N/A</v>
      </c>
      <c r="AG754" s="91" t="e">
        <f>VLOOKUP(G:G,Служебный!B:G,4,FALSE)</f>
        <v>#N/A</v>
      </c>
      <c r="AH754" s="112">
        <f t="shared" si="329"/>
        <v>0</v>
      </c>
      <c r="AI754" s="112">
        <f t="shared" si="330"/>
        <v>0</v>
      </c>
      <c r="AJ754" s="112" t="str">
        <f t="shared" si="311"/>
        <v>интрадей</v>
      </c>
      <c r="AK754" s="91" t="str">
        <f>IF(D754&lt;Служебный!P$3,"Раньше открытия",IF(D754&gt;Служебный!P$6,"Позже закрытия",IF(D754&lt;Служебный!P$4,Служебный!N$4,IF((D754&gt;Служебный!P$5),Служебный!N$6,Служебный!N$5))))</f>
        <v>9:30 - 11:00</v>
      </c>
      <c r="AL754" s="91">
        <f t="shared" si="331"/>
        <v>0</v>
      </c>
      <c r="AM754" s="91">
        <f t="shared" si="332"/>
        <v>0</v>
      </c>
      <c r="AN754" s="91" t="str">
        <f t="shared" si="317"/>
        <v/>
      </c>
      <c r="AO754" s="91" t="str">
        <f t="shared" si="318"/>
        <v/>
      </c>
      <c r="AP754" s="113" t="str">
        <f t="shared" si="319"/>
        <v/>
      </c>
      <c r="AQ754" s="114">
        <f t="shared" si="312"/>
        <v>0</v>
      </c>
      <c r="AR754" s="114">
        <f t="shared" si="313"/>
        <v>30000</v>
      </c>
      <c r="AS754" s="114">
        <f t="shared" si="314"/>
        <v>1.5994864666664823</v>
      </c>
      <c r="AT754" s="114">
        <f t="shared" si="320"/>
        <v>0</v>
      </c>
      <c r="AU754" s="91">
        <f t="shared" si="333"/>
        <v>0</v>
      </c>
      <c r="AV754" s="91">
        <f t="shared" si="334"/>
        <v>0</v>
      </c>
      <c r="AW754" s="91">
        <f t="shared" si="335"/>
        <v>0</v>
      </c>
      <c r="AX754" s="115">
        <f>IF(AV754=0,AX753,IF(VLOOKUP(C753,Сводный!I:L,2,FALSE)&lt;0,IF(AX753&lt;0,AX753-1,-1),IF(AX753&gt;0,AX753+1,1)))</f>
        <v>-1</v>
      </c>
      <c r="AY754" s="120"/>
    </row>
    <row r="755" spans="1:51" s="25" customFormat="1" ht="11.25">
      <c r="A755" s="124"/>
      <c r="B755" s="116">
        <v>754</v>
      </c>
      <c r="C755" s="134"/>
      <c r="D755" s="83"/>
      <c r="E755" s="84"/>
      <c r="F755" s="83"/>
      <c r="G755" s="85"/>
      <c r="H755" s="85"/>
      <c r="I755" s="86"/>
      <c r="J755" s="86"/>
      <c r="K755" s="85"/>
      <c r="L755" s="86"/>
      <c r="M755" s="118"/>
      <c r="N755" s="108"/>
      <c r="O755" s="109"/>
      <c r="P755" s="110"/>
      <c r="Q755" s="86"/>
      <c r="R755" s="86"/>
      <c r="S755" s="128">
        <f t="shared" si="315"/>
        <v>30479.845939999945</v>
      </c>
      <c r="T755" s="128">
        <f t="shared" si="316"/>
        <v>0</v>
      </c>
      <c r="U755" s="126">
        <f t="shared" si="321"/>
        <v>0</v>
      </c>
      <c r="V755" s="126">
        <f t="shared" si="322"/>
        <v>0</v>
      </c>
      <c r="W755" s="125">
        <f t="shared" si="323"/>
        <v>0</v>
      </c>
      <c r="X755" s="125">
        <f t="shared" si="324"/>
        <v>0</v>
      </c>
      <c r="Y755" s="127">
        <f t="shared" si="325"/>
        <v>1407.0099999999979</v>
      </c>
      <c r="Z755" s="127">
        <f t="shared" si="326"/>
        <v>479.84593999999817</v>
      </c>
      <c r="AA755" s="127">
        <f t="shared" si="327"/>
        <v>1407.0099999999979</v>
      </c>
      <c r="AB755" s="127">
        <f t="shared" si="328"/>
        <v>479.84593999999817</v>
      </c>
      <c r="AC755" s="91" t="str">
        <f>VLOOKUP(WEEKDAY(C755,2),Служебный!K$4:L$10,2)</f>
        <v>сб</v>
      </c>
      <c r="AD755" s="111" t="str">
        <f t="shared" si="336"/>
        <v/>
      </c>
      <c r="AE755" s="91" t="e">
        <f>VLOOKUP(G:G,Служебный!B:G,6,)</f>
        <v>#N/A</v>
      </c>
      <c r="AF755" s="91" t="e">
        <f>VLOOKUP(G:G,Служебный!B:G,3,FALSE)</f>
        <v>#N/A</v>
      </c>
      <c r="AG755" s="91" t="e">
        <f>VLOOKUP(G:G,Служебный!B:G,4,FALSE)</f>
        <v>#N/A</v>
      </c>
      <c r="AH755" s="112">
        <f t="shared" si="329"/>
        <v>0</v>
      </c>
      <c r="AI755" s="112">
        <f t="shared" si="330"/>
        <v>0</v>
      </c>
      <c r="AJ755" s="112" t="str">
        <f t="shared" si="311"/>
        <v>интрадей</v>
      </c>
      <c r="AK755" s="91" t="str">
        <f>IF(D755&lt;Служебный!P$3,"Раньше открытия",IF(D755&gt;Служебный!P$6,"Позже закрытия",IF(D755&lt;Служебный!P$4,Служебный!N$4,IF((D755&gt;Служебный!P$5),Служебный!N$6,Служебный!N$5))))</f>
        <v>9:30 - 11:00</v>
      </c>
      <c r="AL755" s="91">
        <f t="shared" si="331"/>
        <v>0</v>
      </c>
      <c r="AM755" s="91">
        <f t="shared" si="332"/>
        <v>0</v>
      </c>
      <c r="AN755" s="91" t="str">
        <f t="shared" si="317"/>
        <v/>
      </c>
      <c r="AO755" s="91" t="str">
        <f t="shared" si="318"/>
        <v/>
      </c>
      <c r="AP755" s="113" t="str">
        <f t="shared" si="319"/>
        <v/>
      </c>
      <c r="AQ755" s="114">
        <f t="shared" si="312"/>
        <v>0</v>
      </c>
      <c r="AR755" s="114">
        <f t="shared" si="313"/>
        <v>30000</v>
      </c>
      <c r="AS755" s="114">
        <f t="shared" si="314"/>
        <v>1.5994864666664823</v>
      </c>
      <c r="AT755" s="114">
        <f t="shared" si="320"/>
        <v>0</v>
      </c>
      <c r="AU755" s="91">
        <f t="shared" si="333"/>
        <v>0</v>
      </c>
      <c r="AV755" s="91">
        <f t="shared" si="334"/>
        <v>0</v>
      </c>
      <c r="AW755" s="91">
        <f t="shared" si="335"/>
        <v>0</v>
      </c>
      <c r="AX755" s="115">
        <f>IF(AV755=0,AX754,IF(VLOOKUP(C754,Сводный!I:L,2,FALSE)&lt;0,IF(AX754&lt;0,AX754-1,-1),IF(AX754&gt;0,AX754+1,1)))</f>
        <v>-1</v>
      </c>
      <c r="AY755" s="120"/>
    </row>
    <row r="756" spans="1:51" s="25" customFormat="1" ht="11.25">
      <c r="A756" s="124"/>
      <c r="B756" s="116">
        <v>755</v>
      </c>
      <c r="C756" s="134"/>
      <c r="D756" s="83"/>
      <c r="E756" s="84"/>
      <c r="F756" s="83"/>
      <c r="G756" s="85"/>
      <c r="H756" s="85"/>
      <c r="I756" s="86"/>
      <c r="J756" s="86"/>
      <c r="K756" s="85"/>
      <c r="L756" s="86"/>
      <c r="M756" s="118"/>
      <c r="N756" s="108"/>
      <c r="O756" s="109"/>
      <c r="P756" s="110"/>
      <c r="Q756" s="86"/>
      <c r="R756" s="86"/>
      <c r="S756" s="128">
        <f t="shared" si="315"/>
        <v>30479.845939999945</v>
      </c>
      <c r="T756" s="128">
        <f t="shared" si="316"/>
        <v>0</v>
      </c>
      <c r="U756" s="126">
        <f t="shared" si="321"/>
        <v>0</v>
      </c>
      <c r="V756" s="126">
        <f t="shared" si="322"/>
        <v>0</v>
      </c>
      <c r="W756" s="125">
        <f t="shared" si="323"/>
        <v>0</v>
      </c>
      <c r="X756" s="125">
        <f t="shared" si="324"/>
        <v>0</v>
      </c>
      <c r="Y756" s="127">
        <f t="shared" si="325"/>
        <v>1407.0099999999979</v>
      </c>
      <c r="Z756" s="127">
        <f t="shared" si="326"/>
        <v>479.84593999999817</v>
      </c>
      <c r="AA756" s="127">
        <f t="shared" si="327"/>
        <v>1407.0099999999979</v>
      </c>
      <c r="AB756" s="127">
        <f t="shared" si="328"/>
        <v>479.84593999999817</v>
      </c>
      <c r="AC756" s="91" t="str">
        <f>VLOOKUP(WEEKDAY(C756,2),Служебный!K$4:L$10,2)</f>
        <v>сб</v>
      </c>
      <c r="AD756" s="111" t="str">
        <f t="shared" si="336"/>
        <v/>
      </c>
      <c r="AE756" s="91" t="e">
        <f>VLOOKUP(G:G,Служебный!B:G,6,)</f>
        <v>#N/A</v>
      </c>
      <c r="AF756" s="91" t="e">
        <f>VLOOKUP(G:G,Служебный!B:G,3,FALSE)</f>
        <v>#N/A</v>
      </c>
      <c r="AG756" s="91" t="e">
        <f>VLOOKUP(G:G,Служебный!B:G,4,FALSE)</f>
        <v>#N/A</v>
      </c>
      <c r="AH756" s="112">
        <f t="shared" si="329"/>
        <v>0</v>
      </c>
      <c r="AI756" s="112">
        <f t="shared" si="330"/>
        <v>0</v>
      </c>
      <c r="AJ756" s="112" t="str">
        <f t="shared" si="311"/>
        <v>интрадей</v>
      </c>
      <c r="AK756" s="91" t="str">
        <f>IF(D756&lt;Служебный!P$3,"Раньше открытия",IF(D756&gt;Служебный!P$6,"Позже закрытия",IF(D756&lt;Служебный!P$4,Служебный!N$4,IF((D756&gt;Служебный!P$5),Служебный!N$6,Служебный!N$5))))</f>
        <v>9:30 - 11:00</v>
      </c>
      <c r="AL756" s="91">
        <f t="shared" si="331"/>
        <v>0</v>
      </c>
      <c r="AM756" s="91">
        <f t="shared" si="332"/>
        <v>0</v>
      </c>
      <c r="AN756" s="91" t="str">
        <f t="shared" si="317"/>
        <v/>
      </c>
      <c r="AO756" s="91" t="str">
        <f t="shared" si="318"/>
        <v/>
      </c>
      <c r="AP756" s="113" t="str">
        <f t="shared" si="319"/>
        <v/>
      </c>
      <c r="AQ756" s="114">
        <f t="shared" si="312"/>
        <v>0</v>
      </c>
      <c r="AR756" s="114">
        <f t="shared" si="313"/>
        <v>30000</v>
      </c>
      <c r="AS756" s="114">
        <f t="shared" si="314"/>
        <v>1.5994864666664823</v>
      </c>
      <c r="AT756" s="114">
        <f t="shared" si="320"/>
        <v>0</v>
      </c>
      <c r="AU756" s="91">
        <f t="shared" si="333"/>
        <v>0</v>
      </c>
      <c r="AV756" s="91">
        <f t="shared" si="334"/>
        <v>0</v>
      </c>
      <c r="AW756" s="91">
        <f t="shared" si="335"/>
        <v>0</v>
      </c>
      <c r="AX756" s="115">
        <f>IF(AV756=0,AX755,IF(VLOOKUP(C755,Сводный!I:L,2,FALSE)&lt;0,IF(AX755&lt;0,AX755-1,-1),IF(AX755&gt;0,AX755+1,1)))</f>
        <v>-1</v>
      </c>
      <c r="AY756" s="120"/>
    </row>
    <row r="757" spans="1:51" s="25" customFormat="1" ht="11.25">
      <c r="A757" s="124"/>
      <c r="B757" s="116">
        <v>756</v>
      </c>
      <c r="C757" s="134"/>
      <c r="D757" s="83"/>
      <c r="E757" s="84"/>
      <c r="F757" s="83"/>
      <c r="G757" s="85"/>
      <c r="H757" s="85"/>
      <c r="I757" s="86"/>
      <c r="J757" s="86"/>
      <c r="K757" s="85"/>
      <c r="L757" s="86"/>
      <c r="M757" s="118"/>
      <c r="N757" s="108"/>
      <c r="O757" s="109"/>
      <c r="P757" s="110"/>
      <c r="Q757" s="86"/>
      <c r="R757" s="86"/>
      <c r="S757" s="128">
        <f t="shared" si="315"/>
        <v>30479.845939999945</v>
      </c>
      <c r="T757" s="128">
        <f t="shared" si="316"/>
        <v>0</v>
      </c>
      <c r="U757" s="126">
        <f t="shared" si="321"/>
        <v>0</v>
      </c>
      <c r="V757" s="126">
        <f t="shared" si="322"/>
        <v>0</v>
      </c>
      <c r="W757" s="125">
        <f t="shared" si="323"/>
        <v>0</v>
      </c>
      <c r="X757" s="125">
        <f t="shared" si="324"/>
        <v>0</v>
      </c>
      <c r="Y757" s="127">
        <f t="shared" si="325"/>
        <v>1407.0099999999979</v>
      </c>
      <c r="Z757" s="127">
        <f t="shared" si="326"/>
        <v>479.84593999999817</v>
      </c>
      <c r="AA757" s="127">
        <f t="shared" si="327"/>
        <v>1407.0099999999979</v>
      </c>
      <c r="AB757" s="127">
        <f t="shared" si="328"/>
        <v>479.84593999999817</v>
      </c>
      <c r="AC757" s="91" t="str">
        <f>VLOOKUP(WEEKDAY(C757,2),Служебный!K$4:L$10,2)</f>
        <v>сб</v>
      </c>
      <c r="AD757" s="111" t="str">
        <f t="shared" si="336"/>
        <v/>
      </c>
      <c r="AE757" s="91" t="e">
        <f>VLOOKUP(G:G,Служебный!B:G,6,)</f>
        <v>#N/A</v>
      </c>
      <c r="AF757" s="91" t="e">
        <f>VLOOKUP(G:G,Служебный!B:G,3,FALSE)</f>
        <v>#N/A</v>
      </c>
      <c r="AG757" s="91" t="e">
        <f>VLOOKUP(G:G,Служебный!B:G,4,FALSE)</f>
        <v>#N/A</v>
      </c>
      <c r="AH757" s="112">
        <f t="shared" si="329"/>
        <v>0</v>
      </c>
      <c r="AI757" s="112">
        <f t="shared" si="330"/>
        <v>0</v>
      </c>
      <c r="AJ757" s="112" t="str">
        <f t="shared" si="311"/>
        <v>интрадей</v>
      </c>
      <c r="AK757" s="91" t="str">
        <f>IF(D757&lt;Служебный!P$3,"Раньше открытия",IF(D757&gt;Служебный!P$6,"Позже закрытия",IF(D757&lt;Служебный!P$4,Служебный!N$4,IF((D757&gt;Служебный!P$5),Служебный!N$6,Служебный!N$5))))</f>
        <v>9:30 - 11:00</v>
      </c>
      <c r="AL757" s="91">
        <f t="shared" si="331"/>
        <v>0</v>
      </c>
      <c r="AM757" s="91">
        <f t="shared" si="332"/>
        <v>0</v>
      </c>
      <c r="AN757" s="91" t="str">
        <f t="shared" si="317"/>
        <v/>
      </c>
      <c r="AO757" s="91" t="str">
        <f t="shared" si="318"/>
        <v/>
      </c>
      <c r="AP757" s="113" t="str">
        <f t="shared" si="319"/>
        <v/>
      </c>
      <c r="AQ757" s="114">
        <f t="shared" si="312"/>
        <v>0</v>
      </c>
      <c r="AR757" s="114">
        <f t="shared" si="313"/>
        <v>30000</v>
      </c>
      <c r="AS757" s="114">
        <f t="shared" si="314"/>
        <v>1.5994864666664823</v>
      </c>
      <c r="AT757" s="114">
        <f t="shared" si="320"/>
        <v>0</v>
      </c>
      <c r="AU757" s="91">
        <f t="shared" si="333"/>
        <v>0</v>
      </c>
      <c r="AV757" s="91">
        <f t="shared" si="334"/>
        <v>0</v>
      </c>
      <c r="AW757" s="91">
        <f t="shared" si="335"/>
        <v>0</v>
      </c>
      <c r="AX757" s="115">
        <f>IF(AV757=0,AX756,IF(VLOOKUP(C756,Сводный!I:L,2,FALSE)&lt;0,IF(AX756&lt;0,AX756-1,-1),IF(AX756&gt;0,AX756+1,1)))</f>
        <v>-1</v>
      </c>
      <c r="AY757" s="120"/>
    </row>
    <row r="758" spans="1:51" s="25" customFormat="1" ht="11.25">
      <c r="A758" s="124"/>
      <c r="B758" s="116">
        <v>757</v>
      </c>
      <c r="C758" s="134"/>
      <c r="D758" s="83"/>
      <c r="E758" s="84"/>
      <c r="F758" s="83"/>
      <c r="G758" s="85"/>
      <c r="H758" s="85"/>
      <c r="I758" s="86"/>
      <c r="J758" s="86"/>
      <c r="K758" s="85"/>
      <c r="L758" s="86"/>
      <c r="M758" s="118"/>
      <c r="N758" s="108"/>
      <c r="O758" s="109"/>
      <c r="P758" s="110"/>
      <c r="Q758" s="86"/>
      <c r="R758" s="86"/>
      <c r="S758" s="128">
        <f t="shared" si="315"/>
        <v>30479.845939999945</v>
      </c>
      <c r="T758" s="128">
        <f t="shared" si="316"/>
        <v>0</v>
      </c>
      <c r="U758" s="126">
        <f t="shared" si="321"/>
        <v>0</v>
      </c>
      <c r="V758" s="126">
        <f t="shared" si="322"/>
        <v>0</v>
      </c>
      <c r="W758" s="125">
        <f t="shared" si="323"/>
        <v>0</v>
      </c>
      <c r="X758" s="125">
        <f t="shared" si="324"/>
        <v>0</v>
      </c>
      <c r="Y758" s="127">
        <f t="shared" si="325"/>
        <v>1407.0099999999979</v>
      </c>
      <c r="Z758" s="127">
        <f t="shared" si="326"/>
        <v>479.84593999999817</v>
      </c>
      <c r="AA758" s="127">
        <f t="shared" si="327"/>
        <v>1407.0099999999979</v>
      </c>
      <c r="AB758" s="127">
        <f t="shared" si="328"/>
        <v>479.84593999999817</v>
      </c>
      <c r="AC758" s="91" t="str">
        <f>VLOOKUP(WEEKDAY(C758,2),Служебный!K$4:L$10,2)</f>
        <v>сб</v>
      </c>
      <c r="AD758" s="111" t="str">
        <f t="shared" si="336"/>
        <v/>
      </c>
      <c r="AE758" s="91" t="e">
        <f>VLOOKUP(G:G,Служебный!B:G,6,)</f>
        <v>#N/A</v>
      </c>
      <c r="AF758" s="91" t="e">
        <f>VLOOKUP(G:G,Служебный!B:G,3,FALSE)</f>
        <v>#N/A</v>
      </c>
      <c r="AG758" s="91" t="e">
        <f>VLOOKUP(G:G,Служебный!B:G,4,FALSE)</f>
        <v>#N/A</v>
      </c>
      <c r="AH758" s="112">
        <f t="shared" si="329"/>
        <v>0</v>
      </c>
      <c r="AI758" s="112">
        <f t="shared" si="330"/>
        <v>0</v>
      </c>
      <c r="AJ758" s="112" t="str">
        <f t="shared" si="311"/>
        <v>интрадей</v>
      </c>
      <c r="AK758" s="91" t="str">
        <f>IF(D758&lt;Служебный!P$3,"Раньше открытия",IF(D758&gt;Служебный!P$6,"Позже закрытия",IF(D758&lt;Служебный!P$4,Служебный!N$4,IF((D758&gt;Служебный!P$5),Служебный!N$6,Служебный!N$5))))</f>
        <v>9:30 - 11:00</v>
      </c>
      <c r="AL758" s="91">
        <f t="shared" si="331"/>
        <v>0</v>
      </c>
      <c r="AM758" s="91">
        <f t="shared" si="332"/>
        <v>0</v>
      </c>
      <c r="AN758" s="91" t="str">
        <f t="shared" si="317"/>
        <v/>
      </c>
      <c r="AO758" s="91" t="str">
        <f t="shared" si="318"/>
        <v/>
      </c>
      <c r="AP758" s="113" t="str">
        <f t="shared" si="319"/>
        <v/>
      </c>
      <c r="AQ758" s="114">
        <f t="shared" si="312"/>
        <v>0</v>
      </c>
      <c r="AR758" s="114">
        <f t="shared" si="313"/>
        <v>30000</v>
      </c>
      <c r="AS758" s="114">
        <f t="shared" si="314"/>
        <v>1.5994864666664823</v>
      </c>
      <c r="AT758" s="114">
        <f t="shared" si="320"/>
        <v>0</v>
      </c>
      <c r="AU758" s="91">
        <f t="shared" si="333"/>
        <v>0</v>
      </c>
      <c r="AV758" s="91">
        <f t="shared" si="334"/>
        <v>0</v>
      </c>
      <c r="AW758" s="91">
        <f t="shared" si="335"/>
        <v>0</v>
      </c>
      <c r="AX758" s="115">
        <f>IF(AV758=0,AX757,IF(VLOOKUP(C757,Сводный!I:L,2,FALSE)&lt;0,IF(AX757&lt;0,AX757-1,-1),IF(AX757&gt;0,AX757+1,1)))</f>
        <v>-1</v>
      </c>
      <c r="AY758" s="120"/>
    </row>
    <row r="759" spans="1:51" s="25" customFormat="1" ht="11.25">
      <c r="A759" s="124"/>
      <c r="B759" s="116">
        <v>758</v>
      </c>
      <c r="C759" s="134"/>
      <c r="D759" s="83"/>
      <c r="E759" s="84"/>
      <c r="F759" s="83"/>
      <c r="G759" s="85"/>
      <c r="H759" s="85"/>
      <c r="I759" s="86"/>
      <c r="J759" s="86"/>
      <c r="K759" s="85"/>
      <c r="L759" s="86"/>
      <c r="M759" s="118"/>
      <c r="N759" s="108"/>
      <c r="O759" s="109"/>
      <c r="P759" s="110"/>
      <c r="Q759" s="86"/>
      <c r="R759" s="86"/>
      <c r="S759" s="128">
        <f t="shared" si="315"/>
        <v>30479.845939999945</v>
      </c>
      <c r="T759" s="128">
        <f t="shared" si="316"/>
        <v>0</v>
      </c>
      <c r="U759" s="126">
        <f t="shared" si="321"/>
        <v>0</v>
      </c>
      <c r="V759" s="126">
        <f t="shared" si="322"/>
        <v>0</v>
      </c>
      <c r="W759" s="125">
        <f t="shared" si="323"/>
        <v>0</v>
      </c>
      <c r="X759" s="125">
        <f t="shared" si="324"/>
        <v>0</v>
      </c>
      <c r="Y759" s="127">
        <f t="shared" si="325"/>
        <v>1407.0099999999979</v>
      </c>
      <c r="Z759" s="127">
        <f t="shared" si="326"/>
        <v>479.84593999999817</v>
      </c>
      <c r="AA759" s="127">
        <f t="shared" si="327"/>
        <v>1407.0099999999979</v>
      </c>
      <c r="AB759" s="127">
        <f t="shared" si="328"/>
        <v>479.84593999999817</v>
      </c>
      <c r="AC759" s="91" t="str">
        <f>VLOOKUP(WEEKDAY(C759,2),Служебный!K$4:L$10,2)</f>
        <v>сб</v>
      </c>
      <c r="AD759" s="111" t="str">
        <f t="shared" si="336"/>
        <v/>
      </c>
      <c r="AE759" s="91" t="e">
        <f>VLOOKUP(G:G,Служебный!B:G,6,)</f>
        <v>#N/A</v>
      </c>
      <c r="AF759" s="91" t="e">
        <f>VLOOKUP(G:G,Служебный!B:G,3,FALSE)</f>
        <v>#N/A</v>
      </c>
      <c r="AG759" s="91" t="e">
        <f>VLOOKUP(G:G,Служебный!B:G,4,FALSE)</f>
        <v>#N/A</v>
      </c>
      <c r="AH759" s="112">
        <f t="shared" si="329"/>
        <v>0</v>
      </c>
      <c r="AI759" s="112">
        <f t="shared" si="330"/>
        <v>0</v>
      </c>
      <c r="AJ759" s="112" t="str">
        <f t="shared" si="311"/>
        <v>интрадей</v>
      </c>
      <c r="AK759" s="91" t="str">
        <f>IF(D759&lt;Служебный!P$3,"Раньше открытия",IF(D759&gt;Служебный!P$6,"Позже закрытия",IF(D759&lt;Служебный!P$4,Служебный!N$4,IF((D759&gt;Служебный!P$5),Служебный!N$6,Служебный!N$5))))</f>
        <v>9:30 - 11:00</v>
      </c>
      <c r="AL759" s="91">
        <f t="shared" si="331"/>
        <v>0</v>
      </c>
      <c r="AM759" s="91">
        <f t="shared" si="332"/>
        <v>0</v>
      </c>
      <c r="AN759" s="91" t="str">
        <f t="shared" si="317"/>
        <v/>
      </c>
      <c r="AO759" s="91" t="str">
        <f t="shared" si="318"/>
        <v/>
      </c>
      <c r="AP759" s="113" t="str">
        <f t="shared" si="319"/>
        <v/>
      </c>
      <c r="AQ759" s="114">
        <f t="shared" si="312"/>
        <v>0</v>
      </c>
      <c r="AR759" s="114">
        <f t="shared" si="313"/>
        <v>30000</v>
      </c>
      <c r="AS759" s="114">
        <f t="shared" si="314"/>
        <v>1.5994864666664823</v>
      </c>
      <c r="AT759" s="114">
        <f t="shared" si="320"/>
        <v>0</v>
      </c>
      <c r="AU759" s="91">
        <f t="shared" si="333"/>
        <v>0</v>
      </c>
      <c r="AV759" s="91">
        <f t="shared" si="334"/>
        <v>0</v>
      </c>
      <c r="AW759" s="91">
        <f t="shared" si="335"/>
        <v>0</v>
      </c>
      <c r="AX759" s="115">
        <f>IF(AV759=0,AX758,IF(VLOOKUP(C758,Сводный!I:L,2,FALSE)&lt;0,IF(AX758&lt;0,AX758-1,-1),IF(AX758&gt;0,AX758+1,1)))</f>
        <v>-1</v>
      </c>
      <c r="AY759" s="120"/>
    </row>
    <row r="760" spans="1:51" s="25" customFormat="1" ht="11.25">
      <c r="A760" s="124"/>
      <c r="B760" s="116">
        <v>759</v>
      </c>
      <c r="C760" s="134"/>
      <c r="D760" s="83"/>
      <c r="E760" s="84"/>
      <c r="F760" s="83"/>
      <c r="G760" s="85"/>
      <c r="H760" s="85"/>
      <c r="I760" s="86"/>
      <c r="J760" s="86"/>
      <c r="K760" s="85"/>
      <c r="L760" s="86"/>
      <c r="M760" s="118"/>
      <c r="N760" s="108"/>
      <c r="O760" s="109"/>
      <c r="P760" s="110"/>
      <c r="Q760" s="86"/>
      <c r="R760" s="86"/>
      <c r="S760" s="128">
        <f t="shared" si="315"/>
        <v>30479.845939999945</v>
      </c>
      <c r="T760" s="128">
        <f t="shared" si="316"/>
        <v>0</v>
      </c>
      <c r="U760" s="126">
        <f t="shared" si="321"/>
        <v>0</v>
      </c>
      <c r="V760" s="126">
        <f t="shared" si="322"/>
        <v>0</v>
      </c>
      <c r="W760" s="125">
        <f t="shared" si="323"/>
        <v>0</v>
      </c>
      <c r="X760" s="125">
        <f t="shared" si="324"/>
        <v>0</v>
      </c>
      <c r="Y760" s="127">
        <f t="shared" si="325"/>
        <v>1407.0099999999979</v>
      </c>
      <c r="Z760" s="127">
        <f t="shared" si="326"/>
        <v>479.84593999999817</v>
      </c>
      <c r="AA760" s="127">
        <f t="shared" si="327"/>
        <v>1407.0099999999979</v>
      </c>
      <c r="AB760" s="127">
        <f t="shared" si="328"/>
        <v>479.84593999999817</v>
      </c>
      <c r="AC760" s="91" t="str">
        <f>VLOOKUP(WEEKDAY(C760,2),Служебный!K$4:L$10,2)</f>
        <v>сб</v>
      </c>
      <c r="AD760" s="111" t="str">
        <f t="shared" si="336"/>
        <v/>
      </c>
      <c r="AE760" s="91" t="e">
        <f>VLOOKUP(G:G,Служебный!B:G,6,)</f>
        <v>#N/A</v>
      </c>
      <c r="AF760" s="91" t="e">
        <f>VLOOKUP(G:G,Служебный!B:G,3,FALSE)</f>
        <v>#N/A</v>
      </c>
      <c r="AG760" s="91" t="e">
        <f>VLOOKUP(G:G,Служебный!B:G,4,FALSE)</f>
        <v>#N/A</v>
      </c>
      <c r="AH760" s="112">
        <f t="shared" si="329"/>
        <v>0</v>
      </c>
      <c r="AI760" s="112">
        <f t="shared" si="330"/>
        <v>0</v>
      </c>
      <c r="AJ760" s="112" t="str">
        <f t="shared" si="311"/>
        <v>интрадей</v>
      </c>
      <c r="AK760" s="91" t="str">
        <f>IF(D760&lt;Служебный!P$3,"Раньше открытия",IF(D760&gt;Служебный!P$6,"Позже закрытия",IF(D760&lt;Служебный!P$4,Служебный!N$4,IF((D760&gt;Служебный!P$5),Служебный!N$6,Служебный!N$5))))</f>
        <v>9:30 - 11:00</v>
      </c>
      <c r="AL760" s="91">
        <f t="shared" si="331"/>
        <v>0</v>
      </c>
      <c r="AM760" s="91">
        <f t="shared" si="332"/>
        <v>0</v>
      </c>
      <c r="AN760" s="91" t="str">
        <f t="shared" si="317"/>
        <v/>
      </c>
      <c r="AO760" s="91" t="str">
        <f t="shared" si="318"/>
        <v/>
      </c>
      <c r="AP760" s="113" t="str">
        <f t="shared" si="319"/>
        <v/>
      </c>
      <c r="AQ760" s="114">
        <f t="shared" si="312"/>
        <v>0</v>
      </c>
      <c r="AR760" s="114">
        <f t="shared" si="313"/>
        <v>30000</v>
      </c>
      <c r="AS760" s="114">
        <f t="shared" si="314"/>
        <v>1.5994864666664823</v>
      </c>
      <c r="AT760" s="114">
        <f t="shared" si="320"/>
        <v>0</v>
      </c>
      <c r="AU760" s="91">
        <f t="shared" si="333"/>
        <v>0</v>
      </c>
      <c r="AV760" s="91">
        <f t="shared" si="334"/>
        <v>0</v>
      </c>
      <c r="AW760" s="91">
        <f t="shared" si="335"/>
        <v>0</v>
      </c>
      <c r="AX760" s="115">
        <f>IF(AV760=0,AX759,IF(VLOOKUP(C759,Сводный!I:L,2,FALSE)&lt;0,IF(AX759&lt;0,AX759-1,-1),IF(AX759&gt;0,AX759+1,1)))</f>
        <v>-1</v>
      </c>
      <c r="AY760" s="120"/>
    </row>
    <row r="761" spans="1:51" s="25" customFormat="1" ht="11.25">
      <c r="A761" s="124"/>
      <c r="B761" s="116">
        <v>760</v>
      </c>
      <c r="C761" s="134"/>
      <c r="D761" s="83"/>
      <c r="E761" s="84"/>
      <c r="F761" s="83"/>
      <c r="G761" s="85"/>
      <c r="H761" s="85"/>
      <c r="I761" s="86"/>
      <c r="J761" s="86"/>
      <c r="K761" s="85"/>
      <c r="L761" s="86"/>
      <c r="M761" s="118"/>
      <c r="N761" s="108"/>
      <c r="O761" s="109"/>
      <c r="P761" s="110"/>
      <c r="Q761" s="86"/>
      <c r="R761" s="86"/>
      <c r="S761" s="128">
        <f t="shared" si="315"/>
        <v>30479.845939999945</v>
      </c>
      <c r="T761" s="128">
        <f t="shared" si="316"/>
        <v>0</v>
      </c>
      <c r="U761" s="126">
        <f t="shared" si="321"/>
        <v>0</v>
      </c>
      <c r="V761" s="126">
        <f t="shared" si="322"/>
        <v>0</v>
      </c>
      <c r="W761" s="125">
        <f t="shared" si="323"/>
        <v>0</v>
      </c>
      <c r="X761" s="125">
        <f t="shared" si="324"/>
        <v>0</v>
      </c>
      <c r="Y761" s="127">
        <f t="shared" si="325"/>
        <v>1407.0099999999979</v>
      </c>
      <c r="Z761" s="127">
        <f t="shared" si="326"/>
        <v>479.84593999999817</v>
      </c>
      <c r="AA761" s="127">
        <f t="shared" si="327"/>
        <v>1407.0099999999979</v>
      </c>
      <c r="AB761" s="127">
        <f t="shared" si="328"/>
        <v>479.84593999999817</v>
      </c>
      <c r="AC761" s="91" t="str">
        <f>VLOOKUP(WEEKDAY(C761,2),Служебный!K$4:L$10,2)</f>
        <v>сб</v>
      </c>
      <c r="AD761" s="111" t="str">
        <f t="shared" si="336"/>
        <v/>
      </c>
      <c r="AE761" s="91" t="e">
        <f>VLOOKUP(G:G,Служебный!B:G,6,)</f>
        <v>#N/A</v>
      </c>
      <c r="AF761" s="91" t="e">
        <f>VLOOKUP(G:G,Служебный!B:G,3,FALSE)</f>
        <v>#N/A</v>
      </c>
      <c r="AG761" s="91" t="e">
        <f>VLOOKUP(G:G,Служебный!B:G,4,FALSE)</f>
        <v>#N/A</v>
      </c>
      <c r="AH761" s="112">
        <f t="shared" si="329"/>
        <v>0</v>
      </c>
      <c r="AI761" s="112">
        <f t="shared" si="330"/>
        <v>0</v>
      </c>
      <c r="AJ761" s="112" t="str">
        <f t="shared" si="311"/>
        <v>интрадей</v>
      </c>
      <c r="AK761" s="91" t="str">
        <f>IF(D761&lt;Служебный!P$3,"Раньше открытия",IF(D761&gt;Служебный!P$6,"Позже закрытия",IF(D761&lt;Служебный!P$4,Служебный!N$4,IF((D761&gt;Служебный!P$5),Служебный!N$6,Служебный!N$5))))</f>
        <v>9:30 - 11:00</v>
      </c>
      <c r="AL761" s="91">
        <f t="shared" si="331"/>
        <v>0</v>
      </c>
      <c r="AM761" s="91">
        <f t="shared" si="332"/>
        <v>0</v>
      </c>
      <c r="AN761" s="91" t="str">
        <f t="shared" si="317"/>
        <v/>
      </c>
      <c r="AO761" s="91" t="str">
        <f t="shared" si="318"/>
        <v/>
      </c>
      <c r="AP761" s="113" t="str">
        <f t="shared" si="319"/>
        <v/>
      </c>
      <c r="AQ761" s="114">
        <f t="shared" si="312"/>
        <v>0</v>
      </c>
      <c r="AR761" s="114">
        <f t="shared" si="313"/>
        <v>30000</v>
      </c>
      <c r="AS761" s="114">
        <f t="shared" si="314"/>
        <v>1.5994864666664823</v>
      </c>
      <c r="AT761" s="114">
        <f t="shared" si="320"/>
        <v>0</v>
      </c>
      <c r="AU761" s="91">
        <f t="shared" si="333"/>
        <v>0</v>
      </c>
      <c r="AV761" s="91">
        <f t="shared" si="334"/>
        <v>0</v>
      </c>
      <c r="AW761" s="91">
        <f t="shared" si="335"/>
        <v>0</v>
      </c>
      <c r="AX761" s="115">
        <f>IF(AV761=0,AX760,IF(VLOOKUP(C760,Сводный!I:L,2,FALSE)&lt;0,IF(AX760&lt;0,AX760-1,-1),IF(AX760&gt;0,AX760+1,1)))</f>
        <v>-1</v>
      </c>
      <c r="AY761" s="120"/>
    </row>
    <row r="762" spans="1:51" s="25" customFormat="1" ht="11.25">
      <c r="A762" s="124"/>
      <c r="B762" s="116">
        <v>761</v>
      </c>
      <c r="C762" s="134"/>
      <c r="D762" s="83"/>
      <c r="E762" s="84"/>
      <c r="F762" s="83"/>
      <c r="G762" s="85"/>
      <c r="H762" s="85"/>
      <c r="I762" s="86"/>
      <c r="J762" s="86"/>
      <c r="K762" s="85"/>
      <c r="L762" s="86"/>
      <c r="M762" s="118"/>
      <c r="N762" s="108"/>
      <c r="O762" s="109"/>
      <c r="P762" s="110"/>
      <c r="Q762" s="86"/>
      <c r="R762" s="86"/>
      <c r="S762" s="128">
        <f t="shared" si="315"/>
        <v>30479.845939999945</v>
      </c>
      <c r="T762" s="128">
        <f t="shared" si="316"/>
        <v>0</v>
      </c>
      <c r="U762" s="126">
        <f t="shared" si="321"/>
        <v>0</v>
      </c>
      <c r="V762" s="126">
        <f t="shared" si="322"/>
        <v>0</v>
      </c>
      <c r="W762" s="125">
        <f t="shared" si="323"/>
        <v>0</v>
      </c>
      <c r="X762" s="125">
        <f t="shared" si="324"/>
        <v>0</v>
      </c>
      <c r="Y762" s="127">
        <f t="shared" si="325"/>
        <v>1407.0099999999979</v>
      </c>
      <c r="Z762" s="127">
        <f t="shared" si="326"/>
        <v>479.84593999999817</v>
      </c>
      <c r="AA762" s="127">
        <f t="shared" si="327"/>
        <v>1407.0099999999979</v>
      </c>
      <c r="AB762" s="127">
        <f t="shared" si="328"/>
        <v>479.84593999999817</v>
      </c>
      <c r="AC762" s="91" t="str">
        <f>VLOOKUP(WEEKDAY(C762,2),Служебный!K$4:L$10,2)</f>
        <v>сб</v>
      </c>
      <c r="AD762" s="111" t="str">
        <f t="shared" si="336"/>
        <v/>
      </c>
      <c r="AE762" s="91" t="e">
        <f>VLOOKUP(G:G,Служебный!B:G,6,)</f>
        <v>#N/A</v>
      </c>
      <c r="AF762" s="91" t="e">
        <f>VLOOKUP(G:G,Служебный!B:G,3,FALSE)</f>
        <v>#N/A</v>
      </c>
      <c r="AG762" s="91" t="e">
        <f>VLOOKUP(G:G,Служебный!B:G,4,FALSE)</f>
        <v>#N/A</v>
      </c>
      <c r="AH762" s="112">
        <f t="shared" si="329"/>
        <v>0</v>
      </c>
      <c r="AI762" s="112">
        <f t="shared" si="330"/>
        <v>0</v>
      </c>
      <c r="AJ762" s="112" t="str">
        <f t="shared" si="311"/>
        <v>интрадей</v>
      </c>
      <c r="AK762" s="91" t="str">
        <f>IF(D762&lt;Служебный!P$3,"Раньше открытия",IF(D762&gt;Служебный!P$6,"Позже закрытия",IF(D762&lt;Служебный!P$4,Служебный!N$4,IF((D762&gt;Служебный!P$5),Служебный!N$6,Служебный!N$5))))</f>
        <v>9:30 - 11:00</v>
      </c>
      <c r="AL762" s="91">
        <f t="shared" si="331"/>
        <v>0</v>
      </c>
      <c r="AM762" s="91">
        <f t="shared" si="332"/>
        <v>0</v>
      </c>
      <c r="AN762" s="91" t="str">
        <f t="shared" si="317"/>
        <v/>
      </c>
      <c r="AO762" s="91" t="str">
        <f t="shared" si="318"/>
        <v/>
      </c>
      <c r="AP762" s="113" t="str">
        <f t="shared" si="319"/>
        <v/>
      </c>
      <c r="AQ762" s="114">
        <f t="shared" si="312"/>
        <v>0</v>
      </c>
      <c r="AR762" s="114">
        <f t="shared" si="313"/>
        <v>30000</v>
      </c>
      <c r="AS762" s="114">
        <f t="shared" si="314"/>
        <v>1.5994864666664823</v>
      </c>
      <c r="AT762" s="114">
        <f t="shared" si="320"/>
        <v>0</v>
      </c>
      <c r="AU762" s="91">
        <f t="shared" si="333"/>
        <v>0</v>
      </c>
      <c r="AV762" s="91">
        <f t="shared" si="334"/>
        <v>0</v>
      </c>
      <c r="AW762" s="91">
        <f t="shared" si="335"/>
        <v>0</v>
      </c>
      <c r="AX762" s="115">
        <f>IF(AV762=0,AX761,IF(VLOOKUP(C761,Сводный!I:L,2,FALSE)&lt;0,IF(AX761&lt;0,AX761-1,-1),IF(AX761&gt;0,AX761+1,1)))</f>
        <v>-1</v>
      </c>
      <c r="AY762" s="120"/>
    </row>
    <row r="763" spans="1:51" s="25" customFormat="1" ht="11.25">
      <c r="A763" s="124"/>
      <c r="B763" s="116">
        <v>762</v>
      </c>
      <c r="C763" s="134"/>
      <c r="D763" s="83"/>
      <c r="E763" s="84"/>
      <c r="F763" s="83"/>
      <c r="G763" s="85"/>
      <c r="H763" s="85"/>
      <c r="I763" s="86"/>
      <c r="J763" s="86"/>
      <c r="K763" s="85"/>
      <c r="L763" s="86"/>
      <c r="M763" s="118"/>
      <c r="N763" s="108"/>
      <c r="O763" s="109"/>
      <c r="P763" s="110"/>
      <c r="Q763" s="86"/>
      <c r="R763" s="86"/>
      <c r="S763" s="128">
        <f t="shared" si="315"/>
        <v>30479.845939999945</v>
      </c>
      <c r="T763" s="128">
        <f t="shared" si="316"/>
        <v>0</v>
      </c>
      <c r="U763" s="126">
        <f t="shared" si="321"/>
        <v>0</v>
      </c>
      <c r="V763" s="126">
        <f t="shared" si="322"/>
        <v>0</v>
      </c>
      <c r="W763" s="125">
        <f t="shared" si="323"/>
        <v>0</v>
      </c>
      <c r="X763" s="125">
        <f t="shared" si="324"/>
        <v>0</v>
      </c>
      <c r="Y763" s="127">
        <f t="shared" si="325"/>
        <v>1407.0099999999979</v>
      </c>
      <c r="Z763" s="127">
        <f t="shared" si="326"/>
        <v>479.84593999999817</v>
      </c>
      <c r="AA763" s="127">
        <f t="shared" si="327"/>
        <v>1407.0099999999979</v>
      </c>
      <c r="AB763" s="127">
        <f t="shared" si="328"/>
        <v>479.84593999999817</v>
      </c>
      <c r="AC763" s="91" t="str">
        <f>VLOOKUP(WEEKDAY(C763,2),Служебный!K$4:L$10,2)</f>
        <v>сб</v>
      </c>
      <c r="AD763" s="111" t="str">
        <f t="shared" si="336"/>
        <v/>
      </c>
      <c r="AE763" s="91" t="e">
        <f>VLOOKUP(G:G,Служебный!B:G,6,)</f>
        <v>#N/A</v>
      </c>
      <c r="AF763" s="91" t="e">
        <f>VLOOKUP(G:G,Служебный!B:G,3,FALSE)</f>
        <v>#N/A</v>
      </c>
      <c r="AG763" s="91" t="e">
        <f>VLOOKUP(G:G,Служебный!B:G,4,FALSE)</f>
        <v>#N/A</v>
      </c>
      <c r="AH763" s="112">
        <f t="shared" si="329"/>
        <v>0</v>
      </c>
      <c r="AI763" s="112">
        <f t="shared" si="330"/>
        <v>0</v>
      </c>
      <c r="AJ763" s="112" t="str">
        <f t="shared" si="311"/>
        <v>интрадей</v>
      </c>
      <c r="AK763" s="91" t="str">
        <f>IF(D763&lt;Служебный!P$3,"Раньше открытия",IF(D763&gt;Служебный!P$6,"Позже закрытия",IF(D763&lt;Служебный!P$4,Служебный!N$4,IF((D763&gt;Служебный!P$5),Служебный!N$6,Служебный!N$5))))</f>
        <v>9:30 - 11:00</v>
      </c>
      <c r="AL763" s="91">
        <f t="shared" si="331"/>
        <v>0</v>
      </c>
      <c r="AM763" s="91">
        <f t="shared" si="332"/>
        <v>0</v>
      </c>
      <c r="AN763" s="91" t="str">
        <f t="shared" si="317"/>
        <v/>
      </c>
      <c r="AO763" s="91" t="str">
        <f t="shared" si="318"/>
        <v/>
      </c>
      <c r="AP763" s="113" t="str">
        <f t="shared" si="319"/>
        <v/>
      </c>
      <c r="AQ763" s="114">
        <f t="shared" si="312"/>
        <v>0</v>
      </c>
      <c r="AR763" s="114">
        <f t="shared" si="313"/>
        <v>30000</v>
      </c>
      <c r="AS763" s="114">
        <f t="shared" si="314"/>
        <v>1.5994864666664823</v>
      </c>
      <c r="AT763" s="114">
        <f t="shared" si="320"/>
        <v>0</v>
      </c>
      <c r="AU763" s="91">
        <f t="shared" si="333"/>
        <v>0</v>
      </c>
      <c r="AV763" s="91">
        <f t="shared" si="334"/>
        <v>0</v>
      </c>
      <c r="AW763" s="91">
        <f t="shared" si="335"/>
        <v>0</v>
      </c>
      <c r="AX763" s="115">
        <f>IF(AV763=0,AX762,IF(VLOOKUP(C762,Сводный!I:L,2,FALSE)&lt;0,IF(AX762&lt;0,AX762-1,-1),IF(AX762&gt;0,AX762+1,1)))</f>
        <v>-1</v>
      </c>
      <c r="AY763" s="120"/>
    </row>
    <row r="764" spans="1:51" s="25" customFormat="1" ht="11.25">
      <c r="A764" s="124"/>
      <c r="B764" s="116">
        <v>763</v>
      </c>
      <c r="C764" s="134"/>
      <c r="D764" s="83"/>
      <c r="E764" s="84"/>
      <c r="F764" s="83"/>
      <c r="G764" s="85"/>
      <c r="H764" s="85"/>
      <c r="I764" s="86"/>
      <c r="J764" s="86"/>
      <c r="K764" s="85"/>
      <c r="L764" s="86"/>
      <c r="M764" s="118"/>
      <c r="N764" s="108"/>
      <c r="O764" s="109"/>
      <c r="P764" s="110"/>
      <c r="Q764" s="86"/>
      <c r="R764" s="86"/>
      <c r="S764" s="128">
        <f t="shared" si="315"/>
        <v>30479.845939999945</v>
      </c>
      <c r="T764" s="128">
        <f t="shared" si="316"/>
        <v>0</v>
      </c>
      <c r="U764" s="126">
        <f t="shared" si="321"/>
        <v>0</v>
      </c>
      <c r="V764" s="126">
        <f t="shared" si="322"/>
        <v>0</v>
      </c>
      <c r="W764" s="125">
        <f t="shared" si="323"/>
        <v>0</v>
      </c>
      <c r="X764" s="125">
        <f t="shared" si="324"/>
        <v>0</v>
      </c>
      <c r="Y764" s="127">
        <f t="shared" si="325"/>
        <v>1407.0099999999979</v>
      </c>
      <c r="Z764" s="127">
        <f t="shared" si="326"/>
        <v>479.84593999999817</v>
      </c>
      <c r="AA764" s="127">
        <f t="shared" si="327"/>
        <v>1407.0099999999979</v>
      </c>
      <c r="AB764" s="127">
        <f t="shared" si="328"/>
        <v>479.84593999999817</v>
      </c>
      <c r="AC764" s="91" t="str">
        <f>VLOOKUP(WEEKDAY(C764,2),Служебный!K$4:L$10,2)</f>
        <v>сб</v>
      </c>
      <c r="AD764" s="111" t="str">
        <f t="shared" si="336"/>
        <v/>
      </c>
      <c r="AE764" s="91" t="e">
        <f>VLOOKUP(G:G,Служебный!B:G,6,)</f>
        <v>#N/A</v>
      </c>
      <c r="AF764" s="91" t="e">
        <f>VLOOKUP(G:G,Служебный!B:G,3,FALSE)</f>
        <v>#N/A</v>
      </c>
      <c r="AG764" s="91" t="e">
        <f>VLOOKUP(G:G,Служебный!B:G,4,FALSE)</f>
        <v>#N/A</v>
      </c>
      <c r="AH764" s="112">
        <f t="shared" si="329"/>
        <v>0</v>
      </c>
      <c r="AI764" s="112">
        <f t="shared" si="330"/>
        <v>0</v>
      </c>
      <c r="AJ764" s="112" t="str">
        <f t="shared" si="311"/>
        <v>интрадей</v>
      </c>
      <c r="AK764" s="91" t="str">
        <f>IF(D764&lt;Служебный!P$3,"Раньше открытия",IF(D764&gt;Служебный!P$6,"Позже закрытия",IF(D764&lt;Служебный!P$4,Служебный!N$4,IF((D764&gt;Служебный!P$5),Служебный!N$6,Служебный!N$5))))</f>
        <v>9:30 - 11:00</v>
      </c>
      <c r="AL764" s="91">
        <f t="shared" si="331"/>
        <v>0</v>
      </c>
      <c r="AM764" s="91">
        <f t="shared" si="332"/>
        <v>0</v>
      </c>
      <c r="AN764" s="91" t="str">
        <f t="shared" si="317"/>
        <v/>
      </c>
      <c r="AO764" s="91" t="str">
        <f t="shared" si="318"/>
        <v/>
      </c>
      <c r="AP764" s="113" t="str">
        <f t="shared" si="319"/>
        <v/>
      </c>
      <c r="AQ764" s="114">
        <f t="shared" si="312"/>
        <v>0</v>
      </c>
      <c r="AR764" s="114">
        <f t="shared" si="313"/>
        <v>30000</v>
      </c>
      <c r="AS764" s="114">
        <f t="shared" si="314"/>
        <v>1.5994864666664823</v>
      </c>
      <c r="AT764" s="114">
        <f t="shared" si="320"/>
        <v>0</v>
      </c>
      <c r="AU764" s="91">
        <f t="shared" si="333"/>
        <v>0</v>
      </c>
      <c r="AV764" s="91">
        <f t="shared" si="334"/>
        <v>0</v>
      </c>
      <c r="AW764" s="91">
        <f t="shared" si="335"/>
        <v>0</v>
      </c>
      <c r="AX764" s="115">
        <f>IF(AV764=0,AX763,IF(VLOOKUP(C763,Сводный!I:L,2,FALSE)&lt;0,IF(AX763&lt;0,AX763-1,-1),IF(AX763&gt;0,AX763+1,1)))</f>
        <v>-1</v>
      </c>
      <c r="AY764" s="120"/>
    </row>
    <row r="765" spans="1:51" s="25" customFormat="1" ht="11.25">
      <c r="A765" s="124"/>
      <c r="B765" s="116">
        <v>764</v>
      </c>
      <c r="C765" s="134"/>
      <c r="D765" s="83"/>
      <c r="E765" s="84"/>
      <c r="F765" s="83"/>
      <c r="G765" s="85"/>
      <c r="H765" s="85"/>
      <c r="I765" s="86"/>
      <c r="J765" s="86"/>
      <c r="K765" s="85"/>
      <c r="L765" s="86"/>
      <c r="M765" s="118"/>
      <c r="N765" s="108"/>
      <c r="O765" s="109"/>
      <c r="P765" s="110"/>
      <c r="Q765" s="86"/>
      <c r="R765" s="86"/>
      <c r="S765" s="128">
        <f t="shared" si="315"/>
        <v>30479.845939999945</v>
      </c>
      <c r="T765" s="128">
        <f t="shared" si="316"/>
        <v>0</v>
      </c>
      <c r="U765" s="126">
        <f t="shared" si="321"/>
        <v>0</v>
      </c>
      <c r="V765" s="126">
        <f t="shared" si="322"/>
        <v>0</v>
      </c>
      <c r="W765" s="125">
        <f t="shared" si="323"/>
        <v>0</v>
      </c>
      <c r="X765" s="125">
        <f t="shared" si="324"/>
        <v>0</v>
      </c>
      <c r="Y765" s="127">
        <f t="shared" si="325"/>
        <v>1407.0099999999979</v>
      </c>
      <c r="Z765" s="127">
        <f t="shared" si="326"/>
        <v>479.84593999999817</v>
      </c>
      <c r="AA765" s="127">
        <f t="shared" si="327"/>
        <v>1407.0099999999979</v>
      </c>
      <c r="AB765" s="127">
        <f t="shared" si="328"/>
        <v>479.84593999999817</v>
      </c>
      <c r="AC765" s="91" t="str">
        <f>VLOOKUP(WEEKDAY(C765,2),Служебный!K$4:L$10,2)</f>
        <v>сб</v>
      </c>
      <c r="AD765" s="111" t="str">
        <f t="shared" si="336"/>
        <v/>
      </c>
      <c r="AE765" s="91" t="e">
        <f>VLOOKUP(G:G,Служебный!B:G,6,)</f>
        <v>#N/A</v>
      </c>
      <c r="AF765" s="91" t="e">
        <f>VLOOKUP(G:G,Служебный!B:G,3,FALSE)</f>
        <v>#N/A</v>
      </c>
      <c r="AG765" s="91" t="e">
        <f>VLOOKUP(G:G,Служебный!B:G,4,FALSE)</f>
        <v>#N/A</v>
      </c>
      <c r="AH765" s="112">
        <f t="shared" si="329"/>
        <v>0</v>
      </c>
      <c r="AI765" s="112">
        <f t="shared" si="330"/>
        <v>0</v>
      </c>
      <c r="AJ765" s="112" t="str">
        <f t="shared" si="311"/>
        <v>интрадей</v>
      </c>
      <c r="AK765" s="91" t="str">
        <f>IF(D765&lt;Служебный!P$3,"Раньше открытия",IF(D765&gt;Служебный!P$6,"Позже закрытия",IF(D765&lt;Служебный!P$4,Служебный!N$4,IF((D765&gt;Служебный!P$5),Служебный!N$6,Служебный!N$5))))</f>
        <v>9:30 - 11:00</v>
      </c>
      <c r="AL765" s="91">
        <f t="shared" si="331"/>
        <v>0</v>
      </c>
      <c r="AM765" s="91">
        <f t="shared" si="332"/>
        <v>0</v>
      </c>
      <c r="AN765" s="91" t="str">
        <f t="shared" si="317"/>
        <v/>
      </c>
      <c r="AO765" s="91" t="str">
        <f t="shared" si="318"/>
        <v/>
      </c>
      <c r="AP765" s="113" t="str">
        <f t="shared" si="319"/>
        <v/>
      </c>
      <c r="AQ765" s="114">
        <f t="shared" si="312"/>
        <v>0</v>
      </c>
      <c r="AR765" s="114">
        <f t="shared" si="313"/>
        <v>30000</v>
      </c>
      <c r="AS765" s="114">
        <f t="shared" si="314"/>
        <v>1.5994864666664823</v>
      </c>
      <c r="AT765" s="114">
        <f t="shared" si="320"/>
        <v>0</v>
      </c>
      <c r="AU765" s="91">
        <f t="shared" si="333"/>
        <v>0</v>
      </c>
      <c r="AV765" s="91">
        <f t="shared" si="334"/>
        <v>0</v>
      </c>
      <c r="AW765" s="91">
        <f t="shared" si="335"/>
        <v>0</v>
      </c>
      <c r="AX765" s="115">
        <f>IF(AV765=0,AX764,IF(VLOOKUP(C764,Сводный!I:L,2,FALSE)&lt;0,IF(AX764&lt;0,AX764-1,-1),IF(AX764&gt;0,AX764+1,1)))</f>
        <v>-1</v>
      </c>
      <c r="AY765" s="120"/>
    </row>
    <row r="766" spans="1:51" s="25" customFormat="1" ht="11.25">
      <c r="A766" s="124"/>
      <c r="B766" s="116">
        <v>765</v>
      </c>
      <c r="C766" s="134"/>
      <c r="D766" s="83"/>
      <c r="E766" s="84"/>
      <c r="F766" s="83"/>
      <c r="G766" s="85"/>
      <c r="H766" s="85"/>
      <c r="I766" s="86"/>
      <c r="J766" s="86"/>
      <c r="K766" s="85"/>
      <c r="L766" s="86"/>
      <c r="M766" s="118"/>
      <c r="N766" s="108"/>
      <c r="O766" s="109"/>
      <c r="P766" s="110"/>
      <c r="Q766" s="86"/>
      <c r="R766" s="86"/>
      <c r="S766" s="128">
        <f t="shared" si="315"/>
        <v>30479.845939999945</v>
      </c>
      <c r="T766" s="128">
        <f t="shared" si="316"/>
        <v>0</v>
      </c>
      <c r="U766" s="126">
        <f t="shared" si="321"/>
        <v>0</v>
      </c>
      <c r="V766" s="126">
        <f t="shared" si="322"/>
        <v>0</v>
      </c>
      <c r="W766" s="125">
        <f t="shared" si="323"/>
        <v>0</v>
      </c>
      <c r="X766" s="125">
        <f t="shared" si="324"/>
        <v>0</v>
      </c>
      <c r="Y766" s="127">
        <f t="shared" si="325"/>
        <v>1407.0099999999979</v>
      </c>
      <c r="Z766" s="127">
        <f t="shared" si="326"/>
        <v>479.84593999999817</v>
      </c>
      <c r="AA766" s="127">
        <f t="shared" si="327"/>
        <v>1407.0099999999979</v>
      </c>
      <c r="AB766" s="127">
        <f t="shared" si="328"/>
        <v>479.84593999999817</v>
      </c>
      <c r="AC766" s="91" t="str">
        <f>VLOOKUP(WEEKDAY(C766,2),Служебный!K$4:L$10,2)</f>
        <v>сб</v>
      </c>
      <c r="AD766" s="111" t="str">
        <f t="shared" si="336"/>
        <v/>
      </c>
      <c r="AE766" s="91" t="e">
        <f>VLOOKUP(G:G,Служебный!B:G,6,)</f>
        <v>#N/A</v>
      </c>
      <c r="AF766" s="91" t="e">
        <f>VLOOKUP(G:G,Служебный!B:G,3,FALSE)</f>
        <v>#N/A</v>
      </c>
      <c r="AG766" s="91" t="e">
        <f>VLOOKUP(G:G,Служебный!B:G,4,FALSE)</f>
        <v>#N/A</v>
      </c>
      <c r="AH766" s="112">
        <f t="shared" si="329"/>
        <v>0</v>
      </c>
      <c r="AI766" s="112">
        <f t="shared" si="330"/>
        <v>0</v>
      </c>
      <c r="AJ766" s="112" t="str">
        <f t="shared" si="311"/>
        <v>интрадей</v>
      </c>
      <c r="AK766" s="91" t="str">
        <f>IF(D766&lt;Служебный!P$3,"Раньше открытия",IF(D766&gt;Служебный!P$6,"Позже закрытия",IF(D766&lt;Служебный!P$4,Служебный!N$4,IF((D766&gt;Служебный!P$5),Служебный!N$6,Служебный!N$5))))</f>
        <v>9:30 - 11:00</v>
      </c>
      <c r="AL766" s="91">
        <f t="shared" si="331"/>
        <v>0</v>
      </c>
      <c r="AM766" s="91">
        <f t="shared" si="332"/>
        <v>0</v>
      </c>
      <c r="AN766" s="91" t="str">
        <f t="shared" si="317"/>
        <v/>
      </c>
      <c r="AO766" s="91" t="str">
        <f t="shared" si="318"/>
        <v/>
      </c>
      <c r="AP766" s="113" t="str">
        <f t="shared" si="319"/>
        <v/>
      </c>
      <c r="AQ766" s="114">
        <f t="shared" si="312"/>
        <v>0</v>
      </c>
      <c r="AR766" s="114">
        <f t="shared" si="313"/>
        <v>30000</v>
      </c>
      <c r="AS766" s="114">
        <f t="shared" si="314"/>
        <v>1.5994864666664823</v>
      </c>
      <c r="AT766" s="114">
        <f t="shared" si="320"/>
        <v>0</v>
      </c>
      <c r="AU766" s="91">
        <f t="shared" si="333"/>
        <v>0</v>
      </c>
      <c r="AV766" s="91">
        <f t="shared" si="334"/>
        <v>0</v>
      </c>
      <c r="AW766" s="91">
        <f t="shared" si="335"/>
        <v>0</v>
      </c>
      <c r="AX766" s="115">
        <f>IF(AV766=0,AX765,IF(VLOOKUP(C765,Сводный!I:L,2,FALSE)&lt;0,IF(AX765&lt;0,AX765-1,-1),IF(AX765&gt;0,AX765+1,1)))</f>
        <v>-1</v>
      </c>
      <c r="AY766" s="120"/>
    </row>
    <row r="767" spans="1:51" s="25" customFormat="1" ht="11.25">
      <c r="A767" s="124"/>
      <c r="B767" s="116">
        <v>766</v>
      </c>
      <c r="C767" s="134"/>
      <c r="D767" s="83"/>
      <c r="E767" s="84"/>
      <c r="F767" s="83"/>
      <c r="G767" s="85"/>
      <c r="H767" s="85"/>
      <c r="I767" s="86"/>
      <c r="J767" s="86"/>
      <c r="K767" s="85"/>
      <c r="L767" s="86"/>
      <c r="M767" s="118"/>
      <c r="N767" s="108"/>
      <c r="O767" s="109"/>
      <c r="P767" s="110"/>
      <c r="Q767" s="86"/>
      <c r="R767" s="86"/>
      <c r="S767" s="128">
        <f t="shared" si="315"/>
        <v>30479.845939999945</v>
      </c>
      <c r="T767" s="128">
        <f t="shared" si="316"/>
        <v>0</v>
      </c>
      <c r="U767" s="126">
        <f t="shared" si="321"/>
        <v>0</v>
      </c>
      <c r="V767" s="126">
        <f t="shared" si="322"/>
        <v>0</v>
      </c>
      <c r="W767" s="125">
        <f t="shared" si="323"/>
        <v>0</v>
      </c>
      <c r="X767" s="125">
        <f t="shared" si="324"/>
        <v>0</v>
      </c>
      <c r="Y767" s="127">
        <f t="shared" si="325"/>
        <v>1407.0099999999979</v>
      </c>
      <c r="Z767" s="127">
        <f t="shared" si="326"/>
        <v>479.84593999999817</v>
      </c>
      <c r="AA767" s="127">
        <f t="shared" si="327"/>
        <v>1407.0099999999979</v>
      </c>
      <c r="AB767" s="127">
        <f t="shared" si="328"/>
        <v>479.84593999999817</v>
      </c>
      <c r="AC767" s="91" t="str">
        <f>VLOOKUP(WEEKDAY(C767,2),Служебный!K$4:L$10,2)</f>
        <v>сб</v>
      </c>
      <c r="AD767" s="111" t="str">
        <f t="shared" si="336"/>
        <v/>
      </c>
      <c r="AE767" s="91" t="e">
        <f>VLOOKUP(G:G,Служебный!B:G,6,)</f>
        <v>#N/A</v>
      </c>
      <c r="AF767" s="91" t="e">
        <f>VLOOKUP(G:G,Служебный!B:G,3,FALSE)</f>
        <v>#N/A</v>
      </c>
      <c r="AG767" s="91" t="e">
        <f>VLOOKUP(G:G,Служебный!B:G,4,FALSE)</f>
        <v>#N/A</v>
      </c>
      <c r="AH767" s="112">
        <f t="shared" si="329"/>
        <v>0</v>
      </c>
      <c r="AI767" s="112">
        <f t="shared" si="330"/>
        <v>0</v>
      </c>
      <c r="AJ767" s="112" t="str">
        <f t="shared" si="311"/>
        <v>интрадей</v>
      </c>
      <c r="AK767" s="91" t="str">
        <f>IF(D767&lt;Служебный!P$3,"Раньше открытия",IF(D767&gt;Служебный!P$6,"Позже закрытия",IF(D767&lt;Служебный!P$4,Служебный!N$4,IF((D767&gt;Служебный!P$5),Служебный!N$6,Служебный!N$5))))</f>
        <v>9:30 - 11:00</v>
      </c>
      <c r="AL767" s="91">
        <f t="shared" si="331"/>
        <v>0</v>
      </c>
      <c r="AM767" s="91">
        <f t="shared" si="332"/>
        <v>0</v>
      </c>
      <c r="AN767" s="91" t="str">
        <f t="shared" si="317"/>
        <v/>
      </c>
      <c r="AO767" s="91" t="str">
        <f t="shared" si="318"/>
        <v/>
      </c>
      <c r="AP767" s="113" t="str">
        <f t="shared" si="319"/>
        <v/>
      </c>
      <c r="AQ767" s="114">
        <f t="shared" si="312"/>
        <v>0</v>
      </c>
      <c r="AR767" s="114">
        <f t="shared" si="313"/>
        <v>30000</v>
      </c>
      <c r="AS767" s="114">
        <f t="shared" si="314"/>
        <v>1.5994864666664823</v>
      </c>
      <c r="AT767" s="114">
        <f t="shared" si="320"/>
        <v>0</v>
      </c>
      <c r="AU767" s="91">
        <f t="shared" si="333"/>
        <v>0</v>
      </c>
      <c r="AV767" s="91">
        <f t="shared" si="334"/>
        <v>0</v>
      </c>
      <c r="AW767" s="91">
        <f t="shared" si="335"/>
        <v>0</v>
      </c>
      <c r="AX767" s="115">
        <f>IF(AV767=0,AX766,IF(VLOOKUP(C766,Сводный!I:L,2,FALSE)&lt;0,IF(AX766&lt;0,AX766-1,-1),IF(AX766&gt;0,AX766+1,1)))</f>
        <v>-1</v>
      </c>
      <c r="AY767" s="120"/>
    </row>
    <row r="768" spans="1:51" s="25" customFormat="1" ht="11.25">
      <c r="A768" s="124"/>
      <c r="B768" s="116">
        <v>767</v>
      </c>
      <c r="C768" s="134"/>
      <c r="D768" s="83"/>
      <c r="E768" s="84"/>
      <c r="F768" s="83"/>
      <c r="G768" s="85"/>
      <c r="H768" s="85"/>
      <c r="I768" s="86"/>
      <c r="J768" s="86"/>
      <c r="K768" s="85"/>
      <c r="L768" s="86"/>
      <c r="M768" s="118"/>
      <c r="N768" s="108"/>
      <c r="O768" s="109"/>
      <c r="P768" s="110"/>
      <c r="Q768" s="86"/>
      <c r="R768" s="86"/>
      <c r="S768" s="128">
        <f t="shared" si="315"/>
        <v>30479.845939999945</v>
      </c>
      <c r="T768" s="128">
        <f t="shared" si="316"/>
        <v>0</v>
      </c>
      <c r="U768" s="126">
        <f t="shared" si="321"/>
        <v>0</v>
      </c>
      <c r="V768" s="126">
        <f t="shared" si="322"/>
        <v>0</v>
      </c>
      <c r="W768" s="125">
        <f t="shared" si="323"/>
        <v>0</v>
      </c>
      <c r="X768" s="125">
        <f t="shared" si="324"/>
        <v>0</v>
      </c>
      <c r="Y768" s="127">
        <f t="shared" si="325"/>
        <v>1407.0099999999979</v>
      </c>
      <c r="Z768" s="127">
        <f t="shared" si="326"/>
        <v>479.84593999999817</v>
      </c>
      <c r="AA768" s="127">
        <f t="shared" si="327"/>
        <v>1407.0099999999979</v>
      </c>
      <c r="AB768" s="127">
        <f t="shared" si="328"/>
        <v>479.84593999999817</v>
      </c>
      <c r="AC768" s="91" t="str">
        <f>VLOOKUP(WEEKDAY(C768,2),Служебный!K$4:L$10,2)</f>
        <v>сб</v>
      </c>
      <c r="AD768" s="111" t="str">
        <f t="shared" si="336"/>
        <v/>
      </c>
      <c r="AE768" s="91" t="e">
        <f>VLOOKUP(G:G,Служебный!B:G,6,)</f>
        <v>#N/A</v>
      </c>
      <c r="AF768" s="91" t="e">
        <f>VLOOKUP(G:G,Служебный!B:G,3,FALSE)</f>
        <v>#N/A</v>
      </c>
      <c r="AG768" s="91" t="e">
        <f>VLOOKUP(G:G,Служебный!B:G,4,FALSE)</f>
        <v>#N/A</v>
      </c>
      <c r="AH768" s="112">
        <f t="shared" si="329"/>
        <v>0</v>
      </c>
      <c r="AI768" s="112">
        <f t="shared" si="330"/>
        <v>0</v>
      </c>
      <c r="AJ768" s="112" t="str">
        <f t="shared" si="311"/>
        <v>интрадей</v>
      </c>
      <c r="AK768" s="91" t="str">
        <f>IF(D768&lt;Служебный!P$3,"Раньше открытия",IF(D768&gt;Служебный!P$6,"Позже закрытия",IF(D768&lt;Служебный!P$4,Служебный!N$4,IF((D768&gt;Служебный!P$5),Служебный!N$6,Служебный!N$5))))</f>
        <v>9:30 - 11:00</v>
      </c>
      <c r="AL768" s="91">
        <f t="shared" si="331"/>
        <v>0</v>
      </c>
      <c r="AM768" s="91">
        <f t="shared" si="332"/>
        <v>0</v>
      </c>
      <c r="AN768" s="91" t="str">
        <f t="shared" si="317"/>
        <v/>
      </c>
      <c r="AO768" s="91" t="str">
        <f t="shared" si="318"/>
        <v/>
      </c>
      <c r="AP768" s="113" t="str">
        <f t="shared" si="319"/>
        <v/>
      </c>
      <c r="AQ768" s="114">
        <f t="shared" si="312"/>
        <v>0</v>
      </c>
      <c r="AR768" s="114">
        <f t="shared" si="313"/>
        <v>30000</v>
      </c>
      <c r="AS768" s="114">
        <f t="shared" si="314"/>
        <v>1.5994864666664823</v>
      </c>
      <c r="AT768" s="114">
        <f t="shared" si="320"/>
        <v>0</v>
      </c>
      <c r="AU768" s="91">
        <f t="shared" si="333"/>
        <v>0</v>
      </c>
      <c r="AV768" s="91">
        <f t="shared" si="334"/>
        <v>0</v>
      </c>
      <c r="AW768" s="91">
        <f t="shared" si="335"/>
        <v>0</v>
      </c>
      <c r="AX768" s="115">
        <f>IF(AV768=0,AX767,IF(VLOOKUP(C767,Сводный!I:L,2,FALSE)&lt;0,IF(AX767&lt;0,AX767-1,-1),IF(AX767&gt;0,AX767+1,1)))</f>
        <v>-1</v>
      </c>
      <c r="AY768" s="120"/>
    </row>
    <row r="769" spans="1:51" s="25" customFormat="1" ht="11.25">
      <c r="A769" s="124"/>
      <c r="B769" s="116">
        <v>768</v>
      </c>
      <c r="C769" s="134"/>
      <c r="D769" s="83"/>
      <c r="E769" s="84"/>
      <c r="F769" s="83"/>
      <c r="G769" s="85"/>
      <c r="H769" s="85"/>
      <c r="I769" s="86"/>
      <c r="J769" s="86"/>
      <c r="K769" s="85"/>
      <c r="L769" s="86"/>
      <c r="M769" s="118"/>
      <c r="N769" s="108"/>
      <c r="O769" s="109"/>
      <c r="P769" s="110"/>
      <c r="Q769" s="86"/>
      <c r="R769" s="86"/>
      <c r="S769" s="128">
        <f t="shared" si="315"/>
        <v>30479.845939999945</v>
      </c>
      <c r="T769" s="128">
        <f t="shared" si="316"/>
        <v>0</v>
      </c>
      <c r="U769" s="126">
        <f t="shared" si="321"/>
        <v>0</v>
      </c>
      <c r="V769" s="126">
        <f t="shared" si="322"/>
        <v>0</v>
      </c>
      <c r="W769" s="125">
        <f t="shared" si="323"/>
        <v>0</v>
      </c>
      <c r="X769" s="125">
        <f t="shared" si="324"/>
        <v>0</v>
      </c>
      <c r="Y769" s="127">
        <f t="shared" si="325"/>
        <v>1407.0099999999979</v>
      </c>
      <c r="Z769" s="127">
        <f t="shared" si="326"/>
        <v>479.84593999999817</v>
      </c>
      <c r="AA769" s="127">
        <f t="shared" si="327"/>
        <v>1407.0099999999979</v>
      </c>
      <c r="AB769" s="127">
        <f t="shared" si="328"/>
        <v>479.84593999999817</v>
      </c>
      <c r="AC769" s="91" t="str">
        <f>VLOOKUP(WEEKDAY(C769,2),Служебный!K$4:L$10,2)</f>
        <v>сб</v>
      </c>
      <c r="AD769" s="111" t="str">
        <f t="shared" si="336"/>
        <v/>
      </c>
      <c r="AE769" s="91" t="e">
        <f>VLOOKUP(G:G,Служебный!B:G,6,)</f>
        <v>#N/A</v>
      </c>
      <c r="AF769" s="91" t="e">
        <f>VLOOKUP(G:G,Служебный!B:G,3,FALSE)</f>
        <v>#N/A</v>
      </c>
      <c r="AG769" s="91" t="e">
        <f>VLOOKUP(G:G,Служебный!B:G,4,FALSE)</f>
        <v>#N/A</v>
      </c>
      <c r="AH769" s="112">
        <f t="shared" si="329"/>
        <v>0</v>
      </c>
      <c r="AI769" s="112">
        <f t="shared" si="330"/>
        <v>0</v>
      </c>
      <c r="AJ769" s="112" t="str">
        <f t="shared" si="311"/>
        <v>интрадей</v>
      </c>
      <c r="AK769" s="91" t="str">
        <f>IF(D769&lt;Служебный!P$3,"Раньше открытия",IF(D769&gt;Служебный!P$6,"Позже закрытия",IF(D769&lt;Служебный!P$4,Служебный!N$4,IF((D769&gt;Служебный!P$5),Служебный!N$6,Служебный!N$5))))</f>
        <v>9:30 - 11:00</v>
      </c>
      <c r="AL769" s="91">
        <f t="shared" si="331"/>
        <v>0</v>
      </c>
      <c r="AM769" s="91">
        <f t="shared" si="332"/>
        <v>0</v>
      </c>
      <c r="AN769" s="91" t="str">
        <f t="shared" si="317"/>
        <v/>
      </c>
      <c r="AO769" s="91" t="str">
        <f t="shared" si="318"/>
        <v/>
      </c>
      <c r="AP769" s="113" t="str">
        <f t="shared" si="319"/>
        <v/>
      </c>
      <c r="AQ769" s="114">
        <f t="shared" si="312"/>
        <v>0</v>
      </c>
      <c r="AR769" s="114">
        <f t="shared" si="313"/>
        <v>30000</v>
      </c>
      <c r="AS769" s="114">
        <f t="shared" si="314"/>
        <v>1.5994864666664823</v>
      </c>
      <c r="AT769" s="114">
        <f t="shared" si="320"/>
        <v>0</v>
      </c>
      <c r="AU769" s="91">
        <f t="shared" si="333"/>
        <v>0</v>
      </c>
      <c r="AV769" s="91">
        <f t="shared" si="334"/>
        <v>0</v>
      </c>
      <c r="AW769" s="91">
        <f t="shared" si="335"/>
        <v>0</v>
      </c>
      <c r="AX769" s="115">
        <f>IF(AV769=0,AX768,IF(VLOOKUP(C768,Сводный!I:L,2,FALSE)&lt;0,IF(AX768&lt;0,AX768-1,-1),IF(AX768&gt;0,AX768+1,1)))</f>
        <v>-1</v>
      </c>
      <c r="AY769" s="120"/>
    </row>
    <row r="770" spans="1:51" s="25" customFormat="1" ht="11.25">
      <c r="A770" s="124"/>
      <c r="B770" s="116">
        <v>769</v>
      </c>
      <c r="C770" s="134"/>
      <c r="D770" s="83"/>
      <c r="E770" s="84"/>
      <c r="F770" s="83"/>
      <c r="G770" s="85"/>
      <c r="H770" s="85"/>
      <c r="I770" s="86"/>
      <c r="J770" s="86"/>
      <c r="K770" s="85"/>
      <c r="L770" s="86"/>
      <c r="M770" s="118"/>
      <c r="N770" s="108"/>
      <c r="O770" s="109"/>
      <c r="P770" s="110"/>
      <c r="Q770" s="86"/>
      <c r="R770" s="86"/>
      <c r="S770" s="128">
        <f t="shared" si="315"/>
        <v>30479.845939999945</v>
      </c>
      <c r="T770" s="128">
        <f t="shared" si="316"/>
        <v>0</v>
      </c>
      <c r="U770" s="126">
        <f t="shared" si="321"/>
        <v>0</v>
      </c>
      <c r="V770" s="126">
        <f t="shared" si="322"/>
        <v>0</v>
      </c>
      <c r="W770" s="125">
        <f t="shared" si="323"/>
        <v>0</v>
      </c>
      <c r="X770" s="125">
        <f t="shared" si="324"/>
        <v>0</v>
      </c>
      <c r="Y770" s="127">
        <f t="shared" si="325"/>
        <v>1407.0099999999979</v>
      </c>
      <c r="Z770" s="127">
        <f t="shared" si="326"/>
        <v>479.84593999999817</v>
      </c>
      <c r="AA770" s="127">
        <f t="shared" si="327"/>
        <v>1407.0099999999979</v>
      </c>
      <c r="AB770" s="127">
        <f t="shared" si="328"/>
        <v>479.84593999999817</v>
      </c>
      <c r="AC770" s="91" t="str">
        <f>VLOOKUP(WEEKDAY(C770,2),Служебный!K$4:L$10,2)</f>
        <v>сб</v>
      </c>
      <c r="AD770" s="111" t="str">
        <f t="shared" si="336"/>
        <v/>
      </c>
      <c r="AE770" s="91" t="e">
        <f>VLOOKUP(G:G,Служебный!B:G,6,)</f>
        <v>#N/A</v>
      </c>
      <c r="AF770" s="91" t="e">
        <f>VLOOKUP(G:G,Служебный!B:G,3,FALSE)</f>
        <v>#N/A</v>
      </c>
      <c r="AG770" s="91" t="e">
        <f>VLOOKUP(G:G,Служебный!B:G,4,FALSE)</f>
        <v>#N/A</v>
      </c>
      <c r="AH770" s="112">
        <f t="shared" si="329"/>
        <v>0</v>
      </c>
      <c r="AI770" s="112">
        <f t="shared" si="330"/>
        <v>0</v>
      </c>
      <c r="AJ770" s="112" t="str">
        <f t="shared" ref="AJ770:AJ833" si="337">IFERROR(IF(FLOOR((AH770/86400),1)=0,"интрадей",(FLOOR((AH770/86400),1))-(FLOOR((AH770/86400),1))-NETWORKDAYS(E770,C770)),IF(FLOOR((AH770/86400),1)=0,"интрадей",(FLOOR((AH770/86400),1))))</f>
        <v>интрадей</v>
      </c>
      <c r="AK770" s="91" t="str">
        <f>IF(D770&lt;Служебный!P$3,"Раньше открытия",IF(D770&gt;Служебный!P$6,"Позже закрытия",IF(D770&lt;Служебный!P$4,Служебный!N$4,IF((D770&gt;Служебный!P$5),Служебный!N$6,Служебный!N$5))))</f>
        <v>9:30 - 11:00</v>
      </c>
      <c r="AL770" s="91">
        <f t="shared" si="331"/>
        <v>0</v>
      </c>
      <c r="AM770" s="91">
        <f t="shared" si="332"/>
        <v>0</v>
      </c>
      <c r="AN770" s="91" t="str">
        <f t="shared" si="317"/>
        <v/>
      </c>
      <c r="AO770" s="91" t="str">
        <f t="shared" si="318"/>
        <v/>
      </c>
      <c r="AP770" s="113" t="str">
        <f t="shared" si="319"/>
        <v/>
      </c>
      <c r="AQ770" s="114">
        <f t="shared" ref="AQ770:AQ833" si="338">IF(AV770&lt;&gt;0,S770,0)</f>
        <v>0</v>
      </c>
      <c r="AR770" s="114">
        <f t="shared" si="313"/>
        <v>30000</v>
      </c>
      <c r="AS770" s="114">
        <f t="shared" si="314"/>
        <v>1.5994864666664823</v>
      </c>
      <c r="AT770" s="114">
        <f t="shared" si="320"/>
        <v>0</v>
      </c>
      <c r="AU770" s="91">
        <f t="shared" si="333"/>
        <v>0</v>
      </c>
      <c r="AV770" s="91">
        <f t="shared" si="334"/>
        <v>0</v>
      </c>
      <c r="AW770" s="91">
        <f t="shared" si="335"/>
        <v>0</v>
      </c>
      <c r="AX770" s="115">
        <f>IF(AV770=0,AX769,IF(VLOOKUP(C769,Сводный!I:L,2,FALSE)&lt;0,IF(AX769&lt;0,AX769-1,-1),IF(AX769&gt;0,AX769+1,1)))</f>
        <v>-1</v>
      </c>
      <c r="AY770" s="120"/>
    </row>
    <row r="771" spans="1:51" s="25" customFormat="1" ht="11.25">
      <c r="A771" s="124"/>
      <c r="B771" s="116">
        <v>770</v>
      </c>
      <c r="C771" s="134"/>
      <c r="D771" s="83"/>
      <c r="E771" s="84"/>
      <c r="F771" s="83"/>
      <c r="G771" s="85"/>
      <c r="H771" s="85"/>
      <c r="I771" s="86"/>
      <c r="J771" s="86"/>
      <c r="K771" s="85"/>
      <c r="L771" s="86"/>
      <c r="M771" s="118"/>
      <c r="N771" s="108"/>
      <c r="O771" s="109"/>
      <c r="P771" s="110"/>
      <c r="Q771" s="86"/>
      <c r="R771" s="86"/>
      <c r="S771" s="128">
        <f t="shared" si="315"/>
        <v>30479.845939999945</v>
      </c>
      <c r="T771" s="128">
        <f t="shared" si="316"/>
        <v>0</v>
      </c>
      <c r="U771" s="126">
        <f t="shared" si="321"/>
        <v>0</v>
      </c>
      <c r="V771" s="126">
        <f t="shared" si="322"/>
        <v>0</v>
      </c>
      <c r="W771" s="125">
        <f t="shared" si="323"/>
        <v>0</v>
      </c>
      <c r="X771" s="125">
        <f t="shared" si="324"/>
        <v>0</v>
      </c>
      <c r="Y771" s="127">
        <f t="shared" si="325"/>
        <v>1407.0099999999979</v>
      </c>
      <c r="Z771" s="127">
        <f t="shared" si="326"/>
        <v>479.84593999999817</v>
      </c>
      <c r="AA771" s="127">
        <f t="shared" si="327"/>
        <v>1407.0099999999979</v>
      </c>
      <c r="AB771" s="127">
        <f t="shared" si="328"/>
        <v>479.84593999999817</v>
      </c>
      <c r="AC771" s="91" t="str">
        <f>VLOOKUP(WEEKDAY(C771,2),Служебный!K$4:L$10,2)</f>
        <v>сб</v>
      </c>
      <c r="AD771" s="111" t="str">
        <f t="shared" si="336"/>
        <v/>
      </c>
      <c r="AE771" s="91" t="e">
        <f>VLOOKUP(G:G,Служебный!B:G,6,)</f>
        <v>#N/A</v>
      </c>
      <c r="AF771" s="91" t="e">
        <f>VLOOKUP(G:G,Служебный!B:G,3,FALSE)</f>
        <v>#N/A</v>
      </c>
      <c r="AG771" s="91" t="e">
        <f>VLOOKUP(G:G,Служебный!B:G,4,FALSE)</f>
        <v>#N/A</v>
      </c>
      <c r="AH771" s="112">
        <f t="shared" si="329"/>
        <v>0</v>
      </c>
      <c r="AI771" s="112">
        <f t="shared" si="330"/>
        <v>0</v>
      </c>
      <c r="AJ771" s="112" t="str">
        <f t="shared" si="337"/>
        <v>интрадей</v>
      </c>
      <c r="AK771" s="91" t="str">
        <f>IF(D771&lt;Служебный!P$3,"Раньше открытия",IF(D771&gt;Служебный!P$6,"Позже закрытия",IF(D771&lt;Служебный!P$4,Служебный!N$4,IF((D771&gt;Служебный!P$5),Служебный!N$6,Служебный!N$5))))</f>
        <v>9:30 - 11:00</v>
      </c>
      <c r="AL771" s="91">
        <f t="shared" si="331"/>
        <v>0</v>
      </c>
      <c r="AM771" s="91">
        <f t="shared" si="332"/>
        <v>0</v>
      </c>
      <c r="AN771" s="91" t="str">
        <f t="shared" si="317"/>
        <v/>
      </c>
      <c r="AO771" s="91" t="str">
        <f t="shared" si="318"/>
        <v/>
      </c>
      <c r="AP771" s="113" t="str">
        <f t="shared" si="319"/>
        <v/>
      </c>
      <c r="AQ771" s="114">
        <f t="shared" si="338"/>
        <v>0</v>
      </c>
      <c r="AR771" s="114">
        <f t="shared" ref="AR771:AR834" si="339">AR770+R771</f>
        <v>30000</v>
      </c>
      <c r="AS771" s="114">
        <f t="shared" ref="AS771:AS834" si="340">IFERROR(100*(S771-AR771)/AR771,"Заполните депозит")</f>
        <v>1.5994864666664823</v>
      </c>
      <c r="AT771" s="114">
        <f t="shared" si="320"/>
        <v>0</v>
      </c>
      <c r="AU771" s="91">
        <f t="shared" si="333"/>
        <v>0</v>
      </c>
      <c r="AV771" s="91">
        <f t="shared" si="334"/>
        <v>0</v>
      </c>
      <c r="AW771" s="91">
        <f t="shared" si="335"/>
        <v>0</v>
      </c>
      <c r="AX771" s="115">
        <f>IF(AV771=0,AX770,IF(VLOOKUP(C770,Сводный!I:L,2,FALSE)&lt;0,IF(AX770&lt;0,AX770-1,-1),IF(AX770&gt;0,AX770+1,1)))</f>
        <v>-1</v>
      </c>
      <c r="AY771" s="120"/>
    </row>
    <row r="772" spans="1:51" s="25" customFormat="1" ht="11.25">
      <c r="A772" s="124"/>
      <c r="B772" s="116">
        <v>771</v>
      </c>
      <c r="C772" s="134"/>
      <c r="D772" s="83"/>
      <c r="E772" s="84"/>
      <c r="F772" s="83"/>
      <c r="G772" s="85"/>
      <c r="H772" s="85"/>
      <c r="I772" s="86"/>
      <c r="J772" s="86"/>
      <c r="K772" s="85"/>
      <c r="L772" s="86"/>
      <c r="M772" s="118"/>
      <c r="N772" s="108"/>
      <c r="O772" s="109"/>
      <c r="P772" s="110"/>
      <c r="Q772" s="86"/>
      <c r="R772" s="86"/>
      <c r="S772" s="128">
        <f t="shared" ref="S772:S835" si="341">S771+R772+X772</f>
        <v>30479.845939999945</v>
      </c>
      <c r="T772" s="128">
        <f t="shared" ref="T772:T835" si="342">L772</f>
        <v>0</v>
      </c>
      <c r="U772" s="126">
        <f t="shared" si="321"/>
        <v>0</v>
      </c>
      <c r="V772" s="126">
        <f t="shared" si="322"/>
        <v>0</v>
      </c>
      <c r="W772" s="125">
        <f t="shared" si="323"/>
        <v>0</v>
      </c>
      <c r="X772" s="125">
        <f t="shared" si="324"/>
        <v>0</v>
      </c>
      <c r="Y772" s="127">
        <f t="shared" si="325"/>
        <v>1407.0099999999979</v>
      </c>
      <c r="Z772" s="127">
        <f t="shared" si="326"/>
        <v>479.84593999999817</v>
      </c>
      <c r="AA772" s="127">
        <f t="shared" si="327"/>
        <v>1407.0099999999979</v>
      </c>
      <c r="AB772" s="127">
        <f t="shared" si="328"/>
        <v>479.84593999999817</v>
      </c>
      <c r="AC772" s="91" t="str">
        <f>VLOOKUP(WEEKDAY(C772,2),Служебный!K$4:L$10,2)</f>
        <v>сб</v>
      </c>
      <c r="AD772" s="111" t="str">
        <f t="shared" si="336"/>
        <v/>
      </c>
      <c r="AE772" s="91" t="e">
        <f>VLOOKUP(G:G,Служебный!B:G,6,)</f>
        <v>#N/A</v>
      </c>
      <c r="AF772" s="91" t="e">
        <f>VLOOKUP(G:G,Служебный!B:G,3,FALSE)</f>
        <v>#N/A</v>
      </c>
      <c r="AG772" s="91" t="e">
        <f>VLOOKUP(G:G,Служебный!B:G,4,FALSE)</f>
        <v>#N/A</v>
      </c>
      <c r="AH772" s="112">
        <f t="shared" si="329"/>
        <v>0</v>
      </c>
      <c r="AI772" s="112">
        <f t="shared" si="330"/>
        <v>0</v>
      </c>
      <c r="AJ772" s="112" t="str">
        <f t="shared" si="337"/>
        <v>интрадей</v>
      </c>
      <c r="AK772" s="91" t="str">
        <f>IF(D772&lt;Служебный!P$3,"Раньше открытия",IF(D772&gt;Служебный!P$6,"Позже закрытия",IF(D772&lt;Служебный!P$4,Служебный!N$4,IF((D772&gt;Служебный!P$5),Служебный!N$6,Служебный!N$5))))</f>
        <v>9:30 - 11:00</v>
      </c>
      <c r="AL772" s="91">
        <f t="shared" si="331"/>
        <v>0</v>
      </c>
      <c r="AM772" s="91">
        <f t="shared" si="332"/>
        <v>0</v>
      </c>
      <c r="AN772" s="91" t="str">
        <f t="shared" ref="AN772:AN835" si="343">IF(G772&lt;&gt;"",YEAR(C772),"")</f>
        <v/>
      </c>
      <c r="AO772" s="91" t="str">
        <f t="shared" ref="AO772:AO835" si="344">IF(G772&lt;&gt;"",(IF(TEXT(C772,"MMMM") = "MMMM",TEXT(C772,"ММММ"),TEXT(C772,"MMMM"))),"")</f>
        <v/>
      </c>
      <c r="AP772" s="113" t="str">
        <f t="shared" ref="AP772:AP835" si="345">IF(G772&lt;&gt;"",CEILING((C772-DATE(YEAR(C772),1,1)+WEEKDAY(DATE(YEAR(C772),1,1),2))/7,1),"")</f>
        <v/>
      </c>
      <c r="AQ772" s="114">
        <f t="shared" si="338"/>
        <v>0</v>
      </c>
      <c r="AR772" s="114">
        <f t="shared" si="339"/>
        <v>30000</v>
      </c>
      <c r="AS772" s="114">
        <f t="shared" si="340"/>
        <v>1.5994864666664823</v>
      </c>
      <c r="AT772" s="114">
        <f t="shared" ref="AT772:AT835" si="346">IFERROR(100*(S772-S771-R772)/(S771+R772),"Заполните депозит")</f>
        <v>0</v>
      </c>
      <c r="AU772" s="91">
        <f t="shared" si="333"/>
        <v>0</v>
      </c>
      <c r="AV772" s="91">
        <f t="shared" si="334"/>
        <v>0</v>
      </c>
      <c r="AW772" s="91">
        <f t="shared" si="335"/>
        <v>0</v>
      </c>
      <c r="AX772" s="115">
        <f>IF(AV772=0,AX771,IF(VLOOKUP(C771,Сводный!I:L,2,FALSE)&lt;0,IF(AX771&lt;0,AX771-1,-1),IF(AX771&gt;0,AX771+1,1)))</f>
        <v>-1</v>
      </c>
      <c r="AY772" s="120"/>
    </row>
    <row r="773" spans="1:51" s="25" customFormat="1" ht="11.25">
      <c r="A773" s="124"/>
      <c r="B773" s="116">
        <v>772</v>
      </c>
      <c r="C773" s="134"/>
      <c r="D773" s="83"/>
      <c r="E773" s="84"/>
      <c r="F773" s="83"/>
      <c r="G773" s="85"/>
      <c r="H773" s="85"/>
      <c r="I773" s="86"/>
      <c r="J773" s="86"/>
      <c r="K773" s="85"/>
      <c r="L773" s="86"/>
      <c r="M773" s="118"/>
      <c r="N773" s="108"/>
      <c r="O773" s="109"/>
      <c r="P773" s="110"/>
      <c r="Q773" s="86"/>
      <c r="R773" s="86"/>
      <c r="S773" s="128">
        <f t="shared" si="341"/>
        <v>30479.845939999945</v>
      </c>
      <c r="T773" s="128">
        <f t="shared" si="342"/>
        <v>0</v>
      </c>
      <c r="U773" s="126">
        <f t="shared" si="321"/>
        <v>0</v>
      </c>
      <c r="V773" s="126">
        <f t="shared" si="322"/>
        <v>0</v>
      </c>
      <c r="W773" s="125">
        <f t="shared" si="323"/>
        <v>0</v>
      </c>
      <c r="X773" s="125">
        <f t="shared" si="324"/>
        <v>0</v>
      </c>
      <c r="Y773" s="127">
        <f t="shared" si="325"/>
        <v>1407.0099999999979</v>
      </c>
      <c r="Z773" s="127">
        <f t="shared" si="326"/>
        <v>479.84593999999817</v>
      </c>
      <c r="AA773" s="127">
        <f t="shared" si="327"/>
        <v>1407.0099999999979</v>
      </c>
      <c r="AB773" s="127">
        <f t="shared" si="328"/>
        <v>479.84593999999817</v>
      </c>
      <c r="AC773" s="91" t="str">
        <f>VLOOKUP(WEEKDAY(C773,2),Служебный!K$4:L$10,2)</f>
        <v>сб</v>
      </c>
      <c r="AD773" s="111" t="str">
        <f t="shared" si="336"/>
        <v/>
      </c>
      <c r="AE773" s="91" t="e">
        <f>VLOOKUP(G:G,Служебный!B:G,6,)</f>
        <v>#N/A</v>
      </c>
      <c r="AF773" s="91" t="e">
        <f>VLOOKUP(G:G,Служебный!B:G,3,FALSE)</f>
        <v>#N/A</v>
      </c>
      <c r="AG773" s="91" t="e">
        <f>VLOOKUP(G:G,Служебный!B:G,4,FALSE)</f>
        <v>#N/A</v>
      </c>
      <c r="AH773" s="112">
        <f t="shared" si="329"/>
        <v>0</v>
      </c>
      <c r="AI773" s="112">
        <f t="shared" si="330"/>
        <v>0</v>
      </c>
      <c r="AJ773" s="112" t="str">
        <f t="shared" si="337"/>
        <v>интрадей</v>
      </c>
      <c r="AK773" s="91" t="str">
        <f>IF(D773&lt;Служебный!P$3,"Раньше открытия",IF(D773&gt;Служебный!P$6,"Позже закрытия",IF(D773&lt;Служебный!P$4,Служебный!N$4,IF((D773&gt;Служебный!P$5),Служебный!N$6,Служебный!N$5))))</f>
        <v>9:30 - 11:00</v>
      </c>
      <c r="AL773" s="91">
        <f t="shared" si="331"/>
        <v>0</v>
      </c>
      <c r="AM773" s="91">
        <f t="shared" si="332"/>
        <v>0</v>
      </c>
      <c r="AN773" s="91" t="str">
        <f t="shared" si="343"/>
        <v/>
      </c>
      <c r="AO773" s="91" t="str">
        <f t="shared" si="344"/>
        <v/>
      </c>
      <c r="AP773" s="113" t="str">
        <f t="shared" si="345"/>
        <v/>
      </c>
      <c r="AQ773" s="114">
        <f t="shared" si="338"/>
        <v>0</v>
      </c>
      <c r="AR773" s="114">
        <f t="shared" si="339"/>
        <v>30000</v>
      </c>
      <c r="AS773" s="114">
        <f t="shared" si="340"/>
        <v>1.5994864666664823</v>
      </c>
      <c r="AT773" s="114">
        <f t="shared" si="346"/>
        <v>0</v>
      </c>
      <c r="AU773" s="91">
        <f t="shared" si="333"/>
        <v>0</v>
      </c>
      <c r="AV773" s="91">
        <f t="shared" si="334"/>
        <v>0</v>
      </c>
      <c r="AW773" s="91">
        <f t="shared" si="335"/>
        <v>0</v>
      </c>
      <c r="AX773" s="115">
        <f>IF(AV773=0,AX772,IF(VLOOKUP(C772,Сводный!I:L,2,FALSE)&lt;0,IF(AX772&lt;0,AX772-1,-1),IF(AX772&gt;0,AX772+1,1)))</f>
        <v>-1</v>
      </c>
      <c r="AY773" s="120"/>
    </row>
    <row r="774" spans="1:51" s="25" customFormat="1" ht="11.25">
      <c r="A774" s="124"/>
      <c r="B774" s="116">
        <v>773</v>
      </c>
      <c r="C774" s="134"/>
      <c r="D774" s="83"/>
      <c r="E774" s="84"/>
      <c r="F774" s="83"/>
      <c r="G774" s="85"/>
      <c r="H774" s="85"/>
      <c r="I774" s="86"/>
      <c r="J774" s="86"/>
      <c r="K774" s="85"/>
      <c r="L774" s="86"/>
      <c r="M774" s="118"/>
      <c r="N774" s="108"/>
      <c r="O774" s="109"/>
      <c r="P774" s="110"/>
      <c r="Q774" s="86"/>
      <c r="R774" s="86"/>
      <c r="S774" s="128">
        <f t="shared" si="341"/>
        <v>30479.845939999945</v>
      </c>
      <c r="T774" s="128">
        <f t="shared" si="342"/>
        <v>0</v>
      </c>
      <c r="U774" s="126">
        <f t="shared" si="321"/>
        <v>0</v>
      </c>
      <c r="V774" s="126">
        <f t="shared" si="322"/>
        <v>0</v>
      </c>
      <c r="W774" s="125">
        <f t="shared" si="323"/>
        <v>0</v>
      </c>
      <c r="X774" s="125">
        <f t="shared" si="324"/>
        <v>0</v>
      </c>
      <c r="Y774" s="127">
        <f t="shared" si="325"/>
        <v>1407.0099999999979</v>
      </c>
      <c r="Z774" s="127">
        <f t="shared" si="326"/>
        <v>479.84593999999817</v>
      </c>
      <c r="AA774" s="127">
        <f t="shared" si="327"/>
        <v>1407.0099999999979</v>
      </c>
      <c r="AB774" s="127">
        <f t="shared" si="328"/>
        <v>479.84593999999817</v>
      </c>
      <c r="AC774" s="91" t="str">
        <f>VLOOKUP(WEEKDAY(C774,2),Служебный!K$4:L$10,2)</f>
        <v>сб</v>
      </c>
      <c r="AD774" s="111" t="str">
        <f t="shared" si="336"/>
        <v/>
      </c>
      <c r="AE774" s="91" t="e">
        <f>VLOOKUP(G:G,Служебный!B:G,6,)</f>
        <v>#N/A</v>
      </c>
      <c r="AF774" s="91" t="e">
        <f>VLOOKUP(G:G,Служебный!B:G,3,FALSE)</f>
        <v>#N/A</v>
      </c>
      <c r="AG774" s="91" t="e">
        <f>VLOOKUP(G:G,Служебный!B:G,4,FALSE)</f>
        <v>#N/A</v>
      </c>
      <c r="AH774" s="112">
        <f t="shared" si="329"/>
        <v>0</v>
      </c>
      <c r="AI774" s="112">
        <f t="shared" si="330"/>
        <v>0</v>
      </c>
      <c r="AJ774" s="112" t="str">
        <f t="shared" si="337"/>
        <v>интрадей</v>
      </c>
      <c r="AK774" s="91" t="str">
        <f>IF(D774&lt;Служебный!P$3,"Раньше открытия",IF(D774&gt;Служебный!P$6,"Позже закрытия",IF(D774&lt;Служебный!P$4,Служебный!N$4,IF((D774&gt;Служебный!P$5),Служебный!N$6,Служебный!N$5))))</f>
        <v>9:30 - 11:00</v>
      </c>
      <c r="AL774" s="91">
        <f t="shared" si="331"/>
        <v>0</v>
      </c>
      <c r="AM774" s="91">
        <f t="shared" si="332"/>
        <v>0</v>
      </c>
      <c r="AN774" s="91" t="str">
        <f t="shared" si="343"/>
        <v/>
      </c>
      <c r="AO774" s="91" t="str">
        <f t="shared" si="344"/>
        <v/>
      </c>
      <c r="AP774" s="113" t="str">
        <f t="shared" si="345"/>
        <v/>
      </c>
      <c r="AQ774" s="114">
        <f t="shared" si="338"/>
        <v>0</v>
      </c>
      <c r="AR774" s="114">
        <f t="shared" si="339"/>
        <v>30000</v>
      </c>
      <c r="AS774" s="114">
        <f t="shared" si="340"/>
        <v>1.5994864666664823</v>
      </c>
      <c r="AT774" s="114">
        <f t="shared" si="346"/>
        <v>0</v>
      </c>
      <c r="AU774" s="91">
        <f t="shared" si="333"/>
        <v>0</v>
      </c>
      <c r="AV774" s="91">
        <f t="shared" si="334"/>
        <v>0</v>
      </c>
      <c r="AW774" s="91">
        <f t="shared" si="335"/>
        <v>0</v>
      </c>
      <c r="AX774" s="115">
        <f>IF(AV774=0,AX773,IF(VLOOKUP(C773,Сводный!I:L,2,FALSE)&lt;0,IF(AX773&lt;0,AX773-1,-1),IF(AX773&gt;0,AX773+1,1)))</f>
        <v>-1</v>
      </c>
      <c r="AY774" s="120"/>
    </row>
    <row r="775" spans="1:51" s="25" customFormat="1" ht="11.25">
      <c r="A775" s="124"/>
      <c r="B775" s="116">
        <v>774</v>
      </c>
      <c r="C775" s="134"/>
      <c r="D775" s="83"/>
      <c r="E775" s="84"/>
      <c r="F775" s="83"/>
      <c r="G775" s="85"/>
      <c r="H775" s="85"/>
      <c r="I775" s="86"/>
      <c r="J775" s="86"/>
      <c r="K775" s="85"/>
      <c r="L775" s="86"/>
      <c r="M775" s="118"/>
      <c r="N775" s="108"/>
      <c r="O775" s="109"/>
      <c r="P775" s="110"/>
      <c r="Q775" s="86"/>
      <c r="R775" s="86"/>
      <c r="S775" s="128">
        <f t="shared" si="341"/>
        <v>30479.845939999945</v>
      </c>
      <c r="T775" s="128">
        <f t="shared" si="342"/>
        <v>0</v>
      </c>
      <c r="U775" s="126">
        <f t="shared" si="321"/>
        <v>0</v>
      </c>
      <c r="V775" s="126">
        <f t="shared" si="322"/>
        <v>0</v>
      </c>
      <c r="W775" s="125">
        <f t="shared" si="323"/>
        <v>0</v>
      </c>
      <c r="X775" s="125">
        <f t="shared" si="324"/>
        <v>0</v>
      </c>
      <c r="Y775" s="127">
        <f t="shared" si="325"/>
        <v>1407.0099999999979</v>
      </c>
      <c r="Z775" s="127">
        <f t="shared" si="326"/>
        <v>479.84593999999817</v>
      </c>
      <c r="AA775" s="127">
        <f t="shared" si="327"/>
        <v>1407.0099999999979</v>
      </c>
      <c r="AB775" s="127">
        <f t="shared" si="328"/>
        <v>479.84593999999817</v>
      </c>
      <c r="AC775" s="91" t="str">
        <f>VLOOKUP(WEEKDAY(C775,2),Служебный!K$4:L$10,2)</f>
        <v>сб</v>
      </c>
      <c r="AD775" s="111" t="str">
        <f t="shared" si="336"/>
        <v/>
      </c>
      <c r="AE775" s="91" t="e">
        <f>VLOOKUP(G:G,Служебный!B:G,6,)</f>
        <v>#N/A</v>
      </c>
      <c r="AF775" s="91" t="e">
        <f>VLOOKUP(G:G,Служебный!B:G,3,FALSE)</f>
        <v>#N/A</v>
      </c>
      <c r="AG775" s="91" t="e">
        <f>VLOOKUP(G:G,Служебный!B:G,4,FALSE)</f>
        <v>#N/A</v>
      </c>
      <c r="AH775" s="112">
        <f t="shared" si="329"/>
        <v>0</v>
      </c>
      <c r="AI775" s="112">
        <f t="shared" si="330"/>
        <v>0</v>
      </c>
      <c r="AJ775" s="112" t="str">
        <f t="shared" si="337"/>
        <v>интрадей</v>
      </c>
      <c r="AK775" s="91" t="str">
        <f>IF(D775&lt;Служебный!P$3,"Раньше открытия",IF(D775&gt;Служебный!P$6,"Позже закрытия",IF(D775&lt;Служебный!P$4,Служебный!N$4,IF((D775&gt;Служебный!P$5),Служебный!N$6,Служебный!N$5))))</f>
        <v>9:30 - 11:00</v>
      </c>
      <c r="AL775" s="91">
        <f t="shared" si="331"/>
        <v>0</v>
      </c>
      <c r="AM775" s="91">
        <f t="shared" si="332"/>
        <v>0</v>
      </c>
      <c r="AN775" s="91" t="str">
        <f t="shared" si="343"/>
        <v/>
      </c>
      <c r="AO775" s="91" t="str">
        <f t="shared" si="344"/>
        <v/>
      </c>
      <c r="AP775" s="113" t="str">
        <f t="shared" si="345"/>
        <v/>
      </c>
      <c r="AQ775" s="114">
        <f t="shared" si="338"/>
        <v>0</v>
      </c>
      <c r="AR775" s="114">
        <f t="shared" si="339"/>
        <v>30000</v>
      </c>
      <c r="AS775" s="114">
        <f t="shared" si="340"/>
        <v>1.5994864666664823</v>
      </c>
      <c r="AT775" s="114">
        <f t="shared" si="346"/>
        <v>0</v>
      </c>
      <c r="AU775" s="91">
        <f t="shared" si="333"/>
        <v>0</v>
      </c>
      <c r="AV775" s="91">
        <f t="shared" si="334"/>
        <v>0</v>
      </c>
      <c r="AW775" s="91">
        <f t="shared" si="335"/>
        <v>0</v>
      </c>
      <c r="AX775" s="115">
        <f>IF(AV775=0,AX774,IF(VLOOKUP(C774,Сводный!I:L,2,FALSE)&lt;0,IF(AX774&lt;0,AX774-1,-1),IF(AX774&gt;0,AX774+1,1)))</f>
        <v>-1</v>
      </c>
      <c r="AY775" s="120"/>
    </row>
    <row r="776" spans="1:51" s="25" customFormat="1" ht="11.25">
      <c r="A776" s="124"/>
      <c r="B776" s="116">
        <v>775</v>
      </c>
      <c r="C776" s="134"/>
      <c r="D776" s="83"/>
      <c r="E776" s="84"/>
      <c r="F776" s="83"/>
      <c r="G776" s="85"/>
      <c r="H776" s="85"/>
      <c r="I776" s="86"/>
      <c r="J776" s="86"/>
      <c r="K776" s="85"/>
      <c r="L776" s="86"/>
      <c r="M776" s="118"/>
      <c r="N776" s="108"/>
      <c r="O776" s="109"/>
      <c r="P776" s="110"/>
      <c r="Q776" s="86"/>
      <c r="R776" s="86"/>
      <c r="S776" s="128">
        <f t="shared" si="341"/>
        <v>30479.845939999945</v>
      </c>
      <c r="T776" s="128">
        <f t="shared" si="342"/>
        <v>0</v>
      </c>
      <c r="U776" s="126">
        <f t="shared" si="321"/>
        <v>0</v>
      </c>
      <c r="V776" s="126">
        <f t="shared" si="322"/>
        <v>0</v>
      </c>
      <c r="W776" s="125">
        <f t="shared" si="323"/>
        <v>0</v>
      </c>
      <c r="X776" s="125">
        <f t="shared" si="324"/>
        <v>0</v>
      </c>
      <c r="Y776" s="127">
        <f t="shared" si="325"/>
        <v>1407.0099999999979</v>
      </c>
      <c r="Z776" s="127">
        <f t="shared" si="326"/>
        <v>479.84593999999817</v>
      </c>
      <c r="AA776" s="127">
        <f t="shared" si="327"/>
        <v>1407.0099999999979</v>
      </c>
      <c r="AB776" s="127">
        <f t="shared" si="328"/>
        <v>479.84593999999817</v>
      </c>
      <c r="AC776" s="91" t="str">
        <f>VLOOKUP(WEEKDAY(C776,2),Служебный!K$4:L$10,2)</f>
        <v>сб</v>
      </c>
      <c r="AD776" s="111" t="str">
        <f t="shared" si="336"/>
        <v/>
      </c>
      <c r="AE776" s="91" t="e">
        <f>VLOOKUP(G:G,Служебный!B:G,6,)</f>
        <v>#N/A</v>
      </c>
      <c r="AF776" s="91" t="e">
        <f>VLOOKUP(G:G,Служебный!B:G,3,FALSE)</f>
        <v>#N/A</v>
      </c>
      <c r="AG776" s="91" t="e">
        <f>VLOOKUP(G:G,Служебный!B:G,4,FALSE)</f>
        <v>#N/A</v>
      </c>
      <c r="AH776" s="112">
        <f t="shared" si="329"/>
        <v>0</v>
      </c>
      <c r="AI776" s="112">
        <f t="shared" si="330"/>
        <v>0</v>
      </c>
      <c r="AJ776" s="112" t="str">
        <f t="shared" si="337"/>
        <v>интрадей</v>
      </c>
      <c r="AK776" s="91" t="str">
        <f>IF(D776&lt;Служебный!P$3,"Раньше открытия",IF(D776&gt;Служебный!P$6,"Позже закрытия",IF(D776&lt;Служебный!P$4,Служебный!N$4,IF((D776&gt;Служебный!P$5),Служебный!N$6,Служебный!N$5))))</f>
        <v>9:30 - 11:00</v>
      </c>
      <c r="AL776" s="91">
        <f t="shared" si="331"/>
        <v>0</v>
      </c>
      <c r="AM776" s="91">
        <f t="shared" si="332"/>
        <v>0</v>
      </c>
      <c r="AN776" s="91" t="str">
        <f t="shared" si="343"/>
        <v/>
      </c>
      <c r="AO776" s="91" t="str">
        <f t="shared" si="344"/>
        <v/>
      </c>
      <c r="AP776" s="113" t="str">
        <f t="shared" si="345"/>
        <v/>
      </c>
      <c r="AQ776" s="114">
        <f t="shared" si="338"/>
        <v>0</v>
      </c>
      <c r="AR776" s="114">
        <f t="shared" si="339"/>
        <v>30000</v>
      </c>
      <c r="AS776" s="114">
        <f t="shared" si="340"/>
        <v>1.5994864666664823</v>
      </c>
      <c r="AT776" s="114">
        <f t="shared" si="346"/>
        <v>0</v>
      </c>
      <c r="AU776" s="91">
        <f t="shared" si="333"/>
        <v>0</v>
      </c>
      <c r="AV776" s="91">
        <f t="shared" si="334"/>
        <v>0</v>
      </c>
      <c r="AW776" s="91">
        <f t="shared" si="335"/>
        <v>0</v>
      </c>
      <c r="AX776" s="115">
        <f>IF(AV776=0,AX775,IF(VLOOKUP(C775,Сводный!I:L,2,FALSE)&lt;0,IF(AX775&lt;0,AX775-1,-1),IF(AX775&gt;0,AX775+1,1)))</f>
        <v>-1</v>
      </c>
      <c r="AY776" s="120"/>
    </row>
    <row r="777" spans="1:51" s="25" customFormat="1" ht="11.25">
      <c r="A777" s="124"/>
      <c r="B777" s="116">
        <v>776</v>
      </c>
      <c r="C777" s="134"/>
      <c r="D777" s="83"/>
      <c r="E777" s="84"/>
      <c r="F777" s="83"/>
      <c r="G777" s="85"/>
      <c r="H777" s="85"/>
      <c r="I777" s="86"/>
      <c r="J777" s="86"/>
      <c r="K777" s="85"/>
      <c r="L777" s="86"/>
      <c r="M777" s="118"/>
      <c r="N777" s="108"/>
      <c r="O777" s="109"/>
      <c r="P777" s="110"/>
      <c r="Q777" s="86"/>
      <c r="R777" s="86"/>
      <c r="S777" s="128">
        <f t="shared" si="341"/>
        <v>30479.845939999945</v>
      </c>
      <c r="T777" s="128">
        <f t="shared" si="342"/>
        <v>0</v>
      </c>
      <c r="U777" s="126">
        <f t="shared" si="321"/>
        <v>0</v>
      </c>
      <c r="V777" s="126">
        <f t="shared" si="322"/>
        <v>0</v>
      </c>
      <c r="W777" s="125">
        <f t="shared" si="323"/>
        <v>0</v>
      </c>
      <c r="X777" s="125">
        <f t="shared" si="324"/>
        <v>0</v>
      </c>
      <c r="Y777" s="127">
        <f t="shared" si="325"/>
        <v>1407.0099999999979</v>
      </c>
      <c r="Z777" s="127">
        <f t="shared" si="326"/>
        <v>479.84593999999817</v>
      </c>
      <c r="AA777" s="127">
        <f t="shared" si="327"/>
        <v>1407.0099999999979</v>
      </c>
      <c r="AB777" s="127">
        <f t="shared" si="328"/>
        <v>479.84593999999817</v>
      </c>
      <c r="AC777" s="91" t="str">
        <f>VLOOKUP(WEEKDAY(C777,2),Служебный!K$4:L$10,2)</f>
        <v>сб</v>
      </c>
      <c r="AD777" s="111" t="str">
        <f t="shared" si="336"/>
        <v/>
      </c>
      <c r="AE777" s="91" t="e">
        <f>VLOOKUP(G:G,Служебный!B:G,6,)</f>
        <v>#N/A</v>
      </c>
      <c r="AF777" s="91" t="e">
        <f>VLOOKUP(G:G,Служебный!B:G,3,FALSE)</f>
        <v>#N/A</v>
      </c>
      <c r="AG777" s="91" t="e">
        <f>VLOOKUP(G:G,Служебный!B:G,4,FALSE)</f>
        <v>#N/A</v>
      </c>
      <c r="AH777" s="112">
        <f t="shared" si="329"/>
        <v>0</v>
      </c>
      <c r="AI777" s="112">
        <f t="shared" si="330"/>
        <v>0</v>
      </c>
      <c r="AJ777" s="112" t="str">
        <f t="shared" si="337"/>
        <v>интрадей</v>
      </c>
      <c r="AK777" s="91" t="str">
        <f>IF(D777&lt;Служебный!P$3,"Раньше открытия",IF(D777&gt;Служебный!P$6,"Позже закрытия",IF(D777&lt;Служебный!P$4,Служебный!N$4,IF((D777&gt;Служебный!P$5),Служебный!N$6,Служебный!N$5))))</f>
        <v>9:30 - 11:00</v>
      </c>
      <c r="AL777" s="91">
        <f t="shared" si="331"/>
        <v>0</v>
      </c>
      <c r="AM777" s="91">
        <f t="shared" si="332"/>
        <v>0</v>
      </c>
      <c r="AN777" s="91" t="str">
        <f t="shared" si="343"/>
        <v/>
      </c>
      <c r="AO777" s="91" t="str">
        <f t="shared" si="344"/>
        <v/>
      </c>
      <c r="AP777" s="113" t="str">
        <f t="shared" si="345"/>
        <v/>
      </c>
      <c r="AQ777" s="114">
        <f t="shared" si="338"/>
        <v>0</v>
      </c>
      <c r="AR777" s="114">
        <f t="shared" si="339"/>
        <v>30000</v>
      </c>
      <c r="AS777" s="114">
        <f t="shared" si="340"/>
        <v>1.5994864666664823</v>
      </c>
      <c r="AT777" s="114">
        <f t="shared" si="346"/>
        <v>0</v>
      </c>
      <c r="AU777" s="91">
        <f t="shared" si="333"/>
        <v>0</v>
      </c>
      <c r="AV777" s="91">
        <f t="shared" si="334"/>
        <v>0</v>
      </c>
      <c r="AW777" s="91">
        <f t="shared" si="335"/>
        <v>0</v>
      </c>
      <c r="AX777" s="115">
        <f>IF(AV777=0,AX776,IF(VLOOKUP(C776,Сводный!I:L,2,FALSE)&lt;0,IF(AX776&lt;0,AX776-1,-1),IF(AX776&gt;0,AX776+1,1)))</f>
        <v>-1</v>
      </c>
      <c r="AY777" s="120"/>
    </row>
    <row r="778" spans="1:51" s="25" customFormat="1" ht="11.25">
      <c r="A778" s="124"/>
      <c r="B778" s="116">
        <v>777</v>
      </c>
      <c r="C778" s="134"/>
      <c r="D778" s="83"/>
      <c r="E778" s="84"/>
      <c r="F778" s="83"/>
      <c r="G778" s="85"/>
      <c r="H778" s="85"/>
      <c r="I778" s="86"/>
      <c r="J778" s="86"/>
      <c r="K778" s="85"/>
      <c r="L778" s="86"/>
      <c r="M778" s="118"/>
      <c r="N778" s="108"/>
      <c r="O778" s="109"/>
      <c r="P778" s="110"/>
      <c r="Q778" s="86"/>
      <c r="R778" s="86"/>
      <c r="S778" s="128">
        <f t="shared" si="341"/>
        <v>30479.845939999945</v>
      </c>
      <c r="T778" s="128">
        <f t="shared" si="342"/>
        <v>0</v>
      </c>
      <c r="U778" s="126">
        <f t="shared" si="321"/>
        <v>0</v>
      </c>
      <c r="V778" s="126">
        <f t="shared" si="322"/>
        <v>0</v>
      </c>
      <c r="W778" s="125">
        <f t="shared" si="323"/>
        <v>0</v>
      </c>
      <c r="X778" s="125">
        <f t="shared" si="324"/>
        <v>0</v>
      </c>
      <c r="Y778" s="127">
        <f t="shared" si="325"/>
        <v>1407.0099999999979</v>
      </c>
      <c r="Z778" s="127">
        <f t="shared" si="326"/>
        <v>479.84593999999817</v>
      </c>
      <c r="AA778" s="127">
        <f t="shared" si="327"/>
        <v>1407.0099999999979</v>
      </c>
      <c r="AB778" s="127">
        <f t="shared" si="328"/>
        <v>479.84593999999817</v>
      </c>
      <c r="AC778" s="91" t="str">
        <f>VLOOKUP(WEEKDAY(C778,2),Служебный!K$4:L$10,2)</f>
        <v>сб</v>
      </c>
      <c r="AD778" s="111" t="str">
        <f t="shared" si="336"/>
        <v/>
      </c>
      <c r="AE778" s="91" t="e">
        <f>VLOOKUP(G:G,Служебный!B:G,6,)</f>
        <v>#N/A</v>
      </c>
      <c r="AF778" s="91" t="e">
        <f>VLOOKUP(G:G,Служебный!B:G,3,FALSE)</f>
        <v>#N/A</v>
      </c>
      <c r="AG778" s="91" t="e">
        <f>VLOOKUP(G:G,Служебный!B:G,4,FALSE)</f>
        <v>#N/A</v>
      </c>
      <c r="AH778" s="112">
        <f t="shared" si="329"/>
        <v>0</v>
      </c>
      <c r="AI778" s="112">
        <f t="shared" si="330"/>
        <v>0</v>
      </c>
      <c r="AJ778" s="112" t="str">
        <f t="shared" si="337"/>
        <v>интрадей</v>
      </c>
      <c r="AK778" s="91" t="str">
        <f>IF(D778&lt;Служебный!P$3,"Раньше открытия",IF(D778&gt;Служебный!P$6,"Позже закрытия",IF(D778&lt;Служебный!P$4,Служебный!N$4,IF((D778&gt;Служебный!P$5),Служебный!N$6,Служебный!N$5))))</f>
        <v>9:30 - 11:00</v>
      </c>
      <c r="AL778" s="91">
        <f t="shared" si="331"/>
        <v>0</v>
      </c>
      <c r="AM778" s="91">
        <f t="shared" si="332"/>
        <v>0</v>
      </c>
      <c r="AN778" s="91" t="str">
        <f t="shared" si="343"/>
        <v/>
      </c>
      <c r="AO778" s="91" t="str">
        <f t="shared" si="344"/>
        <v/>
      </c>
      <c r="AP778" s="113" t="str">
        <f t="shared" si="345"/>
        <v/>
      </c>
      <c r="AQ778" s="114">
        <f t="shared" si="338"/>
        <v>0</v>
      </c>
      <c r="AR778" s="114">
        <f t="shared" si="339"/>
        <v>30000</v>
      </c>
      <c r="AS778" s="114">
        <f t="shared" si="340"/>
        <v>1.5994864666664823</v>
      </c>
      <c r="AT778" s="114">
        <f t="shared" si="346"/>
        <v>0</v>
      </c>
      <c r="AU778" s="91">
        <f t="shared" si="333"/>
        <v>0</v>
      </c>
      <c r="AV778" s="91">
        <f t="shared" si="334"/>
        <v>0</v>
      </c>
      <c r="AW778" s="91">
        <f t="shared" si="335"/>
        <v>0</v>
      </c>
      <c r="AX778" s="115">
        <f>IF(AV778=0,AX777,IF(VLOOKUP(C777,Сводный!I:L,2,FALSE)&lt;0,IF(AX777&lt;0,AX777-1,-1),IF(AX777&gt;0,AX777+1,1)))</f>
        <v>-1</v>
      </c>
      <c r="AY778" s="120"/>
    </row>
    <row r="779" spans="1:51" s="25" customFormat="1" ht="11.25">
      <c r="A779" s="124"/>
      <c r="B779" s="116">
        <v>778</v>
      </c>
      <c r="C779" s="134"/>
      <c r="D779" s="83"/>
      <c r="E779" s="84"/>
      <c r="F779" s="83"/>
      <c r="G779" s="85"/>
      <c r="H779" s="85"/>
      <c r="I779" s="86"/>
      <c r="J779" s="86"/>
      <c r="K779" s="85"/>
      <c r="L779" s="86"/>
      <c r="M779" s="118"/>
      <c r="N779" s="108"/>
      <c r="O779" s="109"/>
      <c r="P779" s="110"/>
      <c r="Q779" s="86"/>
      <c r="R779" s="86"/>
      <c r="S779" s="128">
        <f t="shared" si="341"/>
        <v>30479.845939999945</v>
      </c>
      <c r="T779" s="128">
        <f t="shared" si="342"/>
        <v>0</v>
      </c>
      <c r="U779" s="126">
        <f t="shared" si="321"/>
        <v>0</v>
      </c>
      <c r="V779" s="126">
        <f t="shared" si="322"/>
        <v>0</v>
      </c>
      <c r="W779" s="125">
        <f t="shared" si="323"/>
        <v>0</v>
      </c>
      <c r="X779" s="125">
        <f t="shared" si="324"/>
        <v>0</v>
      </c>
      <c r="Y779" s="127">
        <f t="shared" si="325"/>
        <v>1407.0099999999979</v>
      </c>
      <c r="Z779" s="127">
        <f t="shared" si="326"/>
        <v>479.84593999999817</v>
      </c>
      <c r="AA779" s="127">
        <f t="shared" si="327"/>
        <v>1407.0099999999979</v>
      </c>
      <c r="AB779" s="127">
        <f t="shared" si="328"/>
        <v>479.84593999999817</v>
      </c>
      <c r="AC779" s="91" t="str">
        <f>VLOOKUP(WEEKDAY(C779,2),Служебный!K$4:L$10,2)</f>
        <v>сб</v>
      </c>
      <c r="AD779" s="111" t="str">
        <f t="shared" si="336"/>
        <v/>
      </c>
      <c r="AE779" s="91" t="e">
        <f>VLOOKUP(G:G,Служебный!B:G,6,)</f>
        <v>#N/A</v>
      </c>
      <c r="AF779" s="91" t="e">
        <f>VLOOKUP(G:G,Служебный!B:G,3,FALSE)</f>
        <v>#N/A</v>
      </c>
      <c r="AG779" s="91" t="e">
        <f>VLOOKUP(G:G,Служебный!B:G,4,FALSE)</f>
        <v>#N/A</v>
      </c>
      <c r="AH779" s="112">
        <f t="shared" si="329"/>
        <v>0</v>
      </c>
      <c r="AI779" s="112">
        <f t="shared" si="330"/>
        <v>0</v>
      </c>
      <c r="AJ779" s="112" t="str">
        <f t="shared" si="337"/>
        <v>интрадей</v>
      </c>
      <c r="AK779" s="91" t="str">
        <f>IF(D779&lt;Служебный!P$3,"Раньше открытия",IF(D779&gt;Служебный!P$6,"Позже закрытия",IF(D779&lt;Служебный!P$4,Служебный!N$4,IF((D779&gt;Служебный!P$5),Служебный!N$6,Служебный!N$5))))</f>
        <v>9:30 - 11:00</v>
      </c>
      <c r="AL779" s="91">
        <f t="shared" si="331"/>
        <v>0</v>
      </c>
      <c r="AM779" s="91">
        <f t="shared" si="332"/>
        <v>0</v>
      </c>
      <c r="AN779" s="91" t="str">
        <f t="shared" si="343"/>
        <v/>
      </c>
      <c r="AO779" s="91" t="str">
        <f t="shared" si="344"/>
        <v/>
      </c>
      <c r="AP779" s="113" t="str">
        <f t="shared" si="345"/>
        <v/>
      </c>
      <c r="AQ779" s="114">
        <f t="shared" si="338"/>
        <v>0</v>
      </c>
      <c r="AR779" s="114">
        <f t="shared" si="339"/>
        <v>30000</v>
      </c>
      <c r="AS779" s="114">
        <f t="shared" si="340"/>
        <v>1.5994864666664823</v>
      </c>
      <c r="AT779" s="114">
        <f t="shared" si="346"/>
        <v>0</v>
      </c>
      <c r="AU779" s="91">
        <f t="shared" si="333"/>
        <v>0</v>
      </c>
      <c r="AV779" s="91">
        <f t="shared" si="334"/>
        <v>0</v>
      </c>
      <c r="AW779" s="91">
        <f t="shared" si="335"/>
        <v>0</v>
      </c>
      <c r="AX779" s="115">
        <f>IF(AV779=0,AX778,IF(VLOOKUP(C778,Сводный!I:L,2,FALSE)&lt;0,IF(AX778&lt;0,AX778-1,-1),IF(AX778&gt;0,AX778+1,1)))</f>
        <v>-1</v>
      </c>
      <c r="AY779" s="120"/>
    </row>
    <row r="780" spans="1:51" s="25" customFormat="1" ht="11.25">
      <c r="A780" s="124"/>
      <c r="B780" s="116">
        <v>779</v>
      </c>
      <c r="C780" s="134"/>
      <c r="D780" s="83"/>
      <c r="E780" s="84"/>
      <c r="F780" s="83"/>
      <c r="G780" s="85"/>
      <c r="H780" s="85"/>
      <c r="I780" s="86"/>
      <c r="J780" s="86"/>
      <c r="K780" s="85"/>
      <c r="L780" s="86"/>
      <c r="M780" s="118"/>
      <c r="N780" s="108"/>
      <c r="O780" s="109"/>
      <c r="P780" s="110"/>
      <c r="Q780" s="86"/>
      <c r="R780" s="86"/>
      <c r="S780" s="128">
        <f t="shared" si="341"/>
        <v>30479.845939999945</v>
      </c>
      <c r="T780" s="128">
        <f t="shared" si="342"/>
        <v>0</v>
      </c>
      <c r="U780" s="126">
        <f t="shared" si="321"/>
        <v>0</v>
      </c>
      <c r="V780" s="126">
        <f t="shared" si="322"/>
        <v>0</v>
      </c>
      <c r="W780" s="125">
        <f t="shared" si="323"/>
        <v>0</v>
      </c>
      <c r="X780" s="125">
        <f t="shared" si="324"/>
        <v>0</v>
      </c>
      <c r="Y780" s="127">
        <f t="shared" si="325"/>
        <v>1407.0099999999979</v>
      </c>
      <c r="Z780" s="127">
        <f t="shared" si="326"/>
        <v>479.84593999999817</v>
      </c>
      <c r="AA780" s="127">
        <f t="shared" si="327"/>
        <v>1407.0099999999979</v>
      </c>
      <c r="AB780" s="127">
        <f t="shared" si="328"/>
        <v>479.84593999999817</v>
      </c>
      <c r="AC780" s="91" t="str">
        <f>VLOOKUP(WEEKDAY(C780,2),Служебный!K$4:L$10,2)</f>
        <v>сб</v>
      </c>
      <c r="AD780" s="111" t="str">
        <f t="shared" si="336"/>
        <v/>
      </c>
      <c r="AE780" s="91" t="e">
        <f>VLOOKUP(G:G,Служебный!B:G,6,)</f>
        <v>#N/A</v>
      </c>
      <c r="AF780" s="91" t="e">
        <f>VLOOKUP(G:G,Служебный!B:G,3,FALSE)</f>
        <v>#N/A</v>
      </c>
      <c r="AG780" s="91" t="e">
        <f>VLOOKUP(G:G,Служебный!B:G,4,FALSE)</f>
        <v>#N/A</v>
      </c>
      <c r="AH780" s="112">
        <f t="shared" si="329"/>
        <v>0</v>
      </c>
      <c r="AI780" s="112">
        <f t="shared" si="330"/>
        <v>0</v>
      </c>
      <c r="AJ780" s="112" t="str">
        <f t="shared" si="337"/>
        <v>интрадей</v>
      </c>
      <c r="AK780" s="91" t="str">
        <f>IF(D780&lt;Служебный!P$3,"Раньше открытия",IF(D780&gt;Служебный!P$6,"Позже закрытия",IF(D780&lt;Служебный!P$4,Служебный!N$4,IF((D780&gt;Служебный!P$5),Служебный!N$6,Служебный!N$5))))</f>
        <v>9:30 - 11:00</v>
      </c>
      <c r="AL780" s="91">
        <f t="shared" si="331"/>
        <v>0</v>
      </c>
      <c r="AM780" s="91">
        <f t="shared" si="332"/>
        <v>0</v>
      </c>
      <c r="AN780" s="91" t="str">
        <f t="shared" si="343"/>
        <v/>
      </c>
      <c r="AO780" s="91" t="str">
        <f t="shared" si="344"/>
        <v/>
      </c>
      <c r="AP780" s="113" t="str">
        <f t="shared" si="345"/>
        <v/>
      </c>
      <c r="AQ780" s="114">
        <f t="shared" si="338"/>
        <v>0</v>
      </c>
      <c r="AR780" s="114">
        <f t="shared" si="339"/>
        <v>30000</v>
      </c>
      <c r="AS780" s="114">
        <f t="shared" si="340"/>
        <v>1.5994864666664823</v>
      </c>
      <c r="AT780" s="114">
        <f t="shared" si="346"/>
        <v>0</v>
      </c>
      <c r="AU780" s="91">
        <f t="shared" si="333"/>
        <v>0</v>
      </c>
      <c r="AV780" s="91">
        <f t="shared" si="334"/>
        <v>0</v>
      </c>
      <c r="AW780" s="91">
        <f t="shared" si="335"/>
        <v>0</v>
      </c>
      <c r="AX780" s="115">
        <f>IF(AV780=0,AX779,IF(VLOOKUP(C779,Сводный!I:L,2,FALSE)&lt;0,IF(AX779&lt;0,AX779-1,-1),IF(AX779&gt;0,AX779+1,1)))</f>
        <v>-1</v>
      </c>
      <c r="AY780" s="120"/>
    </row>
    <row r="781" spans="1:51" s="25" customFormat="1" ht="11.25">
      <c r="A781" s="124"/>
      <c r="B781" s="116">
        <v>780</v>
      </c>
      <c r="C781" s="134"/>
      <c r="D781" s="83"/>
      <c r="E781" s="84"/>
      <c r="F781" s="83"/>
      <c r="G781" s="85"/>
      <c r="H781" s="85"/>
      <c r="I781" s="86"/>
      <c r="J781" s="86"/>
      <c r="K781" s="85"/>
      <c r="L781" s="86"/>
      <c r="M781" s="118"/>
      <c r="N781" s="108"/>
      <c r="O781" s="109"/>
      <c r="P781" s="110"/>
      <c r="Q781" s="86"/>
      <c r="R781" s="86"/>
      <c r="S781" s="128">
        <f t="shared" si="341"/>
        <v>30479.845939999945</v>
      </c>
      <c r="T781" s="128">
        <f t="shared" si="342"/>
        <v>0</v>
      </c>
      <c r="U781" s="126">
        <f t="shared" si="321"/>
        <v>0</v>
      </c>
      <c r="V781" s="126">
        <f t="shared" si="322"/>
        <v>0</v>
      </c>
      <c r="W781" s="125">
        <f t="shared" si="323"/>
        <v>0</v>
      </c>
      <c r="X781" s="125">
        <f t="shared" si="324"/>
        <v>0</v>
      </c>
      <c r="Y781" s="127">
        <f t="shared" si="325"/>
        <v>1407.0099999999979</v>
      </c>
      <c r="Z781" s="127">
        <f t="shared" si="326"/>
        <v>479.84593999999817</v>
      </c>
      <c r="AA781" s="127">
        <f t="shared" si="327"/>
        <v>1407.0099999999979</v>
      </c>
      <c r="AB781" s="127">
        <f t="shared" si="328"/>
        <v>479.84593999999817</v>
      </c>
      <c r="AC781" s="91" t="str">
        <f>VLOOKUP(WEEKDAY(C781,2),Служебный!K$4:L$10,2)</f>
        <v>сб</v>
      </c>
      <c r="AD781" s="111" t="str">
        <f t="shared" si="336"/>
        <v/>
      </c>
      <c r="AE781" s="91" t="e">
        <f>VLOOKUP(G:G,Служебный!B:G,6,)</f>
        <v>#N/A</v>
      </c>
      <c r="AF781" s="91" t="e">
        <f>VLOOKUP(G:G,Служебный!B:G,3,FALSE)</f>
        <v>#N/A</v>
      </c>
      <c r="AG781" s="91" t="e">
        <f>VLOOKUP(G:G,Служебный!B:G,4,FALSE)</f>
        <v>#N/A</v>
      </c>
      <c r="AH781" s="112">
        <f t="shared" si="329"/>
        <v>0</v>
      </c>
      <c r="AI781" s="112">
        <f t="shared" si="330"/>
        <v>0</v>
      </c>
      <c r="AJ781" s="112" t="str">
        <f t="shared" si="337"/>
        <v>интрадей</v>
      </c>
      <c r="AK781" s="91" t="str">
        <f>IF(D781&lt;Служебный!P$3,"Раньше открытия",IF(D781&gt;Служебный!P$6,"Позже закрытия",IF(D781&lt;Служебный!P$4,Служебный!N$4,IF((D781&gt;Служебный!P$5),Служебный!N$6,Служебный!N$5))))</f>
        <v>9:30 - 11:00</v>
      </c>
      <c r="AL781" s="91">
        <f t="shared" si="331"/>
        <v>0</v>
      </c>
      <c r="AM781" s="91">
        <f t="shared" si="332"/>
        <v>0</v>
      </c>
      <c r="AN781" s="91" t="str">
        <f t="shared" si="343"/>
        <v/>
      </c>
      <c r="AO781" s="91" t="str">
        <f t="shared" si="344"/>
        <v/>
      </c>
      <c r="AP781" s="113" t="str">
        <f t="shared" si="345"/>
        <v/>
      </c>
      <c r="AQ781" s="114">
        <f t="shared" si="338"/>
        <v>0</v>
      </c>
      <c r="AR781" s="114">
        <f t="shared" si="339"/>
        <v>30000</v>
      </c>
      <c r="AS781" s="114">
        <f t="shared" si="340"/>
        <v>1.5994864666664823</v>
      </c>
      <c r="AT781" s="114">
        <f t="shared" si="346"/>
        <v>0</v>
      </c>
      <c r="AU781" s="91">
        <f t="shared" si="333"/>
        <v>0</v>
      </c>
      <c r="AV781" s="91">
        <f t="shared" si="334"/>
        <v>0</v>
      </c>
      <c r="AW781" s="91">
        <f t="shared" si="335"/>
        <v>0</v>
      </c>
      <c r="AX781" s="115">
        <f>IF(AV781=0,AX780,IF(VLOOKUP(C780,Сводный!I:L,2,FALSE)&lt;0,IF(AX780&lt;0,AX780-1,-1),IF(AX780&gt;0,AX780+1,1)))</f>
        <v>-1</v>
      </c>
      <c r="AY781" s="120"/>
    </row>
    <row r="782" spans="1:51" s="25" customFormat="1" ht="11.25">
      <c r="A782" s="124"/>
      <c r="B782" s="116">
        <v>781</v>
      </c>
      <c r="C782" s="134"/>
      <c r="D782" s="83"/>
      <c r="E782" s="84"/>
      <c r="F782" s="83"/>
      <c r="G782" s="85"/>
      <c r="H782" s="85"/>
      <c r="I782" s="86"/>
      <c r="J782" s="86"/>
      <c r="K782" s="85"/>
      <c r="L782" s="86"/>
      <c r="M782" s="118"/>
      <c r="N782" s="108"/>
      <c r="O782" s="109"/>
      <c r="P782" s="110"/>
      <c r="Q782" s="86"/>
      <c r="R782" s="86"/>
      <c r="S782" s="128">
        <f t="shared" si="341"/>
        <v>30479.845939999945</v>
      </c>
      <c r="T782" s="128">
        <f t="shared" si="342"/>
        <v>0</v>
      </c>
      <c r="U782" s="126">
        <f t="shared" si="321"/>
        <v>0</v>
      </c>
      <c r="V782" s="126">
        <f t="shared" si="322"/>
        <v>0</v>
      </c>
      <c r="W782" s="125">
        <f t="shared" si="323"/>
        <v>0</v>
      </c>
      <c r="X782" s="125">
        <f t="shared" si="324"/>
        <v>0</v>
      </c>
      <c r="Y782" s="127">
        <f t="shared" si="325"/>
        <v>1407.0099999999979</v>
      </c>
      <c r="Z782" s="127">
        <f t="shared" si="326"/>
        <v>479.84593999999817</v>
      </c>
      <c r="AA782" s="127">
        <f t="shared" si="327"/>
        <v>1407.0099999999979</v>
      </c>
      <c r="AB782" s="127">
        <f t="shared" si="328"/>
        <v>479.84593999999817</v>
      </c>
      <c r="AC782" s="91" t="str">
        <f>VLOOKUP(WEEKDAY(C782,2),Служебный!K$4:L$10,2)</f>
        <v>сб</v>
      </c>
      <c r="AD782" s="111" t="str">
        <f t="shared" si="336"/>
        <v/>
      </c>
      <c r="AE782" s="91" t="e">
        <f>VLOOKUP(G:G,Служебный!B:G,6,)</f>
        <v>#N/A</v>
      </c>
      <c r="AF782" s="91" t="e">
        <f>VLOOKUP(G:G,Служебный!B:G,3,FALSE)</f>
        <v>#N/A</v>
      </c>
      <c r="AG782" s="91" t="e">
        <f>VLOOKUP(G:G,Служебный!B:G,4,FALSE)</f>
        <v>#N/A</v>
      </c>
      <c r="AH782" s="112">
        <f t="shared" si="329"/>
        <v>0</v>
      </c>
      <c r="AI782" s="112">
        <f t="shared" si="330"/>
        <v>0</v>
      </c>
      <c r="AJ782" s="112" t="str">
        <f t="shared" si="337"/>
        <v>интрадей</v>
      </c>
      <c r="AK782" s="91" t="str">
        <f>IF(D782&lt;Служебный!P$3,"Раньше открытия",IF(D782&gt;Служебный!P$6,"Позже закрытия",IF(D782&lt;Служебный!P$4,Служебный!N$4,IF((D782&gt;Служебный!P$5),Служебный!N$6,Служебный!N$5))))</f>
        <v>9:30 - 11:00</v>
      </c>
      <c r="AL782" s="91">
        <f t="shared" si="331"/>
        <v>0</v>
      </c>
      <c r="AM782" s="91">
        <f t="shared" si="332"/>
        <v>0</v>
      </c>
      <c r="AN782" s="91" t="str">
        <f t="shared" si="343"/>
        <v/>
      </c>
      <c r="AO782" s="91" t="str">
        <f t="shared" si="344"/>
        <v/>
      </c>
      <c r="AP782" s="113" t="str">
        <f t="shared" si="345"/>
        <v/>
      </c>
      <c r="AQ782" s="114">
        <f t="shared" si="338"/>
        <v>0</v>
      </c>
      <c r="AR782" s="114">
        <f t="shared" si="339"/>
        <v>30000</v>
      </c>
      <c r="AS782" s="114">
        <f t="shared" si="340"/>
        <v>1.5994864666664823</v>
      </c>
      <c r="AT782" s="114">
        <f t="shared" si="346"/>
        <v>0</v>
      </c>
      <c r="AU782" s="91">
        <f t="shared" si="333"/>
        <v>0</v>
      </c>
      <c r="AV782" s="91">
        <f t="shared" si="334"/>
        <v>0</v>
      </c>
      <c r="AW782" s="91">
        <f t="shared" si="335"/>
        <v>0</v>
      </c>
      <c r="AX782" s="115">
        <f>IF(AV782=0,AX781,IF(VLOOKUP(C781,Сводный!I:L,2,FALSE)&lt;0,IF(AX781&lt;0,AX781-1,-1),IF(AX781&gt;0,AX781+1,1)))</f>
        <v>-1</v>
      </c>
      <c r="AY782" s="120"/>
    </row>
    <row r="783" spans="1:51" s="25" customFormat="1" ht="11.25">
      <c r="A783" s="124"/>
      <c r="B783" s="116">
        <v>782</v>
      </c>
      <c r="C783" s="134"/>
      <c r="D783" s="83"/>
      <c r="E783" s="84"/>
      <c r="F783" s="83"/>
      <c r="G783" s="85"/>
      <c r="H783" s="85"/>
      <c r="I783" s="86"/>
      <c r="J783" s="86"/>
      <c r="K783" s="85"/>
      <c r="L783" s="86"/>
      <c r="M783" s="118"/>
      <c r="N783" s="108"/>
      <c r="O783" s="109"/>
      <c r="P783" s="110"/>
      <c r="Q783" s="86"/>
      <c r="R783" s="86"/>
      <c r="S783" s="128">
        <f t="shared" si="341"/>
        <v>30479.845939999945</v>
      </c>
      <c r="T783" s="128">
        <f t="shared" si="342"/>
        <v>0</v>
      </c>
      <c r="U783" s="126">
        <f t="shared" si="321"/>
        <v>0</v>
      </c>
      <c r="V783" s="126">
        <f t="shared" si="322"/>
        <v>0</v>
      </c>
      <c r="W783" s="125">
        <f t="shared" si="323"/>
        <v>0</v>
      </c>
      <c r="X783" s="125">
        <f t="shared" si="324"/>
        <v>0</v>
      </c>
      <c r="Y783" s="127">
        <f t="shared" si="325"/>
        <v>1407.0099999999979</v>
      </c>
      <c r="Z783" s="127">
        <f t="shared" si="326"/>
        <v>479.84593999999817</v>
      </c>
      <c r="AA783" s="127">
        <f t="shared" si="327"/>
        <v>1407.0099999999979</v>
      </c>
      <c r="AB783" s="127">
        <f t="shared" si="328"/>
        <v>479.84593999999817</v>
      </c>
      <c r="AC783" s="91" t="str">
        <f>VLOOKUP(WEEKDAY(C783,2),Служебный!K$4:L$10,2)</f>
        <v>сб</v>
      </c>
      <c r="AD783" s="111" t="str">
        <f t="shared" si="336"/>
        <v/>
      </c>
      <c r="AE783" s="91" t="e">
        <f>VLOOKUP(G:G,Служебный!B:G,6,)</f>
        <v>#N/A</v>
      </c>
      <c r="AF783" s="91" t="e">
        <f>VLOOKUP(G:G,Служебный!B:G,3,FALSE)</f>
        <v>#N/A</v>
      </c>
      <c r="AG783" s="91" t="e">
        <f>VLOOKUP(G:G,Служебный!B:G,4,FALSE)</f>
        <v>#N/A</v>
      </c>
      <c r="AH783" s="112">
        <f t="shared" si="329"/>
        <v>0</v>
      </c>
      <c r="AI783" s="112">
        <f t="shared" si="330"/>
        <v>0</v>
      </c>
      <c r="AJ783" s="112" t="str">
        <f t="shared" si="337"/>
        <v>интрадей</v>
      </c>
      <c r="AK783" s="91" t="str">
        <f>IF(D783&lt;Служебный!P$3,"Раньше открытия",IF(D783&gt;Служебный!P$6,"Позже закрытия",IF(D783&lt;Служебный!P$4,Служебный!N$4,IF((D783&gt;Служебный!P$5),Служебный!N$6,Служебный!N$5))))</f>
        <v>9:30 - 11:00</v>
      </c>
      <c r="AL783" s="91">
        <f t="shared" si="331"/>
        <v>0</v>
      </c>
      <c r="AM783" s="91">
        <f t="shared" si="332"/>
        <v>0</v>
      </c>
      <c r="AN783" s="91" t="str">
        <f t="shared" si="343"/>
        <v/>
      </c>
      <c r="AO783" s="91" t="str">
        <f t="shared" si="344"/>
        <v/>
      </c>
      <c r="AP783" s="113" t="str">
        <f t="shared" si="345"/>
        <v/>
      </c>
      <c r="AQ783" s="114">
        <f t="shared" si="338"/>
        <v>0</v>
      </c>
      <c r="AR783" s="114">
        <f t="shared" si="339"/>
        <v>30000</v>
      </c>
      <c r="AS783" s="114">
        <f t="shared" si="340"/>
        <v>1.5994864666664823</v>
      </c>
      <c r="AT783" s="114">
        <f t="shared" si="346"/>
        <v>0</v>
      </c>
      <c r="AU783" s="91">
        <f t="shared" si="333"/>
        <v>0</v>
      </c>
      <c r="AV783" s="91">
        <f t="shared" si="334"/>
        <v>0</v>
      </c>
      <c r="AW783" s="91">
        <f t="shared" si="335"/>
        <v>0</v>
      </c>
      <c r="AX783" s="115">
        <f>IF(AV783=0,AX782,IF(VLOOKUP(C782,Сводный!I:L,2,FALSE)&lt;0,IF(AX782&lt;0,AX782-1,-1),IF(AX782&gt;0,AX782+1,1)))</f>
        <v>-1</v>
      </c>
      <c r="AY783" s="120"/>
    </row>
    <row r="784" spans="1:51" s="25" customFormat="1" ht="11.25">
      <c r="A784" s="124"/>
      <c r="B784" s="116">
        <v>783</v>
      </c>
      <c r="C784" s="134"/>
      <c r="D784" s="83"/>
      <c r="E784" s="84"/>
      <c r="F784" s="83"/>
      <c r="G784" s="85"/>
      <c r="H784" s="85"/>
      <c r="I784" s="86"/>
      <c r="J784" s="86"/>
      <c r="K784" s="85"/>
      <c r="L784" s="86"/>
      <c r="M784" s="118"/>
      <c r="N784" s="108"/>
      <c r="O784" s="109"/>
      <c r="P784" s="110"/>
      <c r="Q784" s="86"/>
      <c r="R784" s="86"/>
      <c r="S784" s="128">
        <f t="shared" si="341"/>
        <v>30479.845939999945</v>
      </c>
      <c r="T784" s="128">
        <f t="shared" si="342"/>
        <v>0</v>
      </c>
      <c r="U784" s="126">
        <f t="shared" ref="U784:U847" si="347">I784*ABS(K784)</f>
        <v>0</v>
      </c>
      <c r="V784" s="126">
        <f t="shared" ref="V784:V847" si="348">J784*ABS(K784)</f>
        <v>0</v>
      </c>
      <c r="W784" s="125">
        <f t="shared" ref="W784:W847" si="349">IF(H784="s",U784-V784,V784-U784)</f>
        <v>0</v>
      </c>
      <c r="X784" s="125">
        <f t="shared" ref="X784:X847" si="350">W784-T784</f>
        <v>0</v>
      </c>
      <c r="Y784" s="127">
        <f t="shared" ref="Y784:Y847" si="351">Y783+W783</f>
        <v>1407.0099999999979</v>
      </c>
      <c r="Z784" s="127">
        <f t="shared" ref="Z784:Z847" si="352">Z783+X783</f>
        <v>479.84593999999817</v>
      </c>
      <c r="AA784" s="127">
        <f t="shared" ref="AA784:AA847" si="353">Y784+W784</f>
        <v>1407.0099999999979</v>
      </c>
      <c r="AB784" s="127">
        <f t="shared" ref="AB784:AB847" si="354">Z784+X784</f>
        <v>479.84593999999817</v>
      </c>
      <c r="AC784" s="91" t="str">
        <f>VLOOKUP(WEEKDAY(C784,2),Служебный!K$4:L$10,2)</f>
        <v>сб</v>
      </c>
      <c r="AD784" s="111" t="str">
        <f t="shared" si="336"/>
        <v/>
      </c>
      <c r="AE784" s="91" t="e">
        <f>VLOOKUP(G:G,Служебный!B:G,6,)</f>
        <v>#N/A</v>
      </c>
      <c r="AF784" s="91" t="e">
        <f>VLOOKUP(G:G,Служебный!B:G,3,FALSE)</f>
        <v>#N/A</v>
      </c>
      <c r="AG784" s="91" t="e">
        <f>VLOOKUP(G:G,Служебный!B:G,4,FALSE)</f>
        <v>#N/A</v>
      </c>
      <c r="AH784" s="112">
        <f t="shared" ref="AH784:AH847" si="355">ROUND(((E784+F784)-(C784+D784))*86400,0)</f>
        <v>0</v>
      </c>
      <c r="AI784" s="112">
        <f t="shared" ref="AI784:AI847" si="356">IF(FLOOR((AH784/60),15)&gt;400,"Среднесрок",FLOOR((AH784/60),15))</f>
        <v>0</v>
      </c>
      <c r="AJ784" s="112" t="str">
        <f t="shared" si="337"/>
        <v>интрадей</v>
      </c>
      <c r="AK784" s="91" t="str">
        <f>IF(D784&lt;Служебный!P$3,"Раньше открытия",IF(D784&gt;Служебный!P$6,"Позже закрытия",IF(D784&lt;Служебный!P$4,Служебный!N$4,IF((D784&gt;Служебный!P$5),Служебный!N$6,Служебный!N$5))))</f>
        <v>9:30 - 11:00</v>
      </c>
      <c r="AL784" s="91">
        <f t="shared" ref="AL784:AL847" si="357">IF(X784&gt;0,X784,0)</f>
        <v>0</v>
      </c>
      <c r="AM784" s="91">
        <f t="shared" ref="AM784:AM847" si="358">IF(X784&lt;0,X784,0)</f>
        <v>0</v>
      </c>
      <c r="AN784" s="91" t="str">
        <f t="shared" si="343"/>
        <v/>
      </c>
      <c r="AO784" s="91" t="str">
        <f t="shared" si="344"/>
        <v/>
      </c>
      <c r="AP784" s="113" t="str">
        <f t="shared" si="345"/>
        <v/>
      </c>
      <c r="AQ784" s="114">
        <f t="shared" si="338"/>
        <v>0</v>
      </c>
      <c r="AR784" s="114">
        <f t="shared" si="339"/>
        <v>30000</v>
      </c>
      <c r="AS784" s="114">
        <f t="shared" si="340"/>
        <v>1.5994864666664823</v>
      </c>
      <c r="AT784" s="114">
        <f t="shared" si="346"/>
        <v>0</v>
      </c>
      <c r="AU784" s="91">
        <f t="shared" ref="AU784:AU847" si="359">IF(C784&lt;&gt;C783,Z784,0)</f>
        <v>0</v>
      </c>
      <c r="AV784" s="91">
        <f t="shared" ref="AV784:AV847" si="360">IF(C784&lt;&gt;C785,AB784,0)</f>
        <v>0</v>
      </c>
      <c r="AW784" s="91">
        <f t="shared" ref="AW784:AW847" si="361">CEILING(I784,5)</f>
        <v>0</v>
      </c>
      <c r="AX784" s="115">
        <f>IF(AV784=0,AX783,IF(VLOOKUP(C783,Сводный!I:L,2,FALSE)&lt;0,IF(AX783&lt;0,AX783-1,-1),IF(AX783&gt;0,AX783+1,1)))</f>
        <v>-1</v>
      </c>
      <c r="AY784" s="120"/>
    </row>
    <row r="785" spans="1:51" s="25" customFormat="1" ht="11.25">
      <c r="A785" s="124"/>
      <c r="B785" s="116">
        <v>784</v>
      </c>
      <c r="C785" s="134"/>
      <c r="D785" s="83"/>
      <c r="E785" s="84"/>
      <c r="F785" s="83"/>
      <c r="G785" s="85"/>
      <c r="H785" s="85"/>
      <c r="I785" s="86"/>
      <c r="J785" s="86"/>
      <c r="K785" s="85"/>
      <c r="L785" s="86"/>
      <c r="M785" s="118"/>
      <c r="N785" s="108"/>
      <c r="O785" s="109"/>
      <c r="P785" s="110"/>
      <c r="Q785" s="86"/>
      <c r="R785" s="86"/>
      <c r="S785" s="128">
        <f t="shared" si="341"/>
        <v>30479.845939999945</v>
      </c>
      <c r="T785" s="128">
        <f t="shared" si="342"/>
        <v>0</v>
      </c>
      <c r="U785" s="126">
        <f t="shared" si="347"/>
        <v>0</v>
      </c>
      <c r="V785" s="126">
        <f t="shared" si="348"/>
        <v>0</v>
      </c>
      <c r="W785" s="125">
        <f t="shared" si="349"/>
        <v>0</v>
      </c>
      <c r="X785" s="125">
        <f t="shared" si="350"/>
        <v>0</v>
      </c>
      <c r="Y785" s="127">
        <f t="shared" si="351"/>
        <v>1407.0099999999979</v>
      </c>
      <c r="Z785" s="127">
        <f t="shared" si="352"/>
        <v>479.84593999999817</v>
      </c>
      <c r="AA785" s="127">
        <f t="shared" si="353"/>
        <v>1407.0099999999979</v>
      </c>
      <c r="AB785" s="127">
        <f t="shared" si="354"/>
        <v>479.84593999999817</v>
      </c>
      <c r="AC785" s="91" t="str">
        <f>VLOOKUP(WEEKDAY(C785,2),Служебный!K$4:L$10,2)</f>
        <v>сб</v>
      </c>
      <c r="AD785" s="111" t="str">
        <f t="shared" ref="AD785:AD848" si="362">IF(G785 &lt;&gt; "",TEXT((HOUR(D785)),0)&amp;"-"&amp;TEXT(HOUR(D785)+1,0),"")</f>
        <v/>
      </c>
      <c r="AE785" s="91" t="e">
        <f>VLOOKUP(G:G,Служебный!B:G,6,)</f>
        <v>#N/A</v>
      </c>
      <c r="AF785" s="91" t="e">
        <f>VLOOKUP(G:G,Служебный!B:G,3,FALSE)</f>
        <v>#N/A</v>
      </c>
      <c r="AG785" s="91" t="e">
        <f>VLOOKUP(G:G,Служебный!B:G,4,FALSE)</f>
        <v>#N/A</v>
      </c>
      <c r="AH785" s="112">
        <f t="shared" si="355"/>
        <v>0</v>
      </c>
      <c r="AI785" s="112">
        <f t="shared" si="356"/>
        <v>0</v>
      </c>
      <c r="AJ785" s="112" t="str">
        <f t="shared" si="337"/>
        <v>интрадей</v>
      </c>
      <c r="AK785" s="91" t="str">
        <f>IF(D785&lt;Служебный!P$3,"Раньше открытия",IF(D785&gt;Служебный!P$6,"Позже закрытия",IF(D785&lt;Служебный!P$4,Служебный!N$4,IF((D785&gt;Служебный!P$5),Служебный!N$6,Служебный!N$5))))</f>
        <v>9:30 - 11:00</v>
      </c>
      <c r="AL785" s="91">
        <f t="shared" si="357"/>
        <v>0</v>
      </c>
      <c r="AM785" s="91">
        <f t="shared" si="358"/>
        <v>0</v>
      </c>
      <c r="AN785" s="91" t="str">
        <f t="shared" si="343"/>
        <v/>
      </c>
      <c r="AO785" s="91" t="str">
        <f t="shared" si="344"/>
        <v/>
      </c>
      <c r="AP785" s="113" t="str">
        <f t="shared" si="345"/>
        <v/>
      </c>
      <c r="AQ785" s="114">
        <f t="shared" si="338"/>
        <v>0</v>
      </c>
      <c r="AR785" s="114">
        <f t="shared" si="339"/>
        <v>30000</v>
      </c>
      <c r="AS785" s="114">
        <f t="shared" si="340"/>
        <v>1.5994864666664823</v>
      </c>
      <c r="AT785" s="114">
        <f t="shared" si="346"/>
        <v>0</v>
      </c>
      <c r="AU785" s="91">
        <f t="shared" si="359"/>
        <v>0</v>
      </c>
      <c r="AV785" s="91">
        <f t="shared" si="360"/>
        <v>0</v>
      </c>
      <c r="AW785" s="91">
        <f t="shared" si="361"/>
        <v>0</v>
      </c>
      <c r="AX785" s="115">
        <f>IF(AV785=0,AX784,IF(VLOOKUP(C784,Сводный!I:L,2,FALSE)&lt;0,IF(AX784&lt;0,AX784-1,-1),IF(AX784&gt;0,AX784+1,1)))</f>
        <v>-1</v>
      </c>
      <c r="AY785" s="120"/>
    </row>
    <row r="786" spans="1:51" s="25" customFormat="1" ht="11.25">
      <c r="A786" s="124"/>
      <c r="B786" s="116">
        <v>785</v>
      </c>
      <c r="C786" s="134"/>
      <c r="D786" s="83"/>
      <c r="E786" s="84"/>
      <c r="F786" s="83"/>
      <c r="G786" s="85"/>
      <c r="H786" s="85"/>
      <c r="I786" s="86"/>
      <c r="J786" s="86"/>
      <c r="K786" s="85"/>
      <c r="L786" s="86"/>
      <c r="M786" s="118"/>
      <c r="N786" s="108"/>
      <c r="O786" s="109"/>
      <c r="P786" s="110"/>
      <c r="Q786" s="86"/>
      <c r="R786" s="86"/>
      <c r="S786" s="128">
        <f t="shared" si="341"/>
        <v>30479.845939999945</v>
      </c>
      <c r="T786" s="128">
        <f t="shared" si="342"/>
        <v>0</v>
      </c>
      <c r="U786" s="126">
        <f t="shared" si="347"/>
        <v>0</v>
      </c>
      <c r="V786" s="126">
        <f t="shared" si="348"/>
        <v>0</v>
      </c>
      <c r="W786" s="125">
        <f t="shared" si="349"/>
        <v>0</v>
      </c>
      <c r="X786" s="125">
        <f t="shared" si="350"/>
        <v>0</v>
      </c>
      <c r="Y786" s="127">
        <f t="shared" si="351"/>
        <v>1407.0099999999979</v>
      </c>
      <c r="Z786" s="127">
        <f t="shared" si="352"/>
        <v>479.84593999999817</v>
      </c>
      <c r="AA786" s="127">
        <f t="shared" si="353"/>
        <v>1407.0099999999979</v>
      </c>
      <c r="AB786" s="127">
        <f t="shared" si="354"/>
        <v>479.84593999999817</v>
      </c>
      <c r="AC786" s="91" t="str">
        <f>VLOOKUP(WEEKDAY(C786,2),Служебный!K$4:L$10,2)</f>
        <v>сб</v>
      </c>
      <c r="AD786" s="111" t="str">
        <f t="shared" si="362"/>
        <v/>
      </c>
      <c r="AE786" s="91" t="e">
        <f>VLOOKUP(G:G,Служебный!B:G,6,)</f>
        <v>#N/A</v>
      </c>
      <c r="AF786" s="91" t="e">
        <f>VLOOKUP(G:G,Служебный!B:G,3,FALSE)</f>
        <v>#N/A</v>
      </c>
      <c r="AG786" s="91" t="e">
        <f>VLOOKUP(G:G,Служебный!B:G,4,FALSE)</f>
        <v>#N/A</v>
      </c>
      <c r="AH786" s="112">
        <f t="shared" si="355"/>
        <v>0</v>
      </c>
      <c r="AI786" s="112">
        <f t="shared" si="356"/>
        <v>0</v>
      </c>
      <c r="AJ786" s="112" t="str">
        <f t="shared" si="337"/>
        <v>интрадей</v>
      </c>
      <c r="AK786" s="91" t="str">
        <f>IF(D786&lt;Служебный!P$3,"Раньше открытия",IF(D786&gt;Служебный!P$6,"Позже закрытия",IF(D786&lt;Служебный!P$4,Служебный!N$4,IF((D786&gt;Служебный!P$5),Служебный!N$6,Служебный!N$5))))</f>
        <v>9:30 - 11:00</v>
      </c>
      <c r="AL786" s="91">
        <f t="shared" si="357"/>
        <v>0</v>
      </c>
      <c r="AM786" s="91">
        <f t="shared" si="358"/>
        <v>0</v>
      </c>
      <c r="AN786" s="91" t="str">
        <f t="shared" si="343"/>
        <v/>
      </c>
      <c r="AO786" s="91" t="str">
        <f t="shared" si="344"/>
        <v/>
      </c>
      <c r="AP786" s="113" t="str">
        <f t="shared" si="345"/>
        <v/>
      </c>
      <c r="AQ786" s="114">
        <f t="shared" si="338"/>
        <v>0</v>
      </c>
      <c r="AR786" s="114">
        <f t="shared" si="339"/>
        <v>30000</v>
      </c>
      <c r="AS786" s="114">
        <f t="shared" si="340"/>
        <v>1.5994864666664823</v>
      </c>
      <c r="AT786" s="114">
        <f t="shared" si="346"/>
        <v>0</v>
      </c>
      <c r="AU786" s="91">
        <f t="shared" si="359"/>
        <v>0</v>
      </c>
      <c r="AV786" s="91">
        <f t="shared" si="360"/>
        <v>0</v>
      </c>
      <c r="AW786" s="91">
        <f t="shared" si="361"/>
        <v>0</v>
      </c>
      <c r="AX786" s="115">
        <f>IF(AV786=0,AX785,IF(VLOOKUP(C785,Сводный!I:L,2,FALSE)&lt;0,IF(AX785&lt;0,AX785-1,-1),IF(AX785&gt;0,AX785+1,1)))</f>
        <v>-1</v>
      </c>
      <c r="AY786" s="120"/>
    </row>
    <row r="787" spans="1:51" s="25" customFormat="1" ht="11.25">
      <c r="A787" s="124"/>
      <c r="B787" s="116">
        <v>786</v>
      </c>
      <c r="C787" s="134"/>
      <c r="D787" s="83"/>
      <c r="E787" s="84"/>
      <c r="F787" s="83"/>
      <c r="G787" s="85"/>
      <c r="H787" s="85"/>
      <c r="I787" s="86"/>
      <c r="J787" s="86"/>
      <c r="K787" s="85"/>
      <c r="L787" s="86"/>
      <c r="M787" s="118"/>
      <c r="N787" s="108"/>
      <c r="O787" s="109"/>
      <c r="P787" s="110"/>
      <c r="Q787" s="86"/>
      <c r="R787" s="86"/>
      <c r="S787" s="128">
        <f t="shared" si="341"/>
        <v>30479.845939999945</v>
      </c>
      <c r="T787" s="128">
        <f t="shared" si="342"/>
        <v>0</v>
      </c>
      <c r="U787" s="126">
        <f t="shared" si="347"/>
        <v>0</v>
      </c>
      <c r="V787" s="126">
        <f t="shared" si="348"/>
        <v>0</v>
      </c>
      <c r="W787" s="125">
        <f t="shared" si="349"/>
        <v>0</v>
      </c>
      <c r="X787" s="125">
        <f t="shared" si="350"/>
        <v>0</v>
      </c>
      <c r="Y787" s="127">
        <f t="shared" si="351"/>
        <v>1407.0099999999979</v>
      </c>
      <c r="Z787" s="127">
        <f t="shared" si="352"/>
        <v>479.84593999999817</v>
      </c>
      <c r="AA787" s="127">
        <f t="shared" si="353"/>
        <v>1407.0099999999979</v>
      </c>
      <c r="AB787" s="127">
        <f t="shared" si="354"/>
        <v>479.84593999999817</v>
      </c>
      <c r="AC787" s="91" t="str">
        <f>VLOOKUP(WEEKDAY(C787,2),Служебный!K$4:L$10,2)</f>
        <v>сб</v>
      </c>
      <c r="AD787" s="111" t="str">
        <f t="shared" si="362"/>
        <v/>
      </c>
      <c r="AE787" s="91" t="e">
        <f>VLOOKUP(G:G,Служебный!B:G,6,)</f>
        <v>#N/A</v>
      </c>
      <c r="AF787" s="91" t="e">
        <f>VLOOKUP(G:G,Служебный!B:G,3,FALSE)</f>
        <v>#N/A</v>
      </c>
      <c r="AG787" s="91" t="e">
        <f>VLOOKUP(G:G,Служебный!B:G,4,FALSE)</f>
        <v>#N/A</v>
      </c>
      <c r="AH787" s="112">
        <f t="shared" si="355"/>
        <v>0</v>
      </c>
      <c r="AI787" s="112">
        <f t="shared" si="356"/>
        <v>0</v>
      </c>
      <c r="AJ787" s="112" t="str">
        <f t="shared" si="337"/>
        <v>интрадей</v>
      </c>
      <c r="AK787" s="91" t="str">
        <f>IF(D787&lt;Служебный!P$3,"Раньше открытия",IF(D787&gt;Служебный!P$6,"Позже закрытия",IF(D787&lt;Служебный!P$4,Служебный!N$4,IF((D787&gt;Служебный!P$5),Служебный!N$6,Служебный!N$5))))</f>
        <v>9:30 - 11:00</v>
      </c>
      <c r="AL787" s="91">
        <f t="shared" si="357"/>
        <v>0</v>
      </c>
      <c r="AM787" s="91">
        <f t="shared" si="358"/>
        <v>0</v>
      </c>
      <c r="AN787" s="91" t="str">
        <f t="shared" si="343"/>
        <v/>
      </c>
      <c r="AO787" s="91" t="str">
        <f t="shared" si="344"/>
        <v/>
      </c>
      <c r="AP787" s="113" t="str">
        <f t="shared" si="345"/>
        <v/>
      </c>
      <c r="AQ787" s="114">
        <f t="shared" si="338"/>
        <v>0</v>
      </c>
      <c r="AR787" s="114">
        <f t="shared" si="339"/>
        <v>30000</v>
      </c>
      <c r="AS787" s="114">
        <f t="shared" si="340"/>
        <v>1.5994864666664823</v>
      </c>
      <c r="AT787" s="114">
        <f t="shared" si="346"/>
        <v>0</v>
      </c>
      <c r="AU787" s="91">
        <f t="shared" si="359"/>
        <v>0</v>
      </c>
      <c r="AV787" s="91">
        <f t="shared" si="360"/>
        <v>0</v>
      </c>
      <c r="AW787" s="91">
        <f t="shared" si="361"/>
        <v>0</v>
      </c>
      <c r="AX787" s="115">
        <f>IF(AV787=0,AX786,IF(VLOOKUP(C786,Сводный!I:L,2,FALSE)&lt;0,IF(AX786&lt;0,AX786-1,-1),IF(AX786&gt;0,AX786+1,1)))</f>
        <v>-1</v>
      </c>
      <c r="AY787" s="120"/>
    </row>
    <row r="788" spans="1:51" s="25" customFormat="1" ht="11.25">
      <c r="A788" s="124"/>
      <c r="B788" s="116">
        <v>787</v>
      </c>
      <c r="C788" s="134"/>
      <c r="D788" s="83"/>
      <c r="E788" s="84"/>
      <c r="F788" s="83"/>
      <c r="G788" s="85"/>
      <c r="H788" s="85"/>
      <c r="I788" s="86"/>
      <c r="J788" s="86"/>
      <c r="K788" s="85"/>
      <c r="L788" s="86"/>
      <c r="M788" s="118"/>
      <c r="N788" s="108"/>
      <c r="O788" s="109"/>
      <c r="P788" s="110"/>
      <c r="Q788" s="86"/>
      <c r="R788" s="86"/>
      <c r="S788" s="128">
        <f t="shared" si="341"/>
        <v>30479.845939999945</v>
      </c>
      <c r="T788" s="128">
        <f t="shared" si="342"/>
        <v>0</v>
      </c>
      <c r="U788" s="126">
        <f t="shared" si="347"/>
        <v>0</v>
      </c>
      <c r="V788" s="126">
        <f t="shared" si="348"/>
        <v>0</v>
      </c>
      <c r="W788" s="125">
        <f t="shared" si="349"/>
        <v>0</v>
      </c>
      <c r="X788" s="125">
        <f t="shared" si="350"/>
        <v>0</v>
      </c>
      <c r="Y788" s="127">
        <f t="shared" si="351"/>
        <v>1407.0099999999979</v>
      </c>
      <c r="Z788" s="127">
        <f t="shared" si="352"/>
        <v>479.84593999999817</v>
      </c>
      <c r="AA788" s="127">
        <f t="shared" si="353"/>
        <v>1407.0099999999979</v>
      </c>
      <c r="AB788" s="127">
        <f t="shared" si="354"/>
        <v>479.84593999999817</v>
      </c>
      <c r="AC788" s="91" t="str">
        <f>VLOOKUP(WEEKDAY(C788,2),Служебный!K$4:L$10,2)</f>
        <v>сб</v>
      </c>
      <c r="AD788" s="111" t="str">
        <f t="shared" si="362"/>
        <v/>
      </c>
      <c r="AE788" s="91" t="e">
        <f>VLOOKUP(G:G,Служебный!B:G,6,)</f>
        <v>#N/A</v>
      </c>
      <c r="AF788" s="91" t="e">
        <f>VLOOKUP(G:G,Служебный!B:G,3,FALSE)</f>
        <v>#N/A</v>
      </c>
      <c r="AG788" s="91" t="e">
        <f>VLOOKUP(G:G,Служебный!B:G,4,FALSE)</f>
        <v>#N/A</v>
      </c>
      <c r="AH788" s="112">
        <f t="shared" si="355"/>
        <v>0</v>
      </c>
      <c r="AI788" s="112">
        <f t="shared" si="356"/>
        <v>0</v>
      </c>
      <c r="AJ788" s="112" t="str">
        <f t="shared" si="337"/>
        <v>интрадей</v>
      </c>
      <c r="AK788" s="91" t="str">
        <f>IF(D788&lt;Служебный!P$3,"Раньше открытия",IF(D788&gt;Служебный!P$6,"Позже закрытия",IF(D788&lt;Служебный!P$4,Служебный!N$4,IF((D788&gt;Служебный!P$5),Служебный!N$6,Служебный!N$5))))</f>
        <v>9:30 - 11:00</v>
      </c>
      <c r="AL788" s="91">
        <f t="shared" si="357"/>
        <v>0</v>
      </c>
      <c r="AM788" s="91">
        <f t="shared" si="358"/>
        <v>0</v>
      </c>
      <c r="AN788" s="91" t="str">
        <f t="shared" si="343"/>
        <v/>
      </c>
      <c r="AO788" s="91" t="str">
        <f t="shared" si="344"/>
        <v/>
      </c>
      <c r="AP788" s="113" t="str">
        <f t="shared" si="345"/>
        <v/>
      </c>
      <c r="AQ788" s="114">
        <f t="shared" si="338"/>
        <v>0</v>
      </c>
      <c r="AR788" s="114">
        <f t="shared" si="339"/>
        <v>30000</v>
      </c>
      <c r="AS788" s="114">
        <f t="shared" si="340"/>
        <v>1.5994864666664823</v>
      </c>
      <c r="AT788" s="114">
        <f t="shared" si="346"/>
        <v>0</v>
      </c>
      <c r="AU788" s="91">
        <f t="shared" si="359"/>
        <v>0</v>
      </c>
      <c r="AV788" s="91">
        <f t="shared" si="360"/>
        <v>0</v>
      </c>
      <c r="AW788" s="91">
        <f t="shared" si="361"/>
        <v>0</v>
      </c>
      <c r="AX788" s="115">
        <f>IF(AV788=0,AX787,IF(VLOOKUP(C787,Сводный!I:L,2,FALSE)&lt;0,IF(AX787&lt;0,AX787-1,-1),IF(AX787&gt;0,AX787+1,1)))</f>
        <v>-1</v>
      </c>
      <c r="AY788" s="120"/>
    </row>
    <row r="789" spans="1:51" s="25" customFormat="1" ht="11.25">
      <c r="A789" s="124"/>
      <c r="B789" s="116">
        <v>788</v>
      </c>
      <c r="C789" s="134"/>
      <c r="D789" s="83"/>
      <c r="E789" s="84"/>
      <c r="F789" s="83"/>
      <c r="G789" s="85"/>
      <c r="H789" s="85"/>
      <c r="I789" s="86"/>
      <c r="J789" s="86"/>
      <c r="K789" s="85"/>
      <c r="L789" s="86"/>
      <c r="M789" s="118"/>
      <c r="N789" s="108"/>
      <c r="O789" s="109"/>
      <c r="P789" s="110"/>
      <c r="Q789" s="86"/>
      <c r="R789" s="86"/>
      <c r="S789" s="128">
        <f t="shared" si="341"/>
        <v>30479.845939999945</v>
      </c>
      <c r="T789" s="128">
        <f t="shared" si="342"/>
        <v>0</v>
      </c>
      <c r="U789" s="126">
        <f t="shared" si="347"/>
        <v>0</v>
      </c>
      <c r="V789" s="126">
        <f t="shared" si="348"/>
        <v>0</v>
      </c>
      <c r="W789" s="125">
        <f t="shared" si="349"/>
        <v>0</v>
      </c>
      <c r="X789" s="125">
        <f t="shared" si="350"/>
        <v>0</v>
      </c>
      <c r="Y789" s="127">
        <f t="shared" si="351"/>
        <v>1407.0099999999979</v>
      </c>
      <c r="Z789" s="127">
        <f t="shared" si="352"/>
        <v>479.84593999999817</v>
      </c>
      <c r="AA789" s="127">
        <f t="shared" si="353"/>
        <v>1407.0099999999979</v>
      </c>
      <c r="AB789" s="127">
        <f t="shared" si="354"/>
        <v>479.84593999999817</v>
      </c>
      <c r="AC789" s="91" t="str">
        <f>VLOOKUP(WEEKDAY(C789,2),Служебный!K$4:L$10,2)</f>
        <v>сб</v>
      </c>
      <c r="AD789" s="111" t="str">
        <f t="shared" si="362"/>
        <v/>
      </c>
      <c r="AE789" s="91" t="e">
        <f>VLOOKUP(G:G,Служебный!B:G,6,)</f>
        <v>#N/A</v>
      </c>
      <c r="AF789" s="91" t="e">
        <f>VLOOKUP(G:G,Служебный!B:G,3,FALSE)</f>
        <v>#N/A</v>
      </c>
      <c r="AG789" s="91" t="e">
        <f>VLOOKUP(G:G,Служебный!B:G,4,FALSE)</f>
        <v>#N/A</v>
      </c>
      <c r="AH789" s="112">
        <f t="shared" si="355"/>
        <v>0</v>
      </c>
      <c r="AI789" s="112">
        <f t="shared" si="356"/>
        <v>0</v>
      </c>
      <c r="AJ789" s="112" t="str">
        <f t="shared" si="337"/>
        <v>интрадей</v>
      </c>
      <c r="AK789" s="91" t="str">
        <f>IF(D789&lt;Служебный!P$3,"Раньше открытия",IF(D789&gt;Служебный!P$6,"Позже закрытия",IF(D789&lt;Служебный!P$4,Служебный!N$4,IF((D789&gt;Служебный!P$5),Служебный!N$6,Служебный!N$5))))</f>
        <v>9:30 - 11:00</v>
      </c>
      <c r="AL789" s="91">
        <f t="shared" si="357"/>
        <v>0</v>
      </c>
      <c r="AM789" s="91">
        <f t="shared" si="358"/>
        <v>0</v>
      </c>
      <c r="AN789" s="91" t="str">
        <f t="shared" si="343"/>
        <v/>
      </c>
      <c r="AO789" s="91" t="str">
        <f t="shared" si="344"/>
        <v/>
      </c>
      <c r="AP789" s="113" t="str">
        <f t="shared" si="345"/>
        <v/>
      </c>
      <c r="AQ789" s="114">
        <f t="shared" si="338"/>
        <v>0</v>
      </c>
      <c r="AR789" s="114">
        <f t="shared" si="339"/>
        <v>30000</v>
      </c>
      <c r="AS789" s="114">
        <f t="shared" si="340"/>
        <v>1.5994864666664823</v>
      </c>
      <c r="AT789" s="114">
        <f t="shared" si="346"/>
        <v>0</v>
      </c>
      <c r="AU789" s="91">
        <f t="shared" si="359"/>
        <v>0</v>
      </c>
      <c r="AV789" s="91">
        <f t="shared" si="360"/>
        <v>0</v>
      </c>
      <c r="AW789" s="91">
        <f t="shared" si="361"/>
        <v>0</v>
      </c>
      <c r="AX789" s="115">
        <f>IF(AV789=0,AX788,IF(VLOOKUP(C788,Сводный!I:L,2,FALSE)&lt;0,IF(AX788&lt;0,AX788-1,-1),IF(AX788&gt;0,AX788+1,1)))</f>
        <v>-1</v>
      </c>
      <c r="AY789" s="120"/>
    </row>
    <row r="790" spans="1:51" s="25" customFormat="1" ht="11.25">
      <c r="A790" s="124"/>
      <c r="B790" s="116">
        <v>789</v>
      </c>
      <c r="C790" s="134"/>
      <c r="D790" s="83"/>
      <c r="E790" s="84"/>
      <c r="F790" s="83"/>
      <c r="G790" s="85"/>
      <c r="H790" s="85"/>
      <c r="I790" s="86"/>
      <c r="J790" s="86"/>
      <c r="K790" s="85"/>
      <c r="L790" s="86"/>
      <c r="M790" s="118"/>
      <c r="N790" s="108"/>
      <c r="O790" s="109"/>
      <c r="P790" s="110"/>
      <c r="Q790" s="86"/>
      <c r="R790" s="86"/>
      <c r="S790" s="128">
        <f t="shared" si="341"/>
        <v>30479.845939999945</v>
      </c>
      <c r="T790" s="128">
        <f t="shared" si="342"/>
        <v>0</v>
      </c>
      <c r="U790" s="126">
        <f t="shared" si="347"/>
        <v>0</v>
      </c>
      <c r="V790" s="126">
        <f t="shared" si="348"/>
        <v>0</v>
      </c>
      <c r="W790" s="125">
        <f t="shared" si="349"/>
        <v>0</v>
      </c>
      <c r="X790" s="125">
        <f t="shared" si="350"/>
        <v>0</v>
      </c>
      <c r="Y790" s="127">
        <f t="shared" si="351"/>
        <v>1407.0099999999979</v>
      </c>
      <c r="Z790" s="127">
        <f t="shared" si="352"/>
        <v>479.84593999999817</v>
      </c>
      <c r="AA790" s="127">
        <f t="shared" si="353"/>
        <v>1407.0099999999979</v>
      </c>
      <c r="AB790" s="127">
        <f t="shared" si="354"/>
        <v>479.84593999999817</v>
      </c>
      <c r="AC790" s="91" t="str">
        <f>VLOOKUP(WEEKDAY(C790,2),Служебный!K$4:L$10,2)</f>
        <v>сб</v>
      </c>
      <c r="AD790" s="111" t="str">
        <f t="shared" si="362"/>
        <v/>
      </c>
      <c r="AE790" s="91" t="e">
        <f>VLOOKUP(G:G,Служебный!B:G,6,)</f>
        <v>#N/A</v>
      </c>
      <c r="AF790" s="91" t="e">
        <f>VLOOKUP(G:G,Служебный!B:G,3,FALSE)</f>
        <v>#N/A</v>
      </c>
      <c r="AG790" s="91" t="e">
        <f>VLOOKUP(G:G,Служебный!B:G,4,FALSE)</f>
        <v>#N/A</v>
      </c>
      <c r="AH790" s="112">
        <f t="shared" si="355"/>
        <v>0</v>
      </c>
      <c r="AI790" s="112">
        <f t="shared" si="356"/>
        <v>0</v>
      </c>
      <c r="AJ790" s="112" t="str">
        <f t="shared" si="337"/>
        <v>интрадей</v>
      </c>
      <c r="AK790" s="91" t="str">
        <f>IF(D790&lt;Служебный!P$3,"Раньше открытия",IF(D790&gt;Служебный!P$6,"Позже закрытия",IF(D790&lt;Служебный!P$4,Служебный!N$4,IF((D790&gt;Служебный!P$5),Служебный!N$6,Служебный!N$5))))</f>
        <v>9:30 - 11:00</v>
      </c>
      <c r="AL790" s="91">
        <f t="shared" si="357"/>
        <v>0</v>
      </c>
      <c r="AM790" s="91">
        <f t="shared" si="358"/>
        <v>0</v>
      </c>
      <c r="AN790" s="91" t="str">
        <f t="shared" si="343"/>
        <v/>
      </c>
      <c r="AO790" s="91" t="str">
        <f t="shared" si="344"/>
        <v/>
      </c>
      <c r="AP790" s="113" t="str">
        <f t="shared" si="345"/>
        <v/>
      </c>
      <c r="AQ790" s="114">
        <f t="shared" si="338"/>
        <v>0</v>
      </c>
      <c r="AR790" s="114">
        <f t="shared" si="339"/>
        <v>30000</v>
      </c>
      <c r="AS790" s="114">
        <f t="shared" si="340"/>
        <v>1.5994864666664823</v>
      </c>
      <c r="AT790" s="114">
        <f t="shared" si="346"/>
        <v>0</v>
      </c>
      <c r="AU790" s="91">
        <f t="shared" si="359"/>
        <v>0</v>
      </c>
      <c r="AV790" s="91">
        <f t="shared" si="360"/>
        <v>0</v>
      </c>
      <c r="AW790" s="91">
        <f t="shared" si="361"/>
        <v>0</v>
      </c>
      <c r="AX790" s="115">
        <f>IF(AV790=0,AX789,IF(VLOOKUP(C789,Сводный!I:L,2,FALSE)&lt;0,IF(AX789&lt;0,AX789-1,-1),IF(AX789&gt;0,AX789+1,1)))</f>
        <v>-1</v>
      </c>
      <c r="AY790" s="120"/>
    </row>
    <row r="791" spans="1:51" s="25" customFormat="1" ht="11.25">
      <c r="A791" s="124"/>
      <c r="B791" s="116">
        <v>790</v>
      </c>
      <c r="C791" s="134"/>
      <c r="D791" s="83"/>
      <c r="E791" s="84"/>
      <c r="F791" s="83"/>
      <c r="G791" s="85"/>
      <c r="H791" s="85"/>
      <c r="I791" s="86"/>
      <c r="J791" s="86"/>
      <c r="K791" s="85"/>
      <c r="L791" s="86"/>
      <c r="M791" s="118"/>
      <c r="N791" s="108"/>
      <c r="O791" s="109"/>
      <c r="P791" s="110"/>
      <c r="Q791" s="86"/>
      <c r="R791" s="86"/>
      <c r="S791" s="128">
        <f t="shared" si="341"/>
        <v>30479.845939999945</v>
      </c>
      <c r="T791" s="128">
        <f t="shared" si="342"/>
        <v>0</v>
      </c>
      <c r="U791" s="126">
        <f t="shared" si="347"/>
        <v>0</v>
      </c>
      <c r="V791" s="126">
        <f t="shared" si="348"/>
        <v>0</v>
      </c>
      <c r="W791" s="125">
        <f t="shared" si="349"/>
        <v>0</v>
      </c>
      <c r="X791" s="125">
        <f t="shared" si="350"/>
        <v>0</v>
      </c>
      <c r="Y791" s="127">
        <f t="shared" si="351"/>
        <v>1407.0099999999979</v>
      </c>
      <c r="Z791" s="127">
        <f t="shared" si="352"/>
        <v>479.84593999999817</v>
      </c>
      <c r="AA791" s="127">
        <f t="shared" si="353"/>
        <v>1407.0099999999979</v>
      </c>
      <c r="AB791" s="127">
        <f t="shared" si="354"/>
        <v>479.84593999999817</v>
      </c>
      <c r="AC791" s="91" t="str">
        <f>VLOOKUP(WEEKDAY(C791,2),Служебный!K$4:L$10,2)</f>
        <v>сб</v>
      </c>
      <c r="AD791" s="111" t="str">
        <f t="shared" si="362"/>
        <v/>
      </c>
      <c r="AE791" s="91" t="e">
        <f>VLOOKUP(G:G,Служебный!B:G,6,)</f>
        <v>#N/A</v>
      </c>
      <c r="AF791" s="91" t="e">
        <f>VLOOKUP(G:G,Служебный!B:G,3,FALSE)</f>
        <v>#N/A</v>
      </c>
      <c r="AG791" s="91" t="e">
        <f>VLOOKUP(G:G,Служебный!B:G,4,FALSE)</f>
        <v>#N/A</v>
      </c>
      <c r="AH791" s="112">
        <f t="shared" si="355"/>
        <v>0</v>
      </c>
      <c r="AI791" s="112">
        <f t="shared" si="356"/>
        <v>0</v>
      </c>
      <c r="AJ791" s="112" t="str">
        <f t="shared" si="337"/>
        <v>интрадей</v>
      </c>
      <c r="AK791" s="91" t="str">
        <f>IF(D791&lt;Служебный!P$3,"Раньше открытия",IF(D791&gt;Служебный!P$6,"Позже закрытия",IF(D791&lt;Служебный!P$4,Служебный!N$4,IF((D791&gt;Служебный!P$5),Служебный!N$6,Служебный!N$5))))</f>
        <v>9:30 - 11:00</v>
      </c>
      <c r="AL791" s="91">
        <f t="shared" si="357"/>
        <v>0</v>
      </c>
      <c r="AM791" s="91">
        <f t="shared" si="358"/>
        <v>0</v>
      </c>
      <c r="AN791" s="91" t="str">
        <f t="shared" si="343"/>
        <v/>
      </c>
      <c r="AO791" s="91" t="str">
        <f t="shared" si="344"/>
        <v/>
      </c>
      <c r="AP791" s="113" t="str">
        <f t="shared" si="345"/>
        <v/>
      </c>
      <c r="AQ791" s="114">
        <f t="shared" si="338"/>
        <v>0</v>
      </c>
      <c r="AR791" s="114">
        <f t="shared" si="339"/>
        <v>30000</v>
      </c>
      <c r="AS791" s="114">
        <f t="shared" si="340"/>
        <v>1.5994864666664823</v>
      </c>
      <c r="AT791" s="114">
        <f t="shared" si="346"/>
        <v>0</v>
      </c>
      <c r="AU791" s="91">
        <f t="shared" si="359"/>
        <v>0</v>
      </c>
      <c r="AV791" s="91">
        <f t="shared" si="360"/>
        <v>0</v>
      </c>
      <c r="AW791" s="91">
        <f t="shared" si="361"/>
        <v>0</v>
      </c>
      <c r="AX791" s="115">
        <f>IF(AV791=0,AX790,IF(VLOOKUP(C790,Сводный!I:L,2,FALSE)&lt;0,IF(AX790&lt;0,AX790-1,-1),IF(AX790&gt;0,AX790+1,1)))</f>
        <v>-1</v>
      </c>
      <c r="AY791" s="120"/>
    </row>
    <row r="792" spans="1:51" s="25" customFormat="1" ht="11.25">
      <c r="A792" s="124"/>
      <c r="B792" s="116">
        <v>791</v>
      </c>
      <c r="C792" s="134"/>
      <c r="D792" s="83"/>
      <c r="E792" s="84"/>
      <c r="F792" s="83"/>
      <c r="G792" s="85"/>
      <c r="H792" s="85"/>
      <c r="I792" s="86"/>
      <c r="J792" s="86"/>
      <c r="K792" s="85"/>
      <c r="L792" s="86"/>
      <c r="M792" s="118"/>
      <c r="N792" s="108"/>
      <c r="O792" s="109"/>
      <c r="P792" s="110"/>
      <c r="Q792" s="86"/>
      <c r="R792" s="86"/>
      <c r="S792" s="128">
        <f t="shared" si="341"/>
        <v>30479.845939999945</v>
      </c>
      <c r="T792" s="128">
        <f t="shared" si="342"/>
        <v>0</v>
      </c>
      <c r="U792" s="126">
        <f t="shared" si="347"/>
        <v>0</v>
      </c>
      <c r="V792" s="126">
        <f t="shared" si="348"/>
        <v>0</v>
      </c>
      <c r="W792" s="125">
        <f t="shared" si="349"/>
        <v>0</v>
      </c>
      <c r="X792" s="125">
        <f t="shared" si="350"/>
        <v>0</v>
      </c>
      <c r="Y792" s="127">
        <f t="shared" si="351"/>
        <v>1407.0099999999979</v>
      </c>
      <c r="Z792" s="127">
        <f t="shared" si="352"/>
        <v>479.84593999999817</v>
      </c>
      <c r="AA792" s="127">
        <f t="shared" si="353"/>
        <v>1407.0099999999979</v>
      </c>
      <c r="AB792" s="127">
        <f t="shared" si="354"/>
        <v>479.84593999999817</v>
      </c>
      <c r="AC792" s="91" t="str">
        <f>VLOOKUP(WEEKDAY(C792,2),Служебный!K$4:L$10,2)</f>
        <v>сб</v>
      </c>
      <c r="AD792" s="111" t="str">
        <f t="shared" si="362"/>
        <v/>
      </c>
      <c r="AE792" s="91" t="e">
        <f>VLOOKUP(G:G,Служебный!B:G,6,)</f>
        <v>#N/A</v>
      </c>
      <c r="AF792" s="91" t="e">
        <f>VLOOKUP(G:G,Служебный!B:G,3,FALSE)</f>
        <v>#N/A</v>
      </c>
      <c r="AG792" s="91" t="e">
        <f>VLOOKUP(G:G,Служебный!B:G,4,FALSE)</f>
        <v>#N/A</v>
      </c>
      <c r="AH792" s="112">
        <f t="shared" si="355"/>
        <v>0</v>
      </c>
      <c r="AI792" s="112">
        <f t="shared" si="356"/>
        <v>0</v>
      </c>
      <c r="AJ792" s="112" t="str">
        <f t="shared" si="337"/>
        <v>интрадей</v>
      </c>
      <c r="AK792" s="91" t="str">
        <f>IF(D792&lt;Служебный!P$3,"Раньше открытия",IF(D792&gt;Служебный!P$6,"Позже закрытия",IF(D792&lt;Служебный!P$4,Служебный!N$4,IF((D792&gt;Служебный!P$5),Служебный!N$6,Служебный!N$5))))</f>
        <v>9:30 - 11:00</v>
      </c>
      <c r="AL792" s="91">
        <f t="shared" si="357"/>
        <v>0</v>
      </c>
      <c r="AM792" s="91">
        <f t="shared" si="358"/>
        <v>0</v>
      </c>
      <c r="AN792" s="91" t="str">
        <f t="shared" si="343"/>
        <v/>
      </c>
      <c r="AO792" s="91" t="str">
        <f t="shared" si="344"/>
        <v/>
      </c>
      <c r="AP792" s="113" t="str">
        <f t="shared" si="345"/>
        <v/>
      </c>
      <c r="AQ792" s="114">
        <f t="shared" si="338"/>
        <v>0</v>
      </c>
      <c r="AR792" s="114">
        <f t="shared" si="339"/>
        <v>30000</v>
      </c>
      <c r="AS792" s="114">
        <f t="shared" si="340"/>
        <v>1.5994864666664823</v>
      </c>
      <c r="AT792" s="114">
        <f t="shared" si="346"/>
        <v>0</v>
      </c>
      <c r="AU792" s="91">
        <f t="shared" si="359"/>
        <v>0</v>
      </c>
      <c r="AV792" s="91">
        <f t="shared" si="360"/>
        <v>0</v>
      </c>
      <c r="AW792" s="91">
        <f t="shared" si="361"/>
        <v>0</v>
      </c>
      <c r="AX792" s="115">
        <f>IF(AV792=0,AX791,IF(VLOOKUP(C791,Сводный!I:L,2,FALSE)&lt;0,IF(AX791&lt;0,AX791-1,-1),IF(AX791&gt;0,AX791+1,1)))</f>
        <v>-1</v>
      </c>
      <c r="AY792" s="120"/>
    </row>
    <row r="793" spans="1:51" s="25" customFormat="1" ht="11.25">
      <c r="A793" s="124"/>
      <c r="B793" s="116">
        <v>792</v>
      </c>
      <c r="C793" s="134"/>
      <c r="D793" s="83"/>
      <c r="E793" s="84"/>
      <c r="F793" s="83"/>
      <c r="G793" s="85"/>
      <c r="H793" s="85"/>
      <c r="I793" s="86"/>
      <c r="J793" s="86"/>
      <c r="K793" s="85"/>
      <c r="L793" s="86"/>
      <c r="M793" s="118"/>
      <c r="N793" s="108"/>
      <c r="O793" s="109"/>
      <c r="P793" s="110"/>
      <c r="Q793" s="86"/>
      <c r="R793" s="86"/>
      <c r="S793" s="128">
        <f t="shared" si="341"/>
        <v>30479.845939999945</v>
      </c>
      <c r="T793" s="128">
        <f t="shared" si="342"/>
        <v>0</v>
      </c>
      <c r="U793" s="126">
        <f t="shared" si="347"/>
        <v>0</v>
      </c>
      <c r="V793" s="126">
        <f t="shared" si="348"/>
        <v>0</v>
      </c>
      <c r="W793" s="125">
        <f t="shared" si="349"/>
        <v>0</v>
      </c>
      <c r="X793" s="125">
        <f t="shared" si="350"/>
        <v>0</v>
      </c>
      <c r="Y793" s="127">
        <f t="shared" si="351"/>
        <v>1407.0099999999979</v>
      </c>
      <c r="Z793" s="127">
        <f t="shared" si="352"/>
        <v>479.84593999999817</v>
      </c>
      <c r="AA793" s="127">
        <f t="shared" si="353"/>
        <v>1407.0099999999979</v>
      </c>
      <c r="AB793" s="127">
        <f t="shared" si="354"/>
        <v>479.84593999999817</v>
      </c>
      <c r="AC793" s="91" t="str">
        <f>VLOOKUP(WEEKDAY(C793,2),Служебный!K$4:L$10,2)</f>
        <v>сб</v>
      </c>
      <c r="AD793" s="111" t="str">
        <f t="shared" si="362"/>
        <v/>
      </c>
      <c r="AE793" s="91" t="e">
        <f>VLOOKUP(G:G,Служебный!B:G,6,)</f>
        <v>#N/A</v>
      </c>
      <c r="AF793" s="91" t="e">
        <f>VLOOKUP(G:G,Служебный!B:G,3,FALSE)</f>
        <v>#N/A</v>
      </c>
      <c r="AG793" s="91" t="e">
        <f>VLOOKUP(G:G,Служебный!B:G,4,FALSE)</f>
        <v>#N/A</v>
      </c>
      <c r="AH793" s="112">
        <f t="shared" si="355"/>
        <v>0</v>
      </c>
      <c r="AI793" s="112">
        <f t="shared" si="356"/>
        <v>0</v>
      </c>
      <c r="AJ793" s="112" t="str">
        <f t="shared" si="337"/>
        <v>интрадей</v>
      </c>
      <c r="AK793" s="91" t="str">
        <f>IF(D793&lt;Служебный!P$3,"Раньше открытия",IF(D793&gt;Служебный!P$6,"Позже закрытия",IF(D793&lt;Служебный!P$4,Служебный!N$4,IF((D793&gt;Служебный!P$5),Служебный!N$6,Служебный!N$5))))</f>
        <v>9:30 - 11:00</v>
      </c>
      <c r="AL793" s="91">
        <f t="shared" si="357"/>
        <v>0</v>
      </c>
      <c r="AM793" s="91">
        <f t="shared" si="358"/>
        <v>0</v>
      </c>
      <c r="AN793" s="91" t="str">
        <f t="shared" si="343"/>
        <v/>
      </c>
      <c r="AO793" s="91" t="str">
        <f t="shared" si="344"/>
        <v/>
      </c>
      <c r="AP793" s="113" t="str">
        <f t="shared" si="345"/>
        <v/>
      </c>
      <c r="AQ793" s="114">
        <f t="shared" si="338"/>
        <v>0</v>
      </c>
      <c r="AR793" s="114">
        <f t="shared" si="339"/>
        <v>30000</v>
      </c>
      <c r="AS793" s="114">
        <f t="shared" si="340"/>
        <v>1.5994864666664823</v>
      </c>
      <c r="AT793" s="114">
        <f t="shared" si="346"/>
        <v>0</v>
      </c>
      <c r="AU793" s="91">
        <f t="shared" si="359"/>
        <v>0</v>
      </c>
      <c r="AV793" s="91">
        <f t="shared" si="360"/>
        <v>0</v>
      </c>
      <c r="AW793" s="91">
        <f t="shared" si="361"/>
        <v>0</v>
      </c>
      <c r="AX793" s="115">
        <f>IF(AV793=0,AX792,IF(VLOOKUP(C792,Сводный!I:L,2,FALSE)&lt;0,IF(AX792&lt;0,AX792-1,-1),IF(AX792&gt;0,AX792+1,1)))</f>
        <v>-1</v>
      </c>
      <c r="AY793" s="120"/>
    </row>
    <row r="794" spans="1:51" s="25" customFormat="1" ht="11.25">
      <c r="A794" s="124"/>
      <c r="B794" s="116">
        <v>793</v>
      </c>
      <c r="C794" s="134"/>
      <c r="D794" s="83"/>
      <c r="E794" s="84"/>
      <c r="F794" s="83"/>
      <c r="G794" s="85"/>
      <c r="H794" s="85"/>
      <c r="I794" s="86"/>
      <c r="J794" s="86"/>
      <c r="K794" s="85"/>
      <c r="L794" s="86"/>
      <c r="M794" s="118"/>
      <c r="N794" s="108"/>
      <c r="O794" s="109"/>
      <c r="P794" s="110"/>
      <c r="Q794" s="86"/>
      <c r="R794" s="86"/>
      <c r="S794" s="128">
        <f t="shared" si="341"/>
        <v>30479.845939999945</v>
      </c>
      <c r="T794" s="128">
        <f t="shared" si="342"/>
        <v>0</v>
      </c>
      <c r="U794" s="126">
        <f t="shared" si="347"/>
        <v>0</v>
      </c>
      <c r="V794" s="126">
        <f t="shared" si="348"/>
        <v>0</v>
      </c>
      <c r="W794" s="125">
        <f t="shared" si="349"/>
        <v>0</v>
      </c>
      <c r="X794" s="125">
        <f t="shared" si="350"/>
        <v>0</v>
      </c>
      <c r="Y794" s="127">
        <f t="shared" si="351"/>
        <v>1407.0099999999979</v>
      </c>
      <c r="Z794" s="127">
        <f t="shared" si="352"/>
        <v>479.84593999999817</v>
      </c>
      <c r="AA794" s="127">
        <f t="shared" si="353"/>
        <v>1407.0099999999979</v>
      </c>
      <c r="AB794" s="127">
        <f t="shared" si="354"/>
        <v>479.84593999999817</v>
      </c>
      <c r="AC794" s="91" t="str">
        <f>VLOOKUP(WEEKDAY(C794,2),Служебный!K$4:L$10,2)</f>
        <v>сб</v>
      </c>
      <c r="AD794" s="111" t="str">
        <f t="shared" si="362"/>
        <v/>
      </c>
      <c r="AE794" s="91" t="e">
        <f>VLOOKUP(G:G,Служебный!B:G,6,)</f>
        <v>#N/A</v>
      </c>
      <c r="AF794" s="91" t="e">
        <f>VLOOKUP(G:G,Служебный!B:G,3,FALSE)</f>
        <v>#N/A</v>
      </c>
      <c r="AG794" s="91" t="e">
        <f>VLOOKUP(G:G,Служебный!B:G,4,FALSE)</f>
        <v>#N/A</v>
      </c>
      <c r="AH794" s="112">
        <f t="shared" si="355"/>
        <v>0</v>
      </c>
      <c r="AI794" s="112">
        <f t="shared" si="356"/>
        <v>0</v>
      </c>
      <c r="AJ794" s="112" t="str">
        <f t="shared" si="337"/>
        <v>интрадей</v>
      </c>
      <c r="AK794" s="91" t="str">
        <f>IF(D794&lt;Служебный!P$3,"Раньше открытия",IF(D794&gt;Служебный!P$6,"Позже закрытия",IF(D794&lt;Служебный!P$4,Служебный!N$4,IF((D794&gt;Служебный!P$5),Служебный!N$6,Служебный!N$5))))</f>
        <v>9:30 - 11:00</v>
      </c>
      <c r="AL794" s="91">
        <f t="shared" si="357"/>
        <v>0</v>
      </c>
      <c r="AM794" s="91">
        <f t="shared" si="358"/>
        <v>0</v>
      </c>
      <c r="AN794" s="91" t="str">
        <f t="shared" si="343"/>
        <v/>
      </c>
      <c r="AO794" s="91" t="str">
        <f t="shared" si="344"/>
        <v/>
      </c>
      <c r="AP794" s="113" t="str">
        <f t="shared" si="345"/>
        <v/>
      </c>
      <c r="AQ794" s="114">
        <f t="shared" si="338"/>
        <v>0</v>
      </c>
      <c r="AR794" s="114">
        <f t="shared" si="339"/>
        <v>30000</v>
      </c>
      <c r="AS794" s="114">
        <f t="shared" si="340"/>
        <v>1.5994864666664823</v>
      </c>
      <c r="AT794" s="114">
        <f t="shared" si="346"/>
        <v>0</v>
      </c>
      <c r="AU794" s="91">
        <f t="shared" si="359"/>
        <v>0</v>
      </c>
      <c r="AV794" s="91">
        <f t="shared" si="360"/>
        <v>0</v>
      </c>
      <c r="AW794" s="91">
        <f t="shared" si="361"/>
        <v>0</v>
      </c>
      <c r="AX794" s="115">
        <f>IF(AV794=0,AX793,IF(VLOOKUP(C793,Сводный!I:L,2,FALSE)&lt;0,IF(AX793&lt;0,AX793-1,-1),IF(AX793&gt;0,AX793+1,1)))</f>
        <v>-1</v>
      </c>
      <c r="AY794" s="120"/>
    </row>
    <row r="795" spans="1:51" s="25" customFormat="1" ht="11.25">
      <c r="A795" s="124"/>
      <c r="B795" s="116">
        <v>794</v>
      </c>
      <c r="C795" s="134"/>
      <c r="D795" s="83"/>
      <c r="E795" s="84"/>
      <c r="F795" s="83"/>
      <c r="G795" s="85"/>
      <c r="H795" s="85"/>
      <c r="I795" s="86"/>
      <c r="J795" s="86"/>
      <c r="K795" s="85"/>
      <c r="L795" s="86"/>
      <c r="M795" s="118"/>
      <c r="N795" s="108"/>
      <c r="O795" s="109"/>
      <c r="P795" s="110"/>
      <c r="Q795" s="86"/>
      <c r="R795" s="86"/>
      <c r="S795" s="128">
        <f t="shared" si="341"/>
        <v>30479.845939999945</v>
      </c>
      <c r="T795" s="128">
        <f t="shared" si="342"/>
        <v>0</v>
      </c>
      <c r="U795" s="126">
        <f t="shared" si="347"/>
        <v>0</v>
      </c>
      <c r="V795" s="126">
        <f t="shared" si="348"/>
        <v>0</v>
      </c>
      <c r="W795" s="125">
        <f t="shared" si="349"/>
        <v>0</v>
      </c>
      <c r="X795" s="125">
        <f t="shared" si="350"/>
        <v>0</v>
      </c>
      <c r="Y795" s="127">
        <f t="shared" si="351"/>
        <v>1407.0099999999979</v>
      </c>
      <c r="Z795" s="127">
        <f t="shared" si="352"/>
        <v>479.84593999999817</v>
      </c>
      <c r="AA795" s="127">
        <f t="shared" si="353"/>
        <v>1407.0099999999979</v>
      </c>
      <c r="AB795" s="127">
        <f t="shared" si="354"/>
        <v>479.84593999999817</v>
      </c>
      <c r="AC795" s="91" t="str">
        <f>VLOOKUP(WEEKDAY(C795,2),Служебный!K$4:L$10,2)</f>
        <v>сб</v>
      </c>
      <c r="AD795" s="111" t="str">
        <f t="shared" si="362"/>
        <v/>
      </c>
      <c r="AE795" s="91" t="e">
        <f>VLOOKUP(G:G,Служебный!B:G,6,)</f>
        <v>#N/A</v>
      </c>
      <c r="AF795" s="91" t="e">
        <f>VLOOKUP(G:G,Служебный!B:G,3,FALSE)</f>
        <v>#N/A</v>
      </c>
      <c r="AG795" s="91" t="e">
        <f>VLOOKUP(G:G,Служебный!B:G,4,FALSE)</f>
        <v>#N/A</v>
      </c>
      <c r="AH795" s="112">
        <f t="shared" si="355"/>
        <v>0</v>
      </c>
      <c r="AI795" s="112">
        <f t="shared" si="356"/>
        <v>0</v>
      </c>
      <c r="AJ795" s="112" t="str">
        <f t="shared" si="337"/>
        <v>интрадей</v>
      </c>
      <c r="AK795" s="91" t="str">
        <f>IF(D795&lt;Служебный!P$3,"Раньше открытия",IF(D795&gt;Служебный!P$6,"Позже закрытия",IF(D795&lt;Служебный!P$4,Служебный!N$4,IF((D795&gt;Служебный!P$5),Служебный!N$6,Служебный!N$5))))</f>
        <v>9:30 - 11:00</v>
      </c>
      <c r="AL795" s="91">
        <f t="shared" si="357"/>
        <v>0</v>
      </c>
      <c r="AM795" s="91">
        <f t="shared" si="358"/>
        <v>0</v>
      </c>
      <c r="AN795" s="91" t="str">
        <f t="shared" si="343"/>
        <v/>
      </c>
      <c r="AO795" s="91" t="str">
        <f t="shared" si="344"/>
        <v/>
      </c>
      <c r="AP795" s="113" t="str">
        <f t="shared" si="345"/>
        <v/>
      </c>
      <c r="AQ795" s="114">
        <f t="shared" si="338"/>
        <v>0</v>
      </c>
      <c r="AR795" s="114">
        <f t="shared" si="339"/>
        <v>30000</v>
      </c>
      <c r="AS795" s="114">
        <f t="shared" si="340"/>
        <v>1.5994864666664823</v>
      </c>
      <c r="AT795" s="114">
        <f t="shared" si="346"/>
        <v>0</v>
      </c>
      <c r="AU795" s="91">
        <f t="shared" si="359"/>
        <v>0</v>
      </c>
      <c r="AV795" s="91">
        <f t="shared" si="360"/>
        <v>0</v>
      </c>
      <c r="AW795" s="91">
        <f t="shared" si="361"/>
        <v>0</v>
      </c>
      <c r="AX795" s="115">
        <f>IF(AV795=0,AX794,IF(VLOOKUP(C794,Сводный!I:L,2,FALSE)&lt;0,IF(AX794&lt;0,AX794-1,-1),IF(AX794&gt;0,AX794+1,1)))</f>
        <v>-1</v>
      </c>
      <c r="AY795" s="120"/>
    </row>
    <row r="796" spans="1:51" s="25" customFormat="1" ht="11.25">
      <c r="A796" s="124"/>
      <c r="B796" s="116">
        <v>795</v>
      </c>
      <c r="C796" s="134"/>
      <c r="D796" s="83"/>
      <c r="E796" s="84"/>
      <c r="F796" s="83"/>
      <c r="G796" s="85"/>
      <c r="H796" s="85"/>
      <c r="I796" s="86"/>
      <c r="J796" s="86"/>
      <c r="K796" s="85"/>
      <c r="L796" s="86"/>
      <c r="M796" s="118"/>
      <c r="N796" s="108"/>
      <c r="O796" s="109"/>
      <c r="P796" s="110"/>
      <c r="Q796" s="86"/>
      <c r="R796" s="86"/>
      <c r="S796" s="128">
        <f t="shared" si="341"/>
        <v>30479.845939999945</v>
      </c>
      <c r="T796" s="128">
        <f t="shared" si="342"/>
        <v>0</v>
      </c>
      <c r="U796" s="126">
        <f t="shared" si="347"/>
        <v>0</v>
      </c>
      <c r="V796" s="126">
        <f t="shared" si="348"/>
        <v>0</v>
      </c>
      <c r="W796" s="125">
        <f t="shared" si="349"/>
        <v>0</v>
      </c>
      <c r="X796" s="125">
        <f t="shared" si="350"/>
        <v>0</v>
      </c>
      <c r="Y796" s="127">
        <f t="shared" si="351"/>
        <v>1407.0099999999979</v>
      </c>
      <c r="Z796" s="127">
        <f t="shared" si="352"/>
        <v>479.84593999999817</v>
      </c>
      <c r="AA796" s="127">
        <f t="shared" si="353"/>
        <v>1407.0099999999979</v>
      </c>
      <c r="AB796" s="127">
        <f t="shared" si="354"/>
        <v>479.84593999999817</v>
      </c>
      <c r="AC796" s="91" t="str">
        <f>VLOOKUP(WEEKDAY(C796,2),Служебный!K$4:L$10,2)</f>
        <v>сб</v>
      </c>
      <c r="AD796" s="111" t="str">
        <f t="shared" si="362"/>
        <v/>
      </c>
      <c r="AE796" s="91" t="e">
        <f>VLOOKUP(G:G,Служебный!B:G,6,)</f>
        <v>#N/A</v>
      </c>
      <c r="AF796" s="91" t="e">
        <f>VLOOKUP(G:G,Служебный!B:G,3,FALSE)</f>
        <v>#N/A</v>
      </c>
      <c r="AG796" s="91" t="e">
        <f>VLOOKUP(G:G,Служебный!B:G,4,FALSE)</f>
        <v>#N/A</v>
      </c>
      <c r="AH796" s="112">
        <f t="shared" si="355"/>
        <v>0</v>
      </c>
      <c r="AI796" s="112">
        <f t="shared" si="356"/>
        <v>0</v>
      </c>
      <c r="AJ796" s="112" t="str">
        <f t="shared" si="337"/>
        <v>интрадей</v>
      </c>
      <c r="AK796" s="91" t="str">
        <f>IF(D796&lt;Служебный!P$3,"Раньше открытия",IF(D796&gt;Служебный!P$6,"Позже закрытия",IF(D796&lt;Служебный!P$4,Служебный!N$4,IF((D796&gt;Служебный!P$5),Служебный!N$6,Служебный!N$5))))</f>
        <v>9:30 - 11:00</v>
      </c>
      <c r="AL796" s="91">
        <f t="shared" si="357"/>
        <v>0</v>
      </c>
      <c r="AM796" s="91">
        <f t="shared" si="358"/>
        <v>0</v>
      </c>
      <c r="AN796" s="91" t="str">
        <f t="shared" si="343"/>
        <v/>
      </c>
      <c r="AO796" s="91" t="str">
        <f t="shared" si="344"/>
        <v/>
      </c>
      <c r="AP796" s="113" t="str">
        <f t="shared" si="345"/>
        <v/>
      </c>
      <c r="AQ796" s="114">
        <f t="shared" si="338"/>
        <v>0</v>
      </c>
      <c r="AR796" s="114">
        <f t="shared" si="339"/>
        <v>30000</v>
      </c>
      <c r="AS796" s="114">
        <f t="shared" si="340"/>
        <v>1.5994864666664823</v>
      </c>
      <c r="AT796" s="114">
        <f t="shared" si="346"/>
        <v>0</v>
      </c>
      <c r="AU796" s="91">
        <f t="shared" si="359"/>
        <v>0</v>
      </c>
      <c r="AV796" s="91">
        <f t="shared" si="360"/>
        <v>0</v>
      </c>
      <c r="AW796" s="91">
        <f t="shared" si="361"/>
        <v>0</v>
      </c>
      <c r="AX796" s="115">
        <f>IF(AV796=0,AX795,IF(VLOOKUP(C795,Сводный!I:L,2,FALSE)&lt;0,IF(AX795&lt;0,AX795-1,-1),IF(AX795&gt;0,AX795+1,1)))</f>
        <v>-1</v>
      </c>
      <c r="AY796" s="120"/>
    </row>
    <row r="797" spans="1:51" s="25" customFormat="1" ht="11.25">
      <c r="A797" s="124"/>
      <c r="B797" s="116">
        <v>796</v>
      </c>
      <c r="C797" s="134"/>
      <c r="D797" s="83"/>
      <c r="E797" s="84"/>
      <c r="F797" s="83"/>
      <c r="G797" s="85"/>
      <c r="H797" s="85"/>
      <c r="I797" s="86"/>
      <c r="J797" s="86"/>
      <c r="K797" s="85"/>
      <c r="L797" s="86"/>
      <c r="M797" s="118"/>
      <c r="N797" s="108"/>
      <c r="O797" s="109"/>
      <c r="P797" s="110"/>
      <c r="Q797" s="86"/>
      <c r="R797" s="86"/>
      <c r="S797" s="128">
        <f t="shared" si="341"/>
        <v>30479.845939999945</v>
      </c>
      <c r="T797" s="128">
        <f t="shared" si="342"/>
        <v>0</v>
      </c>
      <c r="U797" s="126">
        <f t="shared" si="347"/>
        <v>0</v>
      </c>
      <c r="V797" s="126">
        <f t="shared" si="348"/>
        <v>0</v>
      </c>
      <c r="W797" s="125">
        <f t="shared" si="349"/>
        <v>0</v>
      </c>
      <c r="X797" s="125">
        <f t="shared" si="350"/>
        <v>0</v>
      </c>
      <c r="Y797" s="127">
        <f t="shared" si="351"/>
        <v>1407.0099999999979</v>
      </c>
      <c r="Z797" s="127">
        <f t="shared" si="352"/>
        <v>479.84593999999817</v>
      </c>
      <c r="AA797" s="127">
        <f t="shared" si="353"/>
        <v>1407.0099999999979</v>
      </c>
      <c r="AB797" s="127">
        <f t="shared" si="354"/>
        <v>479.84593999999817</v>
      </c>
      <c r="AC797" s="91" t="str">
        <f>VLOOKUP(WEEKDAY(C797,2),Служебный!K$4:L$10,2)</f>
        <v>сб</v>
      </c>
      <c r="AD797" s="111" t="str">
        <f t="shared" si="362"/>
        <v/>
      </c>
      <c r="AE797" s="91" t="e">
        <f>VLOOKUP(G:G,Служебный!B:G,6,)</f>
        <v>#N/A</v>
      </c>
      <c r="AF797" s="91" t="e">
        <f>VLOOKUP(G:G,Служебный!B:G,3,FALSE)</f>
        <v>#N/A</v>
      </c>
      <c r="AG797" s="91" t="e">
        <f>VLOOKUP(G:G,Служебный!B:G,4,FALSE)</f>
        <v>#N/A</v>
      </c>
      <c r="AH797" s="112">
        <f t="shared" si="355"/>
        <v>0</v>
      </c>
      <c r="AI797" s="112">
        <f t="shared" si="356"/>
        <v>0</v>
      </c>
      <c r="AJ797" s="112" t="str">
        <f t="shared" si="337"/>
        <v>интрадей</v>
      </c>
      <c r="AK797" s="91" t="str">
        <f>IF(D797&lt;Служебный!P$3,"Раньше открытия",IF(D797&gt;Служебный!P$6,"Позже закрытия",IF(D797&lt;Служебный!P$4,Служебный!N$4,IF((D797&gt;Служебный!P$5),Служебный!N$6,Служебный!N$5))))</f>
        <v>9:30 - 11:00</v>
      </c>
      <c r="AL797" s="91">
        <f t="shared" si="357"/>
        <v>0</v>
      </c>
      <c r="AM797" s="91">
        <f t="shared" si="358"/>
        <v>0</v>
      </c>
      <c r="AN797" s="91" t="str">
        <f t="shared" si="343"/>
        <v/>
      </c>
      <c r="AO797" s="91" t="str">
        <f t="shared" si="344"/>
        <v/>
      </c>
      <c r="AP797" s="113" t="str">
        <f t="shared" si="345"/>
        <v/>
      </c>
      <c r="AQ797" s="114">
        <f t="shared" si="338"/>
        <v>0</v>
      </c>
      <c r="AR797" s="114">
        <f t="shared" si="339"/>
        <v>30000</v>
      </c>
      <c r="AS797" s="114">
        <f t="shared" si="340"/>
        <v>1.5994864666664823</v>
      </c>
      <c r="AT797" s="114">
        <f t="shared" si="346"/>
        <v>0</v>
      </c>
      <c r="AU797" s="91">
        <f t="shared" si="359"/>
        <v>0</v>
      </c>
      <c r="AV797" s="91">
        <f t="shared" si="360"/>
        <v>0</v>
      </c>
      <c r="AW797" s="91">
        <f t="shared" si="361"/>
        <v>0</v>
      </c>
      <c r="AX797" s="115">
        <f>IF(AV797=0,AX796,IF(VLOOKUP(C796,Сводный!I:L,2,FALSE)&lt;0,IF(AX796&lt;0,AX796-1,-1),IF(AX796&gt;0,AX796+1,1)))</f>
        <v>-1</v>
      </c>
      <c r="AY797" s="120"/>
    </row>
    <row r="798" spans="1:51" s="25" customFormat="1" ht="11.25">
      <c r="A798" s="124"/>
      <c r="B798" s="116">
        <v>797</v>
      </c>
      <c r="C798" s="134"/>
      <c r="D798" s="83"/>
      <c r="E798" s="84"/>
      <c r="F798" s="83"/>
      <c r="G798" s="85"/>
      <c r="H798" s="85"/>
      <c r="I798" s="86"/>
      <c r="J798" s="86"/>
      <c r="K798" s="85"/>
      <c r="L798" s="86"/>
      <c r="M798" s="118"/>
      <c r="N798" s="108"/>
      <c r="O798" s="109"/>
      <c r="P798" s="110"/>
      <c r="Q798" s="86"/>
      <c r="R798" s="86"/>
      <c r="S798" s="128">
        <f t="shared" si="341"/>
        <v>30479.845939999945</v>
      </c>
      <c r="T798" s="128">
        <f t="shared" si="342"/>
        <v>0</v>
      </c>
      <c r="U798" s="126">
        <f t="shared" si="347"/>
        <v>0</v>
      </c>
      <c r="V798" s="126">
        <f t="shared" si="348"/>
        <v>0</v>
      </c>
      <c r="W798" s="125">
        <f t="shared" si="349"/>
        <v>0</v>
      </c>
      <c r="X798" s="125">
        <f t="shared" si="350"/>
        <v>0</v>
      </c>
      <c r="Y798" s="127">
        <f t="shared" si="351"/>
        <v>1407.0099999999979</v>
      </c>
      <c r="Z798" s="127">
        <f t="shared" si="352"/>
        <v>479.84593999999817</v>
      </c>
      <c r="AA798" s="127">
        <f t="shared" si="353"/>
        <v>1407.0099999999979</v>
      </c>
      <c r="AB798" s="127">
        <f t="shared" si="354"/>
        <v>479.84593999999817</v>
      </c>
      <c r="AC798" s="91" t="str">
        <f>VLOOKUP(WEEKDAY(C798,2),Служебный!K$4:L$10,2)</f>
        <v>сб</v>
      </c>
      <c r="AD798" s="111" t="str">
        <f t="shared" si="362"/>
        <v/>
      </c>
      <c r="AE798" s="91" t="e">
        <f>VLOOKUP(G:G,Служебный!B:G,6,)</f>
        <v>#N/A</v>
      </c>
      <c r="AF798" s="91" t="e">
        <f>VLOOKUP(G:G,Служебный!B:G,3,FALSE)</f>
        <v>#N/A</v>
      </c>
      <c r="AG798" s="91" t="e">
        <f>VLOOKUP(G:G,Служебный!B:G,4,FALSE)</f>
        <v>#N/A</v>
      </c>
      <c r="AH798" s="112">
        <f t="shared" si="355"/>
        <v>0</v>
      </c>
      <c r="AI798" s="112">
        <f t="shared" si="356"/>
        <v>0</v>
      </c>
      <c r="AJ798" s="112" t="str">
        <f t="shared" si="337"/>
        <v>интрадей</v>
      </c>
      <c r="AK798" s="91" t="str">
        <f>IF(D798&lt;Служебный!P$3,"Раньше открытия",IF(D798&gt;Служебный!P$6,"Позже закрытия",IF(D798&lt;Служебный!P$4,Служебный!N$4,IF((D798&gt;Служебный!P$5),Служебный!N$6,Служебный!N$5))))</f>
        <v>9:30 - 11:00</v>
      </c>
      <c r="AL798" s="91">
        <f t="shared" si="357"/>
        <v>0</v>
      </c>
      <c r="AM798" s="91">
        <f t="shared" si="358"/>
        <v>0</v>
      </c>
      <c r="AN798" s="91" t="str">
        <f t="shared" si="343"/>
        <v/>
      </c>
      <c r="AO798" s="91" t="str">
        <f t="shared" si="344"/>
        <v/>
      </c>
      <c r="AP798" s="113" t="str">
        <f t="shared" si="345"/>
        <v/>
      </c>
      <c r="AQ798" s="114">
        <f t="shared" si="338"/>
        <v>0</v>
      </c>
      <c r="AR798" s="114">
        <f t="shared" si="339"/>
        <v>30000</v>
      </c>
      <c r="AS798" s="114">
        <f t="shared" si="340"/>
        <v>1.5994864666664823</v>
      </c>
      <c r="AT798" s="114">
        <f t="shared" si="346"/>
        <v>0</v>
      </c>
      <c r="AU798" s="91">
        <f t="shared" si="359"/>
        <v>0</v>
      </c>
      <c r="AV798" s="91">
        <f t="shared" si="360"/>
        <v>0</v>
      </c>
      <c r="AW798" s="91">
        <f t="shared" si="361"/>
        <v>0</v>
      </c>
      <c r="AX798" s="115">
        <f>IF(AV798=0,AX797,IF(VLOOKUP(C797,Сводный!I:L,2,FALSE)&lt;0,IF(AX797&lt;0,AX797-1,-1),IF(AX797&gt;0,AX797+1,1)))</f>
        <v>-1</v>
      </c>
      <c r="AY798" s="120"/>
    </row>
    <row r="799" spans="1:51" s="25" customFormat="1" ht="11.25">
      <c r="A799" s="124"/>
      <c r="B799" s="116">
        <v>798</v>
      </c>
      <c r="C799" s="134"/>
      <c r="D799" s="83"/>
      <c r="E799" s="84"/>
      <c r="F799" s="83"/>
      <c r="G799" s="85"/>
      <c r="H799" s="85"/>
      <c r="I799" s="86"/>
      <c r="J799" s="86"/>
      <c r="K799" s="85"/>
      <c r="L799" s="86"/>
      <c r="M799" s="118"/>
      <c r="N799" s="108"/>
      <c r="O799" s="109"/>
      <c r="P799" s="110"/>
      <c r="Q799" s="86"/>
      <c r="R799" s="86"/>
      <c r="S799" s="128">
        <f t="shared" si="341"/>
        <v>30479.845939999945</v>
      </c>
      <c r="T799" s="128">
        <f t="shared" si="342"/>
        <v>0</v>
      </c>
      <c r="U799" s="126">
        <f t="shared" si="347"/>
        <v>0</v>
      </c>
      <c r="V799" s="126">
        <f t="shared" si="348"/>
        <v>0</v>
      </c>
      <c r="W799" s="125">
        <f t="shared" si="349"/>
        <v>0</v>
      </c>
      <c r="X799" s="125">
        <f t="shared" si="350"/>
        <v>0</v>
      </c>
      <c r="Y799" s="127">
        <f t="shared" si="351"/>
        <v>1407.0099999999979</v>
      </c>
      <c r="Z799" s="127">
        <f t="shared" si="352"/>
        <v>479.84593999999817</v>
      </c>
      <c r="AA799" s="127">
        <f t="shared" si="353"/>
        <v>1407.0099999999979</v>
      </c>
      <c r="AB799" s="127">
        <f t="shared" si="354"/>
        <v>479.84593999999817</v>
      </c>
      <c r="AC799" s="91" t="str">
        <f>VLOOKUP(WEEKDAY(C799,2),Служебный!K$4:L$10,2)</f>
        <v>сб</v>
      </c>
      <c r="AD799" s="111" t="str">
        <f t="shared" si="362"/>
        <v/>
      </c>
      <c r="AE799" s="91" t="e">
        <f>VLOOKUP(G:G,Служебный!B:G,6,)</f>
        <v>#N/A</v>
      </c>
      <c r="AF799" s="91" t="e">
        <f>VLOOKUP(G:G,Служебный!B:G,3,FALSE)</f>
        <v>#N/A</v>
      </c>
      <c r="AG799" s="91" t="e">
        <f>VLOOKUP(G:G,Служебный!B:G,4,FALSE)</f>
        <v>#N/A</v>
      </c>
      <c r="AH799" s="112">
        <f t="shared" si="355"/>
        <v>0</v>
      </c>
      <c r="AI799" s="112">
        <f t="shared" si="356"/>
        <v>0</v>
      </c>
      <c r="AJ799" s="112" t="str">
        <f t="shared" si="337"/>
        <v>интрадей</v>
      </c>
      <c r="AK799" s="91" t="str">
        <f>IF(D799&lt;Служебный!P$3,"Раньше открытия",IF(D799&gt;Служебный!P$6,"Позже закрытия",IF(D799&lt;Служебный!P$4,Служебный!N$4,IF((D799&gt;Служебный!P$5),Служебный!N$6,Служебный!N$5))))</f>
        <v>9:30 - 11:00</v>
      </c>
      <c r="AL799" s="91">
        <f t="shared" si="357"/>
        <v>0</v>
      </c>
      <c r="AM799" s="91">
        <f t="shared" si="358"/>
        <v>0</v>
      </c>
      <c r="AN799" s="91" t="str">
        <f t="shared" si="343"/>
        <v/>
      </c>
      <c r="AO799" s="91" t="str">
        <f t="shared" si="344"/>
        <v/>
      </c>
      <c r="AP799" s="113" t="str">
        <f t="shared" si="345"/>
        <v/>
      </c>
      <c r="AQ799" s="114">
        <f t="shared" si="338"/>
        <v>0</v>
      </c>
      <c r="AR799" s="114">
        <f t="shared" si="339"/>
        <v>30000</v>
      </c>
      <c r="AS799" s="114">
        <f t="shared" si="340"/>
        <v>1.5994864666664823</v>
      </c>
      <c r="AT799" s="114">
        <f t="shared" si="346"/>
        <v>0</v>
      </c>
      <c r="AU799" s="91">
        <f t="shared" si="359"/>
        <v>0</v>
      </c>
      <c r="AV799" s="91">
        <f t="shared" si="360"/>
        <v>0</v>
      </c>
      <c r="AW799" s="91">
        <f t="shared" si="361"/>
        <v>0</v>
      </c>
      <c r="AX799" s="115">
        <f>IF(AV799=0,AX798,IF(VLOOKUP(C798,Сводный!I:L,2,FALSE)&lt;0,IF(AX798&lt;0,AX798-1,-1),IF(AX798&gt;0,AX798+1,1)))</f>
        <v>-1</v>
      </c>
      <c r="AY799" s="120"/>
    </row>
    <row r="800" spans="1:51" s="25" customFormat="1" ht="11.25">
      <c r="A800" s="124"/>
      <c r="B800" s="116">
        <v>799</v>
      </c>
      <c r="C800" s="134"/>
      <c r="D800" s="83"/>
      <c r="E800" s="84"/>
      <c r="F800" s="83"/>
      <c r="G800" s="85"/>
      <c r="H800" s="85"/>
      <c r="I800" s="86"/>
      <c r="J800" s="86"/>
      <c r="K800" s="85"/>
      <c r="L800" s="86"/>
      <c r="M800" s="118"/>
      <c r="N800" s="108"/>
      <c r="O800" s="109"/>
      <c r="P800" s="110"/>
      <c r="Q800" s="86"/>
      <c r="R800" s="86"/>
      <c r="S800" s="128">
        <f t="shared" si="341"/>
        <v>30479.845939999945</v>
      </c>
      <c r="T800" s="128">
        <f t="shared" si="342"/>
        <v>0</v>
      </c>
      <c r="U800" s="126">
        <f t="shared" si="347"/>
        <v>0</v>
      </c>
      <c r="V800" s="126">
        <f t="shared" si="348"/>
        <v>0</v>
      </c>
      <c r="W800" s="125">
        <f t="shared" si="349"/>
        <v>0</v>
      </c>
      <c r="X800" s="125">
        <f t="shared" si="350"/>
        <v>0</v>
      </c>
      <c r="Y800" s="127">
        <f t="shared" si="351"/>
        <v>1407.0099999999979</v>
      </c>
      <c r="Z800" s="127">
        <f t="shared" si="352"/>
        <v>479.84593999999817</v>
      </c>
      <c r="AA800" s="127">
        <f t="shared" si="353"/>
        <v>1407.0099999999979</v>
      </c>
      <c r="AB800" s="127">
        <f t="shared" si="354"/>
        <v>479.84593999999817</v>
      </c>
      <c r="AC800" s="91" t="str">
        <f>VLOOKUP(WEEKDAY(C800,2),Служебный!K$4:L$10,2)</f>
        <v>сб</v>
      </c>
      <c r="AD800" s="111" t="str">
        <f t="shared" si="362"/>
        <v/>
      </c>
      <c r="AE800" s="91" t="e">
        <f>VLOOKUP(G:G,Служебный!B:G,6,)</f>
        <v>#N/A</v>
      </c>
      <c r="AF800" s="91" t="e">
        <f>VLOOKUP(G:G,Служебный!B:G,3,FALSE)</f>
        <v>#N/A</v>
      </c>
      <c r="AG800" s="91" t="e">
        <f>VLOOKUP(G:G,Служебный!B:G,4,FALSE)</f>
        <v>#N/A</v>
      </c>
      <c r="AH800" s="112">
        <f t="shared" si="355"/>
        <v>0</v>
      </c>
      <c r="AI800" s="112">
        <f t="shared" si="356"/>
        <v>0</v>
      </c>
      <c r="AJ800" s="112" t="str">
        <f t="shared" si="337"/>
        <v>интрадей</v>
      </c>
      <c r="AK800" s="91" t="str">
        <f>IF(D800&lt;Служебный!P$3,"Раньше открытия",IF(D800&gt;Служебный!P$6,"Позже закрытия",IF(D800&lt;Служебный!P$4,Служебный!N$4,IF((D800&gt;Служебный!P$5),Служебный!N$6,Служебный!N$5))))</f>
        <v>9:30 - 11:00</v>
      </c>
      <c r="AL800" s="91">
        <f t="shared" si="357"/>
        <v>0</v>
      </c>
      <c r="AM800" s="91">
        <f t="shared" si="358"/>
        <v>0</v>
      </c>
      <c r="AN800" s="91" t="str">
        <f t="shared" si="343"/>
        <v/>
      </c>
      <c r="AO800" s="91" t="str">
        <f t="shared" si="344"/>
        <v/>
      </c>
      <c r="AP800" s="113" t="str">
        <f t="shared" si="345"/>
        <v/>
      </c>
      <c r="AQ800" s="114">
        <f t="shared" si="338"/>
        <v>0</v>
      </c>
      <c r="AR800" s="114">
        <f t="shared" si="339"/>
        <v>30000</v>
      </c>
      <c r="AS800" s="114">
        <f t="shared" si="340"/>
        <v>1.5994864666664823</v>
      </c>
      <c r="AT800" s="114">
        <f t="shared" si="346"/>
        <v>0</v>
      </c>
      <c r="AU800" s="91">
        <f t="shared" si="359"/>
        <v>0</v>
      </c>
      <c r="AV800" s="91">
        <f t="shared" si="360"/>
        <v>0</v>
      </c>
      <c r="AW800" s="91">
        <f t="shared" si="361"/>
        <v>0</v>
      </c>
      <c r="AX800" s="115">
        <f>IF(AV800=0,AX799,IF(VLOOKUP(C799,Сводный!I:L,2,FALSE)&lt;0,IF(AX799&lt;0,AX799-1,-1),IF(AX799&gt;0,AX799+1,1)))</f>
        <v>-1</v>
      </c>
      <c r="AY800" s="120"/>
    </row>
    <row r="801" spans="1:51" s="25" customFormat="1" ht="11.25">
      <c r="A801" s="124"/>
      <c r="B801" s="116">
        <v>800</v>
      </c>
      <c r="C801" s="134"/>
      <c r="D801" s="83"/>
      <c r="E801" s="84"/>
      <c r="F801" s="83"/>
      <c r="G801" s="85"/>
      <c r="H801" s="85"/>
      <c r="I801" s="86"/>
      <c r="J801" s="86"/>
      <c r="K801" s="85"/>
      <c r="L801" s="86"/>
      <c r="M801" s="118"/>
      <c r="N801" s="108"/>
      <c r="O801" s="109"/>
      <c r="P801" s="110"/>
      <c r="Q801" s="86"/>
      <c r="R801" s="86"/>
      <c r="S801" s="128">
        <f t="shared" si="341"/>
        <v>30479.845939999945</v>
      </c>
      <c r="T801" s="128">
        <f t="shared" si="342"/>
        <v>0</v>
      </c>
      <c r="U801" s="126">
        <f t="shared" si="347"/>
        <v>0</v>
      </c>
      <c r="V801" s="126">
        <f t="shared" si="348"/>
        <v>0</v>
      </c>
      <c r="W801" s="125">
        <f t="shared" si="349"/>
        <v>0</v>
      </c>
      <c r="X801" s="125">
        <f t="shared" si="350"/>
        <v>0</v>
      </c>
      <c r="Y801" s="127">
        <f t="shared" si="351"/>
        <v>1407.0099999999979</v>
      </c>
      <c r="Z801" s="127">
        <f t="shared" si="352"/>
        <v>479.84593999999817</v>
      </c>
      <c r="AA801" s="127">
        <f t="shared" si="353"/>
        <v>1407.0099999999979</v>
      </c>
      <c r="AB801" s="127">
        <f t="shared" si="354"/>
        <v>479.84593999999817</v>
      </c>
      <c r="AC801" s="91" t="str">
        <f>VLOOKUP(WEEKDAY(C801,2),Служебный!K$4:L$10,2)</f>
        <v>сб</v>
      </c>
      <c r="AD801" s="111" t="str">
        <f t="shared" si="362"/>
        <v/>
      </c>
      <c r="AE801" s="91" t="e">
        <f>VLOOKUP(G:G,Служебный!B:G,6,)</f>
        <v>#N/A</v>
      </c>
      <c r="AF801" s="91" t="e">
        <f>VLOOKUP(G:G,Служебный!B:G,3,FALSE)</f>
        <v>#N/A</v>
      </c>
      <c r="AG801" s="91" t="e">
        <f>VLOOKUP(G:G,Служебный!B:G,4,FALSE)</f>
        <v>#N/A</v>
      </c>
      <c r="AH801" s="112">
        <f t="shared" si="355"/>
        <v>0</v>
      </c>
      <c r="AI801" s="112">
        <f t="shared" si="356"/>
        <v>0</v>
      </c>
      <c r="AJ801" s="112" t="str">
        <f t="shared" si="337"/>
        <v>интрадей</v>
      </c>
      <c r="AK801" s="91" t="str">
        <f>IF(D801&lt;Служебный!P$3,"Раньше открытия",IF(D801&gt;Служебный!P$6,"Позже закрытия",IF(D801&lt;Служебный!P$4,Служебный!N$4,IF((D801&gt;Служебный!P$5),Служебный!N$6,Служебный!N$5))))</f>
        <v>9:30 - 11:00</v>
      </c>
      <c r="AL801" s="91">
        <f t="shared" si="357"/>
        <v>0</v>
      </c>
      <c r="AM801" s="91">
        <f t="shared" si="358"/>
        <v>0</v>
      </c>
      <c r="AN801" s="91" t="str">
        <f t="shared" si="343"/>
        <v/>
      </c>
      <c r="AO801" s="91" t="str">
        <f t="shared" si="344"/>
        <v/>
      </c>
      <c r="AP801" s="113" t="str">
        <f t="shared" si="345"/>
        <v/>
      </c>
      <c r="AQ801" s="114">
        <f t="shared" si="338"/>
        <v>0</v>
      </c>
      <c r="AR801" s="114">
        <f t="shared" si="339"/>
        <v>30000</v>
      </c>
      <c r="AS801" s="114">
        <f t="shared" si="340"/>
        <v>1.5994864666664823</v>
      </c>
      <c r="AT801" s="114">
        <f t="shared" si="346"/>
        <v>0</v>
      </c>
      <c r="AU801" s="91">
        <f t="shared" si="359"/>
        <v>0</v>
      </c>
      <c r="AV801" s="91">
        <f t="shared" si="360"/>
        <v>0</v>
      </c>
      <c r="AW801" s="91">
        <f t="shared" si="361"/>
        <v>0</v>
      </c>
      <c r="AX801" s="115">
        <f>IF(AV801=0,AX800,IF(VLOOKUP(C800,Сводный!I:L,2,FALSE)&lt;0,IF(AX800&lt;0,AX800-1,-1),IF(AX800&gt;0,AX800+1,1)))</f>
        <v>-1</v>
      </c>
      <c r="AY801" s="120"/>
    </row>
    <row r="802" spans="1:51" s="25" customFormat="1" ht="11.25">
      <c r="A802" s="124"/>
      <c r="B802" s="116">
        <v>801</v>
      </c>
      <c r="C802" s="134"/>
      <c r="D802" s="83"/>
      <c r="E802" s="84"/>
      <c r="F802" s="83"/>
      <c r="G802" s="85"/>
      <c r="H802" s="85"/>
      <c r="I802" s="86"/>
      <c r="J802" s="86"/>
      <c r="K802" s="85"/>
      <c r="L802" s="86"/>
      <c r="M802" s="118"/>
      <c r="N802" s="108"/>
      <c r="O802" s="109"/>
      <c r="P802" s="110"/>
      <c r="Q802" s="86"/>
      <c r="R802" s="86"/>
      <c r="S802" s="128">
        <f t="shared" si="341"/>
        <v>30479.845939999945</v>
      </c>
      <c r="T802" s="128">
        <f t="shared" si="342"/>
        <v>0</v>
      </c>
      <c r="U802" s="126">
        <f t="shared" si="347"/>
        <v>0</v>
      </c>
      <c r="V802" s="126">
        <f t="shared" si="348"/>
        <v>0</v>
      </c>
      <c r="W802" s="125">
        <f t="shared" si="349"/>
        <v>0</v>
      </c>
      <c r="X802" s="125">
        <f t="shared" si="350"/>
        <v>0</v>
      </c>
      <c r="Y802" s="127">
        <f t="shared" si="351"/>
        <v>1407.0099999999979</v>
      </c>
      <c r="Z802" s="127">
        <f t="shared" si="352"/>
        <v>479.84593999999817</v>
      </c>
      <c r="AA802" s="127">
        <f t="shared" si="353"/>
        <v>1407.0099999999979</v>
      </c>
      <c r="AB802" s="127">
        <f t="shared" si="354"/>
        <v>479.84593999999817</v>
      </c>
      <c r="AC802" s="91" t="str">
        <f>VLOOKUP(WEEKDAY(C802,2),Служебный!K$4:L$10,2)</f>
        <v>сб</v>
      </c>
      <c r="AD802" s="111" t="str">
        <f t="shared" si="362"/>
        <v/>
      </c>
      <c r="AE802" s="91" t="e">
        <f>VLOOKUP(G:G,Служебный!B:G,6,)</f>
        <v>#N/A</v>
      </c>
      <c r="AF802" s="91" t="e">
        <f>VLOOKUP(G:G,Служебный!B:G,3,FALSE)</f>
        <v>#N/A</v>
      </c>
      <c r="AG802" s="91" t="e">
        <f>VLOOKUP(G:G,Служебный!B:G,4,FALSE)</f>
        <v>#N/A</v>
      </c>
      <c r="AH802" s="112">
        <f t="shared" si="355"/>
        <v>0</v>
      </c>
      <c r="AI802" s="112">
        <f t="shared" si="356"/>
        <v>0</v>
      </c>
      <c r="AJ802" s="112" t="str">
        <f t="shared" si="337"/>
        <v>интрадей</v>
      </c>
      <c r="AK802" s="91" t="str">
        <f>IF(D802&lt;Служебный!P$3,"Раньше открытия",IF(D802&gt;Служебный!P$6,"Позже закрытия",IF(D802&lt;Служебный!P$4,Служебный!N$4,IF((D802&gt;Служебный!P$5),Служебный!N$6,Служебный!N$5))))</f>
        <v>9:30 - 11:00</v>
      </c>
      <c r="AL802" s="91">
        <f t="shared" si="357"/>
        <v>0</v>
      </c>
      <c r="AM802" s="91">
        <f t="shared" si="358"/>
        <v>0</v>
      </c>
      <c r="AN802" s="91" t="str">
        <f t="shared" si="343"/>
        <v/>
      </c>
      <c r="AO802" s="91" t="str">
        <f t="shared" si="344"/>
        <v/>
      </c>
      <c r="AP802" s="113" t="str">
        <f t="shared" si="345"/>
        <v/>
      </c>
      <c r="AQ802" s="114">
        <f t="shared" si="338"/>
        <v>0</v>
      </c>
      <c r="AR802" s="114">
        <f t="shared" si="339"/>
        <v>30000</v>
      </c>
      <c r="AS802" s="114">
        <f t="shared" si="340"/>
        <v>1.5994864666664823</v>
      </c>
      <c r="AT802" s="114">
        <f t="shared" si="346"/>
        <v>0</v>
      </c>
      <c r="AU802" s="91">
        <f t="shared" si="359"/>
        <v>0</v>
      </c>
      <c r="AV802" s="91">
        <f t="shared" si="360"/>
        <v>0</v>
      </c>
      <c r="AW802" s="91">
        <f t="shared" si="361"/>
        <v>0</v>
      </c>
      <c r="AX802" s="115">
        <f>IF(AV802=0,AX801,IF(VLOOKUP(C801,Сводный!I:L,2,FALSE)&lt;0,IF(AX801&lt;0,AX801-1,-1),IF(AX801&gt;0,AX801+1,1)))</f>
        <v>-1</v>
      </c>
      <c r="AY802" s="120"/>
    </row>
    <row r="803" spans="1:51" s="25" customFormat="1" ht="11.25">
      <c r="A803" s="124"/>
      <c r="B803" s="116">
        <v>802</v>
      </c>
      <c r="C803" s="134"/>
      <c r="D803" s="83"/>
      <c r="E803" s="84"/>
      <c r="F803" s="83"/>
      <c r="G803" s="85"/>
      <c r="H803" s="85"/>
      <c r="I803" s="86"/>
      <c r="J803" s="86"/>
      <c r="K803" s="85"/>
      <c r="L803" s="86"/>
      <c r="M803" s="118"/>
      <c r="N803" s="108"/>
      <c r="O803" s="109"/>
      <c r="P803" s="110"/>
      <c r="Q803" s="86"/>
      <c r="R803" s="86"/>
      <c r="S803" s="128">
        <f t="shared" si="341"/>
        <v>30479.845939999945</v>
      </c>
      <c r="T803" s="128">
        <f t="shared" si="342"/>
        <v>0</v>
      </c>
      <c r="U803" s="126">
        <f t="shared" si="347"/>
        <v>0</v>
      </c>
      <c r="V803" s="126">
        <f t="shared" si="348"/>
        <v>0</v>
      </c>
      <c r="W803" s="125">
        <f t="shared" si="349"/>
        <v>0</v>
      </c>
      <c r="X803" s="125">
        <f t="shared" si="350"/>
        <v>0</v>
      </c>
      <c r="Y803" s="127">
        <f t="shared" si="351"/>
        <v>1407.0099999999979</v>
      </c>
      <c r="Z803" s="127">
        <f t="shared" si="352"/>
        <v>479.84593999999817</v>
      </c>
      <c r="AA803" s="127">
        <f t="shared" si="353"/>
        <v>1407.0099999999979</v>
      </c>
      <c r="AB803" s="127">
        <f t="shared" si="354"/>
        <v>479.84593999999817</v>
      </c>
      <c r="AC803" s="91" t="str">
        <f>VLOOKUP(WEEKDAY(C803,2),Служебный!K$4:L$10,2)</f>
        <v>сб</v>
      </c>
      <c r="AD803" s="111" t="str">
        <f t="shared" si="362"/>
        <v/>
      </c>
      <c r="AE803" s="91" t="e">
        <f>VLOOKUP(G:G,Служебный!B:G,6,)</f>
        <v>#N/A</v>
      </c>
      <c r="AF803" s="91" t="e">
        <f>VLOOKUP(G:G,Служебный!B:G,3,FALSE)</f>
        <v>#N/A</v>
      </c>
      <c r="AG803" s="91" t="e">
        <f>VLOOKUP(G:G,Служебный!B:G,4,FALSE)</f>
        <v>#N/A</v>
      </c>
      <c r="AH803" s="112">
        <f t="shared" si="355"/>
        <v>0</v>
      </c>
      <c r="AI803" s="112">
        <f t="shared" si="356"/>
        <v>0</v>
      </c>
      <c r="AJ803" s="112" t="str">
        <f t="shared" si="337"/>
        <v>интрадей</v>
      </c>
      <c r="AK803" s="91" t="str">
        <f>IF(D803&lt;Служебный!P$3,"Раньше открытия",IF(D803&gt;Служебный!P$6,"Позже закрытия",IF(D803&lt;Служебный!P$4,Служебный!N$4,IF((D803&gt;Служебный!P$5),Служебный!N$6,Служебный!N$5))))</f>
        <v>9:30 - 11:00</v>
      </c>
      <c r="AL803" s="91">
        <f t="shared" si="357"/>
        <v>0</v>
      </c>
      <c r="AM803" s="91">
        <f t="shared" si="358"/>
        <v>0</v>
      </c>
      <c r="AN803" s="91" t="str">
        <f t="shared" si="343"/>
        <v/>
      </c>
      <c r="AO803" s="91" t="str">
        <f t="shared" si="344"/>
        <v/>
      </c>
      <c r="AP803" s="113" t="str">
        <f t="shared" si="345"/>
        <v/>
      </c>
      <c r="AQ803" s="114">
        <f t="shared" si="338"/>
        <v>0</v>
      </c>
      <c r="AR803" s="114">
        <f t="shared" si="339"/>
        <v>30000</v>
      </c>
      <c r="AS803" s="114">
        <f t="shared" si="340"/>
        <v>1.5994864666664823</v>
      </c>
      <c r="AT803" s="114">
        <f t="shared" si="346"/>
        <v>0</v>
      </c>
      <c r="AU803" s="91">
        <f t="shared" si="359"/>
        <v>0</v>
      </c>
      <c r="AV803" s="91">
        <f t="shared" si="360"/>
        <v>0</v>
      </c>
      <c r="AW803" s="91">
        <f t="shared" si="361"/>
        <v>0</v>
      </c>
      <c r="AX803" s="115">
        <f>IF(AV803=0,AX802,IF(VLOOKUP(C802,Сводный!I:L,2,FALSE)&lt;0,IF(AX802&lt;0,AX802-1,-1),IF(AX802&gt;0,AX802+1,1)))</f>
        <v>-1</v>
      </c>
      <c r="AY803" s="120"/>
    </row>
    <row r="804" spans="1:51" s="25" customFormat="1" ht="11.25">
      <c r="A804" s="124"/>
      <c r="B804" s="116">
        <v>803</v>
      </c>
      <c r="C804" s="134"/>
      <c r="D804" s="83"/>
      <c r="E804" s="84"/>
      <c r="F804" s="83"/>
      <c r="G804" s="85"/>
      <c r="H804" s="85"/>
      <c r="I804" s="86"/>
      <c r="J804" s="86"/>
      <c r="K804" s="85"/>
      <c r="L804" s="86"/>
      <c r="M804" s="118"/>
      <c r="N804" s="108"/>
      <c r="O804" s="109"/>
      <c r="P804" s="110"/>
      <c r="Q804" s="86"/>
      <c r="R804" s="86"/>
      <c r="S804" s="128">
        <f t="shared" si="341"/>
        <v>30479.845939999945</v>
      </c>
      <c r="T804" s="128">
        <f t="shared" si="342"/>
        <v>0</v>
      </c>
      <c r="U804" s="126">
        <f t="shared" si="347"/>
        <v>0</v>
      </c>
      <c r="V804" s="126">
        <f t="shared" si="348"/>
        <v>0</v>
      </c>
      <c r="W804" s="125">
        <f t="shared" si="349"/>
        <v>0</v>
      </c>
      <c r="X804" s="125">
        <f t="shared" si="350"/>
        <v>0</v>
      </c>
      <c r="Y804" s="127">
        <f t="shared" si="351"/>
        <v>1407.0099999999979</v>
      </c>
      <c r="Z804" s="127">
        <f t="shared" si="352"/>
        <v>479.84593999999817</v>
      </c>
      <c r="AA804" s="127">
        <f t="shared" si="353"/>
        <v>1407.0099999999979</v>
      </c>
      <c r="AB804" s="127">
        <f t="shared" si="354"/>
        <v>479.84593999999817</v>
      </c>
      <c r="AC804" s="91" t="str">
        <f>VLOOKUP(WEEKDAY(C804,2),Служебный!K$4:L$10,2)</f>
        <v>сб</v>
      </c>
      <c r="AD804" s="111" t="str">
        <f t="shared" si="362"/>
        <v/>
      </c>
      <c r="AE804" s="91" t="e">
        <f>VLOOKUP(G:G,Служебный!B:G,6,)</f>
        <v>#N/A</v>
      </c>
      <c r="AF804" s="91" t="e">
        <f>VLOOKUP(G:G,Служебный!B:G,3,FALSE)</f>
        <v>#N/A</v>
      </c>
      <c r="AG804" s="91" t="e">
        <f>VLOOKUP(G:G,Служебный!B:G,4,FALSE)</f>
        <v>#N/A</v>
      </c>
      <c r="AH804" s="112">
        <f t="shared" si="355"/>
        <v>0</v>
      </c>
      <c r="AI804" s="112">
        <f t="shared" si="356"/>
        <v>0</v>
      </c>
      <c r="AJ804" s="112" t="str">
        <f t="shared" si="337"/>
        <v>интрадей</v>
      </c>
      <c r="AK804" s="91" t="str">
        <f>IF(D804&lt;Служебный!P$3,"Раньше открытия",IF(D804&gt;Служебный!P$6,"Позже закрытия",IF(D804&lt;Служебный!P$4,Служебный!N$4,IF((D804&gt;Служебный!P$5),Служебный!N$6,Служебный!N$5))))</f>
        <v>9:30 - 11:00</v>
      </c>
      <c r="AL804" s="91">
        <f t="shared" si="357"/>
        <v>0</v>
      </c>
      <c r="AM804" s="91">
        <f t="shared" si="358"/>
        <v>0</v>
      </c>
      <c r="AN804" s="91" t="str">
        <f t="shared" si="343"/>
        <v/>
      </c>
      <c r="AO804" s="91" t="str">
        <f t="shared" si="344"/>
        <v/>
      </c>
      <c r="AP804" s="113" t="str">
        <f t="shared" si="345"/>
        <v/>
      </c>
      <c r="AQ804" s="114">
        <f t="shared" si="338"/>
        <v>0</v>
      </c>
      <c r="AR804" s="114">
        <f t="shared" si="339"/>
        <v>30000</v>
      </c>
      <c r="AS804" s="114">
        <f t="shared" si="340"/>
        <v>1.5994864666664823</v>
      </c>
      <c r="AT804" s="114">
        <f t="shared" si="346"/>
        <v>0</v>
      </c>
      <c r="AU804" s="91">
        <f t="shared" si="359"/>
        <v>0</v>
      </c>
      <c r="AV804" s="91">
        <f t="shared" si="360"/>
        <v>0</v>
      </c>
      <c r="AW804" s="91">
        <f t="shared" si="361"/>
        <v>0</v>
      </c>
      <c r="AX804" s="115">
        <f>IF(AV804=0,AX803,IF(VLOOKUP(C803,Сводный!I:L,2,FALSE)&lt;0,IF(AX803&lt;0,AX803-1,-1),IF(AX803&gt;0,AX803+1,1)))</f>
        <v>-1</v>
      </c>
      <c r="AY804" s="120"/>
    </row>
    <row r="805" spans="1:51" s="25" customFormat="1" ht="11.25">
      <c r="A805" s="124"/>
      <c r="B805" s="116">
        <v>804</v>
      </c>
      <c r="C805" s="134"/>
      <c r="D805" s="83"/>
      <c r="E805" s="84"/>
      <c r="F805" s="83"/>
      <c r="G805" s="85"/>
      <c r="H805" s="85"/>
      <c r="I805" s="86"/>
      <c r="J805" s="86"/>
      <c r="K805" s="85"/>
      <c r="L805" s="86"/>
      <c r="M805" s="118"/>
      <c r="N805" s="108"/>
      <c r="O805" s="109"/>
      <c r="P805" s="110"/>
      <c r="Q805" s="86"/>
      <c r="R805" s="86"/>
      <c r="S805" s="128">
        <f t="shared" si="341"/>
        <v>30479.845939999945</v>
      </c>
      <c r="T805" s="128">
        <f t="shared" si="342"/>
        <v>0</v>
      </c>
      <c r="U805" s="126">
        <f t="shared" si="347"/>
        <v>0</v>
      </c>
      <c r="V805" s="126">
        <f t="shared" si="348"/>
        <v>0</v>
      </c>
      <c r="W805" s="125">
        <f t="shared" si="349"/>
        <v>0</v>
      </c>
      <c r="X805" s="125">
        <f t="shared" si="350"/>
        <v>0</v>
      </c>
      <c r="Y805" s="127">
        <f t="shared" si="351"/>
        <v>1407.0099999999979</v>
      </c>
      <c r="Z805" s="127">
        <f t="shared" si="352"/>
        <v>479.84593999999817</v>
      </c>
      <c r="AA805" s="127">
        <f t="shared" si="353"/>
        <v>1407.0099999999979</v>
      </c>
      <c r="AB805" s="127">
        <f t="shared" si="354"/>
        <v>479.84593999999817</v>
      </c>
      <c r="AC805" s="91" t="str">
        <f>VLOOKUP(WEEKDAY(C805,2),Служебный!K$4:L$10,2)</f>
        <v>сб</v>
      </c>
      <c r="AD805" s="111" t="str">
        <f t="shared" si="362"/>
        <v/>
      </c>
      <c r="AE805" s="91" t="e">
        <f>VLOOKUP(G:G,Служебный!B:G,6,)</f>
        <v>#N/A</v>
      </c>
      <c r="AF805" s="91" t="e">
        <f>VLOOKUP(G:G,Служебный!B:G,3,FALSE)</f>
        <v>#N/A</v>
      </c>
      <c r="AG805" s="91" t="e">
        <f>VLOOKUP(G:G,Служебный!B:G,4,FALSE)</f>
        <v>#N/A</v>
      </c>
      <c r="AH805" s="112">
        <f t="shared" si="355"/>
        <v>0</v>
      </c>
      <c r="AI805" s="112">
        <f t="shared" si="356"/>
        <v>0</v>
      </c>
      <c r="AJ805" s="112" t="str">
        <f t="shared" si="337"/>
        <v>интрадей</v>
      </c>
      <c r="AK805" s="91" t="str">
        <f>IF(D805&lt;Служебный!P$3,"Раньше открытия",IF(D805&gt;Служебный!P$6,"Позже закрытия",IF(D805&lt;Служебный!P$4,Служебный!N$4,IF((D805&gt;Служебный!P$5),Служебный!N$6,Служебный!N$5))))</f>
        <v>9:30 - 11:00</v>
      </c>
      <c r="AL805" s="91">
        <f t="shared" si="357"/>
        <v>0</v>
      </c>
      <c r="AM805" s="91">
        <f t="shared" si="358"/>
        <v>0</v>
      </c>
      <c r="AN805" s="91" t="str">
        <f t="shared" si="343"/>
        <v/>
      </c>
      <c r="AO805" s="91" t="str">
        <f t="shared" si="344"/>
        <v/>
      </c>
      <c r="AP805" s="113" t="str">
        <f t="shared" si="345"/>
        <v/>
      </c>
      <c r="AQ805" s="114">
        <f t="shared" si="338"/>
        <v>0</v>
      </c>
      <c r="AR805" s="114">
        <f t="shared" si="339"/>
        <v>30000</v>
      </c>
      <c r="AS805" s="114">
        <f t="shared" si="340"/>
        <v>1.5994864666664823</v>
      </c>
      <c r="AT805" s="114">
        <f t="shared" si="346"/>
        <v>0</v>
      </c>
      <c r="AU805" s="91">
        <f t="shared" si="359"/>
        <v>0</v>
      </c>
      <c r="AV805" s="91">
        <f t="shared" si="360"/>
        <v>0</v>
      </c>
      <c r="AW805" s="91">
        <f t="shared" si="361"/>
        <v>0</v>
      </c>
      <c r="AX805" s="115">
        <f>IF(AV805=0,AX804,IF(VLOOKUP(C804,Сводный!I:L,2,FALSE)&lt;0,IF(AX804&lt;0,AX804-1,-1),IF(AX804&gt;0,AX804+1,1)))</f>
        <v>-1</v>
      </c>
      <c r="AY805" s="120"/>
    </row>
    <row r="806" spans="1:51" s="25" customFormat="1" ht="11.25">
      <c r="A806" s="124"/>
      <c r="B806" s="116">
        <v>805</v>
      </c>
      <c r="C806" s="134"/>
      <c r="D806" s="83"/>
      <c r="E806" s="84"/>
      <c r="F806" s="83"/>
      <c r="G806" s="85"/>
      <c r="H806" s="85"/>
      <c r="I806" s="86"/>
      <c r="J806" s="86"/>
      <c r="K806" s="85"/>
      <c r="L806" s="86"/>
      <c r="M806" s="118"/>
      <c r="N806" s="108"/>
      <c r="O806" s="109"/>
      <c r="P806" s="110"/>
      <c r="Q806" s="86"/>
      <c r="R806" s="86"/>
      <c r="S806" s="128">
        <f t="shared" si="341"/>
        <v>30479.845939999945</v>
      </c>
      <c r="T806" s="128">
        <f t="shared" si="342"/>
        <v>0</v>
      </c>
      <c r="U806" s="126">
        <f t="shared" si="347"/>
        <v>0</v>
      </c>
      <c r="V806" s="126">
        <f t="shared" si="348"/>
        <v>0</v>
      </c>
      <c r="W806" s="125">
        <f t="shared" si="349"/>
        <v>0</v>
      </c>
      <c r="X806" s="125">
        <f t="shared" si="350"/>
        <v>0</v>
      </c>
      <c r="Y806" s="127">
        <f t="shared" si="351"/>
        <v>1407.0099999999979</v>
      </c>
      <c r="Z806" s="127">
        <f t="shared" si="352"/>
        <v>479.84593999999817</v>
      </c>
      <c r="AA806" s="127">
        <f t="shared" si="353"/>
        <v>1407.0099999999979</v>
      </c>
      <c r="AB806" s="127">
        <f t="shared" si="354"/>
        <v>479.84593999999817</v>
      </c>
      <c r="AC806" s="91" t="str">
        <f>VLOOKUP(WEEKDAY(C806,2),Служебный!K$4:L$10,2)</f>
        <v>сб</v>
      </c>
      <c r="AD806" s="111" t="str">
        <f t="shared" si="362"/>
        <v/>
      </c>
      <c r="AE806" s="91" t="e">
        <f>VLOOKUP(G:G,Служебный!B:G,6,)</f>
        <v>#N/A</v>
      </c>
      <c r="AF806" s="91" t="e">
        <f>VLOOKUP(G:G,Служебный!B:G,3,FALSE)</f>
        <v>#N/A</v>
      </c>
      <c r="AG806" s="91" t="e">
        <f>VLOOKUP(G:G,Служебный!B:G,4,FALSE)</f>
        <v>#N/A</v>
      </c>
      <c r="AH806" s="112">
        <f t="shared" si="355"/>
        <v>0</v>
      </c>
      <c r="AI806" s="112">
        <f t="shared" si="356"/>
        <v>0</v>
      </c>
      <c r="AJ806" s="112" t="str">
        <f t="shared" si="337"/>
        <v>интрадей</v>
      </c>
      <c r="AK806" s="91" t="str">
        <f>IF(D806&lt;Служебный!P$3,"Раньше открытия",IF(D806&gt;Служебный!P$6,"Позже закрытия",IF(D806&lt;Служебный!P$4,Служебный!N$4,IF((D806&gt;Служебный!P$5),Служебный!N$6,Служебный!N$5))))</f>
        <v>9:30 - 11:00</v>
      </c>
      <c r="AL806" s="91">
        <f t="shared" si="357"/>
        <v>0</v>
      </c>
      <c r="AM806" s="91">
        <f t="shared" si="358"/>
        <v>0</v>
      </c>
      <c r="AN806" s="91" t="str">
        <f t="shared" si="343"/>
        <v/>
      </c>
      <c r="AO806" s="91" t="str">
        <f t="shared" si="344"/>
        <v/>
      </c>
      <c r="AP806" s="113" t="str">
        <f t="shared" si="345"/>
        <v/>
      </c>
      <c r="AQ806" s="114">
        <f t="shared" si="338"/>
        <v>0</v>
      </c>
      <c r="AR806" s="114">
        <f t="shared" si="339"/>
        <v>30000</v>
      </c>
      <c r="AS806" s="114">
        <f t="shared" si="340"/>
        <v>1.5994864666664823</v>
      </c>
      <c r="AT806" s="114">
        <f t="shared" si="346"/>
        <v>0</v>
      </c>
      <c r="AU806" s="91">
        <f t="shared" si="359"/>
        <v>0</v>
      </c>
      <c r="AV806" s="91">
        <f t="shared" si="360"/>
        <v>0</v>
      </c>
      <c r="AW806" s="91">
        <f t="shared" si="361"/>
        <v>0</v>
      </c>
      <c r="AX806" s="115">
        <f>IF(AV806=0,AX805,IF(VLOOKUP(C805,Сводный!I:L,2,FALSE)&lt;0,IF(AX805&lt;0,AX805-1,-1),IF(AX805&gt;0,AX805+1,1)))</f>
        <v>-1</v>
      </c>
      <c r="AY806" s="120"/>
    </row>
    <row r="807" spans="1:51" s="25" customFormat="1" ht="11.25">
      <c r="A807" s="124"/>
      <c r="B807" s="116">
        <v>806</v>
      </c>
      <c r="C807" s="134"/>
      <c r="D807" s="83"/>
      <c r="E807" s="84"/>
      <c r="F807" s="83"/>
      <c r="G807" s="85"/>
      <c r="H807" s="85"/>
      <c r="I807" s="86"/>
      <c r="J807" s="86"/>
      <c r="K807" s="85"/>
      <c r="L807" s="86"/>
      <c r="M807" s="118"/>
      <c r="N807" s="108"/>
      <c r="O807" s="109"/>
      <c r="P807" s="110"/>
      <c r="Q807" s="86"/>
      <c r="R807" s="86"/>
      <c r="S807" s="128">
        <f t="shared" si="341"/>
        <v>30479.845939999945</v>
      </c>
      <c r="T807" s="128">
        <f t="shared" si="342"/>
        <v>0</v>
      </c>
      <c r="U807" s="126">
        <f t="shared" si="347"/>
        <v>0</v>
      </c>
      <c r="V807" s="126">
        <f t="shared" si="348"/>
        <v>0</v>
      </c>
      <c r="W807" s="125">
        <f t="shared" si="349"/>
        <v>0</v>
      </c>
      <c r="X807" s="125">
        <f t="shared" si="350"/>
        <v>0</v>
      </c>
      <c r="Y807" s="127">
        <f t="shared" si="351"/>
        <v>1407.0099999999979</v>
      </c>
      <c r="Z807" s="127">
        <f t="shared" si="352"/>
        <v>479.84593999999817</v>
      </c>
      <c r="AA807" s="127">
        <f t="shared" si="353"/>
        <v>1407.0099999999979</v>
      </c>
      <c r="AB807" s="127">
        <f t="shared" si="354"/>
        <v>479.84593999999817</v>
      </c>
      <c r="AC807" s="91" t="str">
        <f>VLOOKUP(WEEKDAY(C807,2),Служебный!K$4:L$10,2)</f>
        <v>сб</v>
      </c>
      <c r="AD807" s="111" t="str">
        <f t="shared" si="362"/>
        <v/>
      </c>
      <c r="AE807" s="91" t="e">
        <f>VLOOKUP(G:G,Служебный!B:G,6,)</f>
        <v>#N/A</v>
      </c>
      <c r="AF807" s="91" t="e">
        <f>VLOOKUP(G:G,Служебный!B:G,3,FALSE)</f>
        <v>#N/A</v>
      </c>
      <c r="AG807" s="91" t="e">
        <f>VLOOKUP(G:G,Служебный!B:G,4,FALSE)</f>
        <v>#N/A</v>
      </c>
      <c r="AH807" s="112">
        <f t="shared" si="355"/>
        <v>0</v>
      </c>
      <c r="AI807" s="112">
        <f t="shared" si="356"/>
        <v>0</v>
      </c>
      <c r="AJ807" s="112" t="str">
        <f t="shared" si="337"/>
        <v>интрадей</v>
      </c>
      <c r="AK807" s="91" t="str">
        <f>IF(D807&lt;Служебный!P$3,"Раньше открытия",IF(D807&gt;Служебный!P$6,"Позже закрытия",IF(D807&lt;Служебный!P$4,Служебный!N$4,IF((D807&gt;Служебный!P$5),Служебный!N$6,Служебный!N$5))))</f>
        <v>9:30 - 11:00</v>
      </c>
      <c r="AL807" s="91">
        <f t="shared" si="357"/>
        <v>0</v>
      </c>
      <c r="AM807" s="91">
        <f t="shared" si="358"/>
        <v>0</v>
      </c>
      <c r="AN807" s="91" t="str">
        <f t="shared" si="343"/>
        <v/>
      </c>
      <c r="AO807" s="91" t="str">
        <f t="shared" si="344"/>
        <v/>
      </c>
      <c r="AP807" s="113" t="str">
        <f t="shared" si="345"/>
        <v/>
      </c>
      <c r="AQ807" s="114">
        <f t="shared" si="338"/>
        <v>0</v>
      </c>
      <c r="AR807" s="114">
        <f t="shared" si="339"/>
        <v>30000</v>
      </c>
      <c r="AS807" s="114">
        <f t="shared" si="340"/>
        <v>1.5994864666664823</v>
      </c>
      <c r="AT807" s="114">
        <f t="shared" si="346"/>
        <v>0</v>
      </c>
      <c r="AU807" s="91">
        <f t="shared" si="359"/>
        <v>0</v>
      </c>
      <c r="AV807" s="91">
        <f t="shared" si="360"/>
        <v>0</v>
      </c>
      <c r="AW807" s="91">
        <f t="shared" si="361"/>
        <v>0</v>
      </c>
      <c r="AX807" s="115">
        <f>IF(AV807=0,AX806,IF(VLOOKUP(C806,Сводный!I:L,2,FALSE)&lt;0,IF(AX806&lt;0,AX806-1,-1),IF(AX806&gt;0,AX806+1,1)))</f>
        <v>-1</v>
      </c>
      <c r="AY807" s="120"/>
    </row>
    <row r="808" spans="1:51" s="25" customFormat="1" ht="11.25">
      <c r="A808" s="124"/>
      <c r="B808" s="116">
        <v>807</v>
      </c>
      <c r="C808" s="134"/>
      <c r="D808" s="83"/>
      <c r="E808" s="84"/>
      <c r="F808" s="83"/>
      <c r="G808" s="85"/>
      <c r="H808" s="85"/>
      <c r="I808" s="86"/>
      <c r="J808" s="86"/>
      <c r="K808" s="85"/>
      <c r="L808" s="86"/>
      <c r="M808" s="118"/>
      <c r="N808" s="108"/>
      <c r="O808" s="109"/>
      <c r="P808" s="110"/>
      <c r="Q808" s="86"/>
      <c r="R808" s="86"/>
      <c r="S808" s="128">
        <f t="shared" si="341"/>
        <v>30479.845939999945</v>
      </c>
      <c r="T808" s="128">
        <f t="shared" si="342"/>
        <v>0</v>
      </c>
      <c r="U808" s="126">
        <f t="shared" si="347"/>
        <v>0</v>
      </c>
      <c r="V808" s="126">
        <f t="shared" si="348"/>
        <v>0</v>
      </c>
      <c r="W808" s="125">
        <f t="shared" si="349"/>
        <v>0</v>
      </c>
      <c r="X808" s="125">
        <f t="shared" si="350"/>
        <v>0</v>
      </c>
      <c r="Y808" s="127">
        <f t="shared" si="351"/>
        <v>1407.0099999999979</v>
      </c>
      <c r="Z808" s="127">
        <f t="shared" si="352"/>
        <v>479.84593999999817</v>
      </c>
      <c r="AA808" s="127">
        <f t="shared" si="353"/>
        <v>1407.0099999999979</v>
      </c>
      <c r="AB808" s="127">
        <f t="shared" si="354"/>
        <v>479.84593999999817</v>
      </c>
      <c r="AC808" s="91" t="str">
        <f>VLOOKUP(WEEKDAY(C808,2),Служебный!K$4:L$10,2)</f>
        <v>сб</v>
      </c>
      <c r="AD808" s="111" t="str">
        <f t="shared" si="362"/>
        <v/>
      </c>
      <c r="AE808" s="91" t="e">
        <f>VLOOKUP(G:G,Служебный!B:G,6,)</f>
        <v>#N/A</v>
      </c>
      <c r="AF808" s="91" t="e">
        <f>VLOOKUP(G:G,Служебный!B:G,3,FALSE)</f>
        <v>#N/A</v>
      </c>
      <c r="AG808" s="91" t="e">
        <f>VLOOKUP(G:G,Служебный!B:G,4,FALSE)</f>
        <v>#N/A</v>
      </c>
      <c r="AH808" s="112">
        <f t="shared" si="355"/>
        <v>0</v>
      </c>
      <c r="AI808" s="112">
        <f t="shared" si="356"/>
        <v>0</v>
      </c>
      <c r="AJ808" s="112" t="str">
        <f t="shared" si="337"/>
        <v>интрадей</v>
      </c>
      <c r="AK808" s="91" t="str">
        <f>IF(D808&lt;Служебный!P$3,"Раньше открытия",IF(D808&gt;Служебный!P$6,"Позже закрытия",IF(D808&lt;Служебный!P$4,Служебный!N$4,IF((D808&gt;Служебный!P$5),Служебный!N$6,Служебный!N$5))))</f>
        <v>9:30 - 11:00</v>
      </c>
      <c r="AL808" s="91">
        <f t="shared" si="357"/>
        <v>0</v>
      </c>
      <c r="AM808" s="91">
        <f t="shared" si="358"/>
        <v>0</v>
      </c>
      <c r="AN808" s="91" t="str">
        <f t="shared" si="343"/>
        <v/>
      </c>
      <c r="AO808" s="91" t="str">
        <f t="shared" si="344"/>
        <v/>
      </c>
      <c r="AP808" s="113" t="str">
        <f t="shared" si="345"/>
        <v/>
      </c>
      <c r="AQ808" s="114">
        <f t="shared" si="338"/>
        <v>0</v>
      </c>
      <c r="AR808" s="114">
        <f t="shared" si="339"/>
        <v>30000</v>
      </c>
      <c r="AS808" s="114">
        <f t="shared" si="340"/>
        <v>1.5994864666664823</v>
      </c>
      <c r="AT808" s="114">
        <f t="shared" si="346"/>
        <v>0</v>
      </c>
      <c r="AU808" s="91">
        <f t="shared" si="359"/>
        <v>0</v>
      </c>
      <c r="AV808" s="91">
        <f t="shared" si="360"/>
        <v>0</v>
      </c>
      <c r="AW808" s="91">
        <f t="shared" si="361"/>
        <v>0</v>
      </c>
      <c r="AX808" s="115">
        <f>IF(AV808=0,AX807,IF(VLOOKUP(C807,Сводный!I:L,2,FALSE)&lt;0,IF(AX807&lt;0,AX807-1,-1),IF(AX807&gt;0,AX807+1,1)))</f>
        <v>-1</v>
      </c>
      <c r="AY808" s="120"/>
    </row>
    <row r="809" spans="1:51" s="25" customFormat="1" ht="11.25">
      <c r="A809" s="124"/>
      <c r="B809" s="116">
        <v>808</v>
      </c>
      <c r="C809" s="134"/>
      <c r="D809" s="83"/>
      <c r="E809" s="84"/>
      <c r="F809" s="83"/>
      <c r="G809" s="85"/>
      <c r="H809" s="85"/>
      <c r="I809" s="86"/>
      <c r="J809" s="86"/>
      <c r="K809" s="85"/>
      <c r="L809" s="86"/>
      <c r="M809" s="118"/>
      <c r="N809" s="108"/>
      <c r="O809" s="109"/>
      <c r="P809" s="110"/>
      <c r="Q809" s="86"/>
      <c r="R809" s="86"/>
      <c r="S809" s="128">
        <f t="shared" si="341"/>
        <v>30479.845939999945</v>
      </c>
      <c r="T809" s="128">
        <f t="shared" si="342"/>
        <v>0</v>
      </c>
      <c r="U809" s="126">
        <f t="shared" si="347"/>
        <v>0</v>
      </c>
      <c r="V809" s="126">
        <f t="shared" si="348"/>
        <v>0</v>
      </c>
      <c r="W809" s="125">
        <f t="shared" si="349"/>
        <v>0</v>
      </c>
      <c r="X809" s="125">
        <f t="shared" si="350"/>
        <v>0</v>
      </c>
      <c r="Y809" s="127">
        <f t="shared" si="351"/>
        <v>1407.0099999999979</v>
      </c>
      <c r="Z809" s="127">
        <f t="shared" si="352"/>
        <v>479.84593999999817</v>
      </c>
      <c r="AA809" s="127">
        <f t="shared" si="353"/>
        <v>1407.0099999999979</v>
      </c>
      <c r="AB809" s="127">
        <f t="shared" si="354"/>
        <v>479.84593999999817</v>
      </c>
      <c r="AC809" s="91" t="str">
        <f>VLOOKUP(WEEKDAY(C809,2),Служебный!K$4:L$10,2)</f>
        <v>сб</v>
      </c>
      <c r="AD809" s="111" t="str">
        <f t="shared" si="362"/>
        <v/>
      </c>
      <c r="AE809" s="91" t="e">
        <f>VLOOKUP(G:G,Служебный!B:G,6,)</f>
        <v>#N/A</v>
      </c>
      <c r="AF809" s="91" t="e">
        <f>VLOOKUP(G:G,Служебный!B:G,3,FALSE)</f>
        <v>#N/A</v>
      </c>
      <c r="AG809" s="91" t="e">
        <f>VLOOKUP(G:G,Служебный!B:G,4,FALSE)</f>
        <v>#N/A</v>
      </c>
      <c r="AH809" s="112">
        <f t="shared" si="355"/>
        <v>0</v>
      </c>
      <c r="AI809" s="112">
        <f t="shared" si="356"/>
        <v>0</v>
      </c>
      <c r="AJ809" s="112" t="str">
        <f t="shared" si="337"/>
        <v>интрадей</v>
      </c>
      <c r="AK809" s="91" t="str">
        <f>IF(D809&lt;Служебный!P$3,"Раньше открытия",IF(D809&gt;Служебный!P$6,"Позже закрытия",IF(D809&lt;Служебный!P$4,Служебный!N$4,IF((D809&gt;Служебный!P$5),Служебный!N$6,Служебный!N$5))))</f>
        <v>9:30 - 11:00</v>
      </c>
      <c r="AL809" s="91">
        <f t="shared" si="357"/>
        <v>0</v>
      </c>
      <c r="AM809" s="91">
        <f t="shared" si="358"/>
        <v>0</v>
      </c>
      <c r="AN809" s="91" t="str">
        <f t="shared" si="343"/>
        <v/>
      </c>
      <c r="AO809" s="91" t="str">
        <f t="shared" si="344"/>
        <v/>
      </c>
      <c r="AP809" s="113" t="str">
        <f t="shared" si="345"/>
        <v/>
      </c>
      <c r="AQ809" s="114">
        <f t="shared" si="338"/>
        <v>0</v>
      </c>
      <c r="AR809" s="114">
        <f t="shared" si="339"/>
        <v>30000</v>
      </c>
      <c r="AS809" s="114">
        <f t="shared" si="340"/>
        <v>1.5994864666664823</v>
      </c>
      <c r="AT809" s="114">
        <f t="shared" si="346"/>
        <v>0</v>
      </c>
      <c r="AU809" s="91">
        <f t="shared" si="359"/>
        <v>0</v>
      </c>
      <c r="AV809" s="91">
        <f t="shared" si="360"/>
        <v>0</v>
      </c>
      <c r="AW809" s="91">
        <f t="shared" si="361"/>
        <v>0</v>
      </c>
      <c r="AX809" s="115">
        <f>IF(AV809=0,AX808,IF(VLOOKUP(C808,Сводный!I:L,2,FALSE)&lt;0,IF(AX808&lt;0,AX808-1,-1),IF(AX808&gt;0,AX808+1,1)))</f>
        <v>-1</v>
      </c>
      <c r="AY809" s="120"/>
    </row>
    <row r="810" spans="1:51" s="25" customFormat="1" ht="11.25">
      <c r="A810" s="124"/>
      <c r="B810" s="116">
        <v>809</v>
      </c>
      <c r="C810" s="134"/>
      <c r="D810" s="83"/>
      <c r="E810" s="84"/>
      <c r="F810" s="83"/>
      <c r="G810" s="85"/>
      <c r="H810" s="85"/>
      <c r="I810" s="86"/>
      <c r="J810" s="86"/>
      <c r="K810" s="85"/>
      <c r="L810" s="86"/>
      <c r="M810" s="118"/>
      <c r="N810" s="108"/>
      <c r="O810" s="109"/>
      <c r="P810" s="110"/>
      <c r="Q810" s="86"/>
      <c r="R810" s="86"/>
      <c r="S810" s="128">
        <f t="shared" si="341"/>
        <v>30479.845939999945</v>
      </c>
      <c r="T810" s="128">
        <f t="shared" si="342"/>
        <v>0</v>
      </c>
      <c r="U810" s="126">
        <f t="shared" si="347"/>
        <v>0</v>
      </c>
      <c r="V810" s="126">
        <f t="shared" si="348"/>
        <v>0</v>
      </c>
      <c r="W810" s="125">
        <f t="shared" si="349"/>
        <v>0</v>
      </c>
      <c r="X810" s="125">
        <f t="shared" si="350"/>
        <v>0</v>
      </c>
      <c r="Y810" s="127">
        <f t="shared" si="351"/>
        <v>1407.0099999999979</v>
      </c>
      <c r="Z810" s="127">
        <f t="shared" si="352"/>
        <v>479.84593999999817</v>
      </c>
      <c r="AA810" s="127">
        <f t="shared" si="353"/>
        <v>1407.0099999999979</v>
      </c>
      <c r="AB810" s="127">
        <f t="shared" si="354"/>
        <v>479.84593999999817</v>
      </c>
      <c r="AC810" s="91" t="str">
        <f>VLOOKUP(WEEKDAY(C810,2),Служебный!K$4:L$10,2)</f>
        <v>сб</v>
      </c>
      <c r="AD810" s="111" t="str">
        <f t="shared" si="362"/>
        <v/>
      </c>
      <c r="AE810" s="91" t="e">
        <f>VLOOKUP(G:G,Служебный!B:G,6,)</f>
        <v>#N/A</v>
      </c>
      <c r="AF810" s="91" t="e">
        <f>VLOOKUP(G:G,Служебный!B:G,3,FALSE)</f>
        <v>#N/A</v>
      </c>
      <c r="AG810" s="91" t="e">
        <f>VLOOKUP(G:G,Служебный!B:G,4,FALSE)</f>
        <v>#N/A</v>
      </c>
      <c r="AH810" s="112">
        <f t="shared" si="355"/>
        <v>0</v>
      </c>
      <c r="AI810" s="112">
        <f t="shared" si="356"/>
        <v>0</v>
      </c>
      <c r="AJ810" s="112" t="str">
        <f t="shared" si="337"/>
        <v>интрадей</v>
      </c>
      <c r="AK810" s="91" t="str">
        <f>IF(D810&lt;Служебный!P$3,"Раньше открытия",IF(D810&gt;Служебный!P$6,"Позже закрытия",IF(D810&lt;Служебный!P$4,Служебный!N$4,IF((D810&gt;Служебный!P$5),Служебный!N$6,Служебный!N$5))))</f>
        <v>9:30 - 11:00</v>
      </c>
      <c r="AL810" s="91">
        <f t="shared" si="357"/>
        <v>0</v>
      </c>
      <c r="AM810" s="91">
        <f t="shared" si="358"/>
        <v>0</v>
      </c>
      <c r="AN810" s="91" t="str">
        <f t="shared" si="343"/>
        <v/>
      </c>
      <c r="AO810" s="91" t="str">
        <f t="shared" si="344"/>
        <v/>
      </c>
      <c r="AP810" s="113" t="str">
        <f t="shared" si="345"/>
        <v/>
      </c>
      <c r="AQ810" s="114">
        <f t="shared" si="338"/>
        <v>0</v>
      </c>
      <c r="AR810" s="114">
        <f t="shared" si="339"/>
        <v>30000</v>
      </c>
      <c r="AS810" s="114">
        <f t="shared" si="340"/>
        <v>1.5994864666664823</v>
      </c>
      <c r="AT810" s="114">
        <f t="shared" si="346"/>
        <v>0</v>
      </c>
      <c r="AU810" s="91">
        <f t="shared" si="359"/>
        <v>0</v>
      </c>
      <c r="AV810" s="91">
        <f t="shared" si="360"/>
        <v>0</v>
      </c>
      <c r="AW810" s="91">
        <f t="shared" si="361"/>
        <v>0</v>
      </c>
      <c r="AX810" s="115">
        <f>IF(AV810=0,AX809,IF(VLOOKUP(C809,Сводный!I:L,2,FALSE)&lt;0,IF(AX809&lt;0,AX809-1,-1),IF(AX809&gt;0,AX809+1,1)))</f>
        <v>-1</v>
      </c>
      <c r="AY810" s="120"/>
    </row>
    <row r="811" spans="1:51" s="25" customFormat="1" ht="11.25">
      <c r="A811" s="124"/>
      <c r="B811" s="116">
        <v>810</v>
      </c>
      <c r="C811" s="134"/>
      <c r="D811" s="83"/>
      <c r="E811" s="84"/>
      <c r="F811" s="83"/>
      <c r="G811" s="85"/>
      <c r="H811" s="85"/>
      <c r="I811" s="86"/>
      <c r="J811" s="86"/>
      <c r="K811" s="85"/>
      <c r="L811" s="86"/>
      <c r="M811" s="118"/>
      <c r="N811" s="108"/>
      <c r="O811" s="109"/>
      <c r="P811" s="110"/>
      <c r="Q811" s="86"/>
      <c r="R811" s="86"/>
      <c r="S811" s="128">
        <f t="shared" si="341"/>
        <v>30479.845939999945</v>
      </c>
      <c r="T811" s="128">
        <f t="shared" si="342"/>
        <v>0</v>
      </c>
      <c r="U811" s="126">
        <f t="shared" si="347"/>
        <v>0</v>
      </c>
      <c r="V811" s="126">
        <f t="shared" si="348"/>
        <v>0</v>
      </c>
      <c r="W811" s="125">
        <f t="shared" si="349"/>
        <v>0</v>
      </c>
      <c r="X811" s="125">
        <f t="shared" si="350"/>
        <v>0</v>
      </c>
      <c r="Y811" s="127">
        <f t="shared" si="351"/>
        <v>1407.0099999999979</v>
      </c>
      <c r="Z811" s="127">
        <f t="shared" si="352"/>
        <v>479.84593999999817</v>
      </c>
      <c r="AA811" s="127">
        <f t="shared" si="353"/>
        <v>1407.0099999999979</v>
      </c>
      <c r="AB811" s="127">
        <f t="shared" si="354"/>
        <v>479.84593999999817</v>
      </c>
      <c r="AC811" s="91" t="str">
        <f>VLOOKUP(WEEKDAY(C811,2),Служебный!K$4:L$10,2)</f>
        <v>сб</v>
      </c>
      <c r="AD811" s="111" t="str">
        <f t="shared" si="362"/>
        <v/>
      </c>
      <c r="AE811" s="91" t="e">
        <f>VLOOKUP(G:G,Служебный!B:G,6,)</f>
        <v>#N/A</v>
      </c>
      <c r="AF811" s="91" t="e">
        <f>VLOOKUP(G:G,Служебный!B:G,3,FALSE)</f>
        <v>#N/A</v>
      </c>
      <c r="AG811" s="91" t="e">
        <f>VLOOKUP(G:G,Служебный!B:G,4,FALSE)</f>
        <v>#N/A</v>
      </c>
      <c r="AH811" s="112">
        <f t="shared" si="355"/>
        <v>0</v>
      </c>
      <c r="AI811" s="112">
        <f t="shared" si="356"/>
        <v>0</v>
      </c>
      <c r="AJ811" s="112" t="str">
        <f t="shared" si="337"/>
        <v>интрадей</v>
      </c>
      <c r="AK811" s="91" t="str">
        <f>IF(D811&lt;Служебный!P$3,"Раньше открытия",IF(D811&gt;Служебный!P$6,"Позже закрытия",IF(D811&lt;Служебный!P$4,Служебный!N$4,IF((D811&gt;Служебный!P$5),Служебный!N$6,Служебный!N$5))))</f>
        <v>9:30 - 11:00</v>
      </c>
      <c r="AL811" s="91">
        <f t="shared" si="357"/>
        <v>0</v>
      </c>
      <c r="AM811" s="91">
        <f t="shared" si="358"/>
        <v>0</v>
      </c>
      <c r="AN811" s="91" t="str">
        <f t="shared" si="343"/>
        <v/>
      </c>
      <c r="AO811" s="91" t="str">
        <f t="shared" si="344"/>
        <v/>
      </c>
      <c r="AP811" s="113" t="str">
        <f t="shared" si="345"/>
        <v/>
      </c>
      <c r="AQ811" s="114">
        <f t="shared" si="338"/>
        <v>0</v>
      </c>
      <c r="AR811" s="114">
        <f t="shared" si="339"/>
        <v>30000</v>
      </c>
      <c r="AS811" s="114">
        <f t="shared" si="340"/>
        <v>1.5994864666664823</v>
      </c>
      <c r="AT811" s="114">
        <f t="shared" si="346"/>
        <v>0</v>
      </c>
      <c r="AU811" s="91">
        <f t="shared" si="359"/>
        <v>0</v>
      </c>
      <c r="AV811" s="91">
        <f t="shared" si="360"/>
        <v>0</v>
      </c>
      <c r="AW811" s="91">
        <f t="shared" si="361"/>
        <v>0</v>
      </c>
      <c r="AX811" s="115">
        <f>IF(AV811=0,AX810,IF(VLOOKUP(C810,Сводный!I:L,2,FALSE)&lt;0,IF(AX810&lt;0,AX810-1,-1),IF(AX810&gt;0,AX810+1,1)))</f>
        <v>-1</v>
      </c>
      <c r="AY811" s="120"/>
    </row>
    <row r="812" spans="1:51" s="25" customFormat="1" ht="11.25">
      <c r="A812" s="124"/>
      <c r="B812" s="116">
        <v>811</v>
      </c>
      <c r="C812" s="134"/>
      <c r="D812" s="83"/>
      <c r="E812" s="84"/>
      <c r="F812" s="83"/>
      <c r="G812" s="85"/>
      <c r="H812" s="85"/>
      <c r="I812" s="86"/>
      <c r="J812" s="86"/>
      <c r="K812" s="85"/>
      <c r="L812" s="86"/>
      <c r="M812" s="118"/>
      <c r="N812" s="108"/>
      <c r="O812" s="109"/>
      <c r="P812" s="110"/>
      <c r="Q812" s="86"/>
      <c r="R812" s="86"/>
      <c r="S812" s="128">
        <f t="shared" si="341"/>
        <v>30479.845939999945</v>
      </c>
      <c r="T812" s="128">
        <f t="shared" si="342"/>
        <v>0</v>
      </c>
      <c r="U812" s="126">
        <f t="shared" si="347"/>
        <v>0</v>
      </c>
      <c r="V812" s="126">
        <f t="shared" si="348"/>
        <v>0</v>
      </c>
      <c r="W812" s="125">
        <f t="shared" si="349"/>
        <v>0</v>
      </c>
      <c r="X812" s="125">
        <f t="shared" si="350"/>
        <v>0</v>
      </c>
      <c r="Y812" s="127">
        <f t="shared" si="351"/>
        <v>1407.0099999999979</v>
      </c>
      <c r="Z812" s="127">
        <f t="shared" si="352"/>
        <v>479.84593999999817</v>
      </c>
      <c r="AA812" s="127">
        <f t="shared" si="353"/>
        <v>1407.0099999999979</v>
      </c>
      <c r="AB812" s="127">
        <f t="shared" si="354"/>
        <v>479.84593999999817</v>
      </c>
      <c r="AC812" s="91" t="str">
        <f>VLOOKUP(WEEKDAY(C812,2),Служебный!K$4:L$10,2)</f>
        <v>сб</v>
      </c>
      <c r="AD812" s="111" t="str">
        <f t="shared" si="362"/>
        <v/>
      </c>
      <c r="AE812" s="91" t="e">
        <f>VLOOKUP(G:G,Служебный!B:G,6,)</f>
        <v>#N/A</v>
      </c>
      <c r="AF812" s="91" t="e">
        <f>VLOOKUP(G:G,Служебный!B:G,3,FALSE)</f>
        <v>#N/A</v>
      </c>
      <c r="AG812" s="91" t="e">
        <f>VLOOKUP(G:G,Служебный!B:G,4,FALSE)</f>
        <v>#N/A</v>
      </c>
      <c r="AH812" s="112">
        <f t="shared" si="355"/>
        <v>0</v>
      </c>
      <c r="AI812" s="112">
        <f t="shared" si="356"/>
        <v>0</v>
      </c>
      <c r="AJ812" s="112" t="str">
        <f t="shared" si="337"/>
        <v>интрадей</v>
      </c>
      <c r="AK812" s="91" t="str">
        <f>IF(D812&lt;Служебный!P$3,"Раньше открытия",IF(D812&gt;Служебный!P$6,"Позже закрытия",IF(D812&lt;Служебный!P$4,Служебный!N$4,IF((D812&gt;Служебный!P$5),Служебный!N$6,Служебный!N$5))))</f>
        <v>9:30 - 11:00</v>
      </c>
      <c r="AL812" s="91">
        <f t="shared" si="357"/>
        <v>0</v>
      </c>
      <c r="AM812" s="91">
        <f t="shared" si="358"/>
        <v>0</v>
      </c>
      <c r="AN812" s="91" t="str">
        <f t="shared" si="343"/>
        <v/>
      </c>
      <c r="AO812" s="91" t="str">
        <f t="shared" si="344"/>
        <v/>
      </c>
      <c r="AP812" s="113" t="str">
        <f t="shared" si="345"/>
        <v/>
      </c>
      <c r="AQ812" s="114">
        <f t="shared" si="338"/>
        <v>0</v>
      </c>
      <c r="AR812" s="114">
        <f t="shared" si="339"/>
        <v>30000</v>
      </c>
      <c r="AS812" s="114">
        <f t="shared" si="340"/>
        <v>1.5994864666664823</v>
      </c>
      <c r="AT812" s="114">
        <f t="shared" si="346"/>
        <v>0</v>
      </c>
      <c r="AU812" s="91">
        <f t="shared" si="359"/>
        <v>0</v>
      </c>
      <c r="AV812" s="91">
        <f t="shared" si="360"/>
        <v>0</v>
      </c>
      <c r="AW812" s="91">
        <f t="shared" si="361"/>
        <v>0</v>
      </c>
      <c r="AX812" s="115">
        <f>IF(AV812=0,AX811,IF(VLOOKUP(C811,Сводный!I:L,2,FALSE)&lt;0,IF(AX811&lt;0,AX811-1,-1),IF(AX811&gt;0,AX811+1,1)))</f>
        <v>-1</v>
      </c>
      <c r="AY812" s="120"/>
    </row>
    <row r="813" spans="1:51" s="25" customFormat="1" ht="11.25">
      <c r="A813" s="124"/>
      <c r="B813" s="116">
        <v>812</v>
      </c>
      <c r="C813" s="134"/>
      <c r="D813" s="83"/>
      <c r="E813" s="84"/>
      <c r="F813" s="83"/>
      <c r="G813" s="85"/>
      <c r="H813" s="85"/>
      <c r="I813" s="86"/>
      <c r="J813" s="86"/>
      <c r="K813" s="85"/>
      <c r="L813" s="86"/>
      <c r="M813" s="118"/>
      <c r="N813" s="108"/>
      <c r="O813" s="109"/>
      <c r="P813" s="110"/>
      <c r="Q813" s="86"/>
      <c r="R813" s="86"/>
      <c r="S813" s="128">
        <f t="shared" si="341"/>
        <v>30479.845939999945</v>
      </c>
      <c r="T813" s="128">
        <f t="shared" si="342"/>
        <v>0</v>
      </c>
      <c r="U813" s="126">
        <f t="shared" si="347"/>
        <v>0</v>
      </c>
      <c r="V813" s="126">
        <f t="shared" si="348"/>
        <v>0</v>
      </c>
      <c r="W813" s="125">
        <f t="shared" si="349"/>
        <v>0</v>
      </c>
      <c r="X813" s="125">
        <f t="shared" si="350"/>
        <v>0</v>
      </c>
      <c r="Y813" s="127">
        <f t="shared" si="351"/>
        <v>1407.0099999999979</v>
      </c>
      <c r="Z813" s="127">
        <f t="shared" si="352"/>
        <v>479.84593999999817</v>
      </c>
      <c r="AA813" s="127">
        <f t="shared" si="353"/>
        <v>1407.0099999999979</v>
      </c>
      <c r="AB813" s="127">
        <f t="shared" si="354"/>
        <v>479.84593999999817</v>
      </c>
      <c r="AC813" s="91" t="str">
        <f>VLOOKUP(WEEKDAY(C813,2),Служебный!K$4:L$10,2)</f>
        <v>сб</v>
      </c>
      <c r="AD813" s="111" t="str">
        <f t="shared" si="362"/>
        <v/>
      </c>
      <c r="AE813" s="91" t="e">
        <f>VLOOKUP(G:G,Служебный!B:G,6,)</f>
        <v>#N/A</v>
      </c>
      <c r="AF813" s="91" t="e">
        <f>VLOOKUP(G:G,Служебный!B:G,3,FALSE)</f>
        <v>#N/A</v>
      </c>
      <c r="AG813" s="91" t="e">
        <f>VLOOKUP(G:G,Служебный!B:G,4,FALSE)</f>
        <v>#N/A</v>
      </c>
      <c r="AH813" s="112">
        <f t="shared" si="355"/>
        <v>0</v>
      </c>
      <c r="AI813" s="112">
        <f t="shared" si="356"/>
        <v>0</v>
      </c>
      <c r="AJ813" s="112" t="str">
        <f t="shared" si="337"/>
        <v>интрадей</v>
      </c>
      <c r="AK813" s="91" t="str">
        <f>IF(D813&lt;Служебный!P$3,"Раньше открытия",IF(D813&gt;Служебный!P$6,"Позже закрытия",IF(D813&lt;Служебный!P$4,Служебный!N$4,IF((D813&gt;Служебный!P$5),Служебный!N$6,Служебный!N$5))))</f>
        <v>9:30 - 11:00</v>
      </c>
      <c r="AL813" s="91">
        <f t="shared" si="357"/>
        <v>0</v>
      </c>
      <c r="AM813" s="91">
        <f t="shared" si="358"/>
        <v>0</v>
      </c>
      <c r="AN813" s="91" t="str">
        <f t="shared" si="343"/>
        <v/>
      </c>
      <c r="AO813" s="91" t="str">
        <f t="shared" si="344"/>
        <v/>
      </c>
      <c r="AP813" s="113" t="str">
        <f t="shared" si="345"/>
        <v/>
      </c>
      <c r="AQ813" s="114">
        <f t="shared" si="338"/>
        <v>0</v>
      </c>
      <c r="AR813" s="114">
        <f t="shared" si="339"/>
        <v>30000</v>
      </c>
      <c r="AS813" s="114">
        <f t="shared" si="340"/>
        <v>1.5994864666664823</v>
      </c>
      <c r="AT813" s="114">
        <f t="shared" si="346"/>
        <v>0</v>
      </c>
      <c r="AU813" s="91">
        <f t="shared" si="359"/>
        <v>0</v>
      </c>
      <c r="AV813" s="91">
        <f t="shared" si="360"/>
        <v>0</v>
      </c>
      <c r="AW813" s="91">
        <f t="shared" si="361"/>
        <v>0</v>
      </c>
      <c r="AX813" s="115">
        <f>IF(AV813=0,AX812,IF(VLOOKUP(C812,Сводный!I:L,2,FALSE)&lt;0,IF(AX812&lt;0,AX812-1,-1),IF(AX812&gt;0,AX812+1,1)))</f>
        <v>-1</v>
      </c>
      <c r="AY813" s="120"/>
    </row>
    <row r="814" spans="1:51" s="25" customFormat="1" ht="11.25">
      <c r="A814" s="124"/>
      <c r="B814" s="116">
        <v>813</v>
      </c>
      <c r="C814" s="134"/>
      <c r="D814" s="83"/>
      <c r="E814" s="84"/>
      <c r="F814" s="83"/>
      <c r="G814" s="85"/>
      <c r="H814" s="85"/>
      <c r="I814" s="86"/>
      <c r="J814" s="86"/>
      <c r="K814" s="85"/>
      <c r="L814" s="86"/>
      <c r="M814" s="118"/>
      <c r="N814" s="108"/>
      <c r="O814" s="109"/>
      <c r="P814" s="110"/>
      <c r="Q814" s="86"/>
      <c r="R814" s="86"/>
      <c r="S814" s="128">
        <f t="shared" si="341"/>
        <v>30479.845939999945</v>
      </c>
      <c r="T814" s="128">
        <f t="shared" si="342"/>
        <v>0</v>
      </c>
      <c r="U814" s="126">
        <f t="shared" si="347"/>
        <v>0</v>
      </c>
      <c r="V814" s="126">
        <f t="shared" si="348"/>
        <v>0</v>
      </c>
      <c r="W814" s="125">
        <f t="shared" si="349"/>
        <v>0</v>
      </c>
      <c r="X814" s="125">
        <f t="shared" si="350"/>
        <v>0</v>
      </c>
      <c r="Y814" s="127">
        <f t="shared" si="351"/>
        <v>1407.0099999999979</v>
      </c>
      <c r="Z814" s="127">
        <f t="shared" si="352"/>
        <v>479.84593999999817</v>
      </c>
      <c r="AA814" s="127">
        <f t="shared" si="353"/>
        <v>1407.0099999999979</v>
      </c>
      <c r="AB814" s="127">
        <f t="shared" si="354"/>
        <v>479.84593999999817</v>
      </c>
      <c r="AC814" s="91" t="str">
        <f>VLOOKUP(WEEKDAY(C814,2),Служебный!K$4:L$10,2)</f>
        <v>сб</v>
      </c>
      <c r="AD814" s="111" t="str">
        <f t="shared" si="362"/>
        <v/>
      </c>
      <c r="AE814" s="91" t="e">
        <f>VLOOKUP(G:G,Служебный!B:G,6,)</f>
        <v>#N/A</v>
      </c>
      <c r="AF814" s="91" t="e">
        <f>VLOOKUP(G:G,Служебный!B:G,3,FALSE)</f>
        <v>#N/A</v>
      </c>
      <c r="AG814" s="91" t="e">
        <f>VLOOKUP(G:G,Служебный!B:G,4,FALSE)</f>
        <v>#N/A</v>
      </c>
      <c r="AH814" s="112">
        <f t="shared" si="355"/>
        <v>0</v>
      </c>
      <c r="AI814" s="112">
        <f t="shared" si="356"/>
        <v>0</v>
      </c>
      <c r="AJ814" s="112" t="str">
        <f t="shared" si="337"/>
        <v>интрадей</v>
      </c>
      <c r="AK814" s="91" t="str">
        <f>IF(D814&lt;Служебный!P$3,"Раньше открытия",IF(D814&gt;Служебный!P$6,"Позже закрытия",IF(D814&lt;Служебный!P$4,Служебный!N$4,IF((D814&gt;Служебный!P$5),Служебный!N$6,Служебный!N$5))))</f>
        <v>9:30 - 11:00</v>
      </c>
      <c r="AL814" s="91">
        <f t="shared" si="357"/>
        <v>0</v>
      </c>
      <c r="AM814" s="91">
        <f t="shared" si="358"/>
        <v>0</v>
      </c>
      <c r="AN814" s="91" t="str">
        <f t="shared" si="343"/>
        <v/>
      </c>
      <c r="AO814" s="91" t="str">
        <f t="shared" si="344"/>
        <v/>
      </c>
      <c r="AP814" s="113" t="str">
        <f t="shared" si="345"/>
        <v/>
      </c>
      <c r="AQ814" s="114">
        <f t="shared" si="338"/>
        <v>0</v>
      </c>
      <c r="AR814" s="114">
        <f t="shared" si="339"/>
        <v>30000</v>
      </c>
      <c r="AS814" s="114">
        <f t="shared" si="340"/>
        <v>1.5994864666664823</v>
      </c>
      <c r="AT814" s="114">
        <f t="shared" si="346"/>
        <v>0</v>
      </c>
      <c r="AU814" s="91">
        <f t="shared" si="359"/>
        <v>0</v>
      </c>
      <c r="AV814" s="91">
        <f t="shared" si="360"/>
        <v>0</v>
      </c>
      <c r="AW814" s="91">
        <f t="shared" si="361"/>
        <v>0</v>
      </c>
      <c r="AX814" s="115">
        <f>IF(AV814=0,AX813,IF(VLOOKUP(C813,Сводный!I:L,2,FALSE)&lt;0,IF(AX813&lt;0,AX813-1,-1),IF(AX813&gt;0,AX813+1,1)))</f>
        <v>-1</v>
      </c>
      <c r="AY814" s="120"/>
    </row>
    <row r="815" spans="1:51" s="25" customFormat="1" ht="11.25">
      <c r="A815" s="124"/>
      <c r="B815" s="116">
        <v>814</v>
      </c>
      <c r="C815" s="134"/>
      <c r="D815" s="83"/>
      <c r="E815" s="84"/>
      <c r="F815" s="83"/>
      <c r="G815" s="85"/>
      <c r="H815" s="85"/>
      <c r="I815" s="86"/>
      <c r="J815" s="86"/>
      <c r="K815" s="85"/>
      <c r="L815" s="86"/>
      <c r="M815" s="118"/>
      <c r="N815" s="108"/>
      <c r="O815" s="109"/>
      <c r="P815" s="110"/>
      <c r="Q815" s="86"/>
      <c r="R815" s="86"/>
      <c r="S815" s="128">
        <f t="shared" si="341"/>
        <v>30479.845939999945</v>
      </c>
      <c r="T815" s="128">
        <f t="shared" si="342"/>
        <v>0</v>
      </c>
      <c r="U815" s="126">
        <f t="shared" si="347"/>
        <v>0</v>
      </c>
      <c r="V815" s="126">
        <f t="shared" si="348"/>
        <v>0</v>
      </c>
      <c r="W815" s="125">
        <f t="shared" si="349"/>
        <v>0</v>
      </c>
      <c r="X815" s="125">
        <f t="shared" si="350"/>
        <v>0</v>
      </c>
      <c r="Y815" s="127">
        <f t="shared" si="351"/>
        <v>1407.0099999999979</v>
      </c>
      <c r="Z815" s="127">
        <f t="shared" si="352"/>
        <v>479.84593999999817</v>
      </c>
      <c r="AA815" s="127">
        <f t="shared" si="353"/>
        <v>1407.0099999999979</v>
      </c>
      <c r="AB815" s="127">
        <f t="shared" si="354"/>
        <v>479.84593999999817</v>
      </c>
      <c r="AC815" s="91" t="str">
        <f>VLOOKUP(WEEKDAY(C815,2),Служебный!K$4:L$10,2)</f>
        <v>сб</v>
      </c>
      <c r="AD815" s="111" t="str">
        <f t="shared" si="362"/>
        <v/>
      </c>
      <c r="AE815" s="91" t="e">
        <f>VLOOKUP(G:G,Служебный!B:G,6,)</f>
        <v>#N/A</v>
      </c>
      <c r="AF815" s="91" t="e">
        <f>VLOOKUP(G:G,Служебный!B:G,3,FALSE)</f>
        <v>#N/A</v>
      </c>
      <c r="AG815" s="91" t="e">
        <f>VLOOKUP(G:G,Служебный!B:G,4,FALSE)</f>
        <v>#N/A</v>
      </c>
      <c r="AH815" s="112">
        <f t="shared" si="355"/>
        <v>0</v>
      </c>
      <c r="AI815" s="112">
        <f t="shared" si="356"/>
        <v>0</v>
      </c>
      <c r="AJ815" s="112" t="str">
        <f t="shared" si="337"/>
        <v>интрадей</v>
      </c>
      <c r="AK815" s="91" t="str">
        <f>IF(D815&lt;Служебный!P$3,"Раньше открытия",IF(D815&gt;Служебный!P$6,"Позже закрытия",IF(D815&lt;Служебный!P$4,Служебный!N$4,IF((D815&gt;Служебный!P$5),Служебный!N$6,Служебный!N$5))))</f>
        <v>9:30 - 11:00</v>
      </c>
      <c r="AL815" s="91">
        <f t="shared" si="357"/>
        <v>0</v>
      </c>
      <c r="AM815" s="91">
        <f t="shared" si="358"/>
        <v>0</v>
      </c>
      <c r="AN815" s="91" t="str">
        <f t="shared" si="343"/>
        <v/>
      </c>
      <c r="AO815" s="91" t="str">
        <f t="shared" si="344"/>
        <v/>
      </c>
      <c r="AP815" s="113" t="str">
        <f t="shared" si="345"/>
        <v/>
      </c>
      <c r="AQ815" s="114">
        <f t="shared" si="338"/>
        <v>0</v>
      </c>
      <c r="AR815" s="114">
        <f t="shared" si="339"/>
        <v>30000</v>
      </c>
      <c r="AS815" s="114">
        <f t="shared" si="340"/>
        <v>1.5994864666664823</v>
      </c>
      <c r="AT815" s="114">
        <f t="shared" si="346"/>
        <v>0</v>
      </c>
      <c r="AU815" s="91">
        <f t="shared" si="359"/>
        <v>0</v>
      </c>
      <c r="AV815" s="91">
        <f t="shared" si="360"/>
        <v>0</v>
      </c>
      <c r="AW815" s="91">
        <f t="shared" si="361"/>
        <v>0</v>
      </c>
      <c r="AX815" s="115">
        <f>IF(AV815=0,AX814,IF(VLOOKUP(C814,Сводный!I:L,2,FALSE)&lt;0,IF(AX814&lt;0,AX814-1,-1),IF(AX814&gt;0,AX814+1,1)))</f>
        <v>-1</v>
      </c>
      <c r="AY815" s="120"/>
    </row>
    <row r="816" spans="1:51" s="25" customFormat="1" ht="11.25">
      <c r="A816" s="124"/>
      <c r="B816" s="116">
        <v>815</v>
      </c>
      <c r="C816" s="134"/>
      <c r="D816" s="83"/>
      <c r="E816" s="84"/>
      <c r="F816" s="83"/>
      <c r="G816" s="85"/>
      <c r="H816" s="85"/>
      <c r="I816" s="86"/>
      <c r="J816" s="86"/>
      <c r="K816" s="85"/>
      <c r="L816" s="86"/>
      <c r="M816" s="118"/>
      <c r="N816" s="108"/>
      <c r="O816" s="109"/>
      <c r="P816" s="110"/>
      <c r="Q816" s="86"/>
      <c r="R816" s="86"/>
      <c r="S816" s="128">
        <f t="shared" si="341"/>
        <v>30479.845939999945</v>
      </c>
      <c r="T816" s="128">
        <f t="shared" si="342"/>
        <v>0</v>
      </c>
      <c r="U816" s="126">
        <f t="shared" si="347"/>
        <v>0</v>
      </c>
      <c r="V816" s="126">
        <f t="shared" si="348"/>
        <v>0</v>
      </c>
      <c r="W816" s="125">
        <f t="shared" si="349"/>
        <v>0</v>
      </c>
      <c r="X816" s="125">
        <f t="shared" si="350"/>
        <v>0</v>
      </c>
      <c r="Y816" s="127">
        <f t="shared" si="351"/>
        <v>1407.0099999999979</v>
      </c>
      <c r="Z816" s="127">
        <f t="shared" si="352"/>
        <v>479.84593999999817</v>
      </c>
      <c r="AA816" s="127">
        <f t="shared" si="353"/>
        <v>1407.0099999999979</v>
      </c>
      <c r="AB816" s="127">
        <f t="shared" si="354"/>
        <v>479.84593999999817</v>
      </c>
      <c r="AC816" s="91" t="str">
        <f>VLOOKUP(WEEKDAY(C816,2),Служебный!K$4:L$10,2)</f>
        <v>сб</v>
      </c>
      <c r="AD816" s="111" t="str">
        <f t="shared" si="362"/>
        <v/>
      </c>
      <c r="AE816" s="91" t="e">
        <f>VLOOKUP(G:G,Служебный!B:G,6,)</f>
        <v>#N/A</v>
      </c>
      <c r="AF816" s="91" t="e">
        <f>VLOOKUP(G:G,Служебный!B:G,3,FALSE)</f>
        <v>#N/A</v>
      </c>
      <c r="AG816" s="91" t="e">
        <f>VLOOKUP(G:G,Служебный!B:G,4,FALSE)</f>
        <v>#N/A</v>
      </c>
      <c r="AH816" s="112">
        <f t="shared" si="355"/>
        <v>0</v>
      </c>
      <c r="AI816" s="112">
        <f t="shared" si="356"/>
        <v>0</v>
      </c>
      <c r="AJ816" s="112" t="str">
        <f t="shared" si="337"/>
        <v>интрадей</v>
      </c>
      <c r="AK816" s="91" t="str">
        <f>IF(D816&lt;Служебный!P$3,"Раньше открытия",IF(D816&gt;Служебный!P$6,"Позже закрытия",IF(D816&lt;Служебный!P$4,Служебный!N$4,IF((D816&gt;Служебный!P$5),Служебный!N$6,Служебный!N$5))))</f>
        <v>9:30 - 11:00</v>
      </c>
      <c r="AL816" s="91">
        <f t="shared" si="357"/>
        <v>0</v>
      </c>
      <c r="AM816" s="91">
        <f t="shared" si="358"/>
        <v>0</v>
      </c>
      <c r="AN816" s="91" t="str">
        <f t="shared" si="343"/>
        <v/>
      </c>
      <c r="AO816" s="91" t="str">
        <f t="shared" si="344"/>
        <v/>
      </c>
      <c r="AP816" s="113" t="str">
        <f t="shared" si="345"/>
        <v/>
      </c>
      <c r="AQ816" s="114">
        <f t="shared" si="338"/>
        <v>0</v>
      </c>
      <c r="AR816" s="114">
        <f t="shared" si="339"/>
        <v>30000</v>
      </c>
      <c r="AS816" s="114">
        <f t="shared" si="340"/>
        <v>1.5994864666664823</v>
      </c>
      <c r="AT816" s="114">
        <f t="shared" si="346"/>
        <v>0</v>
      </c>
      <c r="AU816" s="91">
        <f t="shared" si="359"/>
        <v>0</v>
      </c>
      <c r="AV816" s="91">
        <f t="shared" si="360"/>
        <v>0</v>
      </c>
      <c r="AW816" s="91">
        <f t="shared" si="361"/>
        <v>0</v>
      </c>
      <c r="AX816" s="115">
        <f>IF(AV816=0,AX815,IF(VLOOKUP(C815,Сводный!I:L,2,FALSE)&lt;0,IF(AX815&lt;0,AX815-1,-1),IF(AX815&gt;0,AX815+1,1)))</f>
        <v>-1</v>
      </c>
      <c r="AY816" s="120"/>
    </row>
    <row r="817" spans="1:51" s="25" customFormat="1" ht="11.25">
      <c r="A817" s="124"/>
      <c r="B817" s="116">
        <v>816</v>
      </c>
      <c r="C817" s="134"/>
      <c r="D817" s="83"/>
      <c r="E817" s="84"/>
      <c r="F817" s="83"/>
      <c r="G817" s="85"/>
      <c r="H817" s="85"/>
      <c r="I817" s="86"/>
      <c r="J817" s="86"/>
      <c r="K817" s="85"/>
      <c r="L817" s="86"/>
      <c r="M817" s="118"/>
      <c r="N817" s="108"/>
      <c r="O817" s="109"/>
      <c r="P817" s="110"/>
      <c r="Q817" s="86"/>
      <c r="R817" s="86"/>
      <c r="S817" s="128">
        <f t="shared" si="341"/>
        <v>30479.845939999945</v>
      </c>
      <c r="T817" s="128">
        <f t="shared" si="342"/>
        <v>0</v>
      </c>
      <c r="U817" s="126">
        <f t="shared" si="347"/>
        <v>0</v>
      </c>
      <c r="V817" s="126">
        <f t="shared" si="348"/>
        <v>0</v>
      </c>
      <c r="W817" s="125">
        <f t="shared" si="349"/>
        <v>0</v>
      </c>
      <c r="X817" s="125">
        <f t="shared" si="350"/>
        <v>0</v>
      </c>
      <c r="Y817" s="127">
        <f t="shared" si="351"/>
        <v>1407.0099999999979</v>
      </c>
      <c r="Z817" s="127">
        <f t="shared" si="352"/>
        <v>479.84593999999817</v>
      </c>
      <c r="AA817" s="127">
        <f t="shared" si="353"/>
        <v>1407.0099999999979</v>
      </c>
      <c r="AB817" s="127">
        <f t="shared" si="354"/>
        <v>479.84593999999817</v>
      </c>
      <c r="AC817" s="91" t="str">
        <f>VLOOKUP(WEEKDAY(C817,2),Служебный!K$4:L$10,2)</f>
        <v>сб</v>
      </c>
      <c r="AD817" s="111" t="str">
        <f t="shared" si="362"/>
        <v/>
      </c>
      <c r="AE817" s="91" t="e">
        <f>VLOOKUP(G:G,Служебный!B:G,6,)</f>
        <v>#N/A</v>
      </c>
      <c r="AF817" s="91" t="e">
        <f>VLOOKUP(G:G,Служебный!B:G,3,FALSE)</f>
        <v>#N/A</v>
      </c>
      <c r="AG817" s="91" t="e">
        <f>VLOOKUP(G:G,Служебный!B:G,4,FALSE)</f>
        <v>#N/A</v>
      </c>
      <c r="AH817" s="112">
        <f t="shared" si="355"/>
        <v>0</v>
      </c>
      <c r="AI817" s="112">
        <f t="shared" si="356"/>
        <v>0</v>
      </c>
      <c r="AJ817" s="112" t="str">
        <f t="shared" si="337"/>
        <v>интрадей</v>
      </c>
      <c r="AK817" s="91" t="str">
        <f>IF(D817&lt;Служебный!P$3,"Раньше открытия",IF(D817&gt;Служебный!P$6,"Позже закрытия",IF(D817&lt;Служебный!P$4,Служебный!N$4,IF((D817&gt;Служебный!P$5),Служебный!N$6,Служебный!N$5))))</f>
        <v>9:30 - 11:00</v>
      </c>
      <c r="AL817" s="91">
        <f t="shared" si="357"/>
        <v>0</v>
      </c>
      <c r="AM817" s="91">
        <f t="shared" si="358"/>
        <v>0</v>
      </c>
      <c r="AN817" s="91" t="str">
        <f t="shared" si="343"/>
        <v/>
      </c>
      <c r="AO817" s="91" t="str">
        <f t="shared" si="344"/>
        <v/>
      </c>
      <c r="AP817" s="113" t="str">
        <f t="shared" si="345"/>
        <v/>
      </c>
      <c r="AQ817" s="114">
        <f t="shared" si="338"/>
        <v>0</v>
      </c>
      <c r="AR817" s="114">
        <f t="shared" si="339"/>
        <v>30000</v>
      </c>
      <c r="AS817" s="114">
        <f t="shared" si="340"/>
        <v>1.5994864666664823</v>
      </c>
      <c r="AT817" s="114">
        <f t="shared" si="346"/>
        <v>0</v>
      </c>
      <c r="AU817" s="91">
        <f t="shared" si="359"/>
        <v>0</v>
      </c>
      <c r="AV817" s="91">
        <f t="shared" si="360"/>
        <v>0</v>
      </c>
      <c r="AW817" s="91">
        <f t="shared" si="361"/>
        <v>0</v>
      </c>
      <c r="AX817" s="115">
        <f>IF(AV817=0,AX816,IF(VLOOKUP(C816,Сводный!I:L,2,FALSE)&lt;0,IF(AX816&lt;0,AX816-1,-1),IF(AX816&gt;0,AX816+1,1)))</f>
        <v>-1</v>
      </c>
      <c r="AY817" s="120"/>
    </row>
    <row r="818" spans="1:51" s="25" customFormat="1" ht="11.25">
      <c r="A818" s="124"/>
      <c r="B818" s="116">
        <v>817</v>
      </c>
      <c r="C818" s="134"/>
      <c r="D818" s="83"/>
      <c r="E818" s="84"/>
      <c r="F818" s="83"/>
      <c r="G818" s="85"/>
      <c r="H818" s="85"/>
      <c r="I818" s="86"/>
      <c r="J818" s="86"/>
      <c r="K818" s="85"/>
      <c r="L818" s="86"/>
      <c r="M818" s="118"/>
      <c r="N818" s="108"/>
      <c r="O818" s="109"/>
      <c r="P818" s="110"/>
      <c r="Q818" s="86"/>
      <c r="R818" s="86"/>
      <c r="S818" s="128">
        <f t="shared" si="341"/>
        <v>30479.845939999945</v>
      </c>
      <c r="T818" s="128">
        <f t="shared" si="342"/>
        <v>0</v>
      </c>
      <c r="U818" s="126">
        <f t="shared" si="347"/>
        <v>0</v>
      </c>
      <c r="V818" s="126">
        <f t="shared" si="348"/>
        <v>0</v>
      </c>
      <c r="W818" s="125">
        <f t="shared" si="349"/>
        <v>0</v>
      </c>
      <c r="X818" s="125">
        <f t="shared" si="350"/>
        <v>0</v>
      </c>
      <c r="Y818" s="127">
        <f t="shared" si="351"/>
        <v>1407.0099999999979</v>
      </c>
      <c r="Z818" s="127">
        <f t="shared" si="352"/>
        <v>479.84593999999817</v>
      </c>
      <c r="AA818" s="127">
        <f t="shared" si="353"/>
        <v>1407.0099999999979</v>
      </c>
      <c r="AB818" s="127">
        <f t="shared" si="354"/>
        <v>479.84593999999817</v>
      </c>
      <c r="AC818" s="91" t="str">
        <f>VLOOKUP(WEEKDAY(C818,2),Служебный!K$4:L$10,2)</f>
        <v>сб</v>
      </c>
      <c r="AD818" s="111" t="str">
        <f t="shared" si="362"/>
        <v/>
      </c>
      <c r="AE818" s="91" t="e">
        <f>VLOOKUP(G:G,Служебный!B:G,6,)</f>
        <v>#N/A</v>
      </c>
      <c r="AF818" s="91" t="e">
        <f>VLOOKUP(G:G,Служебный!B:G,3,FALSE)</f>
        <v>#N/A</v>
      </c>
      <c r="AG818" s="91" t="e">
        <f>VLOOKUP(G:G,Служебный!B:G,4,FALSE)</f>
        <v>#N/A</v>
      </c>
      <c r="AH818" s="112">
        <f t="shared" si="355"/>
        <v>0</v>
      </c>
      <c r="AI818" s="112">
        <f t="shared" si="356"/>
        <v>0</v>
      </c>
      <c r="AJ818" s="112" t="str">
        <f t="shared" si="337"/>
        <v>интрадей</v>
      </c>
      <c r="AK818" s="91" t="str">
        <f>IF(D818&lt;Служебный!P$3,"Раньше открытия",IF(D818&gt;Служебный!P$6,"Позже закрытия",IF(D818&lt;Служебный!P$4,Служебный!N$4,IF((D818&gt;Служебный!P$5),Служебный!N$6,Служебный!N$5))))</f>
        <v>9:30 - 11:00</v>
      </c>
      <c r="AL818" s="91">
        <f t="shared" si="357"/>
        <v>0</v>
      </c>
      <c r="AM818" s="91">
        <f t="shared" si="358"/>
        <v>0</v>
      </c>
      <c r="AN818" s="91" t="str">
        <f t="shared" si="343"/>
        <v/>
      </c>
      <c r="AO818" s="91" t="str">
        <f t="shared" si="344"/>
        <v/>
      </c>
      <c r="AP818" s="113" t="str">
        <f t="shared" si="345"/>
        <v/>
      </c>
      <c r="AQ818" s="114">
        <f t="shared" si="338"/>
        <v>0</v>
      </c>
      <c r="AR818" s="114">
        <f t="shared" si="339"/>
        <v>30000</v>
      </c>
      <c r="AS818" s="114">
        <f t="shared" si="340"/>
        <v>1.5994864666664823</v>
      </c>
      <c r="AT818" s="114">
        <f t="shared" si="346"/>
        <v>0</v>
      </c>
      <c r="AU818" s="91">
        <f t="shared" si="359"/>
        <v>0</v>
      </c>
      <c r="AV818" s="91">
        <f t="shared" si="360"/>
        <v>0</v>
      </c>
      <c r="AW818" s="91">
        <f t="shared" si="361"/>
        <v>0</v>
      </c>
      <c r="AX818" s="115">
        <f>IF(AV818=0,AX817,IF(VLOOKUP(C817,Сводный!I:L,2,FALSE)&lt;0,IF(AX817&lt;0,AX817-1,-1),IF(AX817&gt;0,AX817+1,1)))</f>
        <v>-1</v>
      </c>
      <c r="AY818" s="120"/>
    </row>
    <row r="819" spans="1:51" s="25" customFormat="1" ht="11.25">
      <c r="A819" s="124"/>
      <c r="B819" s="116">
        <v>818</v>
      </c>
      <c r="C819" s="134"/>
      <c r="D819" s="83"/>
      <c r="E819" s="84"/>
      <c r="F819" s="83"/>
      <c r="G819" s="85"/>
      <c r="H819" s="85"/>
      <c r="I819" s="86"/>
      <c r="J819" s="86"/>
      <c r="K819" s="85"/>
      <c r="L819" s="86"/>
      <c r="M819" s="118"/>
      <c r="N819" s="108"/>
      <c r="O819" s="109"/>
      <c r="P819" s="110"/>
      <c r="Q819" s="86"/>
      <c r="R819" s="86"/>
      <c r="S819" s="128">
        <f t="shared" si="341"/>
        <v>30479.845939999945</v>
      </c>
      <c r="T819" s="128">
        <f t="shared" si="342"/>
        <v>0</v>
      </c>
      <c r="U819" s="126">
        <f t="shared" si="347"/>
        <v>0</v>
      </c>
      <c r="V819" s="126">
        <f t="shared" si="348"/>
        <v>0</v>
      </c>
      <c r="W819" s="125">
        <f t="shared" si="349"/>
        <v>0</v>
      </c>
      <c r="X819" s="125">
        <f t="shared" si="350"/>
        <v>0</v>
      </c>
      <c r="Y819" s="127">
        <f t="shared" si="351"/>
        <v>1407.0099999999979</v>
      </c>
      <c r="Z819" s="127">
        <f t="shared" si="352"/>
        <v>479.84593999999817</v>
      </c>
      <c r="AA819" s="127">
        <f t="shared" si="353"/>
        <v>1407.0099999999979</v>
      </c>
      <c r="AB819" s="127">
        <f t="shared" si="354"/>
        <v>479.84593999999817</v>
      </c>
      <c r="AC819" s="91" t="str">
        <f>VLOOKUP(WEEKDAY(C819,2),Служебный!K$4:L$10,2)</f>
        <v>сб</v>
      </c>
      <c r="AD819" s="111" t="str">
        <f t="shared" si="362"/>
        <v/>
      </c>
      <c r="AE819" s="91" t="e">
        <f>VLOOKUP(G:G,Служебный!B:G,6,)</f>
        <v>#N/A</v>
      </c>
      <c r="AF819" s="91" t="e">
        <f>VLOOKUP(G:G,Служебный!B:G,3,FALSE)</f>
        <v>#N/A</v>
      </c>
      <c r="AG819" s="91" t="e">
        <f>VLOOKUP(G:G,Служебный!B:G,4,FALSE)</f>
        <v>#N/A</v>
      </c>
      <c r="AH819" s="112">
        <f t="shared" si="355"/>
        <v>0</v>
      </c>
      <c r="AI819" s="112">
        <f t="shared" si="356"/>
        <v>0</v>
      </c>
      <c r="AJ819" s="112" t="str">
        <f t="shared" si="337"/>
        <v>интрадей</v>
      </c>
      <c r="AK819" s="91" t="str">
        <f>IF(D819&lt;Служебный!P$3,"Раньше открытия",IF(D819&gt;Служебный!P$6,"Позже закрытия",IF(D819&lt;Служебный!P$4,Служебный!N$4,IF((D819&gt;Служебный!P$5),Служебный!N$6,Служебный!N$5))))</f>
        <v>9:30 - 11:00</v>
      </c>
      <c r="AL819" s="91">
        <f t="shared" si="357"/>
        <v>0</v>
      </c>
      <c r="AM819" s="91">
        <f t="shared" si="358"/>
        <v>0</v>
      </c>
      <c r="AN819" s="91" t="str">
        <f t="shared" si="343"/>
        <v/>
      </c>
      <c r="AO819" s="91" t="str">
        <f t="shared" si="344"/>
        <v/>
      </c>
      <c r="AP819" s="113" t="str">
        <f t="shared" si="345"/>
        <v/>
      </c>
      <c r="AQ819" s="114">
        <f t="shared" si="338"/>
        <v>0</v>
      </c>
      <c r="AR819" s="114">
        <f t="shared" si="339"/>
        <v>30000</v>
      </c>
      <c r="AS819" s="114">
        <f t="shared" si="340"/>
        <v>1.5994864666664823</v>
      </c>
      <c r="AT819" s="114">
        <f t="shared" si="346"/>
        <v>0</v>
      </c>
      <c r="AU819" s="91">
        <f t="shared" si="359"/>
        <v>0</v>
      </c>
      <c r="AV819" s="91">
        <f t="shared" si="360"/>
        <v>0</v>
      </c>
      <c r="AW819" s="91">
        <f t="shared" si="361"/>
        <v>0</v>
      </c>
      <c r="AX819" s="115">
        <f>IF(AV819=0,AX818,IF(VLOOKUP(C818,Сводный!I:L,2,FALSE)&lt;0,IF(AX818&lt;0,AX818-1,-1),IF(AX818&gt;0,AX818+1,1)))</f>
        <v>-1</v>
      </c>
      <c r="AY819" s="120"/>
    </row>
    <row r="820" spans="1:51" s="25" customFormat="1" ht="11.25">
      <c r="A820" s="124"/>
      <c r="B820" s="116">
        <v>819</v>
      </c>
      <c r="C820" s="134"/>
      <c r="D820" s="83"/>
      <c r="E820" s="84"/>
      <c r="F820" s="83"/>
      <c r="G820" s="85"/>
      <c r="H820" s="85"/>
      <c r="I820" s="86"/>
      <c r="J820" s="86"/>
      <c r="K820" s="85"/>
      <c r="L820" s="86"/>
      <c r="M820" s="118"/>
      <c r="N820" s="108"/>
      <c r="O820" s="109"/>
      <c r="P820" s="110"/>
      <c r="Q820" s="86"/>
      <c r="R820" s="86"/>
      <c r="S820" s="128">
        <f t="shared" si="341"/>
        <v>30479.845939999945</v>
      </c>
      <c r="T820" s="128">
        <f t="shared" si="342"/>
        <v>0</v>
      </c>
      <c r="U820" s="126">
        <f t="shared" si="347"/>
        <v>0</v>
      </c>
      <c r="V820" s="126">
        <f t="shared" si="348"/>
        <v>0</v>
      </c>
      <c r="W820" s="125">
        <f t="shared" si="349"/>
        <v>0</v>
      </c>
      <c r="X820" s="125">
        <f t="shared" si="350"/>
        <v>0</v>
      </c>
      <c r="Y820" s="127">
        <f t="shared" si="351"/>
        <v>1407.0099999999979</v>
      </c>
      <c r="Z820" s="127">
        <f t="shared" si="352"/>
        <v>479.84593999999817</v>
      </c>
      <c r="AA820" s="127">
        <f t="shared" si="353"/>
        <v>1407.0099999999979</v>
      </c>
      <c r="AB820" s="127">
        <f t="shared" si="354"/>
        <v>479.84593999999817</v>
      </c>
      <c r="AC820" s="91" t="str">
        <f>VLOOKUP(WEEKDAY(C820,2),Служебный!K$4:L$10,2)</f>
        <v>сб</v>
      </c>
      <c r="AD820" s="111" t="str">
        <f t="shared" si="362"/>
        <v/>
      </c>
      <c r="AE820" s="91" t="e">
        <f>VLOOKUP(G:G,Служебный!B:G,6,)</f>
        <v>#N/A</v>
      </c>
      <c r="AF820" s="91" t="e">
        <f>VLOOKUP(G:G,Служебный!B:G,3,FALSE)</f>
        <v>#N/A</v>
      </c>
      <c r="AG820" s="91" t="e">
        <f>VLOOKUP(G:G,Служебный!B:G,4,FALSE)</f>
        <v>#N/A</v>
      </c>
      <c r="AH820" s="112">
        <f t="shared" si="355"/>
        <v>0</v>
      </c>
      <c r="AI820" s="112">
        <f t="shared" si="356"/>
        <v>0</v>
      </c>
      <c r="AJ820" s="112" t="str">
        <f t="shared" si="337"/>
        <v>интрадей</v>
      </c>
      <c r="AK820" s="91" t="str">
        <f>IF(D820&lt;Служебный!P$3,"Раньше открытия",IF(D820&gt;Служебный!P$6,"Позже закрытия",IF(D820&lt;Служебный!P$4,Служебный!N$4,IF((D820&gt;Служебный!P$5),Служебный!N$6,Служебный!N$5))))</f>
        <v>9:30 - 11:00</v>
      </c>
      <c r="AL820" s="91">
        <f t="shared" si="357"/>
        <v>0</v>
      </c>
      <c r="AM820" s="91">
        <f t="shared" si="358"/>
        <v>0</v>
      </c>
      <c r="AN820" s="91" t="str">
        <f t="shared" si="343"/>
        <v/>
      </c>
      <c r="AO820" s="91" t="str">
        <f t="shared" si="344"/>
        <v/>
      </c>
      <c r="AP820" s="113" t="str">
        <f t="shared" si="345"/>
        <v/>
      </c>
      <c r="AQ820" s="114">
        <f t="shared" si="338"/>
        <v>0</v>
      </c>
      <c r="AR820" s="114">
        <f t="shared" si="339"/>
        <v>30000</v>
      </c>
      <c r="AS820" s="114">
        <f t="shared" si="340"/>
        <v>1.5994864666664823</v>
      </c>
      <c r="AT820" s="114">
        <f t="shared" si="346"/>
        <v>0</v>
      </c>
      <c r="AU820" s="91">
        <f t="shared" si="359"/>
        <v>0</v>
      </c>
      <c r="AV820" s="91">
        <f t="shared" si="360"/>
        <v>0</v>
      </c>
      <c r="AW820" s="91">
        <f t="shared" si="361"/>
        <v>0</v>
      </c>
      <c r="AX820" s="115">
        <f>IF(AV820=0,AX819,IF(VLOOKUP(C819,Сводный!I:L,2,FALSE)&lt;0,IF(AX819&lt;0,AX819-1,-1),IF(AX819&gt;0,AX819+1,1)))</f>
        <v>-1</v>
      </c>
      <c r="AY820" s="120"/>
    </row>
    <row r="821" spans="1:51" s="25" customFormat="1" ht="11.25">
      <c r="A821" s="124"/>
      <c r="B821" s="116">
        <v>820</v>
      </c>
      <c r="C821" s="134"/>
      <c r="D821" s="83"/>
      <c r="E821" s="84"/>
      <c r="F821" s="83"/>
      <c r="G821" s="85"/>
      <c r="H821" s="85"/>
      <c r="I821" s="86"/>
      <c r="J821" s="86"/>
      <c r="K821" s="85"/>
      <c r="L821" s="86"/>
      <c r="M821" s="118"/>
      <c r="N821" s="108"/>
      <c r="O821" s="109"/>
      <c r="P821" s="110"/>
      <c r="Q821" s="86"/>
      <c r="R821" s="86"/>
      <c r="S821" s="128">
        <f t="shared" si="341"/>
        <v>30479.845939999945</v>
      </c>
      <c r="T821" s="128">
        <f t="shared" si="342"/>
        <v>0</v>
      </c>
      <c r="U821" s="126">
        <f t="shared" si="347"/>
        <v>0</v>
      </c>
      <c r="V821" s="126">
        <f t="shared" si="348"/>
        <v>0</v>
      </c>
      <c r="W821" s="125">
        <f t="shared" si="349"/>
        <v>0</v>
      </c>
      <c r="X821" s="125">
        <f t="shared" si="350"/>
        <v>0</v>
      </c>
      <c r="Y821" s="127">
        <f t="shared" si="351"/>
        <v>1407.0099999999979</v>
      </c>
      <c r="Z821" s="127">
        <f t="shared" si="352"/>
        <v>479.84593999999817</v>
      </c>
      <c r="AA821" s="127">
        <f t="shared" si="353"/>
        <v>1407.0099999999979</v>
      </c>
      <c r="AB821" s="127">
        <f t="shared" si="354"/>
        <v>479.84593999999817</v>
      </c>
      <c r="AC821" s="91" t="str">
        <f>VLOOKUP(WEEKDAY(C821,2),Служебный!K$4:L$10,2)</f>
        <v>сб</v>
      </c>
      <c r="AD821" s="111" t="str">
        <f t="shared" si="362"/>
        <v/>
      </c>
      <c r="AE821" s="91" t="e">
        <f>VLOOKUP(G:G,Служебный!B:G,6,)</f>
        <v>#N/A</v>
      </c>
      <c r="AF821" s="91" t="e">
        <f>VLOOKUP(G:G,Служебный!B:G,3,FALSE)</f>
        <v>#N/A</v>
      </c>
      <c r="AG821" s="91" t="e">
        <f>VLOOKUP(G:G,Служебный!B:G,4,FALSE)</f>
        <v>#N/A</v>
      </c>
      <c r="AH821" s="112">
        <f t="shared" si="355"/>
        <v>0</v>
      </c>
      <c r="AI821" s="112">
        <f t="shared" si="356"/>
        <v>0</v>
      </c>
      <c r="AJ821" s="112" t="str">
        <f t="shared" si="337"/>
        <v>интрадей</v>
      </c>
      <c r="AK821" s="91" t="str">
        <f>IF(D821&lt;Служебный!P$3,"Раньше открытия",IF(D821&gt;Служебный!P$6,"Позже закрытия",IF(D821&lt;Служебный!P$4,Служебный!N$4,IF((D821&gt;Служебный!P$5),Служебный!N$6,Служебный!N$5))))</f>
        <v>9:30 - 11:00</v>
      </c>
      <c r="AL821" s="91">
        <f t="shared" si="357"/>
        <v>0</v>
      </c>
      <c r="AM821" s="91">
        <f t="shared" si="358"/>
        <v>0</v>
      </c>
      <c r="AN821" s="91" t="str">
        <f t="shared" si="343"/>
        <v/>
      </c>
      <c r="AO821" s="91" t="str">
        <f t="shared" si="344"/>
        <v/>
      </c>
      <c r="AP821" s="113" t="str">
        <f t="shared" si="345"/>
        <v/>
      </c>
      <c r="AQ821" s="114">
        <f t="shared" si="338"/>
        <v>0</v>
      </c>
      <c r="AR821" s="114">
        <f t="shared" si="339"/>
        <v>30000</v>
      </c>
      <c r="AS821" s="114">
        <f t="shared" si="340"/>
        <v>1.5994864666664823</v>
      </c>
      <c r="AT821" s="114">
        <f t="shared" si="346"/>
        <v>0</v>
      </c>
      <c r="AU821" s="91">
        <f t="shared" si="359"/>
        <v>0</v>
      </c>
      <c r="AV821" s="91">
        <f t="shared" si="360"/>
        <v>0</v>
      </c>
      <c r="AW821" s="91">
        <f t="shared" si="361"/>
        <v>0</v>
      </c>
      <c r="AX821" s="115">
        <f>IF(AV821=0,AX820,IF(VLOOKUP(C820,Сводный!I:L,2,FALSE)&lt;0,IF(AX820&lt;0,AX820-1,-1),IF(AX820&gt;0,AX820+1,1)))</f>
        <v>-1</v>
      </c>
      <c r="AY821" s="120"/>
    </row>
    <row r="822" spans="1:51" s="25" customFormat="1" ht="11.25">
      <c r="A822" s="124"/>
      <c r="B822" s="116">
        <v>821</v>
      </c>
      <c r="C822" s="134"/>
      <c r="D822" s="83"/>
      <c r="E822" s="84"/>
      <c r="F822" s="83"/>
      <c r="G822" s="85"/>
      <c r="H822" s="85"/>
      <c r="I822" s="86"/>
      <c r="J822" s="86"/>
      <c r="K822" s="85"/>
      <c r="L822" s="86"/>
      <c r="M822" s="118"/>
      <c r="N822" s="108"/>
      <c r="O822" s="109"/>
      <c r="P822" s="110"/>
      <c r="Q822" s="86"/>
      <c r="R822" s="86"/>
      <c r="S822" s="128">
        <f t="shared" si="341"/>
        <v>30479.845939999945</v>
      </c>
      <c r="T822" s="128">
        <f t="shared" si="342"/>
        <v>0</v>
      </c>
      <c r="U822" s="126">
        <f t="shared" si="347"/>
        <v>0</v>
      </c>
      <c r="V822" s="126">
        <f t="shared" si="348"/>
        <v>0</v>
      </c>
      <c r="W822" s="125">
        <f t="shared" si="349"/>
        <v>0</v>
      </c>
      <c r="X822" s="125">
        <f t="shared" si="350"/>
        <v>0</v>
      </c>
      <c r="Y822" s="127">
        <f t="shared" si="351"/>
        <v>1407.0099999999979</v>
      </c>
      <c r="Z822" s="127">
        <f t="shared" si="352"/>
        <v>479.84593999999817</v>
      </c>
      <c r="AA822" s="127">
        <f t="shared" si="353"/>
        <v>1407.0099999999979</v>
      </c>
      <c r="AB822" s="127">
        <f t="shared" si="354"/>
        <v>479.84593999999817</v>
      </c>
      <c r="AC822" s="91" t="str">
        <f>VLOOKUP(WEEKDAY(C822,2),Служебный!K$4:L$10,2)</f>
        <v>сб</v>
      </c>
      <c r="AD822" s="111" t="str">
        <f t="shared" si="362"/>
        <v/>
      </c>
      <c r="AE822" s="91" t="e">
        <f>VLOOKUP(G:G,Служебный!B:G,6,)</f>
        <v>#N/A</v>
      </c>
      <c r="AF822" s="91" t="e">
        <f>VLOOKUP(G:G,Служебный!B:G,3,FALSE)</f>
        <v>#N/A</v>
      </c>
      <c r="AG822" s="91" t="e">
        <f>VLOOKUP(G:G,Служебный!B:G,4,FALSE)</f>
        <v>#N/A</v>
      </c>
      <c r="AH822" s="112">
        <f t="shared" si="355"/>
        <v>0</v>
      </c>
      <c r="AI822" s="112">
        <f t="shared" si="356"/>
        <v>0</v>
      </c>
      <c r="AJ822" s="112" t="str">
        <f t="shared" si="337"/>
        <v>интрадей</v>
      </c>
      <c r="AK822" s="91" t="str">
        <f>IF(D822&lt;Служебный!P$3,"Раньше открытия",IF(D822&gt;Служебный!P$6,"Позже закрытия",IF(D822&lt;Служебный!P$4,Служебный!N$4,IF((D822&gt;Служебный!P$5),Служебный!N$6,Служебный!N$5))))</f>
        <v>9:30 - 11:00</v>
      </c>
      <c r="AL822" s="91">
        <f t="shared" si="357"/>
        <v>0</v>
      </c>
      <c r="AM822" s="91">
        <f t="shared" si="358"/>
        <v>0</v>
      </c>
      <c r="AN822" s="91" t="str">
        <f t="shared" si="343"/>
        <v/>
      </c>
      <c r="AO822" s="91" t="str">
        <f t="shared" si="344"/>
        <v/>
      </c>
      <c r="AP822" s="113" t="str">
        <f t="shared" si="345"/>
        <v/>
      </c>
      <c r="AQ822" s="114">
        <f t="shared" si="338"/>
        <v>0</v>
      </c>
      <c r="AR822" s="114">
        <f t="shared" si="339"/>
        <v>30000</v>
      </c>
      <c r="AS822" s="114">
        <f t="shared" si="340"/>
        <v>1.5994864666664823</v>
      </c>
      <c r="AT822" s="114">
        <f t="shared" si="346"/>
        <v>0</v>
      </c>
      <c r="AU822" s="91">
        <f t="shared" si="359"/>
        <v>0</v>
      </c>
      <c r="AV822" s="91">
        <f t="shared" si="360"/>
        <v>0</v>
      </c>
      <c r="AW822" s="91">
        <f t="shared" si="361"/>
        <v>0</v>
      </c>
      <c r="AX822" s="115">
        <f>IF(AV822=0,AX821,IF(VLOOKUP(C821,Сводный!I:L,2,FALSE)&lt;0,IF(AX821&lt;0,AX821-1,-1),IF(AX821&gt;0,AX821+1,1)))</f>
        <v>-1</v>
      </c>
      <c r="AY822" s="120"/>
    </row>
    <row r="823" spans="1:51" s="25" customFormat="1" ht="11.25">
      <c r="A823" s="124"/>
      <c r="B823" s="116">
        <v>822</v>
      </c>
      <c r="C823" s="134"/>
      <c r="D823" s="83"/>
      <c r="E823" s="84"/>
      <c r="F823" s="83"/>
      <c r="G823" s="85"/>
      <c r="H823" s="85"/>
      <c r="I823" s="86"/>
      <c r="J823" s="86"/>
      <c r="K823" s="85"/>
      <c r="L823" s="86"/>
      <c r="M823" s="118"/>
      <c r="N823" s="108"/>
      <c r="O823" s="109"/>
      <c r="P823" s="110"/>
      <c r="Q823" s="86"/>
      <c r="R823" s="86"/>
      <c r="S823" s="128">
        <f t="shared" si="341"/>
        <v>30479.845939999945</v>
      </c>
      <c r="T823" s="128">
        <f t="shared" si="342"/>
        <v>0</v>
      </c>
      <c r="U823" s="126">
        <f t="shared" si="347"/>
        <v>0</v>
      </c>
      <c r="V823" s="126">
        <f t="shared" si="348"/>
        <v>0</v>
      </c>
      <c r="W823" s="125">
        <f t="shared" si="349"/>
        <v>0</v>
      </c>
      <c r="X823" s="125">
        <f t="shared" si="350"/>
        <v>0</v>
      </c>
      <c r="Y823" s="127">
        <f t="shared" si="351"/>
        <v>1407.0099999999979</v>
      </c>
      <c r="Z823" s="127">
        <f t="shared" si="352"/>
        <v>479.84593999999817</v>
      </c>
      <c r="AA823" s="127">
        <f t="shared" si="353"/>
        <v>1407.0099999999979</v>
      </c>
      <c r="AB823" s="127">
        <f t="shared" si="354"/>
        <v>479.84593999999817</v>
      </c>
      <c r="AC823" s="91" t="str">
        <f>VLOOKUP(WEEKDAY(C823,2),Служебный!K$4:L$10,2)</f>
        <v>сб</v>
      </c>
      <c r="AD823" s="111" t="str">
        <f t="shared" si="362"/>
        <v/>
      </c>
      <c r="AE823" s="91" t="e">
        <f>VLOOKUP(G:G,Служебный!B:G,6,)</f>
        <v>#N/A</v>
      </c>
      <c r="AF823" s="91" t="e">
        <f>VLOOKUP(G:G,Служебный!B:G,3,FALSE)</f>
        <v>#N/A</v>
      </c>
      <c r="AG823" s="91" t="e">
        <f>VLOOKUP(G:G,Служебный!B:G,4,FALSE)</f>
        <v>#N/A</v>
      </c>
      <c r="AH823" s="112">
        <f t="shared" si="355"/>
        <v>0</v>
      </c>
      <c r="AI823" s="112">
        <f t="shared" si="356"/>
        <v>0</v>
      </c>
      <c r="AJ823" s="112" t="str">
        <f t="shared" si="337"/>
        <v>интрадей</v>
      </c>
      <c r="AK823" s="91" t="str">
        <f>IF(D823&lt;Служебный!P$3,"Раньше открытия",IF(D823&gt;Служебный!P$6,"Позже закрытия",IF(D823&lt;Служебный!P$4,Служебный!N$4,IF((D823&gt;Служебный!P$5),Служебный!N$6,Служебный!N$5))))</f>
        <v>9:30 - 11:00</v>
      </c>
      <c r="AL823" s="91">
        <f t="shared" si="357"/>
        <v>0</v>
      </c>
      <c r="AM823" s="91">
        <f t="shared" si="358"/>
        <v>0</v>
      </c>
      <c r="AN823" s="91" t="str">
        <f t="shared" si="343"/>
        <v/>
      </c>
      <c r="AO823" s="91" t="str">
        <f t="shared" si="344"/>
        <v/>
      </c>
      <c r="AP823" s="113" t="str">
        <f t="shared" si="345"/>
        <v/>
      </c>
      <c r="AQ823" s="114">
        <f t="shared" si="338"/>
        <v>0</v>
      </c>
      <c r="AR823" s="114">
        <f t="shared" si="339"/>
        <v>30000</v>
      </c>
      <c r="AS823" s="114">
        <f t="shared" si="340"/>
        <v>1.5994864666664823</v>
      </c>
      <c r="AT823" s="114">
        <f t="shared" si="346"/>
        <v>0</v>
      </c>
      <c r="AU823" s="91">
        <f t="shared" si="359"/>
        <v>0</v>
      </c>
      <c r="AV823" s="91">
        <f t="shared" si="360"/>
        <v>0</v>
      </c>
      <c r="AW823" s="91">
        <f t="shared" si="361"/>
        <v>0</v>
      </c>
      <c r="AX823" s="115">
        <f>IF(AV823=0,AX822,IF(VLOOKUP(C822,Сводный!I:L,2,FALSE)&lt;0,IF(AX822&lt;0,AX822-1,-1),IF(AX822&gt;0,AX822+1,1)))</f>
        <v>-1</v>
      </c>
      <c r="AY823" s="120"/>
    </row>
    <row r="824" spans="1:51" s="25" customFormat="1" ht="11.25">
      <c r="A824" s="124"/>
      <c r="B824" s="116">
        <v>823</v>
      </c>
      <c r="C824" s="134"/>
      <c r="D824" s="83"/>
      <c r="E824" s="84"/>
      <c r="F824" s="83"/>
      <c r="G824" s="85"/>
      <c r="H824" s="85"/>
      <c r="I824" s="86"/>
      <c r="J824" s="86"/>
      <c r="K824" s="85"/>
      <c r="L824" s="86"/>
      <c r="M824" s="118"/>
      <c r="N824" s="108"/>
      <c r="O824" s="109"/>
      <c r="P824" s="110"/>
      <c r="Q824" s="86"/>
      <c r="R824" s="86"/>
      <c r="S824" s="128">
        <f t="shared" si="341"/>
        <v>30479.845939999945</v>
      </c>
      <c r="T824" s="128">
        <f t="shared" si="342"/>
        <v>0</v>
      </c>
      <c r="U824" s="126">
        <f t="shared" si="347"/>
        <v>0</v>
      </c>
      <c r="V824" s="126">
        <f t="shared" si="348"/>
        <v>0</v>
      </c>
      <c r="W824" s="125">
        <f t="shared" si="349"/>
        <v>0</v>
      </c>
      <c r="X824" s="125">
        <f t="shared" si="350"/>
        <v>0</v>
      </c>
      <c r="Y824" s="127">
        <f t="shared" si="351"/>
        <v>1407.0099999999979</v>
      </c>
      <c r="Z824" s="127">
        <f t="shared" si="352"/>
        <v>479.84593999999817</v>
      </c>
      <c r="AA824" s="127">
        <f t="shared" si="353"/>
        <v>1407.0099999999979</v>
      </c>
      <c r="AB824" s="127">
        <f t="shared" si="354"/>
        <v>479.84593999999817</v>
      </c>
      <c r="AC824" s="91" t="str">
        <f>VLOOKUP(WEEKDAY(C824,2),Служебный!K$4:L$10,2)</f>
        <v>сб</v>
      </c>
      <c r="AD824" s="111" t="str">
        <f t="shared" si="362"/>
        <v/>
      </c>
      <c r="AE824" s="91" t="e">
        <f>VLOOKUP(G:G,Служебный!B:G,6,)</f>
        <v>#N/A</v>
      </c>
      <c r="AF824" s="91" t="e">
        <f>VLOOKUP(G:G,Служебный!B:G,3,FALSE)</f>
        <v>#N/A</v>
      </c>
      <c r="AG824" s="91" t="e">
        <f>VLOOKUP(G:G,Служебный!B:G,4,FALSE)</f>
        <v>#N/A</v>
      </c>
      <c r="AH824" s="112">
        <f t="shared" si="355"/>
        <v>0</v>
      </c>
      <c r="AI824" s="112">
        <f t="shared" si="356"/>
        <v>0</v>
      </c>
      <c r="AJ824" s="112" t="str">
        <f t="shared" si="337"/>
        <v>интрадей</v>
      </c>
      <c r="AK824" s="91" t="str">
        <f>IF(D824&lt;Служебный!P$3,"Раньше открытия",IF(D824&gt;Служебный!P$6,"Позже закрытия",IF(D824&lt;Служебный!P$4,Служебный!N$4,IF((D824&gt;Служебный!P$5),Служебный!N$6,Служебный!N$5))))</f>
        <v>9:30 - 11:00</v>
      </c>
      <c r="AL824" s="91">
        <f t="shared" si="357"/>
        <v>0</v>
      </c>
      <c r="AM824" s="91">
        <f t="shared" si="358"/>
        <v>0</v>
      </c>
      <c r="AN824" s="91" t="str">
        <f t="shared" si="343"/>
        <v/>
      </c>
      <c r="AO824" s="91" t="str">
        <f t="shared" si="344"/>
        <v/>
      </c>
      <c r="AP824" s="113" t="str">
        <f t="shared" si="345"/>
        <v/>
      </c>
      <c r="AQ824" s="114">
        <f t="shared" si="338"/>
        <v>0</v>
      </c>
      <c r="AR824" s="114">
        <f t="shared" si="339"/>
        <v>30000</v>
      </c>
      <c r="AS824" s="114">
        <f t="shared" si="340"/>
        <v>1.5994864666664823</v>
      </c>
      <c r="AT824" s="114">
        <f t="shared" si="346"/>
        <v>0</v>
      </c>
      <c r="AU824" s="91">
        <f t="shared" si="359"/>
        <v>0</v>
      </c>
      <c r="AV824" s="91">
        <f t="shared" si="360"/>
        <v>0</v>
      </c>
      <c r="AW824" s="91">
        <f t="shared" si="361"/>
        <v>0</v>
      </c>
      <c r="AX824" s="115">
        <f>IF(AV824=0,AX823,IF(VLOOKUP(C823,Сводный!I:L,2,FALSE)&lt;0,IF(AX823&lt;0,AX823-1,-1),IF(AX823&gt;0,AX823+1,1)))</f>
        <v>-1</v>
      </c>
      <c r="AY824" s="120"/>
    </row>
    <row r="825" spans="1:51" s="25" customFormat="1" ht="11.25">
      <c r="A825" s="124"/>
      <c r="B825" s="116">
        <v>824</v>
      </c>
      <c r="C825" s="134"/>
      <c r="D825" s="83"/>
      <c r="E825" s="84"/>
      <c r="F825" s="83"/>
      <c r="G825" s="85"/>
      <c r="H825" s="85"/>
      <c r="I825" s="86"/>
      <c r="J825" s="86"/>
      <c r="K825" s="85"/>
      <c r="L825" s="86"/>
      <c r="M825" s="118"/>
      <c r="N825" s="108"/>
      <c r="O825" s="109"/>
      <c r="P825" s="110"/>
      <c r="Q825" s="86"/>
      <c r="R825" s="86"/>
      <c r="S825" s="128">
        <f t="shared" si="341"/>
        <v>30479.845939999945</v>
      </c>
      <c r="T825" s="128">
        <f t="shared" si="342"/>
        <v>0</v>
      </c>
      <c r="U825" s="126">
        <f t="shared" si="347"/>
        <v>0</v>
      </c>
      <c r="V825" s="126">
        <f t="shared" si="348"/>
        <v>0</v>
      </c>
      <c r="W825" s="125">
        <f t="shared" si="349"/>
        <v>0</v>
      </c>
      <c r="X825" s="125">
        <f t="shared" si="350"/>
        <v>0</v>
      </c>
      <c r="Y825" s="127">
        <f t="shared" si="351"/>
        <v>1407.0099999999979</v>
      </c>
      <c r="Z825" s="127">
        <f t="shared" si="352"/>
        <v>479.84593999999817</v>
      </c>
      <c r="AA825" s="127">
        <f t="shared" si="353"/>
        <v>1407.0099999999979</v>
      </c>
      <c r="AB825" s="127">
        <f t="shared" si="354"/>
        <v>479.84593999999817</v>
      </c>
      <c r="AC825" s="91" t="str">
        <f>VLOOKUP(WEEKDAY(C825,2),Служебный!K$4:L$10,2)</f>
        <v>сб</v>
      </c>
      <c r="AD825" s="111" t="str">
        <f t="shared" si="362"/>
        <v/>
      </c>
      <c r="AE825" s="91" t="e">
        <f>VLOOKUP(G:G,Служебный!B:G,6,)</f>
        <v>#N/A</v>
      </c>
      <c r="AF825" s="91" t="e">
        <f>VLOOKUP(G:G,Служебный!B:G,3,FALSE)</f>
        <v>#N/A</v>
      </c>
      <c r="AG825" s="91" t="e">
        <f>VLOOKUP(G:G,Служебный!B:G,4,FALSE)</f>
        <v>#N/A</v>
      </c>
      <c r="AH825" s="112">
        <f t="shared" si="355"/>
        <v>0</v>
      </c>
      <c r="AI825" s="112">
        <f t="shared" si="356"/>
        <v>0</v>
      </c>
      <c r="AJ825" s="112" t="str">
        <f t="shared" si="337"/>
        <v>интрадей</v>
      </c>
      <c r="AK825" s="91" t="str">
        <f>IF(D825&lt;Служебный!P$3,"Раньше открытия",IF(D825&gt;Служебный!P$6,"Позже закрытия",IF(D825&lt;Служебный!P$4,Служебный!N$4,IF((D825&gt;Служебный!P$5),Служебный!N$6,Служебный!N$5))))</f>
        <v>9:30 - 11:00</v>
      </c>
      <c r="AL825" s="91">
        <f t="shared" si="357"/>
        <v>0</v>
      </c>
      <c r="AM825" s="91">
        <f t="shared" si="358"/>
        <v>0</v>
      </c>
      <c r="AN825" s="91" t="str">
        <f t="shared" si="343"/>
        <v/>
      </c>
      <c r="AO825" s="91" t="str">
        <f t="shared" si="344"/>
        <v/>
      </c>
      <c r="AP825" s="113" t="str">
        <f t="shared" si="345"/>
        <v/>
      </c>
      <c r="AQ825" s="114">
        <f t="shared" si="338"/>
        <v>0</v>
      </c>
      <c r="AR825" s="114">
        <f t="shared" si="339"/>
        <v>30000</v>
      </c>
      <c r="AS825" s="114">
        <f t="shared" si="340"/>
        <v>1.5994864666664823</v>
      </c>
      <c r="AT825" s="114">
        <f t="shared" si="346"/>
        <v>0</v>
      </c>
      <c r="AU825" s="91">
        <f t="shared" si="359"/>
        <v>0</v>
      </c>
      <c r="AV825" s="91">
        <f t="shared" si="360"/>
        <v>0</v>
      </c>
      <c r="AW825" s="91">
        <f t="shared" si="361"/>
        <v>0</v>
      </c>
      <c r="AX825" s="115">
        <f>IF(AV825=0,AX824,IF(VLOOKUP(C824,Сводный!I:L,2,FALSE)&lt;0,IF(AX824&lt;0,AX824-1,-1),IF(AX824&gt;0,AX824+1,1)))</f>
        <v>-1</v>
      </c>
      <c r="AY825" s="120"/>
    </row>
    <row r="826" spans="1:51" s="25" customFormat="1" ht="11.25">
      <c r="A826" s="124"/>
      <c r="B826" s="116">
        <v>825</v>
      </c>
      <c r="C826" s="134"/>
      <c r="D826" s="83"/>
      <c r="E826" s="84"/>
      <c r="F826" s="83"/>
      <c r="G826" s="85"/>
      <c r="H826" s="85"/>
      <c r="I826" s="86"/>
      <c r="J826" s="86"/>
      <c r="K826" s="85"/>
      <c r="L826" s="86"/>
      <c r="M826" s="118"/>
      <c r="N826" s="108"/>
      <c r="O826" s="109"/>
      <c r="P826" s="110"/>
      <c r="Q826" s="86"/>
      <c r="R826" s="86"/>
      <c r="S826" s="128">
        <f t="shared" si="341"/>
        <v>30479.845939999945</v>
      </c>
      <c r="T826" s="128">
        <f t="shared" si="342"/>
        <v>0</v>
      </c>
      <c r="U826" s="126">
        <f t="shared" si="347"/>
        <v>0</v>
      </c>
      <c r="V826" s="126">
        <f t="shared" si="348"/>
        <v>0</v>
      </c>
      <c r="W826" s="125">
        <f t="shared" si="349"/>
        <v>0</v>
      </c>
      <c r="X826" s="125">
        <f t="shared" si="350"/>
        <v>0</v>
      </c>
      <c r="Y826" s="127">
        <f t="shared" si="351"/>
        <v>1407.0099999999979</v>
      </c>
      <c r="Z826" s="127">
        <f t="shared" si="352"/>
        <v>479.84593999999817</v>
      </c>
      <c r="AA826" s="127">
        <f t="shared" si="353"/>
        <v>1407.0099999999979</v>
      </c>
      <c r="AB826" s="127">
        <f t="shared" si="354"/>
        <v>479.84593999999817</v>
      </c>
      <c r="AC826" s="91" t="str">
        <f>VLOOKUP(WEEKDAY(C826,2),Служебный!K$4:L$10,2)</f>
        <v>сб</v>
      </c>
      <c r="AD826" s="111" t="str">
        <f t="shared" si="362"/>
        <v/>
      </c>
      <c r="AE826" s="91" t="e">
        <f>VLOOKUP(G:G,Служебный!B:G,6,)</f>
        <v>#N/A</v>
      </c>
      <c r="AF826" s="91" t="e">
        <f>VLOOKUP(G:G,Служебный!B:G,3,FALSE)</f>
        <v>#N/A</v>
      </c>
      <c r="AG826" s="91" t="e">
        <f>VLOOKUP(G:G,Служебный!B:G,4,FALSE)</f>
        <v>#N/A</v>
      </c>
      <c r="AH826" s="112">
        <f t="shared" si="355"/>
        <v>0</v>
      </c>
      <c r="AI826" s="112">
        <f t="shared" si="356"/>
        <v>0</v>
      </c>
      <c r="AJ826" s="112" t="str">
        <f t="shared" si="337"/>
        <v>интрадей</v>
      </c>
      <c r="AK826" s="91" t="str">
        <f>IF(D826&lt;Служебный!P$3,"Раньше открытия",IF(D826&gt;Служебный!P$6,"Позже закрытия",IF(D826&lt;Служебный!P$4,Служебный!N$4,IF((D826&gt;Служебный!P$5),Служебный!N$6,Служебный!N$5))))</f>
        <v>9:30 - 11:00</v>
      </c>
      <c r="AL826" s="91">
        <f t="shared" si="357"/>
        <v>0</v>
      </c>
      <c r="AM826" s="91">
        <f t="shared" si="358"/>
        <v>0</v>
      </c>
      <c r="AN826" s="91" t="str">
        <f t="shared" si="343"/>
        <v/>
      </c>
      <c r="AO826" s="91" t="str">
        <f t="shared" si="344"/>
        <v/>
      </c>
      <c r="AP826" s="113" t="str">
        <f t="shared" si="345"/>
        <v/>
      </c>
      <c r="AQ826" s="114">
        <f t="shared" si="338"/>
        <v>0</v>
      </c>
      <c r="AR826" s="114">
        <f t="shared" si="339"/>
        <v>30000</v>
      </c>
      <c r="AS826" s="114">
        <f t="shared" si="340"/>
        <v>1.5994864666664823</v>
      </c>
      <c r="AT826" s="114">
        <f t="shared" si="346"/>
        <v>0</v>
      </c>
      <c r="AU826" s="91">
        <f t="shared" si="359"/>
        <v>0</v>
      </c>
      <c r="AV826" s="91">
        <f t="shared" si="360"/>
        <v>0</v>
      </c>
      <c r="AW826" s="91">
        <f t="shared" si="361"/>
        <v>0</v>
      </c>
      <c r="AX826" s="115">
        <f>IF(AV826=0,AX825,IF(VLOOKUP(C825,Сводный!I:L,2,FALSE)&lt;0,IF(AX825&lt;0,AX825-1,-1),IF(AX825&gt;0,AX825+1,1)))</f>
        <v>-1</v>
      </c>
      <c r="AY826" s="120"/>
    </row>
    <row r="827" spans="1:51" s="25" customFormat="1" ht="11.25">
      <c r="A827" s="124"/>
      <c r="B827" s="116">
        <v>826</v>
      </c>
      <c r="C827" s="134"/>
      <c r="D827" s="83"/>
      <c r="E827" s="84"/>
      <c r="F827" s="83"/>
      <c r="G827" s="85"/>
      <c r="H827" s="85"/>
      <c r="I827" s="86"/>
      <c r="J827" s="86"/>
      <c r="K827" s="85"/>
      <c r="L827" s="86"/>
      <c r="M827" s="118"/>
      <c r="N827" s="108"/>
      <c r="O827" s="109"/>
      <c r="P827" s="110"/>
      <c r="Q827" s="86"/>
      <c r="R827" s="86"/>
      <c r="S827" s="128">
        <f t="shared" si="341"/>
        <v>30479.845939999945</v>
      </c>
      <c r="T827" s="128">
        <f t="shared" si="342"/>
        <v>0</v>
      </c>
      <c r="U827" s="126">
        <f t="shared" si="347"/>
        <v>0</v>
      </c>
      <c r="V827" s="126">
        <f t="shared" si="348"/>
        <v>0</v>
      </c>
      <c r="W827" s="125">
        <f t="shared" si="349"/>
        <v>0</v>
      </c>
      <c r="X827" s="125">
        <f t="shared" si="350"/>
        <v>0</v>
      </c>
      <c r="Y827" s="127">
        <f t="shared" si="351"/>
        <v>1407.0099999999979</v>
      </c>
      <c r="Z827" s="127">
        <f t="shared" si="352"/>
        <v>479.84593999999817</v>
      </c>
      <c r="AA827" s="127">
        <f t="shared" si="353"/>
        <v>1407.0099999999979</v>
      </c>
      <c r="AB827" s="127">
        <f t="shared" si="354"/>
        <v>479.84593999999817</v>
      </c>
      <c r="AC827" s="91" t="str">
        <f>VLOOKUP(WEEKDAY(C827,2),Служебный!K$4:L$10,2)</f>
        <v>сб</v>
      </c>
      <c r="AD827" s="111" t="str">
        <f t="shared" si="362"/>
        <v/>
      </c>
      <c r="AE827" s="91" t="e">
        <f>VLOOKUP(G:G,Служебный!B:G,6,)</f>
        <v>#N/A</v>
      </c>
      <c r="AF827" s="91" t="e">
        <f>VLOOKUP(G:G,Служебный!B:G,3,FALSE)</f>
        <v>#N/A</v>
      </c>
      <c r="AG827" s="91" t="e">
        <f>VLOOKUP(G:G,Служебный!B:G,4,FALSE)</f>
        <v>#N/A</v>
      </c>
      <c r="AH827" s="112">
        <f t="shared" si="355"/>
        <v>0</v>
      </c>
      <c r="AI827" s="112">
        <f t="shared" si="356"/>
        <v>0</v>
      </c>
      <c r="AJ827" s="112" t="str">
        <f t="shared" si="337"/>
        <v>интрадей</v>
      </c>
      <c r="AK827" s="91" t="str">
        <f>IF(D827&lt;Служебный!P$3,"Раньше открытия",IF(D827&gt;Служебный!P$6,"Позже закрытия",IF(D827&lt;Служебный!P$4,Служебный!N$4,IF((D827&gt;Служебный!P$5),Служебный!N$6,Служебный!N$5))))</f>
        <v>9:30 - 11:00</v>
      </c>
      <c r="AL827" s="91">
        <f t="shared" si="357"/>
        <v>0</v>
      </c>
      <c r="AM827" s="91">
        <f t="shared" si="358"/>
        <v>0</v>
      </c>
      <c r="AN827" s="91" t="str">
        <f t="shared" si="343"/>
        <v/>
      </c>
      <c r="AO827" s="91" t="str">
        <f t="shared" si="344"/>
        <v/>
      </c>
      <c r="AP827" s="113" t="str">
        <f t="shared" si="345"/>
        <v/>
      </c>
      <c r="AQ827" s="114">
        <f t="shared" si="338"/>
        <v>0</v>
      </c>
      <c r="AR827" s="114">
        <f t="shared" si="339"/>
        <v>30000</v>
      </c>
      <c r="AS827" s="114">
        <f t="shared" si="340"/>
        <v>1.5994864666664823</v>
      </c>
      <c r="AT827" s="114">
        <f t="shared" si="346"/>
        <v>0</v>
      </c>
      <c r="AU827" s="91">
        <f t="shared" si="359"/>
        <v>0</v>
      </c>
      <c r="AV827" s="91">
        <f t="shared" si="360"/>
        <v>0</v>
      </c>
      <c r="AW827" s="91">
        <f t="shared" si="361"/>
        <v>0</v>
      </c>
      <c r="AX827" s="115">
        <f>IF(AV827=0,AX826,IF(VLOOKUP(C826,Сводный!I:L,2,FALSE)&lt;0,IF(AX826&lt;0,AX826-1,-1),IF(AX826&gt;0,AX826+1,1)))</f>
        <v>-1</v>
      </c>
      <c r="AY827" s="120"/>
    </row>
    <row r="828" spans="1:51" s="25" customFormat="1" ht="11.25">
      <c r="A828" s="124"/>
      <c r="B828" s="116">
        <v>827</v>
      </c>
      <c r="C828" s="134"/>
      <c r="D828" s="83"/>
      <c r="E828" s="84"/>
      <c r="F828" s="83"/>
      <c r="G828" s="85"/>
      <c r="H828" s="85"/>
      <c r="I828" s="86"/>
      <c r="J828" s="86"/>
      <c r="K828" s="85"/>
      <c r="L828" s="86"/>
      <c r="M828" s="118"/>
      <c r="N828" s="108"/>
      <c r="O828" s="109"/>
      <c r="P828" s="110"/>
      <c r="Q828" s="86"/>
      <c r="R828" s="86"/>
      <c r="S828" s="128">
        <f t="shared" si="341"/>
        <v>30479.845939999945</v>
      </c>
      <c r="T828" s="128">
        <f t="shared" si="342"/>
        <v>0</v>
      </c>
      <c r="U828" s="126">
        <f t="shared" si="347"/>
        <v>0</v>
      </c>
      <c r="V828" s="126">
        <f t="shared" si="348"/>
        <v>0</v>
      </c>
      <c r="W828" s="125">
        <f t="shared" si="349"/>
        <v>0</v>
      </c>
      <c r="X828" s="125">
        <f t="shared" si="350"/>
        <v>0</v>
      </c>
      <c r="Y828" s="127">
        <f t="shared" si="351"/>
        <v>1407.0099999999979</v>
      </c>
      <c r="Z828" s="127">
        <f t="shared" si="352"/>
        <v>479.84593999999817</v>
      </c>
      <c r="AA828" s="127">
        <f t="shared" si="353"/>
        <v>1407.0099999999979</v>
      </c>
      <c r="AB828" s="127">
        <f t="shared" si="354"/>
        <v>479.84593999999817</v>
      </c>
      <c r="AC828" s="91" t="str">
        <f>VLOOKUP(WEEKDAY(C828,2),Служебный!K$4:L$10,2)</f>
        <v>сб</v>
      </c>
      <c r="AD828" s="111" t="str">
        <f t="shared" si="362"/>
        <v/>
      </c>
      <c r="AE828" s="91" t="e">
        <f>VLOOKUP(G:G,Служебный!B:G,6,)</f>
        <v>#N/A</v>
      </c>
      <c r="AF828" s="91" t="e">
        <f>VLOOKUP(G:G,Служебный!B:G,3,FALSE)</f>
        <v>#N/A</v>
      </c>
      <c r="AG828" s="91" t="e">
        <f>VLOOKUP(G:G,Служебный!B:G,4,FALSE)</f>
        <v>#N/A</v>
      </c>
      <c r="AH828" s="112">
        <f t="shared" si="355"/>
        <v>0</v>
      </c>
      <c r="AI828" s="112">
        <f t="shared" si="356"/>
        <v>0</v>
      </c>
      <c r="AJ828" s="112" t="str">
        <f t="shared" si="337"/>
        <v>интрадей</v>
      </c>
      <c r="AK828" s="91" t="str">
        <f>IF(D828&lt;Служебный!P$3,"Раньше открытия",IF(D828&gt;Служебный!P$6,"Позже закрытия",IF(D828&lt;Служебный!P$4,Служебный!N$4,IF((D828&gt;Служебный!P$5),Служебный!N$6,Служебный!N$5))))</f>
        <v>9:30 - 11:00</v>
      </c>
      <c r="AL828" s="91">
        <f t="shared" si="357"/>
        <v>0</v>
      </c>
      <c r="AM828" s="91">
        <f t="shared" si="358"/>
        <v>0</v>
      </c>
      <c r="AN828" s="91" t="str">
        <f t="shared" si="343"/>
        <v/>
      </c>
      <c r="AO828" s="91" t="str">
        <f t="shared" si="344"/>
        <v/>
      </c>
      <c r="AP828" s="113" t="str">
        <f t="shared" si="345"/>
        <v/>
      </c>
      <c r="AQ828" s="114">
        <f t="shared" si="338"/>
        <v>0</v>
      </c>
      <c r="AR828" s="114">
        <f t="shared" si="339"/>
        <v>30000</v>
      </c>
      <c r="AS828" s="114">
        <f t="shared" si="340"/>
        <v>1.5994864666664823</v>
      </c>
      <c r="AT828" s="114">
        <f t="shared" si="346"/>
        <v>0</v>
      </c>
      <c r="AU828" s="91">
        <f t="shared" si="359"/>
        <v>0</v>
      </c>
      <c r="AV828" s="91">
        <f t="shared" si="360"/>
        <v>0</v>
      </c>
      <c r="AW828" s="91">
        <f t="shared" si="361"/>
        <v>0</v>
      </c>
      <c r="AX828" s="115">
        <f>IF(AV828=0,AX827,IF(VLOOKUP(C827,Сводный!I:L,2,FALSE)&lt;0,IF(AX827&lt;0,AX827-1,-1),IF(AX827&gt;0,AX827+1,1)))</f>
        <v>-1</v>
      </c>
      <c r="AY828" s="120"/>
    </row>
    <row r="829" spans="1:51" s="25" customFormat="1" ht="11.25">
      <c r="A829" s="124"/>
      <c r="B829" s="116">
        <v>828</v>
      </c>
      <c r="C829" s="134"/>
      <c r="D829" s="83"/>
      <c r="E829" s="84"/>
      <c r="F829" s="83"/>
      <c r="G829" s="85"/>
      <c r="H829" s="85"/>
      <c r="I829" s="86"/>
      <c r="J829" s="86"/>
      <c r="K829" s="85"/>
      <c r="L829" s="86"/>
      <c r="M829" s="118"/>
      <c r="N829" s="108"/>
      <c r="O829" s="109"/>
      <c r="P829" s="110"/>
      <c r="Q829" s="86"/>
      <c r="R829" s="86"/>
      <c r="S829" s="128">
        <f t="shared" si="341"/>
        <v>30479.845939999945</v>
      </c>
      <c r="T829" s="128">
        <f t="shared" si="342"/>
        <v>0</v>
      </c>
      <c r="U829" s="126">
        <f t="shared" si="347"/>
        <v>0</v>
      </c>
      <c r="V829" s="126">
        <f t="shared" si="348"/>
        <v>0</v>
      </c>
      <c r="W829" s="125">
        <f t="shared" si="349"/>
        <v>0</v>
      </c>
      <c r="X829" s="125">
        <f t="shared" si="350"/>
        <v>0</v>
      </c>
      <c r="Y829" s="127">
        <f t="shared" si="351"/>
        <v>1407.0099999999979</v>
      </c>
      <c r="Z829" s="127">
        <f t="shared" si="352"/>
        <v>479.84593999999817</v>
      </c>
      <c r="AA829" s="127">
        <f t="shared" si="353"/>
        <v>1407.0099999999979</v>
      </c>
      <c r="AB829" s="127">
        <f t="shared" si="354"/>
        <v>479.84593999999817</v>
      </c>
      <c r="AC829" s="91" t="str">
        <f>VLOOKUP(WEEKDAY(C829,2),Служебный!K$4:L$10,2)</f>
        <v>сб</v>
      </c>
      <c r="AD829" s="111" t="str">
        <f t="shared" si="362"/>
        <v/>
      </c>
      <c r="AE829" s="91" t="e">
        <f>VLOOKUP(G:G,Служебный!B:G,6,)</f>
        <v>#N/A</v>
      </c>
      <c r="AF829" s="91" t="e">
        <f>VLOOKUP(G:G,Служебный!B:G,3,FALSE)</f>
        <v>#N/A</v>
      </c>
      <c r="AG829" s="91" t="e">
        <f>VLOOKUP(G:G,Служебный!B:G,4,FALSE)</f>
        <v>#N/A</v>
      </c>
      <c r="AH829" s="112">
        <f t="shared" si="355"/>
        <v>0</v>
      </c>
      <c r="AI829" s="112">
        <f t="shared" si="356"/>
        <v>0</v>
      </c>
      <c r="AJ829" s="112" t="str">
        <f t="shared" si="337"/>
        <v>интрадей</v>
      </c>
      <c r="AK829" s="91" t="str">
        <f>IF(D829&lt;Служебный!P$3,"Раньше открытия",IF(D829&gt;Служебный!P$6,"Позже закрытия",IF(D829&lt;Служебный!P$4,Служебный!N$4,IF((D829&gt;Служебный!P$5),Служебный!N$6,Служебный!N$5))))</f>
        <v>9:30 - 11:00</v>
      </c>
      <c r="AL829" s="91">
        <f t="shared" si="357"/>
        <v>0</v>
      </c>
      <c r="AM829" s="91">
        <f t="shared" si="358"/>
        <v>0</v>
      </c>
      <c r="AN829" s="91" t="str">
        <f t="shared" si="343"/>
        <v/>
      </c>
      <c r="AO829" s="91" t="str">
        <f t="shared" si="344"/>
        <v/>
      </c>
      <c r="AP829" s="113" t="str">
        <f t="shared" si="345"/>
        <v/>
      </c>
      <c r="AQ829" s="114">
        <f t="shared" si="338"/>
        <v>0</v>
      </c>
      <c r="AR829" s="114">
        <f t="shared" si="339"/>
        <v>30000</v>
      </c>
      <c r="AS829" s="114">
        <f t="shared" si="340"/>
        <v>1.5994864666664823</v>
      </c>
      <c r="AT829" s="114">
        <f t="shared" si="346"/>
        <v>0</v>
      </c>
      <c r="AU829" s="91">
        <f t="shared" si="359"/>
        <v>0</v>
      </c>
      <c r="AV829" s="91">
        <f t="shared" si="360"/>
        <v>0</v>
      </c>
      <c r="AW829" s="91">
        <f t="shared" si="361"/>
        <v>0</v>
      </c>
      <c r="AX829" s="115">
        <f>IF(AV829=0,AX828,IF(VLOOKUP(C828,Сводный!I:L,2,FALSE)&lt;0,IF(AX828&lt;0,AX828-1,-1),IF(AX828&gt;0,AX828+1,1)))</f>
        <v>-1</v>
      </c>
      <c r="AY829" s="120"/>
    </row>
    <row r="830" spans="1:51" s="25" customFormat="1" ht="11.25">
      <c r="A830" s="124"/>
      <c r="B830" s="116">
        <v>829</v>
      </c>
      <c r="C830" s="134"/>
      <c r="D830" s="83"/>
      <c r="E830" s="84"/>
      <c r="F830" s="83"/>
      <c r="G830" s="85"/>
      <c r="H830" s="85"/>
      <c r="I830" s="86"/>
      <c r="J830" s="86"/>
      <c r="K830" s="85"/>
      <c r="L830" s="86"/>
      <c r="M830" s="118"/>
      <c r="N830" s="108"/>
      <c r="O830" s="109"/>
      <c r="P830" s="110"/>
      <c r="Q830" s="86"/>
      <c r="R830" s="86"/>
      <c r="S830" s="128">
        <f t="shared" si="341"/>
        <v>30479.845939999945</v>
      </c>
      <c r="T830" s="128">
        <f t="shared" si="342"/>
        <v>0</v>
      </c>
      <c r="U830" s="126">
        <f t="shared" si="347"/>
        <v>0</v>
      </c>
      <c r="V830" s="126">
        <f t="shared" si="348"/>
        <v>0</v>
      </c>
      <c r="W830" s="125">
        <f t="shared" si="349"/>
        <v>0</v>
      </c>
      <c r="X830" s="125">
        <f t="shared" si="350"/>
        <v>0</v>
      </c>
      <c r="Y830" s="127">
        <f t="shared" si="351"/>
        <v>1407.0099999999979</v>
      </c>
      <c r="Z830" s="127">
        <f t="shared" si="352"/>
        <v>479.84593999999817</v>
      </c>
      <c r="AA830" s="127">
        <f t="shared" si="353"/>
        <v>1407.0099999999979</v>
      </c>
      <c r="AB830" s="127">
        <f t="shared" si="354"/>
        <v>479.84593999999817</v>
      </c>
      <c r="AC830" s="91" t="str">
        <f>VLOOKUP(WEEKDAY(C830,2),Служебный!K$4:L$10,2)</f>
        <v>сб</v>
      </c>
      <c r="AD830" s="111" t="str">
        <f t="shared" si="362"/>
        <v/>
      </c>
      <c r="AE830" s="91" t="e">
        <f>VLOOKUP(G:G,Служебный!B:G,6,)</f>
        <v>#N/A</v>
      </c>
      <c r="AF830" s="91" t="e">
        <f>VLOOKUP(G:G,Служебный!B:G,3,FALSE)</f>
        <v>#N/A</v>
      </c>
      <c r="AG830" s="91" t="e">
        <f>VLOOKUP(G:G,Служебный!B:G,4,FALSE)</f>
        <v>#N/A</v>
      </c>
      <c r="AH830" s="112">
        <f t="shared" si="355"/>
        <v>0</v>
      </c>
      <c r="AI830" s="112">
        <f t="shared" si="356"/>
        <v>0</v>
      </c>
      <c r="AJ830" s="112" t="str">
        <f t="shared" si="337"/>
        <v>интрадей</v>
      </c>
      <c r="AK830" s="91" t="str">
        <f>IF(D830&lt;Служебный!P$3,"Раньше открытия",IF(D830&gt;Служебный!P$6,"Позже закрытия",IF(D830&lt;Служебный!P$4,Служебный!N$4,IF((D830&gt;Служебный!P$5),Служебный!N$6,Служебный!N$5))))</f>
        <v>9:30 - 11:00</v>
      </c>
      <c r="AL830" s="91">
        <f t="shared" si="357"/>
        <v>0</v>
      </c>
      <c r="AM830" s="91">
        <f t="shared" si="358"/>
        <v>0</v>
      </c>
      <c r="AN830" s="91" t="str">
        <f t="shared" si="343"/>
        <v/>
      </c>
      <c r="AO830" s="91" t="str">
        <f t="shared" si="344"/>
        <v/>
      </c>
      <c r="AP830" s="113" t="str">
        <f t="shared" si="345"/>
        <v/>
      </c>
      <c r="AQ830" s="114">
        <f t="shared" si="338"/>
        <v>0</v>
      </c>
      <c r="AR830" s="114">
        <f t="shared" si="339"/>
        <v>30000</v>
      </c>
      <c r="AS830" s="114">
        <f t="shared" si="340"/>
        <v>1.5994864666664823</v>
      </c>
      <c r="AT830" s="114">
        <f t="shared" si="346"/>
        <v>0</v>
      </c>
      <c r="AU830" s="91">
        <f t="shared" si="359"/>
        <v>0</v>
      </c>
      <c r="AV830" s="91">
        <f t="shared" si="360"/>
        <v>0</v>
      </c>
      <c r="AW830" s="91">
        <f t="shared" si="361"/>
        <v>0</v>
      </c>
      <c r="AX830" s="115">
        <f>IF(AV830=0,AX829,IF(VLOOKUP(C829,Сводный!I:L,2,FALSE)&lt;0,IF(AX829&lt;0,AX829-1,-1),IF(AX829&gt;0,AX829+1,1)))</f>
        <v>-1</v>
      </c>
      <c r="AY830" s="120"/>
    </row>
    <row r="831" spans="1:51" s="25" customFormat="1" ht="11.25">
      <c r="A831" s="124"/>
      <c r="B831" s="116">
        <v>830</v>
      </c>
      <c r="C831" s="134"/>
      <c r="D831" s="83"/>
      <c r="E831" s="84"/>
      <c r="F831" s="83"/>
      <c r="G831" s="85"/>
      <c r="H831" s="85"/>
      <c r="I831" s="86"/>
      <c r="J831" s="86"/>
      <c r="K831" s="85"/>
      <c r="L831" s="86"/>
      <c r="M831" s="118"/>
      <c r="N831" s="108"/>
      <c r="O831" s="109"/>
      <c r="P831" s="110"/>
      <c r="Q831" s="86"/>
      <c r="R831" s="86"/>
      <c r="S831" s="128">
        <f t="shared" si="341"/>
        <v>30479.845939999945</v>
      </c>
      <c r="T831" s="128">
        <f t="shared" si="342"/>
        <v>0</v>
      </c>
      <c r="U831" s="126">
        <f t="shared" si="347"/>
        <v>0</v>
      </c>
      <c r="V831" s="126">
        <f t="shared" si="348"/>
        <v>0</v>
      </c>
      <c r="W831" s="125">
        <f t="shared" si="349"/>
        <v>0</v>
      </c>
      <c r="X831" s="125">
        <f t="shared" si="350"/>
        <v>0</v>
      </c>
      <c r="Y831" s="127">
        <f t="shared" si="351"/>
        <v>1407.0099999999979</v>
      </c>
      <c r="Z831" s="127">
        <f t="shared" si="352"/>
        <v>479.84593999999817</v>
      </c>
      <c r="AA831" s="127">
        <f t="shared" si="353"/>
        <v>1407.0099999999979</v>
      </c>
      <c r="AB831" s="127">
        <f t="shared" si="354"/>
        <v>479.84593999999817</v>
      </c>
      <c r="AC831" s="91" t="str">
        <f>VLOOKUP(WEEKDAY(C831,2),Служебный!K$4:L$10,2)</f>
        <v>сб</v>
      </c>
      <c r="AD831" s="111" t="str">
        <f t="shared" si="362"/>
        <v/>
      </c>
      <c r="AE831" s="91" t="e">
        <f>VLOOKUP(G:G,Служебный!B:G,6,)</f>
        <v>#N/A</v>
      </c>
      <c r="AF831" s="91" t="e">
        <f>VLOOKUP(G:G,Служебный!B:G,3,FALSE)</f>
        <v>#N/A</v>
      </c>
      <c r="AG831" s="91" t="e">
        <f>VLOOKUP(G:G,Служебный!B:G,4,FALSE)</f>
        <v>#N/A</v>
      </c>
      <c r="AH831" s="112">
        <f t="shared" si="355"/>
        <v>0</v>
      </c>
      <c r="AI831" s="112">
        <f t="shared" si="356"/>
        <v>0</v>
      </c>
      <c r="AJ831" s="112" t="str">
        <f t="shared" si="337"/>
        <v>интрадей</v>
      </c>
      <c r="AK831" s="91" t="str">
        <f>IF(D831&lt;Служебный!P$3,"Раньше открытия",IF(D831&gt;Служебный!P$6,"Позже закрытия",IF(D831&lt;Служебный!P$4,Служебный!N$4,IF((D831&gt;Служебный!P$5),Служебный!N$6,Служебный!N$5))))</f>
        <v>9:30 - 11:00</v>
      </c>
      <c r="AL831" s="91">
        <f t="shared" si="357"/>
        <v>0</v>
      </c>
      <c r="AM831" s="91">
        <f t="shared" si="358"/>
        <v>0</v>
      </c>
      <c r="AN831" s="91" t="str">
        <f t="shared" si="343"/>
        <v/>
      </c>
      <c r="AO831" s="91" t="str">
        <f t="shared" si="344"/>
        <v/>
      </c>
      <c r="AP831" s="113" t="str">
        <f t="shared" si="345"/>
        <v/>
      </c>
      <c r="AQ831" s="114">
        <f t="shared" si="338"/>
        <v>0</v>
      </c>
      <c r="AR831" s="114">
        <f t="shared" si="339"/>
        <v>30000</v>
      </c>
      <c r="AS831" s="114">
        <f t="shared" si="340"/>
        <v>1.5994864666664823</v>
      </c>
      <c r="AT831" s="114">
        <f t="shared" si="346"/>
        <v>0</v>
      </c>
      <c r="AU831" s="91">
        <f t="shared" si="359"/>
        <v>0</v>
      </c>
      <c r="AV831" s="91">
        <f t="shared" si="360"/>
        <v>0</v>
      </c>
      <c r="AW831" s="91">
        <f t="shared" si="361"/>
        <v>0</v>
      </c>
      <c r="AX831" s="115">
        <f>IF(AV831=0,AX830,IF(VLOOKUP(C830,Сводный!I:L,2,FALSE)&lt;0,IF(AX830&lt;0,AX830-1,-1),IF(AX830&gt;0,AX830+1,1)))</f>
        <v>-1</v>
      </c>
      <c r="AY831" s="120"/>
    </row>
    <row r="832" spans="1:51" s="25" customFormat="1" ht="11.25">
      <c r="A832" s="124"/>
      <c r="B832" s="116">
        <v>831</v>
      </c>
      <c r="C832" s="134"/>
      <c r="D832" s="83"/>
      <c r="E832" s="84"/>
      <c r="F832" s="83"/>
      <c r="G832" s="85"/>
      <c r="H832" s="85"/>
      <c r="I832" s="86"/>
      <c r="J832" s="86"/>
      <c r="K832" s="85"/>
      <c r="L832" s="86"/>
      <c r="M832" s="118"/>
      <c r="N832" s="108"/>
      <c r="O832" s="109"/>
      <c r="P832" s="110"/>
      <c r="Q832" s="86"/>
      <c r="R832" s="86"/>
      <c r="S832" s="128">
        <f t="shared" si="341"/>
        <v>30479.845939999945</v>
      </c>
      <c r="T832" s="128">
        <f t="shared" si="342"/>
        <v>0</v>
      </c>
      <c r="U832" s="126">
        <f t="shared" si="347"/>
        <v>0</v>
      </c>
      <c r="V832" s="126">
        <f t="shared" si="348"/>
        <v>0</v>
      </c>
      <c r="W832" s="125">
        <f t="shared" si="349"/>
        <v>0</v>
      </c>
      <c r="X832" s="125">
        <f t="shared" si="350"/>
        <v>0</v>
      </c>
      <c r="Y832" s="127">
        <f t="shared" si="351"/>
        <v>1407.0099999999979</v>
      </c>
      <c r="Z832" s="127">
        <f t="shared" si="352"/>
        <v>479.84593999999817</v>
      </c>
      <c r="AA832" s="127">
        <f t="shared" si="353"/>
        <v>1407.0099999999979</v>
      </c>
      <c r="AB832" s="127">
        <f t="shared" si="354"/>
        <v>479.84593999999817</v>
      </c>
      <c r="AC832" s="91" t="str">
        <f>VLOOKUP(WEEKDAY(C832,2),Служебный!K$4:L$10,2)</f>
        <v>сб</v>
      </c>
      <c r="AD832" s="111" t="str">
        <f t="shared" si="362"/>
        <v/>
      </c>
      <c r="AE832" s="91" t="e">
        <f>VLOOKUP(G:G,Служебный!B:G,6,)</f>
        <v>#N/A</v>
      </c>
      <c r="AF832" s="91" t="e">
        <f>VLOOKUP(G:G,Служебный!B:G,3,FALSE)</f>
        <v>#N/A</v>
      </c>
      <c r="AG832" s="91" t="e">
        <f>VLOOKUP(G:G,Служебный!B:G,4,FALSE)</f>
        <v>#N/A</v>
      </c>
      <c r="AH832" s="112">
        <f t="shared" si="355"/>
        <v>0</v>
      </c>
      <c r="AI832" s="112">
        <f t="shared" si="356"/>
        <v>0</v>
      </c>
      <c r="AJ832" s="112" t="str">
        <f t="shared" si="337"/>
        <v>интрадей</v>
      </c>
      <c r="AK832" s="91" t="str">
        <f>IF(D832&lt;Служебный!P$3,"Раньше открытия",IF(D832&gt;Служебный!P$6,"Позже закрытия",IF(D832&lt;Служебный!P$4,Служебный!N$4,IF((D832&gt;Служебный!P$5),Служебный!N$6,Служебный!N$5))))</f>
        <v>9:30 - 11:00</v>
      </c>
      <c r="AL832" s="91">
        <f t="shared" si="357"/>
        <v>0</v>
      </c>
      <c r="AM832" s="91">
        <f t="shared" si="358"/>
        <v>0</v>
      </c>
      <c r="AN832" s="91" t="str">
        <f t="shared" si="343"/>
        <v/>
      </c>
      <c r="AO832" s="91" t="str">
        <f t="shared" si="344"/>
        <v/>
      </c>
      <c r="AP832" s="113" t="str">
        <f t="shared" si="345"/>
        <v/>
      </c>
      <c r="AQ832" s="114">
        <f t="shared" si="338"/>
        <v>0</v>
      </c>
      <c r="AR832" s="114">
        <f t="shared" si="339"/>
        <v>30000</v>
      </c>
      <c r="AS832" s="114">
        <f t="shared" si="340"/>
        <v>1.5994864666664823</v>
      </c>
      <c r="AT832" s="114">
        <f t="shared" si="346"/>
        <v>0</v>
      </c>
      <c r="AU832" s="91">
        <f t="shared" si="359"/>
        <v>0</v>
      </c>
      <c r="AV832" s="91">
        <f t="shared" si="360"/>
        <v>0</v>
      </c>
      <c r="AW832" s="91">
        <f t="shared" si="361"/>
        <v>0</v>
      </c>
      <c r="AX832" s="115">
        <f>IF(AV832=0,AX831,IF(VLOOKUP(C831,Сводный!I:L,2,FALSE)&lt;0,IF(AX831&lt;0,AX831-1,-1),IF(AX831&gt;0,AX831+1,1)))</f>
        <v>-1</v>
      </c>
      <c r="AY832" s="120"/>
    </row>
    <row r="833" spans="1:51" s="25" customFormat="1" ht="11.25">
      <c r="A833" s="124"/>
      <c r="B833" s="116">
        <v>832</v>
      </c>
      <c r="C833" s="134"/>
      <c r="D833" s="83"/>
      <c r="E833" s="84"/>
      <c r="F833" s="83"/>
      <c r="G833" s="85"/>
      <c r="H833" s="85"/>
      <c r="I833" s="86"/>
      <c r="J833" s="86"/>
      <c r="K833" s="85"/>
      <c r="L833" s="86"/>
      <c r="M833" s="118"/>
      <c r="N833" s="108"/>
      <c r="O833" s="109"/>
      <c r="P833" s="110"/>
      <c r="Q833" s="86"/>
      <c r="R833" s="86"/>
      <c r="S833" s="128">
        <f t="shared" si="341"/>
        <v>30479.845939999945</v>
      </c>
      <c r="T833" s="128">
        <f t="shared" si="342"/>
        <v>0</v>
      </c>
      <c r="U833" s="126">
        <f t="shared" si="347"/>
        <v>0</v>
      </c>
      <c r="V833" s="126">
        <f t="shared" si="348"/>
        <v>0</v>
      </c>
      <c r="W833" s="125">
        <f t="shared" si="349"/>
        <v>0</v>
      </c>
      <c r="X833" s="125">
        <f t="shared" si="350"/>
        <v>0</v>
      </c>
      <c r="Y833" s="127">
        <f t="shared" si="351"/>
        <v>1407.0099999999979</v>
      </c>
      <c r="Z833" s="127">
        <f t="shared" si="352"/>
        <v>479.84593999999817</v>
      </c>
      <c r="AA833" s="127">
        <f t="shared" si="353"/>
        <v>1407.0099999999979</v>
      </c>
      <c r="AB833" s="127">
        <f t="shared" si="354"/>
        <v>479.84593999999817</v>
      </c>
      <c r="AC833" s="91" t="str">
        <f>VLOOKUP(WEEKDAY(C833,2),Служебный!K$4:L$10,2)</f>
        <v>сб</v>
      </c>
      <c r="AD833" s="111" t="str">
        <f t="shared" si="362"/>
        <v/>
      </c>
      <c r="AE833" s="91" t="e">
        <f>VLOOKUP(G:G,Служебный!B:G,6,)</f>
        <v>#N/A</v>
      </c>
      <c r="AF833" s="91" t="e">
        <f>VLOOKUP(G:G,Служебный!B:G,3,FALSE)</f>
        <v>#N/A</v>
      </c>
      <c r="AG833" s="91" t="e">
        <f>VLOOKUP(G:G,Служебный!B:G,4,FALSE)</f>
        <v>#N/A</v>
      </c>
      <c r="AH833" s="112">
        <f t="shared" si="355"/>
        <v>0</v>
      </c>
      <c r="AI833" s="112">
        <f t="shared" si="356"/>
        <v>0</v>
      </c>
      <c r="AJ833" s="112" t="str">
        <f t="shared" si="337"/>
        <v>интрадей</v>
      </c>
      <c r="AK833" s="91" t="str">
        <f>IF(D833&lt;Служебный!P$3,"Раньше открытия",IF(D833&gt;Служебный!P$6,"Позже закрытия",IF(D833&lt;Служебный!P$4,Служебный!N$4,IF((D833&gt;Служебный!P$5),Служебный!N$6,Служебный!N$5))))</f>
        <v>9:30 - 11:00</v>
      </c>
      <c r="AL833" s="91">
        <f t="shared" si="357"/>
        <v>0</v>
      </c>
      <c r="AM833" s="91">
        <f t="shared" si="358"/>
        <v>0</v>
      </c>
      <c r="AN833" s="91" t="str">
        <f t="shared" si="343"/>
        <v/>
      </c>
      <c r="AO833" s="91" t="str">
        <f t="shared" si="344"/>
        <v/>
      </c>
      <c r="AP833" s="113" t="str">
        <f t="shared" si="345"/>
        <v/>
      </c>
      <c r="AQ833" s="114">
        <f t="shared" si="338"/>
        <v>0</v>
      </c>
      <c r="AR833" s="114">
        <f t="shared" si="339"/>
        <v>30000</v>
      </c>
      <c r="AS833" s="114">
        <f t="shared" si="340"/>
        <v>1.5994864666664823</v>
      </c>
      <c r="AT833" s="114">
        <f t="shared" si="346"/>
        <v>0</v>
      </c>
      <c r="AU833" s="91">
        <f t="shared" si="359"/>
        <v>0</v>
      </c>
      <c r="AV833" s="91">
        <f t="shared" si="360"/>
        <v>0</v>
      </c>
      <c r="AW833" s="91">
        <f t="shared" si="361"/>
        <v>0</v>
      </c>
      <c r="AX833" s="115">
        <f>IF(AV833=0,AX832,IF(VLOOKUP(C832,Сводный!I:L,2,FALSE)&lt;0,IF(AX832&lt;0,AX832-1,-1),IF(AX832&gt;0,AX832+1,1)))</f>
        <v>-1</v>
      </c>
      <c r="AY833" s="120"/>
    </row>
    <row r="834" spans="1:51" s="25" customFormat="1" ht="11.25">
      <c r="A834" s="124"/>
      <c r="B834" s="116">
        <v>833</v>
      </c>
      <c r="C834" s="134"/>
      <c r="D834" s="83"/>
      <c r="E834" s="84"/>
      <c r="F834" s="83"/>
      <c r="G834" s="85"/>
      <c r="H834" s="85"/>
      <c r="I834" s="86"/>
      <c r="J834" s="86"/>
      <c r="K834" s="85"/>
      <c r="L834" s="86"/>
      <c r="M834" s="118"/>
      <c r="N834" s="108"/>
      <c r="O834" s="109"/>
      <c r="P834" s="110"/>
      <c r="Q834" s="86"/>
      <c r="R834" s="86"/>
      <c r="S834" s="128">
        <f t="shared" si="341"/>
        <v>30479.845939999945</v>
      </c>
      <c r="T834" s="128">
        <f t="shared" si="342"/>
        <v>0</v>
      </c>
      <c r="U834" s="126">
        <f t="shared" si="347"/>
        <v>0</v>
      </c>
      <c r="V834" s="126">
        <f t="shared" si="348"/>
        <v>0</v>
      </c>
      <c r="W834" s="125">
        <f t="shared" si="349"/>
        <v>0</v>
      </c>
      <c r="X834" s="125">
        <f t="shared" si="350"/>
        <v>0</v>
      </c>
      <c r="Y834" s="127">
        <f t="shared" si="351"/>
        <v>1407.0099999999979</v>
      </c>
      <c r="Z834" s="127">
        <f t="shared" si="352"/>
        <v>479.84593999999817</v>
      </c>
      <c r="AA834" s="127">
        <f t="shared" si="353"/>
        <v>1407.0099999999979</v>
      </c>
      <c r="AB834" s="127">
        <f t="shared" si="354"/>
        <v>479.84593999999817</v>
      </c>
      <c r="AC834" s="91" t="str">
        <f>VLOOKUP(WEEKDAY(C834,2),Служебный!K$4:L$10,2)</f>
        <v>сб</v>
      </c>
      <c r="AD834" s="111" t="str">
        <f t="shared" si="362"/>
        <v/>
      </c>
      <c r="AE834" s="91" t="e">
        <f>VLOOKUP(G:G,Служебный!B:G,6,)</f>
        <v>#N/A</v>
      </c>
      <c r="AF834" s="91" t="e">
        <f>VLOOKUP(G:G,Служебный!B:G,3,FALSE)</f>
        <v>#N/A</v>
      </c>
      <c r="AG834" s="91" t="e">
        <f>VLOOKUP(G:G,Служебный!B:G,4,FALSE)</f>
        <v>#N/A</v>
      </c>
      <c r="AH834" s="112">
        <f t="shared" si="355"/>
        <v>0</v>
      </c>
      <c r="AI834" s="112">
        <f t="shared" si="356"/>
        <v>0</v>
      </c>
      <c r="AJ834" s="112" t="str">
        <f t="shared" ref="AJ834:AJ897" si="363">IFERROR(IF(FLOOR((AH834/86400),1)=0,"интрадей",(FLOOR((AH834/86400),1))-(FLOOR((AH834/86400),1))-NETWORKDAYS(E834,C834)),IF(FLOOR((AH834/86400),1)=0,"интрадей",(FLOOR((AH834/86400),1))))</f>
        <v>интрадей</v>
      </c>
      <c r="AK834" s="91" t="str">
        <f>IF(D834&lt;Служебный!P$3,"Раньше открытия",IF(D834&gt;Служебный!P$6,"Позже закрытия",IF(D834&lt;Служебный!P$4,Служебный!N$4,IF((D834&gt;Служебный!P$5),Служебный!N$6,Служебный!N$5))))</f>
        <v>9:30 - 11:00</v>
      </c>
      <c r="AL834" s="91">
        <f t="shared" si="357"/>
        <v>0</v>
      </c>
      <c r="AM834" s="91">
        <f t="shared" si="358"/>
        <v>0</v>
      </c>
      <c r="AN834" s="91" t="str">
        <f t="shared" si="343"/>
        <v/>
      </c>
      <c r="AO834" s="91" t="str">
        <f t="shared" si="344"/>
        <v/>
      </c>
      <c r="AP834" s="113" t="str">
        <f t="shared" si="345"/>
        <v/>
      </c>
      <c r="AQ834" s="114">
        <f t="shared" ref="AQ834:AQ897" si="364">IF(AV834&lt;&gt;0,S834,0)</f>
        <v>0</v>
      </c>
      <c r="AR834" s="114">
        <f t="shared" si="339"/>
        <v>30000</v>
      </c>
      <c r="AS834" s="114">
        <f t="shared" si="340"/>
        <v>1.5994864666664823</v>
      </c>
      <c r="AT834" s="114">
        <f t="shared" si="346"/>
        <v>0</v>
      </c>
      <c r="AU834" s="91">
        <f t="shared" si="359"/>
        <v>0</v>
      </c>
      <c r="AV834" s="91">
        <f t="shared" si="360"/>
        <v>0</v>
      </c>
      <c r="AW834" s="91">
        <f t="shared" si="361"/>
        <v>0</v>
      </c>
      <c r="AX834" s="115">
        <f>IF(AV834=0,AX833,IF(VLOOKUP(C833,Сводный!I:L,2,FALSE)&lt;0,IF(AX833&lt;0,AX833-1,-1),IF(AX833&gt;0,AX833+1,1)))</f>
        <v>-1</v>
      </c>
      <c r="AY834" s="120"/>
    </row>
    <row r="835" spans="1:51" s="25" customFormat="1" ht="11.25">
      <c r="A835" s="124"/>
      <c r="B835" s="116">
        <v>834</v>
      </c>
      <c r="C835" s="134"/>
      <c r="D835" s="83"/>
      <c r="E835" s="84"/>
      <c r="F835" s="83"/>
      <c r="G835" s="85"/>
      <c r="H835" s="85"/>
      <c r="I835" s="86"/>
      <c r="J835" s="86"/>
      <c r="K835" s="85"/>
      <c r="L835" s="86"/>
      <c r="M835" s="118"/>
      <c r="N835" s="108"/>
      <c r="O835" s="109"/>
      <c r="P835" s="110"/>
      <c r="Q835" s="86"/>
      <c r="R835" s="86"/>
      <c r="S835" s="128">
        <f t="shared" si="341"/>
        <v>30479.845939999945</v>
      </c>
      <c r="T835" s="128">
        <f t="shared" si="342"/>
        <v>0</v>
      </c>
      <c r="U835" s="126">
        <f t="shared" si="347"/>
        <v>0</v>
      </c>
      <c r="V835" s="126">
        <f t="shared" si="348"/>
        <v>0</v>
      </c>
      <c r="W835" s="125">
        <f t="shared" si="349"/>
        <v>0</v>
      </c>
      <c r="X835" s="125">
        <f t="shared" si="350"/>
        <v>0</v>
      </c>
      <c r="Y835" s="127">
        <f t="shared" si="351"/>
        <v>1407.0099999999979</v>
      </c>
      <c r="Z835" s="127">
        <f t="shared" si="352"/>
        <v>479.84593999999817</v>
      </c>
      <c r="AA835" s="127">
        <f t="shared" si="353"/>
        <v>1407.0099999999979</v>
      </c>
      <c r="AB835" s="127">
        <f t="shared" si="354"/>
        <v>479.84593999999817</v>
      </c>
      <c r="AC835" s="91" t="str">
        <f>VLOOKUP(WEEKDAY(C835,2),Служебный!K$4:L$10,2)</f>
        <v>сб</v>
      </c>
      <c r="AD835" s="111" t="str">
        <f t="shared" si="362"/>
        <v/>
      </c>
      <c r="AE835" s="91" t="e">
        <f>VLOOKUP(G:G,Служебный!B:G,6,)</f>
        <v>#N/A</v>
      </c>
      <c r="AF835" s="91" t="e">
        <f>VLOOKUP(G:G,Служебный!B:G,3,FALSE)</f>
        <v>#N/A</v>
      </c>
      <c r="AG835" s="91" t="e">
        <f>VLOOKUP(G:G,Служебный!B:G,4,FALSE)</f>
        <v>#N/A</v>
      </c>
      <c r="AH835" s="112">
        <f t="shared" si="355"/>
        <v>0</v>
      </c>
      <c r="AI835" s="112">
        <f t="shared" si="356"/>
        <v>0</v>
      </c>
      <c r="AJ835" s="112" t="str">
        <f t="shared" si="363"/>
        <v>интрадей</v>
      </c>
      <c r="AK835" s="91" t="str">
        <f>IF(D835&lt;Служебный!P$3,"Раньше открытия",IF(D835&gt;Служебный!P$6,"Позже закрытия",IF(D835&lt;Служебный!P$4,Служебный!N$4,IF((D835&gt;Служебный!P$5),Служебный!N$6,Служебный!N$5))))</f>
        <v>9:30 - 11:00</v>
      </c>
      <c r="AL835" s="91">
        <f t="shared" si="357"/>
        <v>0</v>
      </c>
      <c r="AM835" s="91">
        <f t="shared" si="358"/>
        <v>0</v>
      </c>
      <c r="AN835" s="91" t="str">
        <f t="shared" si="343"/>
        <v/>
      </c>
      <c r="AO835" s="91" t="str">
        <f t="shared" si="344"/>
        <v/>
      </c>
      <c r="AP835" s="113" t="str">
        <f t="shared" si="345"/>
        <v/>
      </c>
      <c r="AQ835" s="114">
        <f t="shared" si="364"/>
        <v>0</v>
      </c>
      <c r="AR835" s="114">
        <f t="shared" ref="AR835:AR898" si="365">AR834+R835</f>
        <v>30000</v>
      </c>
      <c r="AS835" s="114">
        <f t="shared" ref="AS835:AS898" si="366">IFERROR(100*(S835-AR835)/AR835,"Заполните депозит")</f>
        <v>1.5994864666664823</v>
      </c>
      <c r="AT835" s="114">
        <f t="shared" si="346"/>
        <v>0</v>
      </c>
      <c r="AU835" s="91">
        <f t="shared" si="359"/>
        <v>0</v>
      </c>
      <c r="AV835" s="91">
        <f t="shared" si="360"/>
        <v>0</v>
      </c>
      <c r="AW835" s="91">
        <f t="shared" si="361"/>
        <v>0</v>
      </c>
      <c r="AX835" s="115">
        <f>IF(AV835=0,AX834,IF(VLOOKUP(C834,Сводный!I:L,2,FALSE)&lt;0,IF(AX834&lt;0,AX834-1,-1),IF(AX834&gt;0,AX834+1,1)))</f>
        <v>-1</v>
      </c>
      <c r="AY835" s="120"/>
    </row>
    <row r="836" spans="1:51" s="25" customFormat="1" ht="11.25">
      <c r="A836" s="124"/>
      <c r="B836" s="116">
        <v>835</v>
      </c>
      <c r="C836" s="134"/>
      <c r="D836" s="83"/>
      <c r="E836" s="84"/>
      <c r="F836" s="83"/>
      <c r="G836" s="85"/>
      <c r="H836" s="85"/>
      <c r="I836" s="86"/>
      <c r="J836" s="86"/>
      <c r="K836" s="85"/>
      <c r="L836" s="86"/>
      <c r="M836" s="118"/>
      <c r="N836" s="108"/>
      <c r="O836" s="109"/>
      <c r="P836" s="110"/>
      <c r="Q836" s="86"/>
      <c r="R836" s="86"/>
      <c r="S836" s="128">
        <f t="shared" ref="S836:S899" si="367">S835+R836+X836</f>
        <v>30479.845939999945</v>
      </c>
      <c r="T836" s="128">
        <f t="shared" ref="T836:T899" si="368">L836</f>
        <v>0</v>
      </c>
      <c r="U836" s="126">
        <f t="shared" si="347"/>
        <v>0</v>
      </c>
      <c r="V836" s="126">
        <f t="shared" si="348"/>
        <v>0</v>
      </c>
      <c r="W836" s="125">
        <f t="shared" si="349"/>
        <v>0</v>
      </c>
      <c r="X836" s="125">
        <f t="shared" si="350"/>
        <v>0</v>
      </c>
      <c r="Y836" s="127">
        <f t="shared" si="351"/>
        <v>1407.0099999999979</v>
      </c>
      <c r="Z836" s="127">
        <f t="shared" si="352"/>
        <v>479.84593999999817</v>
      </c>
      <c r="AA836" s="127">
        <f t="shared" si="353"/>
        <v>1407.0099999999979</v>
      </c>
      <c r="AB836" s="127">
        <f t="shared" si="354"/>
        <v>479.84593999999817</v>
      </c>
      <c r="AC836" s="91" t="str">
        <f>VLOOKUP(WEEKDAY(C836,2),Служебный!K$4:L$10,2)</f>
        <v>сб</v>
      </c>
      <c r="AD836" s="111" t="str">
        <f t="shared" si="362"/>
        <v/>
      </c>
      <c r="AE836" s="91" t="e">
        <f>VLOOKUP(G:G,Служебный!B:G,6,)</f>
        <v>#N/A</v>
      </c>
      <c r="AF836" s="91" t="e">
        <f>VLOOKUP(G:G,Служебный!B:G,3,FALSE)</f>
        <v>#N/A</v>
      </c>
      <c r="AG836" s="91" t="e">
        <f>VLOOKUP(G:G,Служебный!B:G,4,FALSE)</f>
        <v>#N/A</v>
      </c>
      <c r="AH836" s="112">
        <f t="shared" si="355"/>
        <v>0</v>
      </c>
      <c r="AI836" s="112">
        <f t="shared" si="356"/>
        <v>0</v>
      </c>
      <c r="AJ836" s="112" t="str">
        <f t="shared" si="363"/>
        <v>интрадей</v>
      </c>
      <c r="AK836" s="91" t="str">
        <f>IF(D836&lt;Служебный!P$3,"Раньше открытия",IF(D836&gt;Служебный!P$6,"Позже закрытия",IF(D836&lt;Служебный!P$4,Служебный!N$4,IF((D836&gt;Служебный!P$5),Служебный!N$6,Служебный!N$5))))</f>
        <v>9:30 - 11:00</v>
      </c>
      <c r="AL836" s="91">
        <f t="shared" si="357"/>
        <v>0</v>
      </c>
      <c r="AM836" s="91">
        <f t="shared" si="358"/>
        <v>0</v>
      </c>
      <c r="AN836" s="91" t="str">
        <f t="shared" ref="AN836:AN899" si="369">IF(G836&lt;&gt;"",YEAR(C836),"")</f>
        <v/>
      </c>
      <c r="AO836" s="91" t="str">
        <f t="shared" ref="AO836:AO899" si="370">IF(G836&lt;&gt;"",(IF(TEXT(C836,"MMMM") = "MMMM",TEXT(C836,"ММММ"),TEXT(C836,"MMMM"))),"")</f>
        <v/>
      </c>
      <c r="AP836" s="113" t="str">
        <f t="shared" ref="AP836:AP899" si="371">IF(G836&lt;&gt;"",CEILING((C836-DATE(YEAR(C836),1,1)+WEEKDAY(DATE(YEAR(C836),1,1),2))/7,1),"")</f>
        <v/>
      </c>
      <c r="AQ836" s="114">
        <f t="shared" si="364"/>
        <v>0</v>
      </c>
      <c r="AR836" s="114">
        <f t="shared" si="365"/>
        <v>30000</v>
      </c>
      <c r="AS836" s="114">
        <f t="shared" si="366"/>
        <v>1.5994864666664823</v>
      </c>
      <c r="AT836" s="114">
        <f t="shared" ref="AT836:AT899" si="372">IFERROR(100*(S836-S835-R836)/(S835+R836),"Заполните депозит")</f>
        <v>0</v>
      </c>
      <c r="AU836" s="91">
        <f t="shared" si="359"/>
        <v>0</v>
      </c>
      <c r="AV836" s="91">
        <f t="shared" si="360"/>
        <v>0</v>
      </c>
      <c r="AW836" s="91">
        <f t="shared" si="361"/>
        <v>0</v>
      </c>
      <c r="AX836" s="115">
        <f>IF(AV836=0,AX835,IF(VLOOKUP(C835,Сводный!I:L,2,FALSE)&lt;0,IF(AX835&lt;0,AX835-1,-1),IF(AX835&gt;0,AX835+1,1)))</f>
        <v>-1</v>
      </c>
      <c r="AY836" s="120"/>
    </row>
    <row r="837" spans="1:51" s="25" customFormat="1" ht="11.25">
      <c r="A837" s="124"/>
      <c r="B837" s="116">
        <v>836</v>
      </c>
      <c r="C837" s="134"/>
      <c r="D837" s="83"/>
      <c r="E837" s="84"/>
      <c r="F837" s="83"/>
      <c r="G837" s="85"/>
      <c r="H837" s="85"/>
      <c r="I837" s="86"/>
      <c r="J837" s="86"/>
      <c r="K837" s="85"/>
      <c r="L837" s="86"/>
      <c r="M837" s="118"/>
      <c r="N837" s="108"/>
      <c r="O837" s="109"/>
      <c r="P837" s="110"/>
      <c r="Q837" s="86"/>
      <c r="R837" s="86"/>
      <c r="S837" s="128">
        <f t="shared" si="367"/>
        <v>30479.845939999945</v>
      </c>
      <c r="T837" s="128">
        <f t="shared" si="368"/>
        <v>0</v>
      </c>
      <c r="U837" s="126">
        <f t="shared" si="347"/>
        <v>0</v>
      </c>
      <c r="V837" s="126">
        <f t="shared" si="348"/>
        <v>0</v>
      </c>
      <c r="W837" s="125">
        <f t="shared" si="349"/>
        <v>0</v>
      </c>
      <c r="X837" s="125">
        <f t="shared" si="350"/>
        <v>0</v>
      </c>
      <c r="Y837" s="127">
        <f t="shared" si="351"/>
        <v>1407.0099999999979</v>
      </c>
      <c r="Z837" s="127">
        <f t="shared" si="352"/>
        <v>479.84593999999817</v>
      </c>
      <c r="AA837" s="127">
        <f t="shared" si="353"/>
        <v>1407.0099999999979</v>
      </c>
      <c r="AB837" s="127">
        <f t="shared" si="354"/>
        <v>479.84593999999817</v>
      </c>
      <c r="AC837" s="91" t="str">
        <f>VLOOKUP(WEEKDAY(C837,2),Служебный!K$4:L$10,2)</f>
        <v>сб</v>
      </c>
      <c r="AD837" s="111" t="str">
        <f t="shared" si="362"/>
        <v/>
      </c>
      <c r="AE837" s="91" t="e">
        <f>VLOOKUP(G:G,Служебный!B:G,6,)</f>
        <v>#N/A</v>
      </c>
      <c r="AF837" s="91" t="e">
        <f>VLOOKUP(G:G,Служебный!B:G,3,FALSE)</f>
        <v>#N/A</v>
      </c>
      <c r="AG837" s="91" t="e">
        <f>VLOOKUP(G:G,Служебный!B:G,4,FALSE)</f>
        <v>#N/A</v>
      </c>
      <c r="AH837" s="112">
        <f t="shared" si="355"/>
        <v>0</v>
      </c>
      <c r="AI837" s="112">
        <f t="shared" si="356"/>
        <v>0</v>
      </c>
      <c r="AJ837" s="112" t="str">
        <f t="shared" si="363"/>
        <v>интрадей</v>
      </c>
      <c r="AK837" s="91" t="str">
        <f>IF(D837&lt;Служебный!P$3,"Раньше открытия",IF(D837&gt;Служебный!P$6,"Позже закрытия",IF(D837&lt;Служебный!P$4,Служебный!N$4,IF((D837&gt;Служебный!P$5),Служебный!N$6,Служебный!N$5))))</f>
        <v>9:30 - 11:00</v>
      </c>
      <c r="AL837" s="91">
        <f t="shared" si="357"/>
        <v>0</v>
      </c>
      <c r="AM837" s="91">
        <f t="shared" si="358"/>
        <v>0</v>
      </c>
      <c r="AN837" s="91" t="str">
        <f t="shared" si="369"/>
        <v/>
      </c>
      <c r="AO837" s="91" t="str">
        <f t="shared" si="370"/>
        <v/>
      </c>
      <c r="AP837" s="113" t="str">
        <f t="shared" si="371"/>
        <v/>
      </c>
      <c r="AQ837" s="114">
        <f t="shared" si="364"/>
        <v>0</v>
      </c>
      <c r="AR837" s="114">
        <f t="shared" si="365"/>
        <v>30000</v>
      </c>
      <c r="AS837" s="114">
        <f t="shared" si="366"/>
        <v>1.5994864666664823</v>
      </c>
      <c r="AT837" s="114">
        <f t="shared" si="372"/>
        <v>0</v>
      </c>
      <c r="AU837" s="91">
        <f t="shared" si="359"/>
        <v>0</v>
      </c>
      <c r="AV837" s="91">
        <f t="shared" si="360"/>
        <v>0</v>
      </c>
      <c r="AW837" s="91">
        <f t="shared" si="361"/>
        <v>0</v>
      </c>
      <c r="AX837" s="115">
        <f>IF(AV837=0,AX836,IF(VLOOKUP(C836,Сводный!I:L,2,FALSE)&lt;0,IF(AX836&lt;0,AX836-1,-1),IF(AX836&gt;0,AX836+1,1)))</f>
        <v>-1</v>
      </c>
      <c r="AY837" s="120"/>
    </row>
    <row r="838" spans="1:51" s="25" customFormat="1" ht="11.25">
      <c r="A838" s="124"/>
      <c r="B838" s="116">
        <v>837</v>
      </c>
      <c r="C838" s="134"/>
      <c r="D838" s="83"/>
      <c r="E838" s="84"/>
      <c r="F838" s="83"/>
      <c r="G838" s="85"/>
      <c r="H838" s="85"/>
      <c r="I838" s="86"/>
      <c r="J838" s="86"/>
      <c r="K838" s="85"/>
      <c r="L838" s="86"/>
      <c r="M838" s="118"/>
      <c r="N838" s="108"/>
      <c r="O838" s="109"/>
      <c r="P838" s="110"/>
      <c r="Q838" s="86"/>
      <c r="R838" s="86"/>
      <c r="S838" s="128">
        <f t="shared" si="367"/>
        <v>30479.845939999945</v>
      </c>
      <c r="T838" s="128">
        <f t="shared" si="368"/>
        <v>0</v>
      </c>
      <c r="U838" s="126">
        <f t="shared" si="347"/>
        <v>0</v>
      </c>
      <c r="V838" s="126">
        <f t="shared" si="348"/>
        <v>0</v>
      </c>
      <c r="W838" s="125">
        <f t="shared" si="349"/>
        <v>0</v>
      </c>
      <c r="X838" s="125">
        <f t="shared" si="350"/>
        <v>0</v>
      </c>
      <c r="Y838" s="127">
        <f t="shared" si="351"/>
        <v>1407.0099999999979</v>
      </c>
      <c r="Z838" s="127">
        <f t="shared" si="352"/>
        <v>479.84593999999817</v>
      </c>
      <c r="AA838" s="127">
        <f t="shared" si="353"/>
        <v>1407.0099999999979</v>
      </c>
      <c r="AB838" s="127">
        <f t="shared" si="354"/>
        <v>479.84593999999817</v>
      </c>
      <c r="AC838" s="91" t="str">
        <f>VLOOKUP(WEEKDAY(C838,2),Служебный!K$4:L$10,2)</f>
        <v>сб</v>
      </c>
      <c r="AD838" s="111" t="str">
        <f t="shared" si="362"/>
        <v/>
      </c>
      <c r="AE838" s="91" t="e">
        <f>VLOOKUP(G:G,Служебный!B:G,6,)</f>
        <v>#N/A</v>
      </c>
      <c r="AF838" s="91" t="e">
        <f>VLOOKUP(G:G,Служебный!B:G,3,FALSE)</f>
        <v>#N/A</v>
      </c>
      <c r="AG838" s="91" t="e">
        <f>VLOOKUP(G:G,Служебный!B:G,4,FALSE)</f>
        <v>#N/A</v>
      </c>
      <c r="AH838" s="112">
        <f t="shared" si="355"/>
        <v>0</v>
      </c>
      <c r="AI838" s="112">
        <f t="shared" si="356"/>
        <v>0</v>
      </c>
      <c r="AJ838" s="112" t="str">
        <f t="shared" si="363"/>
        <v>интрадей</v>
      </c>
      <c r="AK838" s="91" t="str">
        <f>IF(D838&lt;Служебный!P$3,"Раньше открытия",IF(D838&gt;Служебный!P$6,"Позже закрытия",IF(D838&lt;Служебный!P$4,Служебный!N$4,IF((D838&gt;Служебный!P$5),Служебный!N$6,Служебный!N$5))))</f>
        <v>9:30 - 11:00</v>
      </c>
      <c r="AL838" s="91">
        <f t="shared" si="357"/>
        <v>0</v>
      </c>
      <c r="AM838" s="91">
        <f t="shared" si="358"/>
        <v>0</v>
      </c>
      <c r="AN838" s="91" t="str">
        <f t="shared" si="369"/>
        <v/>
      </c>
      <c r="AO838" s="91" t="str">
        <f t="shared" si="370"/>
        <v/>
      </c>
      <c r="AP838" s="113" t="str">
        <f t="shared" si="371"/>
        <v/>
      </c>
      <c r="AQ838" s="114">
        <f t="shared" si="364"/>
        <v>0</v>
      </c>
      <c r="AR838" s="114">
        <f t="shared" si="365"/>
        <v>30000</v>
      </c>
      <c r="AS838" s="114">
        <f t="shared" si="366"/>
        <v>1.5994864666664823</v>
      </c>
      <c r="AT838" s="114">
        <f t="shared" si="372"/>
        <v>0</v>
      </c>
      <c r="AU838" s="91">
        <f t="shared" si="359"/>
        <v>0</v>
      </c>
      <c r="AV838" s="91">
        <f t="shared" si="360"/>
        <v>0</v>
      </c>
      <c r="AW838" s="91">
        <f t="shared" si="361"/>
        <v>0</v>
      </c>
      <c r="AX838" s="115">
        <f>IF(AV838=0,AX837,IF(VLOOKUP(C837,Сводный!I:L,2,FALSE)&lt;0,IF(AX837&lt;0,AX837-1,-1),IF(AX837&gt;0,AX837+1,1)))</f>
        <v>-1</v>
      </c>
      <c r="AY838" s="120"/>
    </row>
    <row r="839" spans="1:51" s="25" customFormat="1" ht="11.25">
      <c r="A839" s="124"/>
      <c r="B839" s="116">
        <v>838</v>
      </c>
      <c r="C839" s="134"/>
      <c r="D839" s="83"/>
      <c r="E839" s="84"/>
      <c r="F839" s="83"/>
      <c r="G839" s="85"/>
      <c r="H839" s="85"/>
      <c r="I839" s="86"/>
      <c r="J839" s="86"/>
      <c r="K839" s="85"/>
      <c r="L839" s="86"/>
      <c r="M839" s="118"/>
      <c r="N839" s="108"/>
      <c r="O839" s="109"/>
      <c r="P839" s="110"/>
      <c r="Q839" s="86"/>
      <c r="R839" s="86"/>
      <c r="S839" s="128">
        <f t="shared" si="367"/>
        <v>30479.845939999945</v>
      </c>
      <c r="T839" s="128">
        <f t="shared" si="368"/>
        <v>0</v>
      </c>
      <c r="U839" s="126">
        <f t="shared" si="347"/>
        <v>0</v>
      </c>
      <c r="V839" s="126">
        <f t="shared" si="348"/>
        <v>0</v>
      </c>
      <c r="W839" s="125">
        <f t="shared" si="349"/>
        <v>0</v>
      </c>
      <c r="X839" s="125">
        <f t="shared" si="350"/>
        <v>0</v>
      </c>
      <c r="Y839" s="127">
        <f t="shared" si="351"/>
        <v>1407.0099999999979</v>
      </c>
      <c r="Z839" s="127">
        <f t="shared" si="352"/>
        <v>479.84593999999817</v>
      </c>
      <c r="AA839" s="127">
        <f t="shared" si="353"/>
        <v>1407.0099999999979</v>
      </c>
      <c r="AB839" s="127">
        <f t="shared" si="354"/>
        <v>479.84593999999817</v>
      </c>
      <c r="AC839" s="91" t="str">
        <f>VLOOKUP(WEEKDAY(C839,2),Служебный!K$4:L$10,2)</f>
        <v>сб</v>
      </c>
      <c r="AD839" s="111" t="str">
        <f t="shared" si="362"/>
        <v/>
      </c>
      <c r="AE839" s="91" t="e">
        <f>VLOOKUP(G:G,Служебный!B:G,6,)</f>
        <v>#N/A</v>
      </c>
      <c r="AF839" s="91" t="e">
        <f>VLOOKUP(G:G,Служебный!B:G,3,FALSE)</f>
        <v>#N/A</v>
      </c>
      <c r="AG839" s="91" t="e">
        <f>VLOOKUP(G:G,Служебный!B:G,4,FALSE)</f>
        <v>#N/A</v>
      </c>
      <c r="AH839" s="112">
        <f t="shared" si="355"/>
        <v>0</v>
      </c>
      <c r="AI839" s="112">
        <f t="shared" si="356"/>
        <v>0</v>
      </c>
      <c r="AJ839" s="112" t="str">
        <f t="shared" si="363"/>
        <v>интрадей</v>
      </c>
      <c r="AK839" s="91" t="str">
        <f>IF(D839&lt;Служебный!P$3,"Раньше открытия",IF(D839&gt;Служебный!P$6,"Позже закрытия",IF(D839&lt;Служебный!P$4,Служебный!N$4,IF((D839&gt;Служебный!P$5),Служебный!N$6,Служебный!N$5))))</f>
        <v>9:30 - 11:00</v>
      </c>
      <c r="AL839" s="91">
        <f t="shared" si="357"/>
        <v>0</v>
      </c>
      <c r="AM839" s="91">
        <f t="shared" si="358"/>
        <v>0</v>
      </c>
      <c r="AN839" s="91" t="str">
        <f t="shared" si="369"/>
        <v/>
      </c>
      <c r="AO839" s="91" t="str">
        <f t="shared" si="370"/>
        <v/>
      </c>
      <c r="AP839" s="113" t="str">
        <f t="shared" si="371"/>
        <v/>
      </c>
      <c r="AQ839" s="114">
        <f t="shared" si="364"/>
        <v>0</v>
      </c>
      <c r="AR839" s="114">
        <f t="shared" si="365"/>
        <v>30000</v>
      </c>
      <c r="AS839" s="114">
        <f t="shared" si="366"/>
        <v>1.5994864666664823</v>
      </c>
      <c r="AT839" s="114">
        <f t="shared" si="372"/>
        <v>0</v>
      </c>
      <c r="AU839" s="91">
        <f t="shared" si="359"/>
        <v>0</v>
      </c>
      <c r="AV839" s="91">
        <f t="shared" si="360"/>
        <v>0</v>
      </c>
      <c r="AW839" s="91">
        <f t="shared" si="361"/>
        <v>0</v>
      </c>
      <c r="AX839" s="115">
        <f>IF(AV839=0,AX838,IF(VLOOKUP(C838,Сводный!I:L,2,FALSE)&lt;0,IF(AX838&lt;0,AX838-1,-1),IF(AX838&gt;0,AX838+1,1)))</f>
        <v>-1</v>
      </c>
      <c r="AY839" s="120"/>
    </row>
    <row r="840" spans="1:51" s="25" customFormat="1" ht="11.25">
      <c r="A840" s="124"/>
      <c r="B840" s="116">
        <v>839</v>
      </c>
      <c r="C840" s="134"/>
      <c r="D840" s="83"/>
      <c r="E840" s="84"/>
      <c r="F840" s="83"/>
      <c r="G840" s="85"/>
      <c r="H840" s="85"/>
      <c r="I840" s="86"/>
      <c r="J840" s="86"/>
      <c r="K840" s="85"/>
      <c r="L840" s="86"/>
      <c r="M840" s="118"/>
      <c r="N840" s="108"/>
      <c r="O840" s="109"/>
      <c r="P840" s="110"/>
      <c r="Q840" s="86"/>
      <c r="R840" s="86"/>
      <c r="S840" s="128">
        <f t="shared" si="367"/>
        <v>30479.845939999945</v>
      </c>
      <c r="T840" s="128">
        <f t="shared" si="368"/>
        <v>0</v>
      </c>
      <c r="U840" s="126">
        <f t="shared" si="347"/>
        <v>0</v>
      </c>
      <c r="V840" s="126">
        <f t="shared" si="348"/>
        <v>0</v>
      </c>
      <c r="W840" s="125">
        <f t="shared" si="349"/>
        <v>0</v>
      </c>
      <c r="X840" s="125">
        <f t="shared" si="350"/>
        <v>0</v>
      </c>
      <c r="Y840" s="127">
        <f t="shared" si="351"/>
        <v>1407.0099999999979</v>
      </c>
      <c r="Z840" s="127">
        <f t="shared" si="352"/>
        <v>479.84593999999817</v>
      </c>
      <c r="AA840" s="127">
        <f t="shared" si="353"/>
        <v>1407.0099999999979</v>
      </c>
      <c r="AB840" s="127">
        <f t="shared" si="354"/>
        <v>479.84593999999817</v>
      </c>
      <c r="AC840" s="91" t="str">
        <f>VLOOKUP(WEEKDAY(C840,2),Служебный!K$4:L$10,2)</f>
        <v>сб</v>
      </c>
      <c r="AD840" s="111" t="str">
        <f t="shared" si="362"/>
        <v/>
      </c>
      <c r="AE840" s="91" t="e">
        <f>VLOOKUP(G:G,Служебный!B:G,6,)</f>
        <v>#N/A</v>
      </c>
      <c r="AF840" s="91" t="e">
        <f>VLOOKUP(G:G,Служебный!B:G,3,FALSE)</f>
        <v>#N/A</v>
      </c>
      <c r="AG840" s="91" t="e">
        <f>VLOOKUP(G:G,Служебный!B:G,4,FALSE)</f>
        <v>#N/A</v>
      </c>
      <c r="AH840" s="112">
        <f t="shared" si="355"/>
        <v>0</v>
      </c>
      <c r="AI840" s="112">
        <f t="shared" si="356"/>
        <v>0</v>
      </c>
      <c r="AJ840" s="112" t="str">
        <f t="shared" si="363"/>
        <v>интрадей</v>
      </c>
      <c r="AK840" s="91" t="str">
        <f>IF(D840&lt;Служебный!P$3,"Раньше открытия",IF(D840&gt;Служебный!P$6,"Позже закрытия",IF(D840&lt;Служебный!P$4,Служебный!N$4,IF((D840&gt;Служебный!P$5),Служебный!N$6,Служебный!N$5))))</f>
        <v>9:30 - 11:00</v>
      </c>
      <c r="AL840" s="91">
        <f t="shared" si="357"/>
        <v>0</v>
      </c>
      <c r="AM840" s="91">
        <f t="shared" si="358"/>
        <v>0</v>
      </c>
      <c r="AN840" s="91" t="str">
        <f t="shared" si="369"/>
        <v/>
      </c>
      <c r="AO840" s="91" t="str">
        <f t="shared" si="370"/>
        <v/>
      </c>
      <c r="AP840" s="113" t="str">
        <f t="shared" si="371"/>
        <v/>
      </c>
      <c r="AQ840" s="114">
        <f t="shared" si="364"/>
        <v>0</v>
      </c>
      <c r="AR840" s="114">
        <f t="shared" si="365"/>
        <v>30000</v>
      </c>
      <c r="AS840" s="114">
        <f t="shared" si="366"/>
        <v>1.5994864666664823</v>
      </c>
      <c r="AT840" s="114">
        <f t="shared" si="372"/>
        <v>0</v>
      </c>
      <c r="AU840" s="91">
        <f t="shared" si="359"/>
        <v>0</v>
      </c>
      <c r="AV840" s="91">
        <f t="shared" si="360"/>
        <v>0</v>
      </c>
      <c r="AW840" s="91">
        <f t="shared" si="361"/>
        <v>0</v>
      </c>
      <c r="AX840" s="115">
        <f>IF(AV840=0,AX839,IF(VLOOKUP(C839,Сводный!I:L,2,FALSE)&lt;0,IF(AX839&lt;0,AX839-1,-1),IF(AX839&gt;0,AX839+1,1)))</f>
        <v>-1</v>
      </c>
      <c r="AY840" s="120"/>
    </row>
    <row r="841" spans="1:51" s="25" customFormat="1" ht="11.25">
      <c r="A841" s="124"/>
      <c r="B841" s="116">
        <v>840</v>
      </c>
      <c r="C841" s="134"/>
      <c r="D841" s="83"/>
      <c r="E841" s="84"/>
      <c r="F841" s="83"/>
      <c r="G841" s="85"/>
      <c r="H841" s="85"/>
      <c r="I841" s="86"/>
      <c r="J841" s="86"/>
      <c r="K841" s="85"/>
      <c r="L841" s="86"/>
      <c r="M841" s="118"/>
      <c r="N841" s="108"/>
      <c r="O841" s="109"/>
      <c r="P841" s="110"/>
      <c r="Q841" s="86"/>
      <c r="R841" s="86"/>
      <c r="S841" s="128">
        <f t="shared" si="367"/>
        <v>30479.845939999945</v>
      </c>
      <c r="T841" s="128">
        <f t="shared" si="368"/>
        <v>0</v>
      </c>
      <c r="U841" s="126">
        <f t="shared" si="347"/>
        <v>0</v>
      </c>
      <c r="V841" s="126">
        <f t="shared" si="348"/>
        <v>0</v>
      </c>
      <c r="W841" s="125">
        <f t="shared" si="349"/>
        <v>0</v>
      </c>
      <c r="X841" s="125">
        <f t="shared" si="350"/>
        <v>0</v>
      </c>
      <c r="Y841" s="127">
        <f t="shared" si="351"/>
        <v>1407.0099999999979</v>
      </c>
      <c r="Z841" s="127">
        <f t="shared" si="352"/>
        <v>479.84593999999817</v>
      </c>
      <c r="AA841" s="127">
        <f t="shared" si="353"/>
        <v>1407.0099999999979</v>
      </c>
      <c r="AB841" s="127">
        <f t="shared" si="354"/>
        <v>479.84593999999817</v>
      </c>
      <c r="AC841" s="91" t="str">
        <f>VLOOKUP(WEEKDAY(C841,2),Служебный!K$4:L$10,2)</f>
        <v>сб</v>
      </c>
      <c r="AD841" s="111" t="str">
        <f t="shared" si="362"/>
        <v/>
      </c>
      <c r="AE841" s="91" t="e">
        <f>VLOOKUP(G:G,Служебный!B:G,6,)</f>
        <v>#N/A</v>
      </c>
      <c r="AF841" s="91" t="e">
        <f>VLOOKUP(G:G,Служебный!B:G,3,FALSE)</f>
        <v>#N/A</v>
      </c>
      <c r="AG841" s="91" t="e">
        <f>VLOOKUP(G:G,Служебный!B:G,4,FALSE)</f>
        <v>#N/A</v>
      </c>
      <c r="AH841" s="112">
        <f t="shared" si="355"/>
        <v>0</v>
      </c>
      <c r="AI841" s="112">
        <f t="shared" si="356"/>
        <v>0</v>
      </c>
      <c r="AJ841" s="112" t="str">
        <f t="shared" si="363"/>
        <v>интрадей</v>
      </c>
      <c r="AK841" s="91" t="str">
        <f>IF(D841&lt;Служебный!P$3,"Раньше открытия",IF(D841&gt;Служебный!P$6,"Позже закрытия",IF(D841&lt;Служебный!P$4,Служебный!N$4,IF((D841&gt;Служебный!P$5),Служебный!N$6,Служебный!N$5))))</f>
        <v>9:30 - 11:00</v>
      </c>
      <c r="AL841" s="91">
        <f t="shared" si="357"/>
        <v>0</v>
      </c>
      <c r="AM841" s="91">
        <f t="shared" si="358"/>
        <v>0</v>
      </c>
      <c r="AN841" s="91" t="str">
        <f t="shared" si="369"/>
        <v/>
      </c>
      <c r="AO841" s="91" t="str">
        <f t="shared" si="370"/>
        <v/>
      </c>
      <c r="AP841" s="113" t="str">
        <f t="shared" si="371"/>
        <v/>
      </c>
      <c r="AQ841" s="114">
        <f t="shared" si="364"/>
        <v>0</v>
      </c>
      <c r="AR841" s="114">
        <f t="shared" si="365"/>
        <v>30000</v>
      </c>
      <c r="AS841" s="114">
        <f t="shared" si="366"/>
        <v>1.5994864666664823</v>
      </c>
      <c r="AT841" s="114">
        <f t="shared" si="372"/>
        <v>0</v>
      </c>
      <c r="AU841" s="91">
        <f t="shared" si="359"/>
        <v>0</v>
      </c>
      <c r="AV841" s="91">
        <f t="shared" si="360"/>
        <v>0</v>
      </c>
      <c r="AW841" s="91">
        <f t="shared" si="361"/>
        <v>0</v>
      </c>
      <c r="AX841" s="115">
        <f>IF(AV841=0,AX840,IF(VLOOKUP(C840,Сводный!I:L,2,FALSE)&lt;0,IF(AX840&lt;0,AX840-1,-1),IF(AX840&gt;0,AX840+1,1)))</f>
        <v>-1</v>
      </c>
      <c r="AY841" s="120"/>
    </row>
    <row r="842" spans="1:51" s="25" customFormat="1" ht="11.25">
      <c r="A842" s="124"/>
      <c r="B842" s="116">
        <v>841</v>
      </c>
      <c r="C842" s="134"/>
      <c r="D842" s="83"/>
      <c r="E842" s="84"/>
      <c r="F842" s="83"/>
      <c r="G842" s="85"/>
      <c r="H842" s="85"/>
      <c r="I842" s="86"/>
      <c r="J842" s="86"/>
      <c r="K842" s="85"/>
      <c r="L842" s="86"/>
      <c r="M842" s="118"/>
      <c r="N842" s="108"/>
      <c r="O842" s="109"/>
      <c r="P842" s="110"/>
      <c r="Q842" s="86"/>
      <c r="R842" s="86"/>
      <c r="S842" s="128">
        <f t="shared" si="367"/>
        <v>30479.845939999945</v>
      </c>
      <c r="T842" s="128">
        <f t="shared" si="368"/>
        <v>0</v>
      </c>
      <c r="U842" s="126">
        <f t="shared" si="347"/>
        <v>0</v>
      </c>
      <c r="V842" s="126">
        <f t="shared" si="348"/>
        <v>0</v>
      </c>
      <c r="W842" s="125">
        <f t="shared" si="349"/>
        <v>0</v>
      </c>
      <c r="X842" s="125">
        <f t="shared" si="350"/>
        <v>0</v>
      </c>
      <c r="Y842" s="127">
        <f t="shared" si="351"/>
        <v>1407.0099999999979</v>
      </c>
      <c r="Z842" s="127">
        <f t="shared" si="352"/>
        <v>479.84593999999817</v>
      </c>
      <c r="AA842" s="127">
        <f t="shared" si="353"/>
        <v>1407.0099999999979</v>
      </c>
      <c r="AB842" s="127">
        <f t="shared" si="354"/>
        <v>479.84593999999817</v>
      </c>
      <c r="AC842" s="91" t="str">
        <f>VLOOKUP(WEEKDAY(C842,2),Служебный!K$4:L$10,2)</f>
        <v>сб</v>
      </c>
      <c r="AD842" s="111" t="str">
        <f t="shared" si="362"/>
        <v/>
      </c>
      <c r="AE842" s="91" t="e">
        <f>VLOOKUP(G:G,Служебный!B:G,6,)</f>
        <v>#N/A</v>
      </c>
      <c r="AF842" s="91" t="e">
        <f>VLOOKUP(G:G,Служебный!B:G,3,FALSE)</f>
        <v>#N/A</v>
      </c>
      <c r="AG842" s="91" t="e">
        <f>VLOOKUP(G:G,Служебный!B:G,4,FALSE)</f>
        <v>#N/A</v>
      </c>
      <c r="AH842" s="112">
        <f t="shared" si="355"/>
        <v>0</v>
      </c>
      <c r="AI842" s="112">
        <f t="shared" si="356"/>
        <v>0</v>
      </c>
      <c r="AJ842" s="112" t="str">
        <f t="shared" si="363"/>
        <v>интрадей</v>
      </c>
      <c r="AK842" s="91" t="str">
        <f>IF(D842&lt;Служебный!P$3,"Раньше открытия",IF(D842&gt;Служебный!P$6,"Позже закрытия",IF(D842&lt;Служебный!P$4,Служебный!N$4,IF((D842&gt;Служебный!P$5),Служебный!N$6,Служебный!N$5))))</f>
        <v>9:30 - 11:00</v>
      </c>
      <c r="AL842" s="91">
        <f t="shared" si="357"/>
        <v>0</v>
      </c>
      <c r="AM842" s="91">
        <f t="shared" si="358"/>
        <v>0</v>
      </c>
      <c r="AN842" s="91" t="str">
        <f t="shared" si="369"/>
        <v/>
      </c>
      <c r="AO842" s="91" t="str">
        <f t="shared" si="370"/>
        <v/>
      </c>
      <c r="AP842" s="113" t="str">
        <f t="shared" si="371"/>
        <v/>
      </c>
      <c r="AQ842" s="114">
        <f t="shared" si="364"/>
        <v>0</v>
      </c>
      <c r="AR842" s="114">
        <f t="shared" si="365"/>
        <v>30000</v>
      </c>
      <c r="AS842" s="114">
        <f t="shared" si="366"/>
        <v>1.5994864666664823</v>
      </c>
      <c r="AT842" s="114">
        <f t="shared" si="372"/>
        <v>0</v>
      </c>
      <c r="AU842" s="91">
        <f t="shared" si="359"/>
        <v>0</v>
      </c>
      <c r="AV842" s="91">
        <f t="shared" si="360"/>
        <v>0</v>
      </c>
      <c r="AW842" s="91">
        <f t="shared" si="361"/>
        <v>0</v>
      </c>
      <c r="AX842" s="115">
        <f>IF(AV842=0,AX841,IF(VLOOKUP(C841,Сводный!I:L,2,FALSE)&lt;0,IF(AX841&lt;0,AX841-1,-1),IF(AX841&gt;0,AX841+1,1)))</f>
        <v>-1</v>
      </c>
      <c r="AY842" s="120"/>
    </row>
    <row r="843" spans="1:51" s="25" customFormat="1" ht="11.25">
      <c r="A843" s="124"/>
      <c r="B843" s="116">
        <v>842</v>
      </c>
      <c r="C843" s="134"/>
      <c r="D843" s="83"/>
      <c r="E843" s="84"/>
      <c r="F843" s="83"/>
      <c r="G843" s="85"/>
      <c r="H843" s="85"/>
      <c r="I843" s="86"/>
      <c r="J843" s="86"/>
      <c r="K843" s="85"/>
      <c r="L843" s="86"/>
      <c r="M843" s="118"/>
      <c r="N843" s="108"/>
      <c r="O843" s="109"/>
      <c r="P843" s="110"/>
      <c r="Q843" s="86"/>
      <c r="R843" s="86"/>
      <c r="S843" s="128">
        <f t="shared" si="367"/>
        <v>30479.845939999945</v>
      </c>
      <c r="T843" s="128">
        <f t="shared" si="368"/>
        <v>0</v>
      </c>
      <c r="U843" s="126">
        <f t="shared" si="347"/>
        <v>0</v>
      </c>
      <c r="V843" s="126">
        <f t="shared" si="348"/>
        <v>0</v>
      </c>
      <c r="W843" s="125">
        <f t="shared" si="349"/>
        <v>0</v>
      </c>
      <c r="X843" s="125">
        <f t="shared" si="350"/>
        <v>0</v>
      </c>
      <c r="Y843" s="127">
        <f t="shared" si="351"/>
        <v>1407.0099999999979</v>
      </c>
      <c r="Z843" s="127">
        <f t="shared" si="352"/>
        <v>479.84593999999817</v>
      </c>
      <c r="AA843" s="127">
        <f t="shared" si="353"/>
        <v>1407.0099999999979</v>
      </c>
      <c r="AB843" s="127">
        <f t="shared" si="354"/>
        <v>479.84593999999817</v>
      </c>
      <c r="AC843" s="91" t="str">
        <f>VLOOKUP(WEEKDAY(C843,2),Служебный!K$4:L$10,2)</f>
        <v>сб</v>
      </c>
      <c r="AD843" s="111" t="str">
        <f t="shared" si="362"/>
        <v/>
      </c>
      <c r="AE843" s="91" t="e">
        <f>VLOOKUP(G:G,Служебный!B:G,6,)</f>
        <v>#N/A</v>
      </c>
      <c r="AF843" s="91" t="e">
        <f>VLOOKUP(G:G,Служебный!B:G,3,FALSE)</f>
        <v>#N/A</v>
      </c>
      <c r="AG843" s="91" t="e">
        <f>VLOOKUP(G:G,Служебный!B:G,4,FALSE)</f>
        <v>#N/A</v>
      </c>
      <c r="AH843" s="112">
        <f t="shared" si="355"/>
        <v>0</v>
      </c>
      <c r="AI843" s="112">
        <f t="shared" si="356"/>
        <v>0</v>
      </c>
      <c r="AJ843" s="112" t="str">
        <f t="shared" si="363"/>
        <v>интрадей</v>
      </c>
      <c r="AK843" s="91" t="str">
        <f>IF(D843&lt;Служебный!P$3,"Раньше открытия",IF(D843&gt;Служебный!P$6,"Позже закрытия",IF(D843&lt;Служебный!P$4,Служебный!N$4,IF((D843&gt;Служебный!P$5),Служебный!N$6,Служебный!N$5))))</f>
        <v>9:30 - 11:00</v>
      </c>
      <c r="AL843" s="91">
        <f t="shared" si="357"/>
        <v>0</v>
      </c>
      <c r="AM843" s="91">
        <f t="shared" si="358"/>
        <v>0</v>
      </c>
      <c r="AN843" s="91" t="str">
        <f t="shared" si="369"/>
        <v/>
      </c>
      <c r="AO843" s="91" t="str">
        <f t="shared" si="370"/>
        <v/>
      </c>
      <c r="AP843" s="113" t="str">
        <f t="shared" si="371"/>
        <v/>
      </c>
      <c r="AQ843" s="114">
        <f t="shared" si="364"/>
        <v>0</v>
      </c>
      <c r="AR843" s="114">
        <f t="shared" si="365"/>
        <v>30000</v>
      </c>
      <c r="AS843" s="114">
        <f t="shared" si="366"/>
        <v>1.5994864666664823</v>
      </c>
      <c r="AT843" s="114">
        <f t="shared" si="372"/>
        <v>0</v>
      </c>
      <c r="AU843" s="91">
        <f t="shared" si="359"/>
        <v>0</v>
      </c>
      <c r="AV843" s="91">
        <f t="shared" si="360"/>
        <v>0</v>
      </c>
      <c r="AW843" s="91">
        <f t="shared" si="361"/>
        <v>0</v>
      </c>
      <c r="AX843" s="115">
        <f>IF(AV843=0,AX842,IF(VLOOKUP(C842,Сводный!I:L,2,FALSE)&lt;0,IF(AX842&lt;0,AX842-1,-1),IF(AX842&gt;0,AX842+1,1)))</f>
        <v>-1</v>
      </c>
      <c r="AY843" s="120"/>
    </row>
    <row r="844" spans="1:51" s="25" customFormat="1" ht="11.25">
      <c r="A844" s="124"/>
      <c r="B844" s="116">
        <v>843</v>
      </c>
      <c r="C844" s="134"/>
      <c r="D844" s="83"/>
      <c r="E844" s="84"/>
      <c r="F844" s="83"/>
      <c r="G844" s="85"/>
      <c r="H844" s="85"/>
      <c r="I844" s="86"/>
      <c r="J844" s="86"/>
      <c r="K844" s="85"/>
      <c r="L844" s="86"/>
      <c r="M844" s="118"/>
      <c r="N844" s="108"/>
      <c r="O844" s="109"/>
      <c r="P844" s="110"/>
      <c r="Q844" s="86"/>
      <c r="R844" s="86"/>
      <c r="S844" s="128">
        <f t="shared" si="367"/>
        <v>30479.845939999945</v>
      </c>
      <c r="T844" s="128">
        <f t="shared" si="368"/>
        <v>0</v>
      </c>
      <c r="U844" s="126">
        <f t="shared" si="347"/>
        <v>0</v>
      </c>
      <c r="V844" s="126">
        <f t="shared" si="348"/>
        <v>0</v>
      </c>
      <c r="W844" s="125">
        <f t="shared" si="349"/>
        <v>0</v>
      </c>
      <c r="X844" s="125">
        <f t="shared" si="350"/>
        <v>0</v>
      </c>
      <c r="Y844" s="127">
        <f t="shared" si="351"/>
        <v>1407.0099999999979</v>
      </c>
      <c r="Z844" s="127">
        <f t="shared" si="352"/>
        <v>479.84593999999817</v>
      </c>
      <c r="AA844" s="127">
        <f t="shared" si="353"/>
        <v>1407.0099999999979</v>
      </c>
      <c r="AB844" s="127">
        <f t="shared" si="354"/>
        <v>479.84593999999817</v>
      </c>
      <c r="AC844" s="91" t="str">
        <f>VLOOKUP(WEEKDAY(C844,2),Служебный!K$4:L$10,2)</f>
        <v>сб</v>
      </c>
      <c r="AD844" s="111" t="str">
        <f t="shared" si="362"/>
        <v/>
      </c>
      <c r="AE844" s="91" t="e">
        <f>VLOOKUP(G:G,Служебный!B:G,6,)</f>
        <v>#N/A</v>
      </c>
      <c r="AF844" s="91" t="e">
        <f>VLOOKUP(G:G,Служебный!B:G,3,FALSE)</f>
        <v>#N/A</v>
      </c>
      <c r="AG844" s="91" t="e">
        <f>VLOOKUP(G:G,Служебный!B:G,4,FALSE)</f>
        <v>#N/A</v>
      </c>
      <c r="AH844" s="112">
        <f t="shared" si="355"/>
        <v>0</v>
      </c>
      <c r="AI844" s="112">
        <f t="shared" si="356"/>
        <v>0</v>
      </c>
      <c r="AJ844" s="112" t="str">
        <f t="shared" si="363"/>
        <v>интрадей</v>
      </c>
      <c r="AK844" s="91" t="str">
        <f>IF(D844&lt;Служебный!P$3,"Раньше открытия",IF(D844&gt;Служебный!P$6,"Позже закрытия",IF(D844&lt;Служебный!P$4,Служебный!N$4,IF((D844&gt;Служебный!P$5),Служебный!N$6,Служебный!N$5))))</f>
        <v>9:30 - 11:00</v>
      </c>
      <c r="AL844" s="91">
        <f t="shared" si="357"/>
        <v>0</v>
      </c>
      <c r="AM844" s="91">
        <f t="shared" si="358"/>
        <v>0</v>
      </c>
      <c r="AN844" s="91" t="str">
        <f t="shared" si="369"/>
        <v/>
      </c>
      <c r="AO844" s="91" t="str">
        <f t="shared" si="370"/>
        <v/>
      </c>
      <c r="AP844" s="113" t="str">
        <f t="shared" si="371"/>
        <v/>
      </c>
      <c r="AQ844" s="114">
        <f t="shared" si="364"/>
        <v>0</v>
      </c>
      <c r="AR844" s="114">
        <f t="shared" si="365"/>
        <v>30000</v>
      </c>
      <c r="AS844" s="114">
        <f t="shared" si="366"/>
        <v>1.5994864666664823</v>
      </c>
      <c r="AT844" s="114">
        <f t="shared" si="372"/>
        <v>0</v>
      </c>
      <c r="AU844" s="91">
        <f t="shared" si="359"/>
        <v>0</v>
      </c>
      <c r="AV844" s="91">
        <f t="shared" si="360"/>
        <v>0</v>
      </c>
      <c r="AW844" s="91">
        <f t="shared" si="361"/>
        <v>0</v>
      </c>
      <c r="AX844" s="115">
        <f>IF(AV844=0,AX843,IF(VLOOKUP(C843,Сводный!I:L,2,FALSE)&lt;0,IF(AX843&lt;0,AX843-1,-1),IF(AX843&gt;0,AX843+1,1)))</f>
        <v>-1</v>
      </c>
      <c r="AY844" s="120"/>
    </row>
    <row r="845" spans="1:51" s="25" customFormat="1" ht="11.25">
      <c r="A845" s="124"/>
      <c r="B845" s="116">
        <v>844</v>
      </c>
      <c r="C845" s="134"/>
      <c r="D845" s="83"/>
      <c r="E845" s="84"/>
      <c r="F845" s="83"/>
      <c r="G845" s="85"/>
      <c r="H845" s="85"/>
      <c r="I845" s="86"/>
      <c r="J845" s="86"/>
      <c r="K845" s="85"/>
      <c r="L845" s="86"/>
      <c r="M845" s="118"/>
      <c r="N845" s="108"/>
      <c r="O845" s="109"/>
      <c r="P845" s="110"/>
      <c r="Q845" s="86"/>
      <c r="R845" s="86"/>
      <c r="S845" s="128">
        <f t="shared" si="367"/>
        <v>30479.845939999945</v>
      </c>
      <c r="T845" s="128">
        <f t="shared" si="368"/>
        <v>0</v>
      </c>
      <c r="U845" s="126">
        <f t="shared" si="347"/>
        <v>0</v>
      </c>
      <c r="V845" s="126">
        <f t="shared" si="348"/>
        <v>0</v>
      </c>
      <c r="W845" s="125">
        <f t="shared" si="349"/>
        <v>0</v>
      </c>
      <c r="X845" s="125">
        <f t="shared" si="350"/>
        <v>0</v>
      </c>
      <c r="Y845" s="127">
        <f t="shared" si="351"/>
        <v>1407.0099999999979</v>
      </c>
      <c r="Z845" s="127">
        <f t="shared" si="352"/>
        <v>479.84593999999817</v>
      </c>
      <c r="AA845" s="127">
        <f t="shared" si="353"/>
        <v>1407.0099999999979</v>
      </c>
      <c r="AB845" s="127">
        <f t="shared" si="354"/>
        <v>479.84593999999817</v>
      </c>
      <c r="AC845" s="91" t="str">
        <f>VLOOKUP(WEEKDAY(C845,2),Служебный!K$4:L$10,2)</f>
        <v>сб</v>
      </c>
      <c r="AD845" s="111" t="str">
        <f t="shared" si="362"/>
        <v/>
      </c>
      <c r="AE845" s="91" t="e">
        <f>VLOOKUP(G:G,Служебный!B:G,6,)</f>
        <v>#N/A</v>
      </c>
      <c r="AF845" s="91" t="e">
        <f>VLOOKUP(G:G,Служебный!B:G,3,FALSE)</f>
        <v>#N/A</v>
      </c>
      <c r="AG845" s="91" t="e">
        <f>VLOOKUP(G:G,Служебный!B:G,4,FALSE)</f>
        <v>#N/A</v>
      </c>
      <c r="AH845" s="112">
        <f t="shared" si="355"/>
        <v>0</v>
      </c>
      <c r="AI845" s="112">
        <f t="shared" si="356"/>
        <v>0</v>
      </c>
      <c r="AJ845" s="112" t="str">
        <f t="shared" si="363"/>
        <v>интрадей</v>
      </c>
      <c r="AK845" s="91" t="str">
        <f>IF(D845&lt;Служебный!P$3,"Раньше открытия",IF(D845&gt;Служебный!P$6,"Позже закрытия",IF(D845&lt;Служебный!P$4,Служебный!N$4,IF((D845&gt;Служебный!P$5),Служебный!N$6,Служебный!N$5))))</f>
        <v>9:30 - 11:00</v>
      </c>
      <c r="AL845" s="91">
        <f t="shared" si="357"/>
        <v>0</v>
      </c>
      <c r="AM845" s="91">
        <f t="shared" si="358"/>
        <v>0</v>
      </c>
      <c r="AN845" s="91" t="str">
        <f t="shared" si="369"/>
        <v/>
      </c>
      <c r="AO845" s="91" t="str">
        <f t="shared" si="370"/>
        <v/>
      </c>
      <c r="AP845" s="113" t="str">
        <f t="shared" si="371"/>
        <v/>
      </c>
      <c r="AQ845" s="114">
        <f t="shared" si="364"/>
        <v>0</v>
      </c>
      <c r="AR845" s="114">
        <f t="shared" si="365"/>
        <v>30000</v>
      </c>
      <c r="AS845" s="114">
        <f t="shared" si="366"/>
        <v>1.5994864666664823</v>
      </c>
      <c r="AT845" s="114">
        <f t="shared" si="372"/>
        <v>0</v>
      </c>
      <c r="AU845" s="91">
        <f t="shared" si="359"/>
        <v>0</v>
      </c>
      <c r="AV845" s="91">
        <f t="shared" si="360"/>
        <v>0</v>
      </c>
      <c r="AW845" s="91">
        <f t="shared" si="361"/>
        <v>0</v>
      </c>
      <c r="AX845" s="115">
        <f>IF(AV845=0,AX844,IF(VLOOKUP(C844,Сводный!I:L,2,FALSE)&lt;0,IF(AX844&lt;0,AX844-1,-1),IF(AX844&gt;0,AX844+1,1)))</f>
        <v>-1</v>
      </c>
      <c r="AY845" s="120"/>
    </row>
    <row r="846" spans="1:51" s="25" customFormat="1" ht="11.25">
      <c r="A846" s="124"/>
      <c r="B846" s="116">
        <v>845</v>
      </c>
      <c r="C846" s="134"/>
      <c r="D846" s="83"/>
      <c r="E846" s="84"/>
      <c r="F846" s="83"/>
      <c r="G846" s="85"/>
      <c r="H846" s="85"/>
      <c r="I846" s="86"/>
      <c r="J846" s="86"/>
      <c r="K846" s="85"/>
      <c r="L846" s="86"/>
      <c r="M846" s="118"/>
      <c r="N846" s="108"/>
      <c r="O846" s="109"/>
      <c r="P846" s="110"/>
      <c r="Q846" s="86"/>
      <c r="R846" s="86"/>
      <c r="S846" s="128">
        <f t="shared" si="367"/>
        <v>30479.845939999945</v>
      </c>
      <c r="T846" s="128">
        <f t="shared" si="368"/>
        <v>0</v>
      </c>
      <c r="U846" s="126">
        <f t="shared" si="347"/>
        <v>0</v>
      </c>
      <c r="V846" s="126">
        <f t="shared" si="348"/>
        <v>0</v>
      </c>
      <c r="W846" s="125">
        <f t="shared" si="349"/>
        <v>0</v>
      </c>
      <c r="X846" s="125">
        <f t="shared" si="350"/>
        <v>0</v>
      </c>
      <c r="Y846" s="127">
        <f t="shared" si="351"/>
        <v>1407.0099999999979</v>
      </c>
      <c r="Z846" s="127">
        <f t="shared" si="352"/>
        <v>479.84593999999817</v>
      </c>
      <c r="AA846" s="127">
        <f t="shared" si="353"/>
        <v>1407.0099999999979</v>
      </c>
      <c r="AB846" s="127">
        <f t="shared" si="354"/>
        <v>479.84593999999817</v>
      </c>
      <c r="AC846" s="91" t="str">
        <f>VLOOKUP(WEEKDAY(C846,2),Служебный!K$4:L$10,2)</f>
        <v>сб</v>
      </c>
      <c r="AD846" s="111" t="str">
        <f t="shared" si="362"/>
        <v/>
      </c>
      <c r="AE846" s="91" t="e">
        <f>VLOOKUP(G:G,Служебный!B:G,6,)</f>
        <v>#N/A</v>
      </c>
      <c r="AF846" s="91" t="e">
        <f>VLOOKUP(G:G,Служебный!B:G,3,FALSE)</f>
        <v>#N/A</v>
      </c>
      <c r="AG846" s="91" t="e">
        <f>VLOOKUP(G:G,Служебный!B:G,4,FALSE)</f>
        <v>#N/A</v>
      </c>
      <c r="AH846" s="112">
        <f t="shared" si="355"/>
        <v>0</v>
      </c>
      <c r="AI846" s="112">
        <f t="shared" si="356"/>
        <v>0</v>
      </c>
      <c r="AJ846" s="112" t="str">
        <f t="shared" si="363"/>
        <v>интрадей</v>
      </c>
      <c r="AK846" s="91" t="str">
        <f>IF(D846&lt;Служебный!P$3,"Раньше открытия",IF(D846&gt;Служебный!P$6,"Позже закрытия",IF(D846&lt;Служебный!P$4,Служебный!N$4,IF((D846&gt;Служебный!P$5),Служебный!N$6,Служебный!N$5))))</f>
        <v>9:30 - 11:00</v>
      </c>
      <c r="AL846" s="91">
        <f t="shared" si="357"/>
        <v>0</v>
      </c>
      <c r="AM846" s="91">
        <f t="shared" si="358"/>
        <v>0</v>
      </c>
      <c r="AN846" s="91" t="str">
        <f t="shared" si="369"/>
        <v/>
      </c>
      <c r="AO846" s="91" t="str">
        <f t="shared" si="370"/>
        <v/>
      </c>
      <c r="AP846" s="113" t="str">
        <f t="shared" si="371"/>
        <v/>
      </c>
      <c r="AQ846" s="114">
        <f t="shared" si="364"/>
        <v>0</v>
      </c>
      <c r="AR846" s="114">
        <f t="shared" si="365"/>
        <v>30000</v>
      </c>
      <c r="AS846" s="114">
        <f t="shared" si="366"/>
        <v>1.5994864666664823</v>
      </c>
      <c r="AT846" s="114">
        <f t="shared" si="372"/>
        <v>0</v>
      </c>
      <c r="AU846" s="91">
        <f t="shared" si="359"/>
        <v>0</v>
      </c>
      <c r="AV846" s="91">
        <f t="shared" si="360"/>
        <v>0</v>
      </c>
      <c r="AW846" s="91">
        <f t="shared" si="361"/>
        <v>0</v>
      </c>
      <c r="AX846" s="115">
        <f>IF(AV846=0,AX845,IF(VLOOKUP(C845,Сводный!I:L,2,FALSE)&lt;0,IF(AX845&lt;0,AX845-1,-1),IF(AX845&gt;0,AX845+1,1)))</f>
        <v>-1</v>
      </c>
      <c r="AY846" s="120"/>
    </row>
    <row r="847" spans="1:51" s="25" customFormat="1" ht="11.25">
      <c r="A847" s="124"/>
      <c r="B847" s="116">
        <v>846</v>
      </c>
      <c r="C847" s="134"/>
      <c r="D847" s="83"/>
      <c r="E847" s="84"/>
      <c r="F847" s="83"/>
      <c r="G847" s="85"/>
      <c r="H847" s="85"/>
      <c r="I847" s="86"/>
      <c r="J847" s="86"/>
      <c r="K847" s="85"/>
      <c r="L847" s="86"/>
      <c r="M847" s="118"/>
      <c r="N847" s="108"/>
      <c r="O847" s="109"/>
      <c r="P847" s="110"/>
      <c r="Q847" s="86"/>
      <c r="R847" s="86"/>
      <c r="S847" s="128">
        <f t="shared" si="367"/>
        <v>30479.845939999945</v>
      </c>
      <c r="T847" s="128">
        <f t="shared" si="368"/>
        <v>0</v>
      </c>
      <c r="U847" s="126">
        <f t="shared" si="347"/>
        <v>0</v>
      </c>
      <c r="V847" s="126">
        <f t="shared" si="348"/>
        <v>0</v>
      </c>
      <c r="W847" s="125">
        <f t="shared" si="349"/>
        <v>0</v>
      </c>
      <c r="X847" s="125">
        <f t="shared" si="350"/>
        <v>0</v>
      </c>
      <c r="Y847" s="127">
        <f t="shared" si="351"/>
        <v>1407.0099999999979</v>
      </c>
      <c r="Z847" s="127">
        <f t="shared" si="352"/>
        <v>479.84593999999817</v>
      </c>
      <c r="AA847" s="127">
        <f t="shared" si="353"/>
        <v>1407.0099999999979</v>
      </c>
      <c r="AB847" s="127">
        <f t="shared" si="354"/>
        <v>479.84593999999817</v>
      </c>
      <c r="AC847" s="91" t="str">
        <f>VLOOKUP(WEEKDAY(C847,2),Служебный!K$4:L$10,2)</f>
        <v>сб</v>
      </c>
      <c r="AD847" s="111" t="str">
        <f t="shared" si="362"/>
        <v/>
      </c>
      <c r="AE847" s="91" t="e">
        <f>VLOOKUP(G:G,Служебный!B:G,6,)</f>
        <v>#N/A</v>
      </c>
      <c r="AF847" s="91" t="e">
        <f>VLOOKUP(G:G,Служебный!B:G,3,FALSE)</f>
        <v>#N/A</v>
      </c>
      <c r="AG847" s="91" t="e">
        <f>VLOOKUP(G:G,Служебный!B:G,4,FALSE)</f>
        <v>#N/A</v>
      </c>
      <c r="AH847" s="112">
        <f t="shared" si="355"/>
        <v>0</v>
      </c>
      <c r="AI847" s="112">
        <f t="shared" si="356"/>
        <v>0</v>
      </c>
      <c r="AJ847" s="112" t="str">
        <f t="shared" si="363"/>
        <v>интрадей</v>
      </c>
      <c r="AK847" s="91" t="str">
        <f>IF(D847&lt;Служебный!P$3,"Раньше открытия",IF(D847&gt;Служебный!P$6,"Позже закрытия",IF(D847&lt;Служебный!P$4,Служебный!N$4,IF((D847&gt;Служебный!P$5),Служебный!N$6,Служебный!N$5))))</f>
        <v>9:30 - 11:00</v>
      </c>
      <c r="AL847" s="91">
        <f t="shared" si="357"/>
        <v>0</v>
      </c>
      <c r="AM847" s="91">
        <f t="shared" si="358"/>
        <v>0</v>
      </c>
      <c r="AN847" s="91" t="str">
        <f t="shared" si="369"/>
        <v/>
      </c>
      <c r="AO847" s="91" t="str">
        <f t="shared" si="370"/>
        <v/>
      </c>
      <c r="AP847" s="113" t="str">
        <f t="shared" si="371"/>
        <v/>
      </c>
      <c r="AQ847" s="114">
        <f t="shared" si="364"/>
        <v>0</v>
      </c>
      <c r="AR847" s="114">
        <f t="shared" si="365"/>
        <v>30000</v>
      </c>
      <c r="AS847" s="114">
        <f t="shared" si="366"/>
        <v>1.5994864666664823</v>
      </c>
      <c r="AT847" s="114">
        <f t="shared" si="372"/>
        <v>0</v>
      </c>
      <c r="AU847" s="91">
        <f t="shared" si="359"/>
        <v>0</v>
      </c>
      <c r="AV847" s="91">
        <f t="shared" si="360"/>
        <v>0</v>
      </c>
      <c r="AW847" s="91">
        <f t="shared" si="361"/>
        <v>0</v>
      </c>
      <c r="AX847" s="115">
        <f>IF(AV847=0,AX846,IF(VLOOKUP(C846,Сводный!I:L,2,FALSE)&lt;0,IF(AX846&lt;0,AX846-1,-1),IF(AX846&gt;0,AX846+1,1)))</f>
        <v>-1</v>
      </c>
      <c r="AY847" s="120"/>
    </row>
    <row r="848" spans="1:51" s="25" customFormat="1" ht="11.25">
      <c r="A848" s="124"/>
      <c r="B848" s="116">
        <v>847</v>
      </c>
      <c r="C848" s="134"/>
      <c r="D848" s="83"/>
      <c r="E848" s="84"/>
      <c r="F848" s="83"/>
      <c r="G848" s="85"/>
      <c r="H848" s="85"/>
      <c r="I848" s="86"/>
      <c r="J848" s="86"/>
      <c r="K848" s="85"/>
      <c r="L848" s="86"/>
      <c r="M848" s="118"/>
      <c r="N848" s="108"/>
      <c r="O848" s="109"/>
      <c r="P848" s="110"/>
      <c r="Q848" s="86"/>
      <c r="R848" s="86"/>
      <c r="S848" s="128">
        <f t="shared" si="367"/>
        <v>30479.845939999945</v>
      </c>
      <c r="T848" s="128">
        <f t="shared" si="368"/>
        <v>0</v>
      </c>
      <c r="U848" s="126">
        <f t="shared" ref="U848:U911" si="373">I848*ABS(K848)</f>
        <v>0</v>
      </c>
      <c r="V848" s="126">
        <f t="shared" ref="V848:V911" si="374">J848*ABS(K848)</f>
        <v>0</v>
      </c>
      <c r="W848" s="125">
        <f t="shared" ref="W848:W911" si="375">IF(H848="s",U848-V848,V848-U848)</f>
        <v>0</v>
      </c>
      <c r="X848" s="125">
        <f t="shared" ref="X848:X911" si="376">W848-T848</f>
        <v>0</v>
      </c>
      <c r="Y848" s="127">
        <f t="shared" ref="Y848:Y911" si="377">Y847+W847</f>
        <v>1407.0099999999979</v>
      </c>
      <c r="Z848" s="127">
        <f t="shared" ref="Z848:Z911" si="378">Z847+X847</f>
        <v>479.84593999999817</v>
      </c>
      <c r="AA848" s="127">
        <f t="shared" ref="AA848:AA911" si="379">Y848+W848</f>
        <v>1407.0099999999979</v>
      </c>
      <c r="AB848" s="127">
        <f t="shared" ref="AB848:AB911" si="380">Z848+X848</f>
        <v>479.84593999999817</v>
      </c>
      <c r="AC848" s="91" t="str">
        <f>VLOOKUP(WEEKDAY(C848,2),Служебный!K$4:L$10,2)</f>
        <v>сб</v>
      </c>
      <c r="AD848" s="111" t="str">
        <f t="shared" si="362"/>
        <v/>
      </c>
      <c r="AE848" s="91" t="e">
        <f>VLOOKUP(G:G,Служебный!B:G,6,)</f>
        <v>#N/A</v>
      </c>
      <c r="AF848" s="91" t="e">
        <f>VLOOKUP(G:G,Служебный!B:G,3,FALSE)</f>
        <v>#N/A</v>
      </c>
      <c r="AG848" s="91" t="e">
        <f>VLOOKUP(G:G,Служебный!B:G,4,FALSE)</f>
        <v>#N/A</v>
      </c>
      <c r="AH848" s="112">
        <f t="shared" ref="AH848:AH911" si="381">ROUND(((E848+F848)-(C848+D848))*86400,0)</f>
        <v>0</v>
      </c>
      <c r="AI848" s="112">
        <f t="shared" ref="AI848:AI911" si="382">IF(FLOOR((AH848/60),15)&gt;400,"Среднесрок",FLOOR((AH848/60),15))</f>
        <v>0</v>
      </c>
      <c r="AJ848" s="112" t="str">
        <f t="shared" si="363"/>
        <v>интрадей</v>
      </c>
      <c r="AK848" s="91" t="str">
        <f>IF(D848&lt;Служебный!P$3,"Раньше открытия",IF(D848&gt;Служебный!P$6,"Позже закрытия",IF(D848&lt;Служебный!P$4,Служебный!N$4,IF((D848&gt;Служебный!P$5),Служебный!N$6,Служебный!N$5))))</f>
        <v>9:30 - 11:00</v>
      </c>
      <c r="AL848" s="91">
        <f t="shared" ref="AL848:AL911" si="383">IF(X848&gt;0,X848,0)</f>
        <v>0</v>
      </c>
      <c r="AM848" s="91">
        <f t="shared" ref="AM848:AM911" si="384">IF(X848&lt;0,X848,0)</f>
        <v>0</v>
      </c>
      <c r="AN848" s="91" t="str">
        <f t="shared" si="369"/>
        <v/>
      </c>
      <c r="AO848" s="91" t="str">
        <f t="shared" si="370"/>
        <v/>
      </c>
      <c r="AP848" s="113" t="str">
        <f t="shared" si="371"/>
        <v/>
      </c>
      <c r="AQ848" s="114">
        <f t="shared" si="364"/>
        <v>0</v>
      </c>
      <c r="AR848" s="114">
        <f t="shared" si="365"/>
        <v>30000</v>
      </c>
      <c r="AS848" s="114">
        <f t="shared" si="366"/>
        <v>1.5994864666664823</v>
      </c>
      <c r="AT848" s="114">
        <f t="shared" si="372"/>
        <v>0</v>
      </c>
      <c r="AU848" s="91">
        <f t="shared" ref="AU848:AU911" si="385">IF(C848&lt;&gt;C847,Z848,0)</f>
        <v>0</v>
      </c>
      <c r="AV848" s="91">
        <f t="shared" ref="AV848:AV911" si="386">IF(C848&lt;&gt;C849,AB848,0)</f>
        <v>0</v>
      </c>
      <c r="AW848" s="91">
        <f t="shared" ref="AW848:AW911" si="387">CEILING(I848,5)</f>
        <v>0</v>
      </c>
      <c r="AX848" s="115">
        <f>IF(AV848=0,AX847,IF(VLOOKUP(C847,Сводный!I:L,2,FALSE)&lt;0,IF(AX847&lt;0,AX847-1,-1),IF(AX847&gt;0,AX847+1,1)))</f>
        <v>-1</v>
      </c>
      <c r="AY848" s="120"/>
    </row>
    <row r="849" spans="1:51" s="25" customFormat="1" ht="11.25">
      <c r="A849" s="124"/>
      <c r="B849" s="116">
        <v>848</v>
      </c>
      <c r="C849" s="134"/>
      <c r="D849" s="83"/>
      <c r="E849" s="84"/>
      <c r="F849" s="83"/>
      <c r="G849" s="85"/>
      <c r="H849" s="85"/>
      <c r="I849" s="86"/>
      <c r="J849" s="86"/>
      <c r="K849" s="85"/>
      <c r="L849" s="86"/>
      <c r="M849" s="118"/>
      <c r="N849" s="108"/>
      <c r="O849" s="109"/>
      <c r="P849" s="110"/>
      <c r="Q849" s="86"/>
      <c r="R849" s="86"/>
      <c r="S849" s="128">
        <f t="shared" si="367"/>
        <v>30479.845939999945</v>
      </c>
      <c r="T849" s="128">
        <f t="shared" si="368"/>
        <v>0</v>
      </c>
      <c r="U849" s="126">
        <f t="shared" si="373"/>
        <v>0</v>
      </c>
      <c r="V849" s="126">
        <f t="shared" si="374"/>
        <v>0</v>
      </c>
      <c r="W849" s="125">
        <f t="shared" si="375"/>
        <v>0</v>
      </c>
      <c r="X849" s="125">
        <f t="shared" si="376"/>
        <v>0</v>
      </c>
      <c r="Y849" s="127">
        <f t="shared" si="377"/>
        <v>1407.0099999999979</v>
      </c>
      <c r="Z849" s="127">
        <f t="shared" si="378"/>
        <v>479.84593999999817</v>
      </c>
      <c r="AA849" s="127">
        <f t="shared" si="379"/>
        <v>1407.0099999999979</v>
      </c>
      <c r="AB849" s="127">
        <f t="shared" si="380"/>
        <v>479.84593999999817</v>
      </c>
      <c r="AC849" s="91" t="str">
        <f>VLOOKUP(WEEKDAY(C849,2),Служебный!K$4:L$10,2)</f>
        <v>сб</v>
      </c>
      <c r="AD849" s="111" t="str">
        <f t="shared" ref="AD849:AD912" si="388">IF(G849 &lt;&gt; "",TEXT((HOUR(D849)),0)&amp;"-"&amp;TEXT(HOUR(D849)+1,0),"")</f>
        <v/>
      </c>
      <c r="AE849" s="91" t="e">
        <f>VLOOKUP(G:G,Служебный!B:G,6,)</f>
        <v>#N/A</v>
      </c>
      <c r="AF849" s="91" t="e">
        <f>VLOOKUP(G:G,Служебный!B:G,3,FALSE)</f>
        <v>#N/A</v>
      </c>
      <c r="AG849" s="91" t="e">
        <f>VLOOKUP(G:G,Служебный!B:G,4,FALSE)</f>
        <v>#N/A</v>
      </c>
      <c r="AH849" s="112">
        <f t="shared" si="381"/>
        <v>0</v>
      </c>
      <c r="AI849" s="112">
        <f t="shared" si="382"/>
        <v>0</v>
      </c>
      <c r="AJ849" s="112" t="str">
        <f t="shared" si="363"/>
        <v>интрадей</v>
      </c>
      <c r="AK849" s="91" t="str">
        <f>IF(D849&lt;Служебный!P$3,"Раньше открытия",IF(D849&gt;Служебный!P$6,"Позже закрытия",IF(D849&lt;Служебный!P$4,Служебный!N$4,IF((D849&gt;Служебный!P$5),Служебный!N$6,Служебный!N$5))))</f>
        <v>9:30 - 11:00</v>
      </c>
      <c r="AL849" s="91">
        <f t="shared" si="383"/>
        <v>0</v>
      </c>
      <c r="AM849" s="91">
        <f t="shared" si="384"/>
        <v>0</v>
      </c>
      <c r="AN849" s="91" t="str">
        <f t="shared" si="369"/>
        <v/>
      </c>
      <c r="AO849" s="91" t="str">
        <f t="shared" si="370"/>
        <v/>
      </c>
      <c r="AP849" s="113" t="str">
        <f t="shared" si="371"/>
        <v/>
      </c>
      <c r="AQ849" s="114">
        <f t="shared" si="364"/>
        <v>0</v>
      </c>
      <c r="AR849" s="114">
        <f t="shared" si="365"/>
        <v>30000</v>
      </c>
      <c r="AS849" s="114">
        <f t="shared" si="366"/>
        <v>1.5994864666664823</v>
      </c>
      <c r="AT849" s="114">
        <f t="shared" si="372"/>
        <v>0</v>
      </c>
      <c r="AU849" s="91">
        <f t="shared" si="385"/>
        <v>0</v>
      </c>
      <c r="AV849" s="91">
        <f t="shared" si="386"/>
        <v>0</v>
      </c>
      <c r="AW849" s="91">
        <f t="shared" si="387"/>
        <v>0</v>
      </c>
      <c r="AX849" s="115">
        <f>IF(AV849=0,AX848,IF(VLOOKUP(C848,Сводный!I:L,2,FALSE)&lt;0,IF(AX848&lt;0,AX848-1,-1),IF(AX848&gt;0,AX848+1,1)))</f>
        <v>-1</v>
      </c>
      <c r="AY849" s="120"/>
    </row>
    <row r="850" spans="1:51" s="25" customFormat="1" ht="11.25">
      <c r="A850" s="124"/>
      <c r="B850" s="116">
        <v>849</v>
      </c>
      <c r="C850" s="134"/>
      <c r="D850" s="83"/>
      <c r="E850" s="84"/>
      <c r="F850" s="83"/>
      <c r="G850" s="85"/>
      <c r="H850" s="85"/>
      <c r="I850" s="86"/>
      <c r="J850" s="86"/>
      <c r="K850" s="85"/>
      <c r="L850" s="86"/>
      <c r="M850" s="118"/>
      <c r="N850" s="108"/>
      <c r="O850" s="109"/>
      <c r="P850" s="110"/>
      <c r="Q850" s="86"/>
      <c r="R850" s="86"/>
      <c r="S850" s="128">
        <f t="shared" si="367"/>
        <v>30479.845939999945</v>
      </c>
      <c r="T850" s="128">
        <f t="shared" si="368"/>
        <v>0</v>
      </c>
      <c r="U850" s="126">
        <f t="shared" si="373"/>
        <v>0</v>
      </c>
      <c r="V850" s="126">
        <f t="shared" si="374"/>
        <v>0</v>
      </c>
      <c r="W850" s="125">
        <f t="shared" si="375"/>
        <v>0</v>
      </c>
      <c r="X850" s="125">
        <f t="shared" si="376"/>
        <v>0</v>
      </c>
      <c r="Y850" s="127">
        <f t="shared" si="377"/>
        <v>1407.0099999999979</v>
      </c>
      <c r="Z850" s="127">
        <f t="shared" si="378"/>
        <v>479.84593999999817</v>
      </c>
      <c r="AA850" s="127">
        <f t="shared" si="379"/>
        <v>1407.0099999999979</v>
      </c>
      <c r="AB850" s="127">
        <f t="shared" si="380"/>
        <v>479.84593999999817</v>
      </c>
      <c r="AC850" s="91" t="str">
        <f>VLOOKUP(WEEKDAY(C850,2),Служебный!K$4:L$10,2)</f>
        <v>сб</v>
      </c>
      <c r="AD850" s="111" t="str">
        <f t="shared" si="388"/>
        <v/>
      </c>
      <c r="AE850" s="91" t="e">
        <f>VLOOKUP(G:G,Служебный!B:G,6,)</f>
        <v>#N/A</v>
      </c>
      <c r="AF850" s="91" t="e">
        <f>VLOOKUP(G:G,Служебный!B:G,3,FALSE)</f>
        <v>#N/A</v>
      </c>
      <c r="AG850" s="91" t="e">
        <f>VLOOKUP(G:G,Служебный!B:G,4,FALSE)</f>
        <v>#N/A</v>
      </c>
      <c r="AH850" s="112">
        <f t="shared" si="381"/>
        <v>0</v>
      </c>
      <c r="AI850" s="112">
        <f t="shared" si="382"/>
        <v>0</v>
      </c>
      <c r="AJ850" s="112" t="str">
        <f t="shared" si="363"/>
        <v>интрадей</v>
      </c>
      <c r="AK850" s="91" t="str">
        <f>IF(D850&lt;Служебный!P$3,"Раньше открытия",IF(D850&gt;Служебный!P$6,"Позже закрытия",IF(D850&lt;Служебный!P$4,Служебный!N$4,IF((D850&gt;Служебный!P$5),Служебный!N$6,Служебный!N$5))))</f>
        <v>9:30 - 11:00</v>
      </c>
      <c r="AL850" s="91">
        <f t="shared" si="383"/>
        <v>0</v>
      </c>
      <c r="AM850" s="91">
        <f t="shared" si="384"/>
        <v>0</v>
      </c>
      <c r="AN850" s="91" t="str">
        <f t="shared" si="369"/>
        <v/>
      </c>
      <c r="AO850" s="91" t="str">
        <f t="shared" si="370"/>
        <v/>
      </c>
      <c r="AP850" s="113" t="str">
        <f t="shared" si="371"/>
        <v/>
      </c>
      <c r="AQ850" s="114">
        <f t="shared" si="364"/>
        <v>0</v>
      </c>
      <c r="AR850" s="114">
        <f t="shared" si="365"/>
        <v>30000</v>
      </c>
      <c r="AS850" s="114">
        <f t="shared" si="366"/>
        <v>1.5994864666664823</v>
      </c>
      <c r="AT850" s="114">
        <f t="shared" si="372"/>
        <v>0</v>
      </c>
      <c r="AU850" s="91">
        <f t="shared" si="385"/>
        <v>0</v>
      </c>
      <c r="AV850" s="91">
        <f t="shared" si="386"/>
        <v>0</v>
      </c>
      <c r="AW850" s="91">
        <f t="shared" si="387"/>
        <v>0</v>
      </c>
      <c r="AX850" s="115">
        <f>IF(AV850=0,AX849,IF(VLOOKUP(C849,Сводный!I:L,2,FALSE)&lt;0,IF(AX849&lt;0,AX849-1,-1),IF(AX849&gt;0,AX849+1,1)))</f>
        <v>-1</v>
      </c>
      <c r="AY850" s="120"/>
    </row>
    <row r="851" spans="1:51" s="25" customFormat="1" ht="11.25">
      <c r="A851" s="124"/>
      <c r="B851" s="116">
        <v>850</v>
      </c>
      <c r="C851" s="134"/>
      <c r="D851" s="83"/>
      <c r="E851" s="84"/>
      <c r="F851" s="83"/>
      <c r="G851" s="85"/>
      <c r="H851" s="85"/>
      <c r="I851" s="86"/>
      <c r="J851" s="86"/>
      <c r="K851" s="85"/>
      <c r="L851" s="86"/>
      <c r="M851" s="118"/>
      <c r="N851" s="108"/>
      <c r="O851" s="109"/>
      <c r="P851" s="110"/>
      <c r="Q851" s="86"/>
      <c r="R851" s="86"/>
      <c r="S851" s="128">
        <f t="shared" si="367"/>
        <v>30479.845939999945</v>
      </c>
      <c r="T851" s="128">
        <f t="shared" si="368"/>
        <v>0</v>
      </c>
      <c r="U851" s="126">
        <f t="shared" si="373"/>
        <v>0</v>
      </c>
      <c r="V851" s="126">
        <f t="shared" si="374"/>
        <v>0</v>
      </c>
      <c r="W851" s="125">
        <f t="shared" si="375"/>
        <v>0</v>
      </c>
      <c r="X851" s="125">
        <f t="shared" si="376"/>
        <v>0</v>
      </c>
      <c r="Y851" s="127">
        <f t="shared" si="377"/>
        <v>1407.0099999999979</v>
      </c>
      <c r="Z851" s="127">
        <f t="shared" si="378"/>
        <v>479.84593999999817</v>
      </c>
      <c r="AA851" s="127">
        <f t="shared" si="379"/>
        <v>1407.0099999999979</v>
      </c>
      <c r="AB851" s="127">
        <f t="shared" si="380"/>
        <v>479.84593999999817</v>
      </c>
      <c r="AC851" s="91" t="str">
        <f>VLOOKUP(WEEKDAY(C851,2),Служебный!K$4:L$10,2)</f>
        <v>сб</v>
      </c>
      <c r="AD851" s="111" t="str">
        <f t="shared" si="388"/>
        <v/>
      </c>
      <c r="AE851" s="91" t="e">
        <f>VLOOKUP(G:G,Служебный!B:G,6,)</f>
        <v>#N/A</v>
      </c>
      <c r="AF851" s="91" t="e">
        <f>VLOOKUP(G:G,Служебный!B:G,3,FALSE)</f>
        <v>#N/A</v>
      </c>
      <c r="AG851" s="91" t="e">
        <f>VLOOKUP(G:G,Служебный!B:G,4,FALSE)</f>
        <v>#N/A</v>
      </c>
      <c r="AH851" s="112">
        <f t="shared" si="381"/>
        <v>0</v>
      </c>
      <c r="AI851" s="112">
        <f t="shared" si="382"/>
        <v>0</v>
      </c>
      <c r="AJ851" s="112" t="str">
        <f t="shared" si="363"/>
        <v>интрадей</v>
      </c>
      <c r="AK851" s="91" t="str">
        <f>IF(D851&lt;Служебный!P$3,"Раньше открытия",IF(D851&gt;Служебный!P$6,"Позже закрытия",IF(D851&lt;Служебный!P$4,Служебный!N$4,IF((D851&gt;Служебный!P$5),Служебный!N$6,Служебный!N$5))))</f>
        <v>9:30 - 11:00</v>
      </c>
      <c r="AL851" s="91">
        <f t="shared" si="383"/>
        <v>0</v>
      </c>
      <c r="AM851" s="91">
        <f t="shared" si="384"/>
        <v>0</v>
      </c>
      <c r="AN851" s="91" t="str">
        <f t="shared" si="369"/>
        <v/>
      </c>
      <c r="AO851" s="91" t="str">
        <f t="shared" si="370"/>
        <v/>
      </c>
      <c r="AP851" s="113" t="str">
        <f t="shared" si="371"/>
        <v/>
      </c>
      <c r="AQ851" s="114">
        <f t="shared" si="364"/>
        <v>0</v>
      </c>
      <c r="AR851" s="114">
        <f t="shared" si="365"/>
        <v>30000</v>
      </c>
      <c r="AS851" s="114">
        <f t="shared" si="366"/>
        <v>1.5994864666664823</v>
      </c>
      <c r="AT851" s="114">
        <f t="shared" si="372"/>
        <v>0</v>
      </c>
      <c r="AU851" s="91">
        <f t="shared" si="385"/>
        <v>0</v>
      </c>
      <c r="AV851" s="91">
        <f t="shared" si="386"/>
        <v>0</v>
      </c>
      <c r="AW851" s="91">
        <f t="shared" si="387"/>
        <v>0</v>
      </c>
      <c r="AX851" s="115">
        <f>IF(AV851=0,AX850,IF(VLOOKUP(C850,Сводный!I:L,2,FALSE)&lt;0,IF(AX850&lt;0,AX850-1,-1),IF(AX850&gt;0,AX850+1,1)))</f>
        <v>-1</v>
      </c>
      <c r="AY851" s="120"/>
    </row>
    <row r="852" spans="1:51" s="25" customFormat="1" ht="11.25">
      <c r="A852" s="124"/>
      <c r="B852" s="116">
        <v>851</v>
      </c>
      <c r="C852" s="134"/>
      <c r="D852" s="83"/>
      <c r="E852" s="84"/>
      <c r="F852" s="83"/>
      <c r="G852" s="85"/>
      <c r="H852" s="85"/>
      <c r="I852" s="86"/>
      <c r="J852" s="86"/>
      <c r="K852" s="85"/>
      <c r="L852" s="86"/>
      <c r="M852" s="118"/>
      <c r="N852" s="108"/>
      <c r="O852" s="109"/>
      <c r="P852" s="110"/>
      <c r="Q852" s="86"/>
      <c r="R852" s="86"/>
      <c r="S852" s="128">
        <f t="shared" si="367"/>
        <v>30479.845939999945</v>
      </c>
      <c r="T852" s="128">
        <f t="shared" si="368"/>
        <v>0</v>
      </c>
      <c r="U852" s="126">
        <f t="shared" si="373"/>
        <v>0</v>
      </c>
      <c r="V852" s="126">
        <f t="shared" si="374"/>
        <v>0</v>
      </c>
      <c r="W852" s="125">
        <f t="shared" si="375"/>
        <v>0</v>
      </c>
      <c r="X852" s="125">
        <f t="shared" si="376"/>
        <v>0</v>
      </c>
      <c r="Y852" s="127">
        <f t="shared" si="377"/>
        <v>1407.0099999999979</v>
      </c>
      <c r="Z852" s="127">
        <f t="shared" si="378"/>
        <v>479.84593999999817</v>
      </c>
      <c r="AA852" s="127">
        <f t="shared" si="379"/>
        <v>1407.0099999999979</v>
      </c>
      <c r="AB852" s="127">
        <f t="shared" si="380"/>
        <v>479.84593999999817</v>
      </c>
      <c r="AC852" s="91" t="str">
        <f>VLOOKUP(WEEKDAY(C852,2),Служебный!K$4:L$10,2)</f>
        <v>сб</v>
      </c>
      <c r="AD852" s="111" t="str">
        <f t="shared" si="388"/>
        <v/>
      </c>
      <c r="AE852" s="91" t="e">
        <f>VLOOKUP(G:G,Служебный!B:G,6,)</f>
        <v>#N/A</v>
      </c>
      <c r="AF852" s="91" t="e">
        <f>VLOOKUP(G:G,Служебный!B:G,3,FALSE)</f>
        <v>#N/A</v>
      </c>
      <c r="AG852" s="91" t="e">
        <f>VLOOKUP(G:G,Служебный!B:G,4,FALSE)</f>
        <v>#N/A</v>
      </c>
      <c r="AH852" s="112">
        <f t="shared" si="381"/>
        <v>0</v>
      </c>
      <c r="AI852" s="112">
        <f t="shared" si="382"/>
        <v>0</v>
      </c>
      <c r="AJ852" s="112" t="str">
        <f t="shared" si="363"/>
        <v>интрадей</v>
      </c>
      <c r="AK852" s="91" t="str">
        <f>IF(D852&lt;Служебный!P$3,"Раньше открытия",IF(D852&gt;Служебный!P$6,"Позже закрытия",IF(D852&lt;Служебный!P$4,Служебный!N$4,IF((D852&gt;Служебный!P$5),Служебный!N$6,Служебный!N$5))))</f>
        <v>9:30 - 11:00</v>
      </c>
      <c r="AL852" s="91">
        <f t="shared" si="383"/>
        <v>0</v>
      </c>
      <c r="AM852" s="91">
        <f t="shared" si="384"/>
        <v>0</v>
      </c>
      <c r="AN852" s="91" t="str">
        <f t="shared" si="369"/>
        <v/>
      </c>
      <c r="AO852" s="91" t="str">
        <f t="shared" si="370"/>
        <v/>
      </c>
      <c r="AP852" s="113" t="str">
        <f t="shared" si="371"/>
        <v/>
      </c>
      <c r="AQ852" s="114">
        <f t="shared" si="364"/>
        <v>0</v>
      </c>
      <c r="AR852" s="114">
        <f t="shared" si="365"/>
        <v>30000</v>
      </c>
      <c r="AS852" s="114">
        <f t="shared" si="366"/>
        <v>1.5994864666664823</v>
      </c>
      <c r="AT852" s="114">
        <f t="shared" si="372"/>
        <v>0</v>
      </c>
      <c r="AU852" s="91">
        <f t="shared" si="385"/>
        <v>0</v>
      </c>
      <c r="AV852" s="91">
        <f t="shared" si="386"/>
        <v>0</v>
      </c>
      <c r="AW852" s="91">
        <f t="shared" si="387"/>
        <v>0</v>
      </c>
      <c r="AX852" s="115">
        <f>IF(AV852=0,AX851,IF(VLOOKUP(C851,Сводный!I:L,2,FALSE)&lt;0,IF(AX851&lt;0,AX851-1,-1),IF(AX851&gt;0,AX851+1,1)))</f>
        <v>-1</v>
      </c>
      <c r="AY852" s="120"/>
    </row>
    <row r="853" spans="1:51" s="25" customFormat="1" ht="11.25">
      <c r="A853" s="124"/>
      <c r="B853" s="116">
        <v>852</v>
      </c>
      <c r="C853" s="134"/>
      <c r="D853" s="83"/>
      <c r="E853" s="84"/>
      <c r="F853" s="83"/>
      <c r="G853" s="85"/>
      <c r="H853" s="85"/>
      <c r="I853" s="86"/>
      <c r="J853" s="86"/>
      <c r="K853" s="85"/>
      <c r="L853" s="86"/>
      <c r="M853" s="118"/>
      <c r="N853" s="108"/>
      <c r="O853" s="109"/>
      <c r="P853" s="110"/>
      <c r="Q853" s="86"/>
      <c r="R853" s="86"/>
      <c r="S853" s="128">
        <f t="shared" si="367"/>
        <v>30479.845939999945</v>
      </c>
      <c r="T853" s="128">
        <f t="shared" si="368"/>
        <v>0</v>
      </c>
      <c r="U853" s="126">
        <f t="shared" si="373"/>
        <v>0</v>
      </c>
      <c r="V853" s="126">
        <f t="shared" si="374"/>
        <v>0</v>
      </c>
      <c r="W853" s="125">
        <f t="shared" si="375"/>
        <v>0</v>
      </c>
      <c r="X853" s="125">
        <f t="shared" si="376"/>
        <v>0</v>
      </c>
      <c r="Y853" s="127">
        <f t="shared" si="377"/>
        <v>1407.0099999999979</v>
      </c>
      <c r="Z853" s="127">
        <f t="shared" si="378"/>
        <v>479.84593999999817</v>
      </c>
      <c r="AA853" s="127">
        <f t="shared" si="379"/>
        <v>1407.0099999999979</v>
      </c>
      <c r="AB853" s="127">
        <f t="shared" si="380"/>
        <v>479.84593999999817</v>
      </c>
      <c r="AC853" s="91" t="str">
        <f>VLOOKUP(WEEKDAY(C853,2),Служебный!K$4:L$10,2)</f>
        <v>сб</v>
      </c>
      <c r="AD853" s="111" t="str">
        <f t="shared" si="388"/>
        <v/>
      </c>
      <c r="AE853" s="91" t="e">
        <f>VLOOKUP(G:G,Служебный!B:G,6,)</f>
        <v>#N/A</v>
      </c>
      <c r="AF853" s="91" t="e">
        <f>VLOOKUP(G:G,Служебный!B:G,3,FALSE)</f>
        <v>#N/A</v>
      </c>
      <c r="AG853" s="91" t="e">
        <f>VLOOKUP(G:G,Служебный!B:G,4,FALSE)</f>
        <v>#N/A</v>
      </c>
      <c r="AH853" s="112">
        <f t="shared" si="381"/>
        <v>0</v>
      </c>
      <c r="AI853" s="112">
        <f t="shared" si="382"/>
        <v>0</v>
      </c>
      <c r="AJ853" s="112" t="str">
        <f t="shared" si="363"/>
        <v>интрадей</v>
      </c>
      <c r="AK853" s="91" t="str">
        <f>IF(D853&lt;Служебный!P$3,"Раньше открытия",IF(D853&gt;Служебный!P$6,"Позже закрытия",IF(D853&lt;Служебный!P$4,Служебный!N$4,IF((D853&gt;Служебный!P$5),Служебный!N$6,Служебный!N$5))))</f>
        <v>9:30 - 11:00</v>
      </c>
      <c r="AL853" s="91">
        <f t="shared" si="383"/>
        <v>0</v>
      </c>
      <c r="AM853" s="91">
        <f t="shared" si="384"/>
        <v>0</v>
      </c>
      <c r="AN853" s="91" t="str">
        <f t="shared" si="369"/>
        <v/>
      </c>
      <c r="AO853" s="91" t="str">
        <f t="shared" si="370"/>
        <v/>
      </c>
      <c r="AP853" s="113" t="str">
        <f t="shared" si="371"/>
        <v/>
      </c>
      <c r="AQ853" s="114">
        <f t="shared" si="364"/>
        <v>0</v>
      </c>
      <c r="AR853" s="114">
        <f t="shared" si="365"/>
        <v>30000</v>
      </c>
      <c r="AS853" s="114">
        <f t="shared" si="366"/>
        <v>1.5994864666664823</v>
      </c>
      <c r="AT853" s="114">
        <f t="shared" si="372"/>
        <v>0</v>
      </c>
      <c r="AU853" s="91">
        <f t="shared" si="385"/>
        <v>0</v>
      </c>
      <c r="AV853" s="91">
        <f t="shared" si="386"/>
        <v>0</v>
      </c>
      <c r="AW853" s="91">
        <f t="shared" si="387"/>
        <v>0</v>
      </c>
      <c r="AX853" s="115">
        <f>IF(AV853=0,AX852,IF(VLOOKUP(C852,Сводный!I:L,2,FALSE)&lt;0,IF(AX852&lt;0,AX852-1,-1),IF(AX852&gt;0,AX852+1,1)))</f>
        <v>-1</v>
      </c>
      <c r="AY853" s="120"/>
    </row>
    <row r="854" spans="1:51" s="25" customFormat="1" ht="11.25">
      <c r="A854" s="124"/>
      <c r="B854" s="116">
        <v>853</v>
      </c>
      <c r="C854" s="134"/>
      <c r="D854" s="83"/>
      <c r="E854" s="84"/>
      <c r="F854" s="83"/>
      <c r="G854" s="85"/>
      <c r="H854" s="85"/>
      <c r="I854" s="86"/>
      <c r="J854" s="86"/>
      <c r="K854" s="85"/>
      <c r="L854" s="86"/>
      <c r="M854" s="118"/>
      <c r="N854" s="108"/>
      <c r="O854" s="109"/>
      <c r="P854" s="110"/>
      <c r="Q854" s="86"/>
      <c r="R854" s="86"/>
      <c r="S854" s="128">
        <f t="shared" si="367"/>
        <v>30479.845939999945</v>
      </c>
      <c r="T854" s="128">
        <f t="shared" si="368"/>
        <v>0</v>
      </c>
      <c r="U854" s="126">
        <f t="shared" si="373"/>
        <v>0</v>
      </c>
      <c r="V854" s="126">
        <f t="shared" si="374"/>
        <v>0</v>
      </c>
      <c r="W854" s="125">
        <f t="shared" si="375"/>
        <v>0</v>
      </c>
      <c r="X854" s="125">
        <f t="shared" si="376"/>
        <v>0</v>
      </c>
      <c r="Y854" s="127">
        <f t="shared" si="377"/>
        <v>1407.0099999999979</v>
      </c>
      <c r="Z854" s="127">
        <f t="shared" si="378"/>
        <v>479.84593999999817</v>
      </c>
      <c r="AA854" s="127">
        <f t="shared" si="379"/>
        <v>1407.0099999999979</v>
      </c>
      <c r="AB854" s="127">
        <f t="shared" si="380"/>
        <v>479.84593999999817</v>
      </c>
      <c r="AC854" s="91" t="str">
        <f>VLOOKUP(WEEKDAY(C854,2),Служебный!K$4:L$10,2)</f>
        <v>сб</v>
      </c>
      <c r="AD854" s="111" t="str">
        <f t="shared" si="388"/>
        <v/>
      </c>
      <c r="AE854" s="91" t="e">
        <f>VLOOKUP(G:G,Служебный!B:G,6,)</f>
        <v>#N/A</v>
      </c>
      <c r="AF854" s="91" t="e">
        <f>VLOOKUP(G:G,Служебный!B:G,3,FALSE)</f>
        <v>#N/A</v>
      </c>
      <c r="AG854" s="91" t="e">
        <f>VLOOKUP(G:G,Служебный!B:G,4,FALSE)</f>
        <v>#N/A</v>
      </c>
      <c r="AH854" s="112">
        <f t="shared" si="381"/>
        <v>0</v>
      </c>
      <c r="AI854" s="112">
        <f t="shared" si="382"/>
        <v>0</v>
      </c>
      <c r="AJ854" s="112" t="str">
        <f t="shared" si="363"/>
        <v>интрадей</v>
      </c>
      <c r="AK854" s="91" t="str">
        <f>IF(D854&lt;Служебный!P$3,"Раньше открытия",IF(D854&gt;Служебный!P$6,"Позже закрытия",IF(D854&lt;Служебный!P$4,Служебный!N$4,IF((D854&gt;Служебный!P$5),Служебный!N$6,Служебный!N$5))))</f>
        <v>9:30 - 11:00</v>
      </c>
      <c r="AL854" s="91">
        <f t="shared" si="383"/>
        <v>0</v>
      </c>
      <c r="AM854" s="91">
        <f t="shared" si="384"/>
        <v>0</v>
      </c>
      <c r="AN854" s="91" t="str">
        <f t="shared" si="369"/>
        <v/>
      </c>
      <c r="AO854" s="91" t="str">
        <f t="shared" si="370"/>
        <v/>
      </c>
      <c r="AP854" s="113" t="str">
        <f t="shared" si="371"/>
        <v/>
      </c>
      <c r="AQ854" s="114">
        <f t="shared" si="364"/>
        <v>0</v>
      </c>
      <c r="AR854" s="114">
        <f t="shared" si="365"/>
        <v>30000</v>
      </c>
      <c r="AS854" s="114">
        <f t="shared" si="366"/>
        <v>1.5994864666664823</v>
      </c>
      <c r="AT854" s="114">
        <f t="shared" si="372"/>
        <v>0</v>
      </c>
      <c r="AU854" s="91">
        <f t="shared" si="385"/>
        <v>0</v>
      </c>
      <c r="AV854" s="91">
        <f t="shared" si="386"/>
        <v>0</v>
      </c>
      <c r="AW854" s="91">
        <f t="shared" si="387"/>
        <v>0</v>
      </c>
      <c r="AX854" s="115">
        <f>IF(AV854=0,AX853,IF(VLOOKUP(C853,Сводный!I:L,2,FALSE)&lt;0,IF(AX853&lt;0,AX853-1,-1),IF(AX853&gt;0,AX853+1,1)))</f>
        <v>-1</v>
      </c>
      <c r="AY854" s="120"/>
    </row>
    <row r="855" spans="1:51" s="25" customFormat="1" ht="11.25">
      <c r="A855" s="124"/>
      <c r="B855" s="116">
        <v>854</v>
      </c>
      <c r="C855" s="134"/>
      <c r="D855" s="83"/>
      <c r="E855" s="84"/>
      <c r="F855" s="83"/>
      <c r="G855" s="85"/>
      <c r="H855" s="85"/>
      <c r="I855" s="86"/>
      <c r="J855" s="86"/>
      <c r="K855" s="85"/>
      <c r="L855" s="86"/>
      <c r="M855" s="118"/>
      <c r="N855" s="108"/>
      <c r="O855" s="109"/>
      <c r="P855" s="110"/>
      <c r="Q855" s="86"/>
      <c r="R855" s="86"/>
      <c r="S855" s="128">
        <f t="shared" si="367"/>
        <v>30479.845939999945</v>
      </c>
      <c r="T855" s="128">
        <f t="shared" si="368"/>
        <v>0</v>
      </c>
      <c r="U855" s="126">
        <f t="shared" si="373"/>
        <v>0</v>
      </c>
      <c r="V855" s="126">
        <f t="shared" si="374"/>
        <v>0</v>
      </c>
      <c r="W855" s="125">
        <f t="shared" si="375"/>
        <v>0</v>
      </c>
      <c r="X855" s="125">
        <f t="shared" si="376"/>
        <v>0</v>
      </c>
      <c r="Y855" s="127">
        <f t="shared" si="377"/>
        <v>1407.0099999999979</v>
      </c>
      <c r="Z855" s="127">
        <f t="shared" si="378"/>
        <v>479.84593999999817</v>
      </c>
      <c r="AA855" s="127">
        <f t="shared" si="379"/>
        <v>1407.0099999999979</v>
      </c>
      <c r="AB855" s="127">
        <f t="shared" si="380"/>
        <v>479.84593999999817</v>
      </c>
      <c r="AC855" s="91" t="str">
        <f>VLOOKUP(WEEKDAY(C855,2),Служебный!K$4:L$10,2)</f>
        <v>сб</v>
      </c>
      <c r="AD855" s="111" t="str">
        <f t="shared" si="388"/>
        <v/>
      </c>
      <c r="AE855" s="91" t="e">
        <f>VLOOKUP(G:G,Служебный!B:G,6,)</f>
        <v>#N/A</v>
      </c>
      <c r="AF855" s="91" t="e">
        <f>VLOOKUP(G:G,Служебный!B:G,3,FALSE)</f>
        <v>#N/A</v>
      </c>
      <c r="AG855" s="91" t="e">
        <f>VLOOKUP(G:G,Служебный!B:G,4,FALSE)</f>
        <v>#N/A</v>
      </c>
      <c r="AH855" s="112">
        <f t="shared" si="381"/>
        <v>0</v>
      </c>
      <c r="AI855" s="112">
        <f t="shared" si="382"/>
        <v>0</v>
      </c>
      <c r="AJ855" s="112" t="str">
        <f t="shared" si="363"/>
        <v>интрадей</v>
      </c>
      <c r="AK855" s="91" t="str">
        <f>IF(D855&lt;Служебный!P$3,"Раньше открытия",IF(D855&gt;Служебный!P$6,"Позже закрытия",IF(D855&lt;Служебный!P$4,Служебный!N$4,IF((D855&gt;Служебный!P$5),Служебный!N$6,Служебный!N$5))))</f>
        <v>9:30 - 11:00</v>
      </c>
      <c r="AL855" s="91">
        <f t="shared" si="383"/>
        <v>0</v>
      </c>
      <c r="AM855" s="91">
        <f t="shared" si="384"/>
        <v>0</v>
      </c>
      <c r="AN855" s="91" t="str">
        <f t="shared" si="369"/>
        <v/>
      </c>
      <c r="AO855" s="91" t="str">
        <f t="shared" si="370"/>
        <v/>
      </c>
      <c r="AP855" s="113" t="str">
        <f t="shared" si="371"/>
        <v/>
      </c>
      <c r="AQ855" s="114">
        <f t="shared" si="364"/>
        <v>0</v>
      </c>
      <c r="AR855" s="114">
        <f t="shared" si="365"/>
        <v>30000</v>
      </c>
      <c r="AS855" s="114">
        <f t="shared" si="366"/>
        <v>1.5994864666664823</v>
      </c>
      <c r="AT855" s="114">
        <f t="shared" si="372"/>
        <v>0</v>
      </c>
      <c r="AU855" s="91">
        <f t="shared" si="385"/>
        <v>0</v>
      </c>
      <c r="AV855" s="91">
        <f t="shared" si="386"/>
        <v>0</v>
      </c>
      <c r="AW855" s="91">
        <f t="shared" si="387"/>
        <v>0</v>
      </c>
      <c r="AX855" s="115">
        <f>IF(AV855=0,AX854,IF(VLOOKUP(C854,Сводный!I:L,2,FALSE)&lt;0,IF(AX854&lt;0,AX854-1,-1),IF(AX854&gt;0,AX854+1,1)))</f>
        <v>-1</v>
      </c>
      <c r="AY855" s="120"/>
    </row>
    <row r="856" spans="1:51" s="25" customFormat="1" ht="11.25">
      <c r="A856" s="124"/>
      <c r="B856" s="116">
        <v>855</v>
      </c>
      <c r="C856" s="134"/>
      <c r="D856" s="83"/>
      <c r="E856" s="84"/>
      <c r="F856" s="83"/>
      <c r="G856" s="85"/>
      <c r="H856" s="85"/>
      <c r="I856" s="86"/>
      <c r="J856" s="86"/>
      <c r="K856" s="85"/>
      <c r="L856" s="86"/>
      <c r="M856" s="118"/>
      <c r="N856" s="108"/>
      <c r="O856" s="109"/>
      <c r="P856" s="110"/>
      <c r="Q856" s="86"/>
      <c r="R856" s="86"/>
      <c r="S856" s="128">
        <f t="shared" si="367"/>
        <v>30479.845939999945</v>
      </c>
      <c r="T856" s="128">
        <f t="shared" si="368"/>
        <v>0</v>
      </c>
      <c r="U856" s="126">
        <f t="shared" si="373"/>
        <v>0</v>
      </c>
      <c r="V856" s="126">
        <f t="shared" si="374"/>
        <v>0</v>
      </c>
      <c r="W856" s="125">
        <f t="shared" si="375"/>
        <v>0</v>
      </c>
      <c r="X856" s="125">
        <f t="shared" si="376"/>
        <v>0</v>
      </c>
      <c r="Y856" s="127">
        <f t="shared" si="377"/>
        <v>1407.0099999999979</v>
      </c>
      <c r="Z856" s="127">
        <f t="shared" si="378"/>
        <v>479.84593999999817</v>
      </c>
      <c r="AA856" s="127">
        <f t="shared" si="379"/>
        <v>1407.0099999999979</v>
      </c>
      <c r="AB856" s="127">
        <f t="shared" si="380"/>
        <v>479.84593999999817</v>
      </c>
      <c r="AC856" s="91" t="str">
        <f>VLOOKUP(WEEKDAY(C856,2),Служебный!K$4:L$10,2)</f>
        <v>сб</v>
      </c>
      <c r="AD856" s="111" t="str">
        <f t="shared" si="388"/>
        <v/>
      </c>
      <c r="AE856" s="91" t="e">
        <f>VLOOKUP(G:G,Служебный!B:G,6,)</f>
        <v>#N/A</v>
      </c>
      <c r="AF856" s="91" t="e">
        <f>VLOOKUP(G:G,Служебный!B:G,3,FALSE)</f>
        <v>#N/A</v>
      </c>
      <c r="AG856" s="91" t="e">
        <f>VLOOKUP(G:G,Служебный!B:G,4,FALSE)</f>
        <v>#N/A</v>
      </c>
      <c r="AH856" s="112">
        <f t="shared" si="381"/>
        <v>0</v>
      </c>
      <c r="AI856" s="112">
        <f t="shared" si="382"/>
        <v>0</v>
      </c>
      <c r="AJ856" s="112" t="str">
        <f t="shared" si="363"/>
        <v>интрадей</v>
      </c>
      <c r="AK856" s="91" t="str">
        <f>IF(D856&lt;Служебный!P$3,"Раньше открытия",IF(D856&gt;Служебный!P$6,"Позже закрытия",IF(D856&lt;Служебный!P$4,Служебный!N$4,IF((D856&gt;Служебный!P$5),Служебный!N$6,Служебный!N$5))))</f>
        <v>9:30 - 11:00</v>
      </c>
      <c r="AL856" s="91">
        <f t="shared" si="383"/>
        <v>0</v>
      </c>
      <c r="AM856" s="91">
        <f t="shared" si="384"/>
        <v>0</v>
      </c>
      <c r="AN856" s="91" t="str">
        <f t="shared" si="369"/>
        <v/>
      </c>
      <c r="AO856" s="91" t="str">
        <f t="shared" si="370"/>
        <v/>
      </c>
      <c r="AP856" s="113" t="str">
        <f t="shared" si="371"/>
        <v/>
      </c>
      <c r="AQ856" s="114">
        <f t="shared" si="364"/>
        <v>0</v>
      </c>
      <c r="AR856" s="114">
        <f t="shared" si="365"/>
        <v>30000</v>
      </c>
      <c r="AS856" s="114">
        <f t="shared" si="366"/>
        <v>1.5994864666664823</v>
      </c>
      <c r="AT856" s="114">
        <f t="shared" si="372"/>
        <v>0</v>
      </c>
      <c r="AU856" s="91">
        <f t="shared" si="385"/>
        <v>0</v>
      </c>
      <c r="AV856" s="91">
        <f t="shared" si="386"/>
        <v>0</v>
      </c>
      <c r="AW856" s="91">
        <f t="shared" si="387"/>
        <v>0</v>
      </c>
      <c r="AX856" s="115">
        <f>IF(AV856=0,AX855,IF(VLOOKUP(C855,Сводный!I:L,2,FALSE)&lt;0,IF(AX855&lt;0,AX855-1,-1),IF(AX855&gt;0,AX855+1,1)))</f>
        <v>-1</v>
      </c>
      <c r="AY856" s="120"/>
    </row>
    <row r="857" spans="1:51" s="25" customFormat="1" ht="11.25">
      <c r="A857" s="124"/>
      <c r="B857" s="116">
        <v>856</v>
      </c>
      <c r="C857" s="134"/>
      <c r="D857" s="83"/>
      <c r="E857" s="84"/>
      <c r="F857" s="83"/>
      <c r="G857" s="85"/>
      <c r="H857" s="85"/>
      <c r="I857" s="86"/>
      <c r="J857" s="86"/>
      <c r="K857" s="85"/>
      <c r="L857" s="86"/>
      <c r="M857" s="118"/>
      <c r="N857" s="108"/>
      <c r="O857" s="109"/>
      <c r="P857" s="110"/>
      <c r="Q857" s="86"/>
      <c r="R857" s="86"/>
      <c r="S857" s="128">
        <f t="shared" si="367"/>
        <v>30479.845939999945</v>
      </c>
      <c r="T857" s="128">
        <f t="shared" si="368"/>
        <v>0</v>
      </c>
      <c r="U857" s="126">
        <f t="shared" si="373"/>
        <v>0</v>
      </c>
      <c r="V857" s="126">
        <f t="shared" si="374"/>
        <v>0</v>
      </c>
      <c r="W857" s="125">
        <f t="shared" si="375"/>
        <v>0</v>
      </c>
      <c r="X857" s="125">
        <f t="shared" si="376"/>
        <v>0</v>
      </c>
      <c r="Y857" s="127">
        <f t="shared" si="377"/>
        <v>1407.0099999999979</v>
      </c>
      <c r="Z857" s="127">
        <f t="shared" si="378"/>
        <v>479.84593999999817</v>
      </c>
      <c r="AA857" s="127">
        <f t="shared" si="379"/>
        <v>1407.0099999999979</v>
      </c>
      <c r="AB857" s="127">
        <f t="shared" si="380"/>
        <v>479.84593999999817</v>
      </c>
      <c r="AC857" s="91" t="str">
        <f>VLOOKUP(WEEKDAY(C857,2),Служебный!K$4:L$10,2)</f>
        <v>сб</v>
      </c>
      <c r="AD857" s="111" t="str">
        <f t="shared" si="388"/>
        <v/>
      </c>
      <c r="AE857" s="91" t="e">
        <f>VLOOKUP(G:G,Служебный!B:G,6,)</f>
        <v>#N/A</v>
      </c>
      <c r="AF857" s="91" t="e">
        <f>VLOOKUP(G:G,Служебный!B:G,3,FALSE)</f>
        <v>#N/A</v>
      </c>
      <c r="AG857" s="91" t="e">
        <f>VLOOKUP(G:G,Служебный!B:G,4,FALSE)</f>
        <v>#N/A</v>
      </c>
      <c r="AH857" s="112">
        <f t="shared" si="381"/>
        <v>0</v>
      </c>
      <c r="AI857" s="112">
        <f t="shared" si="382"/>
        <v>0</v>
      </c>
      <c r="AJ857" s="112" t="str">
        <f t="shared" si="363"/>
        <v>интрадей</v>
      </c>
      <c r="AK857" s="91" t="str">
        <f>IF(D857&lt;Служебный!P$3,"Раньше открытия",IF(D857&gt;Служебный!P$6,"Позже закрытия",IF(D857&lt;Служебный!P$4,Служебный!N$4,IF((D857&gt;Служебный!P$5),Служебный!N$6,Служебный!N$5))))</f>
        <v>9:30 - 11:00</v>
      </c>
      <c r="AL857" s="91">
        <f t="shared" si="383"/>
        <v>0</v>
      </c>
      <c r="AM857" s="91">
        <f t="shared" si="384"/>
        <v>0</v>
      </c>
      <c r="AN857" s="91" t="str">
        <f t="shared" si="369"/>
        <v/>
      </c>
      <c r="AO857" s="91" t="str">
        <f t="shared" si="370"/>
        <v/>
      </c>
      <c r="AP857" s="113" t="str">
        <f t="shared" si="371"/>
        <v/>
      </c>
      <c r="AQ857" s="114">
        <f t="shared" si="364"/>
        <v>0</v>
      </c>
      <c r="AR857" s="114">
        <f t="shared" si="365"/>
        <v>30000</v>
      </c>
      <c r="AS857" s="114">
        <f t="shared" si="366"/>
        <v>1.5994864666664823</v>
      </c>
      <c r="AT857" s="114">
        <f t="shared" si="372"/>
        <v>0</v>
      </c>
      <c r="AU857" s="91">
        <f t="shared" si="385"/>
        <v>0</v>
      </c>
      <c r="AV857" s="91">
        <f t="shared" si="386"/>
        <v>0</v>
      </c>
      <c r="AW857" s="91">
        <f t="shared" si="387"/>
        <v>0</v>
      </c>
      <c r="AX857" s="115">
        <f>IF(AV857=0,AX856,IF(VLOOKUP(C856,Сводный!I:L,2,FALSE)&lt;0,IF(AX856&lt;0,AX856-1,-1),IF(AX856&gt;0,AX856+1,1)))</f>
        <v>-1</v>
      </c>
      <c r="AY857" s="120"/>
    </row>
    <row r="858" spans="1:51" s="25" customFormat="1" ht="11.25">
      <c r="A858" s="124"/>
      <c r="B858" s="116">
        <v>857</v>
      </c>
      <c r="C858" s="134"/>
      <c r="D858" s="83"/>
      <c r="E858" s="84"/>
      <c r="F858" s="83"/>
      <c r="G858" s="85"/>
      <c r="H858" s="85"/>
      <c r="I858" s="86"/>
      <c r="J858" s="86"/>
      <c r="K858" s="85"/>
      <c r="L858" s="86"/>
      <c r="M858" s="118"/>
      <c r="N858" s="108"/>
      <c r="O858" s="109"/>
      <c r="P858" s="110"/>
      <c r="Q858" s="86"/>
      <c r="R858" s="86"/>
      <c r="S858" s="128">
        <f t="shared" si="367"/>
        <v>30479.845939999945</v>
      </c>
      <c r="T858" s="128">
        <f t="shared" si="368"/>
        <v>0</v>
      </c>
      <c r="U858" s="126">
        <f t="shared" si="373"/>
        <v>0</v>
      </c>
      <c r="V858" s="126">
        <f t="shared" si="374"/>
        <v>0</v>
      </c>
      <c r="W858" s="125">
        <f t="shared" si="375"/>
        <v>0</v>
      </c>
      <c r="X858" s="125">
        <f t="shared" si="376"/>
        <v>0</v>
      </c>
      <c r="Y858" s="127">
        <f t="shared" si="377"/>
        <v>1407.0099999999979</v>
      </c>
      <c r="Z858" s="127">
        <f t="shared" si="378"/>
        <v>479.84593999999817</v>
      </c>
      <c r="AA858" s="127">
        <f t="shared" si="379"/>
        <v>1407.0099999999979</v>
      </c>
      <c r="AB858" s="127">
        <f t="shared" si="380"/>
        <v>479.84593999999817</v>
      </c>
      <c r="AC858" s="91" t="str">
        <f>VLOOKUP(WEEKDAY(C858,2),Служебный!K$4:L$10,2)</f>
        <v>сб</v>
      </c>
      <c r="AD858" s="111" t="str">
        <f t="shared" si="388"/>
        <v/>
      </c>
      <c r="AE858" s="91" t="e">
        <f>VLOOKUP(G:G,Служебный!B:G,6,)</f>
        <v>#N/A</v>
      </c>
      <c r="AF858" s="91" t="e">
        <f>VLOOKUP(G:G,Служебный!B:G,3,FALSE)</f>
        <v>#N/A</v>
      </c>
      <c r="AG858" s="91" t="e">
        <f>VLOOKUP(G:G,Служебный!B:G,4,FALSE)</f>
        <v>#N/A</v>
      </c>
      <c r="AH858" s="112">
        <f t="shared" si="381"/>
        <v>0</v>
      </c>
      <c r="AI858" s="112">
        <f t="shared" si="382"/>
        <v>0</v>
      </c>
      <c r="AJ858" s="112" t="str">
        <f t="shared" si="363"/>
        <v>интрадей</v>
      </c>
      <c r="AK858" s="91" t="str">
        <f>IF(D858&lt;Служебный!P$3,"Раньше открытия",IF(D858&gt;Служебный!P$6,"Позже закрытия",IF(D858&lt;Служебный!P$4,Служебный!N$4,IF((D858&gt;Служебный!P$5),Служебный!N$6,Служебный!N$5))))</f>
        <v>9:30 - 11:00</v>
      </c>
      <c r="AL858" s="91">
        <f t="shared" si="383"/>
        <v>0</v>
      </c>
      <c r="AM858" s="91">
        <f t="shared" si="384"/>
        <v>0</v>
      </c>
      <c r="AN858" s="91" t="str">
        <f t="shared" si="369"/>
        <v/>
      </c>
      <c r="AO858" s="91" t="str">
        <f t="shared" si="370"/>
        <v/>
      </c>
      <c r="AP858" s="113" t="str">
        <f t="shared" si="371"/>
        <v/>
      </c>
      <c r="AQ858" s="114">
        <f t="shared" si="364"/>
        <v>0</v>
      </c>
      <c r="AR858" s="114">
        <f t="shared" si="365"/>
        <v>30000</v>
      </c>
      <c r="AS858" s="114">
        <f t="shared" si="366"/>
        <v>1.5994864666664823</v>
      </c>
      <c r="AT858" s="114">
        <f t="shared" si="372"/>
        <v>0</v>
      </c>
      <c r="AU858" s="91">
        <f t="shared" si="385"/>
        <v>0</v>
      </c>
      <c r="AV858" s="91">
        <f t="shared" si="386"/>
        <v>0</v>
      </c>
      <c r="AW858" s="91">
        <f t="shared" si="387"/>
        <v>0</v>
      </c>
      <c r="AX858" s="115">
        <f>IF(AV858=0,AX857,IF(VLOOKUP(C857,Сводный!I:L,2,FALSE)&lt;0,IF(AX857&lt;0,AX857-1,-1),IF(AX857&gt;0,AX857+1,1)))</f>
        <v>-1</v>
      </c>
      <c r="AY858" s="120"/>
    </row>
    <row r="859" spans="1:51" s="25" customFormat="1" ht="11.25">
      <c r="A859" s="124"/>
      <c r="B859" s="116">
        <v>858</v>
      </c>
      <c r="C859" s="134"/>
      <c r="D859" s="83"/>
      <c r="E859" s="84"/>
      <c r="F859" s="83"/>
      <c r="G859" s="85"/>
      <c r="H859" s="85"/>
      <c r="I859" s="86"/>
      <c r="J859" s="86"/>
      <c r="K859" s="85"/>
      <c r="L859" s="86"/>
      <c r="M859" s="118"/>
      <c r="N859" s="108"/>
      <c r="O859" s="109"/>
      <c r="P859" s="110"/>
      <c r="Q859" s="86"/>
      <c r="R859" s="86"/>
      <c r="S859" s="128">
        <f t="shared" si="367"/>
        <v>30479.845939999945</v>
      </c>
      <c r="T859" s="128">
        <f t="shared" si="368"/>
        <v>0</v>
      </c>
      <c r="U859" s="126">
        <f t="shared" si="373"/>
        <v>0</v>
      </c>
      <c r="V859" s="126">
        <f t="shared" si="374"/>
        <v>0</v>
      </c>
      <c r="W859" s="125">
        <f t="shared" si="375"/>
        <v>0</v>
      </c>
      <c r="X859" s="125">
        <f t="shared" si="376"/>
        <v>0</v>
      </c>
      <c r="Y859" s="127">
        <f t="shared" si="377"/>
        <v>1407.0099999999979</v>
      </c>
      <c r="Z859" s="127">
        <f t="shared" si="378"/>
        <v>479.84593999999817</v>
      </c>
      <c r="AA859" s="127">
        <f t="shared" si="379"/>
        <v>1407.0099999999979</v>
      </c>
      <c r="AB859" s="127">
        <f t="shared" si="380"/>
        <v>479.84593999999817</v>
      </c>
      <c r="AC859" s="91" t="str">
        <f>VLOOKUP(WEEKDAY(C859,2),Служебный!K$4:L$10,2)</f>
        <v>сб</v>
      </c>
      <c r="AD859" s="111" t="str">
        <f t="shared" si="388"/>
        <v/>
      </c>
      <c r="AE859" s="91" t="e">
        <f>VLOOKUP(G:G,Служебный!B:G,6,)</f>
        <v>#N/A</v>
      </c>
      <c r="AF859" s="91" t="e">
        <f>VLOOKUP(G:G,Служебный!B:G,3,FALSE)</f>
        <v>#N/A</v>
      </c>
      <c r="AG859" s="91" t="e">
        <f>VLOOKUP(G:G,Служебный!B:G,4,FALSE)</f>
        <v>#N/A</v>
      </c>
      <c r="AH859" s="112">
        <f t="shared" si="381"/>
        <v>0</v>
      </c>
      <c r="AI859" s="112">
        <f t="shared" si="382"/>
        <v>0</v>
      </c>
      <c r="AJ859" s="112" t="str">
        <f t="shared" si="363"/>
        <v>интрадей</v>
      </c>
      <c r="AK859" s="91" t="str">
        <f>IF(D859&lt;Служебный!P$3,"Раньше открытия",IF(D859&gt;Служебный!P$6,"Позже закрытия",IF(D859&lt;Служебный!P$4,Служебный!N$4,IF((D859&gt;Служебный!P$5),Служебный!N$6,Служебный!N$5))))</f>
        <v>9:30 - 11:00</v>
      </c>
      <c r="AL859" s="91">
        <f t="shared" si="383"/>
        <v>0</v>
      </c>
      <c r="AM859" s="91">
        <f t="shared" si="384"/>
        <v>0</v>
      </c>
      <c r="AN859" s="91" t="str">
        <f t="shared" si="369"/>
        <v/>
      </c>
      <c r="AO859" s="91" t="str">
        <f t="shared" si="370"/>
        <v/>
      </c>
      <c r="AP859" s="113" t="str">
        <f t="shared" si="371"/>
        <v/>
      </c>
      <c r="AQ859" s="114">
        <f t="shared" si="364"/>
        <v>0</v>
      </c>
      <c r="AR859" s="114">
        <f t="shared" si="365"/>
        <v>30000</v>
      </c>
      <c r="AS859" s="114">
        <f t="shared" si="366"/>
        <v>1.5994864666664823</v>
      </c>
      <c r="AT859" s="114">
        <f t="shared" si="372"/>
        <v>0</v>
      </c>
      <c r="AU859" s="91">
        <f t="shared" si="385"/>
        <v>0</v>
      </c>
      <c r="AV859" s="91">
        <f t="shared" si="386"/>
        <v>0</v>
      </c>
      <c r="AW859" s="91">
        <f t="shared" si="387"/>
        <v>0</v>
      </c>
      <c r="AX859" s="115">
        <f>IF(AV859=0,AX858,IF(VLOOKUP(C858,Сводный!I:L,2,FALSE)&lt;0,IF(AX858&lt;0,AX858-1,-1),IF(AX858&gt;0,AX858+1,1)))</f>
        <v>-1</v>
      </c>
      <c r="AY859" s="120"/>
    </row>
    <row r="860" spans="1:51" s="25" customFormat="1" ht="11.25">
      <c r="A860" s="124"/>
      <c r="B860" s="116">
        <v>859</v>
      </c>
      <c r="C860" s="134"/>
      <c r="D860" s="83"/>
      <c r="E860" s="84"/>
      <c r="F860" s="83"/>
      <c r="G860" s="85"/>
      <c r="H860" s="85"/>
      <c r="I860" s="86"/>
      <c r="J860" s="86"/>
      <c r="K860" s="85"/>
      <c r="L860" s="86"/>
      <c r="M860" s="118"/>
      <c r="N860" s="108"/>
      <c r="O860" s="109"/>
      <c r="P860" s="110"/>
      <c r="Q860" s="86"/>
      <c r="R860" s="86"/>
      <c r="S860" s="128">
        <f t="shared" si="367"/>
        <v>30479.845939999945</v>
      </c>
      <c r="T860" s="128">
        <f t="shared" si="368"/>
        <v>0</v>
      </c>
      <c r="U860" s="126">
        <f t="shared" si="373"/>
        <v>0</v>
      </c>
      <c r="V860" s="126">
        <f t="shared" si="374"/>
        <v>0</v>
      </c>
      <c r="W860" s="125">
        <f t="shared" si="375"/>
        <v>0</v>
      </c>
      <c r="X860" s="125">
        <f t="shared" si="376"/>
        <v>0</v>
      </c>
      <c r="Y860" s="127">
        <f t="shared" si="377"/>
        <v>1407.0099999999979</v>
      </c>
      <c r="Z860" s="127">
        <f t="shared" si="378"/>
        <v>479.84593999999817</v>
      </c>
      <c r="AA860" s="127">
        <f t="shared" si="379"/>
        <v>1407.0099999999979</v>
      </c>
      <c r="AB860" s="127">
        <f t="shared" si="380"/>
        <v>479.84593999999817</v>
      </c>
      <c r="AC860" s="91" t="str">
        <f>VLOOKUP(WEEKDAY(C860,2),Служебный!K$4:L$10,2)</f>
        <v>сб</v>
      </c>
      <c r="AD860" s="111" t="str">
        <f t="shared" si="388"/>
        <v/>
      </c>
      <c r="AE860" s="91" t="e">
        <f>VLOOKUP(G:G,Служебный!B:G,6,)</f>
        <v>#N/A</v>
      </c>
      <c r="AF860" s="91" t="e">
        <f>VLOOKUP(G:G,Служебный!B:G,3,FALSE)</f>
        <v>#N/A</v>
      </c>
      <c r="AG860" s="91" t="e">
        <f>VLOOKUP(G:G,Служебный!B:G,4,FALSE)</f>
        <v>#N/A</v>
      </c>
      <c r="AH860" s="112">
        <f t="shared" si="381"/>
        <v>0</v>
      </c>
      <c r="AI860" s="112">
        <f t="shared" si="382"/>
        <v>0</v>
      </c>
      <c r="AJ860" s="112" t="str">
        <f t="shared" si="363"/>
        <v>интрадей</v>
      </c>
      <c r="AK860" s="91" t="str">
        <f>IF(D860&lt;Служебный!P$3,"Раньше открытия",IF(D860&gt;Служебный!P$6,"Позже закрытия",IF(D860&lt;Служебный!P$4,Служебный!N$4,IF((D860&gt;Служебный!P$5),Служебный!N$6,Служебный!N$5))))</f>
        <v>9:30 - 11:00</v>
      </c>
      <c r="AL860" s="91">
        <f t="shared" si="383"/>
        <v>0</v>
      </c>
      <c r="AM860" s="91">
        <f t="shared" si="384"/>
        <v>0</v>
      </c>
      <c r="AN860" s="91" t="str">
        <f t="shared" si="369"/>
        <v/>
      </c>
      <c r="AO860" s="91" t="str">
        <f t="shared" si="370"/>
        <v/>
      </c>
      <c r="AP860" s="113" t="str">
        <f t="shared" si="371"/>
        <v/>
      </c>
      <c r="AQ860" s="114">
        <f t="shared" si="364"/>
        <v>0</v>
      </c>
      <c r="AR860" s="114">
        <f t="shared" si="365"/>
        <v>30000</v>
      </c>
      <c r="AS860" s="114">
        <f t="shared" si="366"/>
        <v>1.5994864666664823</v>
      </c>
      <c r="AT860" s="114">
        <f t="shared" si="372"/>
        <v>0</v>
      </c>
      <c r="AU860" s="91">
        <f t="shared" si="385"/>
        <v>0</v>
      </c>
      <c r="AV860" s="91">
        <f t="shared" si="386"/>
        <v>0</v>
      </c>
      <c r="AW860" s="91">
        <f t="shared" si="387"/>
        <v>0</v>
      </c>
      <c r="AX860" s="115">
        <f>IF(AV860=0,AX859,IF(VLOOKUP(C859,Сводный!I:L,2,FALSE)&lt;0,IF(AX859&lt;0,AX859-1,-1),IF(AX859&gt;0,AX859+1,1)))</f>
        <v>-1</v>
      </c>
      <c r="AY860" s="120"/>
    </row>
    <row r="861" spans="1:51" s="25" customFormat="1" ht="11.25">
      <c r="A861" s="124"/>
      <c r="B861" s="116">
        <v>860</v>
      </c>
      <c r="C861" s="134"/>
      <c r="D861" s="83"/>
      <c r="E861" s="84"/>
      <c r="F861" s="83"/>
      <c r="G861" s="85"/>
      <c r="H861" s="85"/>
      <c r="I861" s="86"/>
      <c r="J861" s="86"/>
      <c r="K861" s="85"/>
      <c r="L861" s="86"/>
      <c r="M861" s="118"/>
      <c r="N861" s="108"/>
      <c r="O861" s="109"/>
      <c r="P861" s="110"/>
      <c r="Q861" s="86"/>
      <c r="R861" s="86"/>
      <c r="S861" s="128">
        <f t="shared" si="367"/>
        <v>30479.845939999945</v>
      </c>
      <c r="T861" s="128">
        <f t="shared" si="368"/>
        <v>0</v>
      </c>
      <c r="U861" s="126">
        <f t="shared" si="373"/>
        <v>0</v>
      </c>
      <c r="V861" s="126">
        <f t="shared" si="374"/>
        <v>0</v>
      </c>
      <c r="W861" s="125">
        <f t="shared" si="375"/>
        <v>0</v>
      </c>
      <c r="X861" s="125">
        <f t="shared" si="376"/>
        <v>0</v>
      </c>
      <c r="Y861" s="127">
        <f t="shared" si="377"/>
        <v>1407.0099999999979</v>
      </c>
      <c r="Z861" s="127">
        <f t="shared" si="378"/>
        <v>479.84593999999817</v>
      </c>
      <c r="AA861" s="127">
        <f t="shared" si="379"/>
        <v>1407.0099999999979</v>
      </c>
      <c r="AB861" s="127">
        <f t="shared" si="380"/>
        <v>479.84593999999817</v>
      </c>
      <c r="AC861" s="91" t="str">
        <f>VLOOKUP(WEEKDAY(C861,2),Служебный!K$4:L$10,2)</f>
        <v>сб</v>
      </c>
      <c r="AD861" s="111" t="str">
        <f t="shared" si="388"/>
        <v/>
      </c>
      <c r="AE861" s="91" t="e">
        <f>VLOOKUP(G:G,Служебный!B:G,6,)</f>
        <v>#N/A</v>
      </c>
      <c r="AF861" s="91" t="e">
        <f>VLOOKUP(G:G,Служебный!B:G,3,FALSE)</f>
        <v>#N/A</v>
      </c>
      <c r="AG861" s="91" t="e">
        <f>VLOOKUP(G:G,Служебный!B:G,4,FALSE)</f>
        <v>#N/A</v>
      </c>
      <c r="AH861" s="112">
        <f t="shared" si="381"/>
        <v>0</v>
      </c>
      <c r="AI861" s="112">
        <f t="shared" si="382"/>
        <v>0</v>
      </c>
      <c r="AJ861" s="112" t="str">
        <f t="shared" si="363"/>
        <v>интрадей</v>
      </c>
      <c r="AK861" s="91" t="str">
        <f>IF(D861&lt;Служебный!P$3,"Раньше открытия",IF(D861&gt;Служебный!P$6,"Позже закрытия",IF(D861&lt;Служебный!P$4,Служебный!N$4,IF((D861&gt;Служебный!P$5),Служебный!N$6,Служебный!N$5))))</f>
        <v>9:30 - 11:00</v>
      </c>
      <c r="AL861" s="91">
        <f t="shared" si="383"/>
        <v>0</v>
      </c>
      <c r="AM861" s="91">
        <f t="shared" si="384"/>
        <v>0</v>
      </c>
      <c r="AN861" s="91" t="str">
        <f t="shared" si="369"/>
        <v/>
      </c>
      <c r="AO861" s="91" t="str">
        <f t="shared" si="370"/>
        <v/>
      </c>
      <c r="AP861" s="113" t="str">
        <f t="shared" si="371"/>
        <v/>
      </c>
      <c r="AQ861" s="114">
        <f t="shared" si="364"/>
        <v>0</v>
      </c>
      <c r="AR861" s="114">
        <f t="shared" si="365"/>
        <v>30000</v>
      </c>
      <c r="AS861" s="114">
        <f t="shared" si="366"/>
        <v>1.5994864666664823</v>
      </c>
      <c r="AT861" s="114">
        <f t="shared" si="372"/>
        <v>0</v>
      </c>
      <c r="AU861" s="91">
        <f t="shared" si="385"/>
        <v>0</v>
      </c>
      <c r="AV861" s="91">
        <f t="shared" si="386"/>
        <v>0</v>
      </c>
      <c r="AW861" s="91">
        <f t="shared" si="387"/>
        <v>0</v>
      </c>
      <c r="AX861" s="115">
        <f>IF(AV861=0,AX860,IF(VLOOKUP(C860,Сводный!I:L,2,FALSE)&lt;0,IF(AX860&lt;0,AX860-1,-1),IF(AX860&gt;0,AX860+1,1)))</f>
        <v>-1</v>
      </c>
      <c r="AY861" s="120"/>
    </row>
    <row r="862" spans="1:51" s="25" customFormat="1" ht="11.25">
      <c r="A862" s="124"/>
      <c r="B862" s="116">
        <v>861</v>
      </c>
      <c r="C862" s="134"/>
      <c r="D862" s="83"/>
      <c r="E862" s="84"/>
      <c r="F862" s="83"/>
      <c r="G862" s="85"/>
      <c r="H862" s="85"/>
      <c r="I862" s="86"/>
      <c r="J862" s="86"/>
      <c r="K862" s="85"/>
      <c r="L862" s="86"/>
      <c r="M862" s="118"/>
      <c r="N862" s="108"/>
      <c r="O862" s="109"/>
      <c r="P862" s="110"/>
      <c r="Q862" s="86"/>
      <c r="R862" s="86"/>
      <c r="S862" s="128">
        <f t="shared" si="367"/>
        <v>30479.845939999945</v>
      </c>
      <c r="T862" s="128">
        <f t="shared" si="368"/>
        <v>0</v>
      </c>
      <c r="U862" s="126">
        <f t="shared" si="373"/>
        <v>0</v>
      </c>
      <c r="V862" s="126">
        <f t="shared" si="374"/>
        <v>0</v>
      </c>
      <c r="W862" s="125">
        <f t="shared" si="375"/>
        <v>0</v>
      </c>
      <c r="X862" s="125">
        <f t="shared" si="376"/>
        <v>0</v>
      </c>
      <c r="Y862" s="127">
        <f t="shared" si="377"/>
        <v>1407.0099999999979</v>
      </c>
      <c r="Z862" s="127">
        <f t="shared" si="378"/>
        <v>479.84593999999817</v>
      </c>
      <c r="AA862" s="127">
        <f t="shared" si="379"/>
        <v>1407.0099999999979</v>
      </c>
      <c r="AB862" s="127">
        <f t="shared" si="380"/>
        <v>479.84593999999817</v>
      </c>
      <c r="AC862" s="91" t="str">
        <f>VLOOKUP(WEEKDAY(C862,2),Служебный!K$4:L$10,2)</f>
        <v>сб</v>
      </c>
      <c r="AD862" s="111" t="str">
        <f t="shared" si="388"/>
        <v/>
      </c>
      <c r="AE862" s="91" t="e">
        <f>VLOOKUP(G:G,Служебный!B:G,6,)</f>
        <v>#N/A</v>
      </c>
      <c r="AF862" s="91" t="e">
        <f>VLOOKUP(G:G,Служебный!B:G,3,FALSE)</f>
        <v>#N/A</v>
      </c>
      <c r="AG862" s="91" t="e">
        <f>VLOOKUP(G:G,Служебный!B:G,4,FALSE)</f>
        <v>#N/A</v>
      </c>
      <c r="AH862" s="112">
        <f t="shared" si="381"/>
        <v>0</v>
      </c>
      <c r="AI862" s="112">
        <f t="shared" si="382"/>
        <v>0</v>
      </c>
      <c r="AJ862" s="112" t="str">
        <f t="shared" si="363"/>
        <v>интрадей</v>
      </c>
      <c r="AK862" s="91" t="str">
        <f>IF(D862&lt;Служебный!P$3,"Раньше открытия",IF(D862&gt;Служебный!P$6,"Позже закрытия",IF(D862&lt;Служебный!P$4,Служебный!N$4,IF((D862&gt;Служебный!P$5),Служебный!N$6,Служебный!N$5))))</f>
        <v>9:30 - 11:00</v>
      </c>
      <c r="AL862" s="91">
        <f t="shared" si="383"/>
        <v>0</v>
      </c>
      <c r="AM862" s="91">
        <f t="shared" si="384"/>
        <v>0</v>
      </c>
      <c r="AN862" s="91" t="str">
        <f t="shared" si="369"/>
        <v/>
      </c>
      <c r="AO862" s="91" t="str">
        <f t="shared" si="370"/>
        <v/>
      </c>
      <c r="AP862" s="113" t="str">
        <f t="shared" si="371"/>
        <v/>
      </c>
      <c r="AQ862" s="114">
        <f t="shared" si="364"/>
        <v>0</v>
      </c>
      <c r="AR862" s="114">
        <f t="shared" si="365"/>
        <v>30000</v>
      </c>
      <c r="AS862" s="114">
        <f t="shared" si="366"/>
        <v>1.5994864666664823</v>
      </c>
      <c r="AT862" s="114">
        <f t="shared" si="372"/>
        <v>0</v>
      </c>
      <c r="AU862" s="91">
        <f t="shared" si="385"/>
        <v>0</v>
      </c>
      <c r="AV862" s="91">
        <f t="shared" si="386"/>
        <v>0</v>
      </c>
      <c r="AW862" s="91">
        <f t="shared" si="387"/>
        <v>0</v>
      </c>
      <c r="AX862" s="115">
        <f>IF(AV862=0,AX861,IF(VLOOKUP(C861,Сводный!I:L,2,FALSE)&lt;0,IF(AX861&lt;0,AX861-1,-1),IF(AX861&gt;0,AX861+1,1)))</f>
        <v>-1</v>
      </c>
      <c r="AY862" s="120"/>
    </row>
    <row r="863" spans="1:51" s="25" customFormat="1" ht="11.25">
      <c r="A863" s="124"/>
      <c r="B863" s="116">
        <v>862</v>
      </c>
      <c r="C863" s="134"/>
      <c r="D863" s="83"/>
      <c r="E863" s="84"/>
      <c r="F863" s="83"/>
      <c r="G863" s="85"/>
      <c r="H863" s="85"/>
      <c r="I863" s="86"/>
      <c r="J863" s="86"/>
      <c r="K863" s="85"/>
      <c r="L863" s="86"/>
      <c r="M863" s="118"/>
      <c r="N863" s="108"/>
      <c r="O863" s="109"/>
      <c r="P863" s="110"/>
      <c r="Q863" s="86"/>
      <c r="R863" s="86"/>
      <c r="S863" s="128">
        <f t="shared" si="367"/>
        <v>30479.845939999945</v>
      </c>
      <c r="T863" s="128">
        <f t="shared" si="368"/>
        <v>0</v>
      </c>
      <c r="U863" s="126">
        <f t="shared" si="373"/>
        <v>0</v>
      </c>
      <c r="V863" s="126">
        <f t="shared" si="374"/>
        <v>0</v>
      </c>
      <c r="W863" s="125">
        <f t="shared" si="375"/>
        <v>0</v>
      </c>
      <c r="X863" s="125">
        <f t="shared" si="376"/>
        <v>0</v>
      </c>
      <c r="Y863" s="127">
        <f t="shared" si="377"/>
        <v>1407.0099999999979</v>
      </c>
      <c r="Z863" s="127">
        <f t="shared" si="378"/>
        <v>479.84593999999817</v>
      </c>
      <c r="AA863" s="127">
        <f t="shared" si="379"/>
        <v>1407.0099999999979</v>
      </c>
      <c r="AB863" s="127">
        <f t="shared" si="380"/>
        <v>479.84593999999817</v>
      </c>
      <c r="AC863" s="91" t="str">
        <f>VLOOKUP(WEEKDAY(C863,2),Служебный!K$4:L$10,2)</f>
        <v>сб</v>
      </c>
      <c r="AD863" s="111" t="str">
        <f t="shared" si="388"/>
        <v/>
      </c>
      <c r="AE863" s="91" t="e">
        <f>VLOOKUP(G:G,Служебный!B:G,6,)</f>
        <v>#N/A</v>
      </c>
      <c r="AF863" s="91" t="e">
        <f>VLOOKUP(G:G,Служебный!B:G,3,FALSE)</f>
        <v>#N/A</v>
      </c>
      <c r="AG863" s="91" t="e">
        <f>VLOOKUP(G:G,Служебный!B:G,4,FALSE)</f>
        <v>#N/A</v>
      </c>
      <c r="AH863" s="112">
        <f t="shared" si="381"/>
        <v>0</v>
      </c>
      <c r="AI863" s="112">
        <f t="shared" si="382"/>
        <v>0</v>
      </c>
      <c r="AJ863" s="112" t="str">
        <f t="shared" si="363"/>
        <v>интрадей</v>
      </c>
      <c r="AK863" s="91" t="str">
        <f>IF(D863&lt;Служебный!P$3,"Раньше открытия",IF(D863&gt;Служебный!P$6,"Позже закрытия",IF(D863&lt;Служебный!P$4,Служебный!N$4,IF((D863&gt;Служебный!P$5),Служебный!N$6,Служебный!N$5))))</f>
        <v>9:30 - 11:00</v>
      </c>
      <c r="AL863" s="91">
        <f t="shared" si="383"/>
        <v>0</v>
      </c>
      <c r="AM863" s="91">
        <f t="shared" si="384"/>
        <v>0</v>
      </c>
      <c r="AN863" s="91" t="str">
        <f t="shared" si="369"/>
        <v/>
      </c>
      <c r="AO863" s="91" t="str">
        <f t="shared" si="370"/>
        <v/>
      </c>
      <c r="AP863" s="113" t="str">
        <f t="shared" si="371"/>
        <v/>
      </c>
      <c r="AQ863" s="114">
        <f t="shared" si="364"/>
        <v>0</v>
      </c>
      <c r="AR863" s="114">
        <f t="shared" si="365"/>
        <v>30000</v>
      </c>
      <c r="AS863" s="114">
        <f t="shared" si="366"/>
        <v>1.5994864666664823</v>
      </c>
      <c r="AT863" s="114">
        <f t="shared" si="372"/>
        <v>0</v>
      </c>
      <c r="AU863" s="91">
        <f t="shared" si="385"/>
        <v>0</v>
      </c>
      <c r="AV863" s="91">
        <f t="shared" si="386"/>
        <v>0</v>
      </c>
      <c r="AW863" s="91">
        <f t="shared" si="387"/>
        <v>0</v>
      </c>
      <c r="AX863" s="115">
        <f>IF(AV863=0,AX862,IF(VLOOKUP(C862,Сводный!I:L,2,FALSE)&lt;0,IF(AX862&lt;0,AX862-1,-1),IF(AX862&gt;0,AX862+1,1)))</f>
        <v>-1</v>
      </c>
      <c r="AY863" s="120"/>
    </row>
    <row r="864" spans="1:51" s="25" customFormat="1" ht="11.25">
      <c r="A864" s="124"/>
      <c r="B864" s="116">
        <v>863</v>
      </c>
      <c r="C864" s="134"/>
      <c r="D864" s="83"/>
      <c r="E864" s="84"/>
      <c r="F864" s="83"/>
      <c r="G864" s="85"/>
      <c r="H864" s="85"/>
      <c r="I864" s="86"/>
      <c r="J864" s="86"/>
      <c r="K864" s="85"/>
      <c r="L864" s="86"/>
      <c r="M864" s="118"/>
      <c r="N864" s="108"/>
      <c r="O864" s="109"/>
      <c r="P864" s="110"/>
      <c r="Q864" s="86"/>
      <c r="R864" s="86"/>
      <c r="S864" s="128">
        <f t="shared" si="367"/>
        <v>30479.845939999945</v>
      </c>
      <c r="T864" s="128">
        <f t="shared" si="368"/>
        <v>0</v>
      </c>
      <c r="U864" s="126">
        <f t="shared" si="373"/>
        <v>0</v>
      </c>
      <c r="V864" s="126">
        <f t="shared" si="374"/>
        <v>0</v>
      </c>
      <c r="W864" s="125">
        <f t="shared" si="375"/>
        <v>0</v>
      </c>
      <c r="X864" s="125">
        <f t="shared" si="376"/>
        <v>0</v>
      </c>
      <c r="Y864" s="127">
        <f t="shared" si="377"/>
        <v>1407.0099999999979</v>
      </c>
      <c r="Z864" s="127">
        <f t="shared" si="378"/>
        <v>479.84593999999817</v>
      </c>
      <c r="AA864" s="127">
        <f t="shared" si="379"/>
        <v>1407.0099999999979</v>
      </c>
      <c r="AB864" s="127">
        <f t="shared" si="380"/>
        <v>479.84593999999817</v>
      </c>
      <c r="AC864" s="91" t="str">
        <f>VLOOKUP(WEEKDAY(C864,2),Служебный!K$4:L$10,2)</f>
        <v>сб</v>
      </c>
      <c r="AD864" s="111" t="str">
        <f t="shared" si="388"/>
        <v/>
      </c>
      <c r="AE864" s="91" t="e">
        <f>VLOOKUP(G:G,Служебный!B:G,6,)</f>
        <v>#N/A</v>
      </c>
      <c r="AF864" s="91" t="e">
        <f>VLOOKUP(G:G,Служебный!B:G,3,FALSE)</f>
        <v>#N/A</v>
      </c>
      <c r="AG864" s="91" t="e">
        <f>VLOOKUP(G:G,Служебный!B:G,4,FALSE)</f>
        <v>#N/A</v>
      </c>
      <c r="AH864" s="112">
        <f t="shared" si="381"/>
        <v>0</v>
      </c>
      <c r="AI864" s="112">
        <f t="shared" si="382"/>
        <v>0</v>
      </c>
      <c r="AJ864" s="112" t="str">
        <f t="shared" si="363"/>
        <v>интрадей</v>
      </c>
      <c r="AK864" s="91" t="str">
        <f>IF(D864&lt;Служебный!P$3,"Раньше открытия",IF(D864&gt;Служебный!P$6,"Позже закрытия",IF(D864&lt;Служебный!P$4,Служебный!N$4,IF((D864&gt;Служебный!P$5),Служебный!N$6,Служебный!N$5))))</f>
        <v>9:30 - 11:00</v>
      </c>
      <c r="AL864" s="91">
        <f t="shared" si="383"/>
        <v>0</v>
      </c>
      <c r="AM864" s="91">
        <f t="shared" si="384"/>
        <v>0</v>
      </c>
      <c r="AN864" s="91" t="str">
        <f t="shared" si="369"/>
        <v/>
      </c>
      <c r="AO864" s="91" t="str">
        <f t="shared" si="370"/>
        <v/>
      </c>
      <c r="AP864" s="113" t="str">
        <f t="shared" si="371"/>
        <v/>
      </c>
      <c r="AQ864" s="114">
        <f t="shared" si="364"/>
        <v>0</v>
      </c>
      <c r="AR864" s="114">
        <f t="shared" si="365"/>
        <v>30000</v>
      </c>
      <c r="AS864" s="114">
        <f t="shared" si="366"/>
        <v>1.5994864666664823</v>
      </c>
      <c r="AT864" s="114">
        <f t="shared" si="372"/>
        <v>0</v>
      </c>
      <c r="AU864" s="91">
        <f t="shared" si="385"/>
        <v>0</v>
      </c>
      <c r="AV864" s="91">
        <f t="shared" si="386"/>
        <v>0</v>
      </c>
      <c r="AW864" s="91">
        <f t="shared" si="387"/>
        <v>0</v>
      </c>
      <c r="AX864" s="115">
        <f>IF(AV864=0,AX863,IF(VLOOKUP(C863,Сводный!I:L,2,FALSE)&lt;0,IF(AX863&lt;0,AX863-1,-1),IF(AX863&gt;0,AX863+1,1)))</f>
        <v>-1</v>
      </c>
      <c r="AY864" s="120"/>
    </row>
    <row r="865" spans="1:51" s="25" customFormat="1" ht="11.25">
      <c r="A865" s="124"/>
      <c r="B865" s="116">
        <v>864</v>
      </c>
      <c r="C865" s="134"/>
      <c r="D865" s="83"/>
      <c r="E865" s="84"/>
      <c r="F865" s="83"/>
      <c r="G865" s="85"/>
      <c r="H865" s="85"/>
      <c r="I865" s="86"/>
      <c r="J865" s="86"/>
      <c r="K865" s="85"/>
      <c r="L865" s="86"/>
      <c r="M865" s="118"/>
      <c r="N865" s="108"/>
      <c r="O865" s="109"/>
      <c r="P865" s="110"/>
      <c r="Q865" s="86"/>
      <c r="R865" s="86"/>
      <c r="S865" s="128">
        <f t="shared" si="367"/>
        <v>30479.845939999945</v>
      </c>
      <c r="T865" s="128">
        <f t="shared" si="368"/>
        <v>0</v>
      </c>
      <c r="U865" s="126">
        <f t="shared" si="373"/>
        <v>0</v>
      </c>
      <c r="V865" s="126">
        <f t="shared" si="374"/>
        <v>0</v>
      </c>
      <c r="W865" s="125">
        <f t="shared" si="375"/>
        <v>0</v>
      </c>
      <c r="X865" s="125">
        <f t="shared" si="376"/>
        <v>0</v>
      </c>
      <c r="Y865" s="127">
        <f t="shared" si="377"/>
        <v>1407.0099999999979</v>
      </c>
      <c r="Z865" s="127">
        <f t="shared" si="378"/>
        <v>479.84593999999817</v>
      </c>
      <c r="AA865" s="127">
        <f t="shared" si="379"/>
        <v>1407.0099999999979</v>
      </c>
      <c r="AB865" s="127">
        <f t="shared" si="380"/>
        <v>479.84593999999817</v>
      </c>
      <c r="AC865" s="91" t="str">
        <f>VLOOKUP(WEEKDAY(C865,2),Служебный!K$4:L$10,2)</f>
        <v>сб</v>
      </c>
      <c r="AD865" s="111" t="str">
        <f t="shared" si="388"/>
        <v/>
      </c>
      <c r="AE865" s="91" t="e">
        <f>VLOOKUP(G:G,Служебный!B:G,6,)</f>
        <v>#N/A</v>
      </c>
      <c r="AF865" s="91" t="e">
        <f>VLOOKUP(G:G,Служебный!B:G,3,FALSE)</f>
        <v>#N/A</v>
      </c>
      <c r="AG865" s="91" t="e">
        <f>VLOOKUP(G:G,Служебный!B:G,4,FALSE)</f>
        <v>#N/A</v>
      </c>
      <c r="AH865" s="112">
        <f t="shared" si="381"/>
        <v>0</v>
      </c>
      <c r="AI865" s="112">
        <f t="shared" si="382"/>
        <v>0</v>
      </c>
      <c r="AJ865" s="112" t="str">
        <f t="shared" si="363"/>
        <v>интрадей</v>
      </c>
      <c r="AK865" s="91" t="str">
        <f>IF(D865&lt;Служебный!P$3,"Раньше открытия",IF(D865&gt;Служебный!P$6,"Позже закрытия",IF(D865&lt;Служебный!P$4,Служебный!N$4,IF((D865&gt;Служебный!P$5),Служебный!N$6,Служебный!N$5))))</f>
        <v>9:30 - 11:00</v>
      </c>
      <c r="AL865" s="91">
        <f t="shared" si="383"/>
        <v>0</v>
      </c>
      <c r="AM865" s="91">
        <f t="shared" si="384"/>
        <v>0</v>
      </c>
      <c r="AN865" s="91" t="str">
        <f t="shared" si="369"/>
        <v/>
      </c>
      <c r="AO865" s="91" t="str">
        <f t="shared" si="370"/>
        <v/>
      </c>
      <c r="AP865" s="113" t="str">
        <f t="shared" si="371"/>
        <v/>
      </c>
      <c r="AQ865" s="114">
        <f t="shared" si="364"/>
        <v>0</v>
      </c>
      <c r="AR865" s="114">
        <f t="shared" si="365"/>
        <v>30000</v>
      </c>
      <c r="AS865" s="114">
        <f t="shared" si="366"/>
        <v>1.5994864666664823</v>
      </c>
      <c r="AT865" s="114">
        <f t="shared" si="372"/>
        <v>0</v>
      </c>
      <c r="AU865" s="91">
        <f t="shared" si="385"/>
        <v>0</v>
      </c>
      <c r="AV865" s="91">
        <f t="shared" si="386"/>
        <v>0</v>
      </c>
      <c r="AW865" s="91">
        <f t="shared" si="387"/>
        <v>0</v>
      </c>
      <c r="AX865" s="115">
        <f>IF(AV865=0,AX864,IF(VLOOKUP(C864,Сводный!I:L,2,FALSE)&lt;0,IF(AX864&lt;0,AX864-1,-1),IF(AX864&gt;0,AX864+1,1)))</f>
        <v>-1</v>
      </c>
      <c r="AY865" s="120"/>
    </row>
    <row r="866" spans="1:51" s="25" customFormat="1" ht="11.25">
      <c r="A866" s="124"/>
      <c r="B866" s="116">
        <v>865</v>
      </c>
      <c r="C866" s="134"/>
      <c r="D866" s="83"/>
      <c r="E866" s="84"/>
      <c r="F866" s="83"/>
      <c r="G866" s="85"/>
      <c r="H866" s="85"/>
      <c r="I866" s="86"/>
      <c r="J866" s="86"/>
      <c r="K866" s="85"/>
      <c r="L866" s="86"/>
      <c r="M866" s="118"/>
      <c r="N866" s="108"/>
      <c r="O866" s="109"/>
      <c r="P866" s="110"/>
      <c r="Q866" s="86"/>
      <c r="R866" s="86"/>
      <c r="S866" s="128">
        <f t="shared" si="367"/>
        <v>30479.845939999945</v>
      </c>
      <c r="T866" s="128">
        <f t="shared" si="368"/>
        <v>0</v>
      </c>
      <c r="U866" s="126">
        <f t="shared" si="373"/>
        <v>0</v>
      </c>
      <c r="V866" s="126">
        <f t="shared" si="374"/>
        <v>0</v>
      </c>
      <c r="W866" s="125">
        <f t="shared" si="375"/>
        <v>0</v>
      </c>
      <c r="X866" s="125">
        <f t="shared" si="376"/>
        <v>0</v>
      </c>
      <c r="Y866" s="127">
        <f t="shared" si="377"/>
        <v>1407.0099999999979</v>
      </c>
      <c r="Z866" s="127">
        <f t="shared" si="378"/>
        <v>479.84593999999817</v>
      </c>
      <c r="AA866" s="127">
        <f t="shared" si="379"/>
        <v>1407.0099999999979</v>
      </c>
      <c r="AB866" s="127">
        <f t="shared" si="380"/>
        <v>479.84593999999817</v>
      </c>
      <c r="AC866" s="91" t="str">
        <f>VLOOKUP(WEEKDAY(C866,2),Служебный!K$4:L$10,2)</f>
        <v>сб</v>
      </c>
      <c r="AD866" s="111" t="str">
        <f t="shared" si="388"/>
        <v/>
      </c>
      <c r="AE866" s="91" t="e">
        <f>VLOOKUP(G:G,Служебный!B:G,6,)</f>
        <v>#N/A</v>
      </c>
      <c r="AF866" s="91" t="e">
        <f>VLOOKUP(G:G,Служебный!B:G,3,FALSE)</f>
        <v>#N/A</v>
      </c>
      <c r="AG866" s="91" t="e">
        <f>VLOOKUP(G:G,Служебный!B:G,4,FALSE)</f>
        <v>#N/A</v>
      </c>
      <c r="AH866" s="112">
        <f t="shared" si="381"/>
        <v>0</v>
      </c>
      <c r="AI866" s="112">
        <f t="shared" si="382"/>
        <v>0</v>
      </c>
      <c r="AJ866" s="112" t="str">
        <f t="shared" si="363"/>
        <v>интрадей</v>
      </c>
      <c r="AK866" s="91" t="str">
        <f>IF(D866&lt;Служебный!P$3,"Раньше открытия",IF(D866&gt;Служебный!P$6,"Позже закрытия",IF(D866&lt;Служебный!P$4,Служебный!N$4,IF((D866&gt;Служебный!P$5),Служебный!N$6,Служебный!N$5))))</f>
        <v>9:30 - 11:00</v>
      </c>
      <c r="AL866" s="91">
        <f t="shared" si="383"/>
        <v>0</v>
      </c>
      <c r="AM866" s="91">
        <f t="shared" si="384"/>
        <v>0</v>
      </c>
      <c r="AN866" s="91" t="str">
        <f t="shared" si="369"/>
        <v/>
      </c>
      <c r="AO866" s="91" t="str">
        <f t="shared" si="370"/>
        <v/>
      </c>
      <c r="AP866" s="113" t="str">
        <f t="shared" si="371"/>
        <v/>
      </c>
      <c r="AQ866" s="114">
        <f t="shared" si="364"/>
        <v>0</v>
      </c>
      <c r="AR866" s="114">
        <f t="shared" si="365"/>
        <v>30000</v>
      </c>
      <c r="AS866" s="114">
        <f t="shared" si="366"/>
        <v>1.5994864666664823</v>
      </c>
      <c r="AT866" s="114">
        <f t="shared" si="372"/>
        <v>0</v>
      </c>
      <c r="AU866" s="91">
        <f t="shared" si="385"/>
        <v>0</v>
      </c>
      <c r="AV866" s="91">
        <f t="shared" si="386"/>
        <v>0</v>
      </c>
      <c r="AW866" s="91">
        <f t="shared" si="387"/>
        <v>0</v>
      </c>
      <c r="AX866" s="115">
        <f>IF(AV866=0,AX865,IF(VLOOKUP(C865,Сводный!I:L,2,FALSE)&lt;0,IF(AX865&lt;0,AX865-1,-1),IF(AX865&gt;0,AX865+1,1)))</f>
        <v>-1</v>
      </c>
      <c r="AY866" s="120"/>
    </row>
    <row r="867" spans="1:51" s="25" customFormat="1" ht="11.25">
      <c r="A867" s="124"/>
      <c r="B867" s="116">
        <v>866</v>
      </c>
      <c r="C867" s="134"/>
      <c r="D867" s="83"/>
      <c r="E867" s="84"/>
      <c r="F867" s="83"/>
      <c r="G867" s="85"/>
      <c r="H867" s="85"/>
      <c r="I867" s="86"/>
      <c r="J867" s="86"/>
      <c r="K867" s="85"/>
      <c r="L867" s="86"/>
      <c r="M867" s="118"/>
      <c r="N867" s="108"/>
      <c r="O867" s="109"/>
      <c r="P867" s="110"/>
      <c r="Q867" s="86"/>
      <c r="R867" s="86"/>
      <c r="S867" s="128">
        <f t="shared" si="367"/>
        <v>30479.845939999945</v>
      </c>
      <c r="T867" s="128">
        <f t="shared" si="368"/>
        <v>0</v>
      </c>
      <c r="U867" s="126">
        <f t="shared" si="373"/>
        <v>0</v>
      </c>
      <c r="V867" s="126">
        <f t="shared" si="374"/>
        <v>0</v>
      </c>
      <c r="W867" s="125">
        <f t="shared" si="375"/>
        <v>0</v>
      </c>
      <c r="X867" s="125">
        <f t="shared" si="376"/>
        <v>0</v>
      </c>
      <c r="Y867" s="127">
        <f t="shared" si="377"/>
        <v>1407.0099999999979</v>
      </c>
      <c r="Z867" s="127">
        <f t="shared" si="378"/>
        <v>479.84593999999817</v>
      </c>
      <c r="AA867" s="127">
        <f t="shared" si="379"/>
        <v>1407.0099999999979</v>
      </c>
      <c r="AB867" s="127">
        <f t="shared" si="380"/>
        <v>479.84593999999817</v>
      </c>
      <c r="AC867" s="91" t="str">
        <f>VLOOKUP(WEEKDAY(C867,2),Служебный!K$4:L$10,2)</f>
        <v>сб</v>
      </c>
      <c r="AD867" s="111" t="str">
        <f t="shared" si="388"/>
        <v/>
      </c>
      <c r="AE867" s="91" t="e">
        <f>VLOOKUP(G:G,Служебный!B:G,6,)</f>
        <v>#N/A</v>
      </c>
      <c r="AF867" s="91" t="e">
        <f>VLOOKUP(G:G,Служебный!B:G,3,FALSE)</f>
        <v>#N/A</v>
      </c>
      <c r="AG867" s="91" t="e">
        <f>VLOOKUP(G:G,Служебный!B:G,4,FALSE)</f>
        <v>#N/A</v>
      </c>
      <c r="AH867" s="112">
        <f t="shared" si="381"/>
        <v>0</v>
      </c>
      <c r="AI867" s="112">
        <f t="shared" si="382"/>
        <v>0</v>
      </c>
      <c r="AJ867" s="112" t="str">
        <f t="shared" si="363"/>
        <v>интрадей</v>
      </c>
      <c r="AK867" s="91" t="str">
        <f>IF(D867&lt;Служебный!P$3,"Раньше открытия",IF(D867&gt;Служебный!P$6,"Позже закрытия",IF(D867&lt;Служебный!P$4,Служебный!N$4,IF((D867&gt;Служебный!P$5),Служебный!N$6,Служебный!N$5))))</f>
        <v>9:30 - 11:00</v>
      </c>
      <c r="AL867" s="91">
        <f t="shared" si="383"/>
        <v>0</v>
      </c>
      <c r="AM867" s="91">
        <f t="shared" si="384"/>
        <v>0</v>
      </c>
      <c r="AN867" s="91" t="str">
        <f t="shared" si="369"/>
        <v/>
      </c>
      <c r="AO867" s="91" t="str">
        <f t="shared" si="370"/>
        <v/>
      </c>
      <c r="AP867" s="113" t="str">
        <f t="shared" si="371"/>
        <v/>
      </c>
      <c r="AQ867" s="114">
        <f t="shared" si="364"/>
        <v>0</v>
      </c>
      <c r="AR867" s="114">
        <f t="shared" si="365"/>
        <v>30000</v>
      </c>
      <c r="AS867" s="114">
        <f t="shared" si="366"/>
        <v>1.5994864666664823</v>
      </c>
      <c r="AT867" s="114">
        <f t="shared" si="372"/>
        <v>0</v>
      </c>
      <c r="AU867" s="91">
        <f t="shared" si="385"/>
        <v>0</v>
      </c>
      <c r="AV867" s="91">
        <f t="shared" si="386"/>
        <v>0</v>
      </c>
      <c r="AW867" s="91">
        <f t="shared" si="387"/>
        <v>0</v>
      </c>
      <c r="AX867" s="115">
        <f>IF(AV867=0,AX866,IF(VLOOKUP(C866,Сводный!I:L,2,FALSE)&lt;0,IF(AX866&lt;0,AX866-1,-1),IF(AX866&gt;0,AX866+1,1)))</f>
        <v>-1</v>
      </c>
      <c r="AY867" s="120"/>
    </row>
    <row r="868" spans="1:51" s="25" customFormat="1" ht="11.25">
      <c r="A868" s="124"/>
      <c r="B868" s="116">
        <v>867</v>
      </c>
      <c r="C868" s="134"/>
      <c r="D868" s="83"/>
      <c r="E868" s="84"/>
      <c r="F868" s="83"/>
      <c r="G868" s="85"/>
      <c r="H868" s="85"/>
      <c r="I868" s="86"/>
      <c r="J868" s="86"/>
      <c r="K868" s="85"/>
      <c r="L868" s="86"/>
      <c r="M868" s="118"/>
      <c r="N868" s="108"/>
      <c r="O868" s="109"/>
      <c r="P868" s="110"/>
      <c r="Q868" s="86"/>
      <c r="R868" s="86"/>
      <c r="S868" s="128">
        <f t="shared" si="367"/>
        <v>30479.845939999945</v>
      </c>
      <c r="T868" s="128">
        <f t="shared" si="368"/>
        <v>0</v>
      </c>
      <c r="U868" s="126">
        <f t="shared" si="373"/>
        <v>0</v>
      </c>
      <c r="V868" s="126">
        <f t="shared" si="374"/>
        <v>0</v>
      </c>
      <c r="W868" s="125">
        <f t="shared" si="375"/>
        <v>0</v>
      </c>
      <c r="X868" s="125">
        <f t="shared" si="376"/>
        <v>0</v>
      </c>
      <c r="Y868" s="127">
        <f t="shared" si="377"/>
        <v>1407.0099999999979</v>
      </c>
      <c r="Z868" s="127">
        <f t="shared" si="378"/>
        <v>479.84593999999817</v>
      </c>
      <c r="AA868" s="127">
        <f t="shared" si="379"/>
        <v>1407.0099999999979</v>
      </c>
      <c r="AB868" s="127">
        <f t="shared" si="380"/>
        <v>479.84593999999817</v>
      </c>
      <c r="AC868" s="91" t="str">
        <f>VLOOKUP(WEEKDAY(C868,2),Служебный!K$4:L$10,2)</f>
        <v>сб</v>
      </c>
      <c r="AD868" s="111" t="str">
        <f t="shared" si="388"/>
        <v/>
      </c>
      <c r="AE868" s="91" t="e">
        <f>VLOOKUP(G:G,Служебный!B:G,6,)</f>
        <v>#N/A</v>
      </c>
      <c r="AF868" s="91" t="e">
        <f>VLOOKUP(G:G,Служебный!B:G,3,FALSE)</f>
        <v>#N/A</v>
      </c>
      <c r="AG868" s="91" t="e">
        <f>VLOOKUP(G:G,Служебный!B:G,4,FALSE)</f>
        <v>#N/A</v>
      </c>
      <c r="AH868" s="112">
        <f t="shared" si="381"/>
        <v>0</v>
      </c>
      <c r="AI868" s="112">
        <f t="shared" si="382"/>
        <v>0</v>
      </c>
      <c r="AJ868" s="112" t="str">
        <f t="shared" si="363"/>
        <v>интрадей</v>
      </c>
      <c r="AK868" s="91" t="str">
        <f>IF(D868&lt;Служебный!P$3,"Раньше открытия",IF(D868&gt;Служебный!P$6,"Позже закрытия",IF(D868&lt;Служебный!P$4,Служебный!N$4,IF((D868&gt;Служебный!P$5),Служебный!N$6,Служебный!N$5))))</f>
        <v>9:30 - 11:00</v>
      </c>
      <c r="AL868" s="91">
        <f t="shared" si="383"/>
        <v>0</v>
      </c>
      <c r="AM868" s="91">
        <f t="shared" si="384"/>
        <v>0</v>
      </c>
      <c r="AN868" s="91" t="str">
        <f t="shared" si="369"/>
        <v/>
      </c>
      <c r="AO868" s="91" t="str">
        <f t="shared" si="370"/>
        <v/>
      </c>
      <c r="AP868" s="113" t="str">
        <f t="shared" si="371"/>
        <v/>
      </c>
      <c r="AQ868" s="114">
        <f t="shared" si="364"/>
        <v>0</v>
      </c>
      <c r="AR868" s="114">
        <f t="shared" si="365"/>
        <v>30000</v>
      </c>
      <c r="AS868" s="114">
        <f t="shared" si="366"/>
        <v>1.5994864666664823</v>
      </c>
      <c r="AT868" s="114">
        <f t="shared" si="372"/>
        <v>0</v>
      </c>
      <c r="AU868" s="91">
        <f t="shared" si="385"/>
        <v>0</v>
      </c>
      <c r="AV868" s="91">
        <f t="shared" si="386"/>
        <v>0</v>
      </c>
      <c r="AW868" s="91">
        <f t="shared" si="387"/>
        <v>0</v>
      </c>
      <c r="AX868" s="115">
        <f>IF(AV868=0,AX867,IF(VLOOKUP(C867,Сводный!I:L,2,FALSE)&lt;0,IF(AX867&lt;0,AX867-1,-1),IF(AX867&gt;0,AX867+1,1)))</f>
        <v>-1</v>
      </c>
      <c r="AY868" s="120"/>
    </row>
    <row r="869" spans="1:51" s="25" customFormat="1" ht="11.25">
      <c r="A869" s="124"/>
      <c r="B869" s="116">
        <v>868</v>
      </c>
      <c r="C869" s="134"/>
      <c r="D869" s="83"/>
      <c r="E869" s="84"/>
      <c r="F869" s="83"/>
      <c r="G869" s="85"/>
      <c r="H869" s="85"/>
      <c r="I869" s="86"/>
      <c r="J869" s="86"/>
      <c r="K869" s="85"/>
      <c r="L869" s="86"/>
      <c r="M869" s="118"/>
      <c r="N869" s="108"/>
      <c r="O869" s="109"/>
      <c r="P869" s="110"/>
      <c r="Q869" s="86"/>
      <c r="R869" s="86"/>
      <c r="S869" s="128">
        <f t="shared" si="367"/>
        <v>30479.845939999945</v>
      </c>
      <c r="T869" s="128">
        <f t="shared" si="368"/>
        <v>0</v>
      </c>
      <c r="U869" s="126">
        <f t="shared" si="373"/>
        <v>0</v>
      </c>
      <c r="V869" s="126">
        <f t="shared" si="374"/>
        <v>0</v>
      </c>
      <c r="W869" s="125">
        <f t="shared" si="375"/>
        <v>0</v>
      </c>
      <c r="X869" s="125">
        <f t="shared" si="376"/>
        <v>0</v>
      </c>
      <c r="Y869" s="127">
        <f t="shared" si="377"/>
        <v>1407.0099999999979</v>
      </c>
      <c r="Z869" s="127">
        <f t="shared" si="378"/>
        <v>479.84593999999817</v>
      </c>
      <c r="AA869" s="127">
        <f t="shared" si="379"/>
        <v>1407.0099999999979</v>
      </c>
      <c r="AB869" s="127">
        <f t="shared" si="380"/>
        <v>479.84593999999817</v>
      </c>
      <c r="AC869" s="91" t="str">
        <f>VLOOKUP(WEEKDAY(C869,2),Служебный!K$4:L$10,2)</f>
        <v>сб</v>
      </c>
      <c r="AD869" s="111" t="str">
        <f t="shared" si="388"/>
        <v/>
      </c>
      <c r="AE869" s="91" t="e">
        <f>VLOOKUP(G:G,Служебный!B:G,6,)</f>
        <v>#N/A</v>
      </c>
      <c r="AF869" s="91" t="e">
        <f>VLOOKUP(G:G,Служебный!B:G,3,FALSE)</f>
        <v>#N/A</v>
      </c>
      <c r="AG869" s="91" t="e">
        <f>VLOOKUP(G:G,Служебный!B:G,4,FALSE)</f>
        <v>#N/A</v>
      </c>
      <c r="AH869" s="112">
        <f t="shared" si="381"/>
        <v>0</v>
      </c>
      <c r="AI869" s="112">
        <f t="shared" si="382"/>
        <v>0</v>
      </c>
      <c r="AJ869" s="112" t="str">
        <f t="shared" si="363"/>
        <v>интрадей</v>
      </c>
      <c r="AK869" s="91" t="str">
        <f>IF(D869&lt;Служебный!P$3,"Раньше открытия",IF(D869&gt;Служебный!P$6,"Позже закрытия",IF(D869&lt;Служебный!P$4,Служебный!N$4,IF((D869&gt;Служебный!P$5),Служебный!N$6,Служебный!N$5))))</f>
        <v>9:30 - 11:00</v>
      </c>
      <c r="AL869" s="91">
        <f t="shared" si="383"/>
        <v>0</v>
      </c>
      <c r="AM869" s="91">
        <f t="shared" si="384"/>
        <v>0</v>
      </c>
      <c r="AN869" s="91" t="str">
        <f t="shared" si="369"/>
        <v/>
      </c>
      <c r="AO869" s="91" t="str">
        <f t="shared" si="370"/>
        <v/>
      </c>
      <c r="AP869" s="113" t="str">
        <f t="shared" si="371"/>
        <v/>
      </c>
      <c r="AQ869" s="114">
        <f t="shared" si="364"/>
        <v>0</v>
      </c>
      <c r="AR869" s="114">
        <f t="shared" si="365"/>
        <v>30000</v>
      </c>
      <c r="AS869" s="114">
        <f t="shared" si="366"/>
        <v>1.5994864666664823</v>
      </c>
      <c r="AT869" s="114">
        <f t="shared" si="372"/>
        <v>0</v>
      </c>
      <c r="AU869" s="91">
        <f t="shared" si="385"/>
        <v>0</v>
      </c>
      <c r="AV869" s="91">
        <f t="shared" si="386"/>
        <v>0</v>
      </c>
      <c r="AW869" s="91">
        <f t="shared" si="387"/>
        <v>0</v>
      </c>
      <c r="AX869" s="115">
        <f>IF(AV869=0,AX868,IF(VLOOKUP(C868,Сводный!I:L,2,FALSE)&lt;0,IF(AX868&lt;0,AX868-1,-1),IF(AX868&gt;0,AX868+1,1)))</f>
        <v>-1</v>
      </c>
      <c r="AY869" s="120"/>
    </row>
    <row r="870" spans="1:51" s="25" customFormat="1" ht="11.25">
      <c r="A870" s="124"/>
      <c r="B870" s="116">
        <v>869</v>
      </c>
      <c r="C870" s="134"/>
      <c r="D870" s="83"/>
      <c r="E870" s="84"/>
      <c r="F870" s="83"/>
      <c r="G870" s="85"/>
      <c r="H870" s="85"/>
      <c r="I870" s="86"/>
      <c r="J870" s="86"/>
      <c r="K870" s="85"/>
      <c r="L870" s="86"/>
      <c r="M870" s="118"/>
      <c r="N870" s="108"/>
      <c r="O870" s="109"/>
      <c r="P870" s="110"/>
      <c r="Q870" s="86"/>
      <c r="R870" s="86"/>
      <c r="S870" s="128">
        <f t="shared" si="367"/>
        <v>30479.845939999945</v>
      </c>
      <c r="T870" s="128">
        <f t="shared" si="368"/>
        <v>0</v>
      </c>
      <c r="U870" s="126">
        <f t="shared" si="373"/>
        <v>0</v>
      </c>
      <c r="V870" s="126">
        <f t="shared" si="374"/>
        <v>0</v>
      </c>
      <c r="W870" s="125">
        <f t="shared" si="375"/>
        <v>0</v>
      </c>
      <c r="X870" s="125">
        <f t="shared" si="376"/>
        <v>0</v>
      </c>
      <c r="Y870" s="127">
        <f t="shared" si="377"/>
        <v>1407.0099999999979</v>
      </c>
      <c r="Z870" s="127">
        <f t="shared" si="378"/>
        <v>479.84593999999817</v>
      </c>
      <c r="AA870" s="127">
        <f t="shared" si="379"/>
        <v>1407.0099999999979</v>
      </c>
      <c r="AB870" s="127">
        <f t="shared" si="380"/>
        <v>479.84593999999817</v>
      </c>
      <c r="AC870" s="91" t="str">
        <f>VLOOKUP(WEEKDAY(C870,2),Служебный!K$4:L$10,2)</f>
        <v>сб</v>
      </c>
      <c r="AD870" s="111" t="str">
        <f t="shared" si="388"/>
        <v/>
      </c>
      <c r="AE870" s="91" t="e">
        <f>VLOOKUP(G:G,Служебный!B:G,6,)</f>
        <v>#N/A</v>
      </c>
      <c r="AF870" s="91" t="e">
        <f>VLOOKUP(G:G,Служебный!B:G,3,FALSE)</f>
        <v>#N/A</v>
      </c>
      <c r="AG870" s="91" t="e">
        <f>VLOOKUP(G:G,Служебный!B:G,4,FALSE)</f>
        <v>#N/A</v>
      </c>
      <c r="AH870" s="112">
        <f t="shared" si="381"/>
        <v>0</v>
      </c>
      <c r="AI870" s="112">
        <f t="shared" si="382"/>
        <v>0</v>
      </c>
      <c r="AJ870" s="112" t="str">
        <f t="shared" si="363"/>
        <v>интрадей</v>
      </c>
      <c r="AK870" s="91" t="str">
        <f>IF(D870&lt;Служебный!P$3,"Раньше открытия",IF(D870&gt;Служебный!P$6,"Позже закрытия",IF(D870&lt;Служебный!P$4,Служебный!N$4,IF((D870&gt;Служебный!P$5),Служебный!N$6,Служебный!N$5))))</f>
        <v>9:30 - 11:00</v>
      </c>
      <c r="AL870" s="91">
        <f t="shared" si="383"/>
        <v>0</v>
      </c>
      <c r="AM870" s="91">
        <f t="shared" si="384"/>
        <v>0</v>
      </c>
      <c r="AN870" s="91" t="str">
        <f t="shared" si="369"/>
        <v/>
      </c>
      <c r="AO870" s="91" t="str">
        <f t="shared" si="370"/>
        <v/>
      </c>
      <c r="AP870" s="113" t="str">
        <f t="shared" si="371"/>
        <v/>
      </c>
      <c r="AQ870" s="114">
        <f t="shared" si="364"/>
        <v>0</v>
      </c>
      <c r="AR870" s="114">
        <f t="shared" si="365"/>
        <v>30000</v>
      </c>
      <c r="AS870" s="114">
        <f t="shared" si="366"/>
        <v>1.5994864666664823</v>
      </c>
      <c r="AT870" s="114">
        <f t="shared" si="372"/>
        <v>0</v>
      </c>
      <c r="AU870" s="91">
        <f t="shared" si="385"/>
        <v>0</v>
      </c>
      <c r="AV870" s="91">
        <f t="shared" si="386"/>
        <v>0</v>
      </c>
      <c r="AW870" s="91">
        <f t="shared" si="387"/>
        <v>0</v>
      </c>
      <c r="AX870" s="115">
        <f>IF(AV870=0,AX869,IF(VLOOKUP(C869,Сводный!I:L,2,FALSE)&lt;0,IF(AX869&lt;0,AX869-1,-1),IF(AX869&gt;0,AX869+1,1)))</f>
        <v>-1</v>
      </c>
      <c r="AY870" s="120"/>
    </row>
    <row r="871" spans="1:51" s="25" customFormat="1" ht="11.25">
      <c r="A871" s="124"/>
      <c r="B871" s="116">
        <v>870</v>
      </c>
      <c r="C871" s="134"/>
      <c r="D871" s="83"/>
      <c r="E871" s="84"/>
      <c r="F871" s="83"/>
      <c r="G871" s="85"/>
      <c r="H871" s="85"/>
      <c r="I871" s="86"/>
      <c r="J871" s="86"/>
      <c r="K871" s="85"/>
      <c r="L871" s="86"/>
      <c r="M871" s="118"/>
      <c r="N871" s="108"/>
      <c r="O871" s="109"/>
      <c r="P871" s="110"/>
      <c r="Q871" s="86"/>
      <c r="R871" s="86"/>
      <c r="S871" s="128">
        <f t="shared" si="367"/>
        <v>30479.845939999945</v>
      </c>
      <c r="T871" s="128">
        <f t="shared" si="368"/>
        <v>0</v>
      </c>
      <c r="U871" s="126">
        <f t="shared" si="373"/>
        <v>0</v>
      </c>
      <c r="V871" s="126">
        <f t="shared" si="374"/>
        <v>0</v>
      </c>
      <c r="W871" s="125">
        <f t="shared" si="375"/>
        <v>0</v>
      </c>
      <c r="X871" s="125">
        <f t="shared" si="376"/>
        <v>0</v>
      </c>
      <c r="Y871" s="127">
        <f t="shared" si="377"/>
        <v>1407.0099999999979</v>
      </c>
      <c r="Z871" s="127">
        <f t="shared" si="378"/>
        <v>479.84593999999817</v>
      </c>
      <c r="AA871" s="127">
        <f t="shared" si="379"/>
        <v>1407.0099999999979</v>
      </c>
      <c r="AB871" s="127">
        <f t="shared" si="380"/>
        <v>479.84593999999817</v>
      </c>
      <c r="AC871" s="91" t="str">
        <f>VLOOKUP(WEEKDAY(C871,2),Служебный!K$4:L$10,2)</f>
        <v>сб</v>
      </c>
      <c r="AD871" s="111" t="str">
        <f t="shared" si="388"/>
        <v/>
      </c>
      <c r="AE871" s="91" t="e">
        <f>VLOOKUP(G:G,Служебный!B:G,6,)</f>
        <v>#N/A</v>
      </c>
      <c r="AF871" s="91" t="e">
        <f>VLOOKUP(G:G,Служебный!B:G,3,FALSE)</f>
        <v>#N/A</v>
      </c>
      <c r="AG871" s="91" t="e">
        <f>VLOOKUP(G:G,Служебный!B:G,4,FALSE)</f>
        <v>#N/A</v>
      </c>
      <c r="AH871" s="112">
        <f t="shared" si="381"/>
        <v>0</v>
      </c>
      <c r="AI871" s="112">
        <f t="shared" si="382"/>
        <v>0</v>
      </c>
      <c r="AJ871" s="112" t="str">
        <f t="shared" si="363"/>
        <v>интрадей</v>
      </c>
      <c r="AK871" s="91" t="str">
        <f>IF(D871&lt;Служебный!P$3,"Раньше открытия",IF(D871&gt;Служебный!P$6,"Позже закрытия",IF(D871&lt;Служебный!P$4,Служебный!N$4,IF((D871&gt;Служебный!P$5),Служебный!N$6,Служебный!N$5))))</f>
        <v>9:30 - 11:00</v>
      </c>
      <c r="AL871" s="91">
        <f t="shared" si="383"/>
        <v>0</v>
      </c>
      <c r="AM871" s="91">
        <f t="shared" si="384"/>
        <v>0</v>
      </c>
      <c r="AN871" s="91" t="str">
        <f t="shared" si="369"/>
        <v/>
      </c>
      <c r="AO871" s="91" t="str">
        <f t="shared" si="370"/>
        <v/>
      </c>
      <c r="AP871" s="113" t="str">
        <f t="shared" si="371"/>
        <v/>
      </c>
      <c r="AQ871" s="114">
        <f t="shared" si="364"/>
        <v>0</v>
      </c>
      <c r="AR871" s="114">
        <f t="shared" si="365"/>
        <v>30000</v>
      </c>
      <c r="AS871" s="114">
        <f t="shared" si="366"/>
        <v>1.5994864666664823</v>
      </c>
      <c r="AT871" s="114">
        <f t="shared" si="372"/>
        <v>0</v>
      </c>
      <c r="AU871" s="91">
        <f t="shared" si="385"/>
        <v>0</v>
      </c>
      <c r="AV871" s="91">
        <f t="shared" si="386"/>
        <v>0</v>
      </c>
      <c r="AW871" s="91">
        <f t="shared" si="387"/>
        <v>0</v>
      </c>
      <c r="AX871" s="115">
        <f>IF(AV871=0,AX870,IF(VLOOKUP(C870,Сводный!I:L,2,FALSE)&lt;0,IF(AX870&lt;0,AX870-1,-1),IF(AX870&gt;0,AX870+1,1)))</f>
        <v>-1</v>
      </c>
      <c r="AY871" s="120"/>
    </row>
    <row r="872" spans="1:51" s="25" customFormat="1" ht="11.25">
      <c r="A872" s="124"/>
      <c r="B872" s="116">
        <v>871</v>
      </c>
      <c r="C872" s="134"/>
      <c r="D872" s="83"/>
      <c r="E872" s="84"/>
      <c r="F872" s="83"/>
      <c r="G872" s="85"/>
      <c r="H872" s="85"/>
      <c r="I872" s="86"/>
      <c r="J872" s="86"/>
      <c r="K872" s="85"/>
      <c r="L872" s="86"/>
      <c r="M872" s="118"/>
      <c r="N872" s="108"/>
      <c r="O872" s="109"/>
      <c r="P872" s="110"/>
      <c r="Q872" s="86"/>
      <c r="R872" s="86"/>
      <c r="S872" s="128">
        <f t="shared" si="367"/>
        <v>30479.845939999945</v>
      </c>
      <c r="T872" s="128">
        <f t="shared" si="368"/>
        <v>0</v>
      </c>
      <c r="U872" s="126">
        <f t="shared" si="373"/>
        <v>0</v>
      </c>
      <c r="V872" s="126">
        <f t="shared" si="374"/>
        <v>0</v>
      </c>
      <c r="W872" s="125">
        <f t="shared" si="375"/>
        <v>0</v>
      </c>
      <c r="X872" s="125">
        <f t="shared" si="376"/>
        <v>0</v>
      </c>
      <c r="Y872" s="127">
        <f t="shared" si="377"/>
        <v>1407.0099999999979</v>
      </c>
      <c r="Z872" s="127">
        <f t="shared" si="378"/>
        <v>479.84593999999817</v>
      </c>
      <c r="AA872" s="127">
        <f t="shared" si="379"/>
        <v>1407.0099999999979</v>
      </c>
      <c r="AB872" s="127">
        <f t="shared" si="380"/>
        <v>479.84593999999817</v>
      </c>
      <c r="AC872" s="91" t="str">
        <f>VLOOKUP(WEEKDAY(C872,2),Служебный!K$4:L$10,2)</f>
        <v>сб</v>
      </c>
      <c r="AD872" s="111" t="str">
        <f t="shared" si="388"/>
        <v/>
      </c>
      <c r="AE872" s="91" t="e">
        <f>VLOOKUP(G:G,Служебный!B:G,6,)</f>
        <v>#N/A</v>
      </c>
      <c r="AF872" s="91" t="e">
        <f>VLOOKUP(G:G,Служебный!B:G,3,FALSE)</f>
        <v>#N/A</v>
      </c>
      <c r="AG872" s="91" t="e">
        <f>VLOOKUP(G:G,Служебный!B:G,4,FALSE)</f>
        <v>#N/A</v>
      </c>
      <c r="AH872" s="112">
        <f t="shared" si="381"/>
        <v>0</v>
      </c>
      <c r="AI872" s="112">
        <f t="shared" si="382"/>
        <v>0</v>
      </c>
      <c r="AJ872" s="112" t="str">
        <f t="shared" si="363"/>
        <v>интрадей</v>
      </c>
      <c r="AK872" s="91" t="str">
        <f>IF(D872&lt;Служебный!P$3,"Раньше открытия",IF(D872&gt;Служебный!P$6,"Позже закрытия",IF(D872&lt;Служебный!P$4,Служебный!N$4,IF((D872&gt;Служебный!P$5),Служебный!N$6,Служебный!N$5))))</f>
        <v>9:30 - 11:00</v>
      </c>
      <c r="AL872" s="91">
        <f t="shared" si="383"/>
        <v>0</v>
      </c>
      <c r="AM872" s="91">
        <f t="shared" si="384"/>
        <v>0</v>
      </c>
      <c r="AN872" s="91" t="str">
        <f t="shared" si="369"/>
        <v/>
      </c>
      <c r="AO872" s="91" t="str">
        <f t="shared" si="370"/>
        <v/>
      </c>
      <c r="AP872" s="113" t="str">
        <f t="shared" si="371"/>
        <v/>
      </c>
      <c r="AQ872" s="114">
        <f t="shared" si="364"/>
        <v>0</v>
      </c>
      <c r="AR872" s="114">
        <f t="shared" si="365"/>
        <v>30000</v>
      </c>
      <c r="AS872" s="114">
        <f t="shared" si="366"/>
        <v>1.5994864666664823</v>
      </c>
      <c r="AT872" s="114">
        <f t="shared" si="372"/>
        <v>0</v>
      </c>
      <c r="AU872" s="91">
        <f t="shared" si="385"/>
        <v>0</v>
      </c>
      <c r="AV872" s="91">
        <f t="shared" si="386"/>
        <v>0</v>
      </c>
      <c r="AW872" s="91">
        <f t="shared" si="387"/>
        <v>0</v>
      </c>
      <c r="AX872" s="115">
        <f>IF(AV872=0,AX871,IF(VLOOKUP(C871,Сводный!I:L,2,FALSE)&lt;0,IF(AX871&lt;0,AX871-1,-1),IF(AX871&gt;0,AX871+1,1)))</f>
        <v>-1</v>
      </c>
      <c r="AY872" s="120"/>
    </row>
    <row r="873" spans="1:51" s="25" customFormat="1" ht="11.25">
      <c r="A873" s="124"/>
      <c r="B873" s="116">
        <v>872</v>
      </c>
      <c r="C873" s="134"/>
      <c r="D873" s="83"/>
      <c r="E873" s="84"/>
      <c r="F873" s="83"/>
      <c r="G873" s="85"/>
      <c r="H873" s="85"/>
      <c r="I873" s="86"/>
      <c r="J873" s="86"/>
      <c r="K873" s="85"/>
      <c r="L873" s="86"/>
      <c r="M873" s="118"/>
      <c r="N873" s="108"/>
      <c r="O873" s="109"/>
      <c r="P873" s="110"/>
      <c r="Q873" s="86"/>
      <c r="R873" s="86"/>
      <c r="S873" s="128">
        <f t="shared" si="367"/>
        <v>30479.845939999945</v>
      </c>
      <c r="T873" s="128">
        <f t="shared" si="368"/>
        <v>0</v>
      </c>
      <c r="U873" s="126">
        <f t="shared" si="373"/>
        <v>0</v>
      </c>
      <c r="V873" s="126">
        <f t="shared" si="374"/>
        <v>0</v>
      </c>
      <c r="W873" s="125">
        <f t="shared" si="375"/>
        <v>0</v>
      </c>
      <c r="X873" s="125">
        <f t="shared" si="376"/>
        <v>0</v>
      </c>
      <c r="Y873" s="127">
        <f t="shared" si="377"/>
        <v>1407.0099999999979</v>
      </c>
      <c r="Z873" s="127">
        <f t="shared" si="378"/>
        <v>479.84593999999817</v>
      </c>
      <c r="AA873" s="127">
        <f t="shared" si="379"/>
        <v>1407.0099999999979</v>
      </c>
      <c r="AB873" s="127">
        <f t="shared" si="380"/>
        <v>479.84593999999817</v>
      </c>
      <c r="AC873" s="91" t="str">
        <f>VLOOKUP(WEEKDAY(C873,2),Служебный!K$4:L$10,2)</f>
        <v>сб</v>
      </c>
      <c r="AD873" s="111" t="str">
        <f t="shared" si="388"/>
        <v/>
      </c>
      <c r="AE873" s="91" t="e">
        <f>VLOOKUP(G:G,Служебный!B:G,6,)</f>
        <v>#N/A</v>
      </c>
      <c r="AF873" s="91" t="e">
        <f>VLOOKUP(G:G,Служебный!B:G,3,FALSE)</f>
        <v>#N/A</v>
      </c>
      <c r="AG873" s="91" t="e">
        <f>VLOOKUP(G:G,Служебный!B:G,4,FALSE)</f>
        <v>#N/A</v>
      </c>
      <c r="AH873" s="112">
        <f t="shared" si="381"/>
        <v>0</v>
      </c>
      <c r="AI873" s="112">
        <f t="shared" si="382"/>
        <v>0</v>
      </c>
      <c r="AJ873" s="112" t="str">
        <f t="shared" si="363"/>
        <v>интрадей</v>
      </c>
      <c r="AK873" s="91" t="str">
        <f>IF(D873&lt;Служебный!P$3,"Раньше открытия",IF(D873&gt;Служебный!P$6,"Позже закрытия",IF(D873&lt;Служебный!P$4,Служебный!N$4,IF((D873&gt;Служебный!P$5),Служебный!N$6,Служебный!N$5))))</f>
        <v>9:30 - 11:00</v>
      </c>
      <c r="AL873" s="91">
        <f t="shared" si="383"/>
        <v>0</v>
      </c>
      <c r="AM873" s="91">
        <f t="shared" si="384"/>
        <v>0</v>
      </c>
      <c r="AN873" s="91" t="str">
        <f t="shared" si="369"/>
        <v/>
      </c>
      <c r="AO873" s="91" t="str">
        <f t="shared" si="370"/>
        <v/>
      </c>
      <c r="AP873" s="113" t="str">
        <f t="shared" si="371"/>
        <v/>
      </c>
      <c r="AQ873" s="114">
        <f t="shared" si="364"/>
        <v>0</v>
      </c>
      <c r="AR873" s="114">
        <f t="shared" si="365"/>
        <v>30000</v>
      </c>
      <c r="AS873" s="114">
        <f t="shared" si="366"/>
        <v>1.5994864666664823</v>
      </c>
      <c r="AT873" s="114">
        <f t="shared" si="372"/>
        <v>0</v>
      </c>
      <c r="AU873" s="91">
        <f t="shared" si="385"/>
        <v>0</v>
      </c>
      <c r="AV873" s="91">
        <f t="shared" si="386"/>
        <v>0</v>
      </c>
      <c r="AW873" s="91">
        <f t="shared" si="387"/>
        <v>0</v>
      </c>
      <c r="AX873" s="115">
        <f>IF(AV873=0,AX872,IF(VLOOKUP(C872,Сводный!I:L,2,FALSE)&lt;0,IF(AX872&lt;0,AX872-1,-1),IF(AX872&gt;0,AX872+1,1)))</f>
        <v>-1</v>
      </c>
      <c r="AY873" s="120"/>
    </row>
    <row r="874" spans="1:51" s="25" customFormat="1" ht="11.25">
      <c r="A874" s="124"/>
      <c r="B874" s="116">
        <v>873</v>
      </c>
      <c r="C874" s="134"/>
      <c r="D874" s="83"/>
      <c r="E874" s="84"/>
      <c r="F874" s="83"/>
      <c r="G874" s="85"/>
      <c r="H874" s="85"/>
      <c r="I874" s="86"/>
      <c r="J874" s="86"/>
      <c r="K874" s="85"/>
      <c r="L874" s="86"/>
      <c r="M874" s="118"/>
      <c r="N874" s="108"/>
      <c r="O874" s="109"/>
      <c r="P874" s="110"/>
      <c r="Q874" s="86"/>
      <c r="R874" s="86"/>
      <c r="S874" s="128">
        <f t="shared" si="367"/>
        <v>30479.845939999945</v>
      </c>
      <c r="T874" s="128">
        <f t="shared" si="368"/>
        <v>0</v>
      </c>
      <c r="U874" s="126">
        <f t="shared" si="373"/>
        <v>0</v>
      </c>
      <c r="V874" s="126">
        <f t="shared" si="374"/>
        <v>0</v>
      </c>
      <c r="W874" s="125">
        <f t="shared" si="375"/>
        <v>0</v>
      </c>
      <c r="X874" s="125">
        <f t="shared" si="376"/>
        <v>0</v>
      </c>
      <c r="Y874" s="127">
        <f t="shared" si="377"/>
        <v>1407.0099999999979</v>
      </c>
      <c r="Z874" s="127">
        <f t="shared" si="378"/>
        <v>479.84593999999817</v>
      </c>
      <c r="AA874" s="127">
        <f t="shared" si="379"/>
        <v>1407.0099999999979</v>
      </c>
      <c r="AB874" s="127">
        <f t="shared" si="380"/>
        <v>479.84593999999817</v>
      </c>
      <c r="AC874" s="91" t="str">
        <f>VLOOKUP(WEEKDAY(C874,2),Служебный!K$4:L$10,2)</f>
        <v>сб</v>
      </c>
      <c r="AD874" s="111" t="str">
        <f t="shared" si="388"/>
        <v/>
      </c>
      <c r="AE874" s="91" t="e">
        <f>VLOOKUP(G:G,Служебный!B:G,6,)</f>
        <v>#N/A</v>
      </c>
      <c r="AF874" s="91" t="e">
        <f>VLOOKUP(G:G,Служебный!B:G,3,FALSE)</f>
        <v>#N/A</v>
      </c>
      <c r="AG874" s="91" t="e">
        <f>VLOOKUP(G:G,Служебный!B:G,4,FALSE)</f>
        <v>#N/A</v>
      </c>
      <c r="AH874" s="112">
        <f t="shared" si="381"/>
        <v>0</v>
      </c>
      <c r="AI874" s="112">
        <f t="shared" si="382"/>
        <v>0</v>
      </c>
      <c r="AJ874" s="112" t="str">
        <f t="shared" si="363"/>
        <v>интрадей</v>
      </c>
      <c r="AK874" s="91" t="str">
        <f>IF(D874&lt;Служебный!P$3,"Раньше открытия",IF(D874&gt;Служебный!P$6,"Позже закрытия",IF(D874&lt;Служебный!P$4,Служебный!N$4,IF((D874&gt;Служебный!P$5),Служебный!N$6,Служебный!N$5))))</f>
        <v>9:30 - 11:00</v>
      </c>
      <c r="AL874" s="91">
        <f t="shared" si="383"/>
        <v>0</v>
      </c>
      <c r="AM874" s="91">
        <f t="shared" si="384"/>
        <v>0</v>
      </c>
      <c r="AN874" s="91" t="str">
        <f t="shared" si="369"/>
        <v/>
      </c>
      <c r="AO874" s="91" t="str">
        <f t="shared" si="370"/>
        <v/>
      </c>
      <c r="AP874" s="113" t="str">
        <f t="shared" si="371"/>
        <v/>
      </c>
      <c r="AQ874" s="114">
        <f t="shared" si="364"/>
        <v>0</v>
      </c>
      <c r="AR874" s="114">
        <f t="shared" si="365"/>
        <v>30000</v>
      </c>
      <c r="AS874" s="114">
        <f t="shared" si="366"/>
        <v>1.5994864666664823</v>
      </c>
      <c r="AT874" s="114">
        <f t="shared" si="372"/>
        <v>0</v>
      </c>
      <c r="AU874" s="91">
        <f t="shared" si="385"/>
        <v>0</v>
      </c>
      <c r="AV874" s="91">
        <f t="shared" si="386"/>
        <v>0</v>
      </c>
      <c r="AW874" s="91">
        <f t="shared" si="387"/>
        <v>0</v>
      </c>
      <c r="AX874" s="115">
        <f>IF(AV874=0,AX873,IF(VLOOKUP(C873,Сводный!I:L,2,FALSE)&lt;0,IF(AX873&lt;0,AX873-1,-1),IF(AX873&gt;0,AX873+1,1)))</f>
        <v>-1</v>
      </c>
      <c r="AY874" s="120"/>
    </row>
    <row r="875" spans="1:51" s="25" customFormat="1" ht="11.25">
      <c r="A875" s="124"/>
      <c r="B875" s="116">
        <v>874</v>
      </c>
      <c r="C875" s="134"/>
      <c r="D875" s="83"/>
      <c r="E875" s="84"/>
      <c r="F875" s="83"/>
      <c r="G875" s="85"/>
      <c r="H875" s="85"/>
      <c r="I875" s="86"/>
      <c r="J875" s="86"/>
      <c r="K875" s="85"/>
      <c r="L875" s="86"/>
      <c r="M875" s="118"/>
      <c r="N875" s="108"/>
      <c r="O875" s="109"/>
      <c r="P875" s="110"/>
      <c r="Q875" s="86"/>
      <c r="R875" s="86"/>
      <c r="S875" s="128">
        <f t="shared" si="367"/>
        <v>30479.845939999945</v>
      </c>
      <c r="T875" s="128">
        <f t="shared" si="368"/>
        <v>0</v>
      </c>
      <c r="U875" s="126">
        <f t="shared" si="373"/>
        <v>0</v>
      </c>
      <c r="V875" s="126">
        <f t="shared" si="374"/>
        <v>0</v>
      </c>
      <c r="W875" s="125">
        <f t="shared" si="375"/>
        <v>0</v>
      </c>
      <c r="X875" s="125">
        <f t="shared" si="376"/>
        <v>0</v>
      </c>
      <c r="Y875" s="127">
        <f t="shared" si="377"/>
        <v>1407.0099999999979</v>
      </c>
      <c r="Z875" s="127">
        <f t="shared" si="378"/>
        <v>479.84593999999817</v>
      </c>
      <c r="AA875" s="127">
        <f t="shared" si="379"/>
        <v>1407.0099999999979</v>
      </c>
      <c r="AB875" s="127">
        <f t="shared" si="380"/>
        <v>479.84593999999817</v>
      </c>
      <c r="AC875" s="91" t="str">
        <f>VLOOKUP(WEEKDAY(C875,2),Служебный!K$4:L$10,2)</f>
        <v>сб</v>
      </c>
      <c r="AD875" s="111" t="str">
        <f t="shared" si="388"/>
        <v/>
      </c>
      <c r="AE875" s="91" t="e">
        <f>VLOOKUP(G:G,Служебный!B:G,6,)</f>
        <v>#N/A</v>
      </c>
      <c r="AF875" s="91" t="e">
        <f>VLOOKUP(G:G,Служебный!B:G,3,FALSE)</f>
        <v>#N/A</v>
      </c>
      <c r="AG875" s="91" t="e">
        <f>VLOOKUP(G:G,Служебный!B:G,4,FALSE)</f>
        <v>#N/A</v>
      </c>
      <c r="AH875" s="112">
        <f t="shared" si="381"/>
        <v>0</v>
      </c>
      <c r="AI875" s="112">
        <f t="shared" si="382"/>
        <v>0</v>
      </c>
      <c r="AJ875" s="112" t="str">
        <f t="shared" si="363"/>
        <v>интрадей</v>
      </c>
      <c r="AK875" s="91" t="str">
        <f>IF(D875&lt;Служебный!P$3,"Раньше открытия",IF(D875&gt;Служебный!P$6,"Позже закрытия",IF(D875&lt;Служебный!P$4,Служебный!N$4,IF((D875&gt;Служебный!P$5),Служебный!N$6,Служебный!N$5))))</f>
        <v>9:30 - 11:00</v>
      </c>
      <c r="AL875" s="91">
        <f t="shared" si="383"/>
        <v>0</v>
      </c>
      <c r="AM875" s="91">
        <f t="shared" si="384"/>
        <v>0</v>
      </c>
      <c r="AN875" s="91" t="str">
        <f t="shared" si="369"/>
        <v/>
      </c>
      <c r="AO875" s="91" t="str">
        <f t="shared" si="370"/>
        <v/>
      </c>
      <c r="AP875" s="113" t="str">
        <f t="shared" si="371"/>
        <v/>
      </c>
      <c r="AQ875" s="114">
        <f t="shared" si="364"/>
        <v>0</v>
      </c>
      <c r="AR875" s="114">
        <f t="shared" si="365"/>
        <v>30000</v>
      </c>
      <c r="AS875" s="114">
        <f t="shared" si="366"/>
        <v>1.5994864666664823</v>
      </c>
      <c r="AT875" s="114">
        <f t="shared" si="372"/>
        <v>0</v>
      </c>
      <c r="AU875" s="91">
        <f t="shared" si="385"/>
        <v>0</v>
      </c>
      <c r="AV875" s="91">
        <f t="shared" si="386"/>
        <v>0</v>
      </c>
      <c r="AW875" s="91">
        <f t="shared" si="387"/>
        <v>0</v>
      </c>
      <c r="AX875" s="115">
        <f>IF(AV875=0,AX874,IF(VLOOKUP(C874,Сводный!I:L,2,FALSE)&lt;0,IF(AX874&lt;0,AX874-1,-1),IF(AX874&gt;0,AX874+1,1)))</f>
        <v>-1</v>
      </c>
      <c r="AY875" s="120"/>
    </row>
    <row r="876" spans="1:51" s="25" customFormat="1" ht="11.25">
      <c r="A876" s="124"/>
      <c r="B876" s="116">
        <v>875</v>
      </c>
      <c r="C876" s="134"/>
      <c r="D876" s="83"/>
      <c r="E876" s="84"/>
      <c r="F876" s="83"/>
      <c r="G876" s="85"/>
      <c r="H876" s="85"/>
      <c r="I876" s="86"/>
      <c r="J876" s="86"/>
      <c r="K876" s="85"/>
      <c r="L876" s="86"/>
      <c r="M876" s="118"/>
      <c r="N876" s="108"/>
      <c r="O876" s="109"/>
      <c r="P876" s="110"/>
      <c r="Q876" s="86"/>
      <c r="R876" s="86"/>
      <c r="S876" s="128">
        <f t="shared" si="367"/>
        <v>30479.845939999945</v>
      </c>
      <c r="T876" s="128">
        <f t="shared" si="368"/>
        <v>0</v>
      </c>
      <c r="U876" s="126">
        <f t="shared" si="373"/>
        <v>0</v>
      </c>
      <c r="V876" s="126">
        <f t="shared" si="374"/>
        <v>0</v>
      </c>
      <c r="W876" s="125">
        <f t="shared" si="375"/>
        <v>0</v>
      </c>
      <c r="X876" s="125">
        <f t="shared" si="376"/>
        <v>0</v>
      </c>
      <c r="Y876" s="127">
        <f t="shared" si="377"/>
        <v>1407.0099999999979</v>
      </c>
      <c r="Z876" s="127">
        <f t="shared" si="378"/>
        <v>479.84593999999817</v>
      </c>
      <c r="AA876" s="127">
        <f t="shared" si="379"/>
        <v>1407.0099999999979</v>
      </c>
      <c r="AB876" s="127">
        <f t="shared" si="380"/>
        <v>479.84593999999817</v>
      </c>
      <c r="AC876" s="91" t="str">
        <f>VLOOKUP(WEEKDAY(C876,2),Служебный!K$4:L$10,2)</f>
        <v>сб</v>
      </c>
      <c r="AD876" s="111" t="str">
        <f t="shared" si="388"/>
        <v/>
      </c>
      <c r="AE876" s="91" t="e">
        <f>VLOOKUP(G:G,Служебный!B:G,6,)</f>
        <v>#N/A</v>
      </c>
      <c r="AF876" s="91" t="e">
        <f>VLOOKUP(G:G,Служебный!B:G,3,FALSE)</f>
        <v>#N/A</v>
      </c>
      <c r="AG876" s="91" t="e">
        <f>VLOOKUP(G:G,Служебный!B:G,4,FALSE)</f>
        <v>#N/A</v>
      </c>
      <c r="AH876" s="112">
        <f t="shared" si="381"/>
        <v>0</v>
      </c>
      <c r="AI876" s="112">
        <f t="shared" si="382"/>
        <v>0</v>
      </c>
      <c r="AJ876" s="112" t="str">
        <f t="shared" si="363"/>
        <v>интрадей</v>
      </c>
      <c r="AK876" s="91" t="str">
        <f>IF(D876&lt;Служебный!P$3,"Раньше открытия",IF(D876&gt;Служебный!P$6,"Позже закрытия",IF(D876&lt;Служебный!P$4,Служебный!N$4,IF((D876&gt;Служебный!P$5),Служебный!N$6,Служебный!N$5))))</f>
        <v>9:30 - 11:00</v>
      </c>
      <c r="AL876" s="91">
        <f t="shared" si="383"/>
        <v>0</v>
      </c>
      <c r="AM876" s="91">
        <f t="shared" si="384"/>
        <v>0</v>
      </c>
      <c r="AN876" s="91" t="str">
        <f t="shared" si="369"/>
        <v/>
      </c>
      <c r="AO876" s="91" t="str">
        <f t="shared" si="370"/>
        <v/>
      </c>
      <c r="AP876" s="113" t="str">
        <f t="shared" si="371"/>
        <v/>
      </c>
      <c r="AQ876" s="114">
        <f t="shared" si="364"/>
        <v>0</v>
      </c>
      <c r="AR876" s="114">
        <f t="shared" si="365"/>
        <v>30000</v>
      </c>
      <c r="AS876" s="114">
        <f t="shared" si="366"/>
        <v>1.5994864666664823</v>
      </c>
      <c r="AT876" s="114">
        <f t="shared" si="372"/>
        <v>0</v>
      </c>
      <c r="AU876" s="91">
        <f t="shared" si="385"/>
        <v>0</v>
      </c>
      <c r="AV876" s="91">
        <f t="shared" si="386"/>
        <v>0</v>
      </c>
      <c r="AW876" s="91">
        <f t="shared" si="387"/>
        <v>0</v>
      </c>
      <c r="AX876" s="115">
        <f>IF(AV876=0,AX875,IF(VLOOKUP(C875,Сводный!I:L,2,FALSE)&lt;0,IF(AX875&lt;0,AX875-1,-1),IF(AX875&gt;0,AX875+1,1)))</f>
        <v>-1</v>
      </c>
      <c r="AY876" s="120"/>
    </row>
    <row r="877" spans="1:51" s="25" customFormat="1" ht="11.25">
      <c r="A877" s="124"/>
      <c r="B877" s="116">
        <v>876</v>
      </c>
      <c r="C877" s="134"/>
      <c r="D877" s="83"/>
      <c r="E877" s="84"/>
      <c r="F877" s="83"/>
      <c r="G877" s="85"/>
      <c r="H877" s="85"/>
      <c r="I877" s="86"/>
      <c r="J877" s="86"/>
      <c r="K877" s="85"/>
      <c r="L877" s="86"/>
      <c r="M877" s="118"/>
      <c r="N877" s="108"/>
      <c r="O877" s="109"/>
      <c r="P877" s="110"/>
      <c r="Q877" s="86"/>
      <c r="R877" s="86"/>
      <c r="S877" s="128">
        <f t="shared" si="367"/>
        <v>30479.845939999945</v>
      </c>
      <c r="T877" s="128">
        <f t="shared" si="368"/>
        <v>0</v>
      </c>
      <c r="U877" s="126">
        <f t="shared" si="373"/>
        <v>0</v>
      </c>
      <c r="V877" s="126">
        <f t="shared" si="374"/>
        <v>0</v>
      </c>
      <c r="W877" s="125">
        <f t="shared" si="375"/>
        <v>0</v>
      </c>
      <c r="X877" s="125">
        <f t="shared" si="376"/>
        <v>0</v>
      </c>
      <c r="Y877" s="127">
        <f t="shared" si="377"/>
        <v>1407.0099999999979</v>
      </c>
      <c r="Z877" s="127">
        <f t="shared" si="378"/>
        <v>479.84593999999817</v>
      </c>
      <c r="AA877" s="127">
        <f t="shared" si="379"/>
        <v>1407.0099999999979</v>
      </c>
      <c r="AB877" s="127">
        <f t="shared" si="380"/>
        <v>479.84593999999817</v>
      </c>
      <c r="AC877" s="91" t="str">
        <f>VLOOKUP(WEEKDAY(C877,2),Служебный!K$4:L$10,2)</f>
        <v>сб</v>
      </c>
      <c r="AD877" s="111" t="str">
        <f t="shared" si="388"/>
        <v/>
      </c>
      <c r="AE877" s="91" t="e">
        <f>VLOOKUP(G:G,Служебный!B:G,6,)</f>
        <v>#N/A</v>
      </c>
      <c r="AF877" s="91" t="e">
        <f>VLOOKUP(G:G,Служебный!B:G,3,FALSE)</f>
        <v>#N/A</v>
      </c>
      <c r="AG877" s="91" t="e">
        <f>VLOOKUP(G:G,Служебный!B:G,4,FALSE)</f>
        <v>#N/A</v>
      </c>
      <c r="AH877" s="112">
        <f t="shared" si="381"/>
        <v>0</v>
      </c>
      <c r="AI877" s="112">
        <f t="shared" si="382"/>
        <v>0</v>
      </c>
      <c r="AJ877" s="112" t="str">
        <f t="shared" si="363"/>
        <v>интрадей</v>
      </c>
      <c r="AK877" s="91" t="str">
        <f>IF(D877&lt;Служебный!P$3,"Раньше открытия",IF(D877&gt;Служебный!P$6,"Позже закрытия",IF(D877&lt;Служебный!P$4,Служебный!N$4,IF((D877&gt;Служебный!P$5),Служебный!N$6,Служебный!N$5))))</f>
        <v>9:30 - 11:00</v>
      </c>
      <c r="AL877" s="91">
        <f t="shared" si="383"/>
        <v>0</v>
      </c>
      <c r="AM877" s="91">
        <f t="shared" si="384"/>
        <v>0</v>
      </c>
      <c r="AN877" s="91" t="str">
        <f t="shared" si="369"/>
        <v/>
      </c>
      <c r="AO877" s="91" t="str">
        <f t="shared" si="370"/>
        <v/>
      </c>
      <c r="AP877" s="113" t="str">
        <f t="shared" si="371"/>
        <v/>
      </c>
      <c r="AQ877" s="114">
        <f t="shared" si="364"/>
        <v>0</v>
      </c>
      <c r="AR877" s="114">
        <f t="shared" si="365"/>
        <v>30000</v>
      </c>
      <c r="AS877" s="114">
        <f t="shared" si="366"/>
        <v>1.5994864666664823</v>
      </c>
      <c r="AT877" s="114">
        <f t="shared" si="372"/>
        <v>0</v>
      </c>
      <c r="AU877" s="91">
        <f t="shared" si="385"/>
        <v>0</v>
      </c>
      <c r="AV877" s="91">
        <f t="shared" si="386"/>
        <v>0</v>
      </c>
      <c r="AW877" s="91">
        <f t="shared" si="387"/>
        <v>0</v>
      </c>
      <c r="AX877" s="115">
        <f>IF(AV877=0,AX876,IF(VLOOKUP(C876,Сводный!I:L,2,FALSE)&lt;0,IF(AX876&lt;0,AX876-1,-1),IF(AX876&gt;0,AX876+1,1)))</f>
        <v>-1</v>
      </c>
      <c r="AY877" s="120"/>
    </row>
    <row r="878" spans="1:51" s="25" customFormat="1" ht="11.25">
      <c r="A878" s="124"/>
      <c r="B878" s="116">
        <v>877</v>
      </c>
      <c r="C878" s="134"/>
      <c r="D878" s="83"/>
      <c r="E878" s="84"/>
      <c r="F878" s="83"/>
      <c r="G878" s="85"/>
      <c r="H878" s="85"/>
      <c r="I878" s="86"/>
      <c r="J878" s="86"/>
      <c r="K878" s="85"/>
      <c r="L878" s="86"/>
      <c r="M878" s="118"/>
      <c r="N878" s="108"/>
      <c r="O878" s="109"/>
      <c r="P878" s="110"/>
      <c r="Q878" s="86"/>
      <c r="R878" s="86"/>
      <c r="S878" s="128">
        <f t="shared" si="367"/>
        <v>30479.845939999945</v>
      </c>
      <c r="T878" s="128">
        <f t="shared" si="368"/>
        <v>0</v>
      </c>
      <c r="U878" s="126">
        <f t="shared" si="373"/>
        <v>0</v>
      </c>
      <c r="V878" s="126">
        <f t="shared" si="374"/>
        <v>0</v>
      </c>
      <c r="W878" s="125">
        <f t="shared" si="375"/>
        <v>0</v>
      </c>
      <c r="X878" s="125">
        <f t="shared" si="376"/>
        <v>0</v>
      </c>
      <c r="Y878" s="127">
        <f t="shared" si="377"/>
        <v>1407.0099999999979</v>
      </c>
      <c r="Z878" s="127">
        <f t="shared" si="378"/>
        <v>479.84593999999817</v>
      </c>
      <c r="AA878" s="127">
        <f t="shared" si="379"/>
        <v>1407.0099999999979</v>
      </c>
      <c r="AB878" s="127">
        <f t="shared" si="380"/>
        <v>479.84593999999817</v>
      </c>
      <c r="AC878" s="91" t="str">
        <f>VLOOKUP(WEEKDAY(C878,2),Служебный!K$4:L$10,2)</f>
        <v>сб</v>
      </c>
      <c r="AD878" s="111" t="str">
        <f t="shared" si="388"/>
        <v/>
      </c>
      <c r="AE878" s="91" t="e">
        <f>VLOOKUP(G:G,Служебный!B:G,6,)</f>
        <v>#N/A</v>
      </c>
      <c r="AF878" s="91" t="e">
        <f>VLOOKUP(G:G,Служебный!B:G,3,FALSE)</f>
        <v>#N/A</v>
      </c>
      <c r="AG878" s="91" t="e">
        <f>VLOOKUP(G:G,Служебный!B:G,4,FALSE)</f>
        <v>#N/A</v>
      </c>
      <c r="AH878" s="112">
        <f t="shared" si="381"/>
        <v>0</v>
      </c>
      <c r="AI878" s="112">
        <f t="shared" si="382"/>
        <v>0</v>
      </c>
      <c r="AJ878" s="112" t="str">
        <f t="shared" si="363"/>
        <v>интрадей</v>
      </c>
      <c r="AK878" s="91" t="str">
        <f>IF(D878&lt;Служебный!P$3,"Раньше открытия",IF(D878&gt;Служебный!P$6,"Позже закрытия",IF(D878&lt;Служебный!P$4,Служебный!N$4,IF((D878&gt;Служебный!P$5),Служебный!N$6,Служебный!N$5))))</f>
        <v>9:30 - 11:00</v>
      </c>
      <c r="AL878" s="91">
        <f t="shared" si="383"/>
        <v>0</v>
      </c>
      <c r="AM878" s="91">
        <f t="shared" si="384"/>
        <v>0</v>
      </c>
      <c r="AN878" s="91" t="str">
        <f t="shared" si="369"/>
        <v/>
      </c>
      <c r="AO878" s="91" t="str">
        <f t="shared" si="370"/>
        <v/>
      </c>
      <c r="AP878" s="113" t="str">
        <f t="shared" si="371"/>
        <v/>
      </c>
      <c r="AQ878" s="114">
        <f t="shared" si="364"/>
        <v>0</v>
      </c>
      <c r="AR878" s="114">
        <f t="shared" si="365"/>
        <v>30000</v>
      </c>
      <c r="AS878" s="114">
        <f t="shared" si="366"/>
        <v>1.5994864666664823</v>
      </c>
      <c r="AT878" s="114">
        <f t="shared" si="372"/>
        <v>0</v>
      </c>
      <c r="AU878" s="91">
        <f t="shared" si="385"/>
        <v>0</v>
      </c>
      <c r="AV878" s="91">
        <f t="shared" si="386"/>
        <v>0</v>
      </c>
      <c r="AW878" s="91">
        <f t="shared" si="387"/>
        <v>0</v>
      </c>
      <c r="AX878" s="115">
        <f>IF(AV878=0,AX877,IF(VLOOKUP(C877,Сводный!I:L,2,FALSE)&lt;0,IF(AX877&lt;0,AX877-1,-1),IF(AX877&gt;0,AX877+1,1)))</f>
        <v>-1</v>
      </c>
      <c r="AY878" s="120"/>
    </row>
    <row r="879" spans="1:51" s="25" customFormat="1" ht="11.25">
      <c r="A879" s="124"/>
      <c r="B879" s="116">
        <v>878</v>
      </c>
      <c r="C879" s="134"/>
      <c r="D879" s="83"/>
      <c r="E879" s="84"/>
      <c r="F879" s="83"/>
      <c r="G879" s="85"/>
      <c r="H879" s="85"/>
      <c r="I879" s="86"/>
      <c r="J879" s="86"/>
      <c r="K879" s="85"/>
      <c r="L879" s="86"/>
      <c r="M879" s="118"/>
      <c r="N879" s="108"/>
      <c r="O879" s="109"/>
      <c r="P879" s="110"/>
      <c r="Q879" s="86"/>
      <c r="R879" s="86"/>
      <c r="S879" s="128">
        <f t="shared" si="367"/>
        <v>30479.845939999945</v>
      </c>
      <c r="T879" s="128">
        <f t="shared" si="368"/>
        <v>0</v>
      </c>
      <c r="U879" s="126">
        <f t="shared" si="373"/>
        <v>0</v>
      </c>
      <c r="V879" s="126">
        <f t="shared" si="374"/>
        <v>0</v>
      </c>
      <c r="W879" s="125">
        <f t="shared" si="375"/>
        <v>0</v>
      </c>
      <c r="X879" s="125">
        <f t="shared" si="376"/>
        <v>0</v>
      </c>
      <c r="Y879" s="127">
        <f t="shared" si="377"/>
        <v>1407.0099999999979</v>
      </c>
      <c r="Z879" s="127">
        <f t="shared" si="378"/>
        <v>479.84593999999817</v>
      </c>
      <c r="AA879" s="127">
        <f t="shared" si="379"/>
        <v>1407.0099999999979</v>
      </c>
      <c r="AB879" s="127">
        <f t="shared" si="380"/>
        <v>479.84593999999817</v>
      </c>
      <c r="AC879" s="91" t="str">
        <f>VLOOKUP(WEEKDAY(C879,2),Служебный!K$4:L$10,2)</f>
        <v>сб</v>
      </c>
      <c r="AD879" s="111" t="str">
        <f t="shared" si="388"/>
        <v/>
      </c>
      <c r="AE879" s="91" t="e">
        <f>VLOOKUP(G:G,Служебный!B:G,6,)</f>
        <v>#N/A</v>
      </c>
      <c r="AF879" s="91" t="e">
        <f>VLOOKUP(G:G,Служебный!B:G,3,FALSE)</f>
        <v>#N/A</v>
      </c>
      <c r="AG879" s="91" t="e">
        <f>VLOOKUP(G:G,Служебный!B:G,4,FALSE)</f>
        <v>#N/A</v>
      </c>
      <c r="AH879" s="112">
        <f t="shared" si="381"/>
        <v>0</v>
      </c>
      <c r="AI879" s="112">
        <f t="shared" si="382"/>
        <v>0</v>
      </c>
      <c r="AJ879" s="112" t="str">
        <f t="shared" si="363"/>
        <v>интрадей</v>
      </c>
      <c r="AK879" s="91" t="str">
        <f>IF(D879&lt;Служебный!P$3,"Раньше открытия",IF(D879&gt;Служебный!P$6,"Позже закрытия",IF(D879&lt;Служебный!P$4,Служебный!N$4,IF((D879&gt;Служебный!P$5),Служебный!N$6,Служебный!N$5))))</f>
        <v>9:30 - 11:00</v>
      </c>
      <c r="AL879" s="91">
        <f t="shared" si="383"/>
        <v>0</v>
      </c>
      <c r="AM879" s="91">
        <f t="shared" si="384"/>
        <v>0</v>
      </c>
      <c r="AN879" s="91" t="str">
        <f t="shared" si="369"/>
        <v/>
      </c>
      <c r="AO879" s="91" t="str">
        <f t="shared" si="370"/>
        <v/>
      </c>
      <c r="AP879" s="113" t="str">
        <f t="shared" si="371"/>
        <v/>
      </c>
      <c r="AQ879" s="114">
        <f t="shared" si="364"/>
        <v>0</v>
      </c>
      <c r="AR879" s="114">
        <f t="shared" si="365"/>
        <v>30000</v>
      </c>
      <c r="AS879" s="114">
        <f t="shared" si="366"/>
        <v>1.5994864666664823</v>
      </c>
      <c r="AT879" s="114">
        <f t="shared" si="372"/>
        <v>0</v>
      </c>
      <c r="AU879" s="91">
        <f t="shared" si="385"/>
        <v>0</v>
      </c>
      <c r="AV879" s="91">
        <f t="shared" si="386"/>
        <v>0</v>
      </c>
      <c r="AW879" s="91">
        <f t="shared" si="387"/>
        <v>0</v>
      </c>
      <c r="AX879" s="115">
        <f>IF(AV879=0,AX878,IF(VLOOKUP(C878,Сводный!I:L,2,FALSE)&lt;0,IF(AX878&lt;0,AX878-1,-1),IF(AX878&gt;0,AX878+1,1)))</f>
        <v>-1</v>
      </c>
      <c r="AY879" s="120"/>
    </row>
    <row r="880" spans="1:51" s="25" customFormat="1" ht="11.25">
      <c r="A880" s="124"/>
      <c r="B880" s="116">
        <v>879</v>
      </c>
      <c r="C880" s="134"/>
      <c r="D880" s="83"/>
      <c r="E880" s="84"/>
      <c r="F880" s="83"/>
      <c r="G880" s="85"/>
      <c r="H880" s="85"/>
      <c r="I880" s="86"/>
      <c r="J880" s="86"/>
      <c r="K880" s="85"/>
      <c r="L880" s="86"/>
      <c r="M880" s="118"/>
      <c r="N880" s="108"/>
      <c r="O880" s="109"/>
      <c r="P880" s="110"/>
      <c r="Q880" s="86"/>
      <c r="R880" s="86"/>
      <c r="S880" s="128">
        <f t="shared" si="367"/>
        <v>30479.845939999945</v>
      </c>
      <c r="T880" s="128">
        <f t="shared" si="368"/>
        <v>0</v>
      </c>
      <c r="U880" s="126">
        <f t="shared" si="373"/>
        <v>0</v>
      </c>
      <c r="V880" s="126">
        <f t="shared" si="374"/>
        <v>0</v>
      </c>
      <c r="W880" s="125">
        <f t="shared" si="375"/>
        <v>0</v>
      </c>
      <c r="X880" s="125">
        <f t="shared" si="376"/>
        <v>0</v>
      </c>
      <c r="Y880" s="127">
        <f t="shared" si="377"/>
        <v>1407.0099999999979</v>
      </c>
      <c r="Z880" s="127">
        <f t="shared" si="378"/>
        <v>479.84593999999817</v>
      </c>
      <c r="AA880" s="127">
        <f t="shared" si="379"/>
        <v>1407.0099999999979</v>
      </c>
      <c r="AB880" s="127">
        <f t="shared" si="380"/>
        <v>479.84593999999817</v>
      </c>
      <c r="AC880" s="91" t="str">
        <f>VLOOKUP(WEEKDAY(C880,2),Служебный!K$4:L$10,2)</f>
        <v>сб</v>
      </c>
      <c r="AD880" s="111" t="str">
        <f t="shared" si="388"/>
        <v/>
      </c>
      <c r="AE880" s="91" t="e">
        <f>VLOOKUP(G:G,Служебный!B:G,6,)</f>
        <v>#N/A</v>
      </c>
      <c r="AF880" s="91" t="e">
        <f>VLOOKUP(G:G,Служебный!B:G,3,FALSE)</f>
        <v>#N/A</v>
      </c>
      <c r="AG880" s="91" t="e">
        <f>VLOOKUP(G:G,Служебный!B:G,4,FALSE)</f>
        <v>#N/A</v>
      </c>
      <c r="AH880" s="112">
        <f t="shared" si="381"/>
        <v>0</v>
      </c>
      <c r="AI880" s="112">
        <f t="shared" si="382"/>
        <v>0</v>
      </c>
      <c r="AJ880" s="112" t="str">
        <f t="shared" si="363"/>
        <v>интрадей</v>
      </c>
      <c r="AK880" s="91" t="str">
        <f>IF(D880&lt;Служебный!P$3,"Раньше открытия",IF(D880&gt;Служебный!P$6,"Позже закрытия",IF(D880&lt;Служебный!P$4,Служебный!N$4,IF((D880&gt;Служебный!P$5),Служебный!N$6,Служебный!N$5))))</f>
        <v>9:30 - 11:00</v>
      </c>
      <c r="AL880" s="91">
        <f t="shared" si="383"/>
        <v>0</v>
      </c>
      <c r="AM880" s="91">
        <f t="shared" si="384"/>
        <v>0</v>
      </c>
      <c r="AN880" s="91" t="str">
        <f t="shared" si="369"/>
        <v/>
      </c>
      <c r="AO880" s="91" t="str">
        <f t="shared" si="370"/>
        <v/>
      </c>
      <c r="AP880" s="113" t="str">
        <f t="shared" si="371"/>
        <v/>
      </c>
      <c r="AQ880" s="114">
        <f t="shared" si="364"/>
        <v>0</v>
      </c>
      <c r="AR880" s="114">
        <f t="shared" si="365"/>
        <v>30000</v>
      </c>
      <c r="AS880" s="114">
        <f t="shared" si="366"/>
        <v>1.5994864666664823</v>
      </c>
      <c r="AT880" s="114">
        <f t="shared" si="372"/>
        <v>0</v>
      </c>
      <c r="AU880" s="91">
        <f t="shared" si="385"/>
        <v>0</v>
      </c>
      <c r="AV880" s="91">
        <f t="shared" si="386"/>
        <v>0</v>
      </c>
      <c r="AW880" s="91">
        <f t="shared" si="387"/>
        <v>0</v>
      </c>
      <c r="AX880" s="115">
        <f>IF(AV880=0,AX879,IF(VLOOKUP(C879,Сводный!I:L,2,FALSE)&lt;0,IF(AX879&lt;0,AX879-1,-1),IF(AX879&gt;0,AX879+1,1)))</f>
        <v>-1</v>
      </c>
      <c r="AY880" s="120"/>
    </row>
    <row r="881" spans="1:51" s="25" customFormat="1" ht="11.25">
      <c r="A881" s="124"/>
      <c r="B881" s="116">
        <v>880</v>
      </c>
      <c r="C881" s="134"/>
      <c r="D881" s="83"/>
      <c r="E881" s="84"/>
      <c r="F881" s="83"/>
      <c r="G881" s="85"/>
      <c r="H881" s="85"/>
      <c r="I881" s="86"/>
      <c r="J881" s="86"/>
      <c r="K881" s="85"/>
      <c r="L881" s="86"/>
      <c r="M881" s="118"/>
      <c r="N881" s="108"/>
      <c r="O881" s="109"/>
      <c r="P881" s="110"/>
      <c r="Q881" s="86"/>
      <c r="R881" s="86"/>
      <c r="S881" s="128">
        <f t="shared" si="367"/>
        <v>30479.845939999945</v>
      </c>
      <c r="T881" s="128">
        <f t="shared" si="368"/>
        <v>0</v>
      </c>
      <c r="U881" s="126">
        <f t="shared" si="373"/>
        <v>0</v>
      </c>
      <c r="V881" s="126">
        <f t="shared" si="374"/>
        <v>0</v>
      </c>
      <c r="W881" s="125">
        <f t="shared" si="375"/>
        <v>0</v>
      </c>
      <c r="X881" s="125">
        <f t="shared" si="376"/>
        <v>0</v>
      </c>
      <c r="Y881" s="127">
        <f t="shared" si="377"/>
        <v>1407.0099999999979</v>
      </c>
      <c r="Z881" s="127">
        <f t="shared" si="378"/>
        <v>479.84593999999817</v>
      </c>
      <c r="AA881" s="127">
        <f t="shared" si="379"/>
        <v>1407.0099999999979</v>
      </c>
      <c r="AB881" s="127">
        <f t="shared" si="380"/>
        <v>479.84593999999817</v>
      </c>
      <c r="AC881" s="91" t="str">
        <f>VLOOKUP(WEEKDAY(C881,2),Служебный!K$4:L$10,2)</f>
        <v>сб</v>
      </c>
      <c r="AD881" s="111" t="str">
        <f t="shared" si="388"/>
        <v/>
      </c>
      <c r="AE881" s="91" t="e">
        <f>VLOOKUP(G:G,Служебный!B:G,6,)</f>
        <v>#N/A</v>
      </c>
      <c r="AF881" s="91" t="e">
        <f>VLOOKUP(G:G,Служебный!B:G,3,FALSE)</f>
        <v>#N/A</v>
      </c>
      <c r="AG881" s="91" t="e">
        <f>VLOOKUP(G:G,Служебный!B:G,4,FALSE)</f>
        <v>#N/A</v>
      </c>
      <c r="AH881" s="112">
        <f t="shared" si="381"/>
        <v>0</v>
      </c>
      <c r="AI881" s="112">
        <f t="shared" si="382"/>
        <v>0</v>
      </c>
      <c r="AJ881" s="112" t="str">
        <f t="shared" si="363"/>
        <v>интрадей</v>
      </c>
      <c r="AK881" s="91" t="str">
        <f>IF(D881&lt;Служебный!P$3,"Раньше открытия",IF(D881&gt;Служебный!P$6,"Позже закрытия",IF(D881&lt;Служебный!P$4,Служебный!N$4,IF((D881&gt;Служебный!P$5),Служебный!N$6,Служебный!N$5))))</f>
        <v>9:30 - 11:00</v>
      </c>
      <c r="AL881" s="91">
        <f t="shared" si="383"/>
        <v>0</v>
      </c>
      <c r="AM881" s="91">
        <f t="shared" si="384"/>
        <v>0</v>
      </c>
      <c r="AN881" s="91" t="str">
        <f t="shared" si="369"/>
        <v/>
      </c>
      <c r="AO881" s="91" t="str">
        <f t="shared" si="370"/>
        <v/>
      </c>
      <c r="AP881" s="113" t="str">
        <f t="shared" si="371"/>
        <v/>
      </c>
      <c r="AQ881" s="114">
        <f t="shared" si="364"/>
        <v>0</v>
      </c>
      <c r="AR881" s="114">
        <f t="shared" si="365"/>
        <v>30000</v>
      </c>
      <c r="AS881" s="114">
        <f t="shared" si="366"/>
        <v>1.5994864666664823</v>
      </c>
      <c r="AT881" s="114">
        <f t="shared" si="372"/>
        <v>0</v>
      </c>
      <c r="AU881" s="91">
        <f t="shared" si="385"/>
        <v>0</v>
      </c>
      <c r="AV881" s="91">
        <f t="shared" si="386"/>
        <v>0</v>
      </c>
      <c r="AW881" s="91">
        <f t="shared" si="387"/>
        <v>0</v>
      </c>
      <c r="AX881" s="115">
        <f>IF(AV881=0,AX880,IF(VLOOKUP(C880,Сводный!I:L,2,FALSE)&lt;0,IF(AX880&lt;0,AX880-1,-1),IF(AX880&gt;0,AX880+1,1)))</f>
        <v>-1</v>
      </c>
      <c r="AY881" s="120"/>
    </row>
    <row r="882" spans="1:51" s="25" customFormat="1" ht="11.25">
      <c r="A882" s="124"/>
      <c r="B882" s="116">
        <v>881</v>
      </c>
      <c r="C882" s="134"/>
      <c r="D882" s="83"/>
      <c r="E882" s="84"/>
      <c r="F882" s="83"/>
      <c r="G882" s="85"/>
      <c r="H882" s="85"/>
      <c r="I882" s="86"/>
      <c r="J882" s="86"/>
      <c r="K882" s="85"/>
      <c r="L882" s="86"/>
      <c r="M882" s="118"/>
      <c r="N882" s="108"/>
      <c r="O882" s="109"/>
      <c r="P882" s="110"/>
      <c r="Q882" s="86"/>
      <c r="R882" s="86"/>
      <c r="S882" s="128">
        <f t="shared" si="367"/>
        <v>30479.845939999945</v>
      </c>
      <c r="T882" s="128">
        <f t="shared" si="368"/>
        <v>0</v>
      </c>
      <c r="U882" s="126">
        <f t="shared" si="373"/>
        <v>0</v>
      </c>
      <c r="V882" s="126">
        <f t="shared" si="374"/>
        <v>0</v>
      </c>
      <c r="W882" s="125">
        <f t="shared" si="375"/>
        <v>0</v>
      </c>
      <c r="X882" s="125">
        <f t="shared" si="376"/>
        <v>0</v>
      </c>
      <c r="Y882" s="127">
        <f t="shared" si="377"/>
        <v>1407.0099999999979</v>
      </c>
      <c r="Z882" s="127">
        <f t="shared" si="378"/>
        <v>479.84593999999817</v>
      </c>
      <c r="AA882" s="127">
        <f t="shared" si="379"/>
        <v>1407.0099999999979</v>
      </c>
      <c r="AB882" s="127">
        <f t="shared" si="380"/>
        <v>479.84593999999817</v>
      </c>
      <c r="AC882" s="91" t="str">
        <f>VLOOKUP(WEEKDAY(C882,2),Служебный!K$4:L$10,2)</f>
        <v>сб</v>
      </c>
      <c r="AD882" s="111" t="str">
        <f t="shared" si="388"/>
        <v/>
      </c>
      <c r="AE882" s="91" t="e">
        <f>VLOOKUP(G:G,Служебный!B:G,6,)</f>
        <v>#N/A</v>
      </c>
      <c r="AF882" s="91" t="e">
        <f>VLOOKUP(G:G,Служебный!B:G,3,FALSE)</f>
        <v>#N/A</v>
      </c>
      <c r="AG882" s="91" t="e">
        <f>VLOOKUP(G:G,Служебный!B:G,4,FALSE)</f>
        <v>#N/A</v>
      </c>
      <c r="AH882" s="112">
        <f t="shared" si="381"/>
        <v>0</v>
      </c>
      <c r="AI882" s="112">
        <f t="shared" si="382"/>
        <v>0</v>
      </c>
      <c r="AJ882" s="112" t="str">
        <f t="shared" si="363"/>
        <v>интрадей</v>
      </c>
      <c r="AK882" s="91" t="str">
        <f>IF(D882&lt;Служебный!P$3,"Раньше открытия",IF(D882&gt;Служебный!P$6,"Позже закрытия",IF(D882&lt;Служебный!P$4,Служебный!N$4,IF((D882&gt;Служебный!P$5),Служебный!N$6,Служебный!N$5))))</f>
        <v>9:30 - 11:00</v>
      </c>
      <c r="AL882" s="91">
        <f t="shared" si="383"/>
        <v>0</v>
      </c>
      <c r="AM882" s="91">
        <f t="shared" si="384"/>
        <v>0</v>
      </c>
      <c r="AN882" s="91" t="str">
        <f t="shared" si="369"/>
        <v/>
      </c>
      <c r="AO882" s="91" t="str">
        <f t="shared" si="370"/>
        <v/>
      </c>
      <c r="AP882" s="113" t="str">
        <f t="shared" si="371"/>
        <v/>
      </c>
      <c r="AQ882" s="114">
        <f t="shared" si="364"/>
        <v>0</v>
      </c>
      <c r="AR882" s="114">
        <f t="shared" si="365"/>
        <v>30000</v>
      </c>
      <c r="AS882" s="114">
        <f t="shared" si="366"/>
        <v>1.5994864666664823</v>
      </c>
      <c r="AT882" s="114">
        <f t="shared" si="372"/>
        <v>0</v>
      </c>
      <c r="AU882" s="91">
        <f t="shared" si="385"/>
        <v>0</v>
      </c>
      <c r="AV882" s="91">
        <f t="shared" si="386"/>
        <v>0</v>
      </c>
      <c r="AW882" s="91">
        <f t="shared" si="387"/>
        <v>0</v>
      </c>
      <c r="AX882" s="115">
        <f>IF(AV882=0,AX881,IF(VLOOKUP(C881,Сводный!I:L,2,FALSE)&lt;0,IF(AX881&lt;0,AX881-1,-1),IF(AX881&gt;0,AX881+1,1)))</f>
        <v>-1</v>
      </c>
      <c r="AY882" s="120"/>
    </row>
    <row r="883" spans="1:51" s="25" customFormat="1" ht="11.25">
      <c r="A883" s="124"/>
      <c r="B883" s="116">
        <v>882</v>
      </c>
      <c r="C883" s="134"/>
      <c r="D883" s="83"/>
      <c r="E883" s="84"/>
      <c r="F883" s="83"/>
      <c r="G883" s="85"/>
      <c r="H883" s="85"/>
      <c r="I883" s="86"/>
      <c r="J883" s="86"/>
      <c r="K883" s="85"/>
      <c r="L883" s="86"/>
      <c r="M883" s="118"/>
      <c r="N883" s="108"/>
      <c r="O883" s="109"/>
      <c r="P883" s="110"/>
      <c r="Q883" s="86"/>
      <c r="R883" s="86"/>
      <c r="S883" s="128">
        <f t="shared" si="367"/>
        <v>30479.845939999945</v>
      </c>
      <c r="T883" s="128">
        <f t="shared" si="368"/>
        <v>0</v>
      </c>
      <c r="U883" s="126">
        <f t="shared" si="373"/>
        <v>0</v>
      </c>
      <c r="V883" s="126">
        <f t="shared" si="374"/>
        <v>0</v>
      </c>
      <c r="W883" s="125">
        <f t="shared" si="375"/>
        <v>0</v>
      </c>
      <c r="X883" s="125">
        <f t="shared" si="376"/>
        <v>0</v>
      </c>
      <c r="Y883" s="127">
        <f t="shared" si="377"/>
        <v>1407.0099999999979</v>
      </c>
      <c r="Z883" s="127">
        <f t="shared" si="378"/>
        <v>479.84593999999817</v>
      </c>
      <c r="AA883" s="127">
        <f t="shared" si="379"/>
        <v>1407.0099999999979</v>
      </c>
      <c r="AB883" s="127">
        <f t="shared" si="380"/>
        <v>479.84593999999817</v>
      </c>
      <c r="AC883" s="91" t="str">
        <f>VLOOKUP(WEEKDAY(C883,2),Служебный!K$4:L$10,2)</f>
        <v>сб</v>
      </c>
      <c r="AD883" s="111" t="str">
        <f t="shared" si="388"/>
        <v/>
      </c>
      <c r="AE883" s="91" t="e">
        <f>VLOOKUP(G:G,Служебный!B:G,6,)</f>
        <v>#N/A</v>
      </c>
      <c r="AF883" s="91" t="e">
        <f>VLOOKUP(G:G,Служебный!B:G,3,FALSE)</f>
        <v>#N/A</v>
      </c>
      <c r="AG883" s="91" t="e">
        <f>VLOOKUP(G:G,Служебный!B:G,4,FALSE)</f>
        <v>#N/A</v>
      </c>
      <c r="AH883" s="112">
        <f t="shared" si="381"/>
        <v>0</v>
      </c>
      <c r="AI883" s="112">
        <f t="shared" si="382"/>
        <v>0</v>
      </c>
      <c r="AJ883" s="112" t="str">
        <f t="shared" si="363"/>
        <v>интрадей</v>
      </c>
      <c r="AK883" s="91" t="str">
        <f>IF(D883&lt;Служебный!P$3,"Раньше открытия",IF(D883&gt;Служебный!P$6,"Позже закрытия",IF(D883&lt;Служебный!P$4,Служебный!N$4,IF((D883&gt;Служебный!P$5),Служебный!N$6,Служебный!N$5))))</f>
        <v>9:30 - 11:00</v>
      </c>
      <c r="AL883" s="91">
        <f t="shared" si="383"/>
        <v>0</v>
      </c>
      <c r="AM883" s="91">
        <f t="shared" si="384"/>
        <v>0</v>
      </c>
      <c r="AN883" s="91" t="str">
        <f t="shared" si="369"/>
        <v/>
      </c>
      <c r="AO883" s="91" t="str">
        <f t="shared" si="370"/>
        <v/>
      </c>
      <c r="AP883" s="113" t="str">
        <f t="shared" si="371"/>
        <v/>
      </c>
      <c r="AQ883" s="114">
        <f t="shared" si="364"/>
        <v>0</v>
      </c>
      <c r="AR883" s="114">
        <f t="shared" si="365"/>
        <v>30000</v>
      </c>
      <c r="AS883" s="114">
        <f t="shared" si="366"/>
        <v>1.5994864666664823</v>
      </c>
      <c r="AT883" s="114">
        <f t="shared" si="372"/>
        <v>0</v>
      </c>
      <c r="AU883" s="91">
        <f t="shared" si="385"/>
        <v>0</v>
      </c>
      <c r="AV883" s="91">
        <f t="shared" si="386"/>
        <v>0</v>
      </c>
      <c r="AW883" s="91">
        <f t="shared" si="387"/>
        <v>0</v>
      </c>
      <c r="AX883" s="115">
        <f>IF(AV883=0,AX882,IF(VLOOKUP(C882,Сводный!I:L,2,FALSE)&lt;0,IF(AX882&lt;0,AX882-1,-1),IF(AX882&gt;0,AX882+1,1)))</f>
        <v>-1</v>
      </c>
      <c r="AY883" s="120"/>
    </row>
    <row r="884" spans="1:51" s="25" customFormat="1" ht="11.25">
      <c r="A884" s="124"/>
      <c r="B884" s="116">
        <v>883</v>
      </c>
      <c r="C884" s="134"/>
      <c r="D884" s="83"/>
      <c r="E884" s="84"/>
      <c r="F884" s="83"/>
      <c r="G884" s="85"/>
      <c r="H884" s="85"/>
      <c r="I884" s="86"/>
      <c r="J884" s="86"/>
      <c r="K884" s="85"/>
      <c r="L884" s="86"/>
      <c r="M884" s="118"/>
      <c r="N884" s="108"/>
      <c r="O884" s="109"/>
      <c r="P884" s="110"/>
      <c r="Q884" s="86"/>
      <c r="R884" s="86"/>
      <c r="S884" s="128">
        <f t="shared" si="367"/>
        <v>30479.845939999945</v>
      </c>
      <c r="T884" s="128">
        <f t="shared" si="368"/>
        <v>0</v>
      </c>
      <c r="U884" s="126">
        <f t="shared" si="373"/>
        <v>0</v>
      </c>
      <c r="V884" s="126">
        <f t="shared" si="374"/>
        <v>0</v>
      </c>
      <c r="W884" s="125">
        <f t="shared" si="375"/>
        <v>0</v>
      </c>
      <c r="X884" s="125">
        <f t="shared" si="376"/>
        <v>0</v>
      </c>
      <c r="Y884" s="127">
        <f t="shared" si="377"/>
        <v>1407.0099999999979</v>
      </c>
      <c r="Z884" s="127">
        <f t="shared" si="378"/>
        <v>479.84593999999817</v>
      </c>
      <c r="AA884" s="127">
        <f t="shared" si="379"/>
        <v>1407.0099999999979</v>
      </c>
      <c r="AB884" s="127">
        <f t="shared" si="380"/>
        <v>479.84593999999817</v>
      </c>
      <c r="AC884" s="91" t="str">
        <f>VLOOKUP(WEEKDAY(C884,2),Служебный!K$4:L$10,2)</f>
        <v>сб</v>
      </c>
      <c r="AD884" s="111" t="str">
        <f t="shared" si="388"/>
        <v/>
      </c>
      <c r="AE884" s="91" t="e">
        <f>VLOOKUP(G:G,Служебный!B:G,6,)</f>
        <v>#N/A</v>
      </c>
      <c r="AF884" s="91" t="e">
        <f>VLOOKUP(G:G,Служебный!B:G,3,FALSE)</f>
        <v>#N/A</v>
      </c>
      <c r="AG884" s="91" t="e">
        <f>VLOOKUP(G:G,Служебный!B:G,4,FALSE)</f>
        <v>#N/A</v>
      </c>
      <c r="AH884" s="112">
        <f t="shared" si="381"/>
        <v>0</v>
      </c>
      <c r="AI884" s="112">
        <f t="shared" si="382"/>
        <v>0</v>
      </c>
      <c r="AJ884" s="112" t="str">
        <f t="shared" si="363"/>
        <v>интрадей</v>
      </c>
      <c r="AK884" s="91" t="str">
        <f>IF(D884&lt;Служебный!P$3,"Раньше открытия",IF(D884&gt;Служебный!P$6,"Позже закрытия",IF(D884&lt;Служебный!P$4,Служебный!N$4,IF((D884&gt;Служебный!P$5),Служебный!N$6,Служебный!N$5))))</f>
        <v>9:30 - 11:00</v>
      </c>
      <c r="AL884" s="91">
        <f t="shared" si="383"/>
        <v>0</v>
      </c>
      <c r="AM884" s="91">
        <f t="shared" si="384"/>
        <v>0</v>
      </c>
      <c r="AN884" s="91" t="str">
        <f t="shared" si="369"/>
        <v/>
      </c>
      <c r="AO884" s="91" t="str">
        <f t="shared" si="370"/>
        <v/>
      </c>
      <c r="AP884" s="113" t="str">
        <f t="shared" si="371"/>
        <v/>
      </c>
      <c r="AQ884" s="114">
        <f t="shared" si="364"/>
        <v>0</v>
      </c>
      <c r="AR884" s="114">
        <f t="shared" si="365"/>
        <v>30000</v>
      </c>
      <c r="AS884" s="114">
        <f t="shared" si="366"/>
        <v>1.5994864666664823</v>
      </c>
      <c r="AT884" s="114">
        <f t="shared" si="372"/>
        <v>0</v>
      </c>
      <c r="AU884" s="91">
        <f t="shared" si="385"/>
        <v>0</v>
      </c>
      <c r="AV884" s="91">
        <f t="shared" si="386"/>
        <v>0</v>
      </c>
      <c r="AW884" s="91">
        <f t="shared" si="387"/>
        <v>0</v>
      </c>
      <c r="AX884" s="115">
        <f>IF(AV884=0,AX883,IF(VLOOKUP(C883,Сводный!I:L,2,FALSE)&lt;0,IF(AX883&lt;0,AX883-1,-1),IF(AX883&gt;0,AX883+1,1)))</f>
        <v>-1</v>
      </c>
      <c r="AY884" s="120"/>
    </row>
    <row r="885" spans="1:51" s="25" customFormat="1" ht="11.25">
      <c r="A885" s="124"/>
      <c r="B885" s="116">
        <v>884</v>
      </c>
      <c r="C885" s="134"/>
      <c r="D885" s="83"/>
      <c r="E885" s="84"/>
      <c r="F885" s="83"/>
      <c r="G885" s="85"/>
      <c r="H885" s="85"/>
      <c r="I885" s="86"/>
      <c r="J885" s="86"/>
      <c r="K885" s="85"/>
      <c r="L885" s="86"/>
      <c r="M885" s="118"/>
      <c r="N885" s="108"/>
      <c r="O885" s="109"/>
      <c r="P885" s="110"/>
      <c r="Q885" s="86"/>
      <c r="R885" s="86"/>
      <c r="S885" s="128">
        <f t="shared" si="367"/>
        <v>30479.845939999945</v>
      </c>
      <c r="T885" s="128">
        <f t="shared" si="368"/>
        <v>0</v>
      </c>
      <c r="U885" s="126">
        <f t="shared" si="373"/>
        <v>0</v>
      </c>
      <c r="V885" s="126">
        <f t="shared" si="374"/>
        <v>0</v>
      </c>
      <c r="W885" s="125">
        <f t="shared" si="375"/>
        <v>0</v>
      </c>
      <c r="X885" s="125">
        <f t="shared" si="376"/>
        <v>0</v>
      </c>
      <c r="Y885" s="127">
        <f t="shared" si="377"/>
        <v>1407.0099999999979</v>
      </c>
      <c r="Z885" s="127">
        <f t="shared" si="378"/>
        <v>479.84593999999817</v>
      </c>
      <c r="AA885" s="127">
        <f t="shared" si="379"/>
        <v>1407.0099999999979</v>
      </c>
      <c r="AB885" s="127">
        <f t="shared" si="380"/>
        <v>479.84593999999817</v>
      </c>
      <c r="AC885" s="91" t="str">
        <f>VLOOKUP(WEEKDAY(C885,2),Служебный!K$4:L$10,2)</f>
        <v>сб</v>
      </c>
      <c r="AD885" s="111" t="str">
        <f t="shared" si="388"/>
        <v/>
      </c>
      <c r="AE885" s="91" t="e">
        <f>VLOOKUP(G:G,Служебный!B:G,6,)</f>
        <v>#N/A</v>
      </c>
      <c r="AF885" s="91" t="e">
        <f>VLOOKUP(G:G,Служебный!B:G,3,FALSE)</f>
        <v>#N/A</v>
      </c>
      <c r="AG885" s="91" t="e">
        <f>VLOOKUP(G:G,Служебный!B:G,4,FALSE)</f>
        <v>#N/A</v>
      </c>
      <c r="AH885" s="112">
        <f t="shared" si="381"/>
        <v>0</v>
      </c>
      <c r="AI885" s="112">
        <f t="shared" si="382"/>
        <v>0</v>
      </c>
      <c r="AJ885" s="112" t="str">
        <f t="shared" si="363"/>
        <v>интрадей</v>
      </c>
      <c r="AK885" s="91" t="str">
        <f>IF(D885&lt;Служебный!P$3,"Раньше открытия",IF(D885&gt;Служебный!P$6,"Позже закрытия",IF(D885&lt;Служебный!P$4,Служебный!N$4,IF((D885&gt;Служебный!P$5),Служебный!N$6,Служебный!N$5))))</f>
        <v>9:30 - 11:00</v>
      </c>
      <c r="AL885" s="91">
        <f t="shared" si="383"/>
        <v>0</v>
      </c>
      <c r="AM885" s="91">
        <f t="shared" si="384"/>
        <v>0</v>
      </c>
      <c r="AN885" s="91" t="str">
        <f t="shared" si="369"/>
        <v/>
      </c>
      <c r="AO885" s="91" t="str">
        <f t="shared" si="370"/>
        <v/>
      </c>
      <c r="AP885" s="113" t="str">
        <f t="shared" si="371"/>
        <v/>
      </c>
      <c r="AQ885" s="114">
        <f t="shared" si="364"/>
        <v>0</v>
      </c>
      <c r="AR885" s="114">
        <f t="shared" si="365"/>
        <v>30000</v>
      </c>
      <c r="AS885" s="114">
        <f t="shared" si="366"/>
        <v>1.5994864666664823</v>
      </c>
      <c r="AT885" s="114">
        <f t="shared" si="372"/>
        <v>0</v>
      </c>
      <c r="AU885" s="91">
        <f t="shared" si="385"/>
        <v>0</v>
      </c>
      <c r="AV885" s="91">
        <f t="shared" si="386"/>
        <v>0</v>
      </c>
      <c r="AW885" s="91">
        <f t="shared" si="387"/>
        <v>0</v>
      </c>
      <c r="AX885" s="115">
        <f>IF(AV885=0,AX884,IF(VLOOKUP(C884,Сводный!I:L,2,FALSE)&lt;0,IF(AX884&lt;0,AX884-1,-1),IF(AX884&gt;0,AX884+1,1)))</f>
        <v>-1</v>
      </c>
      <c r="AY885" s="120"/>
    </row>
    <row r="886" spans="1:51" s="25" customFormat="1" ht="11.25">
      <c r="A886" s="124"/>
      <c r="B886" s="116">
        <v>885</v>
      </c>
      <c r="C886" s="134"/>
      <c r="D886" s="83"/>
      <c r="E886" s="84"/>
      <c r="F886" s="83"/>
      <c r="G886" s="85"/>
      <c r="H886" s="85"/>
      <c r="I886" s="86"/>
      <c r="J886" s="86"/>
      <c r="K886" s="85"/>
      <c r="L886" s="86"/>
      <c r="M886" s="118"/>
      <c r="N886" s="108"/>
      <c r="O886" s="109"/>
      <c r="P886" s="110"/>
      <c r="Q886" s="86"/>
      <c r="R886" s="86"/>
      <c r="S886" s="128">
        <f t="shared" si="367"/>
        <v>30479.845939999945</v>
      </c>
      <c r="T886" s="128">
        <f t="shared" si="368"/>
        <v>0</v>
      </c>
      <c r="U886" s="126">
        <f t="shared" si="373"/>
        <v>0</v>
      </c>
      <c r="V886" s="126">
        <f t="shared" si="374"/>
        <v>0</v>
      </c>
      <c r="W886" s="125">
        <f t="shared" si="375"/>
        <v>0</v>
      </c>
      <c r="X886" s="125">
        <f t="shared" si="376"/>
        <v>0</v>
      </c>
      <c r="Y886" s="127">
        <f t="shared" si="377"/>
        <v>1407.0099999999979</v>
      </c>
      <c r="Z886" s="127">
        <f t="shared" si="378"/>
        <v>479.84593999999817</v>
      </c>
      <c r="AA886" s="127">
        <f t="shared" si="379"/>
        <v>1407.0099999999979</v>
      </c>
      <c r="AB886" s="127">
        <f t="shared" si="380"/>
        <v>479.84593999999817</v>
      </c>
      <c r="AC886" s="91" t="str">
        <f>VLOOKUP(WEEKDAY(C886,2),Служебный!K$4:L$10,2)</f>
        <v>сб</v>
      </c>
      <c r="AD886" s="111" t="str">
        <f t="shared" si="388"/>
        <v/>
      </c>
      <c r="AE886" s="91" t="e">
        <f>VLOOKUP(G:G,Служебный!B:G,6,)</f>
        <v>#N/A</v>
      </c>
      <c r="AF886" s="91" t="e">
        <f>VLOOKUP(G:G,Служебный!B:G,3,FALSE)</f>
        <v>#N/A</v>
      </c>
      <c r="AG886" s="91" t="e">
        <f>VLOOKUP(G:G,Служебный!B:G,4,FALSE)</f>
        <v>#N/A</v>
      </c>
      <c r="AH886" s="112">
        <f t="shared" si="381"/>
        <v>0</v>
      </c>
      <c r="AI886" s="112">
        <f t="shared" si="382"/>
        <v>0</v>
      </c>
      <c r="AJ886" s="112" t="str">
        <f t="shared" si="363"/>
        <v>интрадей</v>
      </c>
      <c r="AK886" s="91" t="str">
        <f>IF(D886&lt;Служебный!P$3,"Раньше открытия",IF(D886&gt;Служебный!P$6,"Позже закрытия",IF(D886&lt;Служебный!P$4,Служебный!N$4,IF((D886&gt;Служебный!P$5),Служебный!N$6,Служебный!N$5))))</f>
        <v>9:30 - 11:00</v>
      </c>
      <c r="AL886" s="91">
        <f t="shared" si="383"/>
        <v>0</v>
      </c>
      <c r="AM886" s="91">
        <f t="shared" si="384"/>
        <v>0</v>
      </c>
      <c r="AN886" s="91" t="str">
        <f t="shared" si="369"/>
        <v/>
      </c>
      <c r="AO886" s="91" t="str">
        <f t="shared" si="370"/>
        <v/>
      </c>
      <c r="AP886" s="113" t="str">
        <f t="shared" si="371"/>
        <v/>
      </c>
      <c r="AQ886" s="114">
        <f t="shared" si="364"/>
        <v>0</v>
      </c>
      <c r="AR886" s="114">
        <f t="shared" si="365"/>
        <v>30000</v>
      </c>
      <c r="AS886" s="114">
        <f t="shared" si="366"/>
        <v>1.5994864666664823</v>
      </c>
      <c r="AT886" s="114">
        <f t="shared" si="372"/>
        <v>0</v>
      </c>
      <c r="AU886" s="91">
        <f t="shared" si="385"/>
        <v>0</v>
      </c>
      <c r="AV886" s="91">
        <f t="shared" si="386"/>
        <v>0</v>
      </c>
      <c r="AW886" s="91">
        <f t="shared" si="387"/>
        <v>0</v>
      </c>
      <c r="AX886" s="115">
        <f>IF(AV886=0,AX885,IF(VLOOKUP(C885,Сводный!I:L,2,FALSE)&lt;0,IF(AX885&lt;0,AX885-1,-1),IF(AX885&gt;0,AX885+1,1)))</f>
        <v>-1</v>
      </c>
      <c r="AY886" s="120"/>
    </row>
    <row r="887" spans="1:51" s="25" customFormat="1" ht="11.25">
      <c r="A887" s="124"/>
      <c r="B887" s="116">
        <v>886</v>
      </c>
      <c r="C887" s="134"/>
      <c r="D887" s="83"/>
      <c r="E887" s="84"/>
      <c r="F887" s="83"/>
      <c r="G887" s="85"/>
      <c r="H887" s="85"/>
      <c r="I887" s="86"/>
      <c r="J887" s="86"/>
      <c r="K887" s="85"/>
      <c r="L887" s="86"/>
      <c r="M887" s="118"/>
      <c r="N887" s="108"/>
      <c r="O887" s="109"/>
      <c r="P887" s="110"/>
      <c r="Q887" s="86"/>
      <c r="R887" s="86"/>
      <c r="S887" s="128">
        <f t="shared" si="367"/>
        <v>30479.845939999945</v>
      </c>
      <c r="T887" s="128">
        <f t="shared" si="368"/>
        <v>0</v>
      </c>
      <c r="U887" s="126">
        <f t="shared" si="373"/>
        <v>0</v>
      </c>
      <c r="V887" s="126">
        <f t="shared" si="374"/>
        <v>0</v>
      </c>
      <c r="W887" s="125">
        <f t="shared" si="375"/>
        <v>0</v>
      </c>
      <c r="X887" s="125">
        <f t="shared" si="376"/>
        <v>0</v>
      </c>
      <c r="Y887" s="127">
        <f t="shared" si="377"/>
        <v>1407.0099999999979</v>
      </c>
      <c r="Z887" s="127">
        <f t="shared" si="378"/>
        <v>479.84593999999817</v>
      </c>
      <c r="AA887" s="127">
        <f t="shared" si="379"/>
        <v>1407.0099999999979</v>
      </c>
      <c r="AB887" s="127">
        <f t="shared" si="380"/>
        <v>479.84593999999817</v>
      </c>
      <c r="AC887" s="91" t="str">
        <f>VLOOKUP(WEEKDAY(C887,2),Служебный!K$4:L$10,2)</f>
        <v>сб</v>
      </c>
      <c r="AD887" s="111" t="str">
        <f t="shared" si="388"/>
        <v/>
      </c>
      <c r="AE887" s="91" t="e">
        <f>VLOOKUP(G:G,Служебный!B:G,6,)</f>
        <v>#N/A</v>
      </c>
      <c r="AF887" s="91" t="e">
        <f>VLOOKUP(G:G,Служебный!B:G,3,FALSE)</f>
        <v>#N/A</v>
      </c>
      <c r="AG887" s="91" t="e">
        <f>VLOOKUP(G:G,Служебный!B:G,4,FALSE)</f>
        <v>#N/A</v>
      </c>
      <c r="AH887" s="112">
        <f t="shared" si="381"/>
        <v>0</v>
      </c>
      <c r="AI887" s="112">
        <f t="shared" si="382"/>
        <v>0</v>
      </c>
      <c r="AJ887" s="112" t="str">
        <f t="shared" si="363"/>
        <v>интрадей</v>
      </c>
      <c r="AK887" s="91" t="str">
        <f>IF(D887&lt;Служебный!P$3,"Раньше открытия",IF(D887&gt;Служебный!P$6,"Позже закрытия",IF(D887&lt;Служебный!P$4,Служебный!N$4,IF((D887&gt;Служебный!P$5),Служебный!N$6,Служебный!N$5))))</f>
        <v>9:30 - 11:00</v>
      </c>
      <c r="AL887" s="91">
        <f t="shared" si="383"/>
        <v>0</v>
      </c>
      <c r="AM887" s="91">
        <f t="shared" si="384"/>
        <v>0</v>
      </c>
      <c r="AN887" s="91" t="str">
        <f t="shared" si="369"/>
        <v/>
      </c>
      <c r="AO887" s="91" t="str">
        <f t="shared" si="370"/>
        <v/>
      </c>
      <c r="AP887" s="113" t="str">
        <f t="shared" si="371"/>
        <v/>
      </c>
      <c r="AQ887" s="114">
        <f t="shared" si="364"/>
        <v>0</v>
      </c>
      <c r="AR887" s="114">
        <f t="shared" si="365"/>
        <v>30000</v>
      </c>
      <c r="AS887" s="114">
        <f t="shared" si="366"/>
        <v>1.5994864666664823</v>
      </c>
      <c r="AT887" s="114">
        <f t="shared" si="372"/>
        <v>0</v>
      </c>
      <c r="AU887" s="91">
        <f t="shared" si="385"/>
        <v>0</v>
      </c>
      <c r="AV887" s="91">
        <f t="shared" si="386"/>
        <v>0</v>
      </c>
      <c r="AW887" s="91">
        <f t="shared" si="387"/>
        <v>0</v>
      </c>
      <c r="AX887" s="115">
        <f>IF(AV887=0,AX886,IF(VLOOKUP(C886,Сводный!I:L,2,FALSE)&lt;0,IF(AX886&lt;0,AX886-1,-1),IF(AX886&gt;0,AX886+1,1)))</f>
        <v>-1</v>
      </c>
      <c r="AY887" s="120"/>
    </row>
    <row r="888" spans="1:51" s="25" customFormat="1" ht="11.25">
      <c r="A888" s="124"/>
      <c r="B888" s="116">
        <v>887</v>
      </c>
      <c r="C888" s="134"/>
      <c r="D888" s="83"/>
      <c r="E888" s="84"/>
      <c r="F888" s="83"/>
      <c r="G888" s="85"/>
      <c r="H888" s="85"/>
      <c r="I888" s="86"/>
      <c r="J888" s="86"/>
      <c r="K888" s="85"/>
      <c r="L888" s="86"/>
      <c r="M888" s="118"/>
      <c r="N888" s="108"/>
      <c r="O888" s="109"/>
      <c r="P888" s="110"/>
      <c r="Q888" s="86"/>
      <c r="R888" s="86"/>
      <c r="S888" s="128">
        <f t="shared" si="367"/>
        <v>30479.845939999945</v>
      </c>
      <c r="T888" s="128">
        <f t="shared" si="368"/>
        <v>0</v>
      </c>
      <c r="U888" s="126">
        <f t="shared" si="373"/>
        <v>0</v>
      </c>
      <c r="V888" s="126">
        <f t="shared" si="374"/>
        <v>0</v>
      </c>
      <c r="W888" s="125">
        <f t="shared" si="375"/>
        <v>0</v>
      </c>
      <c r="X888" s="125">
        <f t="shared" si="376"/>
        <v>0</v>
      </c>
      <c r="Y888" s="127">
        <f t="shared" si="377"/>
        <v>1407.0099999999979</v>
      </c>
      <c r="Z888" s="127">
        <f t="shared" si="378"/>
        <v>479.84593999999817</v>
      </c>
      <c r="AA888" s="127">
        <f t="shared" si="379"/>
        <v>1407.0099999999979</v>
      </c>
      <c r="AB888" s="127">
        <f t="shared" si="380"/>
        <v>479.84593999999817</v>
      </c>
      <c r="AC888" s="91" t="str">
        <f>VLOOKUP(WEEKDAY(C888,2),Служебный!K$4:L$10,2)</f>
        <v>сб</v>
      </c>
      <c r="AD888" s="111" t="str">
        <f t="shared" si="388"/>
        <v/>
      </c>
      <c r="AE888" s="91" t="e">
        <f>VLOOKUP(G:G,Служебный!B:G,6,)</f>
        <v>#N/A</v>
      </c>
      <c r="AF888" s="91" t="e">
        <f>VLOOKUP(G:G,Служебный!B:G,3,FALSE)</f>
        <v>#N/A</v>
      </c>
      <c r="AG888" s="91" t="e">
        <f>VLOOKUP(G:G,Служебный!B:G,4,FALSE)</f>
        <v>#N/A</v>
      </c>
      <c r="AH888" s="112">
        <f t="shared" si="381"/>
        <v>0</v>
      </c>
      <c r="AI888" s="112">
        <f t="shared" si="382"/>
        <v>0</v>
      </c>
      <c r="AJ888" s="112" t="str">
        <f t="shared" si="363"/>
        <v>интрадей</v>
      </c>
      <c r="AK888" s="91" t="str">
        <f>IF(D888&lt;Служебный!P$3,"Раньше открытия",IF(D888&gt;Служебный!P$6,"Позже закрытия",IF(D888&lt;Служебный!P$4,Служебный!N$4,IF((D888&gt;Служебный!P$5),Служебный!N$6,Служебный!N$5))))</f>
        <v>9:30 - 11:00</v>
      </c>
      <c r="AL888" s="91">
        <f t="shared" si="383"/>
        <v>0</v>
      </c>
      <c r="AM888" s="91">
        <f t="shared" si="384"/>
        <v>0</v>
      </c>
      <c r="AN888" s="91" t="str">
        <f t="shared" si="369"/>
        <v/>
      </c>
      <c r="AO888" s="91" t="str">
        <f t="shared" si="370"/>
        <v/>
      </c>
      <c r="AP888" s="113" t="str">
        <f t="shared" si="371"/>
        <v/>
      </c>
      <c r="AQ888" s="114">
        <f t="shared" si="364"/>
        <v>0</v>
      </c>
      <c r="AR888" s="114">
        <f t="shared" si="365"/>
        <v>30000</v>
      </c>
      <c r="AS888" s="114">
        <f t="shared" si="366"/>
        <v>1.5994864666664823</v>
      </c>
      <c r="AT888" s="114">
        <f t="shared" si="372"/>
        <v>0</v>
      </c>
      <c r="AU888" s="91">
        <f t="shared" si="385"/>
        <v>0</v>
      </c>
      <c r="AV888" s="91">
        <f t="shared" si="386"/>
        <v>0</v>
      </c>
      <c r="AW888" s="91">
        <f t="shared" si="387"/>
        <v>0</v>
      </c>
      <c r="AX888" s="115">
        <f>IF(AV888=0,AX887,IF(VLOOKUP(C887,Сводный!I:L,2,FALSE)&lt;0,IF(AX887&lt;0,AX887-1,-1),IF(AX887&gt;0,AX887+1,1)))</f>
        <v>-1</v>
      </c>
      <c r="AY888" s="120"/>
    </row>
    <row r="889" spans="1:51" s="25" customFormat="1" ht="11.25">
      <c r="A889" s="124"/>
      <c r="B889" s="116">
        <v>888</v>
      </c>
      <c r="C889" s="134"/>
      <c r="D889" s="83"/>
      <c r="E889" s="84"/>
      <c r="F889" s="83"/>
      <c r="G889" s="85"/>
      <c r="H889" s="85"/>
      <c r="I889" s="86"/>
      <c r="J889" s="86"/>
      <c r="K889" s="85"/>
      <c r="L889" s="86"/>
      <c r="M889" s="118"/>
      <c r="N889" s="108"/>
      <c r="O889" s="109"/>
      <c r="P889" s="110"/>
      <c r="Q889" s="86"/>
      <c r="R889" s="86"/>
      <c r="S889" s="128">
        <f t="shared" si="367"/>
        <v>30479.845939999945</v>
      </c>
      <c r="T889" s="128">
        <f t="shared" si="368"/>
        <v>0</v>
      </c>
      <c r="U889" s="126">
        <f t="shared" si="373"/>
        <v>0</v>
      </c>
      <c r="V889" s="126">
        <f t="shared" si="374"/>
        <v>0</v>
      </c>
      <c r="W889" s="125">
        <f t="shared" si="375"/>
        <v>0</v>
      </c>
      <c r="X889" s="125">
        <f t="shared" si="376"/>
        <v>0</v>
      </c>
      <c r="Y889" s="127">
        <f t="shared" si="377"/>
        <v>1407.0099999999979</v>
      </c>
      <c r="Z889" s="127">
        <f t="shared" si="378"/>
        <v>479.84593999999817</v>
      </c>
      <c r="AA889" s="127">
        <f t="shared" si="379"/>
        <v>1407.0099999999979</v>
      </c>
      <c r="AB889" s="127">
        <f t="shared" si="380"/>
        <v>479.84593999999817</v>
      </c>
      <c r="AC889" s="91" t="str">
        <f>VLOOKUP(WEEKDAY(C889,2),Служебный!K$4:L$10,2)</f>
        <v>сб</v>
      </c>
      <c r="AD889" s="111" t="str">
        <f t="shared" si="388"/>
        <v/>
      </c>
      <c r="AE889" s="91" t="e">
        <f>VLOOKUP(G:G,Служебный!B:G,6,)</f>
        <v>#N/A</v>
      </c>
      <c r="AF889" s="91" t="e">
        <f>VLOOKUP(G:G,Служебный!B:G,3,FALSE)</f>
        <v>#N/A</v>
      </c>
      <c r="AG889" s="91" t="e">
        <f>VLOOKUP(G:G,Служебный!B:G,4,FALSE)</f>
        <v>#N/A</v>
      </c>
      <c r="AH889" s="112">
        <f t="shared" si="381"/>
        <v>0</v>
      </c>
      <c r="AI889" s="112">
        <f t="shared" si="382"/>
        <v>0</v>
      </c>
      <c r="AJ889" s="112" t="str">
        <f t="shared" si="363"/>
        <v>интрадей</v>
      </c>
      <c r="AK889" s="91" t="str">
        <f>IF(D889&lt;Служебный!P$3,"Раньше открытия",IF(D889&gt;Служебный!P$6,"Позже закрытия",IF(D889&lt;Служебный!P$4,Служебный!N$4,IF((D889&gt;Служебный!P$5),Служебный!N$6,Служебный!N$5))))</f>
        <v>9:30 - 11:00</v>
      </c>
      <c r="AL889" s="91">
        <f t="shared" si="383"/>
        <v>0</v>
      </c>
      <c r="AM889" s="91">
        <f t="shared" si="384"/>
        <v>0</v>
      </c>
      <c r="AN889" s="91" t="str">
        <f t="shared" si="369"/>
        <v/>
      </c>
      <c r="AO889" s="91" t="str">
        <f t="shared" si="370"/>
        <v/>
      </c>
      <c r="AP889" s="113" t="str">
        <f t="shared" si="371"/>
        <v/>
      </c>
      <c r="AQ889" s="114">
        <f t="shared" si="364"/>
        <v>0</v>
      </c>
      <c r="AR889" s="114">
        <f t="shared" si="365"/>
        <v>30000</v>
      </c>
      <c r="AS889" s="114">
        <f t="shared" si="366"/>
        <v>1.5994864666664823</v>
      </c>
      <c r="AT889" s="114">
        <f t="shared" si="372"/>
        <v>0</v>
      </c>
      <c r="AU889" s="91">
        <f t="shared" si="385"/>
        <v>0</v>
      </c>
      <c r="AV889" s="91">
        <f t="shared" si="386"/>
        <v>0</v>
      </c>
      <c r="AW889" s="91">
        <f t="shared" si="387"/>
        <v>0</v>
      </c>
      <c r="AX889" s="115">
        <f>IF(AV889=0,AX888,IF(VLOOKUP(C888,Сводный!I:L,2,FALSE)&lt;0,IF(AX888&lt;0,AX888-1,-1),IF(AX888&gt;0,AX888+1,1)))</f>
        <v>-1</v>
      </c>
      <c r="AY889" s="120"/>
    </row>
    <row r="890" spans="1:51" s="25" customFormat="1" ht="11.25">
      <c r="A890" s="124"/>
      <c r="B890" s="116">
        <v>889</v>
      </c>
      <c r="C890" s="134"/>
      <c r="D890" s="83"/>
      <c r="E890" s="84"/>
      <c r="F890" s="83"/>
      <c r="G890" s="85"/>
      <c r="H890" s="85"/>
      <c r="I890" s="86"/>
      <c r="J890" s="86"/>
      <c r="K890" s="85"/>
      <c r="L890" s="86"/>
      <c r="M890" s="118"/>
      <c r="N890" s="108"/>
      <c r="O890" s="109"/>
      <c r="P890" s="110"/>
      <c r="Q890" s="86"/>
      <c r="R890" s="86"/>
      <c r="S890" s="128">
        <f t="shared" si="367"/>
        <v>30479.845939999945</v>
      </c>
      <c r="T890" s="128">
        <f t="shared" si="368"/>
        <v>0</v>
      </c>
      <c r="U890" s="126">
        <f t="shared" si="373"/>
        <v>0</v>
      </c>
      <c r="V890" s="126">
        <f t="shared" si="374"/>
        <v>0</v>
      </c>
      <c r="W890" s="125">
        <f t="shared" si="375"/>
        <v>0</v>
      </c>
      <c r="X890" s="125">
        <f t="shared" si="376"/>
        <v>0</v>
      </c>
      <c r="Y890" s="127">
        <f t="shared" si="377"/>
        <v>1407.0099999999979</v>
      </c>
      <c r="Z890" s="127">
        <f t="shared" si="378"/>
        <v>479.84593999999817</v>
      </c>
      <c r="AA890" s="127">
        <f t="shared" si="379"/>
        <v>1407.0099999999979</v>
      </c>
      <c r="AB890" s="127">
        <f t="shared" si="380"/>
        <v>479.84593999999817</v>
      </c>
      <c r="AC890" s="91" t="str">
        <f>VLOOKUP(WEEKDAY(C890,2),Служебный!K$4:L$10,2)</f>
        <v>сб</v>
      </c>
      <c r="AD890" s="111" t="str">
        <f t="shared" si="388"/>
        <v/>
      </c>
      <c r="AE890" s="91" t="e">
        <f>VLOOKUP(G:G,Служебный!B:G,6,)</f>
        <v>#N/A</v>
      </c>
      <c r="AF890" s="91" t="e">
        <f>VLOOKUP(G:G,Служебный!B:G,3,FALSE)</f>
        <v>#N/A</v>
      </c>
      <c r="AG890" s="91" t="e">
        <f>VLOOKUP(G:G,Служебный!B:G,4,FALSE)</f>
        <v>#N/A</v>
      </c>
      <c r="AH890" s="112">
        <f t="shared" si="381"/>
        <v>0</v>
      </c>
      <c r="AI890" s="112">
        <f t="shared" si="382"/>
        <v>0</v>
      </c>
      <c r="AJ890" s="112" t="str">
        <f t="shared" si="363"/>
        <v>интрадей</v>
      </c>
      <c r="AK890" s="91" t="str">
        <f>IF(D890&lt;Служебный!P$3,"Раньше открытия",IF(D890&gt;Служебный!P$6,"Позже закрытия",IF(D890&lt;Служебный!P$4,Служебный!N$4,IF((D890&gt;Служебный!P$5),Служебный!N$6,Служебный!N$5))))</f>
        <v>9:30 - 11:00</v>
      </c>
      <c r="AL890" s="91">
        <f t="shared" si="383"/>
        <v>0</v>
      </c>
      <c r="AM890" s="91">
        <f t="shared" si="384"/>
        <v>0</v>
      </c>
      <c r="AN890" s="91" t="str">
        <f t="shared" si="369"/>
        <v/>
      </c>
      <c r="AO890" s="91" t="str">
        <f t="shared" si="370"/>
        <v/>
      </c>
      <c r="AP890" s="113" t="str">
        <f t="shared" si="371"/>
        <v/>
      </c>
      <c r="AQ890" s="114">
        <f t="shared" si="364"/>
        <v>0</v>
      </c>
      <c r="AR890" s="114">
        <f t="shared" si="365"/>
        <v>30000</v>
      </c>
      <c r="AS890" s="114">
        <f t="shared" si="366"/>
        <v>1.5994864666664823</v>
      </c>
      <c r="AT890" s="114">
        <f t="shared" si="372"/>
        <v>0</v>
      </c>
      <c r="AU890" s="91">
        <f t="shared" si="385"/>
        <v>0</v>
      </c>
      <c r="AV890" s="91">
        <f t="shared" si="386"/>
        <v>0</v>
      </c>
      <c r="AW890" s="91">
        <f t="shared" si="387"/>
        <v>0</v>
      </c>
      <c r="AX890" s="115">
        <f>IF(AV890=0,AX889,IF(VLOOKUP(C889,Сводный!I:L,2,FALSE)&lt;0,IF(AX889&lt;0,AX889-1,-1),IF(AX889&gt;0,AX889+1,1)))</f>
        <v>-1</v>
      </c>
      <c r="AY890" s="120"/>
    </row>
    <row r="891" spans="1:51" s="25" customFormat="1" ht="11.25">
      <c r="A891" s="124"/>
      <c r="B891" s="116">
        <v>890</v>
      </c>
      <c r="C891" s="134"/>
      <c r="D891" s="83"/>
      <c r="E891" s="84"/>
      <c r="F891" s="83"/>
      <c r="G891" s="85"/>
      <c r="H891" s="85"/>
      <c r="I891" s="86"/>
      <c r="J891" s="86"/>
      <c r="K891" s="85"/>
      <c r="L891" s="86"/>
      <c r="M891" s="118"/>
      <c r="N891" s="108"/>
      <c r="O891" s="109"/>
      <c r="P891" s="110"/>
      <c r="Q891" s="86"/>
      <c r="R891" s="86"/>
      <c r="S891" s="128">
        <f t="shared" si="367"/>
        <v>30479.845939999945</v>
      </c>
      <c r="T891" s="128">
        <f t="shared" si="368"/>
        <v>0</v>
      </c>
      <c r="U891" s="126">
        <f t="shared" si="373"/>
        <v>0</v>
      </c>
      <c r="V891" s="126">
        <f t="shared" si="374"/>
        <v>0</v>
      </c>
      <c r="W891" s="125">
        <f t="shared" si="375"/>
        <v>0</v>
      </c>
      <c r="X891" s="125">
        <f t="shared" si="376"/>
        <v>0</v>
      </c>
      <c r="Y891" s="127">
        <f t="shared" si="377"/>
        <v>1407.0099999999979</v>
      </c>
      <c r="Z891" s="127">
        <f t="shared" si="378"/>
        <v>479.84593999999817</v>
      </c>
      <c r="AA891" s="127">
        <f t="shared" si="379"/>
        <v>1407.0099999999979</v>
      </c>
      <c r="AB891" s="127">
        <f t="shared" si="380"/>
        <v>479.84593999999817</v>
      </c>
      <c r="AC891" s="91" t="str">
        <f>VLOOKUP(WEEKDAY(C891,2),Служебный!K$4:L$10,2)</f>
        <v>сб</v>
      </c>
      <c r="AD891" s="111" t="str">
        <f t="shared" si="388"/>
        <v/>
      </c>
      <c r="AE891" s="91" t="e">
        <f>VLOOKUP(G:G,Служебный!B:G,6,)</f>
        <v>#N/A</v>
      </c>
      <c r="AF891" s="91" t="e">
        <f>VLOOKUP(G:G,Служебный!B:G,3,FALSE)</f>
        <v>#N/A</v>
      </c>
      <c r="AG891" s="91" t="e">
        <f>VLOOKUP(G:G,Служебный!B:G,4,FALSE)</f>
        <v>#N/A</v>
      </c>
      <c r="AH891" s="112">
        <f t="shared" si="381"/>
        <v>0</v>
      </c>
      <c r="AI891" s="112">
        <f t="shared" si="382"/>
        <v>0</v>
      </c>
      <c r="AJ891" s="112" t="str">
        <f t="shared" si="363"/>
        <v>интрадей</v>
      </c>
      <c r="AK891" s="91" t="str">
        <f>IF(D891&lt;Служебный!P$3,"Раньше открытия",IF(D891&gt;Служебный!P$6,"Позже закрытия",IF(D891&lt;Служебный!P$4,Служебный!N$4,IF((D891&gt;Служебный!P$5),Служебный!N$6,Служебный!N$5))))</f>
        <v>9:30 - 11:00</v>
      </c>
      <c r="AL891" s="91">
        <f t="shared" si="383"/>
        <v>0</v>
      </c>
      <c r="AM891" s="91">
        <f t="shared" si="384"/>
        <v>0</v>
      </c>
      <c r="AN891" s="91" t="str">
        <f t="shared" si="369"/>
        <v/>
      </c>
      <c r="AO891" s="91" t="str">
        <f t="shared" si="370"/>
        <v/>
      </c>
      <c r="AP891" s="113" t="str">
        <f t="shared" si="371"/>
        <v/>
      </c>
      <c r="AQ891" s="114">
        <f t="shared" si="364"/>
        <v>0</v>
      </c>
      <c r="AR891" s="114">
        <f t="shared" si="365"/>
        <v>30000</v>
      </c>
      <c r="AS891" s="114">
        <f t="shared" si="366"/>
        <v>1.5994864666664823</v>
      </c>
      <c r="AT891" s="114">
        <f t="shared" si="372"/>
        <v>0</v>
      </c>
      <c r="AU891" s="91">
        <f t="shared" si="385"/>
        <v>0</v>
      </c>
      <c r="AV891" s="91">
        <f t="shared" si="386"/>
        <v>0</v>
      </c>
      <c r="AW891" s="91">
        <f t="shared" si="387"/>
        <v>0</v>
      </c>
      <c r="AX891" s="115">
        <f>IF(AV891=0,AX890,IF(VLOOKUP(C890,Сводный!I:L,2,FALSE)&lt;0,IF(AX890&lt;0,AX890-1,-1),IF(AX890&gt;0,AX890+1,1)))</f>
        <v>-1</v>
      </c>
      <c r="AY891" s="120"/>
    </row>
    <row r="892" spans="1:51" s="25" customFormat="1" ht="11.25">
      <c r="A892" s="124"/>
      <c r="B892" s="116">
        <v>891</v>
      </c>
      <c r="C892" s="134"/>
      <c r="D892" s="83"/>
      <c r="E892" s="84"/>
      <c r="F892" s="83"/>
      <c r="G892" s="85"/>
      <c r="H892" s="85"/>
      <c r="I892" s="86"/>
      <c r="J892" s="86"/>
      <c r="K892" s="85"/>
      <c r="L892" s="86"/>
      <c r="M892" s="118"/>
      <c r="N892" s="108"/>
      <c r="O892" s="109"/>
      <c r="P892" s="110"/>
      <c r="Q892" s="86"/>
      <c r="R892" s="86"/>
      <c r="S892" s="128">
        <f t="shared" si="367"/>
        <v>30479.845939999945</v>
      </c>
      <c r="T892" s="128">
        <f t="shared" si="368"/>
        <v>0</v>
      </c>
      <c r="U892" s="126">
        <f t="shared" si="373"/>
        <v>0</v>
      </c>
      <c r="V892" s="126">
        <f t="shared" si="374"/>
        <v>0</v>
      </c>
      <c r="W892" s="125">
        <f t="shared" si="375"/>
        <v>0</v>
      </c>
      <c r="X892" s="125">
        <f t="shared" si="376"/>
        <v>0</v>
      </c>
      <c r="Y892" s="127">
        <f t="shared" si="377"/>
        <v>1407.0099999999979</v>
      </c>
      <c r="Z892" s="127">
        <f t="shared" si="378"/>
        <v>479.84593999999817</v>
      </c>
      <c r="AA892" s="127">
        <f t="shared" si="379"/>
        <v>1407.0099999999979</v>
      </c>
      <c r="AB892" s="127">
        <f t="shared" si="380"/>
        <v>479.84593999999817</v>
      </c>
      <c r="AC892" s="91" t="str">
        <f>VLOOKUP(WEEKDAY(C892,2),Служебный!K$4:L$10,2)</f>
        <v>сб</v>
      </c>
      <c r="AD892" s="111" t="str">
        <f t="shared" si="388"/>
        <v/>
      </c>
      <c r="AE892" s="91" t="e">
        <f>VLOOKUP(G:G,Служебный!B:G,6,)</f>
        <v>#N/A</v>
      </c>
      <c r="AF892" s="91" t="e">
        <f>VLOOKUP(G:G,Служебный!B:G,3,FALSE)</f>
        <v>#N/A</v>
      </c>
      <c r="AG892" s="91" t="e">
        <f>VLOOKUP(G:G,Служебный!B:G,4,FALSE)</f>
        <v>#N/A</v>
      </c>
      <c r="AH892" s="112">
        <f t="shared" si="381"/>
        <v>0</v>
      </c>
      <c r="AI892" s="112">
        <f t="shared" si="382"/>
        <v>0</v>
      </c>
      <c r="AJ892" s="112" t="str">
        <f t="shared" si="363"/>
        <v>интрадей</v>
      </c>
      <c r="AK892" s="91" t="str">
        <f>IF(D892&lt;Служебный!P$3,"Раньше открытия",IF(D892&gt;Служебный!P$6,"Позже закрытия",IF(D892&lt;Служебный!P$4,Служебный!N$4,IF((D892&gt;Служебный!P$5),Служебный!N$6,Служебный!N$5))))</f>
        <v>9:30 - 11:00</v>
      </c>
      <c r="AL892" s="91">
        <f t="shared" si="383"/>
        <v>0</v>
      </c>
      <c r="AM892" s="91">
        <f t="shared" si="384"/>
        <v>0</v>
      </c>
      <c r="AN892" s="91" t="str">
        <f t="shared" si="369"/>
        <v/>
      </c>
      <c r="AO892" s="91" t="str">
        <f t="shared" si="370"/>
        <v/>
      </c>
      <c r="AP892" s="113" t="str">
        <f t="shared" si="371"/>
        <v/>
      </c>
      <c r="AQ892" s="114">
        <f t="shared" si="364"/>
        <v>0</v>
      </c>
      <c r="AR892" s="114">
        <f t="shared" si="365"/>
        <v>30000</v>
      </c>
      <c r="AS892" s="114">
        <f t="shared" si="366"/>
        <v>1.5994864666664823</v>
      </c>
      <c r="AT892" s="114">
        <f t="shared" si="372"/>
        <v>0</v>
      </c>
      <c r="AU892" s="91">
        <f t="shared" si="385"/>
        <v>0</v>
      </c>
      <c r="AV892" s="91">
        <f t="shared" si="386"/>
        <v>0</v>
      </c>
      <c r="AW892" s="91">
        <f t="shared" si="387"/>
        <v>0</v>
      </c>
      <c r="AX892" s="115">
        <f>IF(AV892=0,AX891,IF(VLOOKUP(C891,Сводный!I:L,2,FALSE)&lt;0,IF(AX891&lt;0,AX891-1,-1),IF(AX891&gt;0,AX891+1,1)))</f>
        <v>-1</v>
      </c>
      <c r="AY892" s="120"/>
    </row>
    <row r="893" spans="1:51" s="25" customFormat="1" ht="11.25">
      <c r="A893" s="124"/>
      <c r="B893" s="116">
        <v>892</v>
      </c>
      <c r="C893" s="134"/>
      <c r="D893" s="83"/>
      <c r="E893" s="84"/>
      <c r="F893" s="83"/>
      <c r="G893" s="85"/>
      <c r="H893" s="85"/>
      <c r="I893" s="86"/>
      <c r="J893" s="86"/>
      <c r="K893" s="85"/>
      <c r="L893" s="86"/>
      <c r="M893" s="118"/>
      <c r="N893" s="108"/>
      <c r="O893" s="109"/>
      <c r="P893" s="110"/>
      <c r="Q893" s="86"/>
      <c r="R893" s="86"/>
      <c r="S893" s="128">
        <f t="shared" si="367"/>
        <v>30479.845939999945</v>
      </c>
      <c r="T893" s="128">
        <f t="shared" si="368"/>
        <v>0</v>
      </c>
      <c r="U893" s="126">
        <f t="shared" si="373"/>
        <v>0</v>
      </c>
      <c r="V893" s="126">
        <f t="shared" si="374"/>
        <v>0</v>
      </c>
      <c r="W893" s="125">
        <f t="shared" si="375"/>
        <v>0</v>
      </c>
      <c r="X893" s="125">
        <f t="shared" si="376"/>
        <v>0</v>
      </c>
      <c r="Y893" s="127">
        <f t="shared" si="377"/>
        <v>1407.0099999999979</v>
      </c>
      <c r="Z893" s="127">
        <f t="shared" si="378"/>
        <v>479.84593999999817</v>
      </c>
      <c r="AA893" s="127">
        <f t="shared" si="379"/>
        <v>1407.0099999999979</v>
      </c>
      <c r="AB893" s="127">
        <f t="shared" si="380"/>
        <v>479.84593999999817</v>
      </c>
      <c r="AC893" s="91" t="str">
        <f>VLOOKUP(WEEKDAY(C893,2),Служебный!K$4:L$10,2)</f>
        <v>сб</v>
      </c>
      <c r="AD893" s="111" t="str">
        <f t="shared" si="388"/>
        <v/>
      </c>
      <c r="AE893" s="91" t="e">
        <f>VLOOKUP(G:G,Служебный!B:G,6,)</f>
        <v>#N/A</v>
      </c>
      <c r="AF893" s="91" t="e">
        <f>VLOOKUP(G:G,Служебный!B:G,3,FALSE)</f>
        <v>#N/A</v>
      </c>
      <c r="AG893" s="91" t="e">
        <f>VLOOKUP(G:G,Служебный!B:G,4,FALSE)</f>
        <v>#N/A</v>
      </c>
      <c r="AH893" s="112">
        <f t="shared" si="381"/>
        <v>0</v>
      </c>
      <c r="AI893" s="112">
        <f t="shared" si="382"/>
        <v>0</v>
      </c>
      <c r="AJ893" s="112" t="str">
        <f t="shared" si="363"/>
        <v>интрадей</v>
      </c>
      <c r="AK893" s="91" t="str">
        <f>IF(D893&lt;Служебный!P$3,"Раньше открытия",IF(D893&gt;Служебный!P$6,"Позже закрытия",IF(D893&lt;Служебный!P$4,Служебный!N$4,IF((D893&gt;Служебный!P$5),Служебный!N$6,Служебный!N$5))))</f>
        <v>9:30 - 11:00</v>
      </c>
      <c r="AL893" s="91">
        <f t="shared" si="383"/>
        <v>0</v>
      </c>
      <c r="AM893" s="91">
        <f t="shared" si="384"/>
        <v>0</v>
      </c>
      <c r="AN893" s="91" t="str">
        <f t="shared" si="369"/>
        <v/>
      </c>
      <c r="AO893" s="91" t="str">
        <f t="shared" si="370"/>
        <v/>
      </c>
      <c r="AP893" s="113" t="str">
        <f t="shared" si="371"/>
        <v/>
      </c>
      <c r="AQ893" s="114">
        <f t="shared" si="364"/>
        <v>0</v>
      </c>
      <c r="AR893" s="114">
        <f t="shared" si="365"/>
        <v>30000</v>
      </c>
      <c r="AS893" s="114">
        <f t="shared" si="366"/>
        <v>1.5994864666664823</v>
      </c>
      <c r="AT893" s="114">
        <f t="shared" si="372"/>
        <v>0</v>
      </c>
      <c r="AU893" s="91">
        <f t="shared" si="385"/>
        <v>0</v>
      </c>
      <c r="AV893" s="91">
        <f t="shared" si="386"/>
        <v>0</v>
      </c>
      <c r="AW893" s="91">
        <f t="shared" si="387"/>
        <v>0</v>
      </c>
      <c r="AX893" s="115">
        <f>IF(AV893=0,AX892,IF(VLOOKUP(C892,Сводный!I:L,2,FALSE)&lt;0,IF(AX892&lt;0,AX892-1,-1),IF(AX892&gt;0,AX892+1,1)))</f>
        <v>-1</v>
      </c>
      <c r="AY893" s="120"/>
    </row>
    <row r="894" spans="1:51" s="25" customFormat="1" ht="11.25">
      <c r="A894" s="124"/>
      <c r="B894" s="116">
        <v>893</v>
      </c>
      <c r="C894" s="134"/>
      <c r="D894" s="83"/>
      <c r="E894" s="84"/>
      <c r="F894" s="83"/>
      <c r="G894" s="85"/>
      <c r="H894" s="85"/>
      <c r="I894" s="86"/>
      <c r="J894" s="86"/>
      <c r="K894" s="85"/>
      <c r="L894" s="86"/>
      <c r="M894" s="118"/>
      <c r="N894" s="108"/>
      <c r="O894" s="109"/>
      <c r="P894" s="110"/>
      <c r="Q894" s="86"/>
      <c r="R894" s="86"/>
      <c r="S894" s="128">
        <f t="shared" si="367"/>
        <v>30479.845939999945</v>
      </c>
      <c r="T894" s="128">
        <f t="shared" si="368"/>
        <v>0</v>
      </c>
      <c r="U894" s="126">
        <f t="shared" si="373"/>
        <v>0</v>
      </c>
      <c r="V894" s="126">
        <f t="shared" si="374"/>
        <v>0</v>
      </c>
      <c r="W894" s="125">
        <f t="shared" si="375"/>
        <v>0</v>
      </c>
      <c r="X894" s="125">
        <f t="shared" si="376"/>
        <v>0</v>
      </c>
      <c r="Y894" s="127">
        <f t="shared" si="377"/>
        <v>1407.0099999999979</v>
      </c>
      <c r="Z894" s="127">
        <f t="shared" si="378"/>
        <v>479.84593999999817</v>
      </c>
      <c r="AA894" s="127">
        <f t="shared" si="379"/>
        <v>1407.0099999999979</v>
      </c>
      <c r="AB894" s="127">
        <f t="shared" si="380"/>
        <v>479.84593999999817</v>
      </c>
      <c r="AC894" s="91" t="str">
        <f>VLOOKUP(WEEKDAY(C894,2),Служебный!K$4:L$10,2)</f>
        <v>сб</v>
      </c>
      <c r="AD894" s="111" t="str">
        <f t="shared" si="388"/>
        <v/>
      </c>
      <c r="AE894" s="91" t="e">
        <f>VLOOKUP(G:G,Служебный!B:G,6,)</f>
        <v>#N/A</v>
      </c>
      <c r="AF894" s="91" t="e">
        <f>VLOOKUP(G:G,Служебный!B:G,3,FALSE)</f>
        <v>#N/A</v>
      </c>
      <c r="AG894" s="91" t="e">
        <f>VLOOKUP(G:G,Служебный!B:G,4,FALSE)</f>
        <v>#N/A</v>
      </c>
      <c r="AH894" s="112">
        <f t="shared" si="381"/>
        <v>0</v>
      </c>
      <c r="AI894" s="112">
        <f t="shared" si="382"/>
        <v>0</v>
      </c>
      <c r="AJ894" s="112" t="str">
        <f t="shared" si="363"/>
        <v>интрадей</v>
      </c>
      <c r="AK894" s="91" t="str">
        <f>IF(D894&lt;Служебный!P$3,"Раньше открытия",IF(D894&gt;Служебный!P$6,"Позже закрытия",IF(D894&lt;Служебный!P$4,Служебный!N$4,IF((D894&gt;Служебный!P$5),Служебный!N$6,Служебный!N$5))))</f>
        <v>9:30 - 11:00</v>
      </c>
      <c r="AL894" s="91">
        <f t="shared" si="383"/>
        <v>0</v>
      </c>
      <c r="AM894" s="91">
        <f t="shared" si="384"/>
        <v>0</v>
      </c>
      <c r="AN894" s="91" t="str">
        <f t="shared" si="369"/>
        <v/>
      </c>
      <c r="AO894" s="91" t="str">
        <f t="shared" si="370"/>
        <v/>
      </c>
      <c r="AP894" s="113" t="str">
        <f t="shared" si="371"/>
        <v/>
      </c>
      <c r="AQ894" s="114">
        <f t="shared" si="364"/>
        <v>0</v>
      </c>
      <c r="AR894" s="114">
        <f t="shared" si="365"/>
        <v>30000</v>
      </c>
      <c r="AS894" s="114">
        <f t="shared" si="366"/>
        <v>1.5994864666664823</v>
      </c>
      <c r="AT894" s="114">
        <f t="shared" si="372"/>
        <v>0</v>
      </c>
      <c r="AU894" s="91">
        <f t="shared" si="385"/>
        <v>0</v>
      </c>
      <c r="AV894" s="91">
        <f t="shared" si="386"/>
        <v>0</v>
      </c>
      <c r="AW894" s="91">
        <f t="shared" si="387"/>
        <v>0</v>
      </c>
      <c r="AX894" s="115">
        <f>IF(AV894=0,AX893,IF(VLOOKUP(C893,Сводный!I:L,2,FALSE)&lt;0,IF(AX893&lt;0,AX893-1,-1),IF(AX893&gt;0,AX893+1,1)))</f>
        <v>-1</v>
      </c>
      <c r="AY894" s="120"/>
    </row>
    <row r="895" spans="1:51" s="25" customFormat="1" ht="11.25">
      <c r="A895" s="124"/>
      <c r="B895" s="116">
        <v>894</v>
      </c>
      <c r="C895" s="134"/>
      <c r="D895" s="83"/>
      <c r="E895" s="84"/>
      <c r="F895" s="83"/>
      <c r="G895" s="85"/>
      <c r="H895" s="85"/>
      <c r="I895" s="86"/>
      <c r="J895" s="86"/>
      <c r="K895" s="85"/>
      <c r="L895" s="86"/>
      <c r="M895" s="118"/>
      <c r="N895" s="108"/>
      <c r="O895" s="109"/>
      <c r="P895" s="110"/>
      <c r="Q895" s="86"/>
      <c r="R895" s="86"/>
      <c r="S895" s="128">
        <f t="shared" si="367"/>
        <v>30479.845939999945</v>
      </c>
      <c r="T895" s="128">
        <f t="shared" si="368"/>
        <v>0</v>
      </c>
      <c r="U895" s="126">
        <f t="shared" si="373"/>
        <v>0</v>
      </c>
      <c r="V895" s="126">
        <f t="shared" si="374"/>
        <v>0</v>
      </c>
      <c r="W895" s="125">
        <f t="shared" si="375"/>
        <v>0</v>
      </c>
      <c r="X895" s="125">
        <f t="shared" si="376"/>
        <v>0</v>
      </c>
      <c r="Y895" s="127">
        <f t="shared" si="377"/>
        <v>1407.0099999999979</v>
      </c>
      <c r="Z895" s="127">
        <f t="shared" si="378"/>
        <v>479.84593999999817</v>
      </c>
      <c r="AA895" s="127">
        <f t="shared" si="379"/>
        <v>1407.0099999999979</v>
      </c>
      <c r="AB895" s="127">
        <f t="shared" si="380"/>
        <v>479.84593999999817</v>
      </c>
      <c r="AC895" s="91" t="str">
        <f>VLOOKUP(WEEKDAY(C895,2),Служебный!K$4:L$10,2)</f>
        <v>сб</v>
      </c>
      <c r="AD895" s="111" t="str">
        <f t="shared" si="388"/>
        <v/>
      </c>
      <c r="AE895" s="91" t="e">
        <f>VLOOKUP(G:G,Служебный!B:G,6,)</f>
        <v>#N/A</v>
      </c>
      <c r="AF895" s="91" t="e">
        <f>VLOOKUP(G:G,Служебный!B:G,3,FALSE)</f>
        <v>#N/A</v>
      </c>
      <c r="AG895" s="91" t="e">
        <f>VLOOKUP(G:G,Служебный!B:G,4,FALSE)</f>
        <v>#N/A</v>
      </c>
      <c r="AH895" s="112">
        <f t="shared" si="381"/>
        <v>0</v>
      </c>
      <c r="AI895" s="112">
        <f t="shared" si="382"/>
        <v>0</v>
      </c>
      <c r="AJ895" s="112" t="str">
        <f t="shared" si="363"/>
        <v>интрадей</v>
      </c>
      <c r="AK895" s="91" t="str">
        <f>IF(D895&lt;Служебный!P$3,"Раньше открытия",IF(D895&gt;Служебный!P$6,"Позже закрытия",IF(D895&lt;Служебный!P$4,Служебный!N$4,IF((D895&gt;Служебный!P$5),Служебный!N$6,Служебный!N$5))))</f>
        <v>9:30 - 11:00</v>
      </c>
      <c r="AL895" s="91">
        <f t="shared" si="383"/>
        <v>0</v>
      </c>
      <c r="AM895" s="91">
        <f t="shared" si="384"/>
        <v>0</v>
      </c>
      <c r="AN895" s="91" t="str">
        <f t="shared" si="369"/>
        <v/>
      </c>
      <c r="AO895" s="91" t="str">
        <f t="shared" si="370"/>
        <v/>
      </c>
      <c r="AP895" s="113" t="str">
        <f t="shared" si="371"/>
        <v/>
      </c>
      <c r="AQ895" s="114">
        <f t="shared" si="364"/>
        <v>0</v>
      </c>
      <c r="AR895" s="114">
        <f t="shared" si="365"/>
        <v>30000</v>
      </c>
      <c r="AS895" s="114">
        <f t="shared" si="366"/>
        <v>1.5994864666664823</v>
      </c>
      <c r="AT895" s="114">
        <f t="shared" si="372"/>
        <v>0</v>
      </c>
      <c r="AU895" s="91">
        <f t="shared" si="385"/>
        <v>0</v>
      </c>
      <c r="AV895" s="91">
        <f t="shared" si="386"/>
        <v>0</v>
      </c>
      <c r="AW895" s="91">
        <f t="shared" si="387"/>
        <v>0</v>
      </c>
      <c r="AX895" s="115">
        <f>IF(AV895=0,AX894,IF(VLOOKUP(C894,Сводный!I:L,2,FALSE)&lt;0,IF(AX894&lt;0,AX894-1,-1),IF(AX894&gt;0,AX894+1,1)))</f>
        <v>-1</v>
      </c>
      <c r="AY895" s="120"/>
    </row>
    <row r="896" spans="1:51" s="25" customFormat="1" ht="11.25">
      <c r="A896" s="124"/>
      <c r="B896" s="116">
        <v>895</v>
      </c>
      <c r="C896" s="134"/>
      <c r="D896" s="83"/>
      <c r="E896" s="84"/>
      <c r="F896" s="83"/>
      <c r="G896" s="85"/>
      <c r="H896" s="85"/>
      <c r="I896" s="86"/>
      <c r="J896" s="86"/>
      <c r="K896" s="85"/>
      <c r="L896" s="86"/>
      <c r="M896" s="118"/>
      <c r="N896" s="108"/>
      <c r="O896" s="109"/>
      <c r="P896" s="110"/>
      <c r="Q896" s="86"/>
      <c r="R896" s="86"/>
      <c r="S896" s="128">
        <f t="shared" si="367"/>
        <v>30479.845939999945</v>
      </c>
      <c r="T896" s="128">
        <f t="shared" si="368"/>
        <v>0</v>
      </c>
      <c r="U896" s="126">
        <f t="shared" si="373"/>
        <v>0</v>
      </c>
      <c r="V896" s="126">
        <f t="shared" si="374"/>
        <v>0</v>
      </c>
      <c r="W896" s="125">
        <f t="shared" si="375"/>
        <v>0</v>
      </c>
      <c r="X896" s="125">
        <f t="shared" si="376"/>
        <v>0</v>
      </c>
      <c r="Y896" s="127">
        <f t="shared" si="377"/>
        <v>1407.0099999999979</v>
      </c>
      <c r="Z896" s="127">
        <f t="shared" si="378"/>
        <v>479.84593999999817</v>
      </c>
      <c r="AA896" s="127">
        <f t="shared" si="379"/>
        <v>1407.0099999999979</v>
      </c>
      <c r="AB896" s="127">
        <f t="shared" si="380"/>
        <v>479.84593999999817</v>
      </c>
      <c r="AC896" s="91" t="str">
        <f>VLOOKUP(WEEKDAY(C896,2),Служебный!K$4:L$10,2)</f>
        <v>сб</v>
      </c>
      <c r="AD896" s="111" t="str">
        <f t="shared" si="388"/>
        <v/>
      </c>
      <c r="AE896" s="91" t="e">
        <f>VLOOKUP(G:G,Служебный!B:G,6,)</f>
        <v>#N/A</v>
      </c>
      <c r="AF896" s="91" t="e">
        <f>VLOOKUP(G:G,Служебный!B:G,3,FALSE)</f>
        <v>#N/A</v>
      </c>
      <c r="AG896" s="91" t="e">
        <f>VLOOKUP(G:G,Служебный!B:G,4,FALSE)</f>
        <v>#N/A</v>
      </c>
      <c r="AH896" s="112">
        <f t="shared" si="381"/>
        <v>0</v>
      </c>
      <c r="AI896" s="112">
        <f t="shared" si="382"/>
        <v>0</v>
      </c>
      <c r="AJ896" s="112" t="str">
        <f t="shared" si="363"/>
        <v>интрадей</v>
      </c>
      <c r="AK896" s="91" t="str">
        <f>IF(D896&lt;Служебный!P$3,"Раньше открытия",IF(D896&gt;Служебный!P$6,"Позже закрытия",IF(D896&lt;Служебный!P$4,Служебный!N$4,IF((D896&gt;Служебный!P$5),Служебный!N$6,Служебный!N$5))))</f>
        <v>9:30 - 11:00</v>
      </c>
      <c r="AL896" s="91">
        <f t="shared" si="383"/>
        <v>0</v>
      </c>
      <c r="AM896" s="91">
        <f t="shared" si="384"/>
        <v>0</v>
      </c>
      <c r="AN896" s="91" t="str">
        <f t="shared" si="369"/>
        <v/>
      </c>
      <c r="AO896" s="91" t="str">
        <f t="shared" si="370"/>
        <v/>
      </c>
      <c r="AP896" s="113" t="str">
        <f t="shared" si="371"/>
        <v/>
      </c>
      <c r="AQ896" s="114">
        <f t="shared" si="364"/>
        <v>0</v>
      </c>
      <c r="AR896" s="114">
        <f t="shared" si="365"/>
        <v>30000</v>
      </c>
      <c r="AS896" s="114">
        <f t="shared" si="366"/>
        <v>1.5994864666664823</v>
      </c>
      <c r="AT896" s="114">
        <f t="shared" si="372"/>
        <v>0</v>
      </c>
      <c r="AU896" s="91">
        <f t="shared" si="385"/>
        <v>0</v>
      </c>
      <c r="AV896" s="91">
        <f t="shared" si="386"/>
        <v>0</v>
      </c>
      <c r="AW896" s="91">
        <f t="shared" si="387"/>
        <v>0</v>
      </c>
      <c r="AX896" s="115">
        <f>IF(AV896=0,AX895,IF(VLOOKUP(C895,Сводный!I:L,2,FALSE)&lt;0,IF(AX895&lt;0,AX895-1,-1),IF(AX895&gt;0,AX895+1,1)))</f>
        <v>-1</v>
      </c>
      <c r="AY896" s="120"/>
    </row>
    <row r="897" spans="1:51" s="25" customFormat="1" ht="11.25">
      <c r="A897" s="124"/>
      <c r="B897" s="116">
        <v>896</v>
      </c>
      <c r="C897" s="134"/>
      <c r="D897" s="83"/>
      <c r="E897" s="84"/>
      <c r="F897" s="83"/>
      <c r="G897" s="85"/>
      <c r="H897" s="85"/>
      <c r="I897" s="86"/>
      <c r="J897" s="86"/>
      <c r="K897" s="85"/>
      <c r="L897" s="86"/>
      <c r="M897" s="118"/>
      <c r="N897" s="108"/>
      <c r="O897" s="109"/>
      <c r="P897" s="110"/>
      <c r="Q897" s="86"/>
      <c r="R897" s="86"/>
      <c r="S897" s="128">
        <f t="shared" si="367"/>
        <v>30479.845939999945</v>
      </c>
      <c r="T897" s="128">
        <f t="shared" si="368"/>
        <v>0</v>
      </c>
      <c r="U897" s="126">
        <f t="shared" si="373"/>
        <v>0</v>
      </c>
      <c r="V897" s="126">
        <f t="shared" si="374"/>
        <v>0</v>
      </c>
      <c r="W897" s="125">
        <f t="shared" si="375"/>
        <v>0</v>
      </c>
      <c r="X897" s="125">
        <f t="shared" si="376"/>
        <v>0</v>
      </c>
      <c r="Y897" s="127">
        <f t="shared" si="377"/>
        <v>1407.0099999999979</v>
      </c>
      <c r="Z897" s="127">
        <f t="shared" si="378"/>
        <v>479.84593999999817</v>
      </c>
      <c r="AA897" s="127">
        <f t="shared" si="379"/>
        <v>1407.0099999999979</v>
      </c>
      <c r="AB897" s="127">
        <f t="shared" si="380"/>
        <v>479.84593999999817</v>
      </c>
      <c r="AC897" s="91" t="str">
        <f>VLOOKUP(WEEKDAY(C897,2),Служебный!K$4:L$10,2)</f>
        <v>сб</v>
      </c>
      <c r="AD897" s="111" t="str">
        <f t="shared" si="388"/>
        <v/>
      </c>
      <c r="AE897" s="91" t="e">
        <f>VLOOKUP(G:G,Служебный!B:G,6,)</f>
        <v>#N/A</v>
      </c>
      <c r="AF897" s="91" t="e">
        <f>VLOOKUP(G:G,Служебный!B:G,3,FALSE)</f>
        <v>#N/A</v>
      </c>
      <c r="AG897" s="91" t="e">
        <f>VLOOKUP(G:G,Служебный!B:G,4,FALSE)</f>
        <v>#N/A</v>
      </c>
      <c r="AH897" s="112">
        <f t="shared" si="381"/>
        <v>0</v>
      </c>
      <c r="AI897" s="112">
        <f t="shared" si="382"/>
        <v>0</v>
      </c>
      <c r="AJ897" s="112" t="str">
        <f t="shared" si="363"/>
        <v>интрадей</v>
      </c>
      <c r="AK897" s="91" t="str">
        <f>IF(D897&lt;Служебный!P$3,"Раньше открытия",IF(D897&gt;Служебный!P$6,"Позже закрытия",IF(D897&lt;Служебный!P$4,Служебный!N$4,IF((D897&gt;Служебный!P$5),Служебный!N$6,Служебный!N$5))))</f>
        <v>9:30 - 11:00</v>
      </c>
      <c r="AL897" s="91">
        <f t="shared" si="383"/>
        <v>0</v>
      </c>
      <c r="AM897" s="91">
        <f t="shared" si="384"/>
        <v>0</v>
      </c>
      <c r="AN897" s="91" t="str">
        <f t="shared" si="369"/>
        <v/>
      </c>
      <c r="AO897" s="91" t="str">
        <f t="shared" si="370"/>
        <v/>
      </c>
      <c r="AP897" s="113" t="str">
        <f t="shared" si="371"/>
        <v/>
      </c>
      <c r="AQ897" s="114">
        <f t="shared" si="364"/>
        <v>0</v>
      </c>
      <c r="AR897" s="114">
        <f t="shared" si="365"/>
        <v>30000</v>
      </c>
      <c r="AS897" s="114">
        <f t="shared" si="366"/>
        <v>1.5994864666664823</v>
      </c>
      <c r="AT897" s="114">
        <f t="shared" si="372"/>
        <v>0</v>
      </c>
      <c r="AU897" s="91">
        <f t="shared" si="385"/>
        <v>0</v>
      </c>
      <c r="AV897" s="91">
        <f t="shared" si="386"/>
        <v>0</v>
      </c>
      <c r="AW897" s="91">
        <f t="shared" si="387"/>
        <v>0</v>
      </c>
      <c r="AX897" s="115">
        <f>IF(AV897=0,AX896,IF(VLOOKUP(C896,Сводный!I:L,2,FALSE)&lt;0,IF(AX896&lt;0,AX896-1,-1),IF(AX896&gt;0,AX896+1,1)))</f>
        <v>-1</v>
      </c>
      <c r="AY897" s="120"/>
    </row>
    <row r="898" spans="1:51" s="25" customFormat="1" ht="11.25">
      <c r="A898" s="124"/>
      <c r="B898" s="116">
        <v>897</v>
      </c>
      <c r="C898" s="134"/>
      <c r="D898" s="83"/>
      <c r="E898" s="84"/>
      <c r="F898" s="83"/>
      <c r="G898" s="85"/>
      <c r="H898" s="85"/>
      <c r="I898" s="86"/>
      <c r="J898" s="86"/>
      <c r="K898" s="85"/>
      <c r="L898" s="86"/>
      <c r="M898" s="118"/>
      <c r="N898" s="108"/>
      <c r="O898" s="109"/>
      <c r="P898" s="110"/>
      <c r="Q898" s="86"/>
      <c r="R898" s="86"/>
      <c r="S898" s="128">
        <f t="shared" si="367"/>
        <v>30479.845939999945</v>
      </c>
      <c r="T898" s="128">
        <f t="shared" si="368"/>
        <v>0</v>
      </c>
      <c r="U898" s="126">
        <f t="shared" si="373"/>
        <v>0</v>
      </c>
      <c r="V898" s="126">
        <f t="shared" si="374"/>
        <v>0</v>
      </c>
      <c r="W898" s="125">
        <f t="shared" si="375"/>
        <v>0</v>
      </c>
      <c r="X898" s="125">
        <f t="shared" si="376"/>
        <v>0</v>
      </c>
      <c r="Y898" s="127">
        <f t="shared" si="377"/>
        <v>1407.0099999999979</v>
      </c>
      <c r="Z898" s="127">
        <f t="shared" si="378"/>
        <v>479.84593999999817</v>
      </c>
      <c r="AA898" s="127">
        <f t="shared" si="379"/>
        <v>1407.0099999999979</v>
      </c>
      <c r="AB898" s="127">
        <f t="shared" si="380"/>
        <v>479.84593999999817</v>
      </c>
      <c r="AC898" s="91" t="str">
        <f>VLOOKUP(WEEKDAY(C898,2),Служебный!K$4:L$10,2)</f>
        <v>сб</v>
      </c>
      <c r="AD898" s="111" t="str">
        <f t="shared" si="388"/>
        <v/>
      </c>
      <c r="AE898" s="91" t="e">
        <f>VLOOKUP(G:G,Служебный!B:G,6,)</f>
        <v>#N/A</v>
      </c>
      <c r="AF898" s="91" t="e">
        <f>VLOOKUP(G:G,Служебный!B:G,3,FALSE)</f>
        <v>#N/A</v>
      </c>
      <c r="AG898" s="91" t="e">
        <f>VLOOKUP(G:G,Служебный!B:G,4,FALSE)</f>
        <v>#N/A</v>
      </c>
      <c r="AH898" s="112">
        <f t="shared" si="381"/>
        <v>0</v>
      </c>
      <c r="AI898" s="112">
        <f t="shared" si="382"/>
        <v>0</v>
      </c>
      <c r="AJ898" s="112" t="str">
        <f t="shared" ref="AJ898:AJ961" si="389">IFERROR(IF(FLOOR((AH898/86400),1)=0,"интрадей",(FLOOR((AH898/86400),1))-(FLOOR((AH898/86400),1))-NETWORKDAYS(E898,C898)),IF(FLOOR((AH898/86400),1)=0,"интрадей",(FLOOR((AH898/86400),1))))</f>
        <v>интрадей</v>
      </c>
      <c r="AK898" s="91" t="str">
        <f>IF(D898&lt;Служебный!P$3,"Раньше открытия",IF(D898&gt;Служебный!P$6,"Позже закрытия",IF(D898&lt;Служебный!P$4,Служебный!N$4,IF((D898&gt;Служебный!P$5),Служебный!N$6,Служебный!N$5))))</f>
        <v>9:30 - 11:00</v>
      </c>
      <c r="AL898" s="91">
        <f t="shared" si="383"/>
        <v>0</v>
      </c>
      <c r="AM898" s="91">
        <f t="shared" si="384"/>
        <v>0</v>
      </c>
      <c r="AN898" s="91" t="str">
        <f t="shared" si="369"/>
        <v/>
      </c>
      <c r="AO898" s="91" t="str">
        <f t="shared" si="370"/>
        <v/>
      </c>
      <c r="AP898" s="113" t="str">
        <f t="shared" si="371"/>
        <v/>
      </c>
      <c r="AQ898" s="114">
        <f t="shared" ref="AQ898:AQ961" si="390">IF(AV898&lt;&gt;0,S898,0)</f>
        <v>0</v>
      </c>
      <c r="AR898" s="114">
        <f t="shared" si="365"/>
        <v>30000</v>
      </c>
      <c r="AS898" s="114">
        <f t="shared" si="366"/>
        <v>1.5994864666664823</v>
      </c>
      <c r="AT898" s="114">
        <f t="shared" si="372"/>
        <v>0</v>
      </c>
      <c r="AU898" s="91">
        <f t="shared" si="385"/>
        <v>0</v>
      </c>
      <c r="AV898" s="91">
        <f t="shared" si="386"/>
        <v>0</v>
      </c>
      <c r="AW898" s="91">
        <f t="shared" si="387"/>
        <v>0</v>
      </c>
      <c r="AX898" s="115">
        <f>IF(AV898=0,AX897,IF(VLOOKUP(C897,Сводный!I:L,2,FALSE)&lt;0,IF(AX897&lt;0,AX897-1,-1),IF(AX897&gt;0,AX897+1,1)))</f>
        <v>-1</v>
      </c>
      <c r="AY898" s="120"/>
    </row>
    <row r="899" spans="1:51" s="25" customFormat="1" ht="11.25">
      <c r="A899" s="124"/>
      <c r="B899" s="116">
        <v>898</v>
      </c>
      <c r="C899" s="134"/>
      <c r="D899" s="83"/>
      <c r="E899" s="84"/>
      <c r="F899" s="83"/>
      <c r="G899" s="85"/>
      <c r="H899" s="85"/>
      <c r="I899" s="86"/>
      <c r="J899" s="86"/>
      <c r="K899" s="85"/>
      <c r="L899" s="86"/>
      <c r="M899" s="118"/>
      <c r="N899" s="108"/>
      <c r="O899" s="109"/>
      <c r="P899" s="110"/>
      <c r="Q899" s="86"/>
      <c r="R899" s="86"/>
      <c r="S899" s="128">
        <f t="shared" si="367"/>
        <v>30479.845939999945</v>
      </c>
      <c r="T899" s="128">
        <f t="shared" si="368"/>
        <v>0</v>
      </c>
      <c r="U899" s="126">
        <f t="shared" si="373"/>
        <v>0</v>
      </c>
      <c r="V899" s="126">
        <f t="shared" si="374"/>
        <v>0</v>
      </c>
      <c r="W899" s="125">
        <f t="shared" si="375"/>
        <v>0</v>
      </c>
      <c r="X899" s="125">
        <f t="shared" si="376"/>
        <v>0</v>
      </c>
      <c r="Y899" s="127">
        <f t="shared" si="377"/>
        <v>1407.0099999999979</v>
      </c>
      <c r="Z899" s="127">
        <f t="shared" si="378"/>
        <v>479.84593999999817</v>
      </c>
      <c r="AA899" s="127">
        <f t="shared" si="379"/>
        <v>1407.0099999999979</v>
      </c>
      <c r="AB899" s="127">
        <f t="shared" si="380"/>
        <v>479.84593999999817</v>
      </c>
      <c r="AC899" s="91" t="str">
        <f>VLOOKUP(WEEKDAY(C899,2),Служебный!K$4:L$10,2)</f>
        <v>сб</v>
      </c>
      <c r="AD899" s="111" t="str">
        <f t="shared" si="388"/>
        <v/>
      </c>
      <c r="AE899" s="91" t="e">
        <f>VLOOKUP(G:G,Служебный!B:G,6,)</f>
        <v>#N/A</v>
      </c>
      <c r="AF899" s="91" t="e">
        <f>VLOOKUP(G:G,Служебный!B:G,3,FALSE)</f>
        <v>#N/A</v>
      </c>
      <c r="AG899" s="91" t="e">
        <f>VLOOKUP(G:G,Служебный!B:G,4,FALSE)</f>
        <v>#N/A</v>
      </c>
      <c r="AH899" s="112">
        <f t="shared" si="381"/>
        <v>0</v>
      </c>
      <c r="AI899" s="112">
        <f t="shared" si="382"/>
        <v>0</v>
      </c>
      <c r="AJ899" s="112" t="str">
        <f t="shared" si="389"/>
        <v>интрадей</v>
      </c>
      <c r="AK899" s="91" t="str">
        <f>IF(D899&lt;Служебный!P$3,"Раньше открытия",IF(D899&gt;Служебный!P$6,"Позже закрытия",IF(D899&lt;Служебный!P$4,Служебный!N$4,IF((D899&gt;Служебный!P$5),Служебный!N$6,Служебный!N$5))))</f>
        <v>9:30 - 11:00</v>
      </c>
      <c r="AL899" s="91">
        <f t="shared" si="383"/>
        <v>0</v>
      </c>
      <c r="AM899" s="91">
        <f t="shared" si="384"/>
        <v>0</v>
      </c>
      <c r="AN899" s="91" t="str">
        <f t="shared" si="369"/>
        <v/>
      </c>
      <c r="AO899" s="91" t="str">
        <f t="shared" si="370"/>
        <v/>
      </c>
      <c r="AP899" s="113" t="str">
        <f t="shared" si="371"/>
        <v/>
      </c>
      <c r="AQ899" s="114">
        <f t="shared" si="390"/>
        <v>0</v>
      </c>
      <c r="AR899" s="114">
        <f t="shared" ref="AR899:AR962" si="391">AR898+R899</f>
        <v>30000</v>
      </c>
      <c r="AS899" s="114">
        <f t="shared" ref="AS899:AS962" si="392">IFERROR(100*(S899-AR899)/AR899,"Заполните депозит")</f>
        <v>1.5994864666664823</v>
      </c>
      <c r="AT899" s="114">
        <f t="shared" si="372"/>
        <v>0</v>
      </c>
      <c r="AU899" s="91">
        <f t="shared" si="385"/>
        <v>0</v>
      </c>
      <c r="AV899" s="91">
        <f t="shared" si="386"/>
        <v>0</v>
      </c>
      <c r="AW899" s="91">
        <f t="shared" si="387"/>
        <v>0</v>
      </c>
      <c r="AX899" s="115">
        <f>IF(AV899=0,AX898,IF(VLOOKUP(C898,Сводный!I:L,2,FALSE)&lt;0,IF(AX898&lt;0,AX898-1,-1),IF(AX898&gt;0,AX898+1,1)))</f>
        <v>-1</v>
      </c>
      <c r="AY899" s="120"/>
    </row>
    <row r="900" spans="1:51" s="25" customFormat="1" ht="11.25">
      <c r="A900" s="124"/>
      <c r="B900" s="116">
        <v>899</v>
      </c>
      <c r="C900" s="134"/>
      <c r="D900" s="83"/>
      <c r="E900" s="84"/>
      <c r="F900" s="83"/>
      <c r="G900" s="85"/>
      <c r="H900" s="85"/>
      <c r="I900" s="86"/>
      <c r="J900" s="86"/>
      <c r="K900" s="85"/>
      <c r="L900" s="86"/>
      <c r="M900" s="118"/>
      <c r="N900" s="108"/>
      <c r="O900" s="109"/>
      <c r="P900" s="110"/>
      <c r="Q900" s="86"/>
      <c r="R900" s="86"/>
      <c r="S900" s="128">
        <f t="shared" ref="S900:S963" si="393">S899+R900+X900</f>
        <v>30479.845939999945</v>
      </c>
      <c r="T900" s="128">
        <f t="shared" ref="T900:T963" si="394">L900</f>
        <v>0</v>
      </c>
      <c r="U900" s="126">
        <f t="shared" si="373"/>
        <v>0</v>
      </c>
      <c r="V900" s="126">
        <f t="shared" si="374"/>
        <v>0</v>
      </c>
      <c r="W900" s="125">
        <f t="shared" si="375"/>
        <v>0</v>
      </c>
      <c r="X900" s="125">
        <f t="shared" si="376"/>
        <v>0</v>
      </c>
      <c r="Y900" s="127">
        <f t="shared" si="377"/>
        <v>1407.0099999999979</v>
      </c>
      <c r="Z900" s="127">
        <f t="shared" si="378"/>
        <v>479.84593999999817</v>
      </c>
      <c r="AA900" s="127">
        <f t="shared" si="379"/>
        <v>1407.0099999999979</v>
      </c>
      <c r="AB900" s="127">
        <f t="shared" si="380"/>
        <v>479.84593999999817</v>
      </c>
      <c r="AC900" s="91" t="str">
        <f>VLOOKUP(WEEKDAY(C900,2),Служебный!K$4:L$10,2)</f>
        <v>сб</v>
      </c>
      <c r="AD900" s="111" t="str">
        <f t="shared" si="388"/>
        <v/>
      </c>
      <c r="AE900" s="91" t="e">
        <f>VLOOKUP(G:G,Служебный!B:G,6,)</f>
        <v>#N/A</v>
      </c>
      <c r="AF900" s="91" t="e">
        <f>VLOOKUP(G:G,Служебный!B:G,3,FALSE)</f>
        <v>#N/A</v>
      </c>
      <c r="AG900" s="91" t="e">
        <f>VLOOKUP(G:G,Служебный!B:G,4,FALSE)</f>
        <v>#N/A</v>
      </c>
      <c r="AH900" s="112">
        <f t="shared" si="381"/>
        <v>0</v>
      </c>
      <c r="AI900" s="112">
        <f t="shared" si="382"/>
        <v>0</v>
      </c>
      <c r="AJ900" s="112" t="str">
        <f t="shared" si="389"/>
        <v>интрадей</v>
      </c>
      <c r="AK900" s="91" t="str">
        <f>IF(D900&lt;Служебный!P$3,"Раньше открытия",IF(D900&gt;Служебный!P$6,"Позже закрытия",IF(D900&lt;Служебный!P$4,Служебный!N$4,IF((D900&gt;Служебный!P$5),Служебный!N$6,Служебный!N$5))))</f>
        <v>9:30 - 11:00</v>
      </c>
      <c r="AL900" s="91">
        <f t="shared" si="383"/>
        <v>0</v>
      </c>
      <c r="AM900" s="91">
        <f t="shared" si="384"/>
        <v>0</v>
      </c>
      <c r="AN900" s="91" t="str">
        <f t="shared" ref="AN900:AN963" si="395">IF(G900&lt;&gt;"",YEAR(C900),"")</f>
        <v/>
      </c>
      <c r="AO900" s="91" t="str">
        <f t="shared" ref="AO900:AO963" si="396">IF(G900&lt;&gt;"",(IF(TEXT(C900,"MMMM") = "MMMM",TEXT(C900,"ММММ"),TEXT(C900,"MMMM"))),"")</f>
        <v/>
      </c>
      <c r="AP900" s="113" t="str">
        <f t="shared" ref="AP900:AP963" si="397">IF(G900&lt;&gt;"",CEILING((C900-DATE(YEAR(C900),1,1)+WEEKDAY(DATE(YEAR(C900),1,1),2))/7,1),"")</f>
        <v/>
      </c>
      <c r="AQ900" s="114">
        <f t="shared" si="390"/>
        <v>0</v>
      </c>
      <c r="AR900" s="114">
        <f t="shared" si="391"/>
        <v>30000</v>
      </c>
      <c r="AS900" s="114">
        <f t="shared" si="392"/>
        <v>1.5994864666664823</v>
      </c>
      <c r="AT900" s="114">
        <f t="shared" ref="AT900:AT963" si="398">IFERROR(100*(S900-S899-R900)/(S899+R900),"Заполните депозит")</f>
        <v>0</v>
      </c>
      <c r="AU900" s="91">
        <f t="shared" si="385"/>
        <v>0</v>
      </c>
      <c r="AV900" s="91">
        <f t="shared" si="386"/>
        <v>0</v>
      </c>
      <c r="AW900" s="91">
        <f t="shared" si="387"/>
        <v>0</v>
      </c>
      <c r="AX900" s="115">
        <f>IF(AV900=0,AX899,IF(VLOOKUP(C899,Сводный!I:L,2,FALSE)&lt;0,IF(AX899&lt;0,AX899-1,-1),IF(AX899&gt;0,AX899+1,1)))</f>
        <v>-1</v>
      </c>
      <c r="AY900" s="120"/>
    </row>
    <row r="901" spans="1:51" s="25" customFormat="1" ht="11.25">
      <c r="A901" s="124"/>
      <c r="B901" s="116">
        <v>900</v>
      </c>
      <c r="C901" s="134"/>
      <c r="D901" s="83"/>
      <c r="E901" s="84"/>
      <c r="F901" s="83"/>
      <c r="G901" s="85"/>
      <c r="H901" s="85"/>
      <c r="I901" s="86"/>
      <c r="J901" s="86"/>
      <c r="K901" s="85"/>
      <c r="L901" s="86"/>
      <c r="M901" s="118"/>
      <c r="N901" s="108"/>
      <c r="O901" s="109"/>
      <c r="P901" s="110"/>
      <c r="Q901" s="86"/>
      <c r="R901" s="86"/>
      <c r="S901" s="128">
        <f t="shared" si="393"/>
        <v>30479.845939999945</v>
      </c>
      <c r="T901" s="128">
        <f t="shared" si="394"/>
        <v>0</v>
      </c>
      <c r="U901" s="126">
        <f t="shared" si="373"/>
        <v>0</v>
      </c>
      <c r="V901" s="126">
        <f t="shared" si="374"/>
        <v>0</v>
      </c>
      <c r="W901" s="125">
        <f t="shared" si="375"/>
        <v>0</v>
      </c>
      <c r="X901" s="125">
        <f t="shared" si="376"/>
        <v>0</v>
      </c>
      <c r="Y901" s="127">
        <f t="shared" si="377"/>
        <v>1407.0099999999979</v>
      </c>
      <c r="Z901" s="127">
        <f t="shared" si="378"/>
        <v>479.84593999999817</v>
      </c>
      <c r="AA901" s="127">
        <f t="shared" si="379"/>
        <v>1407.0099999999979</v>
      </c>
      <c r="AB901" s="127">
        <f t="shared" si="380"/>
        <v>479.84593999999817</v>
      </c>
      <c r="AC901" s="91" t="str">
        <f>VLOOKUP(WEEKDAY(C901,2),Служебный!K$4:L$10,2)</f>
        <v>сб</v>
      </c>
      <c r="AD901" s="111" t="str">
        <f t="shared" si="388"/>
        <v/>
      </c>
      <c r="AE901" s="91" t="e">
        <f>VLOOKUP(G:G,Служебный!B:G,6,)</f>
        <v>#N/A</v>
      </c>
      <c r="AF901" s="91" t="e">
        <f>VLOOKUP(G:G,Служебный!B:G,3,FALSE)</f>
        <v>#N/A</v>
      </c>
      <c r="AG901" s="91" t="e">
        <f>VLOOKUP(G:G,Служебный!B:G,4,FALSE)</f>
        <v>#N/A</v>
      </c>
      <c r="AH901" s="112">
        <f t="shared" si="381"/>
        <v>0</v>
      </c>
      <c r="AI901" s="112">
        <f t="shared" si="382"/>
        <v>0</v>
      </c>
      <c r="AJ901" s="112" t="str">
        <f t="shared" si="389"/>
        <v>интрадей</v>
      </c>
      <c r="AK901" s="91" t="str">
        <f>IF(D901&lt;Служебный!P$3,"Раньше открытия",IF(D901&gt;Служебный!P$6,"Позже закрытия",IF(D901&lt;Служебный!P$4,Служебный!N$4,IF((D901&gt;Служебный!P$5),Служебный!N$6,Служебный!N$5))))</f>
        <v>9:30 - 11:00</v>
      </c>
      <c r="AL901" s="91">
        <f t="shared" si="383"/>
        <v>0</v>
      </c>
      <c r="AM901" s="91">
        <f t="shared" si="384"/>
        <v>0</v>
      </c>
      <c r="AN901" s="91" t="str">
        <f t="shared" si="395"/>
        <v/>
      </c>
      <c r="AO901" s="91" t="str">
        <f t="shared" si="396"/>
        <v/>
      </c>
      <c r="AP901" s="113" t="str">
        <f t="shared" si="397"/>
        <v/>
      </c>
      <c r="AQ901" s="114">
        <f t="shared" si="390"/>
        <v>0</v>
      </c>
      <c r="AR901" s="114">
        <f t="shared" si="391"/>
        <v>30000</v>
      </c>
      <c r="AS901" s="114">
        <f t="shared" si="392"/>
        <v>1.5994864666664823</v>
      </c>
      <c r="AT901" s="114">
        <f t="shared" si="398"/>
        <v>0</v>
      </c>
      <c r="AU901" s="91">
        <f t="shared" si="385"/>
        <v>0</v>
      </c>
      <c r="AV901" s="91">
        <f t="shared" si="386"/>
        <v>0</v>
      </c>
      <c r="AW901" s="91">
        <f t="shared" si="387"/>
        <v>0</v>
      </c>
      <c r="AX901" s="115">
        <f>IF(AV901=0,AX900,IF(VLOOKUP(C900,Сводный!I:L,2,FALSE)&lt;0,IF(AX900&lt;0,AX900-1,-1),IF(AX900&gt;0,AX900+1,1)))</f>
        <v>-1</v>
      </c>
      <c r="AY901" s="120"/>
    </row>
    <row r="902" spans="1:51" s="25" customFormat="1" ht="11.25">
      <c r="A902" s="124"/>
      <c r="B902" s="116">
        <v>901</v>
      </c>
      <c r="C902" s="134"/>
      <c r="D902" s="83"/>
      <c r="E902" s="84"/>
      <c r="F902" s="83"/>
      <c r="G902" s="85"/>
      <c r="H902" s="85"/>
      <c r="I902" s="86"/>
      <c r="J902" s="86"/>
      <c r="K902" s="85"/>
      <c r="L902" s="86"/>
      <c r="M902" s="118"/>
      <c r="N902" s="108"/>
      <c r="O902" s="109"/>
      <c r="P902" s="110"/>
      <c r="Q902" s="86"/>
      <c r="R902" s="86"/>
      <c r="S902" s="128">
        <f t="shared" si="393"/>
        <v>30479.845939999945</v>
      </c>
      <c r="T902" s="128">
        <f t="shared" si="394"/>
        <v>0</v>
      </c>
      <c r="U902" s="126">
        <f t="shared" si="373"/>
        <v>0</v>
      </c>
      <c r="V902" s="126">
        <f t="shared" si="374"/>
        <v>0</v>
      </c>
      <c r="W902" s="125">
        <f t="shared" si="375"/>
        <v>0</v>
      </c>
      <c r="X902" s="125">
        <f t="shared" si="376"/>
        <v>0</v>
      </c>
      <c r="Y902" s="127">
        <f t="shared" si="377"/>
        <v>1407.0099999999979</v>
      </c>
      <c r="Z902" s="127">
        <f t="shared" si="378"/>
        <v>479.84593999999817</v>
      </c>
      <c r="AA902" s="127">
        <f t="shared" si="379"/>
        <v>1407.0099999999979</v>
      </c>
      <c r="AB902" s="127">
        <f t="shared" si="380"/>
        <v>479.84593999999817</v>
      </c>
      <c r="AC902" s="91" t="str">
        <f>VLOOKUP(WEEKDAY(C902,2),Служебный!K$4:L$10,2)</f>
        <v>сб</v>
      </c>
      <c r="AD902" s="111" t="str">
        <f t="shared" si="388"/>
        <v/>
      </c>
      <c r="AE902" s="91" t="e">
        <f>VLOOKUP(G:G,Служебный!B:G,6,)</f>
        <v>#N/A</v>
      </c>
      <c r="AF902" s="91" t="e">
        <f>VLOOKUP(G:G,Служебный!B:G,3,FALSE)</f>
        <v>#N/A</v>
      </c>
      <c r="AG902" s="91" t="e">
        <f>VLOOKUP(G:G,Служебный!B:G,4,FALSE)</f>
        <v>#N/A</v>
      </c>
      <c r="AH902" s="112">
        <f t="shared" si="381"/>
        <v>0</v>
      </c>
      <c r="AI902" s="112">
        <f t="shared" si="382"/>
        <v>0</v>
      </c>
      <c r="AJ902" s="112" t="str">
        <f t="shared" si="389"/>
        <v>интрадей</v>
      </c>
      <c r="AK902" s="91" t="str">
        <f>IF(D902&lt;Служебный!P$3,"Раньше открытия",IF(D902&gt;Служебный!P$6,"Позже закрытия",IF(D902&lt;Служебный!P$4,Служебный!N$4,IF((D902&gt;Служебный!P$5),Служебный!N$6,Служебный!N$5))))</f>
        <v>9:30 - 11:00</v>
      </c>
      <c r="AL902" s="91">
        <f t="shared" si="383"/>
        <v>0</v>
      </c>
      <c r="AM902" s="91">
        <f t="shared" si="384"/>
        <v>0</v>
      </c>
      <c r="AN902" s="91" t="str">
        <f t="shared" si="395"/>
        <v/>
      </c>
      <c r="AO902" s="91" t="str">
        <f t="shared" si="396"/>
        <v/>
      </c>
      <c r="AP902" s="113" t="str">
        <f t="shared" si="397"/>
        <v/>
      </c>
      <c r="AQ902" s="114">
        <f t="shared" si="390"/>
        <v>0</v>
      </c>
      <c r="AR902" s="114">
        <f t="shared" si="391"/>
        <v>30000</v>
      </c>
      <c r="AS902" s="114">
        <f t="shared" si="392"/>
        <v>1.5994864666664823</v>
      </c>
      <c r="AT902" s="114">
        <f t="shared" si="398"/>
        <v>0</v>
      </c>
      <c r="AU902" s="91">
        <f t="shared" si="385"/>
        <v>0</v>
      </c>
      <c r="AV902" s="91">
        <f t="shared" si="386"/>
        <v>0</v>
      </c>
      <c r="AW902" s="91">
        <f t="shared" si="387"/>
        <v>0</v>
      </c>
      <c r="AX902" s="115">
        <f>IF(AV902=0,AX901,IF(VLOOKUP(C901,Сводный!I:L,2,FALSE)&lt;0,IF(AX901&lt;0,AX901-1,-1),IF(AX901&gt;0,AX901+1,1)))</f>
        <v>-1</v>
      </c>
      <c r="AY902" s="120"/>
    </row>
    <row r="903" spans="1:51" s="25" customFormat="1" ht="11.25">
      <c r="A903" s="124"/>
      <c r="B903" s="116">
        <v>902</v>
      </c>
      <c r="C903" s="134"/>
      <c r="D903" s="83"/>
      <c r="E903" s="84"/>
      <c r="F903" s="83"/>
      <c r="G903" s="85"/>
      <c r="H903" s="85"/>
      <c r="I903" s="86"/>
      <c r="J903" s="86"/>
      <c r="K903" s="85"/>
      <c r="L903" s="86"/>
      <c r="M903" s="118"/>
      <c r="N903" s="108"/>
      <c r="O903" s="109"/>
      <c r="P903" s="110"/>
      <c r="Q903" s="86"/>
      <c r="R903" s="86"/>
      <c r="S903" s="128">
        <f t="shared" si="393"/>
        <v>30479.845939999945</v>
      </c>
      <c r="T903" s="128">
        <f t="shared" si="394"/>
        <v>0</v>
      </c>
      <c r="U903" s="126">
        <f t="shared" si="373"/>
        <v>0</v>
      </c>
      <c r="V903" s="126">
        <f t="shared" si="374"/>
        <v>0</v>
      </c>
      <c r="W903" s="125">
        <f t="shared" si="375"/>
        <v>0</v>
      </c>
      <c r="X903" s="125">
        <f t="shared" si="376"/>
        <v>0</v>
      </c>
      <c r="Y903" s="127">
        <f t="shared" si="377"/>
        <v>1407.0099999999979</v>
      </c>
      <c r="Z903" s="127">
        <f t="shared" si="378"/>
        <v>479.84593999999817</v>
      </c>
      <c r="AA903" s="127">
        <f t="shared" si="379"/>
        <v>1407.0099999999979</v>
      </c>
      <c r="AB903" s="127">
        <f t="shared" si="380"/>
        <v>479.84593999999817</v>
      </c>
      <c r="AC903" s="91" t="str">
        <f>VLOOKUP(WEEKDAY(C903,2),Служебный!K$4:L$10,2)</f>
        <v>сб</v>
      </c>
      <c r="AD903" s="111" t="str">
        <f t="shared" si="388"/>
        <v/>
      </c>
      <c r="AE903" s="91" t="e">
        <f>VLOOKUP(G:G,Служебный!B:G,6,)</f>
        <v>#N/A</v>
      </c>
      <c r="AF903" s="91" t="e">
        <f>VLOOKUP(G:G,Служебный!B:G,3,FALSE)</f>
        <v>#N/A</v>
      </c>
      <c r="AG903" s="91" t="e">
        <f>VLOOKUP(G:G,Служебный!B:G,4,FALSE)</f>
        <v>#N/A</v>
      </c>
      <c r="AH903" s="112">
        <f t="shared" si="381"/>
        <v>0</v>
      </c>
      <c r="AI903" s="112">
        <f t="shared" si="382"/>
        <v>0</v>
      </c>
      <c r="AJ903" s="112" t="str">
        <f t="shared" si="389"/>
        <v>интрадей</v>
      </c>
      <c r="AK903" s="91" t="str">
        <f>IF(D903&lt;Служебный!P$3,"Раньше открытия",IF(D903&gt;Служебный!P$6,"Позже закрытия",IF(D903&lt;Служебный!P$4,Служебный!N$4,IF((D903&gt;Служебный!P$5),Служебный!N$6,Служебный!N$5))))</f>
        <v>9:30 - 11:00</v>
      </c>
      <c r="AL903" s="91">
        <f t="shared" si="383"/>
        <v>0</v>
      </c>
      <c r="AM903" s="91">
        <f t="shared" si="384"/>
        <v>0</v>
      </c>
      <c r="AN903" s="91" t="str">
        <f t="shared" si="395"/>
        <v/>
      </c>
      <c r="AO903" s="91" t="str">
        <f t="shared" si="396"/>
        <v/>
      </c>
      <c r="AP903" s="113" t="str">
        <f t="shared" si="397"/>
        <v/>
      </c>
      <c r="AQ903" s="114">
        <f t="shared" si="390"/>
        <v>0</v>
      </c>
      <c r="AR903" s="114">
        <f t="shared" si="391"/>
        <v>30000</v>
      </c>
      <c r="AS903" s="114">
        <f t="shared" si="392"/>
        <v>1.5994864666664823</v>
      </c>
      <c r="AT903" s="114">
        <f t="shared" si="398"/>
        <v>0</v>
      </c>
      <c r="AU903" s="91">
        <f t="shared" si="385"/>
        <v>0</v>
      </c>
      <c r="AV903" s="91">
        <f t="shared" si="386"/>
        <v>0</v>
      </c>
      <c r="AW903" s="91">
        <f t="shared" si="387"/>
        <v>0</v>
      </c>
      <c r="AX903" s="115">
        <f>IF(AV903=0,AX902,IF(VLOOKUP(C902,Сводный!I:L,2,FALSE)&lt;0,IF(AX902&lt;0,AX902-1,-1),IF(AX902&gt;0,AX902+1,1)))</f>
        <v>-1</v>
      </c>
      <c r="AY903" s="120"/>
    </row>
    <row r="904" spans="1:51" s="25" customFormat="1" ht="11.25">
      <c r="A904" s="124"/>
      <c r="B904" s="116">
        <v>903</v>
      </c>
      <c r="C904" s="134"/>
      <c r="D904" s="83"/>
      <c r="E904" s="84"/>
      <c r="F904" s="83"/>
      <c r="G904" s="85"/>
      <c r="H904" s="85"/>
      <c r="I904" s="86"/>
      <c r="J904" s="86"/>
      <c r="K904" s="85"/>
      <c r="L904" s="86"/>
      <c r="M904" s="118"/>
      <c r="N904" s="108"/>
      <c r="O904" s="109"/>
      <c r="P904" s="110"/>
      <c r="Q904" s="86"/>
      <c r="R904" s="86"/>
      <c r="S904" s="128">
        <f t="shared" si="393"/>
        <v>30479.845939999945</v>
      </c>
      <c r="T904" s="128">
        <f t="shared" si="394"/>
        <v>0</v>
      </c>
      <c r="U904" s="126">
        <f t="shared" si="373"/>
        <v>0</v>
      </c>
      <c r="V904" s="126">
        <f t="shared" si="374"/>
        <v>0</v>
      </c>
      <c r="W904" s="125">
        <f t="shared" si="375"/>
        <v>0</v>
      </c>
      <c r="X904" s="125">
        <f t="shared" si="376"/>
        <v>0</v>
      </c>
      <c r="Y904" s="127">
        <f t="shared" si="377"/>
        <v>1407.0099999999979</v>
      </c>
      <c r="Z904" s="127">
        <f t="shared" si="378"/>
        <v>479.84593999999817</v>
      </c>
      <c r="AA904" s="127">
        <f t="shared" si="379"/>
        <v>1407.0099999999979</v>
      </c>
      <c r="AB904" s="127">
        <f t="shared" si="380"/>
        <v>479.84593999999817</v>
      </c>
      <c r="AC904" s="91" t="str">
        <f>VLOOKUP(WEEKDAY(C904,2),Служебный!K$4:L$10,2)</f>
        <v>сб</v>
      </c>
      <c r="AD904" s="111" t="str">
        <f t="shared" si="388"/>
        <v/>
      </c>
      <c r="AE904" s="91" t="e">
        <f>VLOOKUP(G:G,Служебный!B:G,6,)</f>
        <v>#N/A</v>
      </c>
      <c r="AF904" s="91" t="e">
        <f>VLOOKUP(G:G,Служебный!B:G,3,FALSE)</f>
        <v>#N/A</v>
      </c>
      <c r="AG904" s="91" t="e">
        <f>VLOOKUP(G:G,Служебный!B:G,4,FALSE)</f>
        <v>#N/A</v>
      </c>
      <c r="AH904" s="112">
        <f t="shared" si="381"/>
        <v>0</v>
      </c>
      <c r="AI904" s="112">
        <f t="shared" si="382"/>
        <v>0</v>
      </c>
      <c r="AJ904" s="112" t="str">
        <f t="shared" si="389"/>
        <v>интрадей</v>
      </c>
      <c r="AK904" s="91" t="str">
        <f>IF(D904&lt;Служебный!P$3,"Раньше открытия",IF(D904&gt;Служебный!P$6,"Позже закрытия",IF(D904&lt;Служебный!P$4,Служебный!N$4,IF((D904&gt;Служебный!P$5),Служебный!N$6,Служебный!N$5))))</f>
        <v>9:30 - 11:00</v>
      </c>
      <c r="AL904" s="91">
        <f t="shared" si="383"/>
        <v>0</v>
      </c>
      <c r="AM904" s="91">
        <f t="shared" si="384"/>
        <v>0</v>
      </c>
      <c r="AN904" s="91" t="str">
        <f t="shared" si="395"/>
        <v/>
      </c>
      <c r="AO904" s="91" t="str">
        <f t="shared" si="396"/>
        <v/>
      </c>
      <c r="AP904" s="113" t="str">
        <f t="shared" si="397"/>
        <v/>
      </c>
      <c r="AQ904" s="114">
        <f t="shared" si="390"/>
        <v>0</v>
      </c>
      <c r="AR904" s="114">
        <f t="shared" si="391"/>
        <v>30000</v>
      </c>
      <c r="AS904" s="114">
        <f t="shared" si="392"/>
        <v>1.5994864666664823</v>
      </c>
      <c r="AT904" s="114">
        <f t="shared" si="398"/>
        <v>0</v>
      </c>
      <c r="AU904" s="91">
        <f t="shared" si="385"/>
        <v>0</v>
      </c>
      <c r="AV904" s="91">
        <f t="shared" si="386"/>
        <v>0</v>
      </c>
      <c r="AW904" s="91">
        <f t="shared" si="387"/>
        <v>0</v>
      </c>
      <c r="AX904" s="115">
        <f>IF(AV904=0,AX903,IF(VLOOKUP(C903,Сводный!I:L,2,FALSE)&lt;0,IF(AX903&lt;0,AX903-1,-1),IF(AX903&gt;0,AX903+1,1)))</f>
        <v>-1</v>
      </c>
      <c r="AY904" s="120"/>
    </row>
    <row r="905" spans="1:51" s="25" customFormat="1" ht="11.25">
      <c r="A905" s="124"/>
      <c r="B905" s="116">
        <v>904</v>
      </c>
      <c r="C905" s="134"/>
      <c r="D905" s="83"/>
      <c r="E905" s="84"/>
      <c r="F905" s="83"/>
      <c r="G905" s="85"/>
      <c r="H905" s="85"/>
      <c r="I905" s="86"/>
      <c r="J905" s="86"/>
      <c r="K905" s="85"/>
      <c r="L905" s="86"/>
      <c r="M905" s="118"/>
      <c r="N905" s="108"/>
      <c r="O905" s="109"/>
      <c r="P905" s="110"/>
      <c r="Q905" s="86"/>
      <c r="R905" s="86"/>
      <c r="S905" s="128">
        <f t="shared" si="393"/>
        <v>30479.845939999945</v>
      </c>
      <c r="T905" s="128">
        <f t="shared" si="394"/>
        <v>0</v>
      </c>
      <c r="U905" s="126">
        <f t="shared" si="373"/>
        <v>0</v>
      </c>
      <c r="V905" s="126">
        <f t="shared" si="374"/>
        <v>0</v>
      </c>
      <c r="W905" s="125">
        <f t="shared" si="375"/>
        <v>0</v>
      </c>
      <c r="X905" s="125">
        <f t="shared" si="376"/>
        <v>0</v>
      </c>
      <c r="Y905" s="127">
        <f t="shared" si="377"/>
        <v>1407.0099999999979</v>
      </c>
      <c r="Z905" s="127">
        <f t="shared" si="378"/>
        <v>479.84593999999817</v>
      </c>
      <c r="AA905" s="127">
        <f t="shared" si="379"/>
        <v>1407.0099999999979</v>
      </c>
      <c r="AB905" s="127">
        <f t="shared" si="380"/>
        <v>479.84593999999817</v>
      </c>
      <c r="AC905" s="91" t="str">
        <f>VLOOKUP(WEEKDAY(C905,2),Служебный!K$4:L$10,2)</f>
        <v>сб</v>
      </c>
      <c r="AD905" s="111" t="str">
        <f t="shared" si="388"/>
        <v/>
      </c>
      <c r="AE905" s="91" t="e">
        <f>VLOOKUP(G:G,Служебный!B:G,6,)</f>
        <v>#N/A</v>
      </c>
      <c r="AF905" s="91" t="e">
        <f>VLOOKUP(G:G,Служебный!B:G,3,FALSE)</f>
        <v>#N/A</v>
      </c>
      <c r="AG905" s="91" t="e">
        <f>VLOOKUP(G:G,Служебный!B:G,4,FALSE)</f>
        <v>#N/A</v>
      </c>
      <c r="AH905" s="112">
        <f t="shared" si="381"/>
        <v>0</v>
      </c>
      <c r="AI905" s="112">
        <f t="shared" si="382"/>
        <v>0</v>
      </c>
      <c r="AJ905" s="112" t="str">
        <f t="shared" si="389"/>
        <v>интрадей</v>
      </c>
      <c r="AK905" s="91" t="str">
        <f>IF(D905&lt;Служебный!P$3,"Раньше открытия",IF(D905&gt;Служебный!P$6,"Позже закрытия",IF(D905&lt;Служебный!P$4,Служебный!N$4,IF((D905&gt;Служебный!P$5),Служебный!N$6,Служебный!N$5))))</f>
        <v>9:30 - 11:00</v>
      </c>
      <c r="AL905" s="91">
        <f t="shared" si="383"/>
        <v>0</v>
      </c>
      <c r="AM905" s="91">
        <f t="shared" si="384"/>
        <v>0</v>
      </c>
      <c r="AN905" s="91" t="str">
        <f t="shared" si="395"/>
        <v/>
      </c>
      <c r="AO905" s="91" t="str">
        <f t="shared" si="396"/>
        <v/>
      </c>
      <c r="AP905" s="113" t="str">
        <f t="shared" si="397"/>
        <v/>
      </c>
      <c r="AQ905" s="114">
        <f t="shared" si="390"/>
        <v>0</v>
      </c>
      <c r="AR905" s="114">
        <f t="shared" si="391"/>
        <v>30000</v>
      </c>
      <c r="AS905" s="114">
        <f t="shared" si="392"/>
        <v>1.5994864666664823</v>
      </c>
      <c r="AT905" s="114">
        <f t="shared" si="398"/>
        <v>0</v>
      </c>
      <c r="AU905" s="91">
        <f t="shared" si="385"/>
        <v>0</v>
      </c>
      <c r="AV905" s="91">
        <f t="shared" si="386"/>
        <v>0</v>
      </c>
      <c r="AW905" s="91">
        <f t="shared" si="387"/>
        <v>0</v>
      </c>
      <c r="AX905" s="115">
        <f>IF(AV905=0,AX904,IF(VLOOKUP(C904,Сводный!I:L,2,FALSE)&lt;0,IF(AX904&lt;0,AX904-1,-1),IF(AX904&gt;0,AX904+1,1)))</f>
        <v>-1</v>
      </c>
      <c r="AY905" s="120"/>
    </row>
    <row r="906" spans="1:51" s="25" customFormat="1" ht="11.25">
      <c r="A906" s="124"/>
      <c r="B906" s="116">
        <v>905</v>
      </c>
      <c r="C906" s="134"/>
      <c r="D906" s="83"/>
      <c r="E906" s="84"/>
      <c r="F906" s="83"/>
      <c r="G906" s="85"/>
      <c r="H906" s="85"/>
      <c r="I906" s="86"/>
      <c r="J906" s="86"/>
      <c r="K906" s="85"/>
      <c r="L906" s="86"/>
      <c r="M906" s="118"/>
      <c r="N906" s="108"/>
      <c r="O906" s="109"/>
      <c r="P906" s="110"/>
      <c r="Q906" s="86"/>
      <c r="R906" s="86"/>
      <c r="S906" s="128">
        <f t="shared" si="393"/>
        <v>30479.845939999945</v>
      </c>
      <c r="T906" s="128">
        <f t="shared" si="394"/>
        <v>0</v>
      </c>
      <c r="U906" s="126">
        <f t="shared" si="373"/>
        <v>0</v>
      </c>
      <c r="V906" s="126">
        <f t="shared" si="374"/>
        <v>0</v>
      </c>
      <c r="W906" s="125">
        <f t="shared" si="375"/>
        <v>0</v>
      </c>
      <c r="X906" s="125">
        <f t="shared" si="376"/>
        <v>0</v>
      </c>
      <c r="Y906" s="127">
        <f t="shared" si="377"/>
        <v>1407.0099999999979</v>
      </c>
      <c r="Z906" s="127">
        <f t="shared" si="378"/>
        <v>479.84593999999817</v>
      </c>
      <c r="AA906" s="127">
        <f t="shared" si="379"/>
        <v>1407.0099999999979</v>
      </c>
      <c r="AB906" s="127">
        <f t="shared" si="380"/>
        <v>479.84593999999817</v>
      </c>
      <c r="AC906" s="91" t="str">
        <f>VLOOKUP(WEEKDAY(C906,2),Служебный!K$4:L$10,2)</f>
        <v>сб</v>
      </c>
      <c r="AD906" s="111" t="str">
        <f t="shared" si="388"/>
        <v/>
      </c>
      <c r="AE906" s="91" t="e">
        <f>VLOOKUP(G:G,Служебный!B:G,6,)</f>
        <v>#N/A</v>
      </c>
      <c r="AF906" s="91" t="e">
        <f>VLOOKUP(G:G,Служебный!B:G,3,FALSE)</f>
        <v>#N/A</v>
      </c>
      <c r="AG906" s="91" t="e">
        <f>VLOOKUP(G:G,Служебный!B:G,4,FALSE)</f>
        <v>#N/A</v>
      </c>
      <c r="AH906" s="112">
        <f t="shared" si="381"/>
        <v>0</v>
      </c>
      <c r="AI906" s="112">
        <f t="shared" si="382"/>
        <v>0</v>
      </c>
      <c r="AJ906" s="112" t="str">
        <f t="shared" si="389"/>
        <v>интрадей</v>
      </c>
      <c r="AK906" s="91" t="str">
        <f>IF(D906&lt;Служебный!P$3,"Раньше открытия",IF(D906&gt;Служебный!P$6,"Позже закрытия",IF(D906&lt;Служебный!P$4,Служебный!N$4,IF((D906&gt;Служебный!P$5),Служебный!N$6,Служебный!N$5))))</f>
        <v>9:30 - 11:00</v>
      </c>
      <c r="AL906" s="91">
        <f t="shared" si="383"/>
        <v>0</v>
      </c>
      <c r="AM906" s="91">
        <f t="shared" si="384"/>
        <v>0</v>
      </c>
      <c r="AN906" s="91" t="str">
        <f t="shared" si="395"/>
        <v/>
      </c>
      <c r="AO906" s="91" t="str">
        <f t="shared" si="396"/>
        <v/>
      </c>
      <c r="AP906" s="113" t="str">
        <f t="shared" si="397"/>
        <v/>
      </c>
      <c r="AQ906" s="114">
        <f t="shared" si="390"/>
        <v>0</v>
      </c>
      <c r="AR906" s="114">
        <f t="shared" si="391"/>
        <v>30000</v>
      </c>
      <c r="AS906" s="114">
        <f t="shared" si="392"/>
        <v>1.5994864666664823</v>
      </c>
      <c r="AT906" s="114">
        <f t="shared" si="398"/>
        <v>0</v>
      </c>
      <c r="AU906" s="91">
        <f t="shared" si="385"/>
        <v>0</v>
      </c>
      <c r="AV906" s="91">
        <f t="shared" si="386"/>
        <v>0</v>
      </c>
      <c r="AW906" s="91">
        <f t="shared" si="387"/>
        <v>0</v>
      </c>
      <c r="AX906" s="115">
        <f>IF(AV906=0,AX905,IF(VLOOKUP(C905,Сводный!I:L,2,FALSE)&lt;0,IF(AX905&lt;0,AX905-1,-1),IF(AX905&gt;0,AX905+1,1)))</f>
        <v>-1</v>
      </c>
      <c r="AY906" s="120"/>
    </row>
    <row r="907" spans="1:51" s="25" customFormat="1" ht="11.25">
      <c r="A907" s="124"/>
      <c r="B907" s="116">
        <v>906</v>
      </c>
      <c r="C907" s="134"/>
      <c r="D907" s="83"/>
      <c r="E907" s="84"/>
      <c r="F907" s="83"/>
      <c r="G907" s="85"/>
      <c r="H907" s="85"/>
      <c r="I907" s="86"/>
      <c r="J907" s="86"/>
      <c r="K907" s="85"/>
      <c r="L907" s="86"/>
      <c r="M907" s="118"/>
      <c r="N907" s="108"/>
      <c r="O907" s="109"/>
      <c r="P907" s="110"/>
      <c r="Q907" s="86"/>
      <c r="R907" s="86"/>
      <c r="S907" s="128">
        <f t="shared" si="393"/>
        <v>30479.845939999945</v>
      </c>
      <c r="T907" s="128">
        <f t="shared" si="394"/>
        <v>0</v>
      </c>
      <c r="U907" s="126">
        <f t="shared" si="373"/>
        <v>0</v>
      </c>
      <c r="V907" s="126">
        <f t="shared" si="374"/>
        <v>0</v>
      </c>
      <c r="W907" s="125">
        <f t="shared" si="375"/>
        <v>0</v>
      </c>
      <c r="X907" s="125">
        <f t="shared" si="376"/>
        <v>0</v>
      </c>
      <c r="Y907" s="127">
        <f t="shared" si="377"/>
        <v>1407.0099999999979</v>
      </c>
      <c r="Z907" s="127">
        <f t="shared" si="378"/>
        <v>479.84593999999817</v>
      </c>
      <c r="AA907" s="127">
        <f t="shared" si="379"/>
        <v>1407.0099999999979</v>
      </c>
      <c r="AB907" s="127">
        <f t="shared" si="380"/>
        <v>479.84593999999817</v>
      </c>
      <c r="AC907" s="91" t="str">
        <f>VLOOKUP(WEEKDAY(C907,2),Служебный!K$4:L$10,2)</f>
        <v>сб</v>
      </c>
      <c r="AD907" s="111" t="str">
        <f t="shared" si="388"/>
        <v/>
      </c>
      <c r="AE907" s="91" t="e">
        <f>VLOOKUP(G:G,Служебный!B:G,6,)</f>
        <v>#N/A</v>
      </c>
      <c r="AF907" s="91" t="e">
        <f>VLOOKUP(G:G,Служебный!B:G,3,FALSE)</f>
        <v>#N/A</v>
      </c>
      <c r="AG907" s="91" t="e">
        <f>VLOOKUP(G:G,Служебный!B:G,4,FALSE)</f>
        <v>#N/A</v>
      </c>
      <c r="AH907" s="112">
        <f t="shared" si="381"/>
        <v>0</v>
      </c>
      <c r="AI907" s="112">
        <f t="shared" si="382"/>
        <v>0</v>
      </c>
      <c r="AJ907" s="112" t="str">
        <f t="shared" si="389"/>
        <v>интрадей</v>
      </c>
      <c r="AK907" s="91" t="str">
        <f>IF(D907&lt;Служебный!P$3,"Раньше открытия",IF(D907&gt;Служебный!P$6,"Позже закрытия",IF(D907&lt;Служебный!P$4,Служебный!N$4,IF((D907&gt;Служебный!P$5),Служебный!N$6,Служебный!N$5))))</f>
        <v>9:30 - 11:00</v>
      </c>
      <c r="AL907" s="91">
        <f t="shared" si="383"/>
        <v>0</v>
      </c>
      <c r="AM907" s="91">
        <f t="shared" si="384"/>
        <v>0</v>
      </c>
      <c r="AN907" s="91" t="str">
        <f t="shared" si="395"/>
        <v/>
      </c>
      <c r="AO907" s="91" t="str">
        <f t="shared" si="396"/>
        <v/>
      </c>
      <c r="AP907" s="113" t="str">
        <f t="shared" si="397"/>
        <v/>
      </c>
      <c r="AQ907" s="114">
        <f t="shared" si="390"/>
        <v>0</v>
      </c>
      <c r="AR907" s="114">
        <f t="shared" si="391"/>
        <v>30000</v>
      </c>
      <c r="AS907" s="114">
        <f t="shared" si="392"/>
        <v>1.5994864666664823</v>
      </c>
      <c r="AT907" s="114">
        <f t="shared" si="398"/>
        <v>0</v>
      </c>
      <c r="AU907" s="91">
        <f t="shared" si="385"/>
        <v>0</v>
      </c>
      <c r="AV907" s="91">
        <f t="shared" si="386"/>
        <v>0</v>
      </c>
      <c r="AW907" s="91">
        <f t="shared" si="387"/>
        <v>0</v>
      </c>
      <c r="AX907" s="115">
        <f>IF(AV907=0,AX906,IF(VLOOKUP(C906,Сводный!I:L,2,FALSE)&lt;0,IF(AX906&lt;0,AX906-1,-1),IF(AX906&gt;0,AX906+1,1)))</f>
        <v>-1</v>
      </c>
      <c r="AY907" s="120"/>
    </row>
    <row r="908" spans="1:51" s="25" customFormat="1" ht="11.25">
      <c r="A908" s="124"/>
      <c r="B908" s="116">
        <v>907</v>
      </c>
      <c r="C908" s="134"/>
      <c r="D908" s="83"/>
      <c r="E908" s="84"/>
      <c r="F908" s="83"/>
      <c r="G908" s="85"/>
      <c r="H908" s="85"/>
      <c r="I908" s="86"/>
      <c r="J908" s="86"/>
      <c r="K908" s="85"/>
      <c r="L908" s="86"/>
      <c r="M908" s="118"/>
      <c r="N908" s="108"/>
      <c r="O908" s="109"/>
      <c r="P908" s="110"/>
      <c r="Q908" s="86"/>
      <c r="R908" s="86"/>
      <c r="S908" s="128">
        <f t="shared" si="393"/>
        <v>30479.845939999945</v>
      </c>
      <c r="T908" s="128">
        <f t="shared" si="394"/>
        <v>0</v>
      </c>
      <c r="U908" s="126">
        <f t="shared" si="373"/>
        <v>0</v>
      </c>
      <c r="V908" s="126">
        <f t="shared" si="374"/>
        <v>0</v>
      </c>
      <c r="W908" s="125">
        <f t="shared" si="375"/>
        <v>0</v>
      </c>
      <c r="X908" s="125">
        <f t="shared" si="376"/>
        <v>0</v>
      </c>
      <c r="Y908" s="127">
        <f t="shared" si="377"/>
        <v>1407.0099999999979</v>
      </c>
      <c r="Z908" s="127">
        <f t="shared" si="378"/>
        <v>479.84593999999817</v>
      </c>
      <c r="AA908" s="127">
        <f t="shared" si="379"/>
        <v>1407.0099999999979</v>
      </c>
      <c r="AB908" s="127">
        <f t="shared" si="380"/>
        <v>479.84593999999817</v>
      </c>
      <c r="AC908" s="91" t="str">
        <f>VLOOKUP(WEEKDAY(C908,2),Служебный!K$4:L$10,2)</f>
        <v>сб</v>
      </c>
      <c r="AD908" s="111" t="str">
        <f t="shared" si="388"/>
        <v/>
      </c>
      <c r="AE908" s="91" t="e">
        <f>VLOOKUP(G:G,Служебный!B:G,6,)</f>
        <v>#N/A</v>
      </c>
      <c r="AF908" s="91" t="e">
        <f>VLOOKUP(G:G,Служебный!B:G,3,FALSE)</f>
        <v>#N/A</v>
      </c>
      <c r="AG908" s="91" t="e">
        <f>VLOOKUP(G:G,Служебный!B:G,4,FALSE)</f>
        <v>#N/A</v>
      </c>
      <c r="AH908" s="112">
        <f t="shared" si="381"/>
        <v>0</v>
      </c>
      <c r="AI908" s="112">
        <f t="shared" si="382"/>
        <v>0</v>
      </c>
      <c r="AJ908" s="112" t="str">
        <f t="shared" si="389"/>
        <v>интрадей</v>
      </c>
      <c r="AK908" s="91" t="str">
        <f>IF(D908&lt;Служебный!P$3,"Раньше открытия",IF(D908&gt;Служебный!P$6,"Позже закрытия",IF(D908&lt;Служебный!P$4,Служебный!N$4,IF((D908&gt;Служебный!P$5),Служебный!N$6,Служебный!N$5))))</f>
        <v>9:30 - 11:00</v>
      </c>
      <c r="AL908" s="91">
        <f t="shared" si="383"/>
        <v>0</v>
      </c>
      <c r="AM908" s="91">
        <f t="shared" si="384"/>
        <v>0</v>
      </c>
      <c r="AN908" s="91" t="str">
        <f t="shared" si="395"/>
        <v/>
      </c>
      <c r="AO908" s="91" t="str">
        <f t="shared" si="396"/>
        <v/>
      </c>
      <c r="AP908" s="113" t="str">
        <f t="shared" si="397"/>
        <v/>
      </c>
      <c r="AQ908" s="114">
        <f t="shared" si="390"/>
        <v>0</v>
      </c>
      <c r="AR908" s="114">
        <f t="shared" si="391"/>
        <v>30000</v>
      </c>
      <c r="AS908" s="114">
        <f t="shared" si="392"/>
        <v>1.5994864666664823</v>
      </c>
      <c r="AT908" s="114">
        <f t="shared" si="398"/>
        <v>0</v>
      </c>
      <c r="AU908" s="91">
        <f t="shared" si="385"/>
        <v>0</v>
      </c>
      <c r="AV908" s="91">
        <f t="shared" si="386"/>
        <v>0</v>
      </c>
      <c r="AW908" s="91">
        <f t="shared" si="387"/>
        <v>0</v>
      </c>
      <c r="AX908" s="115">
        <f>IF(AV908=0,AX907,IF(VLOOKUP(C907,Сводный!I:L,2,FALSE)&lt;0,IF(AX907&lt;0,AX907-1,-1),IF(AX907&gt;0,AX907+1,1)))</f>
        <v>-1</v>
      </c>
      <c r="AY908" s="120"/>
    </row>
    <row r="909" spans="1:51" s="25" customFormat="1" ht="11.25">
      <c r="A909" s="124"/>
      <c r="B909" s="116">
        <v>908</v>
      </c>
      <c r="C909" s="134"/>
      <c r="D909" s="83"/>
      <c r="E909" s="84"/>
      <c r="F909" s="83"/>
      <c r="G909" s="85"/>
      <c r="H909" s="85"/>
      <c r="I909" s="86"/>
      <c r="J909" s="86"/>
      <c r="K909" s="85"/>
      <c r="L909" s="86"/>
      <c r="M909" s="118"/>
      <c r="N909" s="108"/>
      <c r="O909" s="109"/>
      <c r="P909" s="110"/>
      <c r="Q909" s="86"/>
      <c r="R909" s="86"/>
      <c r="S909" s="128">
        <f t="shared" si="393"/>
        <v>30479.845939999945</v>
      </c>
      <c r="T909" s="128">
        <f t="shared" si="394"/>
        <v>0</v>
      </c>
      <c r="U909" s="126">
        <f t="shared" si="373"/>
        <v>0</v>
      </c>
      <c r="V909" s="126">
        <f t="shared" si="374"/>
        <v>0</v>
      </c>
      <c r="W909" s="125">
        <f t="shared" si="375"/>
        <v>0</v>
      </c>
      <c r="X909" s="125">
        <f t="shared" si="376"/>
        <v>0</v>
      </c>
      <c r="Y909" s="127">
        <f t="shared" si="377"/>
        <v>1407.0099999999979</v>
      </c>
      <c r="Z909" s="127">
        <f t="shared" si="378"/>
        <v>479.84593999999817</v>
      </c>
      <c r="AA909" s="127">
        <f t="shared" si="379"/>
        <v>1407.0099999999979</v>
      </c>
      <c r="AB909" s="127">
        <f t="shared" si="380"/>
        <v>479.84593999999817</v>
      </c>
      <c r="AC909" s="91" t="str">
        <f>VLOOKUP(WEEKDAY(C909,2),Служебный!K$4:L$10,2)</f>
        <v>сб</v>
      </c>
      <c r="AD909" s="111" t="str">
        <f t="shared" si="388"/>
        <v/>
      </c>
      <c r="AE909" s="91" t="e">
        <f>VLOOKUP(G:G,Служебный!B:G,6,)</f>
        <v>#N/A</v>
      </c>
      <c r="AF909" s="91" t="e">
        <f>VLOOKUP(G:G,Служебный!B:G,3,FALSE)</f>
        <v>#N/A</v>
      </c>
      <c r="AG909" s="91" t="e">
        <f>VLOOKUP(G:G,Служебный!B:G,4,FALSE)</f>
        <v>#N/A</v>
      </c>
      <c r="AH909" s="112">
        <f t="shared" si="381"/>
        <v>0</v>
      </c>
      <c r="AI909" s="112">
        <f t="shared" si="382"/>
        <v>0</v>
      </c>
      <c r="AJ909" s="112" t="str">
        <f t="shared" si="389"/>
        <v>интрадей</v>
      </c>
      <c r="AK909" s="91" t="str">
        <f>IF(D909&lt;Служебный!P$3,"Раньше открытия",IF(D909&gt;Служебный!P$6,"Позже закрытия",IF(D909&lt;Служебный!P$4,Служебный!N$4,IF((D909&gt;Служебный!P$5),Служебный!N$6,Служебный!N$5))))</f>
        <v>9:30 - 11:00</v>
      </c>
      <c r="AL909" s="91">
        <f t="shared" si="383"/>
        <v>0</v>
      </c>
      <c r="AM909" s="91">
        <f t="shared" si="384"/>
        <v>0</v>
      </c>
      <c r="AN909" s="91" t="str">
        <f t="shared" si="395"/>
        <v/>
      </c>
      <c r="AO909" s="91" t="str">
        <f t="shared" si="396"/>
        <v/>
      </c>
      <c r="AP909" s="113" t="str">
        <f t="shared" si="397"/>
        <v/>
      </c>
      <c r="AQ909" s="114">
        <f t="shared" si="390"/>
        <v>0</v>
      </c>
      <c r="AR909" s="114">
        <f t="shared" si="391"/>
        <v>30000</v>
      </c>
      <c r="AS909" s="114">
        <f t="shared" si="392"/>
        <v>1.5994864666664823</v>
      </c>
      <c r="AT909" s="114">
        <f t="shared" si="398"/>
        <v>0</v>
      </c>
      <c r="AU909" s="91">
        <f t="shared" si="385"/>
        <v>0</v>
      </c>
      <c r="AV909" s="91">
        <f t="shared" si="386"/>
        <v>0</v>
      </c>
      <c r="AW909" s="91">
        <f t="shared" si="387"/>
        <v>0</v>
      </c>
      <c r="AX909" s="115">
        <f>IF(AV909=0,AX908,IF(VLOOKUP(C908,Сводный!I:L,2,FALSE)&lt;0,IF(AX908&lt;0,AX908-1,-1),IF(AX908&gt;0,AX908+1,1)))</f>
        <v>-1</v>
      </c>
      <c r="AY909" s="120"/>
    </row>
    <row r="910" spans="1:51" s="25" customFormat="1" ht="11.25">
      <c r="A910" s="124"/>
      <c r="B910" s="116">
        <v>909</v>
      </c>
      <c r="C910" s="134"/>
      <c r="D910" s="83"/>
      <c r="E910" s="84"/>
      <c r="F910" s="83"/>
      <c r="G910" s="85"/>
      <c r="H910" s="85"/>
      <c r="I910" s="86"/>
      <c r="J910" s="86"/>
      <c r="K910" s="85"/>
      <c r="L910" s="86"/>
      <c r="M910" s="118"/>
      <c r="N910" s="108"/>
      <c r="O910" s="109"/>
      <c r="P910" s="110"/>
      <c r="Q910" s="86"/>
      <c r="R910" s="86"/>
      <c r="S910" s="128">
        <f t="shared" si="393"/>
        <v>30479.845939999945</v>
      </c>
      <c r="T910" s="128">
        <f t="shared" si="394"/>
        <v>0</v>
      </c>
      <c r="U910" s="126">
        <f t="shared" si="373"/>
        <v>0</v>
      </c>
      <c r="V910" s="126">
        <f t="shared" si="374"/>
        <v>0</v>
      </c>
      <c r="W910" s="125">
        <f t="shared" si="375"/>
        <v>0</v>
      </c>
      <c r="X910" s="125">
        <f t="shared" si="376"/>
        <v>0</v>
      </c>
      <c r="Y910" s="127">
        <f t="shared" si="377"/>
        <v>1407.0099999999979</v>
      </c>
      <c r="Z910" s="127">
        <f t="shared" si="378"/>
        <v>479.84593999999817</v>
      </c>
      <c r="AA910" s="127">
        <f t="shared" si="379"/>
        <v>1407.0099999999979</v>
      </c>
      <c r="AB910" s="127">
        <f t="shared" si="380"/>
        <v>479.84593999999817</v>
      </c>
      <c r="AC910" s="91" t="str">
        <f>VLOOKUP(WEEKDAY(C910,2),Служебный!K$4:L$10,2)</f>
        <v>сб</v>
      </c>
      <c r="AD910" s="111" t="str">
        <f t="shared" si="388"/>
        <v/>
      </c>
      <c r="AE910" s="91" t="e">
        <f>VLOOKUP(G:G,Служебный!B:G,6,)</f>
        <v>#N/A</v>
      </c>
      <c r="AF910" s="91" t="e">
        <f>VLOOKUP(G:G,Служебный!B:G,3,FALSE)</f>
        <v>#N/A</v>
      </c>
      <c r="AG910" s="91" t="e">
        <f>VLOOKUP(G:G,Служебный!B:G,4,FALSE)</f>
        <v>#N/A</v>
      </c>
      <c r="AH910" s="112">
        <f t="shared" si="381"/>
        <v>0</v>
      </c>
      <c r="AI910" s="112">
        <f t="shared" si="382"/>
        <v>0</v>
      </c>
      <c r="AJ910" s="112" t="str">
        <f t="shared" si="389"/>
        <v>интрадей</v>
      </c>
      <c r="AK910" s="91" t="str">
        <f>IF(D910&lt;Служебный!P$3,"Раньше открытия",IF(D910&gt;Служебный!P$6,"Позже закрытия",IF(D910&lt;Служебный!P$4,Служебный!N$4,IF((D910&gt;Служебный!P$5),Служебный!N$6,Служебный!N$5))))</f>
        <v>9:30 - 11:00</v>
      </c>
      <c r="AL910" s="91">
        <f t="shared" si="383"/>
        <v>0</v>
      </c>
      <c r="AM910" s="91">
        <f t="shared" si="384"/>
        <v>0</v>
      </c>
      <c r="AN910" s="91" t="str">
        <f t="shared" si="395"/>
        <v/>
      </c>
      <c r="AO910" s="91" t="str">
        <f t="shared" si="396"/>
        <v/>
      </c>
      <c r="AP910" s="113" t="str">
        <f t="shared" si="397"/>
        <v/>
      </c>
      <c r="AQ910" s="114">
        <f t="shared" si="390"/>
        <v>0</v>
      </c>
      <c r="AR910" s="114">
        <f t="shared" si="391"/>
        <v>30000</v>
      </c>
      <c r="AS910" s="114">
        <f t="shared" si="392"/>
        <v>1.5994864666664823</v>
      </c>
      <c r="AT910" s="114">
        <f t="shared" si="398"/>
        <v>0</v>
      </c>
      <c r="AU910" s="91">
        <f t="shared" si="385"/>
        <v>0</v>
      </c>
      <c r="AV910" s="91">
        <f t="shared" si="386"/>
        <v>0</v>
      </c>
      <c r="AW910" s="91">
        <f t="shared" si="387"/>
        <v>0</v>
      </c>
      <c r="AX910" s="115">
        <f>IF(AV910=0,AX909,IF(VLOOKUP(C909,Сводный!I:L,2,FALSE)&lt;0,IF(AX909&lt;0,AX909-1,-1),IF(AX909&gt;0,AX909+1,1)))</f>
        <v>-1</v>
      </c>
      <c r="AY910" s="120"/>
    </row>
    <row r="911" spans="1:51" s="25" customFormat="1" ht="11.25">
      <c r="A911" s="124"/>
      <c r="B911" s="116">
        <v>910</v>
      </c>
      <c r="C911" s="134"/>
      <c r="D911" s="83"/>
      <c r="E911" s="84"/>
      <c r="F911" s="83"/>
      <c r="G911" s="85"/>
      <c r="H911" s="85"/>
      <c r="I911" s="86"/>
      <c r="J911" s="86"/>
      <c r="K911" s="85"/>
      <c r="L911" s="86"/>
      <c r="M911" s="118"/>
      <c r="N911" s="108"/>
      <c r="O911" s="109"/>
      <c r="P911" s="110"/>
      <c r="Q911" s="86"/>
      <c r="R911" s="86"/>
      <c r="S911" s="128">
        <f t="shared" si="393"/>
        <v>30479.845939999945</v>
      </c>
      <c r="T911" s="128">
        <f t="shared" si="394"/>
        <v>0</v>
      </c>
      <c r="U911" s="126">
        <f t="shared" si="373"/>
        <v>0</v>
      </c>
      <c r="V911" s="126">
        <f t="shared" si="374"/>
        <v>0</v>
      </c>
      <c r="W911" s="125">
        <f t="shared" si="375"/>
        <v>0</v>
      </c>
      <c r="X911" s="125">
        <f t="shared" si="376"/>
        <v>0</v>
      </c>
      <c r="Y911" s="127">
        <f t="shared" si="377"/>
        <v>1407.0099999999979</v>
      </c>
      <c r="Z911" s="127">
        <f t="shared" si="378"/>
        <v>479.84593999999817</v>
      </c>
      <c r="AA911" s="127">
        <f t="shared" si="379"/>
        <v>1407.0099999999979</v>
      </c>
      <c r="AB911" s="127">
        <f t="shared" si="380"/>
        <v>479.84593999999817</v>
      </c>
      <c r="AC911" s="91" t="str">
        <f>VLOOKUP(WEEKDAY(C911,2),Служебный!K$4:L$10,2)</f>
        <v>сб</v>
      </c>
      <c r="AD911" s="111" t="str">
        <f t="shared" si="388"/>
        <v/>
      </c>
      <c r="AE911" s="91" t="e">
        <f>VLOOKUP(G:G,Служебный!B:G,6,)</f>
        <v>#N/A</v>
      </c>
      <c r="AF911" s="91" t="e">
        <f>VLOOKUP(G:G,Служебный!B:G,3,FALSE)</f>
        <v>#N/A</v>
      </c>
      <c r="AG911" s="91" t="e">
        <f>VLOOKUP(G:G,Служебный!B:G,4,FALSE)</f>
        <v>#N/A</v>
      </c>
      <c r="AH911" s="112">
        <f t="shared" si="381"/>
        <v>0</v>
      </c>
      <c r="AI911" s="112">
        <f t="shared" si="382"/>
        <v>0</v>
      </c>
      <c r="AJ911" s="112" t="str">
        <f t="shared" si="389"/>
        <v>интрадей</v>
      </c>
      <c r="AK911" s="91" t="str">
        <f>IF(D911&lt;Служебный!P$3,"Раньше открытия",IF(D911&gt;Служебный!P$6,"Позже закрытия",IF(D911&lt;Служебный!P$4,Служебный!N$4,IF((D911&gt;Служебный!P$5),Служебный!N$6,Служебный!N$5))))</f>
        <v>9:30 - 11:00</v>
      </c>
      <c r="AL911" s="91">
        <f t="shared" si="383"/>
        <v>0</v>
      </c>
      <c r="AM911" s="91">
        <f t="shared" si="384"/>
        <v>0</v>
      </c>
      <c r="AN911" s="91" t="str">
        <f t="shared" si="395"/>
        <v/>
      </c>
      <c r="AO911" s="91" t="str">
        <f t="shared" si="396"/>
        <v/>
      </c>
      <c r="AP911" s="113" t="str">
        <f t="shared" si="397"/>
        <v/>
      </c>
      <c r="AQ911" s="114">
        <f t="shared" si="390"/>
        <v>0</v>
      </c>
      <c r="AR911" s="114">
        <f t="shared" si="391"/>
        <v>30000</v>
      </c>
      <c r="AS911" s="114">
        <f t="shared" si="392"/>
        <v>1.5994864666664823</v>
      </c>
      <c r="AT911" s="114">
        <f t="shared" si="398"/>
        <v>0</v>
      </c>
      <c r="AU911" s="91">
        <f t="shared" si="385"/>
        <v>0</v>
      </c>
      <c r="AV911" s="91">
        <f t="shared" si="386"/>
        <v>0</v>
      </c>
      <c r="AW911" s="91">
        <f t="shared" si="387"/>
        <v>0</v>
      </c>
      <c r="AX911" s="115">
        <f>IF(AV911=0,AX910,IF(VLOOKUP(C910,Сводный!I:L,2,FALSE)&lt;0,IF(AX910&lt;0,AX910-1,-1),IF(AX910&gt;0,AX910+1,1)))</f>
        <v>-1</v>
      </c>
      <c r="AY911" s="120"/>
    </row>
    <row r="912" spans="1:51" s="25" customFormat="1" ht="11.25">
      <c r="A912" s="124"/>
      <c r="B912" s="116">
        <v>911</v>
      </c>
      <c r="C912" s="134"/>
      <c r="D912" s="83"/>
      <c r="E912" s="84"/>
      <c r="F912" s="83"/>
      <c r="G912" s="85"/>
      <c r="H912" s="85"/>
      <c r="I912" s="86"/>
      <c r="J912" s="86"/>
      <c r="K912" s="85"/>
      <c r="L912" s="86"/>
      <c r="M912" s="118"/>
      <c r="N912" s="108"/>
      <c r="O912" s="109"/>
      <c r="P912" s="110"/>
      <c r="Q912" s="86"/>
      <c r="R912" s="86"/>
      <c r="S912" s="128">
        <f t="shared" si="393"/>
        <v>30479.845939999945</v>
      </c>
      <c r="T912" s="128">
        <f t="shared" si="394"/>
        <v>0</v>
      </c>
      <c r="U912" s="126">
        <f t="shared" ref="U912:U975" si="399">I912*ABS(K912)</f>
        <v>0</v>
      </c>
      <c r="V912" s="126">
        <f t="shared" ref="V912:V975" si="400">J912*ABS(K912)</f>
        <v>0</v>
      </c>
      <c r="W912" s="125">
        <f t="shared" ref="W912:W975" si="401">IF(H912="s",U912-V912,V912-U912)</f>
        <v>0</v>
      </c>
      <c r="X912" s="125">
        <f t="shared" ref="X912:X975" si="402">W912-T912</f>
        <v>0</v>
      </c>
      <c r="Y912" s="127">
        <f t="shared" ref="Y912:Y975" si="403">Y911+W911</f>
        <v>1407.0099999999979</v>
      </c>
      <c r="Z912" s="127">
        <f t="shared" ref="Z912:Z975" si="404">Z911+X911</f>
        <v>479.84593999999817</v>
      </c>
      <c r="AA912" s="127">
        <f t="shared" ref="AA912:AA975" si="405">Y912+W912</f>
        <v>1407.0099999999979</v>
      </c>
      <c r="AB912" s="127">
        <f t="shared" ref="AB912:AB975" si="406">Z912+X912</f>
        <v>479.84593999999817</v>
      </c>
      <c r="AC912" s="91" t="str">
        <f>VLOOKUP(WEEKDAY(C912,2),Служебный!K$4:L$10,2)</f>
        <v>сб</v>
      </c>
      <c r="AD912" s="111" t="str">
        <f t="shared" si="388"/>
        <v/>
      </c>
      <c r="AE912" s="91" t="e">
        <f>VLOOKUP(G:G,Служебный!B:G,6,)</f>
        <v>#N/A</v>
      </c>
      <c r="AF912" s="91" t="e">
        <f>VLOOKUP(G:G,Служебный!B:G,3,FALSE)</f>
        <v>#N/A</v>
      </c>
      <c r="AG912" s="91" t="e">
        <f>VLOOKUP(G:G,Служебный!B:G,4,FALSE)</f>
        <v>#N/A</v>
      </c>
      <c r="AH912" s="112">
        <f t="shared" ref="AH912:AH975" si="407">ROUND(((E912+F912)-(C912+D912))*86400,0)</f>
        <v>0</v>
      </c>
      <c r="AI912" s="112">
        <f t="shared" ref="AI912:AI975" si="408">IF(FLOOR((AH912/60),15)&gt;400,"Среднесрок",FLOOR((AH912/60),15))</f>
        <v>0</v>
      </c>
      <c r="AJ912" s="112" t="str">
        <f t="shared" si="389"/>
        <v>интрадей</v>
      </c>
      <c r="AK912" s="91" t="str">
        <f>IF(D912&lt;Служебный!P$3,"Раньше открытия",IF(D912&gt;Служебный!P$6,"Позже закрытия",IF(D912&lt;Служебный!P$4,Служебный!N$4,IF((D912&gt;Служебный!P$5),Служебный!N$6,Служебный!N$5))))</f>
        <v>9:30 - 11:00</v>
      </c>
      <c r="AL912" s="91">
        <f t="shared" ref="AL912:AL975" si="409">IF(X912&gt;0,X912,0)</f>
        <v>0</v>
      </c>
      <c r="AM912" s="91">
        <f t="shared" ref="AM912:AM975" si="410">IF(X912&lt;0,X912,0)</f>
        <v>0</v>
      </c>
      <c r="AN912" s="91" t="str">
        <f t="shared" si="395"/>
        <v/>
      </c>
      <c r="AO912" s="91" t="str">
        <f t="shared" si="396"/>
        <v/>
      </c>
      <c r="AP912" s="113" t="str">
        <f t="shared" si="397"/>
        <v/>
      </c>
      <c r="AQ912" s="114">
        <f t="shared" si="390"/>
        <v>0</v>
      </c>
      <c r="AR912" s="114">
        <f t="shared" si="391"/>
        <v>30000</v>
      </c>
      <c r="AS912" s="114">
        <f t="shared" si="392"/>
        <v>1.5994864666664823</v>
      </c>
      <c r="AT912" s="114">
        <f t="shared" si="398"/>
        <v>0</v>
      </c>
      <c r="AU912" s="91">
        <f t="shared" ref="AU912:AU975" si="411">IF(C912&lt;&gt;C911,Z912,0)</f>
        <v>0</v>
      </c>
      <c r="AV912" s="91">
        <f t="shared" ref="AV912:AV975" si="412">IF(C912&lt;&gt;C913,AB912,0)</f>
        <v>0</v>
      </c>
      <c r="AW912" s="91">
        <f t="shared" ref="AW912:AW975" si="413">CEILING(I912,5)</f>
        <v>0</v>
      </c>
      <c r="AX912" s="115">
        <f>IF(AV912=0,AX911,IF(VLOOKUP(C911,Сводный!I:L,2,FALSE)&lt;0,IF(AX911&lt;0,AX911-1,-1),IF(AX911&gt;0,AX911+1,1)))</f>
        <v>-1</v>
      </c>
      <c r="AY912" s="120"/>
    </row>
    <row r="913" spans="1:51" s="25" customFormat="1" ht="11.25">
      <c r="A913" s="124"/>
      <c r="B913" s="116">
        <v>912</v>
      </c>
      <c r="C913" s="134"/>
      <c r="D913" s="83"/>
      <c r="E913" s="84"/>
      <c r="F913" s="83"/>
      <c r="G913" s="85"/>
      <c r="H913" s="85"/>
      <c r="I913" s="86"/>
      <c r="J913" s="86"/>
      <c r="K913" s="85"/>
      <c r="L913" s="86"/>
      <c r="M913" s="118"/>
      <c r="N913" s="108"/>
      <c r="O913" s="109"/>
      <c r="P913" s="110"/>
      <c r="Q913" s="86"/>
      <c r="R913" s="86"/>
      <c r="S913" s="128">
        <f t="shared" si="393"/>
        <v>30479.845939999945</v>
      </c>
      <c r="T913" s="128">
        <f t="shared" si="394"/>
        <v>0</v>
      </c>
      <c r="U913" s="126">
        <f t="shared" si="399"/>
        <v>0</v>
      </c>
      <c r="V913" s="126">
        <f t="shared" si="400"/>
        <v>0</v>
      </c>
      <c r="W913" s="125">
        <f t="shared" si="401"/>
        <v>0</v>
      </c>
      <c r="X913" s="125">
        <f t="shared" si="402"/>
        <v>0</v>
      </c>
      <c r="Y913" s="127">
        <f t="shared" si="403"/>
        <v>1407.0099999999979</v>
      </c>
      <c r="Z913" s="127">
        <f t="shared" si="404"/>
        <v>479.84593999999817</v>
      </c>
      <c r="AA913" s="127">
        <f t="shared" si="405"/>
        <v>1407.0099999999979</v>
      </c>
      <c r="AB913" s="127">
        <f t="shared" si="406"/>
        <v>479.84593999999817</v>
      </c>
      <c r="AC913" s="91" t="str">
        <f>VLOOKUP(WEEKDAY(C913,2),Служебный!K$4:L$10,2)</f>
        <v>сб</v>
      </c>
      <c r="AD913" s="111" t="str">
        <f t="shared" ref="AD913:AD976" si="414">IF(G913 &lt;&gt; "",TEXT((HOUR(D913)),0)&amp;"-"&amp;TEXT(HOUR(D913)+1,0),"")</f>
        <v/>
      </c>
      <c r="AE913" s="91" t="e">
        <f>VLOOKUP(G:G,Служебный!B:G,6,)</f>
        <v>#N/A</v>
      </c>
      <c r="AF913" s="91" t="e">
        <f>VLOOKUP(G:G,Служебный!B:G,3,FALSE)</f>
        <v>#N/A</v>
      </c>
      <c r="AG913" s="91" t="e">
        <f>VLOOKUP(G:G,Служебный!B:G,4,FALSE)</f>
        <v>#N/A</v>
      </c>
      <c r="AH913" s="112">
        <f t="shared" si="407"/>
        <v>0</v>
      </c>
      <c r="AI913" s="112">
        <f t="shared" si="408"/>
        <v>0</v>
      </c>
      <c r="AJ913" s="112" t="str">
        <f t="shared" si="389"/>
        <v>интрадей</v>
      </c>
      <c r="AK913" s="91" t="str">
        <f>IF(D913&lt;Служебный!P$3,"Раньше открытия",IF(D913&gt;Служебный!P$6,"Позже закрытия",IF(D913&lt;Служебный!P$4,Служебный!N$4,IF((D913&gt;Служебный!P$5),Служебный!N$6,Служебный!N$5))))</f>
        <v>9:30 - 11:00</v>
      </c>
      <c r="AL913" s="91">
        <f t="shared" si="409"/>
        <v>0</v>
      </c>
      <c r="AM913" s="91">
        <f t="shared" si="410"/>
        <v>0</v>
      </c>
      <c r="AN913" s="91" t="str">
        <f t="shared" si="395"/>
        <v/>
      </c>
      <c r="AO913" s="91" t="str">
        <f t="shared" si="396"/>
        <v/>
      </c>
      <c r="AP913" s="113" t="str">
        <f t="shared" si="397"/>
        <v/>
      </c>
      <c r="AQ913" s="114">
        <f t="shared" si="390"/>
        <v>0</v>
      </c>
      <c r="AR913" s="114">
        <f t="shared" si="391"/>
        <v>30000</v>
      </c>
      <c r="AS913" s="114">
        <f t="shared" si="392"/>
        <v>1.5994864666664823</v>
      </c>
      <c r="AT913" s="114">
        <f t="shared" si="398"/>
        <v>0</v>
      </c>
      <c r="AU913" s="91">
        <f t="shared" si="411"/>
        <v>0</v>
      </c>
      <c r="AV913" s="91">
        <f t="shared" si="412"/>
        <v>0</v>
      </c>
      <c r="AW913" s="91">
        <f t="shared" si="413"/>
        <v>0</v>
      </c>
      <c r="AX913" s="115">
        <f>IF(AV913=0,AX912,IF(VLOOKUP(C912,Сводный!I:L,2,FALSE)&lt;0,IF(AX912&lt;0,AX912-1,-1),IF(AX912&gt;0,AX912+1,1)))</f>
        <v>-1</v>
      </c>
      <c r="AY913" s="120"/>
    </row>
    <row r="914" spans="1:51" s="25" customFormat="1" ht="11.25">
      <c r="A914" s="124"/>
      <c r="B914" s="116">
        <v>913</v>
      </c>
      <c r="C914" s="134"/>
      <c r="D914" s="83"/>
      <c r="E914" s="84"/>
      <c r="F914" s="83"/>
      <c r="G914" s="85"/>
      <c r="H914" s="85"/>
      <c r="I914" s="86"/>
      <c r="J914" s="86"/>
      <c r="K914" s="85"/>
      <c r="L914" s="86"/>
      <c r="M914" s="118"/>
      <c r="N914" s="108"/>
      <c r="O914" s="109"/>
      <c r="P914" s="110"/>
      <c r="Q914" s="86"/>
      <c r="R914" s="86"/>
      <c r="S914" s="128">
        <f t="shared" si="393"/>
        <v>30479.845939999945</v>
      </c>
      <c r="T914" s="128">
        <f t="shared" si="394"/>
        <v>0</v>
      </c>
      <c r="U914" s="126">
        <f t="shared" si="399"/>
        <v>0</v>
      </c>
      <c r="V914" s="126">
        <f t="shared" si="400"/>
        <v>0</v>
      </c>
      <c r="W914" s="125">
        <f t="shared" si="401"/>
        <v>0</v>
      </c>
      <c r="X914" s="125">
        <f t="shared" si="402"/>
        <v>0</v>
      </c>
      <c r="Y914" s="127">
        <f t="shared" si="403"/>
        <v>1407.0099999999979</v>
      </c>
      <c r="Z914" s="127">
        <f t="shared" si="404"/>
        <v>479.84593999999817</v>
      </c>
      <c r="AA914" s="127">
        <f t="shared" si="405"/>
        <v>1407.0099999999979</v>
      </c>
      <c r="AB914" s="127">
        <f t="shared" si="406"/>
        <v>479.84593999999817</v>
      </c>
      <c r="AC914" s="91" t="str">
        <f>VLOOKUP(WEEKDAY(C914,2),Служебный!K$4:L$10,2)</f>
        <v>сб</v>
      </c>
      <c r="AD914" s="111" t="str">
        <f t="shared" si="414"/>
        <v/>
      </c>
      <c r="AE914" s="91" t="e">
        <f>VLOOKUP(G:G,Служебный!B:G,6,)</f>
        <v>#N/A</v>
      </c>
      <c r="AF914" s="91" t="e">
        <f>VLOOKUP(G:G,Служебный!B:G,3,FALSE)</f>
        <v>#N/A</v>
      </c>
      <c r="AG914" s="91" t="e">
        <f>VLOOKUP(G:G,Служебный!B:G,4,FALSE)</f>
        <v>#N/A</v>
      </c>
      <c r="AH914" s="112">
        <f t="shared" si="407"/>
        <v>0</v>
      </c>
      <c r="AI914" s="112">
        <f t="shared" si="408"/>
        <v>0</v>
      </c>
      <c r="AJ914" s="112" t="str">
        <f t="shared" si="389"/>
        <v>интрадей</v>
      </c>
      <c r="AK914" s="91" t="str">
        <f>IF(D914&lt;Служебный!P$3,"Раньше открытия",IF(D914&gt;Служебный!P$6,"Позже закрытия",IF(D914&lt;Служебный!P$4,Служебный!N$4,IF((D914&gt;Служебный!P$5),Служебный!N$6,Служебный!N$5))))</f>
        <v>9:30 - 11:00</v>
      </c>
      <c r="AL914" s="91">
        <f t="shared" si="409"/>
        <v>0</v>
      </c>
      <c r="AM914" s="91">
        <f t="shared" si="410"/>
        <v>0</v>
      </c>
      <c r="AN914" s="91" t="str">
        <f t="shared" si="395"/>
        <v/>
      </c>
      <c r="AO914" s="91" t="str">
        <f t="shared" si="396"/>
        <v/>
      </c>
      <c r="AP914" s="113" t="str">
        <f t="shared" si="397"/>
        <v/>
      </c>
      <c r="AQ914" s="114">
        <f t="shared" si="390"/>
        <v>0</v>
      </c>
      <c r="AR914" s="114">
        <f t="shared" si="391"/>
        <v>30000</v>
      </c>
      <c r="AS914" s="114">
        <f t="shared" si="392"/>
        <v>1.5994864666664823</v>
      </c>
      <c r="AT914" s="114">
        <f t="shared" si="398"/>
        <v>0</v>
      </c>
      <c r="AU914" s="91">
        <f t="shared" si="411"/>
        <v>0</v>
      </c>
      <c r="AV914" s="91">
        <f t="shared" si="412"/>
        <v>0</v>
      </c>
      <c r="AW914" s="91">
        <f t="shared" si="413"/>
        <v>0</v>
      </c>
      <c r="AX914" s="115">
        <f>IF(AV914=0,AX913,IF(VLOOKUP(C913,Сводный!I:L,2,FALSE)&lt;0,IF(AX913&lt;0,AX913-1,-1),IF(AX913&gt;0,AX913+1,1)))</f>
        <v>-1</v>
      </c>
      <c r="AY914" s="120"/>
    </row>
    <row r="915" spans="1:51" s="25" customFormat="1" ht="11.25">
      <c r="A915" s="124"/>
      <c r="B915" s="116">
        <v>914</v>
      </c>
      <c r="C915" s="134"/>
      <c r="D915" s="83"/>
      <c r="E915" s="84"/>
      <c r="F915" s="83"/>
      <c r="G915" s="85"/>
      <c r="H915" s="85"/>
      <c r="I915" s="86"/>
      <c r="J915" s="86"/>
      <c r="K915" s="85"/>
      <c r="L915" s="86"/>
      <c r="M915" s="118"/>
      <c r="N915" s="108"/>
      <c r="O915" s="109"/>
      <c r="P915" s="110"/>
      <c r="Q915" s="86"/>
      <c r="R915" s="86"/>
      <c r="S915" s="128">
        <f t="shared" si="393"/>
        <v>30479.845939999945</v>
      </c>
      <c r="T915" s="128">
        <f t="shared" si="394"/>
        <v>0</v>
      </c>
      <c r="U915" s="126">
        <f t="shared" si="399"/>
        <v>0</v>
      </c>
      <c r="V915" s="126">
        <f t="shared" si="400"/>
        <v>0</v>
      </c>
      <c r="W915" s="125">
        <f t="shared" si="401"/>
        <v>0</v>
      </c>
      <c r="X915" s="125">
        <f t="shared" si="402"/>
        <v>0</v>
      </c>
      <c r="Y915" s="127">
        <f t="shared" si="403"/>
        <v>1407.0099999999979</v>
      </c>
      <c r="Z915" s="127">
        <f t="shared" si="404"/>
        <v>479.84593999999817</v>
      </c>
      <c r="AA915" s="127">
        <f t="shared" si="405"/>
        <v>1407.0099999999979</v>
      </c>
      <c r="AB915" s="127">
        <f t="shared" si="406"/>
        <v>479.84593999999817</v>
      </c>
      <c r="AC915" s="91" t="str">
        <f>VLOOKUP(WEEKDAY(C915,2),Служебный!K$4:L$10,2)</f>
        <v>сб</v>
      </c>
      <c r="AD915" s="111" t="str">
        <f t="shared" si="414"/>
        <v/>
      </c>
      <c r="AE915" s="91" t="e">
        <f>VLOOKUP(G:G,Служебный!B:G,6,)</f>
        <v>#N/A</v>
      </c>
      <c r="AF915" s="91" t="e">
        <f>VLOOKUP(G:G,Служебный!B:G,3,FALSE)</f>
        <v>#N/A</v>
      </c>
      <c r="AG915" s="91" t="e">
        <f>VLOOKUP(G:G,Служебный!B:G,4,FALSE)</f>
        <v>#N/A</v>
      </c>
      <c r="AH915" s="112">
        <f t="shared" si="407"/>
        <v>0</v>
      </c>
      <c r="AI915" s="112">
        <f t="shared" si="408"/>
        <v>0</v>
      </c>
      <c r="AJ915" s="112" t="str">
        <f t="shared" si="389"/>
        <v>интрадей</v>
      </c>
      <c r="AK915" s="91" t="str">
        <f>IF(D915&lt;Служебный!P$3,"Раньше открытия",IF(D915&gt;Служебный!P$6,"Позже закрытия",IF(D915&lt;Служебный!P$4,Служебный!N$4,IF((D915&gt;Служебный!P$5),Служебный!N$6,Служебный!N$5))))</f>
        <v>9:30 - 11:00</v>
      </c>
      <c r="AL915" s="91">
        <f t="shared" si="409"/>
        <v>0</v>
      </c>
      <c r="AM915" s="91">
        <f t="shared" si="410"/>
        <v>0</v>
      </c>
      <c r="AN915" s="91" t="str">
        <f t="shared" si="395"/>
        <v/>
      </c>
      <c r="AO915" s="91" t="str">
        <f t="shared" si="396"/>
        <v/>
      </c>
      <c r="AP915" s="113" t="str">
        <f t="shared" si="397"/>
        <v/>
      </c>
      <c r="AQ915" s="114">
        <f t="shared" si="390"/>
        <v>0</v>
      </c>
      <c r="AR915" s="114">
        <f t="shared" si="391"/>
        <v>30000</v>
      </c>
      <c r="AS915" s="114">
        <f t="shared" si="392"/>
        <v>1.5994864666664823</v>
      </c>
      <c r="AT915" s="114">
        <f t="shared" si="398"/>
        <v>0</v>
      </c>
      <c r="AU915" s="91">
        <f t="shared" si="411"/>
        <v>0</v>
      </c>
      <c r="AV915" s="91">
        <f t="shared" si="412"/>
        <v>0</v>
      </c>
      <c r="AW915" s="91">
        <f t="shared" si="413"/>
        <v>0</v>
      </c>
      <c r="AX915" s="115">
        <f>IF(AV915=0,AX914,IF(VLOOKUP(C914,Сводный!I:L,2,FALSE)&lt;0,IF(AX914&lt;0,AX914-1,-1),IF(AX914&gt;0,AX914+1,1)))</f>
        <v>-1</v>
      </c>
      <c r="AY915" s="120"/>
    </row>
    <row r="916" spans="1:51" s="25" customFormat="1" ht="11.25">
      <c r="A916" s="124"/>
      <c r="B916" s="116">
        <v>915</v>
      </c>
      <c r="C916" s="134"/>
      <c r="D916" s="83"/>
      <c r="E916" s="84"/>
      <c r="F916" s="83"/>
      <c r="G916" s="85"/>
      <c r="H916" s="85"/>
      <c r="I916" s="86"/>
      <c r="J916" s="86"/>
      <c r="K916" s="85"/>
      <c r="L916" s="86"/>
      <c r="M916" s="118"/>
      <c r="N916" s="108"/>
      <c r="O916" s="109"/>
      <c r="P916" s="110"/>
      <c r="Q916" s="86"/>
      <c r="R916" s="86"/>
      <c r="S916" s="128">
        <f t="shared" si="393"/>
        <v>30479.845939999945</v>
      </c>
      <c r="T916" s="128">
        <f t="shared" si="394"/>
        <v>0</v>
      </c>
      <c r="U916" s="126">
        <f t="shared" si="399"/>
        <v>0</v>
      </c>
      <c r="V916" s="126">
        <f t="shared" si="400"/>
        <v>0</v>
      </c>
      <c r="W916" s="125">
        <f t="shared" si="401"/>
        <v>0</v>
      </c>
      <c r="X916" s="125">
        <f t="shared" si="402"/>
        <v>0</v>
      </c>
      <c r="Y916" s="127">
        <f t="shared" si="403"/>
        <v>1407.0099999999979</v>
      </c>
      <c r="Z916" s="127">
        <f t="shared" si="404"/>
        <v>479.84593999999817</v>
      </c>
      <c r="AA916" s="127">
        <f t="shared" si="405"/>
        <v>1407.0099999999979</v>
      </c>
      <c r="AB916" s="127">
        <f t="shared" si="406"/>
        <v>479.84593999999817</v>
      </c>
      <c r="AC916" s="91" t="str">
        <f>VLOOKUP(WEEKDAY(C916,2),Служебный!K$4:L$10,2)</f>
        <v>сб</v>
      </c>
      <c r="AD916" s="111" t="str">
        <f t="shared" si="414"/>
        <v/>
      </c>
      <c r="AE916" s="91" t="e">
        <f>VLOOKUP(G:G,Служебный!B:G,6,)</f>
        <v>#N/A</v>
      </c>
      <c r="AF916" s="91" t="e">
        <f>VLOOKUP(G:G,Служебный!B:G,3,FALSE)</f>
        <v>#N/A</v>
      </c>
      <c r="AG916" s="91" t="e">
        <f>VLOOKUP(G:G,Служебный!B:G,4,FALSE)</f>
        <v>#N/A</v>
      </c>
      <c r="AH916" s="112">
        <f t="shared" si="407"/>
        <v>0</v>
      </c>
      <c r="AI916" s="112">
        <f t="shared" si="408"/>
        <v>0</v>
      </c>
      <c r="AJ916" s="112" t="str">
        <f t="shared" si="389"/>
        <v>интрадей</v>
      </c>
      <c r="AK916" s="91" t="str">
        <f>IF(D916&lt;Служебный!P$3,"Раньше открытия",IF(D916&gt;Служебный!P$6,"Позже закрытия",IF(D916&lt;Служебный!P$4,Служебный!N$4,IF((D916&gt;Служебный!P$5),Служебный!N$6,Служебный!N$5))))</f>
        <v>9:30 - 11:00</v>
      </c>
      <c r="AL916" s="91">
        <f t="shared" si="409"/>
        <v>0</v>
      </c>
      <c r="AM916" s="91">
        <f t="shared" si="410"/>
        <v>0</v>
      </c>
      <c r="AN916" s="91" t="str">
        <f t="shared" si="395"/>
        <v/>
      </c>
      <c r="AO916" s="91" t="str">
        <f t="shared" si="396"/>
        <v/>
      </c>
      <c r="AP916" s="113" t="str">
        <f t="shared" si="397"/>
        <v/>
      </c>
      <c r="AQ916" s="114">
        <f t="shared" si="390"/>
        <v>0</v>
      </c>
      <c r="AR916" s="114">
        <f t="shared" si="391"/>
        <v>30000</v>
      </c>
      <c r="AS916" s="114">
        <f t="shared" si="392"/>
        <v>1.5994864666664823</v>
      </c>
      <c r="AT916" s="114">
        <f t="shared" si="398"/>
        <v>0</v>
      </c>
      <c r="AU916" s="91">
        <f t="shared" si="411"/>
        <v>0</v>
      </c>
      <c r="AV916" s="91">
        <f t="shared" si="412"/>
        <v>0</v>
      </c>
      <c r="AW916" s="91">
        <f t="shared" si="413"/>
        <v>0</v>
      </c>
      <c r="AX916" s="115">
        <f>IF(AV916=0,AX915,IF(VLOOKUP(C915,Сводный!I:L,2,FALSE)&lt;0,IF(AX915&lt;0,AX915-1,-1),IF(AX915&gt;0,AX915+1,1)))</f>
        <v>-1</v>
      </c>
      <c r="AY916" s="120"/>
    </row>
    <row r="917" spans="1:51" s="25" customFormat="1" ht="11.25">
      <c r="A917" s="124"/>
      <c r="B917" s="116">
        <v>916</v>
      </c>
      <c r="C917" s="134"/>
      <c r="D917" s="83"/>
      <c r="E917" s="84"/>
      <c r="F917" s="83"/>
      <c r="G917" s="85"/>
      <c r="H917" s="85"/>
      <c r="I917" s="86"/>
      <c r="J917" s="86"/>
      <c r="K917" s="85"/>
      <c r="L917" s="86"/>
      <c r="M917" s="118"/>
      <c r="N917" s="108"/>
      <c r="O917" s="109"/>
      <c r="P917" s="110"/>
      <c r="Q917" s="86"/>
      <c r="R917" s="86"/>
      <c r="S917" s="128">
        <f t="shared" si="393"/>
        <v>30479.845939999945</v>
      </c>
      <c r="T917" s="128">
        <f t="shared" si="394"/>
        <v>0</v>
      </c>
      <c r="U917" s="126">
        <f t="shared" si="399"/>
        <v>0</v>
      </c>
      <c r="V917" s="126">
        <f t="shared" si="400"/>
        <v>0</v>
      </c>
      <c r="W917" s="125">
        <f t="shared" si="401"/>
        <v>0</v>
      </c>
      <c r="X917" s="125">
        <f t="shared" si="402"/>
        <v>0</v>
      </c>
      <c r="Y917" s="127">
        <f t="shared" si="403"/>
        <v>1407.0099999999979</v>
      </c>
      <c r="Z917" s="127">
        <f t="shared" si="404"/>
        <v>479.84593999999817</v>
      </c>
      <c r="AA917" s="127">
        <f t="shared" si="405"/>
        <v>1407.0099999999979</v>
      </c>
      <c r="AB917" s="127">
        <f t="shared" si="406"/>
        <v>479.84593999999817</v>
      </c>
      <c r="AC917" s="91" t="str">
        <f>VLOOKUP(WEEKDAY(C917,2),Служебный!K$4:L$10,2)</f>
        <v>сб</v>
      </c>
      <c r="AD917" s="111" t="str">
        <f t="shared" si="414"/>
        <v/>
      </c>
      <c r="AE917" s="91" t="e">
        <f>VLOOKUP(G:G,Служебный!B:G,6,)</f>
        <v>#N/A</v>
      </c>
      <c r="AF917" s="91" t="e">
        <f>VLOOKUP(G:G,Служебный!B:G,3,FALSE)</f>
        <v>#N/A</v>
      </c>
      <c r="AG917" s="91" t="e">
        <f>VLOOKUP(G:G,Служебный!B:G,4,FALSE)</f>
        <v>#N/A</v>
      </c>
      <c r="AH917" s="112">
        <f t="shared" si="407"/>
        <v>0</v>
      </c>
      <c r="AI917" s="112">
        <f t="shared" si="408"/>
        <v>0</v>
      </c>
      <c r="AJ917" s="112" t="str">
        <f t="shared" si="389"/>
        <v>интрадей</v>
      </c>
      <c r="AK917" s="91" t="str">
        <f>IF(D917&lt;Служебный!P$3,"Раньше открытия",IF(D917&gt;Служебный!P$6,"Позже закрытия",IF(D917&lt;Служебный!P$4,Служебный!N$4,IF((D917&gt;Служебный!P$5),Служебный!N$6,Служебный!N$5))))</f>
        <v>9:30 - 11:00</v>
      </c>
      <c r="AL917" s="91">
        <f t="shared" si="409"/>
        <v>0</v>
      </c>
      <c r="AM917" s="91">
        <f t="shared" si="410"/>
        <v>0</v>
      </c>
      <c r="AN917" s="91" t="str">
        <f t="shared" si="395"/>
        <v/>
      </c>
      <c r="AO917" s="91" t="str">
        <f t="shared" si="396"/>
        <v/>
      </c>
      <c r="AP917" s="113" t="str">
        <f t="shared" si="397"/>
        <v/>
      </c>
      <c r="AQ917" s="114">
        <f t="shared" si="390"/>
        <v>0</v>
      </c>
      <c r="AR917" s="114">
        <f t="shared" si="391"/>
        <v>30000</v>
      </c>
      <c r="AS917" s="114">
        <f t="shared" si="392"/>
        <v>1.5994864666664823</v>
      </c>
      <c r="AT917" s="114">
        <f t="shared" si="398"/>
        <v>0</v>
      </c>
      <c r="AU917" s="91">
        <f t="shared" si="411"/>
        <v>0</v>
      </c>
      <c r="AV917" s="91">
        <f t="shared" si="412"/>
        <v>0</v>
      </c>
      <c r="AW917" s="91">
        <f t="shared" si="413"/>
        <v>0</v>
      </c>
      <c r="AX917" s="115">
        <f>IF(AV917=0,AX916,IF(VLOOKUP(C916,Сводный!I:L,2,FALSE)&lt;0,IF(AX916&lt;0,AX916-1,-1),IF(AX916&gt;0,AX916+1,1)))</f>
        <v>-1</v>
      </c>
      <c r="AY917" s="120"/>
    </row>
    <row r="918" spans="1:51" s="25" customFormat="1" ht="11.25">
      <c r="A918" s="124"/>
      <c r="B918" s="116">
        <v>917</v>
      </c>
      <c r="C918" s="134"/>
      <c r="D918" s="83"/>
      <c r="E918" s="84"/>
      <c r="F918" s="83"/>
      <c r="G918" s="85"/>
      <c r="H918" s="85"/>
      <c r="I918" s="86"/>
      <c r="J918" s="86"/>
      <c r="K918" s="85"/>
      <c r="L918" s="86"/>
      <c r="M918" s="118"/>
      <c r="N918" s="108"/>
      <c r="O918" s="109"/>
      <c r="P918" s="110"/>
      <c r="Q918" s="86"/>
      <c r="R918" s="86"/>
      <c r="S918" s="128">
        <f t="shared" si="393"/>
        <v>30479.845939999945</v>
      </c>
      <c r="T918" s="128">
        <f t="shared" si="394"/>
        <v>0</v>
      </c>
      <c r="U918" s="126">
        <f t="shared" si="399"/>
        <v>0</v>
      </c>
      <c r="V918" s="126">
        <f t="shared" si="400"/>
        <v>0</v>
      </c>
      <c r="W918" s="125">
        <f t="shared" si="401"/>
        <v>0</v>
      </c>
      <c r="X918" s="125">
        <f t="shared" si="402"/>
        <v>0</v>
      </c>
      <c r="Y918" s="127">
        <f t="shared" si="403"/>
        <v>1407.0099999999979</v>
      </c>
      <c r="Z918" s="127">
        <f t="shared" si="404"/>
        <v>479.84593999999817</v>
      </c>
      <c r="AA918" s="127">
        <f t="shared" si="405"/>
        <v>1407.0099999999979</v>
      </c>
      <c r="AB918" s="127">
        <f t="shared" si="406"/>
        <v>479.84593999999817</v>
      </c>
      <c r="AC918" s="91" t="str">
        <f>VLOOKUP(WEEKDAY(C918,2),Служебный!K$4:L$10,2)</f>
        <v>сб</v>
      </c>
      <c r="AD918" s="111" t="str">
        <f t="shared" si="414"/>
        <v/>
      </c>
      <c r="AE918" s="91" t="e">
        <f>VLOOKUP(G:G,Служебный!B:G,6,)</f>
        <v>#N/A</v>
      </c>
      <c r="AF918" s="91" t="e">
        <f>VLOOKUP(G:G,Служебный!B:G,3,FALSE)</f>
        <v>#N/A</v>
      </c>
      <c r="AG918" s="91" t="e">
        <f>VLOOKUP(G:G,Служебный!B:G,4,FALSE)</f>
        <v>#N/A</v>
      </c>
      <c r="AH918" s="112">
        <f t="shared" si="407"/>
        <v>0</v>
      </c>
      <c r="AI918" s="112">
        <f t="shared" si="408"/>
        <v>0</v>
      </c>
      <c r="AJ918" s="112" t="str">
        <f t="shared" si="389"/>
        <v>интрадей</v>
      </c>
      <c r="AK918" s="91" t="str">
        <f>IF(D918&lt;Служебный!P$3,"Раньше открытия",IF(D918&gt;Служебный!P$6,"Позже закрытия",IF(D918&lt;Служебный!P$4,Служебный!N$4,IF((D918&gt;Служебный!P$5),Служебный!N$6,Служебный!N$5))))</f>
        <v>9:30 - 11:00</v>
      </c>
      <c r="AL918" s="91">
        <f t="shared" si="409"/>
        <v>0</v>
      </c>
      <c r="AM918" s="91">
        <f t="shared" si="410"/>
        <v>0</v>
      </c>
      <c r="AN918" s="91" t="str">
        <f t="shared" si="395"/>
        <v/>
      </c>
      <c r="AO918" s="91" t="str">
        <f t="shared" si="396"/>
        <v/>
      </c>
      <c r="AP918" s="113" t="str">
        <f t="shared" si="397"/>
        <v/>
      </c>
      <c r="AQ918" s="114">
        <f t="shared" si="390"/>
        <v>0</v>
      </c>
      <c r="AR918" s="114">
        <f t="shared" si="391"/>
        <v>30000</v>
      </c>
      <c r="AS918" s="114">
        <f t="shared" si="392"/>
        <v>1.5994864666664823</v>
      </c>
      <c r="AT918" s="114">
        <f t="shared" si="398"/>
        <v>0</v>
      </c>
      <c r="AU918" s="91">
        <f t="shared" si="411"/>
        <v>0</v>
      </c>
      <c r="AV918" s="91">
        <f t="shared" si="412"/>
        <v>0</v>
      </c>
      <c r="AW918" s="91">
        <f t="shared" si="413"/>
        <v>0</v>
      </c>
      <c r="AX918" s="115">
        <f>IF(AV918=0,AX917,IF(VLOOKUP(C917,Сводный!I:L,2,FALSE)&lt;0,IF(AX917&lt;0,AX917-1,-1),IF(AX917&gt;0,AX917+1,1)))</f>
        <v>-1</v>
      </c>
      <c r="AY918" s="120"/>
    </row>
    <row r="919" spans="1:51" s="25" customFormat="1" ht="11.25">
      <c r="A919" s="124"/>
      <c r="B919" s="116">
        <v>918</v>
      </c>
      <c r="C919" s="134"/>
      <c r="D919" s="83"/>
      <c r="E919" s="84"/>
      <c r="F919" s="83"/>
      <c r="G919" s="85"/>
      <c r="H919" s="85"/>
      <c r="I919" s="86"/>
      <c r="J919" s="86"/>
      <c r="K919" s="85"/>
      <c r="L919" s="86"/>
      <c r="M919" s="118"/>
      <c r="N919" s="108"/>
      <c r="O919" s="109"/>
      <c r="P919" s="110"/>
      <c r="Q919" s="86"/>
      <c r="R919" s="86"/>
      <c r="S919" s="128">
        <f t="shared" si="393"/>
        <v>30479.845939999945</v>
      </c>
      <c r="T919" s="128">
        <f t="shared" si="394"/>
        <v>0</v>
      </c>
      <c r="U919" s="126">
        <f t="shared" si="399"/>
        <v>0</v>
      </c>
      <c r="V919" s="126">
        <f t="shared" si="400"/>
        <v>0</v>
      </c>
      <c r="W919" s="125">
        <f t="shared" si="401"/>
        <v>0</v>
      </c>
      <c r="X919" s="125">
        <f t="shared" si="402"/>
        <v>0</v>
      </c>
      <c r="Y919" s="127">
        <f t="shared" si="403"/>
        <v>1407.0099999999979</v>
      </c>
      <c r="Z919" s="127">
        <f t="shared" si="404"/>
        <v>479.84593999999817</v>
      </c>
      <c r="AA919" s="127">
        <f t="shared" si="405"/>
        <v>1407.0099999999979</v>
      </c>
      <c r="AB919" s="127">
        <f t="shared" si="406"/>
        <v>479.84593999999817</v>
      </c>
      <c r="AC919" s="91" t="str">
        <f>VLOOKUP(WEEKDAY(C919,2),Служебный!K$4:L$10,2)</f>
        <v>сб</v>
      </c>
      <c r="AD919" s="111" t="str">
        <f t="shared" si="414"/>
        <v/>
      </c>
      <c r="AE919" s="91" t="e">
        <f>VLOOKUP(G:G,Служебный!B:G,6,)</f>
        <v>#N/A</v>
      </c>
      <c r="AF919" s="91" t="e">
        <f>VLOOKUP(G:G,Служебный!B:G,3,FALSE)</f>
        <v>#N/A</v>
      </c>
      <c r="AG919" s="91" t="e">
        <f>VLOOKUP(G:G,Служебный!B:G,4,FALSE)</f>
        <v>#N/A</v>
      </c>
      <c r="AH919" s="112">
        <f t="shared" si="407"/>
        <v>0</v>
      </c>
      <c r="AI919" s="112">
        <f t="shared" si="408"/>
        <v>0</v>
      </c>
      <c r="AJ919" s="112" t="str">
        <f t="shared" si="389"/>
        <v>интрадей</v>
      </c>
      <c r="AK919" s="91" t="str">
        <f>IF(D919&lt;Служебный!P$3,"Раньше открытия",IF(D919&gt;Служебный!P$6,"Позже закрытия",IF(D919&lt;Служебный!P$4,Служебный!N$4,IF((D919&gt;Служебный!P$5),Служебный!N$6,Служебный!N$5))))</f>
        <v>9:30 - 11:00</v>
      </c>
      <c r="AL919" s="91">
        <f t="shared" si="409"/>
        <v>0</v>
      </c>
      <c r="AM919" s="91">
        <f t="shared" si="410"/>
        <v>0</v>
      </c>
      <c r="AN919" s="91" t="str">
        <f t="shared" si="395"/>
        <v/>
      </c>
      <c r="AO919" s="91" t="str">
        <f t="shared" si="396"/>
        <v/>
      </c>
      <c r="AP919" s="113" t="str">
        <f t="shared" si="397"/>
        <v/>
      </c>
      <c r="AQ919" s="114">
        <f t="shared" si="390"/>
        <v>0</v>
      </c>
      <c r="AR919" s="114">
        <f t="shared" si="391"/>
        <v>30000</v>
      </c>
      <c r="AS919" s="114">
        <f t="shared" si="392"/>
        <v>1.5994864666664823</v>
      </c>
      <c r="AT919" s="114">
        <f t="shared" si="398"/>
        <v>0</v>
      </c>
      <c r="AU919" s="91">
        <f t="shared" si="411"/>
        <v>0</v>
      </c>
      <c r="AV919" s="91">
        <f t="shared" si="412"/>
        <v>0</v>
      </c>
      <c r="AW919" s="91">
        <f t="shared" si="413"/>
        <v>0</v>
      </c>
      <c r="AX919" s="115">
        <f>IF(AV919=0,AX918,IF(VLOOKUP(C918,Сводный!I:L,2,FALSE)&lt;0,IF(AX918&lt;0,AX918-1,-1),IF(AX918&gt;0,AX918+1,1)))</f>
        <v>-1</v>
      </c>
      <c r="AY919" s="120"/>
    </row>
    <row r="920" spans="1:51" s="25" customFormat="1" ht="11.25">
      <c r="A920" s="124"/>
      <c r="B920" s="116">
        <v>919</v>
      </c>
      <c r="C920" s="134"/>
      <c r="D920" s="83"/>
      <c r="E920" s="84"/>
      <c r="F920" s="83"/>
      <c r="G920" s="85"/>
      <c r="H920" s="85"/>
      <c r="I920" s="86"/>
      <c r="J920" s="86"/>
      <c r="K920" s="85"/>
      <c r="L920" s="86"/>
      <c r="M920" s="118"/>
      <c r="N920" s="108"/>
      <c r="O920" s="109"/>
      <c r="P920" s="110"/>
      <c r="Q920" s="86"/>
      <c r="R920" s="86"/>
      <c r="S920" s="128">
        <f t="shared" si="393"/>
        <v>30479.845939999945</v>
      </c>
      <c r="T920" s="128">
        <f t="shared" si="394"/>
        <v>0</v>
      </c>
      <c r="U920" s="126">
        <f t="shared" si="399"/>
        <v>0</v>
      </c>
      <c r="V920" s="126">
        <f t="shared" si="400"/>
        <v>0</v>
      </c>
      <c r="W920" s="125">
        <f t="shared" si="401"/>
        <v>0</v>
      </c>
      <c r="X920" s="125">
        <f t="shared" si="402"/>
        <v>0</v>
      </c>
      <c r="Y920" s="127">
        <f t="shared" si="403"/>
        <v>1407.0099999999979</v>
      </c>
      <c r="Z920" s="127">
        <f t="shared" si="404"/>
        <v>479.84593999999817</v>
      </c>
      <c r="AA920" s="127">
        <f t="shared" si="405"/>
        <v>1407.0099999999979</v>
      </c>
      <c r="AB920" s="127">
        <f t="shared" si="406"/>
        <v>479.84593999999817</v>
      </c>
      <c r="AC920" s="91" t="str">
        <f>VLOOKUP(WEEKDAY(C920,2),Служебный!K$4:L$10,2)</f>
        <v>сб</v>
      </c>
      <c r="AD920" s="111" t="str">
        <f t="shared" si="414"/>
        <v/>
      </c>
      <c r="AE920" s="91" t="e">
        <f>VLOOKUP(G:G,Служебный!B:G,6,)</f>
        <v>#N/A</v>
      </c>
      <c r="AF920" s="91" t="e">
        <f>VLOOKUP(G:G,Служебный!B:G,3,FALSE)</f>
        <v>#N/A</v>
      </c>
      <c r="AG920" s="91" t="e">
        <f>VLOOKUP(G:G,Служебный!B:G,4,FALSE)</f>
        <v>#N/A</v>
      </c>
      <c r="AH920" s="112">
        <f t="shared" si="407"/>
        <v>0</v>
      </c>
      <c r="AI920" s="112">
        <f t="shared" si="408"/>
        <v>0</v>
      </c>
      <c r="AJ920" s="112" t="str">
        <f t="shared" si="389"/>
        <v>интрадей</v>
      </c>
      <c r="AK920" s="91" t="str">
        <f>IF(D920&lt;Служебный!P$3,"Раньше открытия",IF(D920&gt;Служебный!P$6,"Позже закрытия",IF(D920&lt;Служебный!P$4,Служебный!N$4,IF((D920&gt;Служебный!P$5),Служебный!N$6,Служебный!N$5))))</f>
        <v>9:30 - 11:00</v>
      </c>
      <c r="AL920" s="91">
        <f t="shared" si="409"/>
        <v>0</v>
      </c>
      <c r="AM920" s="91">
        <f t="shared" si="410"/>
        <v>0</v>
      </c>
      <c r="AN920" s="91" t="str">
        <f t="shared" si="395"/>
        <v/>
      </c>
      <c r="AO920" s="91" t="str">
        <f t="shared" si="396"/>
        <v/>
      </c>
      <c r="AP920" s="113" t="str">
        <f t="shared" si="397"/>
        <v/>
      </c>
      <c r="AQ920" s="114">
        <f t="shared" si="390"/>
        <v>0</v>
      </c>
      <c r="AR920" s="114">
        <f t="shared" si="391"/>
        <v>30000</v>
      </c>
      <c r="AS920" s="114">
        <f t="shared" si="392"/>
        <v>1.5994864666664823</v>
      </c>
      <c r="AT920" s="114">
        <f t="shared" si="398"/>
        <v>0</v>
      </c>
      <c r="AU920" s="91">
        <f t="shared" si="411"/>
        <v>0</v>
      </c>
      <c r="AV920" s="91">
        <f t="shared" si="412"/>
        <v>0</v>
      </c>
      <c r="AW920" s="91">
        <f t="shared" si="413"/>
        <v>0</v>
      </c>
      <c r="AX920" s="115">
        <f>IF(AV920=0,AX919,IF(VLOOKUP(C919,Сводный!I:L,2,FALSE)&lt;0,IF(AX919&lt;0,AX919-1,-1),IF(AX919&gt;0,AX919+1,1)))</f>
        <v>-1</v>
      </c>
      <c r="AY920" s="120"/>
    </row>
    <row r="921" spans="1:51" s="25" customFormat="1" ht="11.25">
      <c r="A921" s="124"/>
      <c r="B921" s="116">
        <v>920</v>
      </c>
      <c r="C921" s="134"/>
      <c r="D921" s="83"/>
      <c r="E921" s="84"/>
      <c r="F921" s="83"/>
      <c r="G921" s="85"/>
      <c r="H921" s="85"/>
      <c r="I921" s="86"/>
      <c r="J921" s="86"/>
      <c r="K921" s="85"/>
      <c r="L921" s="86"/>
      <c r="M921" s="118"/>
      <c r="N921" s="108"/>
      <c r="O921" s="109"/>
      <c r="P921" s="110"/>
      <c r="Q921" s="86"/>
      <c r="R921" s="86"/>
      <c r="S921" s="128">
        <f t="shared" si="393"/>
        <v>30479.845939999945</v>
      </c>
      <c r="T921" s="128">
        <f t="shared" si="394"/>
        <v>0</v>
      </c>
      <c r="U921" s="126">
        <f t="shared" si="399"/>
        <v>0</v>
      </c>
      <c r="V921" s="126">
        <f t="shared" si="400"/>
        <v>0</v>
      </c>
      <c r="W921" s="125">
        <f t="shared" si="401"/>
        <v>0</v>
      </c>
      <c r="X921" s="125">
        <f t="shared" si="402"/>
        <v>0</v>
      </c>
      <c r="Y921" s="127">
        <f t="shared" si="403"/>
        <v>1407.0099999999979</v>
      </c>
      <c r="Z921" s="127">
        <f t="shared" si="404"/>
        <v>479.84593999999817</v>
      </c>
      <c r="AA921" s="127">
        <f t="shared" si="405"/>
        <v>1407.0099999999979</v>
      </c>
      <c r="AB921" s="127">
        <f t="shared" si="406"/>
        <v>479.84593999999817</v>
      </c>
      <c r="AC921" s="91" t="str">
        <f>VLOOKUP(WEEKDAY(C921,2),Служебный!K$4:L$10,2)</f>
        <v>сб</v>
      </c>
      <c r="AD921" s="111" t="str">
        <f t="shared" si="414"/>
        <v/>
      </c>
      <c r="AE921" s="91" t="e">
        <f>VLOOKUP(G:G,Служебный!B:G,6,)</f>
        <v>#N/A</v>
      </c>
      <c r="AF921" s="91" t="e">
        <f>VLOOKUP(G:G,Служебный!B:G,3,FALSE)</f>
        <v>#N/A</v>
      </c>
      <c r="AG921" s="91" t="e">
        <f>VLOOKUP(G:G,Служебный!B:G,4,FALSE)</f>
        <v>#N/A</v>
      </c>
      <c r="AH921" s="112">
        <f t="shared" si="407"/>
        <v>0</v>
      </c>
      <c r="AI921" s="112">
        <f t="shared" si="408"/>
        <v>0</v>
      </c>
      <c r="AJ921" s="112" t="str">
        <f t="shared" si="389"/>
        <v>интрадей</v>
      </c>
      <c r="AK921" s="91" t="str">
        <f>IF(D921&lt;Служебный!P$3,"Раньше открытия",IF(D921&gt;Служебный!P$6,"Позже закрытия",IF(D921&lt;Служебный!P$4,Служебный!N$4,IF((D921&gt;Служебный!P$5),Служебный!N$6,Служебный!N$5))))</f>
        <v>9:30 - 11:00</v>
      </c>
      <c r="AL921" s="91">
        <f t="shared" si="409"/>
        <v>0</v>
      </c>
      <c r="AM921" s="91">
        <f t="shared" si="410"/>
        <v>0</v>
      </c>
      <c r="AN921" s="91" t="str">
        <f t="shared" si="395"/>
        <v/>
      </c>
      <c r="AO921" s="91" t="str">
        <f t="shared" si="396"/>
        <v/>
      </c>
      <c r="AP921" s="113" t="str">
        <f t="shared" si="397"/>
        <v/>
      </c>
      <c r="AQ921" s="114">
        <f t="shared" si="390"/>
        <v>0</v>
      </c>
      <c r="AR921" s="114">
        <f t="shared" si="391"/>
        <v>30000</v>
      </c>
      <c r="AS921" s="114">
        <f t="shared" si="392"/>
        <v>1.5994864666664823</v>
      </c>
      <c r="AT921" s="114">
        <f t="shared" si="398"/>
        <v>0</v>
      </c>
      <c r="AU921" s="91">
        <f t="shared" si="411"/>
        <v>0</v>
      </c>
      <c r="AV921" s="91">
        <f t="shared" si="412"/>
        <v>0</v>
      </c>
      <c r="AW921" s="91">
        <f t="shared" si="413"/>
        <v>0</v>
      </c>
      <c r="AX921" s="115">
        <f>IF(AV921=0,AX920,IF(VLOOKUP(C920,Сводный!I:L,2,FALSE)&lt;0,IF(AX920&lt;0,AX920-1,-1),IF(AX920&gt;0,AX920+1,1)))</f>
        <v>-1</v>
      </c>
      <c r="AY921" s="120"/>
    </row>
    <row r="922" spans="1:51" s="25" customFormat="1" ht="11.25">
      <c r="A922" s="124"/>
      <c r="B922" s="116">
        <v>921</v>
      </c>
      <c r="C922" s="134"/>
      <c r="D922" s="83"/>
      <c r="E922" s="84"/>
      <c r="F922" s="83"/>
      <c r="G922" s="85"/>
      <c r="H922" s="85"/>
      <c r="I922" s="86"/>
      <c r="J922" s="86"/>
      <c r="K922" s="85"/>
      <c r="L922" s="86"/>
      <c r="M922" s="118"/>
      <c r="N922" s="108"/>
      <c r="O922" s="109"/>
      <c r="P922" s="110"/>
      <c r="Q922" s="86"/>
      <c r="R922" s="86"/>
      <c r="S922" s="128">
        <f t="shared" si="393"/>
        <v>30479.845939999945</v>
      </c>
      <c r="T922" s="128">
        <f t="shared" si="394"/>
        <v>0</v>
      </c>
      <c r="U922" s="126">
        <f t="shared" si="399"/>
        <v>0</v>
      </c>
      <c r="V922" s="126">
        <f t="shared" si="400"/>
        <v>0</v>
      </c>
      <c r="W922" s="125">
        <f t="shared" si="401"/>
        <v>0</v>
      </c>
      <c r="X922" s="125">
        <f t="shared" si="402"/>
        <v>0</v>
      </c>
      <c r="Y922" s="127">
        <f t="shared" si="403"/>
        <v>1407.0099999999979</v>
      </c>
      <c r="Z922" s="127">
        <f t="shared" si="404"/>
        <v>479.84593999999817</v>
      </c>
      <c r="AA922" s="127">
        <f t="shared" si="405"/>
        <v>1407.0099999999979</v>
      </c>
      <c r="AB922" s="127">
        <f t="shared" si="406"/>
        <v>479.84593999999817</v>
      </c>
      <c r="AC922" s="91" t="str">
        <f>VLOOKUP(WEEKDAY(C922,2),Служебный!K$4:L$10,2)</f>
        <v>сб</v>
      </c>
      <c r="AD922" s="111" t="str">
        <f t="shared" si="414"/>
        <v/>
      </c>
      <c r="AE922" s="91" t="e">
        <f>VLOOKUP(G:G,Служебный!B:G,6,)</f>
        <v>#N/A</v>
      </c>
      <c r="AF922" s="91" t="e">
        <f>VLOOKUP(G:G,Служебный!B:G,3,FALSE)</f>
        <v>#N/A</v>
      </c>
      <c r="AG922" s="91" t="e">
        <f>VLOOKUP(G:G,Служебный!B:G,4,FALSE)</f>
        <v>#N/A</v>
      </c>
      <c r="AH922" s="112">
        <f t="shared" si="407"/>
        <v>0</v>
      </c>
      <c r="AI922" s="112">
        <f t="shared" si="408"/>
        <v>0</v>
      </c>
      <c r="AJ922" s="112" t="str">
        <f t="shared" si="389"/>
        <v>интрадей</v>
      </c>
      <c r="AK922" s="91" t="str">
        <f>IF(D922&lt;Служебный!P$3,"Раньше открытия",IF(D922&gt;Служебный!P$6,"Позже закрытия",IF(D922&lt;Служебный!P$4,Служебный!N$4,IF((D922&gt;Служебный!P$5),Служебный!N$6,Служебный!N$5))))</f>
        <v>9:30 - 11:00</v>
      </c>
      <c r="AL922" s="91">
        <f t="shared" si="409"/>
        <v>0</v>
      </c>
      <c r="AM922" s="91">
        <f t="shared" si="410"/>
        <v>0</v>
      </c>
      <c r="AN922" s="91" t="str">
        <f t="shared" si="395"/>
        <v/>
      </c>
      <c r="AO922" s="91" t="str">
        <f t="shared" si="396"/>
        <v/>
      </c>
      <c r="AP922" s="113" t="str">
        <f t="shared" si="397"/>
        <v/>
      </c>
      <c r="AQ922" s="114">
        <f t="shared" si="390"/>
        <v>0</v>
      </c>
      <c r="AR922" s="114">
        <f t="shared" si="391"/>
        <v>30000</v>
      </c>
      <c r="AS922" s="114">
        <f t="shared" si="392"/>
        <v>1.5994864666664823</v>
      </c>
      <c r="AT922" s="114">
        <f t="shared" si="398"/>
        <v>0</v>
      </c>
      <c r="AU922" s="91">
        <f t="shared" si="411"/>
        <v>0</v>
      </c>
      <c r="AV922" s="91">
        <f t="shared" si="412"/>
        <v>0</v>
      </c>
      <c r="AW922" s="91">
        <f t="shared" si="413"/>
        <v>0</v>
      </c>
      <c r="AX922" s="115">
        <f>IF(AV922=0,AX921,IF(VLOOKUP(C921,Сводный!I:L,2,FALSE)&lt;0,IF(AX921&lt;0,AX921-1,-1),IF(AX921&gt;0,AX921+1,1)))</f>
        <v>-1</v>
      </c>
      <c r="AY922" s="120"/>
    </row>
    <row r="923" spans="1:51" s="25" customFormat="1" ht="11.25">
      <c r="A923" s="124"/>
      <c r="B923" s="116">
        <v>922</v>
      </c>
      <c r="C923" s="134"/>
      <c r="D923" s="83"/>
      <c r="E923" s="84"/>
      <c r="F923" s="83"/>
      <c r="G923" s="85"/>
      <c r="H923" s="85"/>
      <c r="I923" s="86"/>
      <c r="J923" s="86"/>
      <c r="K923" s="85"/>
      <c r="L923" s="86"/>
      <c r="M923" s="118"/>
      <c r="N923" s="108"/>
      <c r="O923" s="109"/>
      <c r="P923" s="110"/>
      <c r="Q923" s="86"/>
      <c r="R923" s="86"/>
      <c r="S923" s="128">
        <f t="shared" si="393"/>
        <v>30479.845939999945</v>
      </c>
      <c r="T923" s="128">
        <f t="shared" si="394"/>
        <v>0</v>
      </c>
      <c r="U923" s="126">
        <f t="shared" si="399"/>
        <v>0</v>
      </c>
      <c r="V923" s="126">
        <f t="shared" si="400"/>
        <v>0</v>
      </c>
      <c r="W923" s="125">
        <f t="shared" si="401"/>
        <v>0</v>
      </c>
      <c r="X923" s="125">
        <f t="shared" si="402"/>
        <v>0</v>
      </c>
      <c r="Y923" s="127">
        <f t="shared" si="403"/>
        <v>1407.0099999999979</v>
      </c>
      <c r="Z923" s="127">
        <f t="shared" si="404"/>
        <v>479.84593999999817</v>
      </c>
      <c r="AA923" s="127">
        <f t="shared" si="405"/>
        <v>1407.0099999999979</v>
      </c>
      <c r="AB923" s="127">
        <f t="shared" si="406"/>
        <v>479.84593999999817</v>
      </c>
      <c r="AC923" s="91" t="str">
        <f>VLOOKUP(WEEKDAY(C923,2),Служебный!K$4:L$10,2)</f>
        <v>сб</v>
      </c>
      <c r="AD923" s="111" t="str">
        <f t="shared" si="414"/>
        <v/>
      </c>
      <c r="AE923" s="91" t="e">
        <f>VLOOKUP(G:G,Служебный!B:G,6,)</f>
        <v>#N/A</v>
      </c>
      <c r="AF923" s="91" t="e">
        <f>VLOOKUP(G:G,Служебный!B:G,3,FALSE)</f>
        <v>#N/A</v>
      </c>
      <c r="AG923" s="91" t="e">
        <f>VLOOKUP(G:G,Служебный!B:G,4,FALSE)</f>
        <v>#N/A</v>
      </c>
      <c r="AH923" s="112">
        <f t="shared" si="407"/>
        <v>0</v>
      </c>
      <c r="AI923" s="112">
        <f t="shared" si="408"/>
        <v>0</v>
      </c>
      <c r="AJ923" s="112" t="str">
        <f t="shared" si="389"/>
        <v>интрадей</v>
      </c>
      <c r="AK923" s="91" t="str">
        <f>IF(D923&lt;Служебный!P$3,"Раньше открытия",IF(D923&gt;Служебный!P$6,"Позже закрытия",IF(D923&lt;Служебный!P$4,Служебный!N$4,IF((D923&gt;Служебный!P$5),Служебный!N$6,Служебный!N$5))))</f>
        <v>9:30 - 11:00</v>
      </c>
      <c r="AL923" s="91">
        <f t="shared" si="409"/>
        <v>0</v>
      </c>
      <c r="AM923" s="91">
        <f t="shared" si="410"/>
        <v>0</v>
      </c>
      <c r="AN923" s="91" t="str">
        <f t="shared" si="395"/>
        <v/>
      </c>
      <c r="AO923" s="91" t="str">
        <f t="shared" si="396"/>
        <v/>
      </c>
      <c r="AP923" s="113" t="str">
        <f t="shared" si="397"/>
        <v/>
      </c>
      <c r="AQ923" s="114">
        <f t="shared" si="390"/>
        <v>0</v>
      </c>
      <c r="AR923" s="114">
        <f t="shared" si="391"/>
        <v>30000</v>
      </c>
      <c r="AS923" s="114">
        <f t="shared" si="392"/>
        <v>1.5994864666664823</v>
      </c>
      <c r="AT923" s="114">
        <f t="shared" si="398"/>
        <v>0</v>
      </c>
      <c r="AU923" s="91">
        <f t="shared" si="411"/>
        <v>0</v>
      </c>
      <c r="AV923" s="91">
        <f t="shared" si="412"/>
        <v>0</v>
      </c>
      <c r="AW923" s="91">
        <f t="shared" si="413"/>
        <v>0</v>
      </c>
      <c r="AX923" s="115">
        <f>IF(AV923=0,AX922,IF(VLOOKUP(C922,Сводный!I:L,2,FALSE)&lt;0,IF(AX922&lt;0,AX922-1,-1),IF(AX922&gt;0,AX922+1,1)))</f>
        <v>-1</v>
      </c>
      <c r="AY923" s="120"/>
    </row>
    <row r="924" spans="1:51" s="25" customFormat="1" ht="11.25">
      <c r="A924" s="124"/>
      <c r="B924" s="116">
        <v>923</v>
      </c>
      <c r="C924" s="134"/>
      <c r="D924" s="83"/>
      <c r="E924" s="84"/>
      <c r="F924" s="83"/>
      <c r="G924" s="85"/>
      <c r="H924" s="85"/>
      <c r="I924" s="86"/>
      <c r="J924" s="86"/>
      <c r="K924" s="85"/>
      <c r="L924" s="86"/>
      <c r="M924" s="118"/>
      <c r="N924" s="108"/>
      <c r="O924" s="109"/>
      <c r="P924" s="110"/>
      <c r="Q924" s="86"/>
      <c r="R924" s="86"/>
      <c r="S924" s="128">
        <f t="shared" si="393"/>
        <v>30479.845939999945</v>
      </c>
      <c r="T924" s="128">
        <f t="shared" si="394"/>
        <v>0</v>
      </c>
      <c r="U924" s="126">
        <f t="shared" si="399"/>
        <v>0</v>
      </c>
      <c r="V924" s="126">
        <f t="shared" si="400"/>
        <v>0</v>
      </c>
      <c r="W924" s="125">
        <f t="shared" si="401"/>
        <v>0</v>
      </c>
      <c r="X924" s="125">
        <f t="shared" si="402"/>
        <v>0</v>
      </c>
      <c r="Y924" s="127">
        <f t="shared" si="403"/>
        <v>1407.0099999999979</v>
      </c>
      <c r="Z924" s="127">
        <f t="shared" si="404"/>
        <v>479.84593999999817</v>
      </c>
      <c r="AA924" s="127">
        <f t="shared" si="405"/>
        <v>1407.0099999999979</v>
      </c>
      <c r="AB924" s="127">
        <f t="shared" si="406"/>
        <v>479.84593999999817</v>
      </c>
      <c r="AC924" s="91" t="str">
        <f>VLOOKUP(WEEKDAY(C924,2),Служебный!K$4:L$10,2)</f>
        <v>сб</v>
      </c>
      <c r="AD924" s="111" t="str">
        <f t="shared" si="414"/>
        <v/>
      </c>
      <c r="AE924" s="91" t="e">
        <f>VLOOKUP(G:G,Служебный!B:G,6,)</f>
        <v>#N/A</v>
      </c>
      <c r="AF924" s="91" t="e">
        <f>VLOOKUP(G:G,Служебный!B:G,3,FALSE)</f>
        <v>#N/A</v>
      </c>
      <c r="AG924" s="91" t="e">
        <f>VLOOKUP(G:G,Служебный!B:G,4,FALSE)</f>
        <v>#N/A</v>
      </c>
      <c r="AH924" s="112">
        <f t="shared" si="407"/>
        <v>0</v>
      </c>
      <c r="AI924" s="112">
        <f t="shared" si="408"/>
        <v>0</v>
      </c>
      <c r="AJ924" s="112" t="str">
        <f t="shared" si="389"/>
        <v>интрадей</v>
      </c>
      <c r="AK924" s="91" t="str">
        <f>IF(D924&lt;Служебный!P$3,"Раньше открытия",IF(D924&gt;Служебный!P$6,"Позже закрытия",IF(D924&lt;Служебный!P$4,Служебный!N$4,IF((D924&gt;Служебный!P$5),Служебный!N$6,Служебный!N$5))))</f>
        <v>9:30 - 11:00</v>
      </c>
      <c r="AL924" s="91">
        <f t="shared" si="409"/>
        <v>0</v>
      </c>
      <c r="AM924" s="91">
        <f t="shared" si="410"/>
        <v>0</v>
      </c>
      <c r="AN924" s="91" t="str">
        <f t="shared" si="395"/>
        <v/>
      </c>
      <c r="AO924" s="91" t="str">
        <f t="shared" si="396"/>
        <v/>
      </c>
      <c r="AP924" s="113" t="str">
        <f t="shared" si="397"/>
        <v/>
      </c>
      <c r="AQ924" s="114">
        <f t="shared" si="390"/>
        <v>0</v>
      </c>
      <c r="AR924" s="114">
        <f t="shared" si="391"/>
        <v>30000</v>
      </c>
      <c r="AS924" s="114">
        <f t="shared" si="392"/>
        <v>1.5994864666664823</v>
      </c>
      <c r="AT924" s="114">
        <f t="shared" si="398"/>
        <v>0</v>
      </c>
      <c r="AU924" s="91">
        <f t="shared" si="411"/>
        <v>0</v>
      </c>
      <c r="AV924" s="91">
        <f t="shared" si="412"/>
        <v>0</v>
      </c>
      <c r="AW924" s="91">
        <f t="shared" si="413"/>
        <v>0</v>
      </c>
      <c r="AX924" s="115">
        <f>IF(AV924=0,AX923,IF(VLOOKUP(C923,Сводный!I:L,2,FALSE)&lt;0,IF(AX923&lt;0,AX923-1,-1),IF(AX923&gt;0,AX923+1,1)))</f>
        <v>-1</v>
      </c>
      <c r="AY924" s="120"/>
    </row>
    <row r="925" spans="1:51" s="25" customFormat="1" ht="11.25">
      <c r="A925" s="124"/>
      <c r="B925" s="116">
        <v>924</v>
      </c>
      <c r="C925" s="134"/>
      <c r="D925" s="83"/>
      <c r="E925" s="84"/>
      <c r="F925" s="83"/>
      <c r="G925" s="85"/>
      <c r="H925" s="85"/>
      <c r="I925" s="86"/>
      <c r="J925" s="86"/>
      <c r="K925" s="85"/>
      <c r="L925" s="86"/>
      <c r="M925" s="118"/>
      <c r="N925" s="108"/>
      <c r="O925" s="109"/>
      <c r="P925" s="110"/>
      <c r="Q925" s="86"/>
      <c r="R925" s="86"/>
      <c r="S925" s="128">
        <f t="shared" si="393"/>
        <v>30479.845939999945</v>
      </c>
      <c r="T925" s="128">
        <f t="shared" si="394"/>
        <v>0</v>
      </c>
      <c r="U925" s="126">
        <f t="shared" si="399"/>
        <v>0</v>
      </c>
      <c r="V925" s="126">
        <f t="shared" si="400"/>
        <v>0</v>
      </c>
      <c r="W925" s="125">
        <f t="shared" si="401"/>
        <v>0</v>
      </c>
      <c r="X925" s="125">
        <f t="shared" si="402"/>
        <v>0</v>
      </c>
      <c r="Y925" s="127">
        <f t="shared" si="403"/>
        <v>1407.0099999999979</v>
      </c>
      <c r="Z925" s="127">
        <f t="shared" si="404"/>
        <v>479.84593999999817</v>
      </c>
      <c r="AA925" s="127">
        <f t="shared" si="405"/>
        <v>1407.0099999999979</v>
      </c>
      <c r="AB925" s="127">
        <f t="shared" si="406"/>
        <v>479.84593999999817</v>
      </c>
      <c r="AC925" s="91" t="str">
        <f>VLOOKUP(WEEKDAY(C925,2),Служебный!K$4:L$10,2)</f>
        <v>сб</v>
      </c>
      <c r="AD925" s="111" t="str">
        <f t="shared" si="414"/>
        <v/>
      </c>
      <c r="AE925" s="91" t="e">
        <f>VLOOKUP(G:G,Служебный!B:G,6,)</f>
        <v>#N/A</v>
      </c>
      <c r="AF925" s="91" t="e">
        <f>VLOOKUP(G:G,Служебный!B:G,3,FALSE)</f>
        <v>#N/A</v>
      </c>
      <c r="AG925" s="91" t="e">
        <f>VLOOKUP(G:G,Служебный!B:G,4,FALSE)</f>
        <v>#N/A</v>
      </c>
      <c r="AH925" s="112">
        <f t="shared" si="407"/>
        <v>0</v>
      </c>
      <c r="AI925" s="112">
        <f t="shared" si="408"/>
        <v>0</v>
      </c>
      <c r="AJ925" s="112" t="str">
        <f t="shared" si="389"/>
        <v>интрадей</v>
      </c>
      <c r="AK925" s="91" t="str">
        <f>IF(D925&lt;Служебный!P$3,"Раньше открытия",IF(D925&gt;Служебный!P$6,"Позже закрытия",IF(D925&lt;Служебный!P$4,Служебный!N$4,IF((D925&gt;Служебный!P$5),Служебный!N$6,Служебный!N$5))))</f>
        <v>9:30 - 11:00</v>
      </c>
      <c r="AL925" s="91">
        <f t="shared" si="409"/>
        <v>0</v>
      </c>
      <c r="AM925" s="91">
        <f t="shared" si="410"/>
        <v>0</v>
      </c>
      <c r="AN925" s="91" t="str">
        <f t="shared" si="395"/>
        <v/>
      </c>
      <c r="AO925" s="91" t="str">
        <f t="shared" si="396"/>
        <v/>
      </c>
      <c r="AP925" s="113" t="str">
        <f t="shared" si="397"/>
        <v/>
      </c>
      <c r="AQ925" s="114">
        <f t="shared" si="390"/>
        <v>0</v>
      </c>
      <c r="AR925" s="114">
        <f t="shared" si="391"/>
        <v>30000</v>
      </c>
      <c r="AS925" s="114">
        <f t="shared" si="392"/>
        <v>1.5994864666664823</v>
      </c>
      <c r="AT925" s="114">
        <f t="shared" si="398"/>
        <v>0</v>
      </c>
      <c r="AU925" s="91">
        <f t="shared" si="411"/>
        <v>0</v>
      </c>
      <c r="AV925" s="91">
        <f t="shared" si="412"/>
        <v>0</v>
      </c>
      <c r="AW925" s="91">
        <f t="shared" si="413"/>
        <v>0</v>
      </c>
      <c r="AX925" s="115">
        <f>IF(AV925=0,AX924,IF(VLOOKUP(C924,Сводный!I:L,2,FALSE)&lt;0,IF(AX924&lt;0,AX924-1,-1),IF(AX924&gt;0,AX924+1,1)))</f>
        <v>-1</v>
      </c>
      <c r="AY925" s="120"/>
    </row>
    <row r="926" spans="1:51" s="25" customFormat="1" ht="11.25">
      <c r="A926" s="124"/>
      <c r="B926" s="116">
        <v>925</v>
      </c>
      <c r="C926" s="134"/>
      <c r="D926" s="83"/>
      <c r="E926" s="84"/>
      <c r="F926" s="83"/>
      <c r="G926" s="85"/>
      <c r="H926" s="85"/>
      <c r="I926" s="86"/>
      <c r="J926" s="86"/>
      <c r="K926" s="85"/>
      <c r="L926" s="86"/>
      <c r="M926" s="118"/>
      <c r="N926" s="108"/>
      <c r="O926" s="109"/>
      <c r="P926" s="110"/>
      <c r="Q926" s="86"/>
      <c r="R926" s="86"/>
      <c r="S926" s="128">
        <f t="shared" si="393"/>
        <v>30479.845939999945</v>
      </c>
      <c r="T926" s="128">
        <f t="shared" si="394"/>
        <v>0</v>
      </c>
      <c r="U926" s="126">
        <f t="shared" si="399"/>
        <v>0</v>
      </c>
      <c r="V926" s="126">
        <f t="shared" si="400"/>
        <v>0</v>
      </c>
      <c r="W926" s="125">
        <f t="shared" si="401"/>
        <v>0</v>
      </c>
      <c r="X926" s="125">
        <f t="shared" si="402"/>
        <v>0</v>
      </c>
      <c r="Y926" s="127">
        <f t="shared" si="403"/>
        <v>1407.0099999999979</v>
      </c>
      <c r="Z926" s="127">
        <f t="shared" si="404"/>
        <v>479.84593999999817</v>
      </c>
      <c r="AA926" s="127">
        <f t="shared" si="405"/>
        <v>1407.0099999999979</v>
      </c>
      <c r="AB926" s="127">
        <f t="shared" si="406"/>
        <v>479.84593999999817</v>
      </c>
      <c r="AC926" s="91" t="str">
        <f>VLOOKUP(WEEKDAY(C926,2),Служебный!K$4:L$10,2)</f>
        <v>сб</v>
      </c>
      <c r="AD926" s="111" t="str">
        <f t="shared" si="414"/>
        <v/>
      </c>
      <c r="AE926" s="91" t="e">
        <f>VLOOKUP(G:G,Служебный!B:G,6,)</f>
        <v>#N/A</v>
      </c>
      <c r="AF926" s="91" t="e">
        <f>VLOOKUP(G:G,Служебный!B:G,3,FALSE)</f>
        <v>#N/A</v>
      </c>
      <c r="AG926" s="91" t="e">
        <f>VLOOKUP(G:G,Служебный!B:G,4,FALSE)</f>
        <v>#N/A</v>
      </c>
      <c r="AH926" s="112">
        <f t="shared" si="407"/>
        <v>0</v>
      </c>
      <c r="AI926" s="112">
        <f t="shared" si="408"/>
        <v>0</v>
      </c>
      <c r="AJ926" s="112" t="str">
        <f t="shared" si="389"/>
        <v>интрадей</v>
      </c>
      <c r="AK926" s="91" t="str">
        <f>IF(D926&lt;Служебный!P$3,"Раньше открытия",IF(D926&gt;Служебный!P$6,"Позже закрытия",IF(D926&lt;Служебный!P$4,Служебный!N$4,IF((D926&gt;Служебный!P$5),Служебный!N$6,Служебный!N$5))))</f>
        <v>9:30 - 11:00</v>
      </c>
      <c r="AL926" s="91">
        <f t="shared" si="409"/>
        <v>0</v>
      </c>
      <c r="AM926" s="91">
        <f t="shared" si="410"/>
        <v>0</v>
      </c>
      <c r="AN926" s="91" t="str">
        <f t="shared" si="395"/>
        <v/>
      </c>
      <c r="AO926" s="91" t="str">
        <f t="shared" si="396"/>
        <v/>
      </c>
      <c r="AP926" s="113" t="str">
        <f t="shared" si="397"/>
        <v/>
      </c>
      <c r="AQ926" s="114">
        <f t="shared" si="390"/>
        <v>0</v>
      </c>
      <c r="AR926" s="114">
        <f t="shared" si="391"/>
        <v>30000</v>
      </c>
      <c r="AS926" s="114">
        <f t="shared" si="392"/>
        <v>1.5994864666664823</v>
      </c>
      <c r="AT926" s="114">
        <f t="shared" si="398"/>
        <v>0</v>
      </c>
      <c r="AU926" s="91">
        <f t="shared" si="411"/>
        <v>0</v>
      </c>
      <c r="AV926" s="91">
        <f t="shared" si="412"/>
        <v>0</v>
      </c>
      <c r="AW926" s="91">
        <f t="shared" si="413"/>
        <v>0</v>
      </c>
      <c r="AX926" s="115">
        <f>IF(AV926=0,AX925,IF(VLOOKUP(C925,Сводный!I:L,2,FALSE)&lt;0,IF(AX925&lt;0,AX925-1,-1),IF(AX925&gt;0,AX925+1,1)))</f>
        <v>-1</v>
      </c>
      <c r="AY926" s="120"/>
    </row>
    <row r="927" spans="1:51" s="25" customFormat="1" ht="11.25">
      <c r="A927" s="124"/>
      <c r="B927" s="116">
        <v>926</v>
      </c>
      <c r="C927" s="134"/>
      <c r="D927" s="83"/>
      <c r="E927" s="84"/>
      <c r="F927" s="83"/>
      <c r="G927" s="85"/>
      <c r="H927" s="85"/>
      <c r="I927" s="86"/>
      <c r="J927" s="86"/>
      <c r="K927" s="85"/>
      <c r="L927" s="86"/>
      <c r="M927" s="118"/>
      <c r="N927" s="108"/>
      <c r="O927" s="109"/>
      <c r="P927" s="110"/>
      <c r="Q927" s="86"/>
      <c r="R927" s="86"/>
      <c r="S927" s="128">
        <f t="shared" si="393"/>
        <v>30479.845939999945</v>
      </c>
      <c r="T927" s="128">
        <f t="shared" si="394"/>
        <v>0</v>
      </c>
      <c r="U927" s="126">
        <f t="shared" si="399"/>
        <v>0</v>
      </c>
      <c r="V927" s="126">
        <f t="shared" si="400"/>
        <v>0</v>
      </c>
      <c r="W927" s="125">
        <f t="shared" si="401"/>
        <v>0</v>
      </c>
      <c r="X927" s="125">
        <f t="shared" si="402"/>
        <v>0</v>
      </c>
      <c r="Y927" s="127">
        <f t="shared" si="403"/>
        <v>1407.0099999999979</v>
      </c>
      <c r="Z927" s="127">
        <f t="shared" si="404"/>
        <v>479.84593999999817</v>
      </c>
      <c r="AA927" s="127">
        <f t="shared" si="405"/>
        <v>1407.0099999999979</v>
      </c>
      <c r="AB927" s="127">
        <f t="shared" si="406"/>
        <v>479.84593999999817</v>
      </c>
      <c r="AC927" s="91" t="str">
        <f>VLOOKUP(WEEKDAY(C927,2),Служебный!K$4:L$10,2)</f>
        <v>сб</v>
      </c>
      <c r="AD927" s="111" t="str">
        <f t="shared" si="414"/>
        <v/>
      </c>
      <c r="AE927" s="91" t="e">
        <f>VLOOKUP(G:G,Служебный!B:G,6,)</f>
        <v>#N/A</v>
      </c>
      <c r="AF927" s="91" t="e">
        <f>VLOOKUP(G:G,Служебный!B:G,3,FALSE)</f>
        <v>#N/A</v>
      </c>
      <c r="AG927" s="91" t="e">
        <f>VLOOKUP(G:G,Служебный!B:G,4,FALSE)</f>
        <v>#N/A</v>
      </c>
      <c r="AH927" s="112">
        <f t="shared" si="407"/>
        <v>0</v>
      </c>
      <c r="AI927" s="112">
        <f t="shared" si="408"/>
        <v>0</v>
      </c>
      <c r="AJ927" s="112" t="str">
        <f t="shared" si="389"/>
        <v>интрадей</v>
      </c>
      <c r="AK927" s="91" t="str">
        <f>IF(D927&lt;Служебный!P$3,"Раньше открытия",IF(D927&gt;Служебный!P$6,"Позже закрытия",IF(D927&lt;Служебный!P$4,Служебный!N$4,IF((D927&gt;Служебный!P$5),Служебный!N$6,Служебный!N$5))))</f>
        <v>9:30 - 11:00</v>
      </c>
      <c r="AL927" s="91">
        <f t="shared" si="409"/>
        <v>0</v>
      </c>
      <c r="AM927" s="91">
        <f t="shared" si="410"/>
        <v>0</v>
      </c>
      <c r="AN927" s="91" t="str">
        <f t="shared" si="395"/>
        <v/>
      </c>
      <c r="AO927" s="91" t="str">
        <f t="shared" si="396"/>
        <v/>
      </c>
      <c r="AP927" s="113" t="str">
        <f t="shared" si="397"/>
        <v/>
      </c>
      <c r="AQ927" s="114">
        <f t="shared" si="390"/>
        <v>0</v>
      </c>
      <c r="AR927" s="114">
        <f t="shared" si="391"/>
        <v>30000</v>
      </c>
      <c r="AS927" s="114">
        <f t="shared" si="392"/>
        <v>1.5994864666664823</v>
      </c>
      <c r="AT927" s="114">
        <f t="shared" si="398"/>
        <v>0</v>
      </c>
      <c r="AU927" s="91">
        <f t="shared" si="411"/>
        <v>0</v>
      </c>
      <c r="AV927" s="91">
        <f t="shared" si="412"/>
        <v>0</v>
      </c>
      <c r="AW927" s="91">
        <f t="shared" si="413"/>
        <v>0</v>
      </c>
      <c r="AX927" s="115">
        <f>IF(AV927=0,AX926,IF(VLOOKUP(C926,Сводный!I:L,2,FALSE)&lt;0,IF(AX926&lt;0,AX926-1,-1),IF(AX926&gt;0,AX926+1,1)))</f>
        <v>-1</v>
      </c>
      <c r="AY927" s="120"/>
    </row>
    <row r="928" spans="1:51" s="25" customFormat="1" ht="11.25">
      <c r="A928" s="124"/>
      <c r="B928" s="116">
        <v>927</v>
      </c>
      <c r="C928" s="134"/>
      <c r="D928" s="83"/>
      <c r="E928" s="84"/>
      <c r="F928" s="83"/>
      <c r="G928" s="85"/>
      <c r="H928" s="85"/>
      <c r="I928" s="86"/>
      <c r="J928" s="86"/>
      <c r="K928" s="85"/>
      <c r="L928" s="86"/>
      <c r="M928" s="118"/>
      <c r="N928" s="108"/>
      <c r="O928" s="109"/>
      <c r="P928" s="110"/>
      <c r="Q928" s="86"/>
      <c r="R928" s="86"/>
      <c r="S928" s="128">
        <f t="shared" si="393"/>
        <v>30479.845939999945</v>
      </c>
      <c r="T928" s="128">
        <f t="shared" si="394"/>
        <v>0</v>
      </c>
      <c r="U928" s="126">
        <f t="shared" si="399"/>
        <v>0</v>
      </c>
      <c r="V928" s="126">
        <f t="shared" si="400"/>
        <v>0</v>
      </c>
      <c r="W928" s="125">
        <f t="shared" si="401"/>
        <v>0</v>
      </c>
      <c r="X928" s="125">
        <f t="shared" si="402"/>
        <v>0</v>
      </c>
      <c r="Y928" s="127">
        <f t="shared" si="403"/>
        <v>1407.0099999999979</v>
      </c>
      <c r="Z928" s="127">
        <f t="shared" si="404"/>
        <v>479.84593999999817</v>
      </c>
      <c r="AA928" s="127">
        <f t="shared" si="405"/>
        <v>1407.0099999999979</v>
      </c>
      <c r="AB928" s="127">
        <f t="shared" si="406"/>
        <v>479.84593999999817</v>
      </c>
      <c r="AC928" s="91" t="str">
        <f>VLOOKUP(WEEKDAY(C928,2),Служебный!K$4:L$10,2)</f>
        <v>сб</v>
      </c>
      <c r="AD928" s="111" t="str">
        <f t="shared" si="414"/>
        <v/>
      </c>
      <c r="AE928" s="91" t="e">
        <f>VLOOKUP(G:G,Служебный!B:G,6,)</f>
        <v>#N/A</v>
      </c>
      <c r="AF928" s="91" t="e">
        <f>VLOOKUP(G:G,Служебный!B:G,3,FALSE)</f>
        <v>#N/A</v>
      </c>
      <c r="AG928" s="91" t="e">
        <f>VLOOKUP(G:G,Служебный!B:G,4,FALSE)</f>
        <v>#N/A</v>
      </c>
      <c r="AH928" s="112">
        <f t="shared" si="407"/>
        <v>0</v>
      </c>
      <c r="AI928" s="112">
        <f t="shared" si="408"/>
        <v>0</v>
      </c>
      <c r="AJ928" s="112" t="str">
        <f t="shared" si="389"/>
        <v>интрадей</v>
      </c>
      <c r="AK928" s="91" t="str">
        <f>IF(D928&lt;Служебный!P$3,"Раньше открытия",IF(D928&gt;Служебный!P$6,"Позже закрытия",IF(D928&lt;Служебный!P$4,Служебный!N$4,IF((D928&gt;Служебный!P$5),Служебный!N$6,Служебный!N$5))))</f>
        <v>9:30 - 11:00</v>
      </c>
      <c r="AL928" s="91">
        <f t="shared" si="409"/>
        <v>0</v>
      </c>
      <c r="AM928" s="91">
        <f t="shared" si="410"/>
        <v>0</v>
      </c>
      <c r="AN928" s="91" t="str">
        <f t="shared" si="395"/>
        <v/>
      </c>
      <c r="AO928" s="91" t="str">
        <f t="shared" si="396"/>
        <v/>
      </c>
      <c r="AP928" s="113" t="str">
        <f t="shared" si="397"/>
        <v/>
      </c>
      <c r="AQ928" s="114">
        <f t="shared" si="390"/>
        <v>0</v>
      </c>
      <c r="AR928" s="114">
        <f t="shared" si="391"/>
        <v>30000</v>
      </c>
      <c r="AS928" s="114">
        <f t="shared" si="392"/>
        <v>1.5994864666664823</v>
      </c>
      <c r="AT928" s="114">
        <f t="shared" si="398"/>
        <v>0</v>
      </c>
      <c r="AU928" s="91">
        <f t="shared" si="411"/>
        <v>0</v>
      </c>
      <c r="AV928" s="91">
        <f t="shared" si="412"/>
        <v>0</v>
      </c>
      <c r="AW928" s="91">
        <f t="shared" si="413"/>
        <v>0</v>
      </c>
      <c r="AX928" s="115">
        <f>IF(AV928=0,AX927,IF(VLOOKUP(C927,Сводный!I:L,2,FALSE)&lt;0,IF(AX927&lt;0,AX927-1,-1),IF(AX927&gt;0,AX927+1,1)))</f>
        <v>-1</v>
      </c>
      <c r="AY928" s="120"/>
    </row>
    <row r="929" spans="1:51" s="25" customFormat="1" ht="11.25">
      <c r="A929" s="124"/>
      <c r="B929" s="116">
        <v>928</v>
      </c>
      <c r="C929" s="134"/>
      <c r="D929" s="83"/>
      <c r="E929" s="84"/>
      <c r="F929" s="83"/>
      <c r="G929" s="85"/>
      <c r="H929" s="85"/>
      <c r="I929" s="86"/>
      <c r="J929" s="86"/>
      <c r="K929" s="85"/>
      <c r="L929" s="86"/>
      <c r="M929" s="118"/>
      <c r="N929" s="108"/>
      <c r="O929" s="109"/>
      <c r="P929" s="110"/>
      <c r="Q929" s="86"/>
      <c r="R929" s="86"/>
      <c r="S929" s="128">
        <f t="shared" si="393"/>
        <v>30479.845939999945</v>
      </c>
      <c r="T929" s="128">
        <f t="shared" si="394"/>
        <v>0</v>
      </c>
      <c r="U929" s="126">
        <f t="shared" si="399"/>
        <v>0</v>
      </c>
      <c r="V929" s="126">
        <f t="shared" si="400"/>
        <v>0</v>
      </c>
      <c r="W929" s="125">
        <f t="shared" si="401"/>
        <v>0</v>
      </c>
      <c r="X929" s="125">
        <f t="shared" si="402"/>
        <v>0</v>
      </c>
      <c r="Y929" s="127">
        <f t="shared" si="403"/>
        <v>1407.0099999999979</v>
      </c>
      <c r="Z929" s="127">
        <f t="shared" si="404"/>
        <v>479.84593999999817</v>
      </c>
      <c r="AA929" s="127">
        <f t="shared" si="405"/>
        <v>1407.0099999999979</v>
      </c>
      <c r="AB929" s="127">
        <f t="shared" si="406"/>
        <v>479.84593999999817</v>
      </c>
      <c r="AC929" s="91" t="str">
        <f>VLOOKUP(WEEKDAY(C929,2),Служебный!K$4:L$10,2)</f>
        <v>сб</v>
      </c>
      <c r="AD929" s="111" t="str">
        <f t="shared" si="414"/>
        <v/>
      </c>
      <c r="AE929" s="91" t="e">
        <f>VLOOKUP(G:G,Служебный!B:G,6,)</f>
        <v>#N/A</v>
      </c>
      <c r="AF929" s="91" t="e">
        <f>VLOOKUP(G:G,Служебный!B:G,3,FALSE)</f>
        <v>#N/A</v>
      </c>
      <c r="AG929" s="91" t="e">
        <f>VLOOKUP(G:G,Служебный!B:G,4,FALSE)</f>
        <v>#N/A</v>
      </c>
      <c r="AH929" s="112">
        <f t="shared" si="407"/>
        <v>0</v>
      </c>
      <c r="AI929" s="112">
        <f t="shared" si="408"/>
        <v>0</v>
      </c>
      <c r="AJ929" s="112" t="str">
        <f t="shared" si="389"/>
        <v>интрадей</v>
      </c>
      <c r="AK929" s="91" t="str">
        <f>IF(D929&lt;Служебный!P$3,"Раньше открытия",IF(D929&gt;Служебный!P$6,"Позже закрытия",IF(D929&lt;Служебный!P$4,Служебный!N$4,IF((D929&gt;Служебный!P$5),Служебный!N$6,Служебный!N$5))))</f>
        <v>9:30 - 11:00</v>
      </c>
      <c r="AL929" s="91">
        <f t="shared" si="409"/>
        <v>0</v>
      </c>
      <c r="AM929" s="91">
        <f t="shared" si="410"/>
        <v>0</v>
      </c>
      <c r="AN929" s="91" t="str">
        <f t="shared" si="395"/>
        <v/>
      </c>
      <c r="AO929" s="91" t="str">
        <f t="shared" si="396"/>
        <v/>
      </c>
      <c r="AP929" s="113" t="str">
        <f t="shared" si="397"/>
        <v/>
      </c>
      <c r="AQ929" s="114">
        <f t="shared" si="390"/>
        <v>0</v>
      </c>
      <c r="AR929" s="114">
        <f t="shared" si="391"/>
        <v>30000</v>
      </c>
      <c r="AS929" s="114">
        <f t="shared" si="392"/>
        <v>1.5994864666664823</v>
      </c>
      <c r="AT929" s="114">
        <f t="shared" si="398"/>
        <v>0</v>
      </c>
      <c r="AU929" s="91">
        <f t="shared" si="411"/>
        <v>0</v>
      </c>
      <c r="AV929" s="91">
        <f t="shared" si="412"/>
        <v>0</v>
      </c>
      <c r="AW929" s="91">
        <f t="shared" si="413"/>
        <v>0</v>
      </c>
      <c r="AX929" s="115">
        <f>IF(AV929=0,AX928,IF(VLOOKUP(C928,Сводный!I:L,2,FALSE)&lt;0,IF(AX928&lt;0,AX928-1,-1),IF(AX928&gt;0,AX928+1,1)))</f>
        <v>-1</v>
      </c>
      <c r="AY929" s="120"/>
    </row>
    <row r="930" spans="1:51" s="25" customFormat="1" ht="11.25">
      <c r="A930" s="124"/>
      <c r="B930" s="116">
        <v>929</v>
      </c>
      <c r="C930" s="134"/>
      <c r="D930" s="83"/>
      <c r="E930" s="84"/>
      <c r="F930" s="83"/>
      <c r="G930" s="85"/>
      <c r="H930" s="85"/>
      <c r="I930" s="86"/>
      <c r="J930" s="86"/>
      <c r="K930" s="85"/>
      <c r="L930" s="86"/>
      <c r="M930" s="118"/>
      <c r="N930" s="108"/>
      <c r="O930" s="109"/>
      <c r="P930" s="110"/>
      <c r="Q930" s="86"/>
      <c r="R930" s="86"/>
      <c r="S930" s="128">
        <f t="shared" si="393"/>
        <v>30479.845939999945</v>
      </c>
      <c r="T930" s="128">
        <f t="shared" si="394"/>
        <v>0</v>
      </c>
      <c r="U930" s="126">
        <f t="shared" si="399"/>
        <v>0</v>
      </c>
      <c r="V930" s="126">
        <f t="shared" si="400"/>
        <v>0</v>
      </c>
      <c r="W930" s="125">
        <f t="shared" si="401"/>
        <v>0</v>
      </c>
      <c r="X930" s="125">
        <f t="shared" si="402"/>
        <v>0</v>
      </c>
      <c r="Y930" s="127">
        <f t="shared" si="403"/>
        <v>1407.0099999999979</v>
      </c>
      <c r="Z930" s="127">
        <f t="shared" si="404"/>
        <v>479.84593999999817</v>
      </c>
      <c r="AA930" s="127">
        <f t="shared" si="405"/>
        <v>1407.0099999999979</v>
      </c>
      <c r="AB930" s="127">
        <f t="shared" si="406"/>
        <v>479.84593999999817</v>
      </c>
      <c r="AC930" s="91" t="str">
        <f>VLOOKUP(WEEKDAY(C930,2),Служебный!K$4:L$10,2)</f>
        <v>сб</v>
      </c>
      <c r="AD930" s="111" t="str">
        <f t="shared" si="414"/>
        <v/>
      </c>
      <c r="AE930" s="91" t="e">
        <f>VLOOKUP(G:G,Служебный!B:G,6,)</f>
        <v>#N/A</v>
      </c>
      <c r="AF930" s="91" t="e">
        <f>VLOOKUP(G:G,Служебный!B:G,3,FALSE)</f>
        <v>#N/A</v>
      </c>
      <c r="AG930" s="91" t="e">
        <f>VLOOKUP(G:G,Служебный!B:G,4,FALSE)</f>
        <v>#N/A</v>
      </c>
      <c r="AH930" s="112">
        <f t="shared" si="407"/>
        <v>0</v>
      </c>
      <c r="AI930" s="112">
        <f t="shared" si="408"/>
        <v>0</v>
      </c>
      <c r="AJ930" s="112" t="str">
        <f t="shared" si="389"/>
        <v>интрадей</v>
      </c>
      <c r="AK930" s="91" t="str">
        <f>IF(D930&lt;Служебный!P$3,"Раньше открытия",IF(D930&gt;Служебный!P$6,"Позже закрытия",IF(D930&lt;Служебный!P$4,Служебный!N$4,IF((D930&gt;Служебный!P$5),Служебный!N$6,Служебный!N$5))))</f>
        <v>9:30 - 11:00</v>
      </c>
      <c r="AL930" s="91">
        <f t="shared" si="409"/>
        <v>0</v>
      </c>
      <c r="AM930" s="91">
        <f t="shared" si="410"/>
        <v>0</v>
      </c>
      <c r="AN930" s="91" t="str">
        <f t="shared" si="395"/>
        <v/>
      </c>
      <c r="AO930" s="91" t="str">
        <f t="shared" si="396"/>
        <v/>
      </c>
      <c r="AP930" s="113" t="str">
        <f t="shared" si="397"/>
        <v/>
      </c>
      <c r="AQ930" s="114">
        <f t="shared" si="390"/>
        <v>0</v>
      </c>
      <c r="AR930" s="114">
        <f t="shared" si="391"/>
        <v>30000</v>
      </c>
      <c r="AS930" s="114">
        <f t="shared" si="392"/>
        <v>1.5994864666664823</v>
      </c>
      <c r="AT930" s="114">
        <f t="shared" si="398"/>
        <v>0</v>
      </c>
      <c r="AU930" s="91">
        <f t="shared" si="411"/>
        <v>0</v>
      </c>
      <c r="AV930" s="91">
        <f t="shared" si="412"/>
        <v>0</v>
      </c>
      <c r="AW930" s="91">
        <f t="shared" si="413"/>
        <v>0</v>
      </c>
      <c r="AX930" s="115">
        <f>IF(AV930=0,AX929,IF(VLOOKUP(C929,Сводный!I:L,2,FALSE)&lt;0,IF(AX929&lt;0,AX929-1,-1),IF(AX929&gt;0,AX929+1,1)))</f>
        <v>-1</v>
      </c>
      <c r="AY930" s="120"/>
    </row>
    <row r="931" spans="1:51" s="25" customFormat="1" ht="11.25">
      <c r="A931" s="124"/>
      <c r="B931" s="116">
        <v>930</v>
      </c>
      <c r="C931" s="134"/>
      <c r="D931" s="83"/>
      <c r="E931" s="84"/>
      <c r="F931" s="83"/>
      <c r="G931" s="85"/>
      <c r="H931" s="85"/>
      <c r="I931" s="86"/>
      <c r="J931" s="86"/>
      <c r="K931" s="85"/>
      <c r="L931" s="86"/>
      <c r="M931" s="118"/>
      <c r="N931" s="108"/>
      <c r="O931" s="109"/>
      <c r="P931" s="110"/>
      <c r="Q931" s="86"/>
      <c r="R931" s="86"/>
      <c r="S931" s="128">
        <f t="shared" si="393"/>
        <v>30479.845939999945</v>
      </c>
      <c r="T931" s="128">
        <f t="shared" si="394"/>
        <v>0</v>
      </c>
      <c r="U931" s="126">
        <f t="shared" si="399"/>
        <v>0</v>
      </c>
      <c r="V931" s="126">
        <f t="shared" si="400"/>
        <v>0</v>
      </c>
      <c r="W931" s="125">
        <f t="shared" si="401"/>
        <v>0</v>
      </c>
      <c r="X931" s="125">
        <f t="shared" si="402"/>
        <v>0</v>
      </c>
      <c r="Y931" s="127">
        <f t="shared" si="403"/>
        <v>1407.0099999999979</v>
      </c>
      <c r="Z931" s="127">
        <f t="shared" si="404"/>
        <v>479.84593999999817</v>
      </c>
      <c r="AA931" s="127">
        <f t="shared" si="405"/>
        <v>1407.0099999999979</v>
      </c>
      <c r="AB931" s="127">
        <f t="shared" si="406"/>
        <v>479.84593999999817</v>
      </c>
      <c r="AC931" s="91" t="str">
        <f>VLOOKUP(WEEKDAY(C931,2),Служебный!K$4:L$10,2)</f>
        <v>сб</v>
      </c>
      <c r="AD931" s="111" t="str">
        <f t="shared" si="414"/>
        <v/>
      </c>
      <c r="AE931" s="91" t="e">
        <f>VLOOKUP(G:G,Служебный!B:G,6,)</f>
        <v>#N/A</v>
      </c>
      <c r="AF931" s="91" t="e">
        <f>VLOOKUP(G:G,Служебный!B:G,3,FALSE)</f>
        <v>#N/A</v>
      </c>
      <c r="AG931" s="91" t="e">
        <f>VLOOKUP(G:G,Служебный!B:G,4,FALSE)</f>
        <v>#N/A</v>
      </c>
      <c r="AH931" s="112">
        <f t="shared" si="407"/>
        <v>0</v>
      </c>
      <c r="AI931" s="112">
        <f t="shared" si="408"/>
        <v>0</v>
      </c>
      <c r="AJ931" s="112" t="str">
        <f t="shared" si="389"/>
        <v>интрадей</v>
      </c>
      <c r="AK931" s="91" t="str">
        <f>IF(D931&lt;Служебный!P$3,"Раньше открытия",IF(D931&gt;Служебный!P$6,"Позже закрытия",IF(D931&lt;Служебный!P$4,Служебный!N$4,IF((D931&gt;Служебный!P$5),Служебный!N$6,Служебный!N$5))))</f>
        <v>9:30 - 11:00</v>
      </c>
      <c r="AL931" s="91">
        <f t="shared" si="409"/>
        <v>0</v>
      </c>
      <c r="AM931" s="91">
        <f t="shared" si="410"/>
        <v>0</v>
      </c>
      <c r="AN931" s="91" t="str">
        <f t="shared" si="395"/>
        <v/>
      </c>
      <c r="AO931" s="91" t="str">
        <f t="shared" si="396"/>
        <v/>
      </c>
      <c r="AP931" s="113" t="str">
        <f t="shared" si="397"/>
        <v/>
      </c>
      <c r="AQ931" s="114">
        <f t="shared" si="390"/>
        <v>0</v>
      </c>
      <c r="AR931" s="114">
        <f t="shared" si="391"/>
        <v>30000</v>
      </c>
      <c r="AS931" s="114">
        <f t="shared" si="392"/>
        <v>1.5994864666664823</v>
      </c>
      <c r="AT931" s="114">
        <f t="shared" si="398"/>
        <v>0</v>
      </c>
      <c r="AU931" s="91">
        <f t="shared" si="411"/>
        <v>0</v>
      </c>
      <c r="AV931" s="91">
        <f t="shared" si="412"/>
        <v>0</v>
      </c>
      <c r="AW931" s="91">
        <f t="shared" si="413"/>
        <v>0</v>
      </c>
      <c r="AX931" s="115">
        <f>IF(AV931=0,AX930,IF(VLOOKUP(C930,Сводный!I:L,2,FALSE)&lt;0,IF(AX930&lt;0,AX930-1,-1),IF(AX930&gt;0,AX930+1,1)))</f>
        <v>-1</v>
      </c>
      <c r="AY931" s="120"/>
    </row>
    <row r="932" spans="1:51" s="25" customFormat="1" ht="11.25">
      <c r="A932" s="124"/>
      <c r="B932" s="116">
        <v>931</v>
      </c>
      <c r="C932" s="134"/>
      <c r="D932" s="83"/>
      <c r="E932" s="84"/>
      <c r="F932" s="83"/>
      <c r="G932" s="85"/>
      <c r="H932" s="85"/>
      <c r="I932" s="86"/>
      <c r="J932" s="86"/>
      <c r="K932" s="85"/>
      <c r="L932" s="86"/>
      <c r="M932" s="118"/>
      <c r="N932" s="108"/>
      <c r="O932" s="109"/>
      <c r="P932" s="110"/>
      <c r="Q932" s="86"/>
      <c r="R932" s="86"/>
      <c r="S932" s="128">
        <f t="shared" si="393"/>
        <v>30479.845939999945</v>
      </c>
      <c r="T932" s="128">
        <f t="shared" si="394"/>
        <v>0</v>
      </c>
      <c r="U932" s="126">
        <f t="shared" si="399"/>
        <v>0</v>
      </c>
      <c r="V932" s="126">
        <f t="shared" si="400"/>
        <v>0</v>
      </c>
      <c r="W932" s="125">
        <f t="shared" si="401"/>
        <v>0</v>
      </c>
      <c r="X932" s="125">
        <f t="shared" si="402"/>
        <v>0</v>
      </c>
      <c r="Y932" s="127">
        <f t="shared" si="403"/>
        <v>1407.0099999999979</v>
      </c>
      <c r="Z932" s="127">
        <f t="shared" si="404"/>
        <v>479.84593999999817</v>
      </c>
      <c r="AA932" s="127">
        <f t="shared" si="405"/>
        <v>1407.0099999999979</v>
      </c>
      <c r="AB932" s="127">
        <f t="shared" si="406"/>
        <v>479.84593999999817</v>
      </c>
      <c r="AC932" s="91" t="str">
        <f>VLOOKUP(WEEKDAY(C932,2),Служебный!K$4:L$10,2)</f>
        <v>сб</v>
      </c>
      <c r="AD932" s="111" t="str">
        <f t="shared" si="414"/>
        <v/>
      </c>
      <c r="AE932" s="91" t="e">
        <f>VLOOKUP(G:G,Служебный!B:G,6,)</f>
        <v>#N/A</v>
      </c>
      <c r="AF932" s="91" t="e">
        <f>VLOOKUP(G:G,Служебный!B:G,3,FALSE)</f>
        <v>#N/A</v>
      </c>
      <c r="AG932" s="91" t="e">
        <f>VLOOKUP(G:G,Служебный!B:G,4,FALSE)</f>
        <v>#N/A</v>
      </c>
      <c r="AH932" s="112">
        <f t="shared" si="407"/>
        <v>0</v>
      </c>
      <c r="AI932" s="112">
        <f t="shared" si="408"/>
        <v>0</v>
      </c>
      <c r="AJ932" s="112" t="str">
        <f t="shared" si="389"/>
        <v>интрадей</v>
      </c>
      <c r="AK932" s="91" t="str">
        <f>IF(D932&lt;Служебный!P$3,"Раньше открытия",IF(D932&gt;Служебный!P$6,"Позже закрытия",IF(D932&lt;Служебный!P$4,Служебный!N$4,IF((D932&gt;Служебный!P$5),Служебный!N$6,Служебный!N$5))))</f>
        <v>9:30 - 11:00</v>
      </c>
      <c r="AL932" s="91">
        <f t="shared" si="409"/>
        <v>0</v>
      </c>
      <c r="AM932" s="91">
        <f t="shared" si="410"/>
        <v>0</v>
      </c>
      <c r="AN932" s="91" t="str">
        <f t="shared" si="395"/>
        <v/>
      </c>
      <c r="AO932" s="91" t="str">
        <f t="shared" si="396"/>
        <v/>
      </c>
      <c r="AP932" s="113" t="str">
        <f t="shared" si="397"/>
        <v/>
      </c>
      <c r="AQ932" s="114">
        <f t="shared" si="390"/>
        <v>0</v>
      </c>
      <c r="AR932" s="114">
        <f t="shared" si="391"/>
        <v>30000</v>
      </c>
      <c r="AS932" s="114">
        <f t="shared" si="392"/>
        <v>1.5994864666664823</v>
      </c>
      <c r="AT932" s="114">
        <f t="shared" si="398"/>
        <v>0</v>
      </c>
      <c r="AU932" s="91">
        <f t="shared" si="411"/>
        <v>0</v>
      </c>
      <c r="AV932" s="91">
        <f t="shared" si="412"/>
        <v>0</v>
      </c>
      <c r="AW932" s="91">
        <f t="shared" si="413"/>
        <v>0</v>
      </c>
      <c r="AX932" s="115">
        <f>IF(AV932=0,AX931,IF(VLOOKUP(C931,Сводный!I:L,2,FALSE)&lt;0,IF(AX931&lt;0,AX931-1,-1),IF(AX931&gt;0,AX931+1,1)))</f>
        <v>-1</v>
      </c>
      <c r="AY932" s="120"/>
    </row>
    <row r="933" spans="1:51" s="25" customFormat="1" ht="11.25">
      <c r="A933" s="124"/>
      <c r="B933" s="116">
        <v>932</v>
      </c>
      <c r="C933" s="134"/>
      <c r="D933" s="83"/>
      <c r="E933" s="84"/>
      <c r="F933" s="83"/>
      <c r="G933" s="85"/>
      <c r="H933" s="85"/>
      <c r="I933" s="86"/>
      <c r="J933" s="86"/>
      <c r="K933" s="85"/>
      <c r="L933" s="86"/>
      <c r="M933" s="118"/>
      <c r="N933" s="108"/>
      <c r="O933" s="109"/>
      <c r="P933" s="110"/>
      <c r="Q933" s="86"/>
      <c r="R933" s="86"/>
      <c r="S933" s="128">
        <f t="shared" si="393"/>
        <v>30479.845939999945</v>
      </c>
      <c r="T933" s="128">
        <f t="shared" si="394"/>
        <v>0</v>
      </c>
      <c r="U933" s="126">
        <f t="shared" si="399"/>
        <v>0</v>
      </c>
      <c r="V933" s="126">
        <f t="shared" si="400"/>
        <v>0</v>
      </c>
      <c r="W933" s="125">
        <f t="shared" si="401"/>
        <v>0</v>
      </c>
      <c r="X933" s="125">
        <f t="shared" si="402"/>
        <v>0</v>
      </c>
      <c r="Y933" s="127">
        <f t="shared" si="403"/>
        <v>1407.0099999999979</v>
      </c>
      <c r="Z933" s="127">
        <f t="shared" si="404"/>
        <v>479.84593999999817</v>
      </c>
      <c r="AA933" s="127">
        <f t="shared" si="405"/>
        <v>1407.0099999999979</v>
      </c>
      <c r="AB933" s="127">
        <f t="shared" si="406"/>
        <v>479.84593999999817</v>
      </c>
      <c r="AC933" s="91" t="str">
        <f>VLOOKUP(WEEKDAY(C933,2),Служебный!K$4:L$10,2)</f>
        <v>сб</v>
      </c>
      <c r="AD933" s="111" t="str">
        <f t="shared" si="414"/>
        <v/>
      </c>
      <c r="AE933" s="91" t="e">
        <f>VLOOKUP(G:G,Служебный!B:G,6,)</f>
        <v>#N/A</v>
      </c>
      <c r="AF933" s="91" t="e">
        <f>VLOOKUP(G:G,Служебный!B:G,3,FALSE)</f>
        <v>#N/A</v>
      </c>
      <c r="AG933" s="91" t="e">
        <f>VLOOKUP(G:G,Служебный!B:G,4,FALSE)</f>
        <v>#N/A</v>
      </c>
      <c r="AH933" s="112">
        <f t="shared" si="407"/>
        <v>0</v>
      </c>
      <c r="AI933" s="112">
        <f t="shared" si="408"/>
        <v>0</v>
      </c>
      <c r="AJ933" s="112" t="str">
        <f t="shared" si="389"/>
        <v>интрадей</v>
      </c>
      <c r="AK933" s="91" t="str">
        <f>IF(D933&lt;Служебный!P$3,"Раньше открытия",IF(D933&gt;Служебный!P$6,"Позже закрытия",IF(D933&lt;Служебный!P$4,Служебный!N$4,IF((D933&gt;Служебный!P$5),Служебный!N$6,Служебный!N$5))))</f>
        <v>9:30 - 11:00</v>
      </c>
      <c r="AL933" s="91">
        <f t="shared" si="409"/>
        <v>0</v>
      </c>
      <c r="AM933" s="91">
        <f t="shared" si="410"/>
        <v>0</v>
      </c>
      <c r="AN933" s="91" t="str">
        <f t="shared" si="395"/>
        <v/>
      </c>
      <c r="AO933" s="91" t="str">
        <f t="shared" si="396"/>
        <v/>
      </c>
      <c r="AP933" s="113" t="str">
        <f t="shared" si="397"/>
        <v/>
      </c>
      <c r="AQ933" s="114">
        <f t="shared" si="390"/>
        <v>0</v>
      </c>
      <c r="AR933" s="114">
        <f t="shared" si="391"/>
        <v>30000</v>
      </c>
      <c r="AS933" s="114">
        <f t="shared" si="392"/>
        <v>1.5994864666664823</v>
      </c>
      <c r="AT933" s="114">
        <f t="shared" si="398"/>
        <v>0</v>
      </c>
      <c r="AU933" s="91">
        <f t="shared" si="411"/>
        <v>0</v>
      </c>
      <c r="AV933" s="91">
        <f t="shared" si="412"/>
        <v>0</v>
      </c>
      <c r="AW933" s="91">
        <f t="shared" si="413"/>
        <v>0</v>
      </c>
      <c r="AX933" s="115">
        <f>IF(AV933=0,AX932,IF(VLOOKUP(C932,Сводный!I:L,2,FALSE)&lt;0,IF(AX932&lt;0,AX932-1,-1),IF(AX932&gt;0,AX932+1,1)))</f>
        <v>-1</v>
      </c>
      <c r="AY933" s="120"/>
    </row>
    <row r="934" spans="1:51" s="25" customFormat="1" ht="11.25">
      <c r="A934" s="124"/>
      <c r="B934" s="116">
        <v>933</v>
      </c>
      <c r="C934" s="134"/>
      <c r="D934" s="83"/>
      <c r="E934" s="84"/>
      <c r="F934" s="83"/>
      <c r="G934" s="85"/>
      <c r="H934" s="85"/>
      <c r="I934" s="86"/>
      <c r="J934" s="86"/>
      <c r="K934" s="85"/>
      <c r="L934" s="86"/>
      <c r="M934" s="118"/>
      <c r="N934" s="108"/>
      <c r="O934" s="109"/>
      <c r="P934" s="110"/>
      <c r="Q934" s="86"/>
      <c r="R934" s="86"/>
      <c r="S934" s="128">
        <f t="shared" si="393"/>
        <v>30479.845939999945</v>
      </c>
      <c r="T934" s="128">
        <f t="shared" si="394"/>
        <v>0</v>
      </c>
      <c r="U934" s="126">
        <f t="shared" si="399"/>
        <v>0</v>
      </c>
      <c r="V934" s="126">
        <f t="shared" si="400"/>
        <v>0</v>
      </c>
      <c r="W934" s="125">
        <f t="shared" si="401"/>
        <v>0</v>
      </c>
      <c r="X934" s="125">
        <f t="shared" si="402"/>
        <v>0</v>
      </c>
      <c r="Y934" s="127">
        <f t="shared" si="403"/>
        <v>1407.0099999999979</v>
      </c>
      <c r="Z934" s="127">
        <f t="shared" si="404"/>
        <v>479.84593999999817</v>
      </c>
      <c r="AA934" s="127">
        <f t="shared" si="405"/>
        <v>1407.0099999999979</v>
      </c>
      <c r="AB934" s="127">
        <f t="shared" si="406"/>
        <v>479.84593999999817</v>
      </c>
      <c r="AC934" s="91" t="str">
        <f>VLOOKUP(WEEKDAY(C934,2),Служебный!K$4:L$10,2)</f>
        <v>сб</v>
      </c>
      <c r="AD934" s="111" t="str">
        <f t="shared" si="414"/>
        <v/>
      </c>
      <c r="AE934" s="91" t="e">
        <f>VLOOKUP(G:G,Служебный!B:G,6,)</f>
        <v>#N/A</v>
      </c>
      <c r="AF934" s="91" t="e">
        <f>VLOOKUP(G:G,Служебный!B:G,3,FALSE)</f>
        <v>#N/A</v>
      </c>
      <c r="AG934" s="91" t="e">
        <f>VLOOKUP(G:G,Служебный!B:G,4,FALSE)</f>
        <v>#N/A</v>
      </c>
      <c r="AH934" s="112">
        <f t="shared" si="407"/>
        <v>0</v>
      </c>
      <c r="AI934" s="112">
        <f t="shared" si="408"/>
        <v>0</v>
      </c>
      <c r="AJ934" s="112" t="str">
        <f t="shared" si="389"/>
        <v>интрадей</v>
      </c>
      <c r="AK934" s="91" t="str">
        <f>IF(D934&lt;Служебный!P$3,"Раньше открытия",IF(D934&gt;Служебный!P$6,"Позже закрытия",IF(D934&lt;Служебный!P$4,Служебный!N$4,IF((D934&gt;Служебный!P$5),Служебный!N$6,Служебный!N$5))))</f>
        <v>9:30 - 11:00</v>
      </c>
      <c r="AL934" s="91">
        <f t="shared" si="409"/>
        <v>0</v>
      </c>
      <c r="AM934" s="91">
        <f t="shared" si="410"/>
        <v>0</v>
      </c>
      <c r="AN934" s="91" t="str">
        <f t="shared" si="395"/>
        <v/>
      </c>
      <c r="AO934" s="91" t="str">
        <f t="shared" si="396"/>
        <v/>
      </c>
      <c r="AP934" s="113" t="str">
        <f t="shared" si="397"/>
        <v/>
      </c>
      <c r="AQ934" s="114">
        <f t="shared" si="390"/>
        <v>0</v>
      </c>
      <c r="AR934" s="114">
        <f t="shared" si="391"/>
        <v>30000</v>
      </c>
      <c r="AS934" s="114">
        <f t="shared" si="392"/>
        <v>1.5994864666664823</v>
      </c>
      <c r="AT934" s="114">
        <f t="shared" si="398"/>
        <v>0</v>
      </c>
      <c r="AU934" s="91">
        <f t="shared" si="411"/>
        <v>0</v>
      </c>
      <c r="AV934" s="91">
        <f t="shared" si="412"/>
        <v>0</v>
      </c>
      <c r="AW934" s="91">
        <f t="shared" si="413"/>
        <v>0</v>
      </c>
      <c r="AX934" s="115">
        <f>IF(AV934=0,AX933,IF(VLOOKUP(C933,Сводный!I:L,2,FALSE)&lt;0,IF(AX933&lt;0,AX933-1,-1),IF(AX933&gt;0,AX933+1,1)))</f>
        <v>-1</v>
      </c>
      <c r="AY934" s="120"/>
    </row>
    <row r="935" spans="1:51" s="25" customFormat="1" ht="11.25">
      <c r="A935" s="124"/>
      <c r="B935" s="116">
        <v>934</v>
      </c>
      <c r="C935" s="134"/>
      <c r="D935" s="83"/>
      <c r="E935" s="84"/>
      <c r="F935" s="83"/>
      <c r="G935" s="85"/>
      <c r="H935" s="85"/>
      <c r="I935" s="86"/>
      <c r="J935" s="86"/>
      <c r="K935" s="85"/>
      <c r="L935" s="86"/>
      <c r="M935" s="118"/>
      <c r="N935" s="108"/>
      <c r="O935" s="109"/>
      <c r="P935" s="110"/>
      <c r="Q935" s="86"/>
      <c r="R935" s="86"/>
      <c r="S935" s="128">
        <f t="shared" si="393"/>
        <v>30479.845939999945</v>
      </c>
      <c r="T935" s="128">
        <f t="shared" si="394"/>
        <v>0</v>
      </c>
      <c r="U935" s="126">
        <f t="shared" si="399"/>
        <v>0</v>
      </c>
      <c r="V935" s="126">
        <f t="shared" si="400"/>
        <v>0</v>
      </c>
      <c r="W935" s="125">
        <f t="shared" si="401"/>
        <v>0</v>
      </c>
      <c r="X935" s="125">
        <f t="shared" si="402"/>
        <v>0</v>
      </c>
      <c r="Y935" s="127">
        <f t="shared" si="403"/>
        <v>1407.0099999999979</v>
      </c>
      <c r="Z935" s="127">
        <f t="shared" si="404"/>
        <v>479.84593999999817</v>
      </c>
      <c r="AA935" s="127">
        <f t="shared" si="405"/>
        <v>1407.0099999999979</v>
      </c>
      <c r="AB935" s="127">
        <f t="shared" si="406"/>
        <v>479.84593999999817</v>
      </c>
      <c r="AC935" s="91" t="str">
        <f>VLOOKUP(WEEKDAY(C935,2),Служебный!K$4:L$10,2)</f>
        <v>сб</v>
      </c>
      <c r="AD935" s="111" t="str">
        <f t="shared" si="414"/>
        <v/>
      </c>
      <c r="AE935" s="91" t="e">
        <f>VLOOKUP(G:G,Служебный!B:G,6,)</f>
        <v>#N/A</v>
      </c>
      <c r="AF935" s="91" t="e">
        <f>VLOOKUP(G:G,Служебный!B:G,3,FALSE)</f>
        <v>#N/A</v>
      </c>
      <c r="AG935" s="91" t="e">
        <f>VLOOKUP(G:G,Служебный!B:G,4,FALSE)</f>
        <v>#N/A</v>
      </c>
      <c r="AH935" s="112">
        <f t="shared" si="407"/>
        <v>0</v>
      </c>
      <c r="AI935" s="112">
        <f t="shared" si="408"/>
        <v>0</v>
      </c>
      <c r="AJ935" s="112" t="str">
        <f t="shared" si="389"/>
        <v>интрадей</v>
      </c>
      <c r="AK935" s="91" t="str">
        <f>IF(D935&lt;Служебный!P$3,"Раньше открытия",IF(D935&gt;Служебный!P$6,"Позже закрытия",IF(D935&lt;Служебный!P$4,Служебный!N$4,IF((D935&gt;Служебный!P$5),Служебный!N$6,Служебный!N$5))))</f>
        <v>9:30 - 11:00</v>
      </c>
      <c r="AL935" s="91">
        <f t="shared" si="409"/>
        <v>0</v>
      </c>
      <c r="AM935" s="91">
        <f t="shared" si="410"/>
        <v>0</v>
      </c>
      <c r="AN935" s="91" t="str">
        <f t="shared" si="395"/>
        <v/>
      </c>
      <c r="AO935" s="91" t="str">
        <f t="shared" si="396"/>
        <v/>
      </c>
      <c r="AP935" s="113" t="str">
        <f t="shared" si="397"/>
        <v/>
      </c>
      <c r="AQ935" s="114">
        <f t="shared" si="390"/>
        <v>0</v>
      </c>
      <c r="AR935" s="114">
        <f t="shared" si="391"/>
        <v>30000</v>
      </c>
      <c r="AS935" s="114">
        <f t="shared" si="392"/>
        <v>1.5994864666664823</v>
      </c>
      <c r="AT935" s="114">
        <f t="shared" si="398"/>
        <v>0</v>
      </c>
      <c r="AU935" s="91">
        <f t="shared" si="411"/>
        <v>0</v>
      </c>
      <c r="AV935" s="91">
        <f t="shared" si="412"/>
        <v>0</v>
      </c>
      <c r="AW935" s="91">
        <f t="shared" si="413"/>
        <v>0</v>
      </c>
      <c r="AX935" s="115">
        <f>IF(AV935=0,AX934,IF(VLOOKUP(C934,Сводный!I:L,2,FALSE)&lt;0,IF(AX934&lt;0,AX934-1,-1),IF(AX934&gt;0,AX934+1,1)))</f>
        <v>-1</v>
      </c>
      <c r="AY935" s="120"/>
    </row>
    <row r="936" spans="1:51" s="25" customFormat="1" ht="11.25">
      <c r="A936" s="124"/>
      <c r="B936" s="116">
        <v>935</v>
      </c>
      <c r="C936" s="134"/>
      <c r="D936" s="83"/>
      <c r="E936" s="84"/>
      <c r="F936" s="83"/>
      <c r="G936" s="85"/>
      <c r="H936" s="85"/>
      <c r="I936" s="86"/>
      <c r="J936" s="86"/>
      <c r="K936" s="85"/>
      <c r="L936" s="86"/>
      <c r="M936" s="118"/>
      <c r="N936" s="108"/>
      <c r="O936" s="109"/>
      <c r="P936" s="110"/>
      <c r="Q936" s="86"/>
      <c r="R936" s="86"/>
      <c r="S936" s="128">
        <f t="shared" si="393"/>
        <v>30479.845939999945</v>
      </c>
      <c r="T936" s="128">
        <f t="shared" si="394"/>
        <v>0</v>
      </c>
      <c r="U936" s="126">
        <f t="shared" si="399"/>
        <v>0</v>
      </c>
      <c r="V936" s="126">
        <f t="shared" si="400"/>
        <v>0</v>
      </c>
      <c r="W936" s="125">
        <f t="shared" si="401"/>
        <v>0</v>
      </c>
      <c r="X936" s="125">
        <f t="shared" si="402"/>
        <v>0</v>
      </c>
      <c r="Y936" s="127">
        <f t="shared" si="403"/>
        <v>1407.0099999999979</v>
      </c>
      <c r="Z936" s="127">
        <f t="shared" si="404"/>
        <v>479.84593999999817</v>
      </c>
      <c r="AA936" s="127">
        <f t="shared" si="405"/>
        <v>1407.0099999999979</v>
      </c>
      <c r="AB936" s="127">
        <f t="shared" si="406"/>
        <v>479.84593999999817</v>
      </c>
      <c r="AC936" s="91" t="str">
        <f>VLOOKUP(WEEKDAY(C936,2),Служебный!K$4:L$10,2)</f>
        <v>сб</v>
      </c>
      <c r="AD936" s="111" t="str">
        <f t="shared" si="414"/>
        <v/>
      </c>
      <c r="AE936" s="91" t="e">
        <f>VLOOKUP(G:G,Служебный!B:G,6,)</f>
        <v>#N/A</v>
      </c>
      <c r="AF936" s="91" t="e">
        <f>VLOOKUP(G:G,Служебный!B:G,3,FALSE)</f>
        <v>#N/A</v>
      </c>
      <c r="AG936" s="91" t="e">
        <f>VLOOKUP(G:G,Служебный!B:G,4,FALSE)</f>
        <v>#N/A</v>
      </c>
      <c r="AH936" s="112">
        <f t="shared" si="407"/>
        <v>0</v>
      </c>
      <c r="AI936" s="112">
        <f t="shared" si="408"/>
        <v>0</v>
      </c>
      <c r="AJ936" s="112" t="str">
        <f t="shared" si="389"/>
        <v>интрадей</v>
      </c>
      <c r="AK936" s="91" t="str">
        <f>IF(D936&lt;Служебный!P$3,"Раньше открытия",IF(D936&gt;Служебный!P$6,"Позже закрытия",IF(D936&lt;Служебный!P$4,Служебный!N$4,IF((D936&gt;Служебный!P$5),Служебный!N$6,Служебный!N$5))))</f>
        <v>9:30 - 11:00</v>
      </c>
      <c r="AL936" s="91">
        <f t="shared" si="409"/>
        <v>0</v>
      </c>
      <c r="AM936" s="91">
        <f t="shared" si="410"/>
        <v>0</v>
      </c>
      <c r="AN936" s="91" t="str">
        <f t="shared" si="395"/>
        <v/>
      </c>
      <c r="AO936" s="91" t="str">
        <f t="shared" si="396"/>
        <v/>
      </c>
      <c r="AP936" s="113" t="str">
        <f t="shared" si="397"/>
        <v/>
      </c>
      <c r="AQ936" s="114">
        <f t="shared" si="390"/>
        <v>0</v>
      </c>
      <c r="AR936" s="114">
        <f t="shared" si="391"/>
        <v>30000</v>
      </c>
      <c r="AS936" s="114">
        <f t="shared" si="392"/>
        <v>1.5994864666664823</v>
      </c>
      <c r="AT936" s="114">
        <f t="shared" si="398"/>
        <v>0</v>
      </c>
      <c r="AU936" s="91">
        <f t="shared" si="411"/>
        <v>0</v>
      </c>
      <c r="AV936" s="91">
        <f t="shared" si="412"/>
        <v>0</v>
      </c>
      <c r="AW936" s="91">
        <f t="shared" si="413"/>
        <v>0</v>
      </c>
      <c r="AX936" s="115">
        <f>IF(AV936=0,AX935,IF(VLOOKUP(C935,Сводный!I:L,2,FALSE)&lt;0,IF(AX935&lt;0,AX935-1,-1),IF(AX935&gt;0,AX935+1,1)))</f>
        <v>-1</v>
      </c>
      <c r="AY936" s="120"/>
    </row>
    <row r="937" spans="1:51" s="25" customFormat="1" ht="11.25">
      <c r="A937" s="124"/>
      <c r="B937" s="116">
        <v>936</v>
      </c>
      <c r="C937" s="134"/>
      <c r="D937" s="83"/>
      <c r="E937" s="84"/>
      <c r="F937" s="83"/>
      <c r="G937" s="85"/>
      <c r="H937" s="85"/>
      <c r="I937" s="86"/>
      <c r="J937" s="86"/>
      <c r="K937" s="85"/>
      <c r="L937" s="86"/>
      <c r="M937" s="118"/>
      <c r="N937" s="108"/>
      <c r="O937" s="109"/>
      <c r="P937" s="110"/>
      <c r="Q937" s="86"/>
      <c r="R937" s="86"/>
      <c r="S937" s="128">
        <f t="shared" si="393"/>
        <v>30479.845939999945</v>
      </c>
      <c r="T937" s="128">
        <f t="shared" si="394"/>
        <v>0</v>
      </c>
      <c r="U937" s="126">
        <f t="shared" si="399"/>
        <v>0</v>
      </c>
      <c r="V937" s="126">
        <f t="shared" si="400"/>
        <v>0</v>
      </c>
      <c r="W937" s="125">
        <f t="shared" si="401"/>
        <v>0</v>
      </c>
      <c r="X937" s="125">
        <f t="shared" si="402"/>
        <v>0</v>
      </c>
      <c r="Y937" s="127">
        <f t="shared" si="403"/>
        <v>1407.0099999999979</v>
      </c>
      <c r="Z937" s="127">
        <f t="shared" si="404"/>
        <v>479.84593999999817</v>
      </c>
      <c r="AA937" s="127">
        <f t="shared" si="405"/>
        <v>1407.0099999999979</v>
      </c>
      <c r="AB937" s="127">
        <f t="shared" si="406"/>
        <v>479.84593999999817</v>
      </c>
      <c r="AC937" s="91" t="str">
        <f>VLOOKUP(WEEKDAY(C937,2),Служебный!K$4:L$10,2)</f>
        <v>сб</v>
      </c>
      <c r="AD937" s="111" t="str">
        <f t="shared" si="414"/>
        <v/>
      </c>
      <c r="AE937" s="91" t="e">
        <f>VLOOKUP(G:G,Служебный!B:G,6,)</f>
        <v>#N/A</v>
      </c>
      <c r="AF937" s="91" t="e">
        <f>VLOOKUP(G:G,Служебный!B:G,3,FALSE)</f>
        <v>#N/A</v>
      </c>
      <c r="AG937" s="91" t="e">
        <f>VLOOKUP(G:G,Служебный!B:G,4,FALSE)</f>
        <v>#N/A</v>
      </c>
      <c r="AH937" s="112">
        <f t="shared" si="407"/>
        <v>0</v>
      </c>
      <c r="AI937" s="112">
        <f t="shared" si="408"/>
        <v>0</v>
      </c>
      <c r="AJ937" s="112" t="str">
        <f t="shared" si="389"/>
        <v>интрадей</v>
      </c>
      <c r="AK937" s="91" t="str">
        <f>IF(D937&lt;Служебный!P$3,"Раньше открытия",IF(D937&gt;Служебный!P$6,"Позже закрытия",IF(D937&lt;Служебный!P$4,Служебный!N$4,IF((D937&gt;Служебный!P$5),Служебный!N$6,Служебный!N$5))))</f>
        <v>9:30 - 11:00</v>
      </c>
      <c r="AL937" s="91">
        <f t="shared" si="409"/>
        <v>0</v>
      </c>
      <c r="AM937" s="91">
        <f t="shared" si="410"/>
        <v>0</v>
      </c>
      <c r="AN937" s="91" t="str">
        <f t="shared" si="395"/>
        <v/>
      </c>
      <c r="AO937" s="91" t="str">
        <f t="shared" si="396"/>
        <v/>
      </c>
      <c r="AP937" s="113" t="str">
        <f t="shared" si="397"/>
        <v/>
      </c>
      <c r="AQ937" s="114">
        <f t="shared" si="390"/>
        <v>0</v>
      </c>
      <c r="AR937" s="114">
        <f t="shared" si="391"/>
        <v>30000</v>
      </c>
      <c r="AS937" s="114">
        <f t="shared" si="392"/>
        <v>1.5994864666664823</v>
      </c>
      <c r="AT937" s="114">
        <f t="shared" si="398"/>
        <v>0</v>
      </c>
      <c r="AU937" s="91">
        <f t="shared" si="411"/>
        <v>0</v>
      </c>
      <c r="AV937" s="91">
        <f t="shared" si="412"/>
        <v>0</v>
      </c>
      <c r="AW937" s="91">
        <f t="shared" si="413"/>
        <v>0</v>
      </c>
      <c r="AX937" s="115">
        <f>IF(AV937=0,AX936,IF(VLOOKUP(C936,Сводный!I:L,2,FALSE)&lt;0,IF(AX936&lt;0,AX936-1,-1),IF(AX936&gt;0,AX936+1,1)))</f>
        <v>-1</v>
      </c>
      <c r="AY937" s="120"/>
    </row>
    <row r="938" spans="1:51" s="25" customFormat="1" ht="11.25">
      <c r="A938" s="124"/>
      <c r="B938" s="116">
        <v>937</v>
      </c>
      <c r="C938" s="134"/>
      <c r="D938" s="83"/>
      <c r="E938" s="84"/>
      <c r="F938" s="83"/>
      <c r="G938" s="85"/>
      <c r="H938" s="85"/>
      <c r="I938" s="86"/>
      <c r="J938" s="86"/>
      <c r="K938" s="85"/>
      <c r="L938" s="86"/>
      <c r="M938" s="118"/>
      <c r="N938" s="108"/>
      <c r="O938" s="109"/>
      <c r="P938" s="110"/>
      <c r="Q938" s="86"/>
      <c r="R938" s="86"/>
      <c r="S938" s="128">
        <f t="shared" si="393"/>
        <v>30479.845939999945</v>
      </c>
      <c r="T938" s="128">
        <f t="shared" si="394"/>
        <v>0</v>
      </c>
      <c r="U938" s="126">
        <f t="shared" si="399"/>
        <v>0</v>
      </c>
      <c r="V938" s="126">
        <f t="shared" si="400"/>
        <v>0</v>
      </c>
      <c r="W938" s="125">
        <f t="shared" si="401"/>
        <v>0</v>
      </c>
      <c r="X938" s="125">
        <f t="shared" si="402"/>
        <v>0</v>
      </c>
      <c r="Y938" s="127">
        <f t="shared" si="403"/>
        <v>1407.0099999999979</v>
      </c>
      <c r="Z938" s="127">
        <f t="shared" si="404"/>
        <v>479.84593999999817</v>
      </c>
      <c r="AA938" s="127">
        <f t="shared" si="405"/>
        <v>1407.0099999999979</v>
      </c>
      <c r="AB938" s="127">
        <f t="shared" si="406"/>
        <v>479.84593999999817</v>
      </c>
      <c r="AC938" s="91" t="str">
        <f>VLOOKUP(WEEKDAY(C938,2),Служебный!K$4:L$10,2)</f>
        <v>сб</v>
      </c>
      <c r="AD938" s="111" t="str">
        <f t="shared" si="414"/>
        <v/>
      </c>
      <c r="AE938" s="91" t="e">
        <f>VLOOKUP(G:G,Служебный!B:G,6,)</f>
        <v>#N/A</v>
      </c>
      <c r="AF938" s="91" t="e">
        <f>VLOOKUP(G:G,Служебный!B:G,3,FALSE)</f>
        <v>#N/A</v>
      </c>
      <c r="AG938" s="91" t="e">
        <f>VLOOKUP(G:G,Служебный!B:G,4,FALSE)</f>
        <v>#N/A</v>
      </c>
      <c r="AH938" s="112">
        <f t="shared" si="407"/>
        <v>0</v>
      </c>
      <c r="AI938" s="112">
        <f t="shared" si="408"/>
        <v>0</v>
      </c>
      <c r="AJ938" s="112" t="str">
        <f t="shared" si="389"/>
        <v>интрадей</v>
      </c>
      <c r="AK938" s="91" t="str">
        <f>IF(D938&lt;Служебный!P$3,"Раньше открытия",IF(D938&gt;Служебный!P$6,"Позже закрытия",IF(D938&lt;Служебный!P$4,Служебный!N$4,IF((D938&gt;Служебный!P$5),Служебный!N$6,Служебный!N$5))))</f>
        <v>9:30 - 11:00</v>
      </c>
      <c r="AL938" s="91">
        <f t="shared" si="409"/>
        <v>0</v>
      </c>
      <c r="AM938" s="91">
        <f t="shared" si="410"/>
        <v>0</v>
      </c>
      <c r="AN938" s="91" t="str">
        <f t="shared" si="395"/>
        <v/>
      </c>
      <c r="AO938" s="91" t="str">
        <f t="shared" si="396"/>
        <v/>
      </c>
      <c r="AP938" s="113" t="str">
        <f t="shared" si="397"/>
        <v/>
      </c>
      <c r="AQ938" s="114">
        <f t="shared" si="390"/>
        <v>0</v>
      </c>
      <c r="AR938" s="114">
        <f t="shared" si="391"/>
        <v>30000</v>
      </c>
      <c r="AS938" s="114">
        <f t="shared" si="392"/>
        <v>1.5994864666664823</v>
      </c>
      <c r="AT938" s="114">
        <f t="shared" si="398"/>
        <v>0</v>
      </c>
      <c r="AU938" s="91">
        <f t="shared" si="411"/>
        <v>0</v>
      </c>
      <c r="AV938" s="91">
        <f t="shared" si="412"/>
        <v>0</v>
      </c>
      <c r="AW938" s="91">
        <f t="shared" si="413"/>
        <v>0</v>
      </c>
      <c r="AX938" s="115">
        <f>IF(AV938=0,AX937,IF(VLOOKUP(C937,Сводный!I:L,2,FALSE)&lt;0,IF(AX937&lt;0,AX937-1,-1),IF(AX937&gt;0,AX937+1,1)))</f>
        <v>-1</v>
      </c>
      <c r="AY938" s="120"/>
    </row>
    <row r="939" spans="1:51" s="25" customFormat="1" ht="11.25">
      <c r="A939" s="124"/>
      <c r="B939" s="116">
        <v>938</v>
      </c>
      <c r="C939" s="134"/>
      <c r="D939" s="83"/>
      <c r="E939" s="84"/>
      <c r="F939" s="83"/>
      <c r="G939" s="85"/>
      <c r="H939" s="85"/>
      <c r="I939" s="86"/>
      <c r="J939" s="86"/>
      <c r="K939" s="85"/>
      <c r="L939" s="86"/>
      <c r="M939" s="118"/>
      <c r="N939" s="108"/>
      <c r="O939" s="109"/>
      <c r="P939" s="110"/>
      <c r="Q939" s="86"/>
      <c r="R939" s="86"/>
      <c r="S939" s="128">
        <f t="shared" si="393"/>
        <v>30479.845939999945</v>
      </c>
      <c r="T939" s="128">
        <f t="shared" si="394"/>
        <v>0</v>
      </c>
      <c r="U939" s="126">
        <f t="shared" si="399"/>
        <v>0</v>
      </c>
      <c r="V939" s="126">
        <f t="shared" si="400"/>
        <v>0</v>
      </c>
      <c r="W939" s="125">
        <f t="shared" si="401"/>
        <v>0</v>
      </c>
      <c r="X939" s="125">
        <f t="shared" si="402"/>
        <v>0</v>
      </c>
      <c r="Y939" s="127">
        <f t="shared" si="403"/>
        <v>1407.0099999999979</v>
      </c>
      <c r="Z939" s="127">
        <f t="shared" si="404"/>
        <v>479.84593999999817</v>
      </c>
      <c r="AA939" s="127">
        <f t="shared" si="405"/>
        <v>1407.0099999999979</v>
      </c>
      <c r="AB939" s="127">
        <f t="shared" si="406"/>
        <v>479.84593999999817</v>
      </c>
      <c r="AC939" s="91" t="str">
        <f>VLOOKUP(WEEKDAY(C939,2),Служебный!K$4:L$10,2)</f>
        <v>сб</v>
      </c>
      <c r="AD939" s="111" t="str">
        <f t="shared" si="414"/>
        <v/>
      </c>
      <c r="AE939" s="91" t="e">
        <f>VLOOKUP(G:G,Служебный!B:G,6,)</f>
        <v>#N/A</v>
      </c>
      <c r="AF939" s="91" t="e">
        <f>VLOOKUP(G:G,Служебный!B:G,3,FALSE)</f>
        <v>#N/A</v>
      </c>
      <c r="AG939" s="91" t="e">
        <f>VLOOKUP(G:G,Служебный!B:G,4,FALSE)</f>
        <v>#N/A</v>
      </c>
      <c r="AH939" s="112">
        <f t="shared" si="407"/>
        <v>0</v>
      </c>
      <c r="AI939" s="112">
        <f t="shared" si="408"/>
        <v>0</v>
      </c>
      <c r="AJ939" s="112" t="str">
        <f t="shared" si="389"/>
        <v>интрадей</v>
      </c>
      <c r="AK939" s="91" t="str">
        <f>IF(D939&lt;Служебный!P$3,"Раньше открытия",IF(D939&gt;Служебный!P$6,"Позже закрытия",IF(D939&lt;Служебный!P$4,Служебный!N$4,IF((D939&gt;Служебный!P$5),Служебный!N$6,Служебный!N$5))))</f>
        <v>9:30 - 11:00</v>
      </c>
      <c r="AL939" s="91">
        <f t="shared" si="409"/>
        <v>0</v>
      </c>
      <c r="AM939" s="91">
        <f t="shared" si="410"/>
        <v>0</v>
      </c>
      <c r="AN939" s="91" t="str">
        <f t="shared" si="395"/>
        <v/>
      </c>
      <c r="AO939" s="91" t="str">
        <f t="shared" si="396"/>
        <v/>
      </c>
      <c r="AP939" s="113" t="str">
        <f t="shared" si="397"/>
        <v/>
      </c>
      <c r="AQ939" s="114">
        <f t="shared" si="390"/>
        <v>0</v>
      </c>
      <c r="AR939" s="114">
        <f t="shared" si="391"/>
        <v>30000</v>
      </c>
      <c r="AS939" s="114">
        <f t="shared" si="392"/>
        <v>1.5994864666664823</v>
      </c>
      <c r="AT939" s="114">
        <f t="shared" si="398"/>
        <v>0</v>
      </c>
      <c r="AU939" s="91">
        <f t="shared" si="411"/>
        <v>0</v>
      </c>
      <c r="AV939" s="91">
        <f t="shared" si="412"/>
        <v>0</v>
      </c>
      <c r="AW939" s="91">
        <f t="shared" si="413"/>
        <v>0</v>
      </c>
      <c r="AX939" s="115">
        <f>IF(AV939=0,AX938,IF(VLOOKUP(C938,Сводный!I:L,2,FALSE)&lt;0,IF(AX938&lt;0,AX938-1,-1),IF(AX938&gt;0,AX938+1,1)))</f>
        <v>-1</v>
      </c>
      <c r="AY939" s="120"/>
    </row>
    <row r="940" spans="1:51" s="25" customFormat="1" ht="11.25">
      <c r="A940" s="124"/>
      <c r="B940" s="116">
        <v>939</v>
      </c>
      <c r="C940" s="134"/>
      <c r="D940" s="83"/>
      <c r="E940" s="84"/>
      <c r="F940" s="83"/>
      <c r="G940" s="85"/>
      <c r="H940" s="85"/>
      <c r="I940" s="86"/>
      <c r="J940" s="86"/>
      <c r="K940" s="85"/>
      <c r="L940" s="86"/>
      <c r="M940" s="118"/>
      <c r="N940" s="108"/>
      <c r="O940" s="109"/>
      <c r="P940" s="110"/>
      <c r="Q940" s="86"/>
      <c r="R940" s="86"/>
      <c r="S940" s="128">
        <f t="shared" si="393"/>
        <v>30479.845939999945</v>
      </c>
      <c r="T940" s="128">
        <f t="shared" si="394"/>
        <v>0</v>
      </c>
      <c r="U940" s="126">
        <f t="shared" si="399"/>
        <v>0</v>
      </c>
      <c r="V940" s="126">
        <f t="shared" si="400"/>
        <v>0</v>
      </c>
      <c r="W940" s="125">
        <f t="shared" si="401"/>
        <v>0</v>
      </c>
      <c r="X940" s="125">
        <f t="shared" si="402"/>
        <v>0</v>
      </c>
      <c r="Y940" s="127">
        <f t="shared" si="403"/>
        <v>1407.0099999999979</v>
      </c>
      <c r="Z940" s="127">
        <f t="shared" si="404"/>
        <v>479.84593999999817</v>
      </c>
      <c r="AA940" s="127">
        <f t="shared" si="405"/>
        <v>1407.0099999999979</v>
      </c>
      <c r="AB940" s="127">
        <f t="shared" si="406"/>
        <v>479.84593999999817</v>
      </c>
      <c r="AC940" s="91" t="str">
        <f>VLOOKUP(WEEKDAY(C940,2),Служебный!K$4:L$10,2)</f>
        <v>сб</v>
      </c>
      <c r="AD940" s="111" t="str">
        <f t="shared" si="414"/>
        <v/>
      </c>
      <c r="AE940" s="91" t="e">
        <f>VLOOKUP(G:G,Служебный!B:G,6,)</f>
        <v>#N/A</v>
      </c>
      <c r="AF940" s="91" t="e">
        <f>VLOOKUP(G:G,Служебный!B:G,3,FALSE)</f>
        <v>#N/A</v>
      </c>
      <c r="AG940" s="91" t="e">
        <f>VLOOKUP(G:G,Служебный!B:G,4,FALSE)</f>
        <v>#N/A</v>
      </c>
      <c r="AH940" s="112">
        <f t="shared" si="407"/>
        <v>0</v>
      </c>
      <c r="AI940" s="112">
        <f t="shared" si="408"/>
        <v>0</v>
      </c>
      <c r="AJ940" s="112" t="str">
        <f t="shared" si="389"/>
        <v>интрадей</v>
      </c>
      <c r="AK940" s="91" t="str">
        <f>IF(D940&lt;Служебный!P$3,"Раньше открытия",IF(D940&gt;Служебный!P$6,"Позже закрытия",IF(D940&lt;Служебный!P$4,Служебный!N$4,IF((D940&gt;Служебный!P$5),Служебный!N$6,Служебный!N$5))))</f>
        <v>9:30 - 11:00</v>
      </c>
      <c r="AL940" s="91">
        <f t="shared" si="409"/>
        <v>0</v>
      </c>
      <c r="AM940" s="91">
        <f t="shared" si="410"/>
        <v>0</v>
      </c>
      <c r="AN940" s="91" t="str">
        <f t="shared" si="395"/>
        <v/>
      </c>
      <c r="AO940" s="91" t="str">
        <f t="shared" si="396"/>
        <v/>
      </c>
      <c r="AP940" s="113" t="str">
        <f t="shared" si="397"/>
        <v/>
      </c>
      <c r="AQ940" s="114">
        <f t="shared" si="390"/>
        <v>0</v>
      </c>
      <c r="AR940" s="114">
        <f t="shared" si="391"/>
        <v>30000</v>
      </c>
      <c r="AS940" s="114">
        <f t="shared" si="392"/>
        <v>1.5994864666664823</v>
      </c>
      <c r="AT940" s="114">
        <f t="shared" si="398"/>
        <v>0</v>
      </c>
      <c r="AU940" s="91">
        <f t="shared" si="411"/>
        <v>0</v>
      </c>
      <c r="AV940" s="91">
        <f t="shared" si="412"/>
        <v>0</v>
      </c>
      <c r="AW940" s="91">
        <f t="shared" si="413"/>
        <v>0</v>
      </c>
      <c r="AX940" s="115">
        <f>IF(AV940=0,AX939,IF(VLOOKUP(C939,Сводный!I:L,2,FALSE)&lt;0,IF(AX939&lt;0,AX939-1,-1),IF(AX939&gt;0,AX939+1,1)))</f>
        <v>-1</v>
      </c>
      <c r="AY940" s="120"/>
    </row>
    <row r="941" spans="1:51" s="25" customFormat="1" ht="11.25">
      <c r="A941" s="124"/>
      <c r="B941" s="116">
        <v>940</v>
      </c>
      <c r="C941" s="134"/>
      <c r="D941" s="83"/>
      <c r="E941" s="84"/>
      <c r="F941" s="83"/>
      <c r="G941" s="85"/>
      <c r="H941" s="85"/>
      <c r="I941" s="86"/>
      <c r="J941" s="86"/>
      <c r="K941" s="85"/>
      <c r="L941" s="86"/>
      <c r="M941" s="118"/>
      <c r="N941" s="108"/>
      <c r="O941" s="109"/>
      <c r="P941" s="110"/>
      <c r="Q941" s="86"/>
      <c r="R941" s="86"/>
      <c r="S941" s="128">
        <f t="shared" si="393"/>
        <v>30479.845939999945</v>
      </c>
      <c r="T941" s="128">
        <f t="shared" si="394"/>
        <v>0</v>
      </c>
      <c r="U941" s="126">
        <f t="shared" si="399"/>
        <v>0</v>
      </c>
      <c r="V941" s="126">
        <f t="shared" si="400"/>
        <v>0</v>
      </c>
      <c r="W941" s="125">
        <f t="shared" si="401"/>
        <v>0</v>
      </c>
      <c r="X941" s="125">
        <f t="shared" si="402"/>
        <v>0</v>
      </c>
      <c r="Y941" s="127">
        <f t="shared" si="403"/>
        <v>1407.0099999999979</v>
      </c>
      <c r="Z941" s="127">
        <f t="shared" si="404"/>
        <v>479.84593999999817</v>
      </c>
      <c r="AA941" s="127">
        <f t="shared" si="405"/>
        <v>1407.0099999999979</v>
      </c>
      <c r="AB941" s="127">
        <f t="shared" si="406"/>
        <v>479.84593999999817</v>
      </c>
      <c r="AC941" s="91" t="str">
        <f>VLOOKUP(WEEKDAY(C941,2),Служебный!K$4:L$10,2)</f>
        <v>сб</v>
      </c>
      <c r="AD941" s="111" t="str">
        <f t="shared" si="414"/>
        <v/>
      </c>
      <c r="AE941" s="91" t="e">
        <f>VLOOKUP(G:G,Служебный!B:G,6,)</f>
        <v>#N/A</v>
      </c>
      <c r="AF941" s="91" t="e">
        <f>VLOOKUP(G:G,Служебный!B:G,3,FALSE)</f>
        <v>#N/A</v>
      </c>
      <c r="AG941" s="91" t="e">
        <f>VLOOKUP(G:G,Служебный!B:G,4,FALSE)</f>
        <v>#N/A</v>
      </c>
      <c r="AH941" s="112">
        <f t="shared" si="407"/>
        <v>0</v>
      </c>
      <c r="AI941" s="112">
        <f t="shared" si="408"/>
        <v>0</v>
      </c>
      <c r="AJ941" s="112" t="str">
        <f t="shared" si="389"/>
        <v>интрадей</v>
      </c>
      <c r="AK941" s="91" t="str">
        <f>IF(D941&lt;Служебный!P$3,"Раньше открытия",IF(D941&gt;Служебный!P$6,"Позже закрытия",IF(D941&lt;Служебный!P$4,Служебный!N$4,IF((D941&gt;Служебный!P$5),Служебный!N$6,Служебный!N$5))))</f>
        <v>9:30 - 11:00</v>
      </c>
      <c r="AL941" s="91">
        <f t="shared" si="409"/>
        <v>0</v>
      </c>
      <c r="AM941" s="91">
        <f t="shared" si="410"/>
        <v>0</v>
      </c>
      <c r="AN941" s="91" t="str">
        <f t="shared" si="395"/>
        <v/>
      </c>
      <c r="AO941" s="91" t="str">
        <f t="shared" si="396"/>
        <v/>
      </c>
      <c r="AP941" s="113" t="str">
        <f t="shared" si="397"/>
        <v/>
      </c>
      <c r="AQ941" s="114">
        <f t="shared" si="390"/>
        <v>0</v>
      </c>
      <c r="AR941" s="114">
        <f t="shared" si="391"/>
        <v>30000</v>
      </c>
      <c r="AS941" s="114">
        <f t="shared" si="392"/>
        <v>1.5994864666664823</v>
      </c>
      <c r="AT941" s="114">
        <f t="shared" si="398"/>
        <v>0</v>
      </c>
      <c r="AU941" s="91">
        <f t="shared" si="411"/>
        <v>0</v>
      </c>
      <c r="AV941" s="91">
        <f t="shared" si="412"/>
        <v>0</v>
      </c>
      <c r="AW941" s="91">
        <f t="shared" si="413"/>
        <v>0</v>
      </c>
      <c r="AX941" s="115">
        <f>IF(AV941=0,AX940,IF(VLOOKUP(C940,Сводный!I:L,2,FALSE)&lt;0,IF(AX940&lt;0,AX940-1,-1),IF(AX940&gt;0,AX940+1,1)))</f>
        <v>-1</v>
      </c>
      <c r="AY941" s="120"/>
    </row>
    <row r="942" spans="1:51" s="25" customFormat="1" ht="11.25">
      <c r="A942" s="124"/>
      <c r="B942" s="116">
        <v>941</v>
      </c>
      <c r="C942" s="134"/>
      <c r="D942" s="83"/>
      <c r="E942" s="84"/>
      <c r="F942" s="83"/>
      <c r="G942" s="85"/>
      <c r="H942" s="85"/>
      <c r="I942" s="86"/>
      <c r="J942" s="86"/>
      <c r="K942" s="85"/>
      <c r="L942" s="86"/>
      <c r="M942" s="118"/>
      <c r="N942" s="108"/>
      <c r="O942" s="109"/>
      <c r="P942" s="110"/>
      <c r="Q942" s="86"/>
      <c r="R942" s="86"/>
      <c r="S942" s="128">
        <f t="shared" si="393"/>
        <v>30479.845939999945</v>
      </c>
      <c r="T942" s="128">
        <f t="shared" si="394"/>
        <v>0</v>
      </c>
      <c r="U942" s="126">
        <f t="shared" si="399"/>
        <v>0</v>
      </c>
      <c r="V942" s="126">
        <f t="shared" si="400"/>
        <v>0</v>
      </c>
      <c r="W942" s="125">
        <f t="shared" si="401"/>
        <v>0</v>
      </c>
      <c r="X942" s="125">
        <f t="shared" si="402"/>
        <v>0</v>
      </c>
      <c r="Y942" s="127">
        <f t="shared" si="403"/>
        <v>1407.0099999999979</v>
      </c>
      <c r="Z942" s="127">
        <f t="shared" si="404"/>
        <v>479.84593999999817</v>
      </c>
      <c r="AA942" s="127">
        <f t="shared" si="405"/>
        <v>1407.0099999999979</v>
      </c>
      <c r="AB942" s="127">
        <f t="shared" si="406"/>
        <v>479.84593999999817</v>
      </c>
      <c r="AC942" s="91" t="str">
        <f>VLOOKUP(WEEKDAY(C942,2),Служебный!K$4:L$10,2)</f>
        <v>сб</v>
      </c>
      <c r="AD942" s="111" t="str">
        <f t="shared" si="414"/>
        <v/>
      </c>
      <c r="AE942" s="91" t="e">
        <f>VLOOKUP(G:G,Служебный!B:G,6,)</f>
        <v>#N/A</v>
      </c>
      <c r="AF942" s="91" t="e">
        <f>VLOOKUP(G:G,Служебный!B:G,3,FALSE)</f>
        <v>#N/A</v>
      </c>
      <c r="AG942" s="91" t="e">
        <f>VLOOKUP(G:G,Служебный!B:G,4,FALSE)</f>
        <v>#N/A</v>
      </c>
      <c r="AH942" s="112">
        <f t="shared" si="407"/>
        <v>0</v>
      </c>
      <c r="AI942" s="112">
        <f t="shared" si="408"/>
        <v>0</v>
      </c>
      <c r="AJ942" s="112" t="str">
        <f t="shared" si="389"/>
        <v>интрадей</v>
      </c>
      <c r="AK942" s="91" t="str">
        <f>IF(D942&lt;Служебный!P$3,"Раньше открытия",IF(D942&gt;Служебный!P$6,"Позже закрытия",IF(D942&lt;Служебный!P$4,Служебный!N$4,IF((D942&gt;Служебный!P$5),Служебный!N$6,Служебный!N$5))))</f>
        <v>9:30 - 11:00</v>
      </c>
      <c r="AL942" s="91">
        <f t="shared" si="409"/>
        <v>0</v>
      </c>
      <c r="AM942" s="91">
        <f t="shared" si="410"/>
        <v>0</v>
      </c>
      <c r="AN942" s="91" t="str">
        <f t="shared" si="395"/>
        <v/>
      </c>
      <c r="AO942" s="91" t="str">
        <f t="shared" si="396"/>
        <v/>
      </c>
      <c r="AP942" s="113" t="str">
        <f t="shared" si="397"/>
        <v/>
      </c>
      <c r="AQ942" s="114">
        <f t="shared" si="390"/>
        <v>0</v>
      </c>
      <c r="AR942" s="114">
        <f t="shared" si="391"/>
        <v>30000</v>
      </c>
      <c r="AS942" s="114">
        <f t="shared" si="392"/>
        <v>1.5994864666664823</v>
      </c>
      <c r="AT942" s="114">
        <f t="shared" si="398"/>
        <v>0</v>
      </c>
      <c r="AU942" s="91">
        <f t="shared" si="411"/>
        <v>0</v>
      </c>
      <c r="AV942" s="91">
        <f t="shared" si="412"/>
        <v>0</v>
      </c>
      <c r="AW942" s="91">
        <f t="shared" si="413"/>
        <v>0</v>
      </c>
      <c r="AX942" s="115">
        <f>IF(AV942=0,AX941,IF(VLOOKUP(C941,Сводный!I:L,2,FALSE)&lt;0,IF(AX941&lt;0,AX941-1,-1),IF(AX941&gt;0,AX941+1,1)))</f>
        <v>-1</v>
      </c>
      <c r="AY942" s="120"/>
    </row>
    <row r="943" spans="1:51" s="25" customFormat="1" ht="11.25">
      <c r="A943" s="124"/>
      <c r="B943" s="116">
        <v>942</v>
      </c>
      <c r="C943" s="134"/>
      <c r="D943" s="83"/>
      <c r="E943" s="84"/>
      <c r="F943" s="83"/>
      <c r="G943" s="85"/>
      <c r="H943" s="85"/>
      <c r="I943" s="86"/>
      <c r="J943" s="86"/>
      <c r="K943" s="85"/>
      <c r="L943" s="86"/>
      <c r="M943" s="118"/>
      <c r="N943" s="108"/>
      <c r="O943" s="109"/>
      <c r="P943" s="110"/>
      <c r="Q943" s="86"/>
      <c r="R943" s="86"/>
      <c r="S943" s="128">
        <f t="shared" si="393"/>
        <v>30479.845939999945</v>
      </c>
      <c r="T943" s="128">
        <f t="shared" si="394"/>
        <v>0</v>
      </c>
      <c r="U943" s="126">
        <f t="shared" si="399"/>
        <v>0</v>
      </c>
      <c r="V943" s="126">
        <f t="shared" si="400"/>
        <v>0</v>
      </c>
      <c r="W943" s="125">
        <f t="shared" si="401"/>
        <v>0</v>
      </c>
      <c r="X943" s="125">
        <f t="shared" si="402"/>
        <v>0</v>
      </c>
      <c r="Y943" s="127">
        <f t="shared" si="403"/>
        <v>1407.0099999999979</v>
      </c>
      <c r="Z943" s="127">
        <f t="shared" si="404"/>
        <v>479.84593999999817</v>
      </c>
      <c r="AA943" s="127">
        <f t="shared" si="405"/>
        <v>1407.0099999999979</v>
      </c>
      <c r="AB943" s="127">
        <f t="shared" si="406"/>
        <v>479.84593999999817</v>
      </c>
      <c r="AC943" s="91" t="str">
        <f>VLOOKUP(WEEKDAY(C943,2),Служебный!K$4:L$10,2)</f>
        <v>сб</v>
      </c>
      <c r="AD943" s="111" t="str">
        <f t="shared" si="414"/>
        <v/>
      </c>
      <c r="AE943" s="91" t="e">
        <f>VLOOKUP(G:G,Служебный!B:G,6,)</f>
        <v>#N/A</v>
      </c>
      <c r="AF943" s="91" t="e">
        <f>VLOOKUP(G:G,Служебный!B:G,3,FALSE)</f>
        <v>#N/A</v>
      </c>
      <c r="AG943" s="91" t="e">
        <f>VLOOKUP(G:G,Служебный!B:G,4,FALSE)</f>
        <v>#N/A</v>
      </c>
      <c r="AH943" s="112">
        <f t="shared" si="407"/>
        <v>0</v>
      </c>
      <c r="AI943" s="112">
        <f t="shared" si="408"/>
        <v>0</v>
      </c>
      <c r="AJ943" s="112" t="str">
        <f t="shared" si="389"/>
        <v>интрадей</v>
      </c>
      <c r="AK943" s="91" t="str">
        <f>IF(D943&lt;Служебный!P$3,"Раньше открытия",IF(D943&gt;Служебный!P$6,"Позже закрытия",IF(D943&lt;Служебный!P$4,Служебный!N$4,IF((D943&gt;Служебный!P$5),Служебный!N$6,Служебный!N$5))))</f>
        <v>9:30 - 11:00</v>
      </c>
      <c r="AL943" s="91">
        <f t="shared" si="409"/>
        <v>0</v>
      </c>
      <c r="AM943" s="91">
        <f t="shared" si="410"/>
        <v>0</v>
      </c>
      <c r="AN943" s="91" t="str">
        <f t="shared" si="395"/>
        <v/>
      </c>
      <c r="AO943" s="91" t="str">
        <f t="shared" si="396"/>
        <v/>
      </c>
      <c r="AP943" s="113" t="str">
        <f t="shared" si="397"/>
        <v/>
      </c>
      <c r="AQ943" s="114">
        <f t="shared" si="390"/>
        <v>0</v>
      </c>
      <c r="AR943" s="114">
        <f t="shared" si="391"/>
        <v>30000</v>
      </c>
      <c r="AS943" s="114">
        <f t="shared" si="392"/>
        <v>1.5994864666664823</v>
      </c>
      <c r="AT943" s="114">
        <f t="shared" si="398"/>
        <v>0</v>
      </c>
      <c r="AU943" s="91">
        <f t="shared" si="411"/>
        <v>0</v>
      </c>
      <c r="AV943" s="91">
        <f t="shared" si="412"/>
        <v>0</v>
      </c>
      <c r="AW943" s="91">
        <f t="shared" si="413"/>
        <v>0</v>
      </c>
      <c r="AX943" s="115">
        <f>IF(AV943=0,AX942,IF(VLOOKUP(C942,Сводный!I:L,2,FALSE)&lt;0,IF(AX942&lt;0,AX942-1,-1),IF(AX942&gt;0,AX942+1,1)))</f>
        <v>-1</v>
      </c>
      <c r="AY943" s="120"/>
    </row>
    <row r="944" spans="1:51" s="25" customFormat="1" ht="11.25">
      <c r="A944" s="124"/>
      <c r="B944" s="116">
        <v>943</v>
      </c>
      <c r="C944" s="134"/>
      <c r="D944" s="83"/>
      <c r="E944" s="84"/>
      <c r="F944" s="83"/>
      <c r="G944" s="85"/>
      <c r="H944" s="85"/>
      <c r="I944" s="86"/>
      <c r="J944" s="86"/>
      <c r="K944" s="85"/>
      <c r="L944" s="86"/>
      <c r="M944" s="118"/>
      <c r="N944" s="108"/>
      <c r="O944" s="109"/>
      <c r="P944" s="110"/>
      <c r="Q944" s="86"/>
      <c r="R944" s="86"/>
      <c r="S944" s="128">
        <f t="shared" si="393"/>
        <v>30479.845939999945</v>
      </c>
      <c r="T944" s="128">
        <f t="shared" si="394"/>
        <v>0</v>
      </c>
      <c r="U944" s="126">
        <f t="shared" si="399"/>
        <v>0</v>
      </c>
      <c r="V944" s="126">
        <f t="shared" si="400"/>
        <v>0</v>
      </c>
      <c r="W944" s="125">
        <f t="shared" si="401"/>
        <v>0</v>
      </c>
      <c r="X944" s="125">
        <f t="shared" si="402"/>
        <v>0</v>
      </c>
      <c r="Y944" s="127">
        <f t="shared" si="403"/>
        <v>1407.0099999999979</v>
      </c>
      <c r="Z944" s="127">
        <f t="shared" si="404"/>
        <v>479.84593999999817</v>
      </c>
      <c r="AA944" s="127">
        <f t="shared" si="405"/>
        <v>1407.0099999999979</v>
      </c>
      <c r="AB944" s="127">
        <f t="shared" si="406"/>
        <v>479.84593999999817</v>
      </c>
      <c r="AC944" s="91" t="str">
        <f>VLOOKUP(WEEKDAY(C944,2),Служебный!K$4:L$10,2)</f>
        <v>сб</v>
      </c>
      <c r="AD944" s="111" t="str">
        <f t="shared" si="414"/>
        <v/>
      </c>
      <c r="AE944" s="91" t="e">
        <f>VLOOKUP(G:G,Служебный!B:G,6,)</f>
        <v>#N/A</v>
      </c>
      <c r="AF944" s="91" t="e">
        <f>VLOOKUP(G:G,Служебный!B:G,3,FALSE)</f>
        <v>#N/A</v>
      </c>
      <c r="AG944" s="91" t="e">
        <f>VLOOKUP(G:G,Служебный!B:G,4,FALSE)</f>
        <v>#N/A</v>
      </c>
      <c r="AH944" s="112">
        <f t="shared" si="407"/>
        <v>0</v>
      </c>
      <c r="AI944" s="112">
        <f t="shared" si="408"/>
        <v>0</v>
      </c>
      <c r="AJ944" s="112" t="str">
        <f t="shared" si="389"/>
        <v>интрадей</v>
      </c>
      <c r="AK944" s="91" t="str">
        <f>IF(D944&lt;Служебный!P$3,"Раньше открытия",IF(D944&gt;Служебный!P$6,"Позже закрытия",IF(D944&lt;Служебный!P$4,Служебный!N$4,IF((D944&gt;Служебный!P$5),Служебный!N$6,Служебный!N$5))))</f>
        <v>9:30 - 11:00</v>
      </c>
      <c r="AL944" s="91">
        <f t="shared" si="409"/>
        <v>0</v>
      </c>
      <c r="AM944" s="91">
        <f t="shared" si="410"/>
        <v>0</v>
      </c>
      <c r="AN944" s="91" t="str">
        <f t="shared" si="395"/>
        <v/>
      </c>
      <c r="AO944" s="91" t="str">
        <f t="shared" si="396"/>
        <v/>
      </c>
      <c r="AP944" s="113" t="str">
        <f t="shared" si="397"/>
        <v/>
      </c>
      <c r="AQ944" s="114">
        <f t="shared" si="390"/>
        <v>0</v>
      </c>
      <c r="AR944" s="114">
        <f t="shared" si="391"/>
        <v>30000</v>
      </c>
      <c r="AS944" s="114">
        <f t="shared" si="392"/>
        <v>1.5994864666664823</v>
      </c>
      <c r="AT944" s="114">
        <f t="shared" si="398"/>
        <v>0</v>
      </c>
      <c r="AU944" s="91">
        <f t="shared" si="411"/>
        <v>0</v>
      </c>
      <c r="AV944" s="91">
        <f t="shared" si="412"/>
        <v>0</v>
      </c>
      <c r="AW944" s="91">
        <f t="shared" si="413"/>
        <v>0</v>
      </c>
      <c r="AX944" s="115">
        <f>IF(AV944=0,AX943,IF(VLOOKUP(C943,Сводный!I:L,2,FALSE)&lt;0,IF(AX943&lt;0,AX943-1,-1),IF(AX943&gt;0,AX943+1,1)))</f>
        <v>-1</v>
      </c>
      <c r="AY944" s="120"/>
    </row>
    <row r="945" spans="1:51" s="25" customFormat="1" ht="11.25">
      <c r="A945" s="124"/>
      <c r="B945" s="116">
        <v>944</v>
      </c>
      <c r="C945" s="134"/>
      <c r="D945" s="83"/>
      <c r="E945" s="84"/>
      <c r="F945" s="83"/>
      <c r="G945" s="85"/>
      <c r="H945" s="85"/>
      <c r="I945" s="86"/>
      <c r="J945" s="86"/>
      <c r="K945" s="85"/>
      <c r="L945" s="86"/>
      <c r="M945" s="118"/>
      <c r="N945" s="108"/>
      <c r="O945" s="109"/>
      <c r="P945" s="110"/>
      <c r="Q945" s="86"/>
      <c r="R945" s="86"/>
      <c r="S945" s="128">
        <f t="shared" si="393"/>
        <v>30479.845939999945</v>
      </c>
      <c r="T945" s="128">
        <f t="shared" si="394"/>
        <v>0</v>
      </c>
      <c r="U945" s="126">
        <f t="shared" si="399"/>
        <v>0</v>
      </c>
      <c r="V945" s="126">
        <f t="shared" si="400"/>
        <v>0</v>
      </c>
      <c r="W945" s="125">
        <f t="shared" si="401"/>
        <v>0</v>
      </c>
      <c r="X945" s="125">
        <f t="shared" si="402"/>
        <v>0</v>
      </c>
      <c r="Y945" s="127">
        <f t="shared" si="403"/>
        <v>1407.0099999999979</v>
      </c>
      <c r="Z945" s="127">
        <f t="shared" si="404"/>
        <v>479.84593999999817</v>
      </c>
      <c r="AA945" s="127">
        <f t="shared" si="405"/>
        <v>1407.0099999999979</v>
      </c>
      <c r="AB945" s="127">
        <f t="shared" si="406"/>
        <v>479.84593999999817</v>
      </c>
      <c r="AC945" s="91" t="str">
        <f>VLOOKUP(WEEKDAY(C945,2),Служебный!K$4:L$10,2)</f>
        <v>сб</v>
      </c>
      <c r="AD945" s="111" t="str">
        <f t="shared" si="414"/>
        <v/>
      </c>
      <c r="AE945" s="91" t="e">
        <f>VLOOKUP(G:G,Служебный!B:G,6,)</f>
        <v>#N/A</v>
      </c>
      <c r="AF945" s="91" t="e">
        <f>VLOOKUP(G:G,Служебный!B:G,3,FALSE)</f>
        <v>#N/A</v>
      </c>
      <c r="AG945" s="91" t="e">
        <f>VLOOKUP(G:G,Служебный!B:G,4,FALSE)</f>
        <v>#N/A</v>
      </c>
      <c r="AH945" s="112">
        <f t="shared" si="407"/>
        <v>0</v>
      </c>
      <c r="AI945" s="112">
        <f t="shared" si="408"/>
        <v>0</v>
      </c>
      <c r="AJ945" s="112" t="str">
        <f t="shared" si="389"/>
        <v>интрадей</v>
      </c>
      <c r="AK945" s="91" t="str">
        <f>IF(D945&lt;Служебный!P$3,"Раньше открытия",IF(D945&gt;Служебный!P$6,"Позже закрытия",IF(D945&lt;Служебный!P$4,Служебный!N$4,IF((D945&gt;Служебный!P$5),Служебный!N$6,Служебный!N$5))))</f>
        <v>9:30 - 11:00</v>
      </c>
      <c r="AL945" s="91">
        <f t="shared" si="409"/>
        <v>0</v>
      </c>
      <c r="AM945" s="91">
        <f t="shared" si="410"/>
        <v>0</v>
      </c>
      <c r="AN945" s="91" t="str">
        <f t="shared" si="395"/>
        <v/>
      </c>
      <c r="AO945" s="91" t="str">
        <f t="shared" si="396"/>
        <v/>
      </c>
      <c r="AP945" s="113" t="str">
        <f t="shared" si="397"/>
        <v/>
      </c>
      <c r="AQ945" s="114">
        <f t="shared" si="390"/>
        <v>0</v>
      </c>
      <c r="AR945" s="114">
        <f t="shared" si="391"/>
        <v>30000</v>
      </c>
      <c r="AS945" s="114">
        <f t="shared" si="392"/>
        <v>1.5994864666664823</v>
      </c>
      <c r="AT945" s="114">
        <f t="shared" si="398"/>
        <v>0</v>
      </c>
      <c r="AU945" s="91">
        <f t="shared" si="411"/>
        <v>0</v>
      </c>
      <c r="AV945" s="91">
        <f t="shared" si="412"/>
        <v>0</v>
      </c>
      <c r="AW945" s="91">
        <f t="shared" si="413"/>
        <v>0</v>
      </c>
      <c r="AX945" s="115">
        <f>IF(AV945=0,AX944,IF(VLOOKUP(C944,Сводный!I:L,2,FALSE)&lt;0,IF(AX944&lt;0,AX944-1,-1),IF(AX944&gt;0,AX944+1,1)))</f>
        <v>-1</v>
      </c>
      <c r="AY945" s="120"/>
    </row>
    <row r="946" spans="1:51" s="25" customFormat="1" ht="11.25">
      <c r="A946" s="124"/>
      <c r="B946" s="116">
        <v>945</v>
      </c>
      <c r="C946" s="134"/>
      <c r="D946" s="83"/>
      <c r="E946" s="84"/>
      <c r="F946" s="83"/>
      <c r="G946" s="85"/>
      <c r="H946" s="85"/>
      <c r="I946" s="86"/>
      <c r="J946" s="86"/>
      <c r="K946" s="85"/>
      <c r="L946" s="86"/>
      <c r="M946" s="118"/>
      <c r="N946" s="108"/>
      <c r="O946" s="109"/>
      <c r="P946" s="110"/>
      <c r="Q946" s="86"/>
      <c r="R946" s="86"/>
      <c r="S946" s="128">
        <f t="shared" si="393"/>
        <v>30479.845939999945</v>
      </c>
      <c r="T946" s="128">
        <f t="shared" si="394"/>
        <v>0</v>
      </c>
      <c r="U946" s="126">
        <f t="shared" si="399"/>
        <v>0</v>
      </c>
      <c r="V946" s="126">
        <f t="shared" si="400"/>
        <v>0</v>
      </c>
      <c r="W946" s="125">
        <f t="shared" si="401"/>
        <v>0</v>
      </c>
      <c r="X946" s="125">
        <f t="shared" si="402"/>
        <v>0</v>
      </c>
      <c r="Y946" s="127">
        <f t="shared" si="403"/>
        <v>1407.0099999999979</v>
      </c>
      <c r="Z946" s="127">
        <f t="shared" si="404"/>
        <v>479.84593999999817</v>
      </c>
      <c r="AA946" s="127">
        <f t="shared" si="405"/>
        <v>1407.0099999999979</v>
      </c>
      <c r="AB946" s="127">
        <f t="shared" si="406"/>
        <v>479.84593999999817</v>
      </c>
      <c r="AC946" s="91" t="str">
        <f>VLOOKUP(WEEKDAY(C946,2),Служебный!K$4:L$10,2)</f>
        <v>сб</v>
      </c>
      <c r="AD946" s="111" t="str">
        <f t="shared" si="414"/>
        <v/>
      </c>
      <c r="AE946" s="91" t="e">
        <f>VLOOKUP(G:G,Служебный!B:G,6,)</f>
        <v>#N/A</v>
      </c>
      <c r="AF946" s="91" t="e">
        <f>VLOOKUP(G:G,Служебный!B:G,3,FALSE)</f>
        <v>#N/A</v>
      </c>
      <c r="AG946" s="91" t="e">
        <f>VLOOKUP(G:G,Служебный!B:G,4,FALSE)</f>
        <v>#N/A</v>
      </c>
      <c r="AH946" s="112">
        <f t="shared" si="407"/>
        <v>0</v>
      </c>
      <c r="AI946" s="112">
        <f t="shared" si="408"/>
        <v>0</v>
      </c>
      <c r="AJ946" s="112" t="str">
        <f t="shared" si="389"/>
        <v>интрадей</v>
      </c>
      <c r="AK946" s="91" t="str">
        <f>IF(D946&lt;Служебный!P$3,"Раньше открытия",IF(D946&gt;Служебный!P$6,"Позже закрытия",IF(D946&lt;Служебный!P$4,Служебный!N$4,IF((D946&gt;Служебный!P$5),Служебный!N$6,Служебный!N$5))))</f>
        <v>9:30 - 11:00</v>
      </c>
      <c r="AL946" s="91">
        <f t="shared" si="409"/>
        <v>0</v>
      </c>
      <c r="AM946" s="91">
        <f t="shared" si="410"/>
        <v>0</v>
      </c>
      <c r="AN946" s="91" t="str">
        <f t="shared" si="395"/>
        <v/>
      </c>
      <c r="AO946" s="91" t="str">
        <f t="shared" si="396"/>
        <v/>
      </c>
      <c r="AP946" s="113" t="str">
        <f t="shared" si="397"/>
        <v/>
      </c>
      <c r="AQ946" s="114">
        <f t="shared" si="390"/>
        <v>0</v>
      </c>
      <c r="AR946" s="114">
        <f t="shared" si="391"/>
        <v>30000</v>
      </c>
      <c r="AS946" s="114">
        <f t="shared" si="392"/>
        <v>1.5994864666664823</v>
      </c>
      <c r="AT946" s="114">
        <f t="shared" si="398"/>
        <v>0</v>
      </c>
      <c r="AU946" s="91">
        <f t="shared" si="411"/>
        <v>0</v>
      </c>
      <c r="AV946" s="91">
        <f t="shared" si="412"/>
        <v>0</v>
      </c>
      <c r="AW946" s="91">
        <f t="shared" si="413"/>
        <v>0</v>
      </c>
      <c r="AX946" s="115">
        <f>IF(AV946=0,AX945,IF(VLOOKUP(C945,Сводный!I:L,2,FALSE)&lt;0,IF(AX945&lt;0,AX945-1,-1),IF(AX945&gt;0,AX945+1,1)))</f>
        <v>-1</v>
      </c>
      <c r="AY946" s="120"/>
    </row>
    <row r="947" spans="1:51" s="25" customFormat="1" ht="11.25">
      <c r="A947" s="124"/>
      <c r="B947" s="116">
        <v>946</v>
      </c>
      <c r="C947" s="134"/>
      <c r="D947" s="83"/>
      <c r="E947" s="84"/>
      <c r="F947" s="83"/>
      <c r="G947" s="85"/>
      <c r="H947" s="85"/>
      <c r="I947" s="86"/>
      <c r="J947" s="86"/>
      <c r="K947" s="85"/>
      <c r="L947" s="86"/>
      <c r="M947" s="118"/>
      <c r="N947" s="108"/>
      <c r="O947" s="109"/>
      <c r="P947" s="110"/>
      <c r="Q947" s="86"/>
      <c r="R947" s="86"/>
      <c r="S947" s="128">
        <f t="shared" si="393"/>
        <v>30479.845939999945</v>
      </c>
      <c r="T947" s="128">
        <f t="shared" si="394"/>
        <v>0</v>
      </c>
      <c r="U947" s="126">
        <f t="shared" si="399"/>
        <v>0</v>
      </c>
      <c r="V947" s="126">
        <f t="shared" si="400"/>
        <v>0</v>
      </c>
      <c r="W947" s="125">
        <f t="shared" si="401"/>
        <v>0</v>
      </c>
      <c r="X947" s="125">
        <f t="shared" si="402"/>
        <v>0</v>
      </c>
      <c r="Y947" s="127">
        <f t="shared" si="403"/>
        <v>1407.0099999999979</v>
      </c>
      <c r="Z947" s="127">
        <f t="shared" si="404"/>
        <v>479.84593999999817</v>
      </c>
      <c r="AA947" s="127">
        <f t="shared" si="405"/>
        <v>1407.0099999999979</v>
      </c>
      <c r="AB947" s="127">
        <f t="shared" si="406"/>
        <v>479.84593999999817</v>
      </c>
      <c r="AC947" s="91" t="str">
        <f>VLOOKUP(WEEKDAY(C947,2),Служебный!K$4:L$10,2)</f>
        <v>сб</v>
      </c>
      <c r="AD947" s="111" t="str">
        <f t="shared" si="414"/>
        <v/>
      </c>
      <c r="AE947" s="91" t="e">
        <f>VLOOKUP(G:G,Служебный!B:G,6,)</f>
        <v>#N/A</v>
      </c>
      <c r="AF947" s="91" t="e">
        <f>VLOOKUP(G:G,Служебный!B:G,3,FALSE)</f>
        <v>#N/A</v>
      </c>
      <c r="AG947" s="91" t="e">
        <f>VLOOKUP(G:G,Служебный!B:G,4,FALSE)</f>
        <v>#N/A</v>
      </c>
      <c r="AH947" s="112">
        <f t="shared" si="407"/>
        <v>0</v>
      </c>
      <c r="AI947" s="112">
        <f t="shared" si="408"/>
        <v>0</v>
      </c>
      <c r="AJ947" s="112" t="str">
        <f t="shared" si="389"/>
        <v>интрадей</v>
      </c>
      <c r="AK947" s="91" t="str">
        <f>IF(D947&lt;Служебный!P$3,"Раньше открытия",IF(D947&gt;Служебный!P$6,"Позже закрытия",IF(D947&lt;Служебный!P$4,Служебный!N$4,IF((D947&gt;Служебный!P$5),Служебный!N$6,Служебный!N$5))))</f>
        <v>9:30 - 11:00</v>
      </c>
      <c r="AL947" s="91">
        <f t="shared" si="409"/>
        <v>0</v>
      </c>
      <c r="AM947" s="91">
        <f t="shared" si="410"/>
        <v>0</v>
      </c>
      <c r="AN947" s="91" t="str">
        <f t="shared" si="395"/>
        <v/>
      </c>
      <c r="AO947" s="91" t="str">
        <f t="shared" si="396"/>
        <v/>
      </c>
      <c r="AP947" s="113" t="str">
        <f t="shared" si="397"/>
        <v/>
      </c>
      <c r="AQ947" s="114">
        <f t="shared" si="390"/>
        <v>0</v>
      </c>
      <c r="AR947" s="114">
        <f t="shared" si="391"/>
        <v>30000</v>
      </c>
      <c r="AS947" s="114">
        <f t="shared" si="392"/>
        <v>1.5994864666664823</v>
      </c>
      <c r="AT947" s="114">
        <f t="shared" si="398"/>
        <v>0</v>
      </c>
      <c r="AU947" s="91">
        <f t="shared" si="411"/>
        <v>0</v>
      </c>
      <c r="AV947" s="91">
        <f t="shared" si="412"/>
        <v>0</v>
      </c>
      <c r="AW947" s="91">
        <f t="shared" si="413"/>
        <v>0</v>
      </c>
      <c r="AX947" s="115">
        <f>IF(AV947=0,AX946,IF(VLOOKUP(C946,Сводный!I:L,2,FALSE)&lt;0,IF(AX946&lt;0,AX946-1,-1),IF(AX946&gt;0,AX946+1,1)))</f>
        <v>-1</v>
      </c>
      <c r="AY947" s="120"/>
    </row>
    <row r="948" spans="1:51" s="25" customFormat="1" ht="11.25">
      <c r="A948" s="124"/>
      <c r="B948" s="116">
        <v>947</v>
      </c>
      <c r="C948" s="134"/>
      <c r="D948" s="83"/>
      <c r="E948" s="84"/>
      <c r="F948" s="83"/>
      <c r="G948" s="85"/>
      <c r="H948" s="85"/>
      <c r="I948" s="86"/>
      <c r="J948" s="86"/>
      <c r="K948" s="85"/>
      <c r="L948" s="86"/>
      <c r="M948" s="118"/>
      <c r="N948" s="108"/>
      <c r="O948" s="109"/>
      <c r="P948" s="110"/>
      <c r="Q948" s="86"/>
      <c r="R948" s="86"/>
      <c r="S948" s="128">
        <f t="shared" si="393"/>
        <v>30479.845939999945</v>
      </c>
      <c r="T948" s="128">
        <f t="shared" si="394"/>
        <v>0</v>
      </c>
      <c r="U948" s="126">
        <f t="shared" si="399"/>
        <v>0</v>
      </c>
      <c r="V948" s="126">
        <f t="shared" si="400"/>
        <v>0</v>
      </c>
      <c r="W948" s="125">
        <f t="shared" si="401"/>
        <v>0</v>
      </c>
      <c r="X948" s="125">
        <f t="shared" si="402"/>
        <v>0</v>
      </c>
      <c r="Y948" s="127">
        <f t="shared" si="403"/>
        <v>1407.0099999999979</v>
      </c>
      <c r="Z948" s="127">
        <f t="shared" si="404"/>
        <v>479.84593999999817</v>
      </c>
      <c r="AA948" s="127">
        <f t="shared" si="405"/>
        <v>1407.0099999999979</v>
      </c>
      <c r="AB948" s="127">
        <f t="shared" si="406"/>
        <v>479.84593999999817</v>
      </c>
      <c r="AC948" s="91" t="str">
        <f>VLOOKUP(WEEKDAY(C948,2),Служебный!K$4:L$10,2)</f>
        <v>сб</v>
      </c>
      <c r="AD948" s="111" t="str">
        <f t="shared" si="414"/>
        <v/>
      </c>
      <c r="AE948" s="91" t="e">
        <f>VLOOKUP(G:G,Служебный!B:G,6,)</f>
        <v>#N/A</v>
      </c>
      <c r="AF948" s="91" t="e">
        <f>VLOOKUP(G:G,Служебный!B:G,3,FALSE)</f>
        <v>#N/A</v>
      </c>
      <c r="AG948" s="91" t="e">
        <f>VLOOKUP(G:G,Служебный!B:G,4,FALSE)</f>
        <v>#N/A</v>
      </c>
      <c r="AH948" s="112">
        <f t="shared" si="407"/>
        <v>0</v>
      </c>
      <c r="AI948" s="112">
        <f t="shared" si="408"/>
        <v>0</v>
      </c>
      <c r="AJ948" s="112" t="str">
        <f t="shared" si="389"/>
        <v>интрадей</v>
      </c>
      <c r="AK948" s="91" t="str">
        <f>IF(D948&lt;Служебный!P$3,"Раньше открытия",IF(D948&gt;Служебный!P$6,"Позже закрытия",IF(D948&lt;Служебный!P$4,Служебный!N$4,IF((D948&gt;Служебный!P$5),Служебный!N$6,Служебный!N$5))))</f>
        <v>9:30 - 11:00</v>
      </c>
      <c r="AL948" s="91">
        <f t="shared" si="409"/>
        <v>0</v>
      </c>
      <c r="AM948" s="91">
        <f t="shared" si="410"/>
        <v>0</v>
      </c>
      <c r="AN948" s="91" t="str">
        <f t="shared" si="395"/>
        <v/>
      </c>
      <c r="AO948" s="91" t="str">
        <f t="shared" si="396"/>
        <v/>
      </c>
      <c r="AP948" s="113" t="str">
        <f t="shared" si="397"/>
        <v/>
      </c>
      <c r="AQ948" s="114">
        <f t="shared" si="390"/>
        <v>0</v>
      </c>
      <c r="AR948" s="114">
        <f t="shared" si="391"/>
        <v>30000</v>
      </c>
      <c r="AS948" s="114">
        <f t="shared" si="392"/>
        <v>1.5994864666664823</v>
      </c>
      <c r="AT948" s="114">
        <f t="shared" si="398"/>
        <v>0</v>
      </c>
      <c r="AU948" s="91">
        <f t="shared" si="411"/>
        <v>0</v>
      </c>
      <c r="AV948" s="91">
        <f t="shared" si="412"/>
        <v>0</v>
      </c>
      <c r="AW948" s="91">
        <f t="shared" si="413"/>
        <v>0</v>
      </c>
      <c r="AX948" s="115">
        <f>IF(AV948=0,AX947,IF(VLOOKUP(C947,Сводный!I:L,2,FALSE)&lt;0,IF(AX947&lt;0,AX947-1,-1),IF(AX947&gt;0,AX947+1,1)))</f>
        <v>-1</v>
      </c>
      <c r="AY948" s="120"/>
    </row>
    <row r="949" spans="1:51" s="25" customFormat="1" ht="11.25">
      <c r="A949" s="124"/>
      <c r="B949" s="116">
        <v>948</v>
      </c>
      <c r="C949" s="134"/>
      <c r="D949" s="83"/>
      <c r="E949" s="84"/>
      <c r="F949" s="83"/>
      <c r="G949" s="85"/>
      <c r="H949" s="85"/>
      <c r="I949" s="86"/>
      <c r="J949" s="86"/>
      <c r="K949" s="85"/>
      <c r="L949" s="86"/>
      <c r="M949" s="118"/>
      <c r="N949" s="108"/>
      <c r="O949" s="109"/>
      <c r="P949" s="110"/>
      <c r="Q949" s="86"/>
      <c r="R949" s="86"/>
      <c r="S949" s="128">
        <f t="shared" si="393"/>
        <v>30479.845939999945</v>
      </c>
      <c r="T949" s="128">
        <f t="shared" si="394"/>
        <v>0</v>
      </c>
      <c r="U949" s="126">
        <f t="shared" si="399"/>
        <v>0</v>
      </c>
      <c r="V949" s="126">
        <f t="shared" si="400"/>
        <v>0</v>
      </c>
      <c r="W949" s="125">
        <f t="shared" si="401"/>
        <v>0</v>
      </c>
      <c r="X949" s="125">
        <f t="shared" si="402"/>
        <v>0</v>
      </c>
      <c r="Y949" s="127">
        <f t="shared" si="403"/>
        <v>1407.0099999999979</v>
      </c>
      <c r="Z949" s="127">
        <f t="shared" si="404"/>
        <v>479.84593999999817</v>
      </c>
      <c r="AA949" s="127">
        <f t="shared" si="405"/>
        <v>1407.0099999999979</v>
      </c>
      <c r="AB949" s="127">
        <f t="shared" si="406"/>
        <v>479.84593999999817</v>
      </c>
      <c r="AC949" s="91" t="str">
        <f>VLOOKUP(WEEKDAY(C949,2),Служебный!K$4:L$10,2)</f>
        <v>сб</v>
      </c>
      <c r="AD949" s="111" t="str">
        <f t="shared" si="414"/>
        <v/>
      </c>
      <c r="AE949" s="91" t="e">
        <f>VLOOKUP(G:G,Служебный!B:G,6,)</f>
        <v>#N/A</v>
      </c>
      <c r="AF949" s="91" t="e">
        <f>VLOOKUP(G:G,Служебный!B:G,3,FALSE)</f>
        <v>#N/A</v>
      </c>
      <c r="AG949" s="91" t="e">
        <f>VLOOKUP(G:G,Служебный!B:G,4,FALSE)</f>
        <v>#N/A</v>
      </c>
      <c r="AH949" s="112">
        <f t="shared" si="407"/>
        <v>0</v>
      </c>
      <c r="AI949" s="112">
        <f t="shared" si="408"/>
        <v>0</v>
      </c>
      <c r="AJ949" s="112" t="str">
        <f t="shared" si="389"/>
        <v>интрадей</v>
      </c>
      <c r="AK949" s="91" t="str">
        <f>IF(D949&lt;Служебный!P$3,"Раньше открытия",IF(D949&gt;Служебный!P$6,"Позже закрытия",IF(D949&lt;Служебный!P$4,Служебный!N$4,IF((D949&gt;Служебный!P$5),Служебный!N$6,Служебный!N$5))))</f>
        <v>9:30 - 11:00</v>
      </c>
      <c r="AL949" s="91">
        <f t="shared" si="409"/>
        <v>0</v>
      </c>
      <c r="AM949" s="91">
        <f t="shared" si="410"/>
        <v>0</v>
      </c>
      <c r="AN949" s="91" t="str">
        <f t="shared" si="395"/>
        <v/>
      </c>
      <c r="AO949" s="91" t="str">
        <f t="shared" si="396"/>
        <v/>
      </c>
      <c r="AP949" s="113" t="str">
        <f t="shared" si="397"/>
        <v/>
      </c>
      <c r="AQ949" s="114">
        <f t="shared" si="390"/>
        <v>0</v>
      </c>
      <c r="AR949" s="114">
        <f t="shared" si="391"/>
        <v>30000</v>
      </c>
      <c r="AS949" s="114">
        <f t="shared" si="392"/>
        <v>1.5994864666664823</v>
      </c>
      <c r="AT949" s="114">
        <f t="shared" si="398"/>
        <v>0</v>
      </c>
      <c r="AU949" s="91">
        <f t="shared" si="411"/>
        <v>0</v>
      </c>
      <c r="AV949" s="91">
        <f t="shared" si="412"/>
        <v>0</v>
      </c>
      <c r="AW949" s="91">
        <f t="shared" si="413"/>
        <v>0</v>
      </c>
      <c r="AX949" s="115">
        <f>IF(AV949=0,AX948,IF(VLOOKUP(C948,Сводный!I:L,2,FALSE)&lt;0,IF(AX948&lt;0,AX948-1,-1),IF(AX948&gt;0,AX948+1,1)))</f>
        <v>-1</v>
      </c>
      <c r="AY949" s="120"/>
    </row>
    <row r="950" spans="1:51" s="25" customFormat="1" ht="11.25">
      <c r="A950" s="124"/>
      <c r="B950" s="116">
        <v>949</v>
      </c>
      <c r="C950" s="134"/>
      <c r="D950" s="83"/>
      <c r="E950" s="84"/>
      <c r="F950" s="83"/>
      <c r="G950" s="85"/>
      <c r="H950" s="85"/>
      <c r="I950" s="86"/>
      <c r="J950" s="86"/>
      <c r="K950" s="85"/>
      <c r="L950" s="86"/>
      <c r="M950" s="118"/>
      <c r="N950" s="108"/>
      <c r="O950" s="109"/>
      <c r="P950" s="110"/>
      <c r="Q950" s="86"/>
      <c r="R950" s="86"/>
      <c r="S950" s="128">
        <f t="shared" si="393"/>
        <v>30479.845939999945</v>
      </c>
      <c r="T950" s="128">
        <f t="shared" si="394"/>
        <v>0</v>
      </c>
      <c r="U950" s="126">
        <f t="shared" si="399"/>
        <v>0</v>
      </c>
      <c r="V950" s="126">
        <f t="shared" si="400"/>
        <v>0</v>
      </c>
      <c r="W950" s="125">
        <f t="shared" si="401"/>
        <v>0</v>
      </c>
      <c r="X950" s="125">
        <f t="shared" si="402"/>
        <v>0</v>
      </c>
      <c r="Y950" s="127">
        <f t="shared" si="403"/>
        <v>1407.0099999999979</v>
      </c>
      <c r="Z950" s="127">
        <f t="shared" si="404"/>
        <v>479.84593999999817</v>
      </c>
      <c r="AA950" s="127">
        <f t="shared" si="405"/>
        <v>1407.0099999999979</v>
      </c>
      <c r="AB950" s="127">
        <f t="shared" si="406"/>
        <v>479.84593999999817</v>
      </c>
      <c r="AC950" s="91" t="str">
        <f>VLOOKUP(WEEKDAY(C950,2),Служебный!K$4:L$10,2)</f>
        <v>сб</v>
      </c>
      <c r="AD950" s="111" t="str">
        <f t="shared" si="414"/>
        <v/>
      </c>
      <c r="AE950" s="91" t="e">
        <f>VLOOKUP(G:G,Служебный!B:G,6,)</f>
        <v>#N/A</v>
      </c>
      <c r="AF950" s="91" t="e">
        <f>VLOOKUP(G:G,Служебный!B:G,3,FALSE)</f>
        <v>#N/A</v>
      </c>
      <c r="AG950" s="91" t="e">
        <f>VLOOKUP(G:G,Служебный!B:G,4,FALSE)</f>
        <v>#N/A</v>
      </c>
      <c r="AH950" s="112">
        <f t="shared" si="407"/>
        <v>0</v>
      </c>
      <c r="AI950" s="112">
        <f t="shared" si="408"/>
        <v>0</v>
      </c>
      <c r="AJ950" s="112" t="str">
        <f t="shared" si="389"/>
        <v>интрадей</v>
      </c>
      <c r="AK950" s="91" t="str">
        <f>IF(D950&lt;Служебный!P$3,"Раньше открытия",IF(D950&gt;Служебный!P$6,"Позже закрытия",IF(D950&lt;Служебный!P$4,Служебный!N$4,IF((D950&gt;Служебный!P$5),Служебный!N$6,Служебный!N$5))))</f>
        <v>9:30 - 11:00</v>
      </c>
      <c r="AL950" s="91">
        <f t="shared" si="409"/>
        <v>0</v>
      </c>
      <c r="AM950" s="91">
        <f t="shared" si="410"/>
        <v>0</v>
      </c>
      <c r="AN950" s="91" t="str">
        <f t="shared" si="395"/>
        <v/>
      </c>
      <c r="AO950" s="91" t="str">
        <f t="shared" si="396"/>
        <v/>
      </c>
      <c r="AP950" s="113" t="str">
        <f t="shared" si="397"/>
        <v/>
      </c>
      <c r="AQ950" s="114">
        <f t="shared" si="390"/>
        <v>0</v>
      </c>
      <c r="AR950" s="114">
        <f t="shared" si="391"/>
        <v>30000</v>
      </c>
      <c r="AS950" s="114">
        <f t="shared" si="392"/>
        <v>1.5994864666664823</v>
      </c>
      <c r="AT950" s="114">
        <f t="shared" si="398"/>
        <v>0</v>
      </c>
      <c r="AU950" s="91">
        <f t="shared" si="411"/>
        <v>0</v>
      </c>
      <c r="AV950" s="91">
        <f t="shared" si="412"/>
        <v>0</v>
      </c>
      <c r="AW950" s="91">
        <f t="shared" si="413"/>
        <v>0</v>
      </c>
      <c r="AX950" s="115">
        <f>IF(AV950=0,AX949,IF(VLOOKUP(C949,Сводный!I:L,2,FALSE)&lt;0,IF(AX949&lt;0,AX949-1,-1),IF(AX949&gt;0,AX949+1,1)))</f>
        <v>-1</v>
      </c>
      <c r="AY950" s="120"/>
    </row>
    <row r="951" spans="1:51" s="25" customFormat="1" ht="11.25">
      <c r="A951" s="124"/>
      <c r="B951" s="116">
        <v>950</v>
      </c>
      <c r="C951" s="134"/>
      <c r="D951" s="83"/>
      <c r="E951" s="84"/>
      <c r="F951" s="83"/>
      <c r="G951" s="85"/>
      <c r="H951" s="85"/>
      <c r="I951" s="86"/>
      <c r="J951" s="86"/>
      <c r="K951" s="85"/>
      <c r="L951" s="86"/>
      <c r="M951" s="118"/>
      <c r="N951" s="108"/>
      <c r="O951" s="109"/>
      <c r="P951" s="110"/>
      <c r="Q951" s="86"/>
      <c r="R951" s="86"/>
      <c r="S951" s="128">
        <f t="shared" si="393"/>
        <v>30479.845939999945</v>
      </c>
      <c r="T951" s="128">
        <f t="shared" si="394"/>
        <v>0</v>
      </c>
      <c r="U951" s="126">
        <f t="shared" si="399"/>
        <v>0</v>
      </c>
      <c r="V951" s="126">
        <f t="shared" si="400"/>
        <v>0</v>
      </c>
      <c r="W951" s="125">
        <f t="shared" si="401"/>
        <v>0</v>
      </c>
      <c r="X951" s="125">
        <f t="shared" si="402"/>
        <v>0</v>
      </c>
      <c r="Y951" s="127">
        <f t="shared" si="403"/>
        <v>1407.0099999999979</v>
      </c>
      <c r="Z951" s="127">
        <f t="shared" si="404"/>
        <v>479.84593999999817</v>
      </c>
      <c r="AA951" s="127">
        <f t="shared" si="405"/>
        <v>1407.0099999999979</v>
      </c>
      <c r="AB951" s="127">
        <f t="shared" si="406"/>
        <v>479.84593999999817</v>
      </c>
      <c r="AC951" s="91" t="str">
        <f>VLOOKUP(WEEKDAY(C951,2),Служебный!K$4:L$10,2)</f>
        <v>сб</v>
      </c>
      <c r="AD951" s="111" t="str">
        <f t="shared" si="414"/>
        <v/>
      </c>
      <c r="AE951" s="91" t="e">
        <f>VLOOKUP(G:G,Служебный!B:G,6,)</f>
        <v>#N/A</v>
      </c>
      <c r="AF951" s="91" t="e">
        <f>VLOOKUP(G:G,Служебный!B:G,3,FALSE)</f>
        <v>#N/A</v>
      </c>
      <c r="AG951" s="91" t="e">
        <f>VLOOKUP(G:G,Служебный!B:G,4,FALSE)</f>
        <v>#N/A</v>
      </c>
      <c r="AH951" s="112">
        <f t="shared" si="407"/>
        <v>0</v>
      </c>
      <c r="AI951" s="112">
        <f t="shared" si="408"/>
        <v>0</v>
      </c>
      <c r="AJ951" s="112" t="str">
        <f t="shared" si="389"/>
        <v>интрадей</v>
      </c>
      <c r="AK951" s="91" t="str">
        <f>IF(D951&lt;Служебный!P$3,"Раньше открытия",IF(D951&gt;Служебный!P$6,"Позже закрытия",IF(D951&lt;Служебный!P$4,Служебный!N$4,IF((D951&gt;Служебный!P$5),Служебный!N$6,Служебный!N$5))))</f>
        <v>9:30 - 11:00</v>
      </c>
      <c r="AL951" s="91">
        <f t="shared" si="409"/>
        <v>0</v>
      </c>
      <c r="AM951" s="91">
        <f t="shared" si="410"/>
        <v>0</v>
      </c>
      <c r="AN951" s="91" t="str">
        <f t="shared" si="395"/>
        <v/>
      </c>
      <c r="AO951" s="91" t="str">
        <f t="shared" si="396"/>
        <v/>
      </c>
      <c r="AP951" s="113" t="str">
        <f t="shared" si="397"/>
        <v/>
      </c>
      <c r="AQ951" s="114">
        <f t="shared" si="390"/>
        <v>0</v>
      </c>
      <c r="AR951" s="114">
        <f t="shared" si="391"/>
        <v>30000</v>
      </c>
      <c r="AS951" s="114">
        <f t="shared" si="392"/>
        <v>1.5994864666664823</v>
      </c>
      <c r="AT951" s="114">
        <f t="shared" si="398"/>
        <v>0</v>
      </c>
      <c r="AU951" s="91">
        <f t="shared" si="411"/>
        <v>0</v>
      </c>
      <c r="AV951" s="91">
        <f t="shared" si="412"/>
        <v>0</v>
      </c>
      <c r="AW951" s="91">
        <f t="shared" si="413"/>
        <v>0</v>
      </c>
      <c r="AX951" s="115">
        <f>IF(AV951=0,AX950,IF(VLOOKUP(C950,Сводный!I:L,2,FALSE)&lt;0,IF(AX950&lt;0,AX950-1,-1),IF(AX950&gt;0,AX950+1,1)))</f>
        <v>-1</v>
      </c>
      <c r="AY951" s="120"/>
    </row>
    <row r="952" spans="1:51" s="25" customFormat="1" ht="11.25">
      <c r="A952" s="124"/>
      <c r="B952" s="116">
        <v>951</v>
      </c>
      <c r="C952" s="134"/>
      <c r="D952" s="83"/>
      <c r="E952" s="84"/>
      <c r="F952" s="83"/>
      <c r="G952" s="85"/>
      <c r="H952" s="85"/>
      <c r="I952" s="86"/>
      <c r="J952" s="86"/>
      <c r="K952" s="85"/>
      <c r="L952" s="86"/>
      <c r="M952" s="118"/>
      <c r="N952" s="108"/>
      <c r="O952" s="109"/>
      <c r="P952" s="110"/>
      <c r="Q952" s="86"/>
      <c r="R952" s="86"/>
      <c r="S952" s="128">
        <f t="shared" si="393"/>
        <v>30479.845939999945</v>
      </c>
      <c r="T952" s="128">
        <f t="shared" si="394"/>
        <v>0</v>
      </c>
      <c r="U952" s="126">
        <f t="shared" si="399"/>
        <v>0</v>
      </c>
      <c r="V952" s="126">
        <f t="shared" si="400"/>
        <v>0</v>
      </c>
      <c r="W952" s="125">
        <f t="shared" si="401"/>
        <v>0</v>
      </c>
      <c r="X952" s="125">
        <f t="shared" si="402"/>
        <v>0</v>
      </c>
      <c r="Y952" s="127">
        <f t="shared" si="403"/>
        <v>1407.0099999999979</v>
      </c>
      <c r="Z952" s="127">
        <f t="shared" si="404"/>
        <v>479.84593999999817</v>
      </c>
      <c r="AA952" s="127">
        <f t="shared" si="405"/>
        <v>1407.0099999999979</v>
      </c>
      <c r="AB952" s="127">
        <f t="shared" si="406"/>
        <v>479.84593999999817</v>
      </c>
      <c r="AC952" s="91" t="str">
        <f>VLOOKUP(WEEKDAY(C952,2),Служебный!K$4:L$10,2)</f>
        <v>сб</v>
      </c>
      <c r="AD952" s="111" t="str">
        <f t="shared" si="414"/>
        <v/>
      </c>
      <c r="AE952" s="91" t="e">
        <f>VLOOKUP(G:G,Служебный!B:G,6,)</f>
        <v>#N/A</v>
      </c>
      <c r="AF952" s="91" t="e">
        <f>VLOOKUP(G:G,Служебный!B:G,3,FALSE)</f>
        <v>#N/A</v>
      </c>
      <c r="AG952" s="91" t="e">
        <f>VLOOKUP(G:G,Служебный!B:G,4,FALSE)</f>
        <v>#N/A</v>
      </c>
      <c r="AH952" s="112">
        <f t="shared" si="407"/>
        <v>0</v>
      </c>
      <c r="AI952" s="112">
        <f t="shared" si="408"/>
        <v>0</v>
      </c>
      <c r="AJ952" s="112" t="str">
        <f t="shared" si="389"/>
        <v>интрадей</v>
      </c>
      <c r="AK952" s="91" t="str">
        <f>IF(D952&lt;Служебный!P$3,"Раньше открытия",IF(D952&gt;Служебный!P$6,"Позже закрытия",IF(D952&lt;Служебный!P$4,Служебный!N$4,IF((D952&gt;Служебный!P$5),Служебный!N$6,Служебный!N$5))))</f>
        <v>9:30 - 11:00</v>
      </c>
      <c r="AL952" s="91">
        <f t="shared" si="409"/>
        <v>0</v>
      </c>
      <c r="AM952" s="91">
        <f t="shared" si="410"/>
        <v>0</v>
      </c>
      <c r="AN952" s="91" t="str">
        <f t="shared" si="395"/>
        <v/>
      </c>
      <c r="AO952" s="91" t="str">
        <f t="shared" si="396"/>
        <v/>
      </c>
      <c r="AP952" s="113" t="str">
        <f t="shared" si="397"/>
        <v/>
      </c>
      <c r="AQ952" s="114">
        <f t="shared" si="390"/>
        <v>0</v>
      </c>
      <c r="AR952" s="114">
        <f t="shared" si="391"/>
        <v>30000</v>
      </c>
      <c r="AS952" s="114">
        <f t="shared" si="392"/>
        <v>1.5994864666664823</v>
      </c>
      <c r="AT952" s="114">
        <f t="shared" si="398"/>
        <v>0</v>
      </c>
      <c r="AU952" s="91">
        <f t="shared" si="411"/>
        <v>0</v>
      </c>
      <c r="AV952" s="91">
        <f t="shared" si="412"/>
        <v>0</v>
      </c>
      <c r="AW952" s="91">
        <f t="shared" si="413"/>
        <v>0</v>
      </c>
      <c r="AX952" s="115">
        <f>IF(AV952=0,AX951,IF(VLOOKUP(C951,Сводный!I:L,2,FALSE)&lt;0,IF(AX951&lt;0,AX951-1,-1),IF(AX951&gt;0,AX951+1,1)))</f>
        <v>-1</v>
      </c>
      <c r="AY952" s="120"/>
    </row>
    <row r="953" spans="1:51" s="25" customFormat="1" ht="11.25">
      <c r="A953" s="124"/>
      <c r="B953" s="116">
        <v>952</v>
      </c>
      <c r="C953" s="134"/>
      <c r="D953" s="83"/>
      <c r="E953" s="84"/>
      <c r="F953" s="83"/>
      <c r="G953" s="85"/>
      <c r="H953" s="85"/>
      <c r="I953" s="86"/>
      <c r="J953" s="86"/>
      <c r="K953" s="85"/>
      <c r="L953" s="86"/>
      <c r="M953" s="118"/>
      <c r="N953" s="108"/>
      <c r="O953" s="109"/>
      <c r="P953" s="110"/>
      <c r="Q953" s="86"/>
      <c r="R953" s="86"/>
      <c r="S953" s="128">
        <f t="shared" si="393"/>
        <v>30479.845939999945</v>
      </c>
      <c r="T953" s="128">
        <f t="shared" si="394"/>
        <v>0</v>
      </c>
      <c r="U953" s="126">
        <f t="shared" si="399"/>
        <v>0</v>
      </c>
      <c r="V953" s="126">
        <f t="shared" si="400"/>
        <v>0</v>
      </c>
      <c r="W953" s="125">
        <f t="shared" si="401"/>
        <v>0</v>
      </c>
      <c r="X953" s="125">
        <f t="shared" si="402"/>
        <v>0</v>
      </c>
      <c r="Y953" s="127">
        <f t="shared" si="403"/>
        <v>1407.0099999999979</v>
      </c>
      <c r="Z953" s="127">
        <f t="shared" si="404"/>
        <v>479.84593999999817</v>
      </c>
      <c r="AA953" s="127">
        <f t="shared" si="405"/>
        <v>1407.0099999999979</v>
      </c>
      <c r="AB953" s="127">
        <f t="shared" si="406"/>
        <v>479.84593999999817</v>
      </c>
      <c r="AC953" s="91" t="str">
        <f>VLOOKUP(WEEKDAY(C953,2),Служебный!K$4:L$10,2)</f>
        <v>сб</v>
      </c>
      <c r="AD953" s="111" t="str">
        <f t="shared" si="414"/>
        <v/>
      </c>
      <c r="AE953" s="91" t="e">
        <f>VLOOKUP(G:G,Служебный!B:G,6,)</f>
        <v>#N/A</v>
      </c>
      <c r="AF953" s="91" t="e">
        <f>VLOOKUP(G:G,Служебный!B:G,3,FALSE)</f>
        <v>#N/A</v>
      </c>
      <c r="AG953" s="91" t="e">
        <f>VLOOKUP(G:G,Служебный!B:G,4,FALSE)</f>
        <v>#N/A</v>
      </c>
      <c r="AH953" s="112">
        <f t="shared" si="407"/>
        <v>0</v>
      </c>
      <c r="AI953" s="112">
        <f t="shared" si="408"/>
        <v>0</v>
      </c>
      <c r="AJ953" s="112" t="str">
        <f t="shared" si="389"/>
        <v>интрадей</v>
      </c>
      <c r="AK953" s="91" t="str">
        <f>IF(D953&lt;Служебный!P$3,"Раньше открытия",IF(D953&gt;Служебный!P$6,"Позже закрытия",IF(D953&lt;Служебный!P$4,Служебный!N$4,IF((D953&gt;Служебный!P$5),Служебный!N$6,Служебный!N$5))))</f>
        <v>9:30 - 11:00</v>
      </c>
      <c r="AL953" s="91">
        <f t="shared" si="409"/>
        <v>0</v>
      </c>
      <c r="AM953" s="91">
        <f t="shared" si="410"/>
        <v>0</v>
      </c>
      <c r="AN953" s="91" t="str">
        <f t="shared" si="395"/>
        <v/>
      </c>
      <c r="AO953" s="91" t="str">
        <f t="shared" si="396"/>
        <v/>
      </c>
      <c r="AP953" s="113" t="str">
        <f t="shared" si="397"/>
        <v/>
      </c>
      <c r="AQ953" s="114">
        <f t="shared" si="390"/>
        <v>0</v>
      </c>
      <c r="AR953" s="114">
        <f t="shared" si="391"/>
        <v>30000</v>
      </c>
      <c r="AS953" s="114">
        <f t="shared" si="392"/>
        <v>1.5994864666664823</v>
      </c>
      <c r="AT953" s="114">
        <f t="shared" si="398"/>
        <v>0</v>
      </c>
      <c r="AU953" s="91">
        <f t="shared" si="411"/>
        <v>0</v>
      </c>
      <c r="AV953" s="91">
        <f t="shared" si="412"/>
        <v>0</v>
      </c>
      <c r="AW953" s="91">
        <f t="shared" si="413"/>
        <v>0</v>
      </c>
      <c r="AX953" s="115">
        <f>IF(AV953=0,AX952,IF(VLOOKUP(C952,Сводный!I:L,2,FALSE)&lt;0,IF(AX952&lt;0,AX952-1,-1),IF(AX952&gt;0,AX952+1,1)))</f>
        <v>-1</v>
      </c>
      <c r="AY953" s="120"/>
    </row>
    <row r="954" spans="1:51" s="25" customFormat="1" ht="11.25">
      <c r="A954" s="124"/>
      <c r="B954" s="116">
        <v>953</v>
      </c>
      <c r="C954" s="134"/>
      <c r="D954" s="83"/>
      <c r="E954" s="84"/>
      <c r="F954" s="83"/>
      <c r="G954" s="85"/>
      <c r="H954" s="85"/>
      <c r="I954" s="86"/>
      <c r="J954" s="86"/>
      <c r="K954" s="85"/>
      <c r="L954" s="86"/>
      <c r="M954" s="118"/>
      <c r="N954" s="108"/>
      <c r="O954" s="109"/>
      <c r="P954" s="110"/>
      <c r="Q954" s="86"/>
      <c r="R954" s="86"/>
      <c r="S954" s="128">
        <f t="shared" si="393"/>
        <v>30479.845939999945</v>
      </c>
      <c r="T954" s="128">
        <f t="shared" si="394"/>
        <v>0</v>
      </c>
      <c r="U954" s="126">
        <f t="shared" si="399"/>
        <v>0</v>
      </c>
      <c r="V954" s="126">
        <f t="shared" si="400"/>
        <v>0</v>
      </c>
      <c r="W954" s="125">
        <f t="shared" si="401"/>
        <v>0</v>
      </c>
      <c r="X954" s="125">
        <f t="shared" si="402"/>
        <v>0</v>
      </c>
      <c r="Y954" s="127">
        <f t="shared" si="403"/>
        <v>1407.0099999999979</v>
      </c>
      <c r="Z954" s="127">
        <f t="shared" si="404"/>
        <v>479.84593999999817</v>
      </c>
      <c r="AA954" s="127">
        <f t="shared" si="405"/>
        <v>1407.0099999999979</v>
      </c>
      <c r="AB954" s="127">
        <f t="shared" si="406"/>
        <v>479.84593999999817</v>
      </c>
      <c r="AC954" s="91" t="str">
        <f>VLOOKUP(WEEKDAY(C954,2),Служебный!K$4:L$10,2)</f>
        <v>сб</v>
      </c>
      <c r="AD954" s="111" t="str">
        <f t="shared" si="414"/>
        <v/>
      </c>
      <c r="AE954" s="91" t="e">
        <f>VLOOKUP(G:G,Служебный!B:G,6,)</f>
        <v>#N/A</v>
      </c>
      <c r="AF954" s="91" t="e">
        <f>VLOOKUP(G:G,Служебный!B:G,3,FALSE)</f>
        <v>#N/A</v>
      </c>
      <c r="AG954" s="91" t="e">
        <f>VLOOKUP(G:G,Служебный!B:G,4,FALSE)</f>
        <v>#N/A</v>
      </c>
      <c r="AH954" s="112">
        <f t="shared" si="407"/>
        <v>0</v>
      </c>
      <c r="AI954" s="112">
        <f t="shared" si="408"/>
        <v>0</v>
      </c>
      <c r="AJ954" s="112" t="str">
        <f t="shared" si="389"/>
        <v>интрадей</v>
      </c>
      <c r="AK954" s="91" t="str">
        <f>IF(D954&lt;Служебный!P$3,"Раньше открытия",IF(D954&gt;Служебный!P$6,"Позже закрытия",IF(D954&lt;Служебный!P$4,Служебный!N$4,IF((D954&gt;Служебный!P$5),Служебный!N$6,Служебный!N$5))))</f>
        <v>9:30 - 11:00</v>
      </c>
      <c r="AL954" s="91">
        <f t="shared" si="409"/>
        <v>0</v>
      </c>
      <c r="AM954" s="91">
        <f t="shared" si="410"/>
        <v>0</v>
      </c>
      <c r="AN954" s="91" t="str">
        <f t="shared" si="395"/>
        <v/>
      </c>
      <c r="AO954" s="91" t="str">
        <f t="shared" si="396"/>
        <v/>
      </c>
      <c r="AP954" s="113" t="str">
        <f t="shared" si="397"/>
        <v/>
      </c>
      <c r="AQ954" s="114">
        <f t="shared" si="390"/>
        <v>0</v>
      </c>
      <c r="AR954" s="114">
        <f t="shared" si="391"/>
        <v>30000</v>
      </c>
      <c r="AS954" s="114">
        <f t="shared" si="392"/>
        <v>1.5994864666664823</v>
      </c>
      <c r="AT954" s="114">
        <f t="shared" si="398"/>
        <v>0</v>
      </c>
      <c r="AU954" s="91">
        <f t="shared" si="411"/>
        <v>0</v>
      </c>
      <c r="AV954" s="91">
        <f t="shared" si="412"/>
        <v>0</v>
      </c>
      <c r="AW954" s="91">
        <f t="shared" si="413"/>
        <v>0</v>
      </c>
      <c r="AX954" s="115">
        <f>IF(AV954=0,AX953,IF(VLOOKUP(C953,Сводный!I:L,2,FALSE)&lt;0,IF(AX953&lt;0,AX953-1,-1),IF(AX953&gt;0,AX953+1,1)))</f>
        <v>-1</v>
      </c>
      <c r="AY954" s="120"/>
    </row>
    <row r="955" spans="1:51" s="25" customFormat="1" ht="11.25">
      <c r="A955" s="124"/>
      <c r="B955" s="116">
        <v>954</v>
      </c>
      <c r="C955" s="134"/>
      <c r="D955" s="83"/>
      <c r="E955" s="84"/>
      <c r="F955" s="83"/>
      <c r="G955" s="85"/>
      <c r="H955" s="85"/>
      <c r="I955" s="86"/>
      <c r="J955" s="86"/>
      <c r="K955" s="85"/>
      <c r="L955" s="86"/>
      <c r="M955" s="118"/>
      <c r="N955" s="108"/>
      <c r="O955" s="109"/>
      <c r="P955" s="110"/>
      <c r="Q955" s="86"/>
      <c r="R955" s="86"/>
      <c r="S955" s="128">
        <f t="shared" si="393"/>
        <v>30479.845939999945</v>
      </c>
      <c r="T955" s="128">
        <f t="shared" si="394"/>
        <v>0</v>
      </c>
      <c r="U955" s="126">
        <f t="shared" si="399"/>
        <v>0</v>
      </c>
      <c r="V955" s="126">
        <f t="shared" si="400"/>
        <v>0</v>
      </c>
      <c r="W955" s="125">
        <f t="shared" si="401"/>
        <v>0</v>
      </c>
      <c r="X955" s="125">
        <f t="shared" si="402"/>
        <v>0</v>
      </c>
      <c r="Y955" s="127">
        <f t="shared" si="403"/>
        <v>1407.0099999999979</v>
      </c>
      <c r="Z955" s="127">
        <f t="shared" si="404"/>
        <v>479.84593999999817</v>
      </c>
      <c r="AA955" s="127">
        <f t="shared" si="405"/>
        <v>1407.0099999999979</v>
      </c>
      <c r="AB955" s="127">
        <f t="shared" si="406"/>
        <v>479.84593999999817</v>
      </c>
      <c r="AC955" s="91" t="str">
        <f>VLOOKUP(WEEKDAY(C955,2),Служебный!K$4:L$10,2)</f>
        <v>сб</v>
      </c>
      <c r="AD955" s="111" t="str">
        <f t="shared" si="414"/>
        <v/>
      </c>
      <c r="AE955" s="91" t="e">
        <f>VLOOKUP(G:G,Служебный!B:G,6,)</f>
        <v>#N/A</v>
      </c>
      <c r="AF955" s="91" t="e">
        <f>VLOOKUP(G:G,Служебный!B:G,3,FALSE)</f>
        <v>#N/A</v>
      </c>
      <c r="AG955" s="91" t="e">
        <f>VLOOKUP(G:G,Служебный!B:G,4,FALSE)</f>
        <v>#N/A</v>
      </c>
      <c r="AH955" s="112">
        <f t="shared" si="407"/>
        <v>0</v>
      </c>
      <c r="AI955" s="112">
        <f t="shared" si="408"/>
        <v>0</v>
      </c>
      <c r="AJ955" s="112" t="str">
        <f t="shared" si="389"/>
        <v>интрадей</v>
      </c>
      <c r="AK955" s="91" t="str">
        <f>IF(D955&lt;Служебный!P$3,"Раньше открытия",IF(D955&gt;Служебный!P$6,"Позже закрытия",IF(D955&lt;Служебный!P$4,Служебный!N$4,IF((D955&gt;Служебный!P$5),Служебный!N$6,Служебный!N$5))))</f>
        <v>9:30 - 11:00</v>
      </c>
      <c r="AL955" s="91">
        <f t="shared" si="409"/>
        <v>0</v>
      </c>
      <c r="AM955" s="91">
        <f t="shared" si="410"/>
        <v>0</v>
      </c>
      <c r="AN955" s="91" t="str">
        <f t="shared" si="395"/>
        <v/>
      </c>
      <c r="AO955" s="91" t="str">
        <f t="shared" si="396"/>
        <v/>
      </c>
      <c r="AP955" s="113" t="str">
        <f t="shared" si="397"/>
        <v/>
      </c>
      <c r="AQ955" s="114">
        <f t="shared" si="390"/>
        <v>0</v>
      </c>
      <c r="AR955" s="114">
        <f t="shared" si="391"/>
        <v>30000</v>
      </c>
      <c r="AS955" s="114">
        <f t="shared" si="392"/>
        <v>1.5994864666664823</v>
      </c>
      <c r="AT955" s="114">
        <f t="shared" si="398"/>
        <v>0</v>
      </c>
      <c r="AU955" s="91">
        <f t="shared" si="411"/>
        <v>0</v>
      </c>
      <c r="AV955" s="91">
        <f t="shared" si="412"/>
        <v>0</v>
      </c>
      <c r="AW955" s="91">
        <f t="shared" si="413"/>
        <v>0</v>
      </c>
      <c r="AX955" s="115">
        <f>IF(AV955=0,AX954,IF(VLOOKUP(C954,Сводный!I:L,2,FALSE)&lt;0,IF(AX954&lt;0,AX954-1,-1),IF(AX954&gt;0,AX954+1,1)))</f>
        <v>-1</v>
      </c>
      <c r="AY955" s="120"/>
    </row>
    <row r="956" spans="1:51" s="25" customFormat="1" ht="11.25">
      <c r="A956" s="124"/>
      <c r="B956" s="116">
        <v>955</v>
      </c>
      <c r="C956" s="134"/>
      <c r="D956" s="83"/>
      <c r="E956" s="84"/>
      <c r="F956" s="83"/>
      <c r="G956" s="85"/>
      <c r="H956" s="85"/>
      <c r="I956" s="86"/>
      <c r="J956" s="86"/>
      <c r="K956" s="85"/>
      <c r="L956" s="86"/>
      <c r="M956" s="118"/>
      <c r="N956" s="108"/>
      <c r="O956" s="109"/>
      <c r="P956" s="110"/>
      <c r="Q956" s="86"/>
      <c r="R956" s="86"/>
      <c r="S956" s="128">
        <f t="shared" si="393"/>
        <v>30479.845939999945</v>
      </c>
      <c r="T956" s="128">
        <f t="shared" si="394"/>
        <v>0</v>
      </c>
      <c r="U956" s="126">
        <f t="shared" si="399"/>
        <v>0</v>
      </c>
      <c r="V956" s="126">
        <f t="shared" si="400"/>
        <v>0</v>
      </c>
      <c r="W956" s="125">
        <f t="shared" si="401"/>
        <v>0</v>
      </c>
      <c r="X956" s="125">
        <f t="shared" si="402"/>
        <v>0</v>
      </c>
      <c r="Y956" s="127">
        <f t="shared" si="403"/>
        <v>1407.0099999999979</v>
      </c>
      <c r="Z956" s="127">
        <f t="shared" si="404"/>
        <v>479.84593999999817</v>
      </c>
      <c r="AA956" s="127">
        <f t="shared" si="405"/>
        <v>1407.0099999999979</v>
      </c>
      <c r="AB956" s="127">
        <f t="shared" si="406"/>
        <v>479.84593999999817</v>
      </c>
      <c r="AC956" s="91" t="str">
        <f>VLOOKUP(WEEKDAY(C956,2),Служебный!K$4:L$10,2)</f>
        <v>сб</v>
      </c>
      <c r="AD956" s="111" t="str">
        <f t="shared" si="414"/>
        <v/>
      </c>
      <c r="AE956" s="91" t="e">
        <f>VLOOKUP(G:G,Служебный!B:G,6,)</f>
        <v>#N/A</v>
      </c>
      <c r="AF956" s="91" t="e">
        <f>VLOOKUP(G:G,Служебный!B:G,3,FALSE)</f>
        <v>#N/A</v>
      </c>
      <c r="AG956" s="91" t="e">
        <f>VLOOKUP(G:G,Служебный!B:G,4,FALSE)</f>
        <v>#N/A</v>
      </c>
      <c r="AH956" s="112">
        <f t="shared" si="407"/>
        <v>0</v>
      </c>
      <c r="AI956" s="112">
        <f t="shared" si="408"/>
        <v>0</v>
      </c>
      <c r="AJ956" s="112" t="str">
        <f t="shared" si="389"/>
        <v>интрадей</v>
      </c>
      <c r="AK956" s="91" t="str">
        <f>IF(D956&lt;Служебный!P$3,"Раньше открытия",IF(D956&gt;Служебный!P$6,"Позже закрытия",IF(D956&lt;Служебный!P$4,Служебный!N$4,IF((D956&gt;Служебный!P$5),Служебный!N$6,Служебный!N$5))))</f>
        <v>9:30 - 11:00</v>
      </c>
      <c r="AL956" s="91">
        <f t="shared" si="409"/>
        <v>0</v>
      </c>
      <c r="AM956" s="91">
        <f t="shared" si="410"/>
        <v>0</v>
      </c>
      <c r="AN956" s="91" t="str">
        <f t="shared" si="395"/>
        <v/>
      </c>
      <c r="AO956" s="91" t="str">
        <f t="shared" si="396"/>
        <v/>
      </c>
      <c r="AP956" s="113" t="str">
        <f t="shared" si="397"/>
        <v/>
      </c>
      <c r="AQ956" s="114">
        <f t="shared" si="390"/>
        <v>0</v>
      </c>
      <c r="AR956" s="114">
        <f t="shared" si="391"/>
        <v>30000</v>
      </c>
      <c r="AS956" s="114">
        <f t="shared" si="392"/>
        <v>1.5994864666664823</v>
      </c>
      <c r="AT956" s="114">
        <f t="shared" si="398"/>
        <v>0</v>
      </c>
      <c r="AU956" s="91">
        <f t="shared" si="411"/>
        <v>0</v>
      </c>
      <c r="AV956" s="91">
        <f t="shared" si="412"/>
        <v>0</v>
      </c>
      <c r="AW956" s="91">
        <f t="shared" si="413"/>
        <v>0</v>
      </c>
      <c r="AX956" s="115">
        <f>IF(AV956=0,AX955,IF(VLOOKUP(C955,Сводный!I:L,2,FALSE)&lt;0,IF(AX955&lt;0,AX955-1,-1),IF(AX955&gt;0,AX955+1,1)))</f>
        <v>-1</v>
      </c>
      <c r="AY956" s="120"/>
    </row>
    <row r="957" spans="1:51" s="25" customFormat="1" ht="11.25">
      <c r="A957" s="124"/>
      <c r="B957" s="116">
        <v>956</v>
      </c>
      <c r="C957" s="134"/>
      <c r="D957" s="83"/>
      <c r="E957" s="84"/>
      <c r="F957" s="83"/>
      <c r="G957" s="85"/>
      <c r="H957" s="85"/>
      <c r="I957" s="86"/>
      <c r="J957" s="86"/>
      <c r="K957" s="85"/>
      <c r="L957" s="86"/>
      <c r="M957" s="118"/>
      <c r="N957" s="108"/>
      <c r="O957" s="109"/>
      <c r="P957" s="110"/>
      <c r="Q957" s="86"/>
      <c r="R957" s="86"/>
      <c r="S957" s="128">
        <f t="shared" si="393"/>
        <v>30479.845939999945</v>
      </c>
      <c r="T957" s="128">
        <f t="shared" si="394"/>
        <v>0</v>
      </c>
      <c r="U957" s="126">
        <f t="shared" si="399"/>
        <v>0</v>
      </c>
      <c r="V957" s="126">
        <f t="shared" si="400"/>
        <v>0</v>
      </c>
      <c r="W957" s="125">
        <f t="shared" si="401"/>
        <v>0</v>
      </c>
      <c r="X957" s="125">
        <f t="shared" si="402"/>
        <v>0</v>
      </c>
      <c r="Y957" s="127">
        <f t="shared" si="403"/>
        <v>1407.0099999999979</v>
      </c>
      <c r="Z957" s="127">
        <f t="shared" si="404"/>
        <v>479.84593999999817</v>
      </c>
      <c r="AA957" s="127">
        <f t="shared" si="405"/>
        <v>1407.0099999999979</v>
      </c>
      <c r="AB957" s="127">
        <f t="shared" si="406"/>
        <v>479.84593999999817</v>
      </c>
      <c r="AC957" s="91" t="str">
        <f>VLOOKUP(WEEKDAY(C957,2),Служебный!K$4:L$10,2)</f>
        <v>сб</v>
      </c>
      <c r="AD957" s="111" t="str">
        <f t="shared" si="414"/>
        <v/>
      </c>
      <c r="AE957" s="91" t="e">
        <f>VLOOKUP(G:G,Служебный!B:G,6,)</f>
        <v>#N/A</v>
      </c>
      <c r="AF957" s="91" t="e">
        <f>VLOOKUP(G:G,Служебный!B:G,3,FALSE)</f>
        <v>#N/A</v>
      </c>
      <c r="AG957" s="91" t="e">
        <f>VLOOKUP(G:G,Служебный!B:G,4,FALSE)</f>
        <v>#N/A</v>
      </c>
      <c r="AH957" s="112">
        <f t="shared" si="407"/>
        <v>0</v>
      </c>
      <c r="AI957" s="112">
        <f t="shared" si="408"/>
        <v>0</v>
      </c>
      <c r="AJ957" s="112" t="str">
        <f t="shared" si="389"/>
        <v>интрадей</v>
      </c>
      <c r="AK957" s="91" t="str">
        <f>IF(D957&lt;Служебный!P$3,"Раньше открытия",IF(D957&gt;Служебный!P$6,"Позже закрытия",IF(D957&lt;Служебный!P$4,Служебный!N$4,IF((D957&gt;Служебный!P$5),Служебный!N$6,Служебный!N$5))))</f>
        <v>9:30 - 11:00</v>
      </c>
      <c r="AL957" s="91">
        <f t="shared" si="409"/>
        <v>0</v>
      </c>
      <c r="AM957" s="91">
        <f t="shared" si="410"/>
        <v>0</v>
      </c>
      <c r="AN957" s="91" t="str">
        <f t="shared" si="395"/>
        <v/>
      </c>
      <c r="AO957" s="91" t="str">
        <f t="shared" si="396"/>
        <v/>
      </c>
      <c r="AP957" s="113" t="str">
        <f t="shared" si="397"/>
        <v/>
      </c>
      <c r="AQ957" s="114">
        <f t="shared" si="390"/>
        <v>0</v>
      </c>
      <c r="AR957" s="114">
        <f t="shared" si="391"/>
        <v>30000</v>
      </c>
      <c r="AS957" s="114">
        <f t="shared" si="392"/>
        <v>1.5994864666664823</v>
      </c>
      <c r="AT957" s="114">
        <f t="shared" si="398"/>
        <v>0</v>
      </c>
      <c r="AU957" s="91">
        <f t="shared" si="411"/>
        <v>0</v>
      </c>
      <c r="AV957" s="91">
        <f t="shared" si="412"/>
        <v>0</v>
      </c>
      <c r="AW957" s="91">
        <f t="shared" si="413"/>
        <v>0</v>
      </c>
      <c r="AX957" s="115">
        <f>IF(AV957=0,AX956,IF(VLOOKUP(C956,Сводный!I:L,2,FALSE)&lt;0,IF(AX956&lt;0,AX956-1,-1),IF(AX956&gt;0,AX956+1,1)))</f>
        <v>-1</v>
      </c>
      <c r="AY957" s="120"/>
    </row>
    <row r="958" spans="1:51" s="25" customFormat="1" ht="11.25">
      <c r="A958" s="124"/>
      <c r="B958" s="116">
        <v>957</v>
      </c>
      <c r="C958" s="134"/>
      <c r="D958" s="83"/>
      <c r="E958" s="84"/>
      <c r="F958" s="83"/>
      <c r="G958" s="85"/>
      <c r="H958" s="85"/>
      <c r="I958" s="86"/>
      <c r="J958" s="86"/>
      <c r="K958" s="85"/>
      <c r="L958" s="86"/>
      <c r="M958" s="118"/>
      <c r="N958" s="108"/>
      <c r="O958" s="109"/>
      <c r="P958" s="110"/>
      <c r="Q958" s="86"/>
      <c r="R958" s="86"/>
      <c r="S958" s="128">
        <f t="shared" si="393"/>
        <v>30479.845939999945</v>
      </c>
      <c r="T958" s="128">
        <f t="shared" si="394"/>
        <v>0</v>
      </c>
      <c r="U958" s="126">
        <f t="shared" si="399"/>
        <v>0</v>
      </c>
      <c r="V958" s="126">
        <f t="shared" si="400"/>
        <v>0</v>
      </c>
      <c r="W958" s="125">
        <f t="shared" si="401"/>
        <v>0</v>
      </c>
      <c r="X958" s="125">
        <f t="shared" si="402"/>
        <v>0</v>
      </c>
      <c r="Y958" s="127">
        <f t="shared" si="403"/>
        <v>1407.0099999999979</v>
      </c>
      <c r="Z958" s="127">
        <f t="shared" si="404"/>
        <v>479.84593999999817</v>
      </c>
      <c r="AA958" s="127">
        <f t="shared" si="405"/>
        <v>1407.0099999999979</v>
      </c>
      <c r="AB958" s="127">
        <f t="shared" si="406"/>
        <v>479.84593999999817</v>
      </c>
      <c r="AC958" s="91" t="str">
        <f>VLOOKUP(WEEKDAY(C958,2),Служебный!K$4:L$10,2)</f>
        <v>сб</v>
      </c>
      <c r="AD958" s="111" t="str">
        <f t="shared" si="414"/>
        <v/>
      </c>
      <c r="AE958" s="91" t="e">
        <f>VLOOKUP(G:G,Служебный!B:G,6,)</f>
        <v>#N/A</v>
      </c>
      <c r="AF958" s="91" t="e">
        <f>VLOOKUP(G:G,Служебный!B:G,3,FALSE)</f>
        <v>#N/A</v>
      </c>
      <c r="AG958" s="91" t="e">
        <f>VLOOKUP(G:G,Служебный!B:G,4,FALSE)</f>
        <v>#N/A</v>
      </c>
      <c r="AH958" s="112">
        <f t="shared" si="407"/>
        <v>0</v>
      </c>
      <c r="AI958" s="112">
        <f t="shared" si="408"/>
        <v>0</v>
      </c>
      <c r="AJ958" s="112" t="str">
        <f t="shared" si="389"/>
        <v>интрадей</v>
      </c>
      <c r="AK958" s="91" t="str">
        <f>IF(D958&lt;Служебный!P$3,"Раньше открытия",IF(D958&gt;Служебный!P$6,"Позже закрытия",IF(D958&lt;Служебный!P$4,Служебный!N$4,IF((D958&gt;Служебный!P$5),Служебный!N$6,Служебный!N$5))))</f>
        <v>9:30 - 11:00</v>
      </c>
      <c r="AL958" s="91">
        <f t="shared" si="409"/>
        <v>0</v>
      </c>
      <c r="AM958" s="91">
        <f t="shared" si="410"/>
        <v>0</v>
      </c>
      <c r="AN958" s="91" t="str">
        <f t="shared" si="395"/>
        <v/>
      </c>
      <c r="AO958" s="91" t="str">
        <f t="shared" si="396"/>
        <v/>
      </c>
      <c r="AP958" s="113" t="str">
        <f t="shared" si="397"/>
        <v/>
      </c>
      <c r="AQ958" s="114">
        <f t="shared" si="390"/>
        <v>0</v>
      </c>
      <c r="AR958" s="114">
        <f t="shared" si="391"/>
        <v>30000</v>
      </c>
      <c r="AS958" s="114">
        <f t="shared" si="392"/>
        <v>1.5994864666664823</v>
      </c>
      <c r="AT958" s="114">
        <f t="shared" si="398"/>
        <v>0</v>
      </c>
      <c r="AU958" s="91">
        <f t="shared" si="411"/>
        <v>0</v>
      </c>
      <c r="AV958" s="91">
        <f t="shared" si="412"/>
        <v>0</v>
      </c>
      <c r="AW958" s="91">
        <f t="shared" si="413"/>
        <v>0</v>
      </c>
      <c r="AX958" s="115">
        <f>IF(AV958=0,AX957,IF(VLOOKUP(C957,Сводный!I:L,2,FALSE)&lt;0,IF(AX957&lt;0,AX957-1,-1),IF(AX957&gt;0,AX957+1,1)))</f>
        <v>-1</v>
      </c>
      <c r="AY958" s="120"/>
    </row>
    <row r="959" spans="1:51" s="25" customFormat="1" ht="11.25">
      <c r="A959" s="124"/>
      <c r="B959" s="116">
        <v>958</v>
      </c>
      <c r="C959" s="134"/>
      <c r="D959" s="83"/>
      <c r="E959" s="84"/>
      <c r="F959" s="83"/>
      <c r="G959" s="85"/>
      <c r="H959" s="85"/>
      <c r="I959" s="86"/>
      <c r="J959" s="86"/>
      <c r="K959" s="85"/>
      <c r="L959" s="86"/>
      <c r="M959" s="118"/>
      <c r="N959" s="108"/>
      <c r="O959" s="109"/>
      <c r="P959" s="110"/>
      <c r="Q959" s="86"/>
      <c r="R959" s="86"/>
      <c r="S959" s="128">
        <f t="shared" si="393"/>
        <v>30479.845939999945</v>
      </c>
      <c r="T959" s="128">
        <f t="shared" si="394"/>
        <v>0</v>
      </c>
      <c r="U959" s="126">
        <f t="shared" si="399"/>
        <v>0</v>
      </c>
      <c r="V959" s="126">
        <f t="shared" si="400"/>
        <v>0</v>
      </c>
      <c r="W959" s="125">
        <f t="shared" si="401"/>
        <v>0</v>
      </c>
      <c r="X959" s="125">
        <f t="shared" si="402"/>
        <v>0</v>
      </c>
      <c r="Y959" s="127">
        <f t="shared" si="403"/>
        <v>1407.0099999999979</v>
      </c>
      <c r="Z959" s="127">
        <f t="shared" si="404"/>
        <v>479.84593999999817</v>
      </c>
      <c r="AA959" s="127">
        <f t="shared" si="405"/>
        <v>1407.0099999999979</v>
      </c>
      <c r="AB959" s="127">
        <f t="shared" si="406"/>
        <v>479.84593999999817</v>
      </c>
      <c r="AC959" s="91" t="str">
        <f>VLOOKUP(WEEKDAY(C959,2),Служебный!K$4:L$10,2)</f>
        <v>сб</v>
      </c>
      <c r="AD959" s="111" t="str">
        <f t="shared" si="414"/>
        <v/>
      </c>
      <c r="AE959" s="91" t="e">
        <f>VLOOKUP(G:G,Служебный!B:G,6,)</f>
        <v>#N/A</v>
      </c>
      <c r="AF959" s="91" t="e">
        <f>VLOOKUP(G:G,Служебный!B:G,3,FALSE)</f>
        <v>#N/A</v>
      </c>
      <c r="AG959" s="91" t="e">
        <f>VLOOKUP(G:G,Служебный!B:G,4,FALSE)</f>
        <v>#N/A</v>
      </c>
      <c r="AH959" s="112">
        <f t="shared" si="407"/>
        <v>0</v>
      </c>
      <c r="AI959" s="112">
        <f t="shared" si="408"/>
        <v>0</v>
      </c>
      <c r="AJ959" s="112" t="str">
        <f t="shared" si="389"/>
        <v>интрадей</v>
      </c>
      <c r="AK959" s="91" t="str">
        <f>IF(D959&lt;Служебный!P$3,"Раньше открытия",IF(D959&gt;Служебный!P$6,"Позже закрытия",IF(D959&lt;Служебный!P$4,Служебный!N$4,IF((D959&gt;Служебный!P$5),Служебный!N$6,Служебный!N$5))))</f>
        <v>9:30 - 11:00</v>
      </c>
      <c r="AL959" s="91">
        <f t="shared" si="409"/>
        <v>0</v>
      </c>
      <c r="AM959" s="91">
        <f t="shared" si="410"/>
        <v>0</v>
      </c>
      <c r="AN959" s="91" t="str">
        <f t="shared" si="395"/>
        <v/>
      </c>
      <c r="AO959" s="91" t="str">
        <f t="shared" si="396"/>
        <v/>
      </c>
      <c r="AP959" s="113" t="str">
        <f t="shared" si="397"/>
        <v/>
      </c>
      <c r="AQ959" s="114">
        <f t="shared" si="390"/>
        <v>0</v>
      </c>
      <c r="AR959" s="114">
        <f t="shared" si="391"/>
        <v>30000</v>
      </c>
      <c r="AS959" s="114">
        <f t="shared" si="392"/>
        <v>1.5994864666664823</v>
      </c>
      <c r="AT959" s="114">
        <f t="shared" si="398"/>
        <v>0</v>
      </c>
      <c r="AU959" s="91">
        <f t="shared" si="411"/>
        <v>0</v>
      </c>
      <c r="AV959" s="91">
        <f t="shared" si="412"/>
        <v>0</v>
      </c>
      <c r="AW959" s="91">
        <f t="shared" si="413"/>
        <v>0</v>
      </c>
      <c r="AX959" s="115">
        <f>IF(AV959=0,AX958,IF(VLOOKUP(C958,Сводный!I:L,2,FALSE)&lt;0,IF(AX958&lt;0,AX958-1,-1),IF(AX958&gt;0,AX958+1,1)))</f>
        <v>-1</v>
      </c>
      <c r="AY959" s="120"/>
    </row>
    <row r="960" spans="1:51" s="25" customFormat="1" ht="11.25">
      <c r="A960" s="124"/>
      <c r="B960" s="116">
        <v>959</v>
      </c>
      <c r="C960" s="134"/>
      <c r="D960" s="83"/>
      <c r="E960" s="84"/>
      <c r="F960" s="83"/>
      <c r="G960" s="85"/>
      <c r="H960" s="85"/>
      <c r="I960" s="86"/>
      <c r="J960" s="86"/>
      <c r="K960" s="85"/>
      <c r="L960" s="86"/>
      <c r="M960" s="118"/>
      <c r="N960" s="108"/>
      <c r="O960" s="109"/>
      <c r="P960" s="110"/>
      <c r="Q960" s="86"/>
      <c r="R960" s="86"/>
      <c r="S960" s="128">
        <f t="shared" si="393"/>
        <v>30479.845939999945</v>
      </c>
      <c r="T960" s="128">
        <f t="shared" si="394"/>
        <v>0</v>
      </c>
      <c r="U960" s="126">
        <f t="shared" si="399"/>
        <v>0</v>
      </c>
      <c r="V960" s="126">
        <f t="shared" si="400"/>
        <v>0</v>
      </c>
      <c r="W960" s="125">
        <f t="shared" si="401"/>
        <v>0</v>
      </c>
      <c r="X960" s="125">
        <f t="shared" si="402"/>
        <v>0</v>
      </c>
      <c r="Y960" s="127">
        <f t="shared" si="403"/>
        <v>1407.0099999999979</v>
      </c>
      <c r="Z960" s="127">
        <f t="shared" si="404"/>
        <v>479.84593999999817</v>
      </c>
      <c r="AA960" s="127">
        <f t="shared" si="405"/>
        <v>1407.0099999999979</v>
      </c>
      <c r="AB960" s="127">
        <f t="shared" si="406"/>
        <v>479.84593999999817</v>
      </c>
      <c r="AC960" s="91" t="str">
        <f>VLOOKUP(WEEKDAY(C960,2),Служебный!K$4:L$10,2)</f>
        <v>сб</v>
      </c>
      <c r="AD960" s="111" t="str">
        <f t="shared" si="414"/>
        <v/>
      </c>
      <c r="AE960" s="91" t="e">
        <f>VLOOKUP(G:G,Служебный!B:G,6,)</f>
        <v>#N/A</v>
      </c>
      <c r="AF960" s="91" t="e">
        <f>VLOOKUP(G:G,Служебный!B:G,3,FALSE)</f>
        <v>#N/A</v>
      </c>
      <c r="AG960" s="91" t="e">
        <f>VLOOKUP(G:G,Служебный!B:G,4,FALSE)</f>
        <v>#N/A</v>
      </c>
      <c r="AH960" s="112">
        <f t="shared" si="407"/>
        <v>0</v>
      </c>
      <c r="AI960" s="112">
        <f t="shared" si="408"/>
        <v>0</v>
      </c>
      <c r="AJ960" s="112" t="str">
        <f t="shared" si="389"/>
        <v>интрадей</v>
      </c>
      <c r="AK960" s="91" t="str">
        <f>IF(D960&lt;Служебный!P$3,"Раньше открытия",IF(D960&gt;Служебный!P$6,"Позже закрытия",IF(D960&lt;Служебный!P$4,Служебный!N$4,IF((D960&gt;Служебный!P$5),Служебный!N$6,Служебный!N$5))))</f>
        <v>9:30 - 11:00</v>
      </c>
      <c r="AL960" s="91">
        <f t="shared" si="409"/>
        <v>0</v>
      </c>
      <c r="AM960" s="91">
        <f t="shared" si="410"/>
        <v>0</v>
      </c>
      <c r="AN960" s="91" t="str">
        <f t="shared" si="395"/>
        <v/>
      </c>
      <c r="AO960" s="91" t="str">
        <f t="shared" si="396"/>
        <v/>
      </c>
      <c r="AP960" s="113" t="str">
        <f t="shared" si="397"/>
        <v/>
      </c>
      <c r="AQ960" s="114">
        <f t="shared" si="390"/>
        <v>0</v>
      </c>
      <c r="AR960" s="114">
        <f t="shared" si="391"/>
        <v>30000</v>
      </c>
      <c r="AS960" s="114">
        <f t="shared" si="392"/>
        <v>1.5994864666664823</v>
      </c>
      <c r="AT960" s="114">
        <f t="shared" si="398"/>
        <v>0</v>
      </c>
      <c r="AU960" s="91">
        <f t="shared" si="411"/>
        <v>0</v>
      </c>
      <c r="AV960" s="91">
        <f t="shared" si="412"/>
        <v>0</v>
      </c>
      <c r="AW960" s="91">
        <f t="shared" si="413"/>
        <v>0</v>
      </c>
      <c r="AX960" s="115">
        <f>IF(AV960=0,AX959,IF(VLOOKUP(C959,Сводный!I:L,2,FALSE)&lt;0,IF(AX959&lt;0,AX959-1,-1),IF(AX959&gt;0,AX959+1,1)))</f>
        <v>-1</v>
      </c>
      <c r="AY960" s="120"/>
    </row>
    <row r="961" spans="1:51" s="25" customFormat="1" ht="11.25">
      <c r="A961" s="124"/>
      <c r="B961" s="116">
        <v>960</v>
      </c>
      <c r="C961" s="134"/>
      <c r="D961" s="83"/>
      <c r="E961" s="84"/>
      <c r="F961" s="83"/>
      <c r="G961" s="85"/>
      <c r="H961" s="85"/>
      <c r="I961" s="86"/>
      <c r="J961" s="86"/>
      <c r="K961" s="85"/>
      <c r="L961" s="86"/>
      <c r="M961" s="118"/>
      <c r="N961" s="108"/>
      <c r="O961" s="109"/>
      <c r="P961" s="110"/>
      <c r="Q961" s="86"/>
      <c r="R961" s="86"/>
      <c r="S961" s="128">
        <f t="shared" si="393"/>
        <v>30479.845939999945</v>
      </c>
      <c r="T961" s="128">
        <f t="shared" si="394"/>
        <v>0</v>
      </c>
      <c r="U961" s="126">
        <f t="shared" si="399"/>
        <v>0</v>
      </c>
      <c r="V961" s="126">
        <f t="shared" si="400"/>
        <v>0</v>
      </c>
      <c r="W961" s="125">
        <f t="shared" si="401"/>
        <v>0</v>
      </c>
      <c r="X961" s="125">
        <f t="shared" si="402"/>
        <v>0</v>
      </c>
      <c r="Y961" s="127">
        <f t="shared" si="403"/>
        <v>1407.0099999999979</v>
      </c>
      <c r="Z961" s="127">
        <f t="shared" si="404"/>
        <v>479.84593999999817</v>
      </c>
      <c r="AA961" s="127">
        <f t="shared" si="405"/>
        <v>1407.0099999999979</v>
      </c>
      <c r="AB961" s="127">
        <f t="shared" si="406"/>
        <v>479.84593999999817</v>
      </c>
      <c r="AC961" s="91" t="str">
        <f>VLOOKUP(WEEKDAY(C961,2),Служебный!K$4:L$10,2)</f>
        <v>сб</v>
      </c>
      <c r="AD961" s="111" t="str">
        <f t="shared" si="414"/>
        <v/>
      </c>
      <c r="AE961" s="91" t="e">
        <f>VLOOKUP(G:G,Служебный!B:G,6,)</f>
        <v>#N/A</v>
      </c>
      <c r="AF961" s="91" t="e">
        <f>VLOOKUP(G:G,Служебный!B:G,3,FALSE)</f>
        <v>#N/A</v>
      </c>
      <c r="AG961" s="91" t="e">
        <f>VLOOKUP(G:G,Служебный!B:G,4,FALSE)</f>
        <v>#N/A</v>
      </c>
      <c r="AH961" s="112">
        <f t="shared" si="407"/>
        <v>0</v>
      </c>
      <c r="AI961" s="112">
        <f t="shared" si="408"/>
        <v>0</v>
      </c>
      <c r="AJ961" s="112" t="str">
        <f t="shared" si="389"/>
        <v>интрадей</v>
      </c>
      <c r="AK961" s="91" t="str">
        <f>IF(D961&lt;Служебный!P$3,"Раньше открытия",IF(D961&gt;Служебный!P$6,"Позже закрытия",IF(D961&lt;Служебный!P$4,Служебный!N$4,IF((D961&gt;Служебный!P$5),Служебный!N$6,Служебный!N$5))))</f>
        <v>9:30 - 11:00</v>
      </c>
      <c r="AL961" s="91">
        <f t="shared" si="409"/>
        <v>0</v>
      </c>
      <c r="AM961" s="91">
        <f t="shared" si="410"/>
        <v>0</v>
      </c>
      <c r="AN961" s="91" t="str">
        <f t="shared" si="395"/>
        <v/>
      </c>
      <c r="AO961" s="91" t="str">
        <f t="shared" si="396"/>
        <v/>
      </c>
      <c r="AP961" s="113" t="str">
        <f t="shared" si="397"/>
        <v/>
      </c>
      <c r="AQ961" s="114">
        <f t="shared" si="390"/>
        <v>0</v>
      </c>
      <c r="AR961" s="114">
        <f t="shared" si="391"/>
        <v>30000</v>
      </c>
      <c r="AS961" s="114">
        <f t="shared" si="392"/>
        <v>1.5994864666664823</v>
      </c>
      <c r="AT961" s="114">
        <f t="shared" si="398"/>
        <v>0</v>
      </c>
      <c r="AU961" s="91">
        <f t="shared" si="411"/>
        <v>0</v>
      </c>
      <c r="AV961" s="91">
        <f t="shared" si="412"/>
        <v>0</v>
      </c>
      <c r="AW961" s="91">
        <f t="shared" si="413"/>
        <v>0</v>
      </c>
      <c r="AX961" s="115">
        <f>IF(AV961=0,AX960,IF(VLOOKUP(C960,Сводный!I:L,2,FALSE)&lt;0,IF(AX960&lt;0,AX960-1,-1),IF(AX960&gt;0,AX960+1,1)))</f>
        <v>-1</v>
      </c>
      <c r="AY961" s="120"/>
    </row>
    <row r="962" spans="1:51" s="25" customFormat="1" ht="11.25">
      <c r="A962" s="124"/>
      <c r="B962" s="116">
        <v>961</v>
      </c>
      <c r="C962" s="134"/>
      <c r="D962" s="83"/>
      <c r="E962" s="84"/>
      <c r="F962" s="83"/>
      <c r="G962" s="85"/>
      <c r="H962" s="85"/>
      <c r="I962" s="86"/>
      <c r="J962" s="86"/>
      <c r="K962" s="85"/>
      <c r="L962" s="86"/>
      <c r="M962" s="118"/>
      <c r="N962" s="108"/>
      <c r="O962" s="109"/>
      <c r="P962" s="110"/>
      <c r="Q962" s="86"/>
      <c r="R962" s="86"/>
      <c r="S962" s="128">
        <f t="shared" si="393"/>
        <v>30479.845939999945</v>
      </c>
      <c r="T962" s="128">
        <f t="shared" si="394"/>
        <v>0</v>
      </c>
      <c r="U962" s="126">
        <f t="shared" si="399"/>
        <v>0</v>
      </c>
      <c r="V962" s="126">
        <f t="shared" si="400"/>
        <v>0</v>
      </c>
      <c r="W962" s="125">
        <f t="shared" si="401"/>
        <v>0</v>
      </c>
      <c r="X962" s="125">
        <f t="shared" si="402"/>
        <v>0</v>
      </c>
      <c r="Y962" s="127">
        <f t="shared" si="403"/>
        <v>1407.0099999999979</v>
      </c>
      <c r="Z962" s="127">
        <f t="shared" si="404"/>
        <v>479.84593999999817</v>
      </c>
      <c r="AA962" s="127">
        <f t="shared" si="405"/>
        <v>1407.0099999999979</v>
      </c>
      <c r="AB962" s="127">
        <f t="shared" si="406"/>
        <v>479.84593999999817</v>
      </c>
      <c r="AC962" s="91" t="str">
        <f>VLOOKUP(WEEKDAY(C962,2),Служебный!K$4:L$10,2)</f>
        <v>сб</v>
      </c>
      <c r="AD962" s="111" t="str">
        <f t="shared" si="414"/>
        <v/>
      </c>
      <c r="AE962" s="91" t="e">
        <f>VLOOKUP(G:G,Служебный!B:G,6,)</f>
        <v>#N/A</v>
      </c>
      <c r="AF962" s="91" t="e">
        <f>VLOOKUP(G:G,Служебный!B:G,3,FALSE)</f>
        <v>#N/A</v>
      </c>
      <c r="AG962" s="91" t="e">
        <f>VLOOKUP(G:G,Служебный!B:G,4,FALSE)</f>
        <v>#N/A</v>
      </c>
      <c r="AH962" s="112">
        <f t="shared" si="407"/>
        <v>0</v>
      </c>
      <c r="AI962" s="112">
        <f t="shared" si="408"/>
        <v>0</v>
      </c>
      <c r="AJ962" s="112" t="str">
        <f t="shared" ref="AJ962:AJ1000" si="415">IFERROR(IF(FLOOR((AH962/86400),1)=0,"интрадей",(FLOOR((AH962/86400),1))-(FLOOR((AH962/86400),1))-NETWORKDAYS(E962,C962)),IF(FLOOR((AH962/86400),1)=0,"интрадей",(FLOOR((AH962/86400),1))))</f>
        <v>интрадей</v>
      </c>
      <c r="AK962" s="91" t="str">
        <f>IF(D962&lt;Служебный!P$3,"Раньше открытия",IF(D962&gt;Служебный!P$6,"Позже закрытия",IF(D962&lt;Служебный!P$4,Служебный!N$4,IF((D962&gt;Служебный!P$5),Служебный!N$6,Служебный!N$5))))</f>
        <v>9:30 - 11:00</v>
      </c>
      <c r="AL962" s="91">
        <f t="shared" si="409"/>
        <v>0</v>
      </c>
      <c r="AM962" s="91">
        <f t="shared" si="410"/>
        <v>0</v>
      </c>
      <c r="AN962" s="91" t="str">
        <f t="shared" si="395"/>
        <v/>
      </c>
      <c r="AO962" s="91" t="str">
        <f t="shared" si="396"/>
        <v/>
      </c>
      <c r="AP962" s="113" t="str">
        <f t="shared" si="397"/>
        <v/>
      </c>
      <c r="AQ962" s="114">
        <f t="shared" ref="AQ962:AQ1000" si="416">IF(AV962&lt;&gt;0,S962,0)</f>
        <v>0</v>
      </c>
      <c r="AR962" s="114">
        <f t="shared" si="391"/>
        <v>30000</v>
      </c>
      <c r="AS962" s="114">
        <f t="shared" si="392"/>
        <v>1.5994864666664823</v>
      </c>
      <c r="AT962" s="114">
        <f t="shared" si="398"/>
        <v>0</v>
      </c>
      <c r="AU962" s="91">
        <f t="shared" si="411"/>
        <v>0</v>
      </c>
      <c r="AV962" s="91">
        <f t="shared" si="412"/>
        <v>0</v>
      </c>
      <c r="AW962" s="91">
        <f t="shared" si="413"/>
        <v>0</v>
      </c>
      <c r="AX962" s="115">
        <f>IF(AV962=0,AX961,IF(VLOOKUP(C961,Сводный!I:L,2,FALSE)&lt;0,IF(AX961&lt;0,AX961-1,-1),IF(AX961&gt;0,AX961+1,1)))</f>
        <v>-1</v>
      </c>
      <c r="AY962" s="120"/>
    </row>
    <row r="963" spans="1:51" s="25" customFormat="1" ht="11.25">
      <c r="A963" s="124"/>
      <c r="B963" s="116">
        <v>962</v>
      </c>
      <c r="C963" s="134"/>
      <c r="D963" s="83"/>
      <c r="E963" s="84"/>
      <c r="F963" s="83"/>
      <c r="G963" s="85"/>
      <c r="H963" s="85"/>
      <c r="I963" s="86"/>
      <c r="J963" s="86"/>
      <c r="K963" s="85"/>
      <c r="L963" s="86"/>
      <c r="M963" s="118"/>
      <c r="N963" s="108"/>
      <c r="O963" s="109"/>
      <c r="P963" s="110"/>
      <c r="Q963" s="86"/>
      <c r="R963" s="86"/>
      <c r="S963" s="128">
        <f t="shared" si="393"/>
        <v>30479.845939999945</v>
      </c>
      <c r="T963" s="128">
        <f t="shared" si="394"/>
        <v>0</v>
      </c>
      <c r="U963" s="126">
        <f t="shared" si="399"/>
        <v>0</v>
      </c>
      <c r="V963" s="126">
        <f t="shared" si="400"/>
        <v>0</v>
      </c>
      <c r="W963" s="125">
        <f t="shared" si="401"/>
        <v>0</v>
      </c>
      <c r="X963" s="125">
        <f t="shared" si="402"/>
        <v>0</v>
      </c>
      <c r="Y963" s="127">
        <f t="shared" si="403"/>
        <v>1407.0099999999979</v>
      </c>
      <c r="Z963" s="127">
        <f t="shared" si="404"/>
        <v>479.84593999999817</v>
      </c>
      <c r="AA963" s="127">
        <f t="shared" si="405"/>
        <v>1407.0099999999979</v>
      </c>
      <c r="AB963" s="127">
        <f t="shared" si="406"/>
        <v>479.84593999999817</v>
      </c>
      <c r="AC963" s="91" t="str">
        <f>VLOOKUP(WEEKDAY(C963,2),Служебный!K$4:L$10,2)</f>
        <v>сб</v>
      </c>
      <c r="AD963" s="111" t="str">
        <f t="shared" si="414"/>
        <v/>
      </c>
      <c r="AE963" s="91" t="e">
        <f>VLOOKUP(G:G,Служебный!B:G,6,)</f>
        <v>#N/A</v>
      </c>
      <c r="AF963" s="91" t="e">
        <f>VLOOKUP(G:G,Служебный!B:G,3,FALSE)</f>
        <v>#N/A</v>
      </c>
      <c r="AG963" s="91" t="e">
        <f>VLOOKUP(G:G,Служебный!B:G,4,FALSE)</f>
        <v>#N/A</v>
      </c>
      <c r="AH963" s="112">
        <f t="shared" si="407"/>
        <v>0</v>
      </c>
      <c r="AI963" s="112">
        <f t="shared" si="408"/>
        <v>0</v>
      </c>
      <c r="AJ963" s="112" t="str">
        <f t="shared" si="415"/>
        <v>интрадей</v>
      </c>
      <c r="AK963" s="91" t="str">
        <f>IF(D963&lt;Служебный!P$3,"Раньше открытия",IF(D963&gt;Служебный!P$6,"Позже закрытия",IF(D963&lt;Служебный!P$4,Служебный!N$4,IF((D963&gt;Служебный!P$5),Служебный!N$6,Служебный!N$5))))</f>
        <v>9:30 - 11:00</v>
      </c>
      <c r="AL963" s="91">
        <f t="shared" si="409"/>
        <v>0</v>
      </c>
      <c r="AM963" s="91">
        <f t="shared" si="410"/>
        <v>0</v>
      </c>
      <c r="AN963" s="91" t="str">
        <f t="shared" si="395"/>
        <v/>
      </c>
      <c r="AO963" s="91" t="str">
        <f t="shared" si="396"/>
        <v/>
      </c>
      <c r="AP963" s="113" t="str">
        <f t="shared" si="397"/>
        <v/>
      </c>
      <c r="AQ963" s="114">
        <f t="shared" si="416"/>
        <v>0</v>
      </c>
      <c r="AR963" s="114">
        <f t="shared" ref="AR963:AR1000" si="417">AR962+R963</f>
        <v>30000</v>
      </c>
      <c r="AS963" s="114">
        <f t="shared" ref="AS963:AS1000" si="418">IFERROR(100*(S963-AR963)/AR963,"Заполните депозит")</f>
        <v>1.5994864666664823</v>
      </c>
      <c r="AT963" s="114">
        <f t="shared" si="398"/>
        <v>0</v>
      </c>
      <c r="AU963" s="91">
        <f t="shared" si="411"/>
        <v>0</v>
      </c>
      <c r="AV963" s="91">
        <f t="shared" si="412"/>
        <v>0</v>
      </c>
      <c r="AW963" s="91">
        <f t="shared" si="413"/>
        <v>0</v>
      </c>
      <c r="AX963" s="115">
        <f>IF(AV963=0,AX962,IF(VLOOKUP(C962,Сводный!I:L,2,FALSE)&lt;0,IF(AX962&lt;0,AX962-1,-1),IF(AX962&gt;0,AX962+1,1)))</f>
        <v>-1</v>
      </c>
      <c r="AY963" s="120"/>
    </row>
    <row r="964" spans="1:51" s="25" customFormat="1" ht="11.25">
      <c r="A964" s="124"/>
      <c r="B964" s="116">
        <v>963</v>
      </c>
      <c r="C964" s="134"/>
      <c r="D964" s="83"/>
      <c r="E964" s="84"/>
      <c r="F964" s="83"/>
      <c r="G964" s="85"/>
      <c r="H964" s="85"/>
      <c r="I964" s="86"/>
      <c r="J964" s="86"/>
      <c r="K964" s="85"/>
      <c r="L964" s="86"/>
      <c r="M964" s="118"/>
      <c r="N964" s="108"/>
      <c r="O964" s="109"/>
      <c r="P964" s="110"/>
      <c r="Q964" s="86"/>
      <c r="R964" s="86"/>
      <c r="S964" s="128">
        <f t="shared" ref="S964:S1000" si="419">S963+R964+X964</f>
        <v>30479.845939999945</v>
      </c>
      <c r="T964" s="128">
        <f t="shared" ref="T964:T1000" si="420">L964</f>
        <v>0</v>
      </c>
      <c r="U964" s="126">
        <f t="shared" si="399"/>
        <v>0</v>
      </c>
      <c r="V964" s="126">
        <f t="shared" si="400"/>
        <v>0</v>
      </c>
      <c r="W964" s="125">
        <f t="shared" si="401"/>
        <v>0</v>
      </c>
      <c r="X964" s="125">
        <f t="shared" si="402"/>
        <v>0</v>
      </c>
      <c r="Y964" s="127">
        <f t="shared" si="403"/>
        <v>1407.0099999999979</v>
      </c>
      <c r="Z964" s="127">
        <f t="shared" si="404"/>
        <v>479.84593999999817</v>
      </c>
      <c r="AA964" s="127">
        <f t="shared" si="405"/>
        <v>1407.0099999999979</v>
      </c>
      <c r="AB964" s="127">
        <f t="shared" si="406"/>
        <v>479.84593999999817</v>
      </c>
      <c r="AC964" s="91" t="str">
        <f>VLOOKUP(WEEKDAY(C964,2),Служебный!K$4:L$10,2)</f>
        <v>сб</v>
      </c>
      <c r="AD964" s="111" t="str">
        <f t="shared" si="414"/>
        <v/>
      </c>
      <c r="AE964" s="91" t="e">
        <f>VLOOKUP(G:G,Служебный!B:G,6,)</f>
        <v>#N/A</v>
      </c>
      <c r="AF964" s="91" t="e">
        <f>VLOOKUP(G:G,Служебный!B:G,3,FALSE)</f>
        <v>#N/A</v>
      </c>
      <c r="AG964" s="91" t="e">
        <f>VLOOKUP(G:G,Служебный!B:G,4,FALSE)</f>
        <v>#N/A</v>
      </c>
      <c r="AH964" s="112">
        <f t="shared" si="407"/>
        <v>0</v>
      </c>
      <c r="AI964" s="112">
        <f t="shared" si="408"/>
        <v>0</v>
      </c>
      <c r="AJ964" s="112" t="str">
        <f t="shared" si="415"/>
        <v>интрадей</v>
      </c>
      <c r="AK964" s="91" t="str">
        <f>IF(D964&lt;Служебный!P$3,"Раньше открытия",IF(D964&gt;Служебный!P$6,"Позже закрытия",IF(D964&lt;Служебный!P$4,Служебный!N$4,IF((D964&gt;Служебный!P$5),Служебный!N$6,Служебный!N$5))))</f>
        <v>9:30 - 11:00</v>
      </c>
      <c r="AL964" s="91">
        <f t="shared" si="409"/>
        <v>0</v>
      </c>
      <c r="AM964" s="91">
        <f t="shared" si="410"/>
        <v>0</v>
      </c>
      <c r="AN964" s="91" t="str">
        <f t="shared" ref="AN964:AN1000" si="421">IF(G964&lt;&gt;"",YEAR(C964),"")</f>
        <v/>
      </c>
      <c r="AO964" s="91" t="str">
        <f t="shared" ref="AO964:AO1000" si="422">IF(G964&lt;&gt;"",(IF(TEXT(C964,"MMMM") = "MMMM",TEXT(C964,"ММММ"),TEXT(C964,"MMMM"))),"")</f>
        <v/>
      </c>
      <c r="AP964" s="113" t="str">
        <f t="shared" ref="AP964:AP1000" si="423">IF(G964&lt;&gt;"",CEILING((C964-DATE(YEAR(C964),1,1)+WEEKDAY(DATE(YEAR(C964),1,1),2))/7,1),"")</f>
        <v/>
      </c>
      <c r="AQ964" s="114">
        <f t="shared" si="416"/>
        <v>0</v>
      </c>
      <c r="AR964" s="114">
        <f t="shared" si="417"/>
        <v>30000</v>
      </c>
      <c r="AS964" s="114">
        <f t="shared" si="418"/>
        <v>1.5994864666664823</v>
      </c>
      <c r="AT964" s="114">
        <f t="shared" ref="AT964:AT1000" si="424">IFERROR(100*(S964-S963-R964)/(S963+R964),"Заполните депозит")</f>
        <v>0</v>
      </c>
      <c r="AU964" s="91">
        <f t="shared" si="411"/>
        <v>0</v>
      </c>
      <c r="AV964" s="91">
        <f t="shared" si="412"/>
        <v>0</v>
      </c>
      <c r="AW964" s="91">
        <f t="shared" si="413"/>
        <v>0</v>
      </c>
      <c r="AX964" s="115">
        <f>IF(AV964=0,AX963,IF(VLOOKUP(C963,Сводный!I:L,2,FALSE)&lt;0,IF(AX963&lt;0,AX963-1,-1),IF(AX963&gt;0,AX963+1,1)))</f>
        <v>-1</v>
      </c>
      <c r="AY964" s="120"/>
    </row>
    <row r="965" spans="1:51" s="25" customFormat="1" ht="11.25">
      <c r="A965" s="124"/>
      <c r="B965" s="116">
        <v>964</v>
      </c>
      <c r="C965" s="134"/>
      <c r="D965" s="83"/>
      <c r="E965" s="84"/>
      <c r="F965" s="83"/>
      <c r="G965" s="85"/>
      <c r="H965" s="85"/>
      <c r="I965" s="86"/>
      <c r="J965" s="86"/>
      <c r="K965" s="85"/>
      <c r="L965" s="86"/>
      <c r="M965" s="118"/>
      <c r="N965" s="108"/>
      <c r="O965" s="109"/>
      <c r="P965" s="110"/>
      <c r="Q965" s="86"/>
      <c r="R965" s="86"/>
      <c r="S965" s="128">
        <f t="shared" si="419"/>
        <v>30479.845939999945</v>
      </c>
      <c r="T965" s="128">
        <f t="shared" si="420"/>
        <v>0</v>
      </c>
      <c r="U965" s="126">
        <f t="shared" si="399"/>
        <v>0</v>
      </c>
      <c r="V965" s="126">
        <f t="shared" si="400"/>
        <v>0</v>
      </c>
      <c r="W965" s="125">
        <f t="shared" si="401"/>
        <v>0</v>
      </c>
      <c r="X965" s="125">
        <f t="shared" si="402"/>
        <v>0</v>
      </c>
      <c r="Y965" s="127">
        <f t="shared" si="403"/>
        <v>1407.0099999999979</v>
      </c>
      <c r="Z965" s="127">
        <f t="shared" si="404"/>
        <v>479.84593999999817</v>
      </c>
      <c r="AA965" s="127">
        <f t="shared" si="405"/>
        <v>1407.0099999999979</v>
      </c>
      <c r="AB965" s="127">
        <f t="shared" si="406"/>
        <v>479.84593999999817</v>
      </c>
      <c r="AC965" s="91" t="str">
        <f>VLOOKUP(WEEKDAY(C965,2),Служебный!K$4:L$10,2)</f>
        <v>сб</v>
      </c>
      <c r="AD965" s="111" t="str">
        <f t="shared" si="414"/>
        <v/>
      </c>
      <c r="AE965" s="91" t="e">
        <f>VLOOKUP(G:G,Служебный!B:G,6,)</f>
        <v>#N/A</v>
      </c>
      <c r="AF965" s="91" t="e">
        <f>VLOOKUP(G:G,Служебный!B:G,3,FALSE)</f>
        <v>#N/A</v>
      </c>
      <c r="AG965" s="91" t="e">
        <f>VLOOKUP(G:G,Служебный!B:G,4,FALSE)</f>
        <v>#N/A</v>
      </c>
      <c r="AH965" s="112">
        <f t="shared" si="407"/>
        <v>0</v>
      </c>
      <c r="AI965" s="112">
        <f t="shared" si="408"/>
        <v>0</v>
      </c>
      <c r="AJ965" s="112" t="str">
        <f t="shared" si="415"/>
        <v>интрадей</v>
      </c>
      <c r="AK965" s="91" t="str">
        <f>IF(D965&lt;Служебный!P$3,"Раньше открытия",IF(D965&gt;Служебный!P$6,"Позже закрытия",IF(D965&lt;Служебный!P$4,Служебный!N$4,IF((D965&gt;Служебный!P$5),Служебный!N$6,Служебный!N$5))))</f>
        <v>9:30 - 11:00</v>
      </c>
      <c r="AL965" s="91">
        <f t="shared" si="409"/>
        <v>0</v>
      </c>
      <c r="AM965" s="91">
        <f t="shared" si="410"/>
        <v>0</v>
      </c>
      <c r="AN965" s="91" t="str">
        <f t="shared" si="421"/>
        <v/>
      </c>
      <c r="AO965" s="91" t="str">
        <f t="shared" si="422"/>
        <v/>
      </c>
      <c r="AP965" s="113" t="str">
        <f t="shared" si="423"/>
        <v/>
      </c>
      <c r="AQ965" s="114">
        <f t="shared" si="416"/>
        <v>0</v>
      </c>
      <c r="AR965" s="114">
        <f t="shared" si="417"/>
        <v>30000</v>
      </c>
      <c r="AS965" s="114">
        <f t="shared" si="418"/>
        <v>1.5994864666664823</v>
      </c>
      <c r="AT965" s="114">
        <f t="shared" si="424"/>
        <v>0</v>
      </c>
      <c r="AU965" s="91">
        <f t="shared" si="411"/>
        <v>0</v>
      </c>
      <c r="AV965" s="91">
        <f t="shared" si="412"/>
        <v>0</v>
      </c>
      <c r="AW965" s="91">
        <f t="shared" si="413"/>
        <v>0</v>
      </c>
      <c r="AX965" s="115">
        <f>IF(AV965=0,AX964,IF(VLOOKUP(C964,Сводный!I:L,2,FALSE)&lt;0,IF(AX964&lt;0,AX964-1,-1),IF(AX964&gt;0,AX964+1,1)))</f>
        <v>-1</v>
      </c>
      <c r="AY965" s="120"/>
    </row>
    <row r="966" spans="1:51" s="25" customFormat="1" ht="11.25">
      <c r="A966" s="124"/>
      <c r="B966" s="116">
        <v>965</v>
      </c>
      <c r="C966" s="134"/>
      <c r="D966" s="83"/>
      <c r="E966" s="84"/>
      <c r="F966" s="83"/>
      <c r="G966" s="85"/>
      <c r="H966" s="85"/>
      <c r="I966" s="86"/>
      <c r="J966" s="86"/>
      <c r="K966" s="85"/>
      <c r="L966" s="86"/>
      <c r="M966" s="118"/>
      <c r="N966" s="108"/>
      <c r="O966" s="109"/>
      <c r="P966" s="110"/>
      <c r="Q966" s="86"/>
      <c r="R966" s="86"/>
      <c r="S966" s="128">
        <f t="shared" si="419"/>
        <v>30479.845939999945</v>
      </c>
      <c r="T966" s="128">
        <f t="shared" si="420"/>
        <v>0</v>
      </c>
      <c r="U966" s="126">
        <f t="shared" si="399"/>
        <v>0</v>
      </c>
      <c r="V966" s="126">
        <f t="shared" si="400"/>
        <v>0</v>
      </c>
      <c r="W966" s="125">
        <f t="shared" si="401"/>
        <v>0</v>
      </c>
      <c r="X966" s="125">
        <f t="shared" si="402"/>
        <v>0</v>
      </c>
      <c r="Y966" s="127">
        <f t="shared" si="403"/>
        <v>1407.0099999999979</v>
      </c>
      <c r="Z966" s="127">
        <f t="shared" si="404"/>
        <v>479.84593999999817</v>
      </c>
      <c r="AA966" s="127">
        <f t="shared" si="405"/>
        <v>1407.0099999999979</v>
      </c>
      <c r="AB966" s="127">
        <f t="shared" si="406"/>
        <v>479.84593999999817</v>
      </c>
      <c r="AC966" s="91" t="str">
        <f>VLOOKUP(WEEKDAY(C966,2),Служебный!K$4:L$10,2)</f>
        <v>сб</v>
      </c>
      <c r="AD966" s="111" t="str">
        <f t="shared" si="414"/>
        <v/>
      </c>
      <c r="AE966" s="91" t="e">
        <f>VLOOKUP(G:G,Служебный!B:G,6,)</f>
        <v>#N/A</v>
      </c>
      <c r="AF966" s="91" t="e">
        <f>VLOOKUP(G:G,Служебный!B:G,3,FALSE)</f>
        <v>#N/A</v>
      </c>
      <c r="AG966" s="91" t="e">
        <f>VLOOKUP(G:G,Служебный!B:G,4,FALSE)</f>
        <v>#N/A</v>
      </c>
      <c r="AH966" s="112">
        <f t="shared" si="407"/>
        <v>0</v>
      </c>
      <c r="AI966" s="112">
        <f t="shared" si="408"/>
        <v>0</v>
      </c>
      <c r="AJ966" s="112" t="str">
        <f t="shared" si="415"/>
        <v>интрадей</v>
      </c>
      <c r="AK966" s="91" t="str">
        <f>IF(D966&lt;Служебный!P$3,"Раньше открытия",IF(D966&gt;Служебный!P$6,"Позже закрытия",IF(D966&lt;Служебный!P$4,Служебный!N$4,IF((D966&gt;Служебный!P$5),Служебный!N$6,Служебный!N$5))))</f>
        <v>9:30 - 11:00</v>
      </c>
      <c r="AL966" s="91">
        <f t="shared" si="409"/>
        <v>0</v>
      </c>
      <c r="AM966" s="91">
        <f t="shared" si="410"/>
        <v>0</v>
      </c>
      <c r="AN966" s="91" t="str">
        <f t="shared" si="421"/>
        <v/>
      </c>
      <c r="AO966" s="91" t="str">
        <f t="shared" si="422"/>
        <v/>
      </c>
      <c r="AP966" s="113" t="str">
        <f t="shared" si="423"/>
        <v/>
      </c>
      <c r="AQ966" s="114">
        <f t="shared" si="416"/>
        <v>0</v>
      </c>
      <c r="AR966" s="114">
        <f t="shared" si="417"/>
        <v>30000</v>
      </c>
      <c r="AS966" s="114">
        <f t="shared" si="418"/>
        <v>1.5994864666664823</v>
      </c>
      <c r="AT966" s="114">
        <f t="shared" si="424"/>
        <v>0</v>
      </c>
      <c r="AU966" s="91">
        <f t="shared" si="411"/>
        <v>0</v>
      </c>
      <c r="AV966" s="91">
        <f t="shared" si="412"/>
        <v>0</v>
      </c>
      <c r="AW966" s="91">
        <f t="shared" si="413"/>
        <v>0</v>
      </c>
      <c r="AX966" s="115">
        <f>IF(AV966=0,AX965,IF(VLOOKUP(C965,Сводный!I:L,2,FALSE)&lt;0,IF(AX965&lt;0,AX965-1,-1),IF(AX965&gt;0,AX965+1,1)))</f>
        <v>-1</v>
      </c>
      <c r="AY966" s="120"/>
    </row>
    <row r="967" spans="1:51" s="25" customFormat="1" ht="11.25">
      <c r="A967" s="124"/>
      <c r="B967" s="116">
        <v>966</v>
      </c>
      <c r="C967" s="134"/>
      <c r="D967" s="83"/>
      <c r="E967" s="84"/>
      <c r="F967" s="83"/>
      <c r="G967" s="85"/>
      <c r="H967" s="85"/>
      <c r="I967" s="86"/>
      <c r="J967" s="86"/>
      <c r="K967" s="85"/>
      <c r="L967" s="86"/>
      <c r="M967" s="118"/>
      <c r="N967" s="108"/>
      <c r="O967" s="109"/>
      <c r="P967" s="110"/>
      <c r="Q967" s="86"/>
      <c r="R967" s="86"/>
      <c r="S967" s="128">
        <f t="shared" si="419"/>
        <v>30479.845939999945</v>
      </c>
      <c r="T967" s="128">
        <f t="shared" si="420"/>
        <v>0</v>
      </c>
      <c r="U967" s="126">
        <f t="shared" si="399"/>
        <v>0</v>
      </c>
      <c r="V967" s="126">
        <f t="shared" si="400"/>
        <v>0</v>
      </c>
      <c r="W967" s="125">
        <f t="shared" si="401"/>
        <v>0</v>
      </c>
      <c r="X967" s="125">
        <f t="shared" si="402"/>
        <v>0</v>
      </c>
      <c r="Y967" s="127">
        <f t="shared" si="403"/>
        <v>1407.0099999999979</v>
      </c>
      <c r="Z967" s="127">
        <f t="shared" si="404"/>
        <v>479.84593999999817</v>
      </c>
      <c r="AA967" s="127">
        <f t="shared" si="405"/>
        <v>1407.0099999999979</v>
      </c>
      <c r="AB967" s="127">
        <f t="shared" si="406"/>
        <v>479.84593999999817</v>
      </c>
      <c r="AC967" s="91" t="str">
        <f>VLOOKUP(WEEKDAY(C967,2),Служебный!K$4:L$10,2)</f>
        <v>сб</v>
      </c>
      <c r="AD967" s="111" t="str">
        <f t="shared" si="414"/>
        <v/>
      </c>
      <c r="AE967" s="91" t="e">
        <f>VLOOKUP(G:G,Служебный!B:G,6,)</f>
        <v>#N/A</v>
      </c>
      <c r="AF967" s="91" t="e">
        <f>VLOOKUP(G:G,Служебный!B:G,3,FALSE)</f>
        <v>#N/A</v>
      </c>
      <c r="AG967" s="91" t="e">
        <f>VLOOKUP(G:G,Служебный!B:G,4,FALSE)</f>
        <v>#N/A</v>
      </c>
      <c r="AH967" s="112">
        <f t="shared" si="407"/>
        <v>0</v>
      </c>
      <c r="AI967" s="112">
        <f t="shared" si="408"/>
        <v>0</v>
      </c>
      <c r="AJ967" s="112" t="str">
        <f t="shared" si="415"/>
        <v>интрадей</v>
      </c>
      <c r="AK967" s="91" t="str">
        <f>IF(D967&lt;Служебный!P$3,"Раньше открытия",IF(D967&gt;Служебный!P$6,"Позже закрытия",IF(D967&lt;Служебный!P$4,Служебный!N$4,IF((D967&gt;Служебный!P$5),Служебный!N$6,Служебный!N$5))))</f>
        <v>9:30 - 11:00</v>
      </c>
      <c r="AL967" s="91">
        <f t="shared" si="409"/>
        <v>0</v>
      </c>
      <c r="AM967" s="91">
        <f t="shared" si="410"/>
        <v>0</v>
      </c>
      <c r="AN967" s="91" t="str">
        <f t="shared" si="421"/>
        <v/>
      </c>
      <c r="AO967" s="91" t="str">
        <f t="shared" si="422"/>
        <v/>
      </c>
      <c r="AP967" s="113" t="str">
        <f t="shared" si="423"/>
        <v/>
      </c>
      <c r="AQ967" s="114">
        <f t="shared" si="416"/>
        <v>0</v>
      </c>
      <c r="AR967" s="114">
        <f t="shared" si="417"/>
        <v>30000</v>
      </c>
      <c r="AS967" s="114">
        <f t="shared" si="418"/>
        <v>1.5994864666664823</v>
      </c>
      <c r="AT967" s="114">
        <f t="shared" si="424"/>
        <v>0</v>
      </c>
      <c r="AU967" s="91">
        <f t="shared" si="411"/>
        <v>0</v>
      </c>
      <c r="AV967" s="91">
        <f t="shared" si="412"/>
        <v>0</v>
      </c>
      <c r="AW967" s="91">
        <f t="shared" si="413"/>
        <v>0</v>
      </c>
      <c r="AX967" s="115">
        <f>IF(AV967=0,AX966,IF(VLOOKUP(C966,Сводный!I:L,2,FALSE)&lt;0,IF(AX966&lt;0,AX966-1,-1),IF(AX966&gt;0,AX966+1,1)))</f>
        <v>-1</v>
      </c>
      <c r="AY967" s="120"/>
    </row>
    <row r="968" spans="1:51" s="25" customFormat="1" ht="11.25">
      <c r="A968" s="124"/>
      <c r="B968" s="116">
        <v>967</v>
      </c>
      <c r="C968" s="134"/>
      <c r="D968" s="83"/>
      <c r="E968" s="84"/>
      <c r="F968" s="83"/>
      <c r="G968" s="85"/>
      <c r="H968" s="85"/>
      <c r="I968" s="86"/>
      <c r="J968" s="86"/>
      <c r="K968" s="85"/>
      <c r="L968" s="86"/>
      <c r="M968" s="118"/>
      <c r="N968" s="108"/>
      <c r="O968" s="109"/>
      <c r="P968" s="110"/>
      <c r="Q968" s="86"/>
      <c r="R968" s="86"/>
      <c r="S968" s="128">
        <f t="shared" si="419"/>
        <v>30479.845939999945</v>
      </c>
      <c r="T968" s="128">
        <f t="shared" si="420"/>
        <v>0</v>
      </c>
      <c r="U968" s="126">
        <f t="shared" si="399"/>
        <v>0</v>
      </c>
      <c r="V968" s="126">
        <f t="shared" si="400"/>
        <v>0</v>
      </c>
      <c r="W968" s="125">
        <f t="shared" si="401"/>
        <v>0</v>
      </c>
      <c r="X968" s="125">
        <f t="shared" si="402"/>
        <v>0</v>
      </c>
      <c r="Y968" s="127">
        <f t="shared" si="403"/>
        <v>1407.0099999999979</v>
      </c>
      <c r="Z968" s="127">
        <f t="shared" si="404"/>
        <v>479.84593999999817</v>
      </c>
      <c r="AA968" s="127">
        <f t="shared" si="405"/>
        <v>1407.0099999999979</v>
      </c>
      <c r="AB968" s="127">
        <f t="shared" si="406"/>
        <v>479.84593999999817</v>
      </c>
      <c r="AC968" s="91" t="str">
        <f>VLOOKUP(WEEKDAY(C968,2),Служебный!K$4:L$10,2)</f>
        <v>сб</v>
      </c>
      <c r="AD968" s="111" t="str">
        <f t="shared" si="414"/>
        <v/>
      </c>
      <c r="AE968" s="91" t="e">
        <f>VLOOKUP(G:G,Служебный!B:G,6,)</f>
        <v>#N/A</v>
      </c>
      <c r="AF968" s="91" t="e">
        <f>VLOOKUP(G:G,Служебный!B:G,3,FALSE)</f>
        <v>#N/A</v>
      </c>
      <c r="AG968" s="91" t="e">
        <f>VLOOKUP(G:G,Служебный!B:G,4,FALSE)</f>
        <v>#N/A</v>
      </c>
      <c r="AH968" s="112">
        <f t="shared" si="407"/>
        <v>0</v>
      </c>
      <c r="AI968" s="112">
        <f t="shared" si="408"/>
        <v>0</v>
      </c>
      <c r="AJ968" s="112" t="str">
        <f t="shared" si="415"/>
        <v>интрадей</v>
      </c>
      <c r="AK968" s="91" t="str">
        <f>IF(D968&lt;Служебный!P$3,"Раньше открытия",IF(D968&gt;Служебный!P$6,"Позже закрытия",IF(D968&lt;Служебный!P$4,Служебный!N$4,IF((D968&gt;Служебный!P$5),Служебный!N$6,Служебный!N$5))))</f>
        <v>9:30 - 11:00</v>
      </c>
      <c r="AL968" s="91">
        <f t="shared" si="409"/>
        <v>0</v>
      </c>
      <c r="AM968" s="91">
        <f t="shared" si="410"/>
        <v>0</v>
      </c>
      <c r="AN968" s="91" t="str">
        <f t="shared" si="421"/>
        <v/>
      </c>
      <c r="AO968" s="91" t="str">
        <f t="shared" si="422"/>
        <v/>
      </c>
      <c r="AP968" s="113" t="str">
        <f t="shared" si="423"/>
        <v/>
      </c>
      <c r="AQ968" s="114">
        <f t="shared" si="416"/>
        <v>0</v>
      </c>
      <c r="AR968" s="114">
        <f t="shared" si="417"/>
        <v>30000</v>
      </c>
      <c r="AS968" s="114">
        <f t="shared" si="418"/>
        <v>1.5994864666664823</v>
      </c>
      <c r="AT968" s="114">
        <f t="shared" si="424"/>
        <v>0</v>
      </c>
      <c r="AU968" s="91">
        <f t="shared" si="411"/>
        <v>0</v>
      </c>
      <c r="AV968" s="91">
        <f t="shared" si="412"/>
        <v>0</v>
      </c>
      <c r="AW968" s="91">
        <f t="shared" si="413"/>
        <v>0</v>
      </c>
      <c r="AX968" s="115">
        <f>IF(AV968=0,AX967,IF(VLOOKUP(C967,Сводный!I:L,2,FALSE)&lt;0,IF(AX967&lt;0,AX967-1,-1),IF(AX967&gt;0,AX967+1,1)))</f>
        <v>-1</v>
      </c>
      <c r="AY968" s="120"/>
    </row>
    <row r="969" spans="1:51" s="25" customFormat="1" ht="11.25">
      <c r="A969" s="124"/>
      <c r="B969" s="116">
        <v>968</v>
      </c>
      <c r="C969" s="134"/>
      <c r="D969" s="83"/>
      <c r="E969" s="84"/>
      <c r="F969" s="83"/>
      <c r="G969" s="85"/>
      <c r="H969" s="85"/>
      <c r="I969" s="86"/>
      <c r="J969" s="86"/>
      <c r="K969" s="85"/>
      <c r="L969" s="86"/>
      <c r="M969" s="118"/>
      <c r="N969" s="108"/>
      <c r="O969" s="109"/>
      <c r="P969" s="110"/>
      <c r="Q969" s="86"/>
      <c r="R969" s="86"/>
      <c r="S969" s="128">
        <f t="shared" si="419"/>
        <v>30479.845939999945</v>
      </c>
      <c r="T969" s="128">
        <f t="shared" si="420"/>
        <v>0</v>
      </c>
      <c r="U969" s="126">
        <f t="shared" si="399"/>
        <v>0</v>
      </c>
      <c r="V969" s="126">
        <f t="shared" si="400"/>
        <v>0</v>
      </c>
      <c r="W969" s="125">
        <f t="shared" si="401"/>
        <v>0</v>
      </c>
      <c r="X969" s="125">
        <f t="shared" si="402"/>
        <v>0</v>
      </c>
      <c r="Y969" s="127">
        <f t="shared" si="403"/>
        <v>1407.0099999999979</v>
      </c>
      <c r="Z969" s="127">
        <f t="shared" si="404"/>
        <v>479.84593999999817</v>
      </c>
      <c r="AA969" s="127">
        <f t="shared" si="405"/>
        <v>1407.0099999999979</v>
      </c>
      <c r="AB969" s="127">
        <f t="shared" si="406"/>
        <v>479.84593999999817</v>
      </c>
      <c r="AC969" s="91" t="str">
        <f>VLOOKUP(WEEKDAY(C969,2),Служебный!K$4:L$10,2)</f>
        <v>сб</v>
      </c>
      <c r="AD969" s="111" t="str">
        <f t="shared" si="414"/>
        <v/>
      </c>
      <c r="AE969" s="91" t="e">
        <f>VLOOKUP(G:G,Служебный!B:G,6,)</f>
        <v>#N/A</v>
      </c>
      <c r="AF969" s="91" t="e">
        <f>VLOOKUP(G:G,Служебный!B:G,3,FALSE)</f>
        <v>#N/A</v>
      </c>
      <c r="AG969" s="91" t="e">
        <f>VLOOKUP(G:G,Служебный!B:G,4,FALSE)</f>
        <v>#N/A</v>
      </c>
      <c r="AH969" s="112">
        <f t="shared" si="407"/>
        <v>0</v>
      </c>
      <c r="AI969" s="112">
        <f t="shared" si="408"/>
        <v>0</v>
      </c>
      <c r="AJ969" s="112" t="str">
        <f t="shared" si="415"/>
        <v>интрадей</v>
      </c>
      <c r="AK969" s="91" t="str">
        <f>IF(D969&lt;Служебный!P$3,"Раньше открытия",IF(D969&gt;Служебный!P$6,"Позже закрытия",IF(D969&lt;Служебный!P$4,Служебный!N$4,IF((D969&gt;Служебный!P$5),Служебный!N$6,Служебный!N$5))))</f>
        <v>9:30 - 11:00</v>
      </c>
      <c r="AL969" s="91">
        <f t="shared" si="409"/>
        <v>0</v>
      </c>
      <c r="AM969" s="91">
        <f t="shared" si="410"/>
        <v>0</v>
      </c>
      <c r="AN969" s="91" t="str">
        <f t="shared" si="421"/>
        <v/>
      </c>
      <c r="AO969" s="91" t="str">
        <f t="shared" si="422"/>
        <v/>
      </c>
      <c r="AP969" s="113" t="str">
        <f t="shared" si="423"/>
        <v/>
      </c>
      <c r="AQ969" s="114">
        <f t="shared" si="416"/>
        <v>0</v>
      </c>
      <c r="AR969" s="114">
        <f t="shared" si="417"/>
        <v>30000</v>
      </c>
      <c r="AS969" s="114">
        <f t="shared" si="418"/>
        <v>1.5994864666664823</v>
      </c>
      <c r="AT969" s="114">
        <f t="shared" si="424"/>
        <v>0</v>
      </c>
      <c r="AU969" s="91">
        <f t="shared" si="411"/>
        <v>0</v>
      </c>
      <c r="AV969" s="91">
        <f t="shared" si="412"/>
        <v>0</v>
      </c>
      <c r="AW969" s="91">
        <f t="shared" si="413"/>
        <v>0</v>
      </c>
      <c r="AX969" s="115">
        <f>IF(AV969=0,AX968,IF(VLOOKUP(C968,Сводный!I:L,2,FALSE)&lt;0,IF(AX968&lt;0,AX968-1,-1),IF(AX968&gt;0,AX968+1,1)))</f>
        <v>-1</v>
      </c>
      <c r="AY969" s="120"/>
    </row>
    <row r="970" spans="1:51" s="25" customFormat="1" ht="11.25">
      <c r="A970" s="124"/>
      <c r="B970" s="116">
        <v>969</v>
      </c>
      <c r="C970" s="134"/>
      <c r="D970" s="83"/>
      <c r="E970" s="84"/>
      <c r="F970" s="83"/>
      <c r="G970" s="85"/>
      <c r="H970" s="85"/>
      <c r="I970" s="86"/>
      <c r="J970" s="86"/>
      <c r="K970" s="85"/>
      <c r="L970" s="86"/>
      <c r="M970" s="118"/>
      <c r="N970" s="108"/>
      <c r="O970" s="109"/>
      <c r="P970" s="110"/>
      <c r="Q970" s="86"/>
      <c r="R970" s="86"/>
      <c r="S970" s="128">
        <f t="shared" si="419"/>
        <v>30479.845939999945</v>
      </c>
      <c r="T970" s="128">
        <f t="shared" si="420"/>
        <v>0</v>
      </c>
      <c r="U970" s="126">
        <f t="shared" si="399"/>
        <v>0</v>
      </c>
      <c r="V970" s="126">
        <f t="shared" si="400"/>
        <v>0</v>
      </c>
      <c r="W970" s="125">
        <f t="shared" si="401"/>
        <v>0</v>
      </c>
      <c r="X970" s="125">
        <f t="shared" si="402"/>
        <v>0</v>
      </c>
      <c r="Y970" s="127">
        <f t="shared" si="403"/>
        <v>1407.0099999999979</v>
      </c>
      <c r="Z970" s="127">
        <f t="shared" si="404"/>
        <v>479.84593999999817</v>
      </c>
      <c r="AA970" s="127">
        <f t="shared" si="405"/>
        <v>1407.0099999999979</v>
      </c>
      <c r="AB970" s="127">
        <f t="shared" si="406"/>
        <v>479.84593999999817</v>
      </c>
      <c r="AC970" s="91" t="str">
        <f>VLOOKUP(WEEKDAY(C970,2),Служебный!K$4:L$10,2)</f>
        <v>сб</v>
      </c>
      <c r="AD970" s="111" t="str">
        <f t="shared" si="414"/>
        <v/>
      </c>
      <c r="AE970" s="91" t="e">
        <f>VLOOKUP(G:G,Служебный!B:G,6,)</f>
        <v>#N/A</v>
      </c>
      <c r="AF970" s="91" t="e">
        <f>VLOOKUP(G:G,Служебный!B:G,3,FALSE)</f>
        <v>#N/A</v>
      </c>
      <c r="AG970" s="91" t="e">
        <f>VLOOKUP(G:G,Служебный!B:G,4,FALSE)</f>
        <v>#N/A</v>
      </c>
      <c r="AH970" s="112">
        <f t="shared" si="407"/>
        <v>0</v>
      </c>
      <c r="AI970" s="112">
        <f t="shared" si="408"/>
        <v>0</v>
      </c>
      <c r="AJ970" s="112" t="str">
        <f t="shared" si="415"/>
        <v>интрадей</v>
      </c>
      <c r="AK970" s="91" t="str">
        <f>IF(D970&lt;Служебный!P$3,"Раньше открытия",IF(D970&gt;Служебный!P$6,"Позже закрытия",IF(D970&lt;Служебный!P$4,Служебный!N$4,IF((D970&gt;Служебный!P$5),Служебный!N$6,Служебный!N$5))))</f>
        <v>9:30 - 11:00</v>
      </c>
      <c r="AL970" s="91">
        <f t="shared" si="409"/>
        <v>0</v>
      </c>
      <c r="AM970" s="91">
        <f t="shared" si="410"/>
        <v>0</v>
      </c>
      <c r="AN970" s="91" t="str">
        <f t="shared" si="421"/>
        <v/>
      </c>
      <c r="AO970" s="91" t="str">
        <f t="shared" si="422"/>
        <v/>
      </c>
      <c r="AP970" s="113" t="str">
        <f t="shared" si="423"/>
        <v/>
      </c>
      <c r="AQ970" s="114">
        <f t="shared" si="416"/>
        <v>0</v>
      </c>
      <c r="AR970" s="114">
        <f t="shared" si="417"/>
        <v>30000</v>
      </c>
      <c r="AS970" s="114">
        <f t="shared" si="418"/>
        <v>1.5994864666664823</v>
      </c>
      <c r="AT970" s="114">
        <f t="shared" si="424"/>
        <v>0</v>
      </c>
      <c r="AU970" s="91">
        <f t="shared" si="411"/>
        <v>0</v>
      </c>
      <c r="AV970" s="91">
        <f t="shared" si="412"/>
        <v>0</v>
      </c>
      <c r="AW970" s="91">
        <f t="shared" si="413"/>
        <v>0</v>
      </c>
      <c r="AX970" s="115">
        <f>IF(AV970=0,AX969,IF(VLOOKUP(C969,Сводный!I:L,2,FALSE)&lt;0,IF(AX969&lt;0,AX969-1,-1),IF(AX969&gt;0,AX969+1,1)))</f>
        <v>-1</v>
      </c>
      <c r="AY970" s="120"/>
    </row>
    <row r="971" spans="1:51" s="25" customFormat="1" ht="11.25">
      <c r="A971" s="124"/>
      <c r="B971" s="116">
        <v>970</v>
      </c>
      <c r="C971" s="134"/>
      <c r="D971" s="83"/>
      <c r="E971" s="84"/>
      <c r="F971" s="83"/>
      <c r="G971" s="85"/>
      <c r="H971" s="85"/>
      <c r="I971" s="86"/>
      <c r="J971" s="86"/>
      <c r="K971" s="85"/>
      <c r="L971" s="86"/>
      <c r="M971" s="118"/>
      <c r="N971" s="108"/>
      <c r="O971" s="109"/>
      <c r="P971" s="110"/>
      <c r="Q971" s="86"/>
      <c r="R971" s="86"/>
      <c r="S971" s="128">
        <f t="shared" si="419"/>
        <v>30479.845939999945</v>
      </c>
      <c r="T971" s="128">
        <f t="shared" si="420"/>
        <v>0</v>
      </c>
      <c r="U971" s="126">
        <f t="shared" si="399"/>
        <v>0</v>
      </c>
      <c r="V971" s="126">
        <f t="shared" si="400"/>
        <v>0</v>
      </c>
      <c r="W971" s="125">
        <f t="shared" si="401"/>
        <v>0</v>
      </c>
      <c r="X971" s="125">
        <f t="shared" si="402"/>
        <v>0</v>
      </c>
      <c r="Y971" s="127">
        <f t="shared" si="403"/>
        <v>1407.0099999999979</v>
      </c>
      <c r="Z971" s="127">
        <f t="shared" si="404"/>
        <v>479.84593999999817</v>
      </c>
      <c r="AA971" s="127">
        <f t="shared" si="405"/>
        <v>1407.0099999999979</v>
      </c>
      <c r="AB971" s="127">
        <f t="shared" si="406"/>
        <v>479.84593999999817</v>
      </c>
      <c r="AC971" s="91" t="str">
        <f>VLOOKUP(WEEKDAY(C971,2),Служебный!K$4:L$10,2)</f>
        <v>сб</v>
      </c>
      <c r="AD971" s="111" t="str">
        <f t="shared" si="414"/>
        <v/>
      </c>
      <c r="AE971" s="91" t="e">
        <f>VLOOKUP(G:G,Служебный!B:G,6,)</f>
        <v>#N/A</v>
      </c>
      <c r="AF971" s="91" t="e">
        <f>VLOOKUP(G:G,Служебный!B:G,3,FALSE)</f>
        <v>#N/A</v>
      </c>
      <c r="AG971" s="91" t="e">
        <f>VLOOKUP(G:G,Служебный!B:G,4,FALSE)</f>
        <v>#N/A</v>
      </c>
      <c r="AH971" s="112">
        <f t="shared" si="407"/>
        <v>0</v>
      </c>
      <c r="AI971" s="112">
        <f t="shared" si="408"/>
        <v>0</v>
      </c>
      <c r="AJ971" s="112" t="str">
        <f t="shared" si="415"/>
        <v>интрадей</v>
      </c>
      <c r="AK971" s="91" t="str">
        <f>IF(D971&lt;Служебный!P$3,"Раньше открытия",IF(D971&gt;Служебный!P$6,"Позже закрытия",IF(D971&lt;Служебный!P$4,Служебный!N$4,IF((D971&gt;Служебный!P$5),Служебный!N$6,Служебный!N$5))))</f>
        <v>9:30 - 11:00</v>
      </c>
      <c r="AL971" s="91">
        <f t="shared" si="409"/>
        <v>0</v>
      </c>
      <c r="AM971" s="91">
        <f t="shared" si="410"/>
        <v>0</v>
      </c>
      <c r="AN971" s="91" t="str">
        <f t="shared" si="421"/>
        <v/>
      </c>
      <c r="AO971" s="91" t="str">
        <f t="shared" si="422"/>
        <v/>
      </c>
      <c r="AP971" s="113" t="str">
        <f t="shared" si="423"/>
        <v/>
      </c>
      <c r="AQ971" s="114">
        <f t="shared" si="416"/>
        <v>0</v>
      </c>
      <c r="AR971" s="114">
        <f t="shared" si="417"/>
        <v>30000</v>
      </c>
      <c r="AS971" s="114">
        <f t="shared" si="418"/>
        <v>1.5994864666664823</v>
      </c>
      <c r="AT971" s="114">
        <f t="shared" si="424"/>
        <v>0</v>
      </c>
      <c r="AU971" s="91">
        <f t="shared" si="411"/>
        <v>0</v>
      </c>
      <c r="AV971" s="91">
        <f t="shared" si="412"/>
        <v>0</v>
      </c>
      <c r="AW971" s="91">
        <f t="shared" si="413"/>
        <v>0</v>
      </c>
      <c r="AX971" s="115">
        <f>IF(AV971=0,AX970,IF(VLOOKUP(C970,Сводный!I:L,2,FALSE)&lt;0,IF(AX970&lt;0,AX970-1,-1),IF(AX970&gt;0,AX970+1,1)))</f>
        <v>-1</v>
      </c>
      <c r="AY971" s="120"/>
    </row>
    <row r="972" spans="1:51" s="25" customFormat="1" ht="11.25">
      <c r="A972" s="124"/>
      <c r="B972" s="116">
        <v>971</v>
      </c>
      <c r="C972" s="134"/>
      <c r="D972" s="83"/>
      <c r="E972" s="84"/>
      <c r="F972" s="83"/>
      <c r="G972" s="85"/>
      <c r="H972" s="85"/>
      <c r="I972" s="86"/>
      <c r="J972" s="86"/>
      <c r="K972" s="85"/>
      <c r="L972" s="86"/>
      <c r="M972" s="118"/>
      <c r="N972" s="108"/>
      <c r="O972" s="109"/>
      <c r="P972" s="110"/>
      <c r="Q972" s="86"/>
      <c r="R972" s="86"/>
      <c r="S972" s="128">
        <f t="shared" si="419"/>
        <v>30479.845939999945</v>
      </c>
      <c r="T972" s="128">
        <f t="shared" si="420"/>
        <v>0</v>
      </c>
      <c r="U972" s="126">
        <f t="shared" si="399"/>
        <v>0</v>
      </c>
      <c r="V972" s="126">
        <f t="shared" si="400"/>
        <v>0</v>
      </c>
      <c r="W972" s="125">
        <f t="shared" si="401"/>
        <v>0</v>
      </c>
      <c r="X972" s="125">
        <f t="shared" si="402"/>
        <v>0</v>
      </c>
      <c r="Y972" s="127">
        <f t="shared" si="403"/>
        <v>1407.0099999999979</v>
      </c>
      <c r="Z972" s="127">
        <f t="shared" si="404"/>
        <v>479.84593999999817</v>
      </c>
      <c r="AA972" s="127">
        <f t="shared" si="405"/>
        <v>1407.0099999999979</v>
      </c>
      <c r="AB972" s="127">
        <f t="shared" si="406"/>
        <v>479.84593999999817</v>
      </c>
      <c r="AC972" s="91" t="str">
        <f>VLOOKUP(WEEKDAY(C972,2),Служебный!K$4:L$10,2)</f>
        <v>сб</v>
      </c>
      <c r="AD972" s="111" t="str">
        <f t="shared" si="414"/>
        <v/>
      </c>
      <c r="AE972" s="91" t="e">
        <f>VLOOKUP(G:G,Служебный!B:G,6,)</f>
        <v>#N/A</v>
      </c>
      <c r="AF972" s="91" t="e">
        <f>VLOOKUP(G:G,Служебный!B:G,3,FALSE)</f>
        <v>#N/A</v>
      </c>
      <c r="AG972" s="91" t="e">
        <f>VLOOKUP(G:G,Служебный!B:G,4,FALSE)</f>
        <v>#N/A</v>
      </c>
      <c r="AH972" s="112">
        <f t="shared" si="407"/>
        <v>0</v>
      </c>
      <c r="AI972" s="112">
        <f t="shared" si="408"/>
        <v>0</v>
      </c>
      <c r="AJ972" s="112" t="str">
        <f t="shared" si="415"/>
        <v>интрадей</v>
      </c>
      <c r="AK972" s="91" t="str">
        <f>IF(D972&lt;Служебный!P$3,"Раньше открытия",IF(D972&gt;Служебный!P$6,"Позже закрытия",IF(D972&lt;Служебный!P$4,Служебный!N$4,IF((D972&gt;Служебный!P$5),Служебный!N$6,Служебный!N$5))))</f>
        <v>9:30 - 11:00</v>
      </c>
      <c r="AL972" s="91">
        <f t="shared" si="409"/>
        <v>0</v>
      </c>
      <c r="AM972" s="91">
        <f t="shared" si="410"/>
        <v>0</v>
      </c>
      <c r="AN972" s="91" t="str">
        <f t="shared" si="421"/>
        <v/>
      </c>
      <c r="AO972" s="91" t="str">
        <f t="shared" si="422"/>
        <v/>
      </c>
      <c r="AP972" s="113" t="str">
        <f t="shared" si="423"/>
        <v/>
      </c>
      <c r="AQ972" s="114">
        <f t="shared" si="416"/>
        <v>0</v>
      </c>
      <c r="AR972" s="114">
        <f t="shared" si="417"/>
        <v>30000</v>
      </c>
      <c r="AS972" s="114">
        <f t="shared" si="418"/>
        <v>1.5994864666664823</v>
      </c>
      <c r="AT972" s="114">
        <f t="shared" si="424"/>
        <v>0</v>
      </c>
      <c r="AU972" s="91">
        <f t="shared" si="411"/>
        <v>0</v>
      </c>
      <c r="AV972" s="91">
        <f t="shared" si="412"/>
        <v>0</v>
      </c>
      <c r="AW972" s="91">
        <f t="shared" si="413"/>
        <v>0</v>
      </c>
      <c r="AX972" s="115">
        <f>IF(AV972=0,AX971,IF(VLOOKUP(C971,Сводный!I:L,2,FALSE)&lt;0,IF(AX971&lt;0,AX971-1,-1),IF(AX971&gt;0,AX971+1,1)))</f>
        <v>-1</v>
      </c>
      <c r="AY972" s="120"/>
    </row>
    <row r="973" spans="1:51" s="25" customFormat="1" ht="11.25">
      <c r="A973" s="124"/>
      <c r="B973" s="116">
        <v>972</v>
      </c>
      <c r="C973" s="134"/>
      <c r="D973" s="83"/>
      <c r="E973" s="84"/>
      <c r="F973" s="83"/>
      <c r="G973" s="85"/>
      <c r="H973" s="85"/>
      <c r="I973" s="86"/>
      <c r="J973" s="86"/>
      <c r="K973" s="85"/>
      <c r="L973" s="86"/>
      <c r="M973" s="118"/>
      <c r="N973" s="108"/>
      <c r="O973" s="109"/>
      <c r="P973" s="110"/>
      <c r="Q973" s="86"/>
      <c r="R973" s="86"/>
      <c r="S973" s="128">
        <f t="shared" si="419"/>
        <v>30479.845939999945</v>
      </c>
      <c r="T973" s="128">
        <f t="shared" si="420"/>
        <v>0</v>
      </c>
      <c r="U973" s="126">
        <f t="shared" si="399"/>
        <v>0</v>
      </c>
      <c r="V973" s="126">
        <f t="shared" si="400"/>
        <v>0</v>
      </c>
      <c r="W973" s="125">
        <f t="shared" si="401"/>
        <v>0</v>
      </c>
      <c r="X973" s="125">
        <f t="shared" si="402"/>
        <v>0</v>
      </c>
      <c r="Y973" s="127">
        <f t="shared" si="403"/>
        <v>1407.0099999999979</v>
      </c>
      <c r="Z973" s="127">
        <f t="shared" si="404"/>
        <v>479.84593999999817</v>
      </c>
      <c r="AA973" s="127">
        <f t="shared" si="405"/>
        <v>1407.0099999999979</v>
      </c>
      <c r="AB973" s="127">
        <f t="shared" si="406"/>
        <v>479.84593999999817</v>
      </c>
      <c r="AC973" s="91" t="str">
        <f>VLOOKUP(WEEKDAY(C973,2),Служебный!K$4:L$10,2)</f>
        <v>сб</v>
      </c>
      <c r="AD973" s="111" t="str">
        <f t="shared" si="414"/>
        <v/>
      </c>
      <c r="AE973" s="91" t="e">
        <f>VLOOKUP(G:G,Служебный!B:G,6,)</f>
        <v>#N/A</v>
      </c>
      <c r="AF973" s="91" t="e">
        <f>VLOOKUP(G:G,Служебный!B:G,3,FALSE)</f>
        <v>#N/A</v>
      </c>
      <c r="AG973" s="91" t="e">
        <f>VLOOKUP(G:G,Служебный!B:G,4,FALSE)</f>
        <v>#N/A</v>
      </c>
      <c r="AH973" s="112">
        <f t="shared" si="407"/>
        <v>0</v>
      </c>
      <c r="AI973" s="112">
        <f t="shared" si="408"/>
        <v>0</v>
      </c>
      <c r="AJ973" s="112" t="str">
        <f t="shared" si="415"/>
        <v>интрадей</v>
      </c>
      <c r="AK973" s="91" t="str">
        <f>IF(D973&lt;Служебный!P$3,"Раньше открытия",IF(D973&gt;Служебный!P$6,"Позже закрытия",IF(D973&lt;Служебный!P$4,Служебный!N$4,IF((D973&gt;Служебный!P$5),Служебный!N$6,Служебный!N$5))))</f>
        <v>9:30 - 11:00</v>
      </c>
      <c r="AL973" s="91">
        <f t="shared" si="409"/>
        <v>0</v>
      </c>
      <c r="AM973" s="91">
        <f t="shared" si="410"/>
        <v>0</v>
      </c>
      <c r="AN973" s="91" t="str">
        <f t="shared" si="421"/>
        <v/>
      </c>
      <c r="AO973" s="91" t="str">
        <f t="shared" si="422"/>
        <v/>
      </c>
      <c r="AP973" s="113" t="str">
        <f t="shared" si="423"/>
        <v/>
      </c>
      <c r="AQ973" s="114">
        <f t="shared" si="416"/>
        <v>0</v>
      </c>
      <c r="AR973" s="114">
        <f t="shared" si="417"/>
        <v>30000</v>
      </c>
      <c r="AS973" s="114">
        <f t="shared" si="418"/>
        <v>1.5994864666664823</v>
      </c>
      <c r="AT973" s="114">
        <f t="shared" si="424"/>
        <v>0</v>
      </c>
      <c r="AU973" s="91">
        <f t="shared" si="411"/>
        <v>0</v>
      </c>
      <c r="AV973" s="91">
        <f t="shared" si="412"/>
        <v>0</v>
      </c>
      <c r="AW973" s="91">
        <f t="shared" si="413"/>
        <v>0</v>
      </c>
      <c r="AX973" s="115">
        <f>IF(AV973=0,AX972,IF(VLOOKUP(C972,Сводный!I:L,2,FALSE)&lt;0,IF(AX972&lt;0,AX972-1,-1),IF(AX972&gt;0,AX972+1,1)))</f>
        <v>-1</v>
      </c>
      <c r="AY973" s="120"/>
    </row>
    <row r="974" spans="1:51" s="25" customFormat="1" ht="11.25">
      <c r="A974" s="124"/>
      <c r="B974" s="116">
        <v>973</v>
      </c>
      <c r="C974" s="134"/>
      <c r="D974" s="83"/>
      <c r="E974" s="84"/>
      <c r="F974" s="83"/>
      <c r="G974" s="85"/>
      <c r="H974" s="85"/>
      <c r="I974" s="86"/>
      <c r="J974" s="86"/>
      <c r="K974" s="85"/>
      <c r="L974" s="86"/>
      <c r="M974" s="118"/>
      <c r="N974" s="108"/>
      <c r="O974" s="109"/>
      <c r="P974" s="110"/>
      <c r="Q974" s="86"/>
      <c r="R974" s="86"/>
      <c r="S974" s="128">
        <f t="shared" si="419"/>
        <v>30479.845939999945</v>
      </c>
      <c r="T974" s="128">
        <f t="shared" si="420"/>
        <v>0</v>
      </c>
      <c r="U974" s="126">
        <f t="shared" si="399"/>
        <v>0</v>
      </c>
      <c r="V974" s="126">
        <f t="shared" si="400"/>
        <v>0</v>
      </c>
      <c r="W974" s="125">
        <f t="shared" si="401"/>
        <v>0</v>
      </c>
      <c r="X974" s="125">
        <f t="shared" si="402"/>
        <v>0</v>
      </c>
      <c r="Y974" s="127">
        <f t="shared" si="403"/>
        <v>1407.0099999999979</v>
      </c>
      <c r="Z974" s="127">
        <f t="shared" si="404"/>
        <v>479.84593999999817</v>
      </c>
      <c r="AA974" s="127">
        <f t="shared" si="405"/>
        <v>1407.0099999999979</v>
      </c>
      <c r="AB974" s="127">
        <f t="shared" si="406"/>
        <v>479.84593999999817</v>
      </c>
      <c r="AC974" s="91" t="str">
        <f>VLOOKUP(WEEKDAY(C974,2),Служебный!K$4:L$10,2)</f>
        <v>сб</v>
      </c>
      <c r="AD974" s="111" t="str">
        <f t="shared" si="414"/>
        <v/>
      </c>
      <c r="AE974" s="91" t="e">
        <f>VLOOKUP(G:G,Служебный!B:G,6,)</f>
        <v>#N/A</v>
      </c>
      <c r="AF974" s="91" t="e">
        <f>VLOOKUP(G:G,Служебный!B:G,3,FALSE)</f>
        <v>#N/A</v>
      </c>
      <c r="AG974" s="91" t="e">
        <f>VLOOKUP(G:G,Служебный!B:G,4,FALSE)</f>
        <v>#N/A</v>
      </c>
      <c r="AH974" s="112">
        <f t="shared" si="407"/>
        <v>0</v>
      </c>
      <c r="AI974" s="112">
        <f t="shared" si="408"/>
        <v>0</v>
      </c>
      <c r="AJ974" s="112" t="str">
        <f t="shared" si="415"/>
        <v>интрадей</v>
      </c>
      <c r="AK974" s="91" t="str">
        <f>IF(D974&lt;Служебный!P$3,"Раньше открытия",IF(D974&gt;Служебный!P$6,"Позже закрытия",IF(D974&lt;Служебный!P$4,Служебный!N$4,IF((D974&gt;Служебный!P$5),Служебный!N$6,Служебный!N$5))))</f>
        <v>9:30 - 11:00</v>
      </c>
      <c r="AL974" s="91">
        <f t="shared" si="409"/>
        <v>0</v>
      </c>
      <c r="AM974" s="91">
        <f t="shared" si="410"/>
        <v>0</v>
      </c>
      <c r="AN974" s="91" t="str">
        <f t="shared" si="421"/>
        <v/>
      </c>
      <c r="AO974" s="91" t="str">
        <f t="shared" si="422"/>
        <v/>
      </c>
      <c r="AP974" s="113" t="str">
        <f t="shared" si="423"/>
        <v/>
      </c>
      <c r="AQ974" s="114">
        <f t="shared" si="416"/>
        <v>0</v>
      </c>
      <c r="AR974" s="114">
        <f t="shared" si="417"/>
        <v>30000</v>
      </c>
      <c r="AS974" s="114">
        <f t="shared" si="418"/>
        <v>1.5994864666664823</v>
      </c>
      <c r="AT974" s="114">
        <f t="shared" si="424"/>
        <v>0</v>
      </c>
      <c r="AU974" s="91">
        <f t="shared" si="411"/>
        <v>0</v>
      </c>
      <c r="AV974" s="91">
        <f t="shared" si="412"/>
        <v>0</v>
      </c>
      <c r="AW974" s="91">
        <f t="shared" si="413"/>
        <v>0</v>
      </c>
      <c r="AX974" s="115">
        <f>IF(AV974=0,AX973,IF(VLOOKUP(C973,Сводный!I:L,2,FALSE)&lt;0,IF(AX973&lt;0,AX973-1,-1),IF(AX973&gt;0,AX973+1,1)))</f>
        <v>-1</v>
      </c>
      <c r="AY974" s="120"/>
    </row>
    <row r="975" spans="1:51" s="25" customFormat="1" ht="11.25">
      <c r="A975" s="124"/>
      <c r="B975" s="116">
        <v>974</v>
      </c>
      <c r="C975" s="134"/>
      <c r="D975" s="83"/>
      <c r="E975" s="84"/>
      <c r="F975" s="83"/>
      <c r="G975" s="85"/>
      <c r="H975" s="85"/>
      <c r="I975" s="86"/>
      <c r="J975" s="86"/>
      <c r="K975" s="85"/>
      <c r="L975" s="86"/>
      <c r="M975" s="118"/>
      <c r="N975" s="108"/>
      <c r="O975" s="109"/>
      <c r="P975" s="110"/>
      <c r="Q975" s="86"/>
      <c r="R975" s="86"/>
      <c r="S975" s="128">
        <f t="shared" si="419"/>
        <v>30479.845939999945</v>
      </c>
      <c r="T975" s="128">
        <f t="shared" si="420"/>
        <v>0</v>
      </c>
      <c r="U975" s="126">
        <f t="shared" si="399"/>
        <v>0</v>
      </c>
      <c r="V975" s="126">
        <f t="shared" si="400"/>
        <v>0</v>
      </c>
      <c r="W975" s="125">
        <f t="shared" si="401"/>
        <v>0</v>
      </c>
      <c r="X975" s="125">
        <f t="shared" si="402"/>
        <v>0</v>
      </c>
      <c r="Y975" s="127">
        <f t="shared" si="403"/>
        <v>1407.0099999999979</v>
      </c>
      <c r="Z975" s="127">
        <f t="shared" si="404"/>
        <v>479.84593999999817</v>
      </c>
      <c r="AA975" s="127">
        <f t="shared" si="405"/>
        <v>1407.0099999999979</v>
      </c>
      <c r="AB975" s="127">
        <f t="shared" si="406"/>
        <v>479.84593999999817</v>
      </c>
      <c r="AC975" s="91" t="str">
        <f>VLOOKUP(WEEKDAY(C975,2),Служебный!K$4:L$10,2)</f>
        <v>сб</v>
      </c>
      <c r="AD975" s="111" t="str">
        <f t="shared" si="414"/>
        <v/>
      </c>
      <c r="AE975" s="91" t="e">
        <f>VLOOKUP(G:G,Служебный!B:G,6,)</f>
        <v>#N/A</v>
      </c>
      <c r="AF975" s="91" t="e">
        <f>VLOOKUP(G:G,Служебный!B:G,3,FALSE)</f>
        <v>#N/A</v>
      </c>
      <c r="AG975" s="91" t="e">
        <f>VLOOKUP(G:G,Служебный!B:G,4,FALSE)</f>
        <v>#N/A</v>
      </c>
      <c r="AH975" s="112">
        <f t="shared" si="407"/>
        <v>0</v>
      </c>
      <c r="AI975" s="112">
        <f t="shared" si="408"/>
        <v>0</v>
      </c>
      <c r="AJ975" s="112" t="str">
        <f t="shared" si="415"/>
        <v>интрадей</v>
      </c>
      <c r="AK975" s="91" t="str">
        <f>IF(D975&lt;Служебный!P$3,"Раньше открытия",IF(D975&gt;Служебный!P$6,"Позже закрытия",IF(D975&lt;Служебный!P$4,Служебный!N$4,IF((D975&gt;Служебный!P$5),Служебный!N$6,Служебный!N$5))))</f>
        <v>9:30 - 11:00</v>
      </c>
      <c r="AL975" s="91">
        <f t="shared" si="409"/>
        <v>0</v>
      </c>
      <c r="AM975" s="91">
        <f t="shared" si="410"/>
        <v>0</v>
      </c>
      <c r="AN975" s="91" t="str">
        <f t="shared" si="421"/>
        <v/>
      </c>
      <c r="AO975" s="91" t="str">
        <f t="shared" si="422"/>
        <v/>
      </c>
      <c r="AP975" s="113" t="str">
        <f t="shared" si="423"/>
        <v/>
      </c>
      <c r="AQ975" s="114">
        <f t="shared" si="416"/>
        <v>0</v>
      </c>
      <c r="AR975" s="114">
        <f t="shared" si="417"/>
        <v>30000</v>
      </c>
      <c r="AS975" s="114">
        <f t="shared" si="418"/>
        <v>1.5994864666664823</v>
      </c>
      <c r="AT975" s="114">
        <f t="shared" si="424"/>
        <v>0</v>
      </c>
      <c r="AU975" s="91">
        <f t="shared" si="411"/>
        <v>0</v>
      </c>
      <c r="AV975" s="91">
        <f t="shared" si="412"/>
        <v>0</v>
      </c>
      <c r="AW975" s="91">
        <f t="shared" si="413"/>
        <v>0</v>
      </c>
      <c r="AX975" s="115">
        <f>IF(AV975=0,AX974,IF(VLOOKUP(C974,Сводный!I:L,2,FALSE)&lt;0,IF(AX974&lt;0,AX974-1,-1),IF(AX974&gt;0,AX974+1,1)))</f>
        <v>-1</v>
      </c>
      <c r="AY975" s="120"/>
    </row>
    <row r="976" spans="1:51" s="25" customFormat="1" ht="11.25">
      <c r="A976" s="124"/>
      <c r="B976" s="116">
        <v>975</v>
      </c>
      <c r="C976" s="134"/>
      <c r="D976" s="83"/>
      <c r="E976" s="84"/>
      <c r="F976" s="83"/>
      <c r="G976" s="85"/>
      <c r="H976" s="85"/>
      <c r="I976" s="86"/>
      <c r="J976" s="86"/>
      <c r="K976" s="85"/>
      <c r="L976" s="86"/>
      <c r="M976" s="118"/>
      <c r="N976" s="108"/>
      <c r="O976" s="109"/>
      <c r="P976" s="110"/>
      <c r="Q976" s="86"/>
      <c r="R976" s="86"/>
      <c r="S976" s="128">
        <f t="shared" si="419"/>
        <v>30479.845939999945</v>
      </c>
      <c r="T976" s="128">
        <f t="shared" si="420"/>
        <v>0</v>
      </c>
      <c r="U976" s="126">
        <f t="shared" ref="U976:U1000" si="425">I976*ABS(K976)</f>
        <v>0</v>
      </c>
      <c r="V976" s="126">
        <f t="shared" ref="V976:V1000" si="426">J976*ABS(K976)</f>
        <v>0</v>
      </c>
      <c r="W976" s="125">
        <f t="shared" ref="W976:W1000" si="427">IF(H976="s",U976-V976,V976-U976)</f>
        <v>0</v>
      </c>
      <c r="X976" s="125">
        <f t="shared" ref="X976:X1000" si="428">W976-T976</f>
        <v>0</v>
      </c>
      <c r="Y976" s="127">
        <f t="shared" ref="Y976:Y1000" si="429">Y975+W975</f>
        <v>1407.0099999999979</v>
      </c>
      <c r="Z976" s="127">
        <f t="shared" ref="Z976:Z1000" si="430">Z975+X975</f>
        <v>479.84593999999817</v>
      </c>
      <c r="AA976" s="127">
        <f t="shared" ref="AA976:AA1000" si="431">Y976+W976</f>
        <v>1407.0099999999979</v>
      </c>
      <c r="AB976" s="127">
        <f t="shared" ref="AB976:AB1000" si="432">Z976+X976</f>
        <v>479.84593999999817</v>
      </c>
      <c r="AC976" s="91" t="str">
        <f>VLOOKUP(WEEKDAY(C976,2),Служебный!K$4:L$10,2)</f>
        <v>сб</v>
      </c>
      <c r="AD976" s="111" t="str">
        <f t="shared" si="414"/>
        <v/>
      </c>
      <c r="AE976" s="91" t="e">
        <f>VLOOKUP(G:G,Служебный!B:G,6,)</f>
        <v>#N/A</v>
      </c>
      <c r="AF976" s="91" t="e">
        <f>VLOOKUP(G:G,Служебный!B:G,3,FALSE)</f>
        <v>#N/A</v>
      </c>
      <c r="AG976" s="91" t="e">
        <f>VLOOKUP(G:G,Служебный!B:G,4,FALSE)</f>
        <v>#N/A</v>
      </c>
      <c r="AH976" s="112">
        <f t="shared" ref="AH976:AH1000" si="433">ROUND(((E976+F976)-(C976+D976))*86400,0)</f>
        <v>0</v>
      </c>
      <c r="AI976" s="112">
        <f t="shared" ref="AI976:AI1000" si="434">IF(FLOOR((AH976/60),15)&gt;400,"Среднесрок",FLOOR((AH976/60),15))</f>
        <v>0</v>
      </c>
      <c r="AJ976" s="112" t="str">
        <f t="shared" si="415"/>
        <v>интрадей</v>
      </c>
      <c r="AK976" s="91" t="str">
        <f>IF(D976&lt;Служебный!P$3,"Раньше открытия",IF(D976&gt;Служебный!P$6,"Позже закрытия",IF(D976&lt;Служебный!P$4,Служебный!N$4,IF((D976&gt;Служебный!P$5),Служебный!N$6,Служебный!N$5))))</f>
        <v>9:30 - 11:00</v>
      </c>
      <c r="AL976" s="91">
        <f t="shared" ref="AL976:AL1000" si="435">IF(X976&gt;0,X976,0)</f>
        <v>0</v>
      </c>
      <c r="AM976" s="91">
        <f t="shared" ref="AM976:AM1000" si="436">IF(X976&lt;0,X976,0)</f>
        <v>0</v>
      </c>
      <c r="AN976" s="91" t="str">
        <f t="shared" si="421"/>
        <v/>
      </c>
      <c r="AO976" s="91" t="str">
        <f t="shared" si="422"/>
        <v/>
      </c>
      <c r="AP976" s="113" t="str">
        <f t="shared" si="423"/>
        <v/>
      </c>
      <c r="AQ976" s="114">
        <f t="shared" si="416"/>
        <v>0</v>
      </c>
      <c r="AR976" s="114">
        <f t="shared" si="417"/>
        <v>30000</v>
      </c>
      <c r="AS976" s="114">
        <f t="shared" si="418"/>
        <v>1.5994864666664823</v>
      </c>
      <c r="AT976" s="114">
        <f t="shared" si="424"/>
        <v>0</v>
      </c>
      <c r="AU976" s="91">
        <f t="shared" ref="AU976:AU1000" si="437">IF(C976&lt;&gt;C975,Z976,0)</f>
        <v>0</v>
      </c>
      <c r="AV976" s="91">
        <f t="shared" ref="AV976:AV1000" si="438">IF(C976&lt;&gt;C977,AB976,0)</f>
        <v>0</v>
      </c>
      <c r="AW976" s="91">
        <f t="shared" ref="AW976:AW1000" si="439">CEILING(I976,5)</f>
        <v>0</v>
      </c>
      <c r="AX976" s="115">
        <f>IF(AV976=0,AX975,IF(VLOOKUP(C975,Сводный!I:L,2,FALSE)&lt;0,IF(AX975&lt;0,AX975-1,-1),IF(AX975&gt;0,AX975+1,1)))</f>
        <v>-1</v>
      </c>
      <c r="AY976" s="120"/>
    </row>
    <row r="977" spans="1:51" s="25" customFormat="1" ht="11.25">
      <c r="A977" s="124"/>
      <c r="B977" s="116">
        <v>976</v>
      </c>
      <c r="C977" s="134"/>
      <c r="D977" s="83"/>
      <c r="E977" s="84"/>
      <c r="F977" s="83"/>
      <c r="G977" s="85"/>
      <c r="H977" s="85"/>
      <c r="I977" s="86"/>
      <c r="J977" s="86"/>
      <c r="K977" s="85"/>
      <c r="L977" s="86"/>
      <c r="M977" s="118"/>
      <c r="N977" s="108"/>
      <c r="O977" s="109"/>
      <c r="P977" s="110"/>
      <c r="Q977" s="86"/>
      <c r="R977" s="86"/>
      <c r="S977" s="128">
        <f t="shared" si="419"/>
        <v>30479.845939999945</v>
      </c>
      <c r="T977" s="128">
        <f t="shared" si="420"/>
        <v>0</v>
      </c>
      <c r="U977" s="126">
        <f t="shared" si="425"/>
        <v>0</v>
      </c>
      <c r="V977" s="126">
        <f t="shared" si="426"/>
        <v>0</v>
      </c>
      <c r="W977" s="125">
        <f t="shared" si="427"/>
        <v>0</v>
      </c>
      <c r="X977" s="125">
        <f t="shared" si="428"/>
        <v>0</v>
      </c>
      <c r="Y977" s="127">
        <f t="shared" si="429"/>
        <v>1407.0099999999979</v>
      </c>
      <c r="Z977" s="127">
        <f t="shared" si="430"/>
        <v>479.84593999999817</v>
      </c>
      <c r="AA977" s="127">
        <f t="shared" si="431"/>
        <v>1407.0099999999979</v>
      </c>
      <c r="AB977" s="127">
        <f t="shared" si="432"/>
        <v>479.84593999999817</v>
      </c>
      <c r="AC977" s="91" t="str">
        <f>VLOOKUP(WEEKDAY(C977,2),Служебный!K$4:L$10,2)</f>
        <v>сб</v>
      </c>
      <c r="AD977" s="111" t="str">
        <f t="shared" ref="AD977:AD1000" si="440">IF(G977 &lt;&gt; "",TEXT((HOUR(D977)),0)&amp;"-"&amp;TEXT(HOUR(D977)+1,0),"")</f>
        <v/>
      </c>
      <c r="AE977" s="91" t="e">
        <f>VLOOKUP(G:G,Служебный!B:G,6,)</f>
        <v>#N/A</v>
      </c>
      <c r="AF977" s="91" t="e">
        <f>VLOOKUP(G:G,Служебный!B:G,3,FALSE)</f>
        <v>#N/A</v>
      </c>
      <c r="AG977" s="91" t="e">
        <f>VLOOKUP(G:G,Служебный!B:G,4,FALSE)</f>
        <v>#N/A</v>
      </c>
      <c r="AH977" s="112">
        <f t="shared" si="433"/>
        <v>0</v>
      </c>
      <c r="AI977" s="112">
        <f t="shared" si="434"/>
        <v>0</v>
      </c>
      <c r="AJ977" s="112" t="str">
        <f t="shared" si="415"/>
        <v>интрадей</v>
      </c>
      <c r="AK977" s="91" t="str">
        <f>IF(D977&lt;Служебный!P$3,"Раньше открытия",IF(D977&gt;Служебный!P$6,"Позже закрытия",IF(D977&lt;Служебный!P$4,Служебный!N$4,IF((D977&gt;Служебный!P$5),Служебный!N$6,Служебный!N$5))))</f>
        <v>9:30 - 11:00</v>
      </c>
      <c r="AL977" s="91">
        <f t="shared" si="435"/>
        <v>0</v>
      </c>
      <c r="AM977" s="91">
        <f t="shared" si="436"/>
        <v>0</v>
      </c>
      <c r="AN977" s="91" t="str">
        <f t="shared" si="421"/>
        <v/>
      </c>
      <c r="AO977" s="91" t="str">
        <f t="shared" si="422"/>
        <v/>
      </c>
      <c r="AP977" s="113" t="str">
        <f t="shared" si="423"/>
        <v/>
      </c>
      <c r="AQ977" s="114">
        <f t="shared" si="416"/>
        <v>0</v>
      </c>
      <c r="AR977" s="114">
        <f t="shared" si="417"/>
        <v>30000</v>
      </c>
      <c r="AS977" s="114">
        <f t="shared" si="418"/>
        <v>1.5994864666664823</v>
      </c>
      <c r="AT977" s="114">
        <f t="shared" si="424"/>
        <v>0</v>
      </c>
      <c r="AU977" s="91">
        <f t="shared" si="437"/>
        <v>0</v>
      </c>
      <c r="AV977" s="91">
        <f t="shared" si="438"/>
        <v>0</v>
      </c>
      <c r="AW977" s="91">
        <f t="shared" si="439"/>
        <v>0</v>
      </c>
      <c r="AX977" s="115">
        <f>IF(AV977=0,AX976,IF(VLOOKUP(C976,Сводный!I:L,2,FALSE)&lt;0,IF(AX976&lt;0,AX976-1,-1),IF(AX976&gt;0,AX976+1,1)))</f>
        <v>-1</v>
      </c>
      <c r="AY977" s="120"/>
    </row>
    <row r="978" spans="1:51" s="25" customFormat="1" ht="11.25">
      <c r="A978" s="124"/>
      <c r="B978" s="116">
        <v>977</v>
      </c>
      <c r="C978" s="134"/>
      <c r="D978" s="83"/>
      <c r="E978" s="84"/>
      <c r="F978" s="83"/>
      <c r="G978" s="85"/>
      <c r="H978" s="85"/>
      <c r="I978" s="86"/>
      <c r="J978" s="86"/>
      <c r="K978" s="85"/>
      <c r="L978" s="86"/>
      <c r="M978" s="118"/>
      <c r="N978" s="108"/>
      <c r="O978" s="109"/>
      <c r="P978" s="110"/>
      <c r="Q978" s="86"/>
      <c r="R978" s="86"/>
      <c r="S978" s="128">
        <f t="shared" si="419"/>
        <v>30479.845939999945</v>
      </c>
      <c r="T978" s="128">
        <f t="shared" si="420"/>
        <v>0</v>
      </c>
      <c r="U978" s="126">
        <f t="shared" si="425"/>
        <v>0</v>
      </c>
      <c r="V978" s="126">
        <f t="shared" si="426"/>
        <v>0</v>
      </c>
      <c r="W978" s="125">
        <f t="shared" si="427"/>
        <v>0</v>
      </c>
      <c r="X978" s="125">
        <f t="shared" si="428"/>
        <v>0</v>
      </c>
      <c r="Y978" s="127">
        <f t="shared" si="429"/>
        <v>1407.0099999999979</v>
      </c>
      <c r="Z978" s="127">
        <f t="shared" si="430"/>
        <v>479.84593999999817</v>
      </c>
      <c r="AA978" s="127">
        <f t="shared" si="431"/>
        <v>1407.0099999999979</v>
      </c>
      <c r="AB978" s="127">
        <f t="shared" si="432"/>
        <v>479.84593999999817</v>
      </c>
      <c r="AC978" s="91" t="str">
        <f>VLOOKUP(WEEKDAY(C978,2),Служебный!K$4:L$10,2)</f>
        <v>сб</v>
      </c>
      <c r="AD978" s="111" t="str">
        <f t="shared" si="440"/>
        <v/>
      </c>
      <c r="AE978" s="91" t="e">
        <f>VLOOKUP(G:G,Служебный!B:G,6,)</f>
        <v>#N/A</v>
      </c>
      <c r="AF978" s="91" t="e">
        <f>VLOOKUP(G:G,Служебный!B:G,3,FALSE)</f>
        <v>#N/A</v>
      </c>
      <c r="AG978" s="91" t="e">
        <f>VLOOKUP(G:G,Служебный!B:G,4,FALSE)</f>
        <v>#N/A</v>
      </c>
      <c r="AH978" s="112">
        <f t="shared" si="433"/>
        <v>0</v>
      </c>
      <c r="AI978" s="112">
        <f t="shared" si="434"/>
        <v>0</v>
      </c>
      <c r="AJ978" s="112" t="str">
        <f t="shared" si="415"/>
        <v>интрадей</v>
      </c>
      <c r="AK978" s="91" t="str">
        <f>IF(D978&lt;Служебный!P$3,"Раньше открытия",IF(D978&gt;Служебный!P$6,"Позже закрытия",IF(D978&lt;Служебный!P$4,Служебный!N$4,IF((D978&gt;Служебный!P$5),Служебный!N$6,Служебный!N$5))))</f>
        <v>9:30 - 11:00</v>
      </c>
      <c r="AL978" s="91">
        <f t="shared" si="435"/>
        <v>0</v>
      </c>
      <c r="AM978" s="91">
        <f t="shared" si="436"/>
        <v>0</v>
      </c>
      <c r="AN978" s="91" t="str">
        <f t="shared" si="421"/>
        <v/>
      </c>
      <c r="AO978" s="91" t="str">
        <f t="shared" si="422"/>
        <v/>
      </c>
      <c r="AP978" s="113" t="str">
        <f t="shared" si="423"/>
        <v/>
      </c>
      <c r="AQ978" s="114">
        <f t="shared" si="416"/>
        <v>0</v>
      </c>
      <c r="AR978" s="114">
        <f t="shared" si="417"/>
        <v>30000</v>
      </c>
      <c r="AS978" s="114">
        <f t="shared" si="418"/>
        <v>1.5994864666664823</v>
      </c>
      <c r="AT978" s="114">
        <f t="shared" si="424"/>
        <v>0</v>
      </c>
      <c r="AU978" s="91">
        <f t="shared" si="437"/>
        <v>0</v>
      </c>
      <c r="AV978" s="91">
        <f t="shared" si="438"/>
        <v>0</v>
      </c>
      <c r="AW978" s="91">
        <f t="shared" si="439"/>
        <v>0</v>
      </c>
      <c r="AX978" s="115">
        <f>IF(AV978=0,AX977,IF(VLOOKUP(C977,Сводный!I:L,2,FALSE)&lt;0,IF(AX977&lt;0,AX977-1,-1),IF(AX977&gt;0,AX977+1,1)))</f>
        <v>-1</v>
      </c>
      <c r="AY978" s="120"/>
    </row>
    <row r="979" spans="1:51" s="25" customFormat="1" ht="11.25">
      <c r="A979" s="124"/>
      <c r="B979" s="116">
        <v>978</v>
      </c>
      <c r="C979" s="134"/>
      <c r="D979" s="83"/>
      <c r="E979" s="84"/>
      <c r="F979" s="83"/>
      <c r="G979" s="85"/>
      <c r="H979" s="85"/>
      <c r="I979" s="86"/>
      <c r="J979" s="86"/>
      <c r="K979" s="85"/>
      <c r="L979" s="86"/>
      <c r="M979" s="118"/>
      <c r="N979" s="108"/>
      <c r="O979" s="109"/>
      <c r="P979" s="110"/>
      <c r="Q979" s="86"/>
      <c r="R979" s="86"/>
      <c r="S979" s="128">
        <f t="shared" si="419"/>
        <v>30479.845939999945</v>
      </c>
      <c r="T979" s="128">
        <f t="shared" si="420"/>
        <v>0</v>
      </c>
      <c r="U979" s="126">
        <f t="shared" si="425"/>
        <v>0</v>
      </c>
      <c r="V979" s="126">
        <f t="shared" si="426"/>
        <v>0</v>
      </c>
      <c r="W979" s="125">
        <f t="shared" si="427"/>
        <v>0</v>
      </c>
      <c r="X979" s="125">
        <f t="shared" si="428"/>
        <v>0</v>
      </c>
      <c r="Y979" s="127">
        <f t="shared" si="429"/>
        <v>1407.0099999999979</v>
      </c>
      <c r="Z979" s="127">
        <f t="shared" si="430"/>
        <v>479.84593999999817</v>
      </c>
      <c r="AA979" s="127">
        <f t="shared" si="431"/>
        <v>1407.0099999999979</v>
      </c>
      <c r="AB979" s="127">
        <f t="shared" si="432"/>
        <v>479.84593999999817</v>
      </c>
      <c r="AC979" s="91" t="str">
        <f>VLOOKUP(WEEKDAY(C979,2),Служебный!K$4:L$10,2)</f>
        <v>сб</v>
      </c>
      <c r="AD979" s="111" t="str">
        <f t="shared" si="440"/>
        <v/>
      </c>
      <c r="AE979" s="91" t="e">
        <f>VLOOKUP(G:G,Служебный!B:G,6,)</f>
        <v>#N/A</v>
      </c>
      <c r="AF979" s="91" t="e">
        <f>VLOOKUP(G:G,Служебный!B:G,3,FALSE)</f>
        <v>#N/A</v>
      </c>
      <c r="AG979" s="91" t="e">
        <f>VLOOKUP(G:G,Служебный!B:G,4,FALSE)</f>
        <v>#N/A</v>
      </c>
      <c r="AH979" s="112">
        <f t="shared" si="433"/>
        <v>0</v>
      </c>
      <c r="AI979" s="112">
        <f t="shared" si="434"/>
        <v>0</v>
      </c>
      <c r="AJ979" s="112" t="str">
        <f t="shared" si="415"/>
        <v>интрадей</v>
      </c>
      <c r="AK979" s="91" t="str">
        <f>IF(D979&lt;Служебный!P$3,"Раньше открытия",IF(D979&gt;Служебный!P$6,"Позже закрытия",IF(D979&lt;Служебный!P$4,Служебный!N$4,IF((D979&gt;Служебный!P$5),Служебный!N$6,Служебный!N$5))))</f>
        <v>9:30 - 11:00</v>
      </c>
      <c r="AL979" s="91">
        <f t="shared" si="435"/>
        <v>0</v>
      </c>
      <c r="AM979" s="91">
        <f t="shared" si="436"/>
        <v>0</v>
      </c>
      <c r="AN979" s="91" t="str">
        <f t="shared" si="421"/>
        <v/>
      </c>
      <c r="AO979" s="91" t="str">
        <f t="shared" si="422"/>
        <v/>
      </c>
      <c r="AP979" s="113" t="str">
        <f t="shared" si="423"/>
        <v/>
      </c>
      <c r="AQ979" s="114">
        <f t="shared" si="416"/>
        <v>0</v>
      </c>
      <c r="AR979" s="114">
        <f t="shared" si="417"/>
        <v>30000</v>
      </c>
      <c r="AS979" s="114">
        <f t="shared" si="418"/>
        <v>1.5994864666664823</v>
      </c>
      <c r="AT979" s="114">
        <f t="shared" si="424"/>
        <v>0</v>
      </c>
      <c r="AU979" s="91">
        <f t="shared" si="437"/>
        <v>0</v>
      </c>
      <c r="AV979" s="91">
        <f t="shared" si="438"/>
        <v>0</v>
      </c>
      <c r="AW979" s="91">
        <f t="shared" si="439"/>
        <v>0</v>
      </c>
      <c r="AX979" s="115">
        <f>IF(AV979=0,AX978,IF(VLOOKUP(C978,Сводный!I:L,2,FALSE)&lt;0,IF(AX978&lt;0,AX978-1,-1),IF(AX978&gt;0,AX978+1,1)))</f>
        <v>-1</v>
      </c>
      <c r="AY979" s="120"/>
    </row>
    <row r="980" spans="1:51" s="25" customFormat="1" ht="11.25">
      <c r="A980" s="124"/>
      <c r="B980" s="116">
        <v>979</v>
      </c>
      <c r="C980" s="134"/>
      <c r="D980" s="83"/>
      <c r="E980" s="84"/>
      <c r="F980" s="83"/>
      <c r="G980" s="85"/>
      <c r="H980" s="85"/>
      <c r="I980" s="86"/>
      <c r="J980" s="86"/>
      <c r="K980" s="85"/>
      <c r="L980" s="86"/>
      <c r="M980" s="118"/>
      <c r="N980" s="108"/>
      <c r="O980" s="109"/>
      <c r="P980" s="110"/>
      <c r="Q980" s="86"/>
      <c r="R980" s="86"/>
      <c r="S980" s="128">
        <f t="shared" si="419"/>
        <v>30479.845939999945</v>
      </c>
      <c r="T980" s="128">
        <f t="shared" si="420"/>
        <v>0</v>
      </c>
      <c r="U980" s="126">
        <f t="shared" si="425"/>
        <v>0</v>
      </c>
      <c r="V980" s="126">
        <f t="shared" si="426"/>
        <v>0</v>
      </c>
      <c r="W980" s="125">
        <f t="shared" si="427"/>
        <v>0</v>
      </c>
      <c r="X980" s="125">
        <f t="shared" si="428"/>
        <v>0</v>
      </c>
      <c r="Y980" s="127">
        <f t="shared" si="429"/>
        <v>1407.0099999999979</v>
      </c>
      <c r="Z980" s="127">
        <f t="shared" si="430"/>
        <v>479.84593999999817</v>
      </c>
      <c r="AA980" s="127">
        <f t="shared" si="431"/>
        <v>1407.0099999999979</v>
      </c>
      <c r="AB980" s="127">
        <f t="shared" si="432"/>
        <v>479.84593999999817</v>
      </c>
      <c r="AC980" s="91" t="str">
        <f>VLOOKUP(WEEKDAY(C980,2),Служебный!K$4:L$10,2)</f>
        <v>сб</v>
      </c>
      <c r="AD980" s="111" t="str">
        <f t="shared" si="440"/>
        <v/>
      </c>
      <c r="AE980" s="91" t="e">
        <f>VLOOKUP(G:G,Служебный!B:G,6,)</f>
        <v>#N/A</v>
      </c>
      <c r="AF980" s="91" t="e">
        <f>VLOOKUP(G:G,Служебный!B:G,3,FALSE)</f>
        <v>#N/A</v>
      </c>
      <c r="AG980" s="91" t="e">
        <f>VLOOKUP(G:G,Служебный!B:G,4,FALSE)</f>
        <v>#N/A</v>
      </c>
      <c r="AH980" s="112">
        <f t="shared" si="433"/>
        <v>0</v>
      </c>
      <c r="AI980" s="112">
        <f t="shared" si="434"/>
        <v>0</v>
      </c>
      <c r="AJ980" s="112" t="str">
        <f t="shared" si="415"/>
        <v>интрадей</v>
      </c>
      <c r="AK980" s="91" t="str">
        <f>IF(D980&lt;Служебный!P$3,"Раньше открытия",IF(D980&gt;Служебный!P$6,"Позже закрытия",IF(D980&lt;Служебный!P$4,Служебный!N$4,IF((D980&gt;Служебный!P$5),Служебный!N$6,Служебный!N$5))))</f>
        <v>9:30 - 11:00</v>
      </c>
      <c r="AL980" s="91">
        <f t="shared" si="435"/>
        <v>0</v>
      </c>
      <c r="AM980" s="91">
        <f t="shared" si="436"/>
        <v>0</v>
      </c>
      <c r="AN980" s="91" t="str">
        <f t="shared" si="421"/>
        <v/>
      </c>
      <c r="AO980" s="91" t="str">
        <f t="shared" si="422"/>
        <v/>
      </c>
      <c r="AP980" s="113" t="str">
        <f t="shared" si="423"/>
        <v/>
      </c>
      <c r="AQ980" s="114">
        <f t="shared" si="416"/>
        <v>0</v>
      </c>
      <c r="AR980" s="114">
        <f t="shared" si="417"/>
        <v>30000</v>
      </c>
      <c r="AS980" s="114">
        <f t="shared" si="418"/>
        <v>1.5994864666664823</v>
      </c>
      <c r="AT980" s="114">
        <f t="shared" si="424"/>
        <v>0</v>
      </c>
      <c r="AU980" s="91">
        <f t="shared" si="437"/>
        <v>0</v>
      </c>
      <c r="AV980" s="91">
        <f t="shared" si="438"/>
        <v>0</v>
      </c>
      <c r="AW980" s="91">
        <f t="shared" si="439"/>
        <v>0</v>
      </c>
      <c r="AX980" s="115">
        <f>IF(AV980=0,AX979,IF(VLOOKUP(C979,Сводный!I:L,2,FALSE)&lt;0,IF(AX979&lt;0,AX979-1,-1),IF(AX979&gt;0,AX979+1,1)))</f>
        <v>-1</v>
      </c>
      <c r="AY980" s="120"/>
    </row>
    <row r="981" spans="1:51" s="25" customFormat="1" ht="11.25">
      <c r="A981" s="124"/>
      <c r="B981" s="116">
        <v>980</v>
      </c>
      <c r="C981" s="134"/>
      <c r="D981" s="83"/>
      <c r="E981" s="84"/>
      <c r="F981" s="83"/>
      <c r="G981" s="85"/>
      <c r="H981" s="85"/>
      <c r="I981" s="86"/>
      <c r="J981" s="86"/>
      <c r="K981" s="85"/>
      <c r="L981" s="86"/>
      <c r="M981" s="118"/>
      <c r="N981" s="108"/>
      <c r="O981" s="109"/>
      <c r="P981" s="110"/>
      <c r="Q981" s="86"/>
      <c r="R981" s="86"/>
      <c r="S981" s="128">
        <f t="shared" si="419"/>
        <v>30479.845939999945</v>
      </c>
      <c r="T981" s="128">
        <f t="shared" si="420"/>
        <v>0</v>
      </c>
      <c r="U981" s="126">
        <f t="shared" si="425"/>
        <v>0</v>
      </c>
      <c r="V981" s="126">
        <f t="shared" si="426"/>
        <v>0</v>
      </c>
      <c r="W981" s="125">
        <f t="shared" si="427"/>
        <v>0</v>
      </c>
      <c r="X981" s="125">
        <f t="shared" si="428"/>
        <v>0</v>
      </c>
      <c r="Y981" s="127">
        <f t="shared" si="429"/>
        <v>1407.0099999999979</v>
      </c>
      <c r="Z981" s="127">
        <f t="shared" si="430"/>
        <v>479.84593999999817</v>
      </c>
      <c r="AA981" s="127">
        <f t="shared" si="431"/>
        <v>1407.0099999999979</v>
      </c>
      <c r="AB981" s="127">
        <f t="shared" si="432"/>
        <v>479.84593999999817</v>
      </c>
      <c r="AC981" s="91" t="str">
        <f>VLOOKUP(WEEKDAY(C981,2),Служебный!K$4:L$10,2)</f>
        <v>сб</v>
      </c>
      <c r="AD981" s="111" t="str">
        <f t="shared" si="440"/>
        <v/>
      </c>
      <c r="AE981" s="91" t="e">
        <f>VLOOKUP(G:G,Служебный!B:G,6,)</f>
        <v>#N/A</v>
      </c>
      <c r="AF981" s="91" t="e">
        <f>VLOOKUP(G:G,Служебный!B:G,3,FALSE)</f>
        <v>#N/A</v>
      </c>
      <c r="AG981" s="91" t="e">
        <f>VLOOKUP(G:G,Служебный!B:G,4,FALSE)</f>
        <v>#N/A</v>
      </c>
      <c r="AH981" s="112">
        <f t="shared" si="433"/>
        <v>0</v>
      </c>
      <c r="AI981" s="112">
        <f t="shared" si="434"/>
        <v>0</v>
      </c>
      <c r="AJ981" s="112" t="str">
        <f t="shared" si="415"/>
        <v>интрадей</v>
      </c>
      <c r="AK981" s="91" t="str">
        <f>IF(D981&lt;Служебный!P$3,"Раньше открытия",IF(D981&gt;Служебный!P$6,"Позже закрытия",IF(D981&lt;Служебный!P$4,Служебный!N$4,IF((D981&gt;Служебный!P$5),Служебный!N$6,Служебный!N$5))))</f>
        <v>9:30 - 11:00</v>
      </c>
      <c r="AL981" s="91">
        <f t="shared" si="435"/>
        <v>0</v>
      </c>
      <c r="AM981" s="91">
        <f t="shared" si="436"/>
        <v>0</v>
      </c>
      <c r="AN981" s="91" t="str">
        <f t="shared" si="421"/>
        <v/>
      </c>
      <c r="AO981" s="91" t="str">
        <f t="shared" si="422"/>
        <v/>
      </c>
      <c r="AP981" s="113" t="str">
        <f t="shared" si="423"/>
        <v/>
      </c>
      <c r="AQ981" s="114">
        <f t="shared" si="416"/>
        <v>0</v>
      </c>
      <c r="AR981" s="114">
        <f t="shared" si="417"/>
        <v>30000</v>
      </c>
      <c r="AS981" s="114">
        <f t="shared" si="418"/>
        <v>1.5994864666664823</v>
      </c>
      <c r="AT981" s="114">
        <f t="shared" si="424"/>
        <v>0</v>
      </c>
      <c r="AU981" s="91">
        <f t="shared" si="437"/>
        <v>0</v>
      </c>
      <c r="AV981" s="91">
        <f t="shared" si="438"/>
        <v>0</v>
      </c>
      <c r="AW981" s="91">
        <f t="shared" si="439"/>
        <v>0</v>
      </c>
      <c r="AX981" s="115">
        <f>IF(AV981=0,AX980,IF(VLOOKUP(C980,Сводный!I:L,2,FALSE)&lt;0,IF(AX980&lt;0,AX980-1,-1),IF(AX980&gt;0,AX980+1,1)))</f>
        <v>-1</v>
      </c>
      <c r="AY981" s="120"/>
    </row>
    <row r="982" spans="1:51" s="25" customFormat="1" ht="11.25">
      <c r="A982" s="124"/>
      <c r="B982" s="116">
        <v>981</v>
      </c>
      <c r="C982" s="134"/>
      <c r="D982" s="83"/>
      <c r="E982" s="84"/>
      <c r="F982" s="83"/>
      <c r="G982" s="85"/>
      <c r="H982" s="85"/>
      <c r="I982" s="86"/>
      <c r="J982" s="86"/>
      <c r="K982" s="85"/>
      <c r="L982" s="86"/>
      <c r="M982" s="118"/>
      <c r="N982" s="108"/>
      <c r="O982" s="109"/>
      <c r="P982" s="110"/>
      <c r="Q982" s="86"/>
      <c r="R982" s="86"/>
      <c r="S982" s="128">
        <f t="shared" si="419"/>
        <v>30479.845939999945</v>
      </c>
      <c r="T982" s="128">
        <f t="shared" si="420"/>
        <v>0</v>
      </c>
      <c r="U982" s="126">
        <f t="shared" si="425"/>
        <v>0</v>
      </c>
      <c r="V982" s="126">
        <f t="shared" si="426"/>
        <v>0</v>
      </c>
      <c r="W982" s="125">
        <f t="shared" si="427"/>
        <v>0</v>
      </c>
      <c r="X982" s="125">
        <f t="shared" si="428"/>
        <v>0</v>
      </c>
      <c r="Y982" s="127">
        <f t="shared" si="429"/>
        <v>1407.0099999999979</v>
      </c>
      <c r="Z982" s="127">
        <f t="shared" si="430"/>
        <v>479.84593999999817</v>
      </c>
      <c r="AA982" s="127">
        <f t="shared" si="431"/>
        <v>1407.0099999999979</v>
      </c>
      <c r="AB982" s="127">
        <f t="shared" si="432"/>
        <v>479.84593999999817</v>
      </c>
      <c r="AC982" s="91" t="str">
        <f>VLOOKUP(WEEKDAY(C982,2),Служебный!K$4:L$10,2)</f>
        <v>сб</v>
      </c>
      <c r="AD982" s="111" t="str">
        <f t="shared" si="440"/>
        <v/>
      </c>
      <c r="AE982" s="91" t="e">
        <f>VLOOKUP(G:G,Служебный!B:G,6,)</f>
        <v>#N/A</v>
      </c>
      <c r="AF982" s="91" t="e">
        <f>VLOOKUP(G:G,Служебный!B:G,3,FALSE)</f>
        <v>#N/A</v>
      </c>
      <c r="AG982" s="91" t="e">
        <f>VLOOKUP(G:G,Служебный!B:G,4,FALSE)</f>
        <v>#N/A</v>
      </c>
      <c r="AH982" s="112">
        <f t="shared" si="433"/>
        <v>0</v>
      </c>
      <c r="AI982" s="112">
        <f t="shared" si="434"/>
        <v>0</v>
      </c>
      <c r="AJ982" s="112" t="str">
        <f t="shared" si="415"/>
        <v>интрадей</v>
      </c>
      <c r="AK982" s="91" t="str">
        <f>IF(D982&lt;Служебный!P$3,"Раньше открытия",IF(D982&gt;Служебный!P$6,"Позже закрытия",IF(D982&lt;Служебный!P$4,Служебный!N$4,IF((D982&gt;Служебный!P$5),Служебный!N$6,Служебный!N$5))))</f>
        <v>9:30 - 11:00</v>
      </c>
      <c r="AL982" s="91">
        <f t="shared" si="435"/>
        <v>0</v>
      </c>
      <c r="AM982" s="91">
        <f t="shared" si="436"/>
        <v>0</v>
      </c>
      <c r="AN982" s="91" t="str">
        <f t="shared" si="421"/>
        <v/>
      </c>
      <c r="AO982" s="91" t="str">
        <f t="shared" si="422"/>
        <v/>
      </c>
      <c r="AP982" s="113" t="str">
        <f t="shared" si="423"/>
        <v/>
      </c>
      <c r="AQ982" s="114">
        <f t="shared" si="416"/>
        <v>0</v>
      </c>
      <c r="AR982" s="114">
        <f t="shared" si="417"/>
        <v>30000</v>
      </c>
      <c r="AS982" s="114">
        <f t="shared" si="418"/>
        <v>1.5994864666664823</v>
      </c>
      <c r="AT982" s="114">
        <f t="shared" si="424"/>
        <v>0</v>
      </c>
      <c r="AU982" s="91">
        <f t="shared" si="437"/>
        <v>0</v>
      </c>
      <c r="AV982" s="91">
        <f t="shared" si="438"/>
        <v>0</v>
      </c>
      <c r="AW982" s="91">
        <f t="shared" si="439"/>
        <v>0</v>
      </c>
      <c r="AX982" s="115">
        <f>IF(AV982=0,AX981,IF(VLOOKUP(C981,Сводный!I:L,2,FALSE)&lt;0,IF(AX981&lt;0,AX981-1,-1),IF(AX981&gt;0,AX981+1,1)))</f>
        <v>-1</v>
      </c>
      <c r="AY982" s="120"/>
    </row>
    <row r="983" spans="1:51" s="25" customFormat="1" ht="11.25">
      <c r="A983" s="124"/>
      <c r="B983" s="116">
        <v>982</v>
      </c>
      <c r="C983" s="134"/>
      <c r="D983" s="83"/>
      <c r="E983" s="84"/>
      <c r="F983" s="83"/>
      <c r="G983" s="85"/>
      <c r="H983" s="85"/>
      <c r="I983" s="86"/>
      <c r="J983" s="86"/>
      <c r="K983" s="85"/>
      <c r="L983" s="86"/>
      <c r="M983" s="118"/>
      <c r="N983" s="108"/>
      <c r="O983" s="109"/>
      <c r="P983" s="110"/>
      <c r="Q983" s="86"/>
      <c r="R983" s="86"/>
      <c r="S983" s="128">
        <f t="shared" si="419"/>
        <v>30479.845939999945</v>
      </c>
      <c r="T983" s="128">
        <f t="shared" si="420"/>
        <v>0</v>
      </c>
      <c r="U983" s="126">
        <f t="shared" si="425"/>
        <v>0</v>
      </c>
      <c r="V983" s="126">
        <f t="shared" si="426"/>
        <v>0</v>
      </c>
      <c r="W983" s="125">
        <f t="shared" si="427"/>
        <v>0</v>
      </c>
      <c r="X983" s="125">
        <f t="shared" si="428"/>
        <v>0</v>
      </c>
      <c r="Y983" s="127">
        <f t="shared" si="429"/>
        <v>1407.0099999999979</v>
      </c>
      <c r="Z983" s="127">
        <f t="shared" si="430"/>
        <v>479.84593999999817</v>
      </c>
      <c r="AA983" s="127">
        <f t="shared" si="431"/>
        <v>1407.0099999999979</v>
      </c>
      <c r="AB983" s="127">
        <f t="shared" si="432"/>
        <v>479.84593999999817</v>
      </c>
      <c r="AC983" s="91" t="str">
        <f>VLOOKUP(WEEKDAY(C983,2),Служебный!K$4:L$10,2)</f>
        <v>сб</v>
      </c>
      <c r="AD983" s="111" t="str">
        <f t="shared" si="440"/>
        <v/>
      </c>
      <c r="AE983" s="91" t="e">
        <f>VLOOKUP(G:G,Служебный!B:G,6,)</f>
        <v>#N/A</v>
      </c>
      <c r="AF983" s="91" t="e">
        <f>VLOOKUP(G:G,Служебный!B:G,3,FALSE)</f>
        <v>#N/A</v>
      </c>
      <c r="AG983" s="91" t="e">
        <f>VLOOKUP(G:G,Служебный!B:G,4,FALSE)</f>
        <v>#N/A</v>
      </c>
      <c r="AH983" s="112">
        <f t="shared" si="433"/>
        <v>0</v>
      </c>
      <c r="AI983" s="112">
        <f t="shared" si="434"/>
        <v>0</v>
      </c>
      <c r="AJ983" s="112" t="str">
        <f t="shared" si="415"/>
        <v>интрадей</v>
      </c>
      <c r="AK983" s="91" t="str">
        <f>IF(D983&lt;Служебный!P$3,"Раньше открытия",IF(D983&gt;Служебный!P$6,"Позже закрытия",IF(D983&lt;Служебный!P$4,Служебный!N$4,IF((D983&gt;Служебный!P$5),Служебный!N$6,Служебный!N$5))))</f>
        <v>9:30 - 11:00</v>
      </c>
      <c r="AL983" s="91">
        <f t="shared" si="435"/>
        <v>0</v>
      </c>
      <c r="AM983" s="91">
        <f t="shared" si="436"/>
        <v>0</v>
      </c>
      <c r="AN983" s="91" t="str">
        <f t="shared" si="421"/>
        <v/>
      </c>
      <c r="AO983" s="91" t="str">
        <f t="shared" si="422"/>
        <v/>
      </c>
      <c r="AP983" s="113" t="str">
        <f t="shared" si="423"/>
        <v/>
      </c>
      <c r="AQ983" s="114">
        <f t="shared" si="416"/>
        <v>0</v>
      </c>
      <c r="AR983" s="114">
        <f t="shared" si="417"/>
        <v>30000</v>
      </c>
      <c r="AS983" s="114">
        <f t="shared" si="418"/>
        <v>1.5994864666664823</v>
      </c>
      <c r="AT983" s="114">
        <f t="shared" si="424"/>
        <v>0</v>
      </c>
      <c r="AU983" s="91">
        <f t="shared" si="437"/>
        <v>0</v>
      </c>
      <c r="AV983" s="91">
        <f t="shared" si="438"/>
        <v>0</v>
      </c>
      <c r="AW983" s="91">
        <f t="shared" si="439"/>
        <v>0</v>
      </c>
      <c r="AX983" s="115">
        <f>IF(AV983=0,AX982,IF(VLOOKUP(C982,Сводный!I:L,2,FALSE)&lt;0,IF(AX982&lt;0,AX982-1,-1),IF(AX982&gt;0,AX982+1,1)))</f>
        <v>-1</v>
      </c>
      <c r="AY983" s="120"/>
    </row>
    <row r="984" spans="1:51" s="25" customFormat="1" ht="11.25">
      <c r="A984" s="124"/>
      <c r="B984" s="116">
        <v>983</v>
      </c>
      <c r="C984" s="134"/>
      <c r="D984" s="83"/>
      <c r="E984" s="84"/>
      <c r="F984" s="83"/>
      <c r="G984" s="85"/>
      <c r="H984" s="85"/>
      <c r="I984" s="86"/>
      <c r="J984" s="86"/>
      <c r="K984" s="85"/>
      <c r="L984" s="86"/>
      <c r="M984" s="118"/>
      <c r="N984" s="108"/>
      <c r="O984" s="109"/>
      <c r="P984" s="110"/>
      <c r="Q984" s="86"/>
      <c r="R984" s="86"/>
      <c r="S984" s="128">
        <f t="shared" si="419"/>
        <v>30479.845939999945</v>
      </c>
      <c r="T984" s="128">
        <f t="shared" si="420"/>
        <v>0</v>
      </c>
      <c r="U984" s="126">
        <f t="shared" si="425"/>
        <v>0</v>
      </c>
      <c r="V984" s="126">
        <f t="shared" si="426"/>
        <v>0</v>
      </c>
      <c r="W984" s="125">
        <f t="shared" si="427"/>
        <v>0</v>
      </c>
      <c r="X984" s="125">
        <f t="shared" si="428"/>
        <v>0</v>
      </c>
      <c r="Y984" s="127">
        <f t="shared" si="429"/>
        <v>1407.0099999999979</v>
      </c>
      <c r="Z984" s="127">
        <f t="shared" si="430"/>
        <v>479.84593999999817</v>
      </c>
      <c r="AA984" s="127">
        <f t="shared" si="431"/>
        <v>1407.0099999999979</v>
      </c>
      <c r="AB984" s="127">
        <f t="shared" si="432"/>
        <v>479.84593999999817</v>
      </c>
      <c r="AC984" s="91" t="str">
        <f>VLOOKUP(WEEKDAY(C984,2),Служебный!K$4:L$10,2)</f>
        <v>сб</v>
      </c>
      <c r="AD984" s="111" t="str">
        <f t="shared" si="440"/>
        <v/>
      </c>
      <c r="AE984" s="91" t="e">
        <f>VLOOKUP(G:G,Служебный!B:G,6,)</f>
        <v>#N/A</v>
      </c>
      <c r="AF984" s="91" t="e">
        <f>VLOOKUP(G:G,Служебный!B:G,3,FALSE)</f>
        <v>#N/A</v>
      </c>
      <c r="AG984" s="91" t="e">
        <f>VLOOKUP(G:G,Служебный!B:G,4,FALSE)</f>
        <v>#N/A</v>
      </c>
      <c r="AH984" s="112">
        <f t="shared" si="433"/>
        <v>0</v>
      </c>
      <c r="AI984" s="112">
        <f t="shared" si="434"/>
        <v>0</v>
      </c>
      <c r="AJ984" s="112" t="str">
        <f t="shared" si="415"/>
        <v>интрадей</v>
      </c>
      <c r="AK984" s="91" t="str">
        <f>IF(D984&lt;Служебный!P$3,"Раньше открытия",IF(D984&gt;Служебный!P$6,"Позже закрытия",IF(D984&lt;Служебный!P$4,Служебный!N$4,IF((D984&gt;Служебный!P$5),Служебный!N$6,Служебный!N$5))))</f>
        <v>9:30 - 11:00</v>
      </c>
      <c r="AL984" s="91">
        <f t="shared" si="435"/>
        <v>0</v>
      </c>
      <c r="AM984" s="91">
        <f t="shared" si="436"/>
        <v>0</v>
      </c>
      <c r="AN984" s="91" t="str">
        <f t="shared" si="421"/>
        <v/>
      </c>
      <c r="AO984" s="91" t="str">
        <f t="shared" si="422"/>
        <v/>
      </c>
      <c r="AP984" s="113" t="str">
        <f t="shared" si="423"/>
        <v/>
      </c>
      <c r="AQ984" s="114">
        <f t="shared" si="416"/>
        <v>0</v>
      </c>
      <c r="AR984" s="114">
        <f t="shared" si="417"/>
        <v>30000</v>
      </c>
      <c r="AS984" s="114">
        <f t="shared" si="418"/>
        <v>1.5994864666664823</v>
      </c>
      <c r="AT984" s="114">
        <f t="shared" si="424"/>
        <v>0</v>
      </c>
      <c r="AU984" s="91">
        <f t="shared" si="437"/>
        <v>0</v>
      </c>
      <c r="AV984" s="91">
        <f t="shared" si="438"/>
        <v>0</v>
      </c>
      <c r="AW984" s="91">
        <f t="shared" si="439"/>
        <v>0</v>
      </c>
      <c r="AX984" s="115">
        <f>IF(AV984=0,AX983,IF(VLOOKUP(C983,Сводный!I:L,2,FALSE)&lt;0,IF(AX983&lt;0,AX983-1,-1),IF(AX983&gt;0,AX983+1,1)))</f>
        <v>-1</v>
      </c>
      <c r="AY984" s="120"/>
    </row>
    <row r="985" spans="1:51" s="25" customFormat="1" ht="11.25">
      <c r="A985" s="124"/>
      <c r="B985" s="116">
        <v>984</v>
      </c>
      <c r="C985" s="134"/>
      <c r="D985" s="83"/>
      <c r="E985" s="84"/>
      <c r="F985" s="83"/>
      <c r="G985" s="85"/>
      <c r="H985" s="85"/>
      <c r="I985" s="86"/>
      <c r="J985" s="86"/>
      <c r="K985" s="85"/>
      <c r="L985" s="86"/>
      <c r="M985" s="118"/>
      <c r="N985" s="108"/>
      <c r="O985" s="109"/>
      <c r="P985" s="110"/>
      <c r="Q985" s="86"/>
      <c r="R985" s="86"/>
      <c r="S985" s="128">
        <f t="shared" si="419"/>
        <v>30479.845939999945</v>
      </c>
      <c r="T985" s="128">
        <f t="shared" si="420"/>
        <v>0</v>
      </c>
      <c r="U985" s="126">
        <f t="shared" si="425"/>
        <v>0</v>
      </c>
      <c r="V985" s="126">
        <f t="shared" si="426"/>
        <v>0</v>
      </c>
      <c r="W985" s="125">
        <f t="shared" si="427"/>
        <v>0</v>
      </c>
      <c r="X985" s="125">
        <f t="shared" si="428"/>
        <v>0</v>
      </c>
      <c r="Y985" s="127">
        <f t="shared" si="429"/>
        <v>1407.0099999999979</v>
      </c>
      <c r="Z985" s="127">
        <f t="shared" si="430"/>
        <v>479.84593999999817</v>
      </c>
      <c r="AA985" s="127">
        <f t="shared" si="431"/>
        <v>1407.0099999999979</v>
      </c>
      <c r="AB985" s="127">
        <f t="shared" si="432"/>
        <v>479.84593999999817</v>
      </c>
      <c r="AC985" s="91" t="str">
        <f>VLOOKUP(WEEKDAY(C985,2),Служебный!K$4:L$10,2)</f>
        <v>сб</v>
      </c>
      <c r="AD985" s="111" t="str">
        <f t="shared" si="440"/>
        <v/>
      </c>
      <c r="AE985" s="91" t="e">
        <f>VLOOKUP(G:G,Служебный!B:G,6,)</f>
        <v>#N/A</v>
      </c>
      <c r="AF985" s="91" t="e">
        <f>VLOOKUP(G:G,Служебный!B:G,3,FALSE)</f>
        <v>#N/A</v>
      </c>
      <c r="AG985" s="91" t="e">
        <f>VLOOKUP(G:G,Служебный!B:G,4,FALSE)</f>
        <v>#N/A</v>
      </c>
      <c r="AH985" s="112">
        <f t="shared" si="433"/>
        <v>0</v>
      </c>
      <c r="AI985" s="112">
        <f t="shared" si="434"/>
        <v>0</v>
      </c>
      <c r="AJ985" s="112" t="str">
        <f t="shared" si="415"/>
        <v>интрадей</v>
      </c>
      <c r="AK985" s="91" t="str">
        <f>IF(D985&lt;Служебный!P$3,"Раньше открытия",IF(D985&gt;Служебный!P$6,"Позже закрытия",IF(D985&lt;Служебный!P$4,Служебный!N$4,IF((D985&gt;Служебный!P$5),Служебный!N$6,Служебный!N$5))))</f>
        <v>9:30 - 11:00</v>
      </c>
      <c r="AL985" s="91">
        <f t="shared" si="435"/>
        <v>0</v>
      </c>
      <c r="AM985" s="91">
        <f t="shared" si="436"/>
        <v>0</v>
      </c>
      <c r="AN985" s="91" t="str">
        <f t="shared" si="421"/>
        <v/>
      </c>
      <c r="AO985" s="91" t="str">
        <f t="shared" si="422"/>
        <v/>
      </c>
      <c r="AP985" s="113" t="str">
        <f t="shared" si="423"/>
        <v/>
      </c>
      <c r="AQ985" s="114">
        <f t="shared" si="416"/>
        <v>0</v>
      </c>
      <c r="AR985" s="114">
        <f t="shared" si="417"/>
        <v>30000</v>
      </c>
      <c r="AS985" s="114">
        <f t="shared" si="418"/>
        <v>1.5994864666664823</v>
      </c>
      <c r="AT985" s="114">
        <f t="shared" si="424"/>
        <v>0</v>
      </c>
      <c r="AU985" s="91">
        <f t="shared" si="437"/>
        <v>0</v>
      </c>
      <c r="AV985" s="91">
        <f t="shared" si="438"/>
        <v>0</v>
      </c>
      <c r="AW985" s="91">
        <f t="shared" si="439"/>
        <v>0</v>
      </c>
      <c r="AX985" s="115">
        <f>IF(AV985=0,AX984,IF(VLOOKUP(C984,Сводный!I:L,2,FALSE)&lt;0,IF(AX984&lt;0,AX984-1,-1),IF(AX984&gt;0,AX984+1,1)))</f>
        <v>-1</v>
      </c>
      <c r="AY985" s="120"/>
    </row>
    <row r="986" spans="1:51" s="25" customFormat="1" ht="11.25">
      <c r="A986" s="124"/>
      <c r="B986" s="116">
        <v>985</v>
      </c>
      <c r="C986" s="134"/>
      <c r="D986" s="83"/>
      <c r="E986" s="84"/>
      <c r="F986" s="83"/>
      <c r="G986" s="85"/>
      <c r="H986" s="85"/>
      <c r="I986" s="86"/>
      <c r="J986" s="86"/>
      <c r="K986" s="85"/>
      <c r="L986" s="86"/>
      <c r="M986" s="118"/>
      <c r="N986" s="108"/>
      <c r="O986" s="109"/>
      <c r="P986" s="110"/>
      <c r="Q986" s="86"/>
      <c r="R986" s="86"/>
      <c r="S986" s="128">
        <f t="shared" si="419"/>
        <v>30479.845939999945</v>
      </c>
      <c r="T986" s="128">
        <f t="shared" si="420"/>
        <v>0</v>
      </c>
      <c r="U986" s="126">
        <f t="shared" si="425"/>
        <v>0</v>
      </c>
      <c r="V986" s="126">
        <f t="shared" si="426"/>
        <v>0</v>
      </c>
      <c r="W986" s="125">
        <f t="shared" si="427"/>
        <v>0</v>
      </c>
      <c r="X986" s="125">
        <f t="shared" si="428"/>
        <v>0</v>
      </c>
      <c r="Y986" s="127">
        <f t="shared" si="429"/>
        <v>1407.0099999999979</v>
      </c>
      <c r="Z986" s="127">
        <f t="shared" si="430"/>
        <v>479.84593999999817</v>
      </c>
      <c r="AA986" s="127">
        <f t="shared" si="431"/>
        <v>1407.0099999999979</v>
      </c>
      <c r="AB986" s="127">
        <f t="shared" si="432"/>
        <v>479.84593999999817</v>
      </c>
      <c r="AC986" s="91" t="str">
        <f>VLOOKUP(WEEKDAY(C986,2),Служебный!K$4:L$10,2)</f>
        <v>сб</v>
      </c>
      <c r="AD986" s="111" t="str">
        <f t="shared" si="440"/>
        <v/>
      </c>
      <c r="AE986" s="91" t="e">
        <f>VLOOKUP(G:G,Служебный!B:G,6,)</f>
        <v>#N/A</v>
      </c>
      <c r="AF986" s="91" t="e">
        <f>VLOOKUP(G:G,Служебный!B:G,3,FALSE)</f>
        <v>#N/A</v>
      </c>
      <c r="AG986" s="91" t="e">
        <f>VLOOKUP(G:G,Служебный!B:G,4,FALSE)</f>
        <v>#N/A</v>
      </c>
      <c r="AH986" s="112">
        <f t="shared" si="433"/>
        <v>0</v>
      </c>
      <c r="AI986" s="112">
        <f t="shared" si="434"/>
        <v>0</v>
      </c>
      <c r="AJ986" s="112" t="str">
        <f t="shared" si="415"/>
        <v>интрадей</v>
      </c>
      <c r="AK986" s="91" t="str">
        <f>IF(D986&lt;Служебный!P$3,"Раньше открытия",IF(D986&gt;Служебный!P$6,"Позже закрытия",IF(D986&lt;Служебный!P$4,Служебный!N$4,IF((D986&gt;Служебный!P$5),Служебный!N$6,Служебный!N$5))))</f>
        <v>9:30 - 11:00</v>
      </c>
      <c r="AL986" s="91">
        <f t="shared" si="435"/>
        <v>0</v>
      </c>
      <c r="AM986" s="91">
        <f t="shared" si="436"/>
        <v>0</v>
      </c>
      <c r="AN986" s="91" t="str">
        <f t="shared" si="421"/>
        <v/>
      </c>
      <c r="AO986" s="91" t="str">
        <f t="shared" si="422"/>
        <v/>
      </c>
      <c r="AP986" s="113" t="str">
        <f t="shared" si="423"/>
        <v/>
      </c>
      <c r="AQ986" s="114">
        <f t="shared" si="416"/>
        <v>0</v>
      </c>
      <c r="AR986" s="114">
        <f t="shared" si="417"/>
        <v>30000</v>
      </c>
      <c r="AS986" s="114">
        <f t="shared" si="418"/>
        <v>1.5994864666664823</v>
      </c>
      <c r="AT986" s="114">
        <f t="shared" si="424"/>
        <v>0</v>
      </c>
      <c r="AU986" s="91">
        <f t="shared" si="437"/>
        <v>0</v>
      </c>
      <c r="AV986" s="91">
        <f t="shared" si="438"/>
        <v>0</v>
      </c>
      <c r="AW986" s="91">
        <f t="shared" si="439"/>
        <v>0</v>
      </c>
      <c r="AX986" s="115">
        <f>IF(AV986=0,AX985,IF(VLOOKUP(C985,Сводный!I:L,2,FALSE)&lt;0,IF(AX985&lt;0,AX985-1,-1),IF(AX985&gt;0,AX985+1,1)))</f>
        <v>-1</v>
      </c>
      <c r="AY986" s="120"/>
    </row>
    <row r="987" spans="1:51" s="25" customFormat="1" ht="11.25">
      <c r="A987" s="124"/>
      <c r="B987" s="116">
        <v>986</v>
      </c>
      <c r="C987" s="134"/>
      <c r="D987" s="83"/>
      <c r="E987" s="84"/>
      <c r="F987" s="83"/>
      <c r="G987" s="85"/>
      <c r="H987" s="85"/>
      <c r="I987" s="86"/>
      <c r="J987" s="86"/>
      <c r="K987" s="85"/>
      <c r="L987" s="86"/>
      <c r="M987" s="118"/>
      <c r="N987" s="108"/>
      <c r="O987" s="109"/>
      <c r="P987" s="110"/>
      <c r="Q987" s="86"/>
      <c r="R987" s="86"/>
      <c r="S987" s="128">
        <f t="shared" si="419"/>
        <v>30479.845939999945</v>
      </c>
      <c r="T987" s="128">
        <f t="shared" si="420"/>
        <v>0</v>
      </c>
      <c r="U987" s="126">
        <f t="shared" si="425"/>
        <v>0</v>
      </c>
      <c r="V987" s="126">
        <f t="shared" si="426"/>
        <v>0</v>
      </c>
      <c r="W987" s="125">
        <f t="shared" si="427"/>
        <v>0</v>
      </c>
      <c r="X987" s="125">
        <f t="shared" si="428"/>
        <v>0</v>
      </c>
      <c r="Y987" s="127">
        <f t="shared" si="429"/>
        <v>1407.0099999999979</v>
      </c>
      <c r="Z987" s="127">
        <f t="shared" si="430"/>
        <v>479.84593999999817</v>
      </c>
      <c r="AA987" s="127">
        <f t="shared" si="431"/>
        <v>1407.0099999999979</v>
      </c>
      <c r="AB987" s="127">
        <f t="shared" si="432"/>
        <v>479.84593999999817</v>
      </c>
      <c r="AC987" s="91" t="str">
        <f>VLOOKUP(WEEKDAY(C987,2),Служебный!K$4:L$10,2)</f>
        <v>сб</v>
      </c>
      <c r="AD987" s="111" t="str">
        <f t="shared" si="440"/>
        <v/>
      </c>
      <c r="AE987" s="91" t="e">
        <f>VLOOKUP(G:G,Служебный!B:G,6,)</f>
        <v>#N/A</v>
      </c>
      <c r="AF987" s="91" t="e">
        <f>VLOOKUP(G:G,Служебный!B:G,3,FALSE)</f>
        <v>#N/A</v>
      </c>
      <c r="AG987" s="91" t="e">
        <f>VLOOKUP(G:G,Служебный!B:G,4,FALSE)</f>
        <v>#N/A</v>
      </c>
      <c r="AH987" s="112">
        <f t="shared" si="433"/>
        <v>0</v>
      </c>
      <c r="AI987" s="112">
        <f t="shared" si="434"/>
        <v>0</v>
      </c>
      <c r="AJ987" s="112" t="str">
        <f t="shared" si="415"/>
        <v>интрадей</v>
      </c>
      <c r="AK987" s="91" t="str">
        <f>IF(D987&lt;Служебный!P$3,"Раньше открытия",IF(D987&gt;Служебный!P$6,"Позже закрытия",IF(D987&lt;Служебный!P$4,Служебный!N$4,IF((D987&gt;Служебный!P$5),Служебный!N$6,Служебный!N$5))))</f>
        <v>9:30 - 11:00</v>
      </c>
      <c r="AL987" s="91">
        <f t="shared" si="435"/>
        <v>0</v>
      </c>
      <c r="AM987" s="91">
        <f t="shared" si="436"/>
        <v>0</v>
      </c>
      <c r="AN987" s="91" t="str">
        <f t="shared" si="421"/>
        <v/>
      </c>
      <c r="AO987" s="91" t="str">
        <f t="shared" si="422"/>
        <v/>
      </c>
      <c r="AP987" s="113" t="str">
        <f t="shared" si="423"/>
        <v/>
      </c>
      <c r="AQ987" s="114">
        <f t="shared" si="416"/>
        <v>0</v>
      </c>
      <c r="AR987" s="114">
        <f t="shared" si="417"/>
        <v>30000</v>
      </c>
      <c r="AS987" s="114">
        <f t="shared" si="418"/>
        <v>1.5994864666664823</v>
      </c>
      <c r="AT987" s="114">
        <f t="shared" si="424"/>
        <v>0</v>
      </c>
      <c r="AU987" s="91">
        <f t="shared" si="437"/>
        <v>0</v>
      </c>
      <c r="AV987" s="91">
        <f t="shared" si="438"/>
        <v>0</v>
      </c>
      <c r="AW987" s="91">
        <f t="shared" si="439"/>
        <v>0</v>
      </c>
      <c r="AX987" s="115">
        <f>IF(AV987=0,AX986,IF(VLOOKUP(C986,Сводный!I:L,2,FALSE)&lt;0,IF(AX986&lt;0,AX986-1,-1),IF(AX986&gt;0,AX986+1,1)))</f>
        <v>-1</v>
      </c>
      <c r="AY987" s="120"/>
    </row>
    <row r="988" spans="1:51" s="25" customFormat="1" ht="11.25">
      <c r="A988" s="124"/>
      <c r="B988" s="116">
        <v>987</v>
      </c>
      <c r="C988" s="134"/>
      <c r="D988" s="83"/>
      <c r="E988" s="84"/>
      <c r="F988" s="83"/>
      <c r="G988" s="85"/>
      <c r="H988" s="85"/>
      <c r="I988" s="86"/>
      <c r="J988" s="86"/>
      <c r="K988" s="85"/>
      <c r="L988" s="86"/>
      <c r="M988" s="118"/>
      <c r="N988" s="108"/>
      <c r="O988" s="109"/>
      <c r="P988" s="110"/>
      <c r="Q988" s="86"/>
      <c r="R988" s="86"/>
      <c r="S988" s="128">
        <f t="shared" si="419"/>
        <v>30479.845939999945</v>
      </c>
      <c r="T988" s="128">
        <f t="shared" si="420"/>
        <v>0</v>
      </c>
      <c r="U988" s="126">
        <f t="shared" si="425"/>
        <v>0</v>
      </c>
      <c r="V988" s="126">
        <f t="shared" si="426"/>
        <v>0</v>
      </c>
      <c r="W988" s="125">
        <f t="shared" si="427"/>
        <v>0</v>
      </c>
      <c r="X988" s="125">
        <f t="shared" si="428"/>
        <v>0</v>
      </c>
      <c r="Y988" s="127">
        <f t="shared" si="429"/>
        <v>1407.0099999999979</v>
      </c>
      <c r="Z988" s="127">
        <f t="shared" si="430"/>
        <v>479.84593999999817</v>
      </c>
      <c r="AA988" s="127">
        <f t="shared" si="431"/>
        <v>1407.0099999999979</v>
      </c>
      <c r="AB988" s="127">
        <f t="shared" si="432"/>
        <v>479.84593999999817</v>
      </c>
      <c r="AC988" s="91" t="str">
        <f>VLOOKUP(WEEKDAY(C988,2),Служебный!K$4:L$10,2)</f>
        <v>сб</v>
      </c>
      <c r="AD988" s="111" t="str">
        <f t="shared" si="440"/>
        <v/>
      </c>
      <c r="AE988" s="91" t="e">
        <f>VLOOKUP(G:G,Служебный!B:G,6,)</f>
        <v>#N/A</v>
      </c>
      <c r="AF988" s="91" t="e">
        <f>VLOOKUP(G:G,Служебный!B:G,3,FALSE)</f>
        <v>#N/A</v>
      </c>
      <c r="AG988" s="91" t="e">
        <f>VLOOKUP(G:G,Служебный!B:G,4,FALSE)</f>
        <v>#N/A</v>
      </c>
      <c r="AH988" s="112">
        <f t="shared" si="433"/>
        <v>0</v>
      </c>
      <c r="AI988" s="112">
        <f t="shared" si="434"/>
        <v>0</v>
      </c>
      <c r="AJ988" s="112" t="str">
        <f t="shared" si="415"/>
        <v>интрадей</v>
      </c>
      <c r="AK988" s="91" t="str">
        <f>IF(D988&lt;Служебный!P$3,"Раньше открытия",IF(D988&gt;Служебный!P$6,"Позже закрытия",IF(D988&lt;Служебный!P$4,Служебный!N$4,IF((D988&gt;Служебный!P$5),Служебный!N$6,Служебный!N$5))))</f>
        <v>9:30 - 11:00</v>
      </c>
      <c r="AL988" s="91">
        <f t="shared" si="435"/>
        <v>0</v>
      </c>
      <c r="AM988" s="91">
        <f t="shared" si="436"/>
        <v>0</v>
      </c>
      <c r="AN988" s="91" t="str">
        <f t="shared" si="421"/>
        <v/>
      </c>
      <c r="AO988" s="91" t="str">
        <f t="shared" si="422"/>
        <v/>
      </c>
      <c r="AP988" s="113" t="str">
        <f t="shared" si="423"/>
        <v/>
      </c>
      <c r="AQ988" s="114">
        <f t="shared" si="416"/>
        <v>0</v>
      </c>
      <c r="AR988" s="114">
        <f t="shared" si="417"/>
        <v>30000</v>
      </c>
      <c r="AS988" s="114">
        <f t="shared" si="418"/>
        <v>1.5994864666664823</v>
      </c>
      <c r="AT988" s="114">
        <f t="shared" si="424"/>
        <v>0</v>
      </c>
      <c r="AU988" s="91">
        <f t="shared" si="437"/>
        <v>0</v>
      </c>
      <c r="AV988" s="91">
        <f t="shared" si="438"/>
        <v>0</v>
      </c>
      <c r="AW988" s="91">
        <f t="shared" si="439"/>
        <v>0</v>
      </c>
      <c r="AX988" s="115">
        <f>IF(AV988=0,AX987,IF(VLOOKUP(C987,Сводный!I:L,2,FALSE)&lt;0,IF(AX987&lt;0,AX987-1,-1),IF(AX987&gt;0,AX987+1,1)))</f>
        <v>-1</v>
      </c>
      <c r="AY988" s="120"/>
    </row>
    <row r="989" spans="1:51" s="25" customFormat="1" ht="11.25">
      <c r="A989" s="124"/>
      <c r="B989" s="116">
        <v>988</v>
      </c>
      <c r="C989" s="134"/>
      <c r="D989" s="83"/>
      <c r="E989" s="84"/>
      <c r="F989" s="83"/>
      <c r="G989" s="85"/>
      <c r="H989" s="85"/>
      <c r="I989" s="86"/>
      <c r="J989" s="86"/>
      <c r="K989" s="85"/>
      <c r="L989" s="86"/>
      <c r="M989" s="118"/>
      <c r="N989" s="108"/>
      <c r="O989" s="109"/>
      <c r="P989" s="110"/>
      <c r="Q989" s="86"/>
      <c r="R989" s="86"/>
      <c r="S989" s="128">
        <f t="shared" si="419"/>
        <v>30479.845939999945</v>
      </c>
      <c r="T989" s="128">
        <f t="shared" si="420"/>
        <v>0</v>
      </c>
      <c r="U989" s="126">
        <f t="shared" si="425"/>
        <v>0</v>
      </c>
      <c r="V989" s="126">
        <f t="shared" si="426"/>
        <v>0</v>
      </c>
      <c r="W989" s="125">
        <f t="shared" si="427"/>
        <v>0</v>
      </c>
      <c r="X989" s="125">
        <f t="shared" si="428"/>
        <v>0</v>
      </c>
      <c r="Y989" s="127">
        <f t="shared" si="429"/>
        <v>1407.0099999999979</v>
      </c>
      <c r="Z989" s="127">
        <f t="shared" si="430"/>
        <v>479.84593999999817</v>
      </c>
      <c r="AA989" s="127">
        <f t="shared" si="431"/>
        <v>1407.0099999999979</v>
      </c>
      <c r="AB989" s="127">
        <f t="shared" si="432"/>
        <v>479.84593999999817</v>
      </c>
      <c r="AC989" s="91" t="str">
        <f>VLOOKUP(WEEKDAY(C989,2),Служебный!K$4:L$10,2)</f>
        <v>сб</v>
      </c>
      <c r="AD989" s="111" t="str">
        <f t="shared" si="440"/>
        <v/>
      </c>
      <c r="AE989" s="91" t="e">
        <f>VLOOKUP(G:G,Служебный!B:G,6,)</f>
        <v>#N/A</v>
      </c>
      <c r="AF989" s="91" t="e">
        <f>VLOOKUP(G:G,Служебный!B:G,3,FALSE)</f>
        <v>#N/A</v>
      </c>
      <c r="AG989" s="91" t="e">
        <f>VLOOKUP(G:G,Служебный!B:G,4,FALSE)</f>
        <v>#N/A</v>
      </c>
      <c r="AH989" s="112">
        <f t="shared" si="433"/>
        <v>0</v>
      </c>
      <c r="AI989" s="112">
        <f t="shared" si="434"/>
        <v>0</v>
      </c>
      <c r="AJ989" s="112" t="str">
        <f t="shared" si="415"/>
        <v>интрадей</v>
      </c>
      <c r="AK989" s="91" t="str">
        <f>IF(D989&lt;Служебный!P$3,"Раньше открытия",IF(D989&gt;Служебный!P$6,"Позже закрытия",IF(D989&lt;Служебный!P$4,Служебный!N$4,IF((D989&gt;Служебный!P$5),Служебный!N$6,Служебный!N$5))))</f>
        <v>9:30 - 11:00</v>
      </c>
      <c r="AL989" s="91">
        <f t="shared" si="435"/>
        <v>0</v>
      </c>
      <c r="AM989" s="91">
        <f t="shared" si="436"/>
        <v>0</v>
      </c>
      <c r="AN989" s="91" t="str">
        <f t="shared" si="421"/>
        <v/>
      </c>
      <c r="AO989" s="91" t="str">
        <f t="shared" si="422"/>
        <v/>
      </c>
      <c r="AP989" s="113" t="str">
        <f t="shared" si="423"/>
        <v/>
      </c>
      <c r="AQ989" s="114">
        <f t="shared" si="416"/>
        <v>0</v>
      </c>
      <c r="AR989" s="114">
        <f t="shared" si="417"/>
        <v>30000</v>
      </c>
      <c r="AS989" s="114">
        <f t="shared" si="418"/>
        <v>1.5994864666664823</v>
      </c>
      <c r="AT989" s="114">
        <f t="shared" si="424"/>
        <v>0</v>
      </c>
      <c r="AU989" s="91">
        <f t="shared" si="437"/>
        <v>0</v>
      </c>
      <c r="AV989" s="91">
        <f t="shared" si="438"/>
        <v>0</v>
      </c>
      <c r="AW989" s="91">
        <f t="shared" si="439"/>
        <v>0</v>
      </c>
      <c r="AX989" s="115">
        <f>IF(AV989=0,AX988,IF(VLOOKUP(C988,Сводный!I:L,2,FALSE)&lt;0,IF(AX988&lt;0,AX988-1,-1),IF(AX988&gt;0,AX988+1,1)))</f>
        <v>-1</v>
      </c>
      <c r="AY989" s="120"/>
    </row>
    <row r="990" spans="1:51" s="25" customFormat="1" ht="11.25">
      <c r="A990" s="124"/>
      <c r="B990" s="116">
        <v>989</v>
      </c>
      <c r="C990" s="134"/>
      <c r="D990" s="83"/>
      <c r="E990" s="84"/>
      <c r="F990" s="83"/>
      <c r="G990" s="85"/>
      <c r="H990" s="85"/>
      <c r="I990" s="86"/>
      <c r="J990" s="86"/>
      <c r="K990" s="85"/>
      <c r="L990" s="86"/>
      <c r="M990" s="118"/>
      <c r="N990" s="108"/>
      <c r="O990" s="109"/>
      <c r="P990" s="110"/>
      <c r="Q990" s="86"/>
      <c r="R990" s="86"/>
      <c r="S990" s="128">
        <f t="shared" si="419"/>
        <v>30479.845939999945</v>
      </c>
      <c r="T990" s="128">
        <f t="shared" si="420"/>
        <v>0</v>
      </c>
      <c r="U990" s="126">
        <f t="shared" si="425"/>
        <v>0</v>
      </c>
      <c r="V990" s="126">
        <f t="shared" si="426"/>
        <v>0</v>
      </c>
      <c r="W990" s="125">
        <f t="shared" si="427"/>
        <v>0</v>
      </c>
      <c r="X990" s="125">
        <f t="shared" si="428"/>
        <v>0</v>
      </c>
      <c r="Y990" s="127">
        <f t="shared" si="429"/>
        <v>1407.0099999999979</v>
      </c>
      <c r="Z990" s="127">
        <f t="shared" si="430"/>
        <v>479.84593999999817</v>
      </c>
      <c r="AA990" s="127">
        <f t="shared" si="431"/>
        <v>1407.0099999999979</v>
      </c>
      <c r="AB990" s="127">
        <f t="shared" si="432"/>
        <v>479.84593999999817</v>
      </c>
      <c r="AC990" s="91" t="str">
        <f>VLOOKUP(WEEKDAY(C990,2),Служебный!K$4:L$10,2)</f>
        <v>сб</v>
      </c>
      <c r="AD990" s="111" t="str">
        <f t="shared" si="440"/>
        <v/>
      </c>
      <c r="AE990" s="91" t="e">
        <f>VLOOKUP(G:G,Служебный!B:G,6,)</f>
        <v>#N/A</v>
      </c>
      <c r="AF990" s="91" t="e">
        <f>VLOOKUP(G:G,Служебный!B:G,3,FALSE)</f>
        <v>#N/A</v>
      </c>
      <c r="AG990" s="91" t="e">
        <f>VLOOKUP(G:G,Служебный!B:G,4,FALSE)</f>
        <v>#N/A</v>
      </c>
      <c r="AH990" s="112">
        <f t="shared" si="433"/>
        <v>0</v>
      </c>
      <c r="AI990" s="112">
        <f t="shared" si="434"/>
        <v>0</v>
      </c>
      <c r="AJ990" s="112" t="str">
        <f t="shared" si="415"/>
        <v>интрадей</v>
      </c>
      <c r="AK990" s="91" t="str">
        <f>IF(D990&lt;Служебный!P$3,"Раньше открытия",IF(D990&gt;Служебный!P$6,"Позже закрытия",IF(D990&lt;Служебный!P$4,Служебный!N$4,IF((D990&gt;Служебный!P$5),Служебный!N$6,Служебный!N$5))))</f>
        <v>9:30 - 11:00</v>
      </c>
      <c r="AL990" s="91">
        <f t="shared" si="435"/>
        <v>0</v>
      </c>
      <c r="AM990" s="91">
        <f t="shared" si="436"/>
        <v>0</v>
      </c>
      <c r="AN990" s="91" t="str">
        <f t="shared" si="421"/>
        <v/>
      </c>
      <c r="AO990" s="91" t="str">
        <f t="shared" si="422"/>
        <v/>
      </c>
      <c r="AP990" s="113" t="str">
        <f t="shared" si="423"/>
        <v/>
      </c>
      <c r="AQ990" s="114">
        <f t="shared" si="416"/>
        <v>0</v>
      </c>
      <c r="AR990" s="114">
        <f t="shared" si="417"/>
        <v>30000</v>
      </c>
      <c r="AS990" s="114">
        <f t="shared" si="418"/>
        <v>1.5994864666664823</v>
      </c>
      <c r="AT990" s="114">
        <f t="shared" si="424"/>
        <v>0</v>
      </c>
      <c r="AU990" s="91">
        <f t="shared" si="437"/>
        <v>0</v>
      </c>
      <c r="AV990" s="91">
        <f t="shared" si="438"/>
        <v>0</v>
      </c>
      <c r="AW990" s="91">
        <f t="shared" si="439"/>
        <v>0</v>
      </c>
      <c r="AX990" s="115">
        <f>IF(AV990=0,AX989,IF(VLOOKUP(C989,Сводный!I:L,2,FALSE)&lt;0,IF(AX989&lt;0,AX989-1,-1),IF(AX989&gt;0,AX989+1,1)))</f>
        <v>-1</v>
      </c>
      <c r="AY990" s="120"/>
    </row>
    <row r="991" spans="1:51" s="25" customFormat="1" ht="11.25">
      <c r="A991" s="124"/>
      <c r="B991" s="116">
        <v>990</v>
      </c>
      <c r="C991" s="134"/>
      <c r="D991" s="83"/>
      <c r="E991" s="84"/>
      <c r="F991" s="83"/>
      <c r="G991" s="85"/>
      <c r="H991" s="85"/>
      <c r="I991" s="86"/>
      <c r="J991" s="86"/>
      <c r="K991" s="85"/>
      <c r="L991" s="86"/>
      <c r="M991" s="118"/>
      <c r="N991" s="108"/>
      <c r="O991" s="109"/>
      <c r="P991" s="110"/>
      <c r="Q991" s="86"/>
      <c r="R991" s="86"/>
      <c r="S991" s="128">
        <f t="shared" si="419"/>
        <v>30479.845939999945</v>
      </c>
      <c r="T991" s="128">
        <f t="shared" si="420"/>
        <v>0</v>
      </c>
      <c r="U991" s="126">
        <f t="shared" si="425"/>
        <v>0</v>
      </c>
      <c r="V991" s="126">
        <f t="shared" si="426"/>
        <v>0</v>
      </c>
      <c r="W991" s="125">
        <f t="shared" si="427"/>
        <v>0</v>
      </c>
      <c r="X991" s="125">
        <f t="shared" si="428"/>
        <v>0</v>
      </c>
      <c r="Y991" s="127">
        <f t="shared" si="429"/>
        <v>1407.0099999999979</v>
      </c>
      <c r="Z991" s="127">
        <f t="shared" si="430"/>
        <v>479.84593999999817</v>
      </c>
      <c r="AA991" s="127">
        <f t="shared" si="431"/>
        <v>1407.0099999999979</v>
      </c>
      <c r="AB991" s="127">
        <f t="shared" si="432"/>
        <v>479.84593999999817</v>
      </c>
      <c r="AC991" s="91" t="str">
        <f>VLOOKUP(WEEKDAY(C991,2),Служебный!K$4:L$10,2)</f>
        <v>сб</v>
      </c>
      <c r="AD991" s="111" t="str">
        <f t="shared" si="440"/>
        <v/>
      </c>
      <c r="AE991" s="91" t="e">
        <f>VLOOKUP(G:G,Служебный!B:G,6,)</f>
        <v>#N/A</v>
      </c>
      <c r="AF991" s="91" t="e">
        <f>VLOOKUP(G:G,Служебный!B:G,3,FALSE)</f>
        <v>#N/A</v>
      </c>
      <c r="AG991" s="91" t="e">
        <f>VLOOKUP(G:G,Служебный!B:G,4,FALSE)</f>
        <v>#N/A</v>
      </c>
      <c r="AH991" s="112">
        <f t="shared" si="433"/>
        <v>0</v>
      </c>
      <c r="AI991" s="112">
        <f t="shared" si="434"/>
        <v>0</v>
      </c>
      <c r="AJ991" s="112" t="str">
        <f t="shared" si="415"/>
        <v>интрадей</v>
      </c>
      <c r="AK991" s="91" t="str">
        <f>IF(D991&lt;Служебный!P$3,"Раньше открытия",IF(D991&gt;Служебный!P$6,"Позже закрытия",IF(D991&lt;Служебный!P$4,Служебный!N$4,IF((D991&gt;Служебный!P$5),Служебный!N$6,Служебный!N$5))))</f>
        <v>9:30 - 11:00</v>
      </c>
      <c r="AL991" s="91">
        <f t="shared" si="435"/>
        <v>0</v>
      </c>
      <c r="AM991" s="91">
        <f t="shared" si="436"/>
        <v>0</v>
      </c>
      <c r="AN991" s="91" t="str">
        <f t="shared" si="421"/>
        <v/>
      </c>
      <c r="AO991" s="91" t="str">
        <f t="shared" si="422"/>
        <v/>
      </c>
      <c r="AP991" s="113" t="str">
        <f t="shared" si="423"/>
        <v/>
      </c>
      <c r="AQ991" s="114">
        <f t="shared" si="416"/>
        <v>0</v>
      </c>
      <c r="AR991" s="114">
        <f t="shared" si="417"/>
        <v>30000</v>
      </c>
      <c r="AS991" s="114">
        <f t="shared" si="418"/>
        <v>1.5994864666664823</v>
      </c>
      <c r="AT991" s="114">
        <f t="shared" si="424"/>
        <v>0</v>
      </c>
      <c r="AU991" s="91">
        <f t="shared" si="437"/>
        <v>0</v>
      </c>
      <c r="AV991" s="91">
        <f t="shared" si="438"/>
        <v>0</v>
      </c>
      <c r="AW991" s="91">
        <f t="shared" si="439"/>
        <v>0</v>
      </c>
      <c r="AX991" s="115">
        <f>IF(AV991=0,AX990,IF(VLOOKUP(C990,Сводный!I:L,2,FALSE)&lt;0,IF(AX990&lt;0,AX990-1,-1),IF(AX990&gt;0,AX990+1,1)))</f>
        <v>-1</v>
      </c>
      <c r="AY991" s="120"/>
    </row>
    <row r="992" spans="1:51" s="25" customFormat="1" ht="11.25">
      <c r="A992" s="124"/>
      <c r="B992" s="116">
        <v>991</v>
      </c>
      <c r="C992" s="134"/>
      <c r="D992" s="83"/>
      <c r="E992" s="84"/>
      <c r="F992" s="83"/>
      <c r="G992" s="85"/>
      <c r="H992" s="85"/>
      <c r="I992" s="86"/>
      <c r="J992" s="86"/>
      <c r="K992" s="85"/>
      <c r="L992" s="86"/>
      <c r="M992" s="118"/>
      <c r="N992" s="108"/>
      <c r="O992" s="109"/>
      <c r="P992" s="110"/>
      <c r="Q992" s="86"/>
      <c r="R992" s="86"/>
      <c r="S992" s="128">
        <f t="shared" si="419"/>
        <v>30479.845939999945</v>
      </c>
      <c r="T992" s="128">
        <f t="shared" si="420"/>
        <v>0</v>
      </c>
      <c r="U992" s="126">
        <f t="shared" si="425"/>
        <v>0</v>
      </c>
      <c r="V992" s="126">
        <f t="shared" si="426"/>
        <v>0</v>
      </c>
      <c r="W992" s="125">
        <f t="shared" si="427"/>
        <v>0</v>
      </c>
      <c r="X992" s="125">
        <f t="shared" si="428"/>
        <v>0</v>
      </c>
      <c r="Y992" s="127">
        <f t="shared" si="429"/>
        <v>1407.0099999999979</v>
      </c>
      <c r="Z992" s="127">
        <f t="shared" si="430"/>
        <v>479.84593999999817</v>
      </c>
      <c r="AA992" s="127">
        <f t="shared" si="431"/>
        <v>1407.0099999999979</v>
      </c>
      <c r="AB992" s="127">
        <f t="shared" si="432"/>
        <v>479.84593999999817</v>
      </c>
      <c r="AC992" s="91" t="str">
        <f>VLOOKUP(WEEKDAY(C992,2),Служебный!K$4:L$10,2)</f>
        <v>сб</v>
      </c>
      <c r="AD992" s="111" t="str">
        <f t="shared" si="440"/>
        <v/>
      </c>
      <c r="AE992" s="91" t="e">
        <f>VLOOKUP(G:G,Служебный!B:G,6,)</f>
        <v>#N/A</v>
      </c>
      <c r="AF992" s="91" t="e">
        <f>VLOOKUP(G:G,Служебный!B:G,3,FALSE)</f>
        <v>#N/A</v>
      </c>
      <c r="AG992" s="91" t="e">
        <f>VLOOKUP(G:G,Служебный!B:G,4,FALSE)</f>
        <v>#N/A</v>
      </c>
      <c r="AH992" s="112">
        <f t="shared" si="433"/>
        <v>0</v>
      </c>
      <c r="AI992" s="112">
        <f t="shared" si="434"/>
        <v>0</v>
      </c>
      <c r="AJ992" s="112" t="str">
        <f t="shared" si="415"/>
        <v>интрадей</v>
      </c>
      <c r="AK992" s="91" t="str">
        <f>IF(D992&lt;Служебный!P$3,"Раньше открытия",IF(D992&gt;Служебный!P$6,"Позже закрытия",IF(D992&lt;Служебный!P$4,Служебный!N$4,IF((D992&gt;Служебный!P$5),Служебный!N$6,Служебный!N$5))))</f>
        <v>9:30 - 11:00</v>
      </c>
      <c r="AL992" s="91">
        <f t="shared" si="435"/>
        <v>0</v>
      </c>
      <c r="AM992" s="91">
        <f t="shared" si="436"/>
        <v>0</v>
      </c>
      <c r="AN992" s="91" t="str">
        <f t="shared" si="421"/>
        <v/>
      </c>
      <c r="AO992" s="91" t="str">
        <f t="shared" si="422"/>
        <v/>
      </c>
      <c r="AP992" s="113" t="str">
        <f t="shared" si="423"/>
        <v/>
      </c>
      <c r="AQ992" s="114">
        <f t="shared" si="416"/>
        <v>0</v>
      </c>
      <c r="AR992" s="114">
        <f t="shared" si="417"/>
        <v>30000</v>
      </c>
      <c r="AS992" s="114">
        <f t="shared" si="418"/>
        <v>1.5994864666664823</v>
      </c>
      <c r="AT992" s="114">
        <f t="shared" si="424"/>
        <v>0</v>
      </c>
      <c r="AU992" s="91">
        <f t="shared" si="437"/>
        <v>0</v>
      </c>
      <c r="AV992" s="91">
        <f t="shared" si="438"/>
        <v>0</v>
      </c>
      <c r="AW992" s="91">
        <f t="shared" si="439"/>
        <v>0</v>
      </c>
      <c r="AX992" s="115">
        <f>IF(AV992=0,AX991,IF(VLOOKUP(C991,Сводный!I:L,2,FALSE)&lt;0,IF(AX991&lt;0,AX991-1,-1),IF(AX991&gt;0,AX991+1,1)))</f>
        <v>-1</v>
      </c>
      <c r="AY992" s="120"/>
    </row>
    <row r="993" spans="1:51" s="25" customFormat="1" ht="11.25">
      <c r="A993" s="124"/>
      <c r="B993" s="116">
        <v>992</v>
      </c>
      <c r="C993" s="134"/>
      <c r="D993" s="83"/>
      <c r="E993" s="84"/>
      <c r="F993" s="83"/>
      <c r="G993" s="85"/>
      <c r="H993" s="85"/>
      <c r="I993" s="86"/>
      <c r="J993" s="86"/>
      <c r="K993" s="85"/>
      <c r="L993" s="86"/>
      <c r="M993" s="118"/>
      <c r="N993" s="108"/>
      <c r="O993" s="109"/>
      <c r="P993" s="110"/>
      <c r="Q993" s="86"/>
      <c r="R993" s="86"/>
      <c r="S993" s="128">
        <f t="shared" si="419"/>
        <v>30479.845939999945</v>
      </c>
      <c r="T993" s="128">
        <f t="shared" si="420"/>
        <v>0</v>
      </c>
      <c r="U993" s="126">
        <f t="shared" si="425"/>
        <v>0</v>
      </c>
      <c r="V993" s="126">
        <f t="shared" si="426"/>
        <v>0</v>
      </c>
      <c r="W993" s="125">
        <f t="shared" si="427"/>
        <v>0</v>
      </c>
      <c r="X993" s="125">
        <f t="shared" si="428"/>
        <v>0</v>
      </c>
      <c r="Y993" s="127">
        <f t="shared" si="429"/>
        <v>1407.0099999999979</v>
      </c>
      <c r="Z993" s="127">
        <f t="shared" si="430"/>
        <v>479.84593999999817</v>
      </c>
      <c r="AA993" s="127">
        <f t="shared" si="431"/>
        <v>1407.0099999999979</v>
      </c>
      <c r="AB993" s="127">
        <f t="shared" si="432"/>
        <v>479.84593999999817</v>
      </c>
      <c r="AC993" s="91" t="str">
        <f>VLOOKUP(WEEKDAY(C993,2),Служебный!K$4:L$10,2)</f>
        <v>сб</v>
      </c>
      <c r="AD993" s="111" t="str">
        <f t="shared" si="440"/>
        <v/>
      </c>
      <c r="AE993" s="91" t="e">
        <f>VLOOKUP(G:G,Служебный!B:G,6,)</f>
        <v>#N/A</v>
      </c>
      <c r="AF993" s="91" t="e">
        <f>VLOOKUP(G:G,Служебный!B:G,3,FALSE)</f>
        <v>#N/A</v>
      </c>
      <c r="AG993" s="91" t="e">
        <f>VLOOKUP(G:G,Служебный!B:G,4,FALSE)</f>
        <v>#N/A</v>
      </c>
      <c r="AH993" s="112">
        <f t="shared" si="433"/>
        <v>0</v>
      </c>
      <c r="AI993" s="112">
        <f t="shared" si="434"/>
        <v>0</v>
      </c>
      <c r="AJ993" s="112" t="str">
        <f t="shared" si="415"/>
        <v>интрадей</v>
      </c>
      <c r="AK993" s="91" t="str">
        <f>IF(D993&lt;Служебный!P$3,"Раньше открытия",IF(D993&gt;Служебный!P$6,"Позже закрытия",IF(D993&lt;Служебный!P$4,Служебный!N$4,IF((D993&gt;Служебный!P$5),Служебный!N$6,Служебный!N$5))))</f>
        <v>9:30 - 11:00</v>
      </c>
      <c r="AL993" s="91">
        <f t="shared" si="435"/>
        <v>0</v>
      </c>
      <c r="AM993" s="91">
        <f t="shared" si="436"/>
        <v>0</v>
      </c>
      <c r="AN993" s="91" t="str">
        <f t="shared" si="421"/>
        <v/>
      </c>
      <c r="AO993" s="91" t="str">
        <f t="shared" si="422"/>
        <v/>
      </c>
      <c r="AP993" s="113" t="str">
        <f t="shared" si="423"/>
        <v/>
      </c>
      <c r="AQ993" s="114">
        <f t="shared" si="416"/>
        <v>0</v>
      </c>
      <c r="AR993" s="114">
        <f t="shared" si="417"/>
        <v>30000</v>
      </c>
      <c r="AS993" s="114">
        <f t="shared" si="418"/>
        <v>1.5994864666664823</v>
      </c>
      <c r="AT993" s="114">
        <f t="shared" si="424"/>
        <v>0</v>
      </c>
      <c r="AU993" s="91">
        <f t="shared" si="437"/>
        <v>0</v>
      </c>
      <c r="AV993" s="91">
        <f t="shared" si="438"/>
        <v>0</v>
      </c>
      <c r="AW993" s="91">
        <f t="shared" si="439"/>
        <v>0</v>
      </c>
      <c r="AX993" s="115">
        <f>IF(AV993=0,AX992,IF(VLOOKUP(C992,Сводный!I:L,2,FALSE)&lt;0,IF(AX992&lt;0,AX992-1,-1),IF(AX992&gt;0,AX992+1,1)))</f>
        <v>-1</v>
      </c>
      <c r="AY993" s="120"/>
    </row>
    <row r="994" spans="1:51" s="25" customFormat="1" ht="11.25">
      <c r="A994" s="124"/>
      <c r="B994" s="116">
        <v>993</v>
      </c>
      <c r="C994" s="134"/>
      <c r="D994" s="83"/>
      <c r="E994" s="84"/>
      <c r="F994" s="83"/>
      <c r="G994" s="85"/>
      <c r="H994" s="85"/>
      <c r="I994" s="86"/>
      <c r="J994" s="86"/>
      <c r="K994" s="85"/>
      <c r="L994" s="86"/>
      <c r="M994" s="118"/>
      <c r="N994" s="108"/>
      <c r="O994" s="109"/>
      <c r="P994" s="110"/>
      <c r="Q994" s="86"/>
      <c r="R994" s="86"/>
      <c r="S994" s="128">
        <f t="shared" si="419"/>
        <v>30479.845939999945</v>
      </c>
      <c r="T994" s="128">
        <f t="shared" si="420"/>
        <v>0</v>
      </c>
      <c r="U994" s="126">
        <f t="shared" si="425"/>
        <v>0</v>
      </c>
      <c r="V994" s="126">
        <f t="shared" si="426"/>
        <v>0</v>
      </c>
      <c r="W994" s="125">
        <f t="shared" si="427"/>
        <v>0</v>
      </c>
      <c r="X994" s="125">
        <f t="shared" si="428"/>
        <v>0</v>
      </c>
      <c r="Y994" s="127">
        <f t="shared" si="429"/>
        <v>1407.0099999999979</v>
      </c>
      <c r="Z994" s="127">
        <f t="shared" si="430"/>
        <v>479.84593999999817</v>
      </c>
      <c r="AA994" s="127">
        <f t="shared" si="431"/>
        <v>1407.0099999999979</v>
      </c>
      <c r="AB994" s="127">
        <f t="shared" si="432"/>
        <v>479.84593999999817</v>
      </c>
      <c r="AC994" s="91" t="str">
        <f>VLOOKUP(WEEKDAY(C994,2),Служебный!K$4:L$10,2)</f>
        <v>сб</v>
      </c>
      <c r="AD994" s="111" t="str">
        <f t="shared" si="440"/>
        <v/>
      </c>
      <c r="AE994" s="91" t="e">
        <f>VLOOKUP(G:G,Служебный!B:G,6,)</f>
        <v>#N/A</v>
      </c>
      <c r="AF994" s="91" t="e">
        <f>VLOOKUP(G:G,Служебный!B:G,3,FALSE)</f>
        <v>#N/A</v>
      </c>
      <c r="AG994" s="91" t="e">
        <f>VLOOKUP(G:G,Служебный!B:G,4,FALSE)</f>
        <v>#N/A</v>
      </c>
      <c r="AH994" s="112">
        <f t="shared" si="433"/>
        <v>0</v>
      </c>
      <c r="AI994" s="112">
        <f t="shared" si="434"/>
        <v>0</v>
      </c>
      <c r="AJ994" s="112" t="str">
        <f t="shared" si="415"/>
        <v>интрадей</v>
      </c>
      <c r="AK994" s="91" t="str">
        <f>IF(D994&lt;Служебный!P$3,"Раньше открытия",IF(D994&gt;Служебный!P$6,"Позже закрытия",IF(D994&lt;Служебный!P$4,Служебный!N$4,IF((D994&gt;Служебный!P$5),Служебный!N$6,Служебный!N$5))))</f>
        <v>9:30 - 11:00</v>
      </c>
      <c r="AL994" s="91">
        <f t="shared" si="435"/>
        <v>0</v>
      </c>
      <c r="AM994" s="91">
        <f t="shared" si="436"/>
        <v>0</v>
      </c>
      <c r="AN994" s="91" t="str">
        <f t="shared" si="421"/>
        <v/>
      </c>
      <c r="AO994" s="91" t="str">
        <f t="shared" si="422"/>
        <v/>
      </c>
      <c r="AP994" s="113" t="str">
        <f t="shared" si="423"/>
        <v/>
      </c>
      <c r="AQ994" s="114">
        <f t="shared" si="416"/>
        <v>0</v>
      </c>
      <c r="AR994" s="114">
        <f t="shared" si="417"/>
        <v>30000</v>
      </c>
      <c r="AS994" s="114">
        <f t="shared" si="418"/>
        <v>1.5994864666664823</v>
      </c>
      <c r="AT994" s="114">
        <f t="shared" si="424"/>
        <v>0</v>
      </c>
      <c r="AU994" s="91">
        <f t="shared" si="437"/>
        <v>0</v>
      </c>
      <c r="AV994" s="91">
        <f t="shared" si="438"/>
        <v>0</v>
      </c>
      <c r="AW994" s="91">
        <f t="shared" si="439"/>
        <v>0</v>
      </c>
      <c r="AX994" s="115">
        <f>IF(AV994=0,AX993,IF(VLOOKUP(C993,Сводный!I:L,2,FALSE)&lt;0,IF(AX993&lt;0,AX993-1,-1),IF(AX993&gt;0,AX993+1,1)))</f>
        <v>-1</v>
      </c>
      <c r="AY994" s="120"/>
    </row>
    <row r="995" spans="1:51" s="25" customFormat="1" ht="11.25">
      <c r="A995" s="124"/>
      <c r="B995" s="116">
        <v>994</v>
      </c>
      <c r="C995" s="134"/>
      <c r="D995" s="83"/>
      <c r="E995" s="84"/>
      <c r="F995" s="83"/>
      <c r="G995" s="85"/>
      <c r="H995" s="85"/>
      <c r="I995" s="86"/>
      <c r="J995" s="86"/>
      <c r="K995" s="85"/>
      <c r="L995" s="86"/>
      <c r="M995" s="118"/>
      <c r="N995" s="108"/>
      <c r="O995" s="109"/>
      <c r="P995" s="110"/>
      <c r="Q995" s="86"/>
      <c r="R995" s="86"/>
      <c r="S995" s="128">
        <f t="shared" si="419"/>
        <v>30479.845939999945</v>
      </c>
      <c r="T995" s="128">
        <f t="shared" si="420"/>
        <v>0</v>
      </c>
      <c r="U995" s="126">
        <f t="shared" si="425"/>
        <v>0</v>
      </c>
      <c r="V995" s="126">
        <f t="shared" si="426"/>
        <v>0</v>
      </c>
      <c r="W995" s="125">
        <f t="shared" si="427"/>
        <v>0</v>
      </c>
      <c r="X995" s="125">
        <f t="shared" si="428"/>
        <v>0</v>
      </c>
      <c r="Y995" s="127">
        <f t="shared" si="429"/>
        <v>1407.0099999999979</v>
      </c>
      <c r="Z995" s="127">
        <f t="shared" si="430"/>
        <v>479.84593999999817</v>
      </c>
      <c r="AA995" s="127">
        <f t="shared" si="431"/>
        <v>1407.0099999999979</v>
      </c>
      <c r="AB995" s="127">
        <f t="shared" si="432"/>
        <v>479.84593999999817</v>
      </c>
      <c r="AC995" s="91" t="str">
        <f>VLOOKUP(WEEKDAY(C995,2),Служебный!K$4:L$10,2)</f>
        <v>сб</v>
      </c>
      <c r="AD995" s="111" t="str">
        <f t="shared" si="440"/>
        <v/>
      </c>
      <c r="AE995" s="91" t="e">
        <f>VLOOKUP(G:G,Служебный!B:G,6,)</f>
        <v>#N/A</v>
      </c>
      <c r="AF995" s="91" t="e">
        <f>VLOOKUP(G:G,Служебный!B:G,3,FALSE)</f>
        <v>#N/A</v>
      </c>
      <c r="AG995" s="91" t="e">
        <f>VLOOKUP(G:G,Служебный!B:G,4,FALSE)</f>
        <v>#N/A</v>
      </c>
      <c r="AH995" s="112">
        <f t="shared" si="433"/>
        <v>0</v>
      </c>
      <c r="AI995" s="112">
        <f t="shared" si="434"/>
        <v>0</v>
      </c>
      <c r="AJ995" s="112" t="str">
        <f t="shared" si="415"/>
        <v>интрадей</v>
      </c>
      <c r="AK995" s="91" t="str">
        <f>IF(D995&lt;Служебный!P$3,"Раньше открытия",IF(D995&gt;Служебный!P$6,"Позже закрытия",IF(D995&lt;Служебный!P$4,Служебный!N$4,IF((D995&gt;Служебный!P$5),Служебный!N$6,Служебный!N$5))))</f>
        <v>9:30 - 11:00</v>
      </c>
      <c r="AL995" s="91">
        <f t="shared" si="435"/>
        <v>0</v>
      </c>
      <c r="AM995" s="91">
        <f t="shared" si="436"/>
        <v>0</v>
      </c>
      <c r="AN995" s="91" t="str">
        <f t="shared" si="421"/>
        <v/>
      </c>
      <c r="AO995" s="91" t="str">
        <f t="shared" si="422"/>
        <v/>
      </c>
      <c r="AP995" s="113" t="str">
        <f t="shared" si="423"/>
        <v/>
      </c>
      <c r="AQ995" s="114">
        <f t="shared" si="416"/>
        <v>0</v>
      </c>
      <c r="AR995" s="114">
        <f t="shared" si="417"/>
        <v>30000</v>
      </c>
      <c r="AS995" s="114">
        <f t="shared" si="418"/>
        <v>1.5994864666664823</v>
      </c>
      <c r="AT995" s="114">
        <f t="shared" si="424"/>
        <v>0</v>
      </c>
      <c r="AU995" s="91">
        <f t="shared" si="437"/>
        <v>0</v>
      </c>
      <c r="AV995" s="91">
        <f t="shared" si="438"/>
        <v>0</v>
      </c>
      <c r="AW995" s="91">
        <f t="shared" si="439"/>
        <v>0</v>
      </c>
      <c r="AX995" s="115">
        <f>IF(AV995=0,AX994,IF(VLOOKUP(C994,Сводный!I:L,2,FALSE)&lt;0,IF(AX994&lt;0,AX994-1,-1),IF(AX994&gt;0,AX994+1,1)))</f>
        <v>-1</v>
      </c>
      <c r="AY995" s="120"/>
    </row>
    <row r="996" spans="1:51" s="25" customFormat="1" ht="11.25">
      <c r="A996" s="124"/>
      <c r="B996" s="116">
        <v>995</v>
      </c>
      <c r="C996" s="134"/>
      <c r="D996" s="83"/>
      <c r="E996" s="84"/>
      <c r="F996" s="83"/>
      <c r="G996" s="85"/>
      <c r="H996" s="85"/>
      <c r="I996" s="86"/>
      <c r="J996" s="86"/>
      <c r="K996" s="85"/>
      <c r="L996" s="86"/>
      <c r="M996" s="118"/>
      <c r="N996" s="108"/>
      <c r="O996" s="109"/>
      <c r="P996" s="110"/>
      <c r="Q996" s="86"/>
      <c r="R996" s="86"/>
      <c r="S996" s="128">
        <f t="shared" si="419"/>
        <v>30479.845939999945</v>
      </c>
      <c r="T996" s="128">
        <f t="shared" si="420"/>
        <v>0</v>
      </c>
      <c r="U996" s="126">
        <f t="shared" si="425"/>
        <v>0</v>
      </c>
      <c r="V996" s="126">
        <f t="shared" si="426"/>
        <v>0</v>
      </c>
      <c r="W996" s="125">
        <f t="shared" si="427"/>
        <v>0</v>
      </c>
      <c r="X996" s="125">
        <f t="shared" si="428"/>
        <v>0</v>
      </c>
      <c r="Y996" s="127">
        <f t="shared" si="429"/>
        <v>1407.0099999999979</v>
      </c>
      <c r="Z996" s="127">
        <f t="shared" si="430"/>
        <v>479.84593999999817</v>
      </c>
      <c r="AA996" s="127">
        <f t="shared" si="431"/>
        <v>1407.0099999999979</v>
      </c>
      <c r="AB996" s="127">
        <f t="shared" si="432"/>
        <v>479.84593999999817</v>
      </c>
      <c r="AC996" s="91" t="str">
        <f>VLOOKUP(WEEKDAY(C996,2),Служебный!K$4:L$10,2)</f>
        <v>сб</v>
      </c>
      <c r="AD996" s="111" t="str">
        <f t="shared" si="440"/>
        <v/>
      </c>
      <c r="AE996" s="91" t="e">
        <f>VLOOKUP(G:G,Служебный!B:G,6,)</f>
        <v>#N/A</v>
      </c>
      <c r="AF996" s="91" t="e">
        <f>VLOOKUP(G:G,Служебный!B:G,3,FALSE)</f>
        <v>#N/A</v>
      </c>
      <c r="AG996" s="91" t="e">
        <f>VLOOKUP(G:G,Служебный!B:G,4,FALSE)</f>
        <v>#N/A</v>
      </c>
      <c r="AH996" s="112">
        <f t="shared" si="433"/>
        <v>0</v>
      </c>
      <c r="AI996" s="112">
        <f t="shared" si="434"/>
        <v>0</v>
      </c>
      <c r="AJ996" s="112" t="str">
        <f t="shared" si="415"/>
        <v>интрадей</v>
      </c>
      <c r="AK996" s="91" t="str">
        <f>IF(D996&lt;Служебный!P$3,"Раньше открытия",IF(D996&gt;Служебный!P$6,"Позже закрытия",IF(D996&lt;Служебный!P$4,Служебный!N$4,IF((D996&gt;Служебный!P$5),Служебный!N$6,Служебный!N$5))))</f>
        <v>9:30 - 11:00</v>
      </c>
      <c r="AL996" s="91">
        <f t="shared" si="435"/>
        <v>0</v>
      </c>
      <c r="AM996" s="91">
        <f t="shared" si="436"/>
        <v>0</v>
      </c>
      <c r="AN996" s="91" t="str">
        <f t="shared" si="421"/>
        <v/>
      </c>
      <c r="AO996" s="91" t="str">
        <f t="shared" si="422"/>
        <v/>
      </c>
      <c r="AP996" s="113" t="str">
        <f t="shared" si="423"/>
        <v/>
      </c>
      <c r="AQ996" s="114">
        <f t="shared" si="416"/>
        <v>0</v>
      </c>
      <c r="AR996" s="114">
        <f t="shared" si="417"/>
        <v>30000</v>
      </c>
      <c r="AS996" s="114">
        <f t="shared" si="418"/>
        <v>1.5994864666664823</v>
      </c>
      <c r="AT996" s="114">
        <f t="shared" si="424"/>
        <v>0</v>
      </c>
      <c r="AU996" s="91">
        <f t="shared" si="437"/>
        <v>0</v>
      </c>
      <c r="AV996" s="91">
        <f t="shared" si="438"/>
        <v>0</v>
      </c>
      <c r="AW996" s="91">
        <f t="shared" si="439"/>
        <v>0</v>
      </c>
      <c r="AX996" s="115">
        <f>IF(AV996=0,AX995,IF(VLOOKUP(C995,Сводный!I:L,2,FALSE)&lt;0,IF(AX995&lt;0,AX995-1,-1),IF(AX995&gt;0,AX995+1,1)))</f>
        <v>-1</v>
      </c>
      <c r="AY996" s="120"/>
    </row>
    <row r="997" spans="1:51" s="25" customFormat="1" ht="11.25">
      <c r="A997" s="124"/>
      <c r="B997" s="116">
        <v>996</v>
      </c>
      <c r="C997" s="134"/>
      <c r="D997" s="83"/>
      <c r="E997" s="84"/>
      <c r="F997" s="83"/>
      <c r="G997" s="85"/>
      <c r="H997" s="85"/>
      <c r="I997" s="86"/>
      <c r="J997" s="86"/>
      <c r="K997" s="85"/>
      <c r="L997" s="86"/>
      <c r="M997" s="118"/>
      <c r="N997" s="108"/>
      <c r="O997" s="109"/>
      <c r="P997" s="110"/>
      <c r="Q997" s="86"/>
      <c r="R997" s="86"/>
      <c r="S997" s="128">
        <f t="shared" si="419"/>
        <v>30479.845939999945</v>
      </c>
      <c r="T997" s="128">
        <f t="shared" si="420"/>
        <v>0</v>
      </c>
      <c r="U997" s="126">
        <f t="shared" si="425"/>
        <v>0</v>
      </c>
      <c r="V997" s="126">
        <f t="shared" si="426"/>
        <v>0</v>
      </c>
      <c r="W997" s="125">
        <f t="shared" si="427"/>
        <v>0</v>
      </c>
      <c r="X997" s="125">
        <f t="shared" si="428"/>
        <v>0</v>
      </c>
      <c r="Y997" s="127">
        <f t="shared" si="429"/>
        <v>1407.0099999999979</v>
      </c>
      <c r="Z997" s="127">
        <f t="shared" si="430"/>
        <v>479.84593999999817</v>
      </c>
      <c r="AA997" s="127">
        <f t="shared" si="431"/>
        <v>1407.0099999999979</v>
      </c>
      <c r="AB997" s="127">
        <f t="shared" si="432"/>
        <v>479.84593999999817</v>
      </c>
      <c r="AC997" s="91" t="str">
        <f>VLOOKUP(WEEKDAY(C997,2),Служебный!K$4:L$10,2)</f>
        <v>сб</v>
      </c>
      <c r="AD997" s="111" t="str">
        <f t="shared" si="440"/>
        <v/>
      </c>
      <c r="AE997" s="91" t="e">
        <f>VLOOKUP(G:G,Служебный!B:G,6,)</f>
        <v>#N/A</v>
      </c>
      <c r="AF997" s="91" t="e">
        <f>VLOOKUP(G:G,Служебный!B:G,3,FALSE)</f>
        <v>#N/A</v>
      </c>
      <c r="AG997" s="91" t="e">
        <f>VLOOKUP(G:G,Служебный!B:G,4,FALSE)</f>
        <v>#N/A</v>
      </c>
      <c r="AH997" s="112">
        <f t="shared" si="433"/>
        <v>0</v>
      </c>
      <c r="AI997" s="112">
        <f t="shared" si="434"/>
        <v>0</v>
      </c>
      <c r="AJ997" s="112" t="str">
        <f t="shared" si="415"/>
        <v>интрадей</v>
      </c>
      <c r="AK997" s="91" t="str">
        <f>IF(D997&lt;Служебный!P$3,"Раньше открытия",IF(D997&gt;Служебный!P$6,"Позже закрытия",IF(D997&lt;Служебный!P$4,Служебный!N$4,IF((D997&gt;Служебный!P$5),Служебный!N$6,Служебный!N$5))))</f>
        <v>9:30 - 11:00</v>
      </c>
      <c r="AL997" s="91">
        <f t="shared" si="435"/>
        <v>0</v>
      </c>
      <c r="AM997" s="91">
        <f t="shared" si="436"/>
        <v>0</v>
      </c>
      <c r="AN997" s="91" t="str">
        <f t="shared" si="421"/>
        <v/>
      </c>
      <c r="AO997" s="91" t="str">
        <f t="shared" si="422"/>
        <v/>
      </c>
      <c r="AP997" s="113" t="str">
        <f t="shared" si="423"/>
        <v/>
      </c>
      <c r="AQ997" s="114">
        <f t="shared" si="416"/>
        <v>0</v>
      </c>
      <c r="AR997" s="114">
        <f t="shared" si="417"/>
        <v>30000</v>
      </c>
      <c r="AS997" s="114">
        <f t="shared" si="418"/>
        <v>1.5994864666664823</v>
      </c>
      <c r="AT997" s="114">
        <f t="shared" si="424"/>
        <v>0</v>
      </c>
      <c r="AU997" s="91">
        <f t="shared" si="437"/>
        <v>0</v>
      </c>
      <c r="AV997" s="91">
        <f t="shared" si="438"/>
        <v>0</v>
      </c>
      <c r="AW997" s="91">
        <f t="shared" si="439"/>
        <v>0</v>
      </c>
      <c r="AX997" s="115">
        <f>IF(AV997=0,AX996,IF(VLOOKUP(C996,Сводный!I:L,2,FALSE)&lt;0,IF(AX996&lt;0,AX996-1,-1),IF(AX996&gt;0,AX996+1,1)))</f>
        <v>-1</v>
      </c>
      <c r="AY997" s="120"/>
    </row>
    <row r="998" spans="1:51" s="25" customFormat="1" ht="11.25">
      <c r="A998" s="124"/>
      <c r="B998" s="116">
        <v>997</v>
      </c>
      <c r="C998" s="134"/>
      <c r="D998" s="83"/>
      <c r="E998" s="84"/>
      <c r="F998" s="83"/>
      <c r="G998" s="85"/>
      <c r="H998" s="85"/>
      <c r="I998" s="86"/>
      <c r="J998" s="86"/>
      <c r="K998" s="85"/>
      <c r="L998" s="86"/>
      <c r="M998" s="118"/>
      <c r="N998" s="108"/>
      <c r="O998" s="109"/>
      <c r="P998" s="110"/>
      <c r="Q998" s="86"/>
      <c r="R998" s="86"/>
      <c r="S998" s="128">
        <f t="shared" si="419"/>
        <v>30479.845939999945</v>
      </c>
      <c r="T998" s="128">
        <f t="shared" si="420"/>
        <v>0</v>
      </c>
      <c r="U998" s="126">
        <f t="shared" si="425"/>
        <v>0</v>
      </c>
      <c r="V998" s="126">
        <f t="shared" si="426"/>
        <v>0</v>
      </c>
      <c r="W998" s="125">
        <f t="shared" si="427"/>
        <v>0</v>
      </c>
      <c r="X998" s="125">
        <f t="shared" si="428"/>
        <v>0</v>
      </c>
      <c r="Y998" s="127">
        <f t="shared" si="429"/>
        <v>1407.0099999999979</v>
      </c>
      <c r="Z998" s="127">
        <f t="shared" si="430"/>
        <v>479.84593999999817</v>
      </c>
      <c r="AA998" s="127">
        <f t="shared" si="431"/>
        <v>1407.0099999999979</v>
      </c>
      <c r="AB998" s="127">
        <f t="shared" si="432"/>
        <v>479.84593999999817</v>
      </c>
      <c r="AC998" s="91" t="str">
        <f>VLOOKUP(WEEKDAY(C998,2),Служебный!K$4:L$10,2)</f>
        <v>сб</v>
      </c>
      <c r="AD998" s="111" t="str">
        <f t="shared" si="440"/>
        <v/>
      </c>
      <c r="AE998" s="91" t="e">
        <f>VLOOKUP(G:G,Служебный!B:G,6,)</f>
        <v>#N/A</v>
      </c>
      <c r="AF998" s="91" t="e">
        <f>VLOOKUP(G:G,Служебный!B:G,3,FALSE)</f>
        <v>#N/A</v>
      </c>
      <c r="AG998" s="91" t="e">
        <f>VLOOKUP(G:G,Служебный!B:G,4,FALSE)</f>
        <v>#N/A</v>
      </c>
      <c r="AH998" s="112">
        <f t="shared" si="433"/>
        <v>0</v>
      </c>
      <c r="AI998" s="112">
        <f t="shared" si="434"/>
        <v>0</v>
      </c>
      <c r="AJ998" s="112" t="str">
        <f t="shared" si="415"/>
        <v>интрадей</v>
      </c>
      <c r="AK998" s="91" t="str">
        <f>IF(D998&lt;Служебный!P$3,"Раньше открытия",IF(D998&gt;Служебный!P$6,"Позже закрытия",IF(D998&lt;Служебный!P$4,Служебный!N$4,IF((D998&gt;Служебный!P$5),Служебный!N$6,Служебный!N$5))))</f>
        <v>9:30 - 11:00</v>
      </c>
      <c r="AL998" s="91">
        <f t="shared" si="435"/>
        <v>0</v>
      </c>
      <c r="AM998" s="91">
        <f t="shared" si="436"/>
        <v>0</v>
      </c>
      <c r="AN998" s="91" t="str">
        <f t="shared" si="421"/>
        <v/>
      </c>
      <c r="AO998" s="91" t="str">
        <f t="shared" si="422"/>
        <v/>
      </c>
      <c r="AP998" s="113" t="str">
        <f t="shared" si="423"/>
        <v/>
      </c>
      <c r="AQ998" s="114">
        <f t="shared" si="416"/>
        <v>0</v>
      </c>
      <c r="AR998" s="114">
        <f t="shared" si="417"/>
        <v>30000</v>
      </c>
      <c r="AS998" s="114">
        <f t="shared" si="418"/>
        <v>1.5994864666664823</v>
      </c>
      <c r="AT998" s="114">
        <f t="shared" si="424"/>
        <v>0</v>
      </c>
      <c r="AU998" s="91">
        <f t="shared" si="437"/>
        <v>0</v>
      </c>
      <c r="AV998" s="91">
        <f t="shared" si="438"/>
        <v>0</v>
      </c>
      <c r="AW998" s="91">
        <f t="shared" si="439"/>
        <v>0</v>
      </c>
      <c r="AX998" s="115">
        <f>IF(AV998=0,AX997,IF(VLOOKUP(C997,Сводный!I:L,2,FALSE)&lt;0,IF(AX997&lt;0,AX997-1,-1),IF(AX997&gt;0,AX997+1,1)))</f>
        <v>-1</v>
      </c>
      <c r="AY998" s="120"/>
    </row>
    <row r="999" spans="1:51" s="25" customFormat="1" ht="11.25">
      <c r="A999" s="124"/>
      <c r="B999" s="116">
        <v>998</v>
      </c>
      <c r="C999" s="134"/>
      <c r="D999" s="83"/>
      <c r="E999" s="84"/>
      <c r="F999" s="83"/>
      <c r="G999" s="85"/>
      <c r="H999" s="85"/>
      <c r="I999" s="86"/>
      <c r="J999" s="86"/>
      <c r="K999" s="85"/>
      <c r="L999" s="86"/>
      <c r="M999" s="118"/>
      <c r="N999" s="108"/>
      <c r="O999" s="109"/>
      <c r="P999" s="110"/>
      <c r="Q999" s="86"/>
      <c r="R999" s="86"/>
      <c r="S999" s="128">
        <f t="shared" si="419"/>
        <v>30479.845939999945</v>
      </c>
      <c r="T999" s="128">
        <f t="shared" si="420"/>
        <v>0</v>
      </c>
      <c r="U999" s="126">
        <f t="shared" si="425"/>
        <v>0</v>
      </c>
      <c r="V999" s="126">
        <f t="shared" si="426"/>
        <v>0</v>
      </c>
      <c r="W999" s="125">
        <f t="shared" si="427"/>
        <v>0</v>
      </c>
      <c r="X999" s="125">
        <f t="shared" si="428"/>
        <v>0</v>
      </c>
      <c r="Y999" s="127">
        <f t="shared" si="429"/>
        <v>1407.0099999999979</v>
      </c>
      <c r="Z999" s="127">
        <f t="shared" si="430"/>
        <v>479.84593999999817</v>
      </c>
      <c r="AA999" s="127">
        <f t="shared" si="431"/>
        <v>1407.0099999999979</v>
      </c>
      <c r="AB999" s="127">
        <f t="shared" si="432"/>
        <v>479.84593999999817</v>
      </c>
      <c r="AC999" s="91" t="str">
        <f>VLOOKUP(WEEKDAY(C999,2),Служебный!K$4:L$10,2)</f>
        <v>сб</v>
      </c>
      <c r="AD999" s="111" t="str">
        <f t="shared" si="440"/>
        <v/>
      </c>
      <c r="AE999" s="91" t="e">
        <f>VLOOKUP(G:G,Служебный!B:G,6,)</f>
        <v>#N/A</v>
      </c>
      <c r="AF999" s="91" t="e">
        <f>VLOOKUP(G:G,Служебный!B:G,3,FALSE)</f>
        <v>#N/A</v>
      </c>
      <c r="AG999" s="91" t="e">
        <f>VLOOKUP(G:G,Служебный!B:G,4,FALSE)</f>
        <v>#N/A</v>
      </c>
      <c r="AH999" s="112">
        <f t="shared" si="433"/>
        <v>0</v>
      </c>
      <c r="AI999" s="112">
        <f t="shared" si="434"/>
        <v>0</v>
      </c>
      <c r="AJ999" s="112" t="str">
        <f t="shared" si="415"/>
        <v>интрадей</v>
      </c>
      <c r="AK999" s="91" t="str">
        <f>IF(D999&lt;Служебный!P$3,"Раньше открытия",IF(D999&gt;Служебный!P$6,"Позже закрытия",IF(D999&lt;Служебный!P$4,Служебный!N$4,IF((D999&gt;Служебный!P$5),Служебный!N$6,Служебный!N$5))))</f>
        <v>9:30 - 11:00</v>
      </c>
      <c r="AL999" s="91">
        <f t="shared" si="435"/>
        <v>0</v>
      </c>
      <c r="AM999" s="91">
        <f t="shared" si="436"/>
        <v>0</v>
      </c>
      <c r="AN999" s="91" t="str">
        <f t="shared" si="421"/>
        <v/>
      </c>
      <c r="AO999" s="91" t="str">
        <f t="shared" si="422"/>
        <v/>
      </c>
      <c r="AP999" s="113" t="str">
        <f t="shared" si="423"/>
        <v/>
      </c>
      <c r="AQ999" s="114">
        <f t="shared" si="416"/>
        <v>0</v>
      </c>
      <c r="AR999" s="114">
        <f t="shared" si="417"/>
        <v>30000</v>
      </c>
      <c r="AS999" s="114">
        <f t="shared" si="418"/>
        <v>1.5994864666664823</v>
      </c>
      <c r="AT999" s="114">
        <f t="shared" si="424"/>
        <v>0</v>
      </c>
      <c r="AU999" s="91">
        <f t="shared" si="437"/>
        <v>0</v>
      </c>
      <c r="AV999" s="91">
        <f t="shared" si="438"/>
        <v>0</v>
      </c>
      <c r="AW999" s="91">
        <f t="shared" si="439"/>
        <v>0</v>
      </c>
      <c r="AX999" s="115">
        <f>IF(AV999=0,AX998,IF(VLOOKUP(C998,Сводный!I:L,2,FALSE)&lt;0,IF(AX998&lt;0,AX998-1,-1),IF(AX998&gt;0,AX998+1,1)))</f>
        <v>-1</v>
      </c>
      <c r="AY999" s="120"/>
    </row>
    <row r="1000" spans="1:51" s="25" customFormat="1" ht="11.25">
      <c r="A1000" s="124"/>
      <c r="B1000" s="116">
        <v>999</v>
      </c>
      <c r="C1000" s="134"/>
      <c r="D1000" s="83"/>
      <c r="E1000" s="84"/>
      <c r="F1000" s="83"/>
      <c r="G1000" s="85"/>
      <c r="H1000" s="85"/>
      <c r="I1000" s="86"/>
      <c r="J1000" s="86"/>
      <c r="K1000" s="85"/>
      <c r="L1000" s="86"/>
      <c r="M1000" s="118"/>
      <c r="N1000" s="108"/>
      <c r="O1000" s="109"/>
      <c r="P1000" s="110"/>
      <c r="Q1000" s="86"/>
      <c r="R1000" s="86"/>
      <c r="S1000" s="128">
        <f t="shared" si="419"/>
        <v>30479.845939999945</v>
      </c>
      <c r="T1000" s="128">
        <f t="shared" si="420"/>
        <v>0</v>
      </c>
      <c r="U1000" s="126">
        <f t="shared" si="425"/>
        <v>0</v>
      </c>
      <c r="V1000" s="126">
        <f t="shared" si="426"/>
        <v>0</v>
      </c>
      <c r="W1000" s="125">
        <f t="shared" si="427"/>
        <v>0</v>
      </c>
      <c r="X1000" s="125">
        <f t="shared" si="428"/>
        <v>0</v>
      </c>
      <c r="Y1000" s="127">
        <f t="shared" si="429"/>
        <v>1407.0099999999979</v>
      </c>
      <c r="Z1000" s="127">
        <f t="shared" si="430"/>
        <v>479.84593999999817</v>
      </c>
      <c r="AA1000" s="127">
        <f t="shared" si="431"/>
        <v>1407.0099999999979</v>
      </c>
      <c r="AB1000" s="127">
        <f t="shared" si="432"/>
        <v>479.84593999999817</v>
      </c>
      <c r="AC1000" s="91" t="str">
        <f>VLOOKUP(WEEKDAY(C1000,2),Служебный!K$4:L$10,2)</f>
        <v>сб</v>
      </c>
      <c r="AD1000" s="111" t="str">
        <f t="shared" si="440"/>
        <v/>
      </c>
      <c r="AE1000" s="91" t="e">
        <f>VLOOKUP(G:G,Служебный!B:G,6,)</f>
        <v>#N/A</v>
      </c>
      <c r="AF1000" s="91" t="e">
        <f>VLOOKUP(G:G,Служебный!B:G,3,FALSE)</f>
        <v>#N/A</v>
      </c>
      <c r="AG1000" s="91" t="e">
        <f>VLOOKUP(G:G,Служебный!B:G,4,FALSE)</f>
        <v>#N/A</v>
      </c>
      <c r="AH1000" s="112">
        <f t="shared" si="433"/>
        <v>0</v>
      </c>
      <c r="AI1000" s="112">
        <f t="shared" si="434"/>
        <v>0</v>
      </c>
      <c r="AJ1000" s="112" t="str">
        <f t="shared" si="415"/>
        <v>интрадей</v>
      </c>
      <c r="AK1000" s="91" t="str">
        <f>IF(D1000&lt;Служебный!P$3,"Раньше открытия",IF(D1000&gt;Служебный!P$6,"Позже закрытия",IF(D1000&lt;Служебный!P$4,Служебный!N$4,IF((D1000&gt;Служебный!P$5),Служебный!N$6,Служебный!N$5))))</f>
        <v>9:30 - 11:00</v>
      </c>
      <c r="AL1000" s="91">
        <f t="shared" si="435"/>
        <v>0</v>
      </c>
      <c r="AM1000" s="91">
        <f t="shared" si="436"/>
        <v>0</v>
      </c>
      <c r="AN1000" s="91" t="str">
        <f t="shared" si="421"/>
        <v/>
      </c>
      <c r="AO1000" s="91" t="str">
        <f t="shared" si="422"/>
        <v/>
      </c>
      <c r="AP1000" s="113" t="str">
        <f t="shared" si="423"/>
        <v/>
      </c>
      <c r="AQ1000" s="114">
        <f t="shared" si="416"/>
        <v>0</v>
      </c>
      <c r="AR1000" s="114">
        <f t="shared" si="417"/>
        <v>30000</v>
      </c>
      <c r="AS1000" s="114">
        <f t="shared" si="418"/>
        <v>1.5994864666664823</v>
      </c>
      <c r="AT1000" s="114">
        <f t="shared" si="424"/>
        <v>0</v>
      </c>
      <c r="AU1000" s="91">
        <f t="shared" si="437"/>
        <v>0</v>
      </c>
      <c r="AV1000" s="91">
        <f t="shared" si="438"/>
        <v>0</v>
      </c>
      <c r="AW1000" s="91">
        <f t="shared" si="439"/>
        <v>0</v>
      </c>
      <c r="AX1000" s="115">
        <f>IF(AV1000=0,AX999,IF(VLOOKUP(C999,Сводный!I:L,2,FALSE)&lt;0,IF(AX999&lt;0,AX999-1,-1),IF(AX999&gt;0,AX999+1,1)))</f>
        <v>-1</v>
      </c>
      <c r="AY1000" s="120"/>
    </row>
  </sheetData>
  <sheetProtection formatCells="0" formatColumns="0" formatRows="0" insertColumns="0" insertHyperlinks="0" autoFilter="0" pivotTables="0"/>
  <protectedRanges>
    <protectedRange sqref="A1001:L1001 AE1:JA1 AE2:AN2 AP2:JA2 N1001:JA1001 A1002:JA65536 A1:AD2 AE3:JA1000 A373:AD1000 A3:L372 N3:AD372" name="Диапазон2"/>
  </protectedRanges>
  <autoFilter ref="A1:AX1341">
    <filterColumn colId="17"/>
    <filterColumn colId="18"/>
    <filterColumn colId="42"/>
    <filterColumn colId="43"/>
    <filterColumn colId="44"/>
    <filterColumn colId="45"/>
  </autoFilter>
  <phoneticPr fontId="3" type="noConversion"/>
  <conditionalFormatting sqref="B3:B1000">
    <cfRule type="expression" dxfId="4" priority="11">
      <formula>$X3&lt;0</formula>
    </cfRule>
  </conditionalFormatting>
  <conditionalFormatting sqref="X1:X1048576">
    <cfRule type="iconSet" priority="6">
      <iconSet>
        <cfvo type="percent" val="0"/>
        <cfvo type="num" val="0"/>
        <cfvo type="num" val="0"/>
      </iconSet>
    </cfRule>
  </conditionalFormatting>
  <conditionalFormatting sqref="S2:S1000">
    <cfRule type="expression" dxfId="3" priority="13">
      <formula>$S2&gt;$AR2</formula>
    </cfRule>
    <cfRule type="expression" dxfId="2" priority="14">
      <formula>$S2&lt;$AR2</formula>
    </cfRule>
  </conditionalFormatting>
  <conditionalFormatting sqref="A1:XFD1048576">
    <cfRule type="expression" dxfId="1" priority="2">
      <formula>$G1 = ""</formula>
    </cfRule>
    <cfRule type="expression" dxfId="0" priority="1">
      <formula>$C1&lt;&gt;$C2</formula>
    </cfRule>
  </conditionalFormatting>
  <dataValidations count="5">
    <dataValidation type="time" errorStyle="warning" allowBlank="1" showErrorMessage="1" errorTitle="Неверный формат времени" error="Время необходимо вводить в формате ЧЧ:ММ (Пример: 18:15). Если Вы выберете &quot;Продолжить&quot;, то сделка посчитается неверно!" promptTitle="Формат времени" prompt="Время необходимо вводить в формате чч:мм (18:10)" sqref="F1:F1048576 D1:D1048576">
      <formula1>0</formula1>
      <formula2>0.999988425925926</formula2>
    </dataValidation>
    <dataValidation type="date" errorStyle="warning" allowBlank="1" showErrorMessage="1" errorTitle="Неверный формат даты" error="Дату необходимо заносить в формате ДД/ММ/ГГГГ. Если год сделки текущий - можно набирать ДД/ММ (Пример 1/8, что соответствует 10/08/2010)._x000a_Если Вы выберете &quot;Продолжить&quot;, то данные по сделке посчитаются неверно!" sqref="E1:E1048576 C1:C1048576">
      <formula1>29221</formula1>
      <formula2>54789</formula2>
    </dataValidation>
    <dataValidation type="decimal" errorStyle="warning" allowBlank="1" showErrorMessage="1" errorTitle="Неверный формат числа" error="Здесь должно быть неотрицательное число!_x000a_Если Вы выберете &quot;Продолжить&quot;, то сделка посчитается неверно!" sqref="I1:L1048576">
      <formula1>0</formula1>
      <formula2>1000000000</formula2>
    </dataValidation>
    <dataValidation type="list" allowBlank="1" showInputMessage="1" showErrorMessage="1" sqref="M1:M1048576">
      <formula1>Настройки!$B$3:$B$20</formula1>
    </dataValidation>
    <dataValidation type="list" allowBlank="1" showInputMessage="1" showErrorMessage="1" sqref="N1:N1048576">
      <formula1>Настройки!$D$3:$D$20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tabColor theme="3" tint="0.39997558519241921"/>
    <pageSetUpPr autoPageBreaks="0"/>
  </sheetPr>
  <dimension ref="B2:CC400"/>
  <sheetViews>
    <sheetView showGridLines="0" zoomScaleNormal="100" workbookViewId="0">
      <selection activeCell="S29" sqref="S29"/>
    </sheetView>
  </sheetViews>
  <sheetFormatPr defaultRowHeight="11.25"/>
  <cols>
    <col min="1" max="1" width="4.85546875" style="70" customWidth="1"/>
    <col min="2" max="2" width="39.140625" style="70" bestFit="1" customWidth="1"/>
    <col min="3" max="3" width="10.85546875" style="96" bestFit="1" customWidth="1"/>
    <col min="4" max="7" width="1.85546875" style="23" customWidth="1"/>
    <col min="8" max="8" width="1.85546875" style="70" customWidth="1"/>
    <col min="9" max="9" width="10.28515625" style="70" bestFit="1" customWidth="1"/>
    <col min="10" max="10" width="7.85546875" style="70" bestFit="1" customWidth="1"/>
    <col min="11" max="11" width="9.7109375" style="70" bestFit="1" customWidth="1"/>
    <col min="12" max="12" width="11" style="70" bestFit="1" customWidth="1"/>
    <col min="13" max="13" width="1.85546875" style="70" customWidth="1"/>
    <col min="14" max="17" width="2" style="70" customWidth="1"/>
    <col min="18" max="18" width="9.140625" style="70" customWidth="1"/>
    <col min="19" max="19" width="11.85546875" style="70" bestFit="1" customWidth="1"/>
    <col min="20" max="20" width="7.42578125" style="70" customWidth="1"/>
    <col min="21" max="21" width="1.5703125" style="23" customWidth="1"/>
    <col min="22" max="24" width="1.85546875" style="23" customWidth="1"/>
    <col min="25" max="25" width="1.85546875" style="70" customWidth="1"/>
    <col min="26" max="26" width="9.140625" style="70" customWidth="1"/>
    <col min="27" max="27" width="11.85546875" style="70" customWidth="1"/>
    <col min="28" max="29" width="10.42578125" style="23" customWidth="1"/>
    <col min="30" max="30" width="12.42578125" style="23" customWidth="1"/>
    <col min="31" max="31" width="1.5703125" style="23" customWidth="1"/>
    <col min="32" max="34" width="2" style="23" customWidth="1"/>
    <col min="35" max="35" width="2" style="24" customWidth="1"/>
    <col min="36" max="36" width="9.140625" style="70" customWidth="1"/>
    <col min="37" max="37" width="11.85546875" style="70" customWidth="1"/>
    <col min="38" max="39" width="6.7109375" style="23" customWidth="1"/>
    <col min="40" max="40" width="7.42578125" style="23" customWidth="1"/>
    <col min="41" max="41" width="1.5703125" style="23" customWidth="1"/>
    <col min="42" max="44" width="2" style="23" customWidth="1"/>
    <col min="45" max="45" width="2" style="24" customWidth="1"/>
    <col min="46" max="46" width="11.5703125" style="70" bestFit="1" customWidth="1"/>
    <col min="47" max="47" width="15.28515625" style="70" bestFit="1" customWidth="1"/>
    <col min="48" max="48" width="14.42578125" style="70" bestFit="1" customWidth="1"/>
    <col min="49" max="49" width="10.7109375" style="70" bestFit="1" customWidth="1"/>
    <col min="50" max="50" width="1.7109375" style="70" customWidth="1"/>
    <col min="51" max="54" width="1.85546875" style="70" customWidth="1"/>
    <col min="55" max="55" width="11.5703125" style="70" bestFit="1" customWidth="1"/>
    <col min="56" max="56" width="8.7109375" style="70" bestFit="1" customWidth="1"/>
    <col min="57" max="57" width="10.7109375" style="26" bestFit="1" customWidth="1"/>
    <col min="58" max="58" width="1.42578125" style="26" customWidth="1"/>
    <col min="59" max="62" width="1.7109375" style="26" customWidth="1"/>
    <col min="63" max="63" width="13.7109375" style="70" bestFit="1" customWidth="1"/>
    <col min="64" max="64" width="11.28515625" style="70" bestFit="1" customWidth="1"/>
    <col min="65" max="65" width="11.42578125" style="70" bestFit="1" customWidth="1"/>
    <col min="66" max="66" width="11.85546875" style="70" bestFit="1" customWidth="1"/>
    <col min="67" max="67" width="7.85546875" style="70" customWidth="1"/>
    <col min="68" max="68" width="6.7109375" style="70" customWidth="1"/>
    <col min="69" max="69" width="9.85546875" style="70" customWidth="1"/>
    <col min="70" max="73" width="1.42578125" style="70" customWidth="1"/>
    <col min="74" max="74" width="12" style="70" customWidth="1"/>
    <col min="75" max="75" width="8.7109375" style="70" customWidth="1"/>
    <col min="76" max="77" width="5.5703125" style="70" customWidth="1"/>
    <col min="78" max="16384" width="9.140625" style="70"/>
  </cols>
  <sheetData>
    <row r="2" spans="2:75" s="28" customFormat="1" ht="11.25" customHeight="1">
      <c r="B2" s="139" t="s">
        <v>11872</v>
      </c>
      <c r="C2" s="140"/>
      <c r="D2" s="27"/>
      <c r="E2" s="27"/>
      <c r="F2" s="27"/>
      <c r="G2" s="27"/>
      <c r="I2" s="139" t="s">
        <v>11928</v>
      </c>
      <c r="J2" s="140"/>
      <c r="K2" s="140"/>
      <c r="L2" s="141"/>
      <c r="R2" s="139" t="s">
        <v>11897</v>
      </c>
      <c r="S2" s="140"/>
      <c r="T2" s="140"/>
      <c r="Z2" s="139" t="s">
        <v>11986</v>
      </c>
      <c r="AA2" s="145"/>
      <c r="AB2" s="145"/>
      <c r="AC2" s="145"/>
      <c r="AD2" s="146"/>
      <c r="AE2" s="27"/>
      <c r="AF2" s="27"/>
      <c r="AG2" s="27"/>
      <c r="AH2" s="27"/>
      <c r="AI2" s="29"/>
      <c r="AJ2" s="139" t="s">
        <v>11985</v>
      </c>
      <c r="AK2" s="140"/>
      <c r="AL2" s="140"/>
      <c r="AM2" s="140"/>
      <c r="AN2" s="141"/>
      <c r="AO2" s="27"/>
      <c r="AP2" s="27"/>
      <c r="AQ2" s="27"/>
      <c r="AR2" s="27"/>
      <c r="AS2" s="29"/>
      <c r="AT2" s="139" t="s">
        <v>11880</v>
      </c>
      <c r="AU2" s="140"/>
      <c r="AV2" s="140"/>
      <c r="AW2" s="140"/>
      <c r="BC2" s="139" t="s">
        <v>11881</v>
      </c>
      <c r="BD2" s="140"/>
      <c r="BE2" s="140"/>
      <c r="BF2" s="30"/>
      <c r="BG2" s="30"/>
      <c r="BH2" s="30"/>
      <c r="BI2" s="30"/>
      <c r="BJ2" s="30"/>
      <c r="BK2" s="139" t="s">
        <v>11898</v>
      </c>
      <c r="BL2" s="140"/>
      <c r="BM2" s="140"/>
      <c r="BN2" s="140"/>
      <c r="BO2" s="140"/>
      <c r="BP2" s="140"/>
      <c r="BV2" s="25"/>
      <c r="BW2" s="25"/>
    </row>
    <row r="3" spans="2:75" s="28" customFormat="1">
      <c r="B3" s="142"/>
      <c r="C3" s="143"/>
      <c r="D3" s="27"/>
      <c r="E3" s="27"/>
      <c r="F3" s="27"/>
      <c r="G3" s="27"/>
      <c r="I3" s="142"/>
      <c r="J3" s="143"/>
      <c r="K3" s="143"/>
      <c r="L3" s="144"/>
      <c r="R3" s="142"/>
      <c r="S3" s="143"/>
      <c r="T3" s="143"/>
      <c r="Z3" s="147"/>
      <c r="AA3" s="148"/>
      <c r="AB3" s="148"/>
      <c r="AC3" s="148"/>
      <c r="AD3" s="149"/>
      <c r="AI3" s="29"/>
      <c r="AJ3" s="142"/>
      <c r="AK3" s="143"/>
      <c r="AL3" s="143"/>
      <c r="AM3" s="143"/>
      <c r="AN3" s="144"/>
      <c r="AS3" s="29"/>
      <c r="AT3" s="142"/>
      <c r="AU3" s="143"/>
      <c r="AV3" s="143"/>
      <c r="AW3" s="143"/>
      <c r="BC3" s="142"/>
      <c r="BD3" s="143"/>
      <c r="BE3" s="143"/>
      <c r="BF3" s="30"/>
      <c r="BG3" s="30"/>
      <c r="BH3" s="30"/>
      <c r="BI3" s="30"/>
      <c r="BJ3" s="30"/>
      <c r="BK3" s="142"/>
      <c r="BL3" s="143"/>
      <c r="BM3" s="143"/>
      <c r="BN3" s="143"/>
      <c r="BO3" s="143"/>
      <c r="BP3" s="143"/>
    </row>
    <row r="4" spans="2:75">
      <c r="B4" s="150" t="s">
        <v>11974</v>
      </c>
      <c r="C4" s="151"/>
      <c r="I4" s="178" t="s">
        <v>11894</v>
      </c>
      <c r="J4" s="178" t="s">
        <v>38</v>
      </c>
      <c r="L4" s="32"/>
      <c r="M4" s="25"/>
      <c r="R4" s="178" t="s">
        <v>11894</v>
      </c>
      <c r="S4" s="178" t="s">
        <v>38</v>
      </c>
      <c r="T4" s="32"/>
      <c r="U4" s="25"/>
      <c r="Z4" s="178" t="s">
        <v>11894</v>
      </c>
      <c r="AA4" s="178" t="s">
        <v>38</v>
      </c>
      <c r="AD4" s="35"/>
      <c r="AE4" s="25"/>
      <c r="AF4" s="70"/>
      <c r="AG4" s="70"/>
      <c r="AH4" s="70"/>
      <c r="AJ4" s="178" t="s">
        <v>11894</v>
      </c>
      <c r="AK4" s="178" t="s">
        <v>38</v>
      </c>
      <c r="AN4" s="35"/>
      <c r="AO4" s="25"/>
      <c r="AP4" s="70"/>
      <c r="AQ4" s="70"/>
      <c r="AR4" s="70"/>
      <c r="AT4" s="178" t="s">
        <v>11894</v>
      </c>
      <c r="AU4" s="178" t="s">
        <v>38</v>
      </c>
      <c r="AW4" s="32"/>
      <c r="AX4" s="25"/>
      <c r="BC4" s="178" t="s">
        <v>11894</v>
      </c>
      <c r="BD4" s="178" t="s">
        <v>38</v>
      </c>
      <c r="BE4" s="38"/>
      <c r="BF4" s="25"/>
      <c r="BK4" s="178" t="s">
        <v>27</v>
      </c>
      <c r="BL4" s="178" t="s">
        <v>38</v>
      </c>
      <c r="BP4" s="32"/>
      <c r="BQ4" s="25"/>
      <c r="BV4" s="25"/>
    </row>
    <row r="5" spans="2:75">
      <c r="B5" s="75" t="s">
        <v>11981</v>
      </c>
      <c r="C5" s="92">
        <f>SUM(Данные!R:R)</f>
        <v>30000</v>
      </c>
      <c r="I5" s="178" t="s">
        <v>11896</v>
      </c>
      <c r="J5" s="178" t="s">
        <v>38</v>
      </c>
      <c r="L5" s="32"/>
      <c r="M5" s="25"/>
      <c r="R5" s="178" t="s">
        <v>11896</v>
      </c>
      <c r="S5" s="178" t="s">
        <v>38</v>
      </c>
      <c r="T5" s="32"/>
      <c r="U5" s="25"/>
      <c r="Z5" s="178" t="s">
        <v>11896</v>
      </c>
      <c r="AA5" s="178" t="s">
        <v>38</v>
      </c>
      <c r="AD5" s="35"/>
      <c r="AE5" s="25"/>
      <c r="AF5" s="70"/>
      <c r="AG5" s="70"/>
      <c r="AH5" s="70"/>
      <c r="AJ5" s="178" t="s">
        <v>11896</v>
      </c>
      <c r="AK5" s="178" t="s">
        <v>38</v>
      </c>
      <c r="AN5" s="35"/>
      <c r="AO5" s="25"/>
      <c r="AP5" s="70"/>
      <c r="AQ5" s="70"/>
      <c r="AR5" s="70"/>
      <c r="AT5" s="178" t="s">
        <v>11896</v>
      </c>
      <c r="AU5" s="178" t="s">
        <v>38</v>
      </c>
      <c r="AW5" s="32"/>
      <c r="AX5" s="25"/>
      <c r="BC5" s="178" t="s">
        <v>11896</v>
      </c>
      <c r="BD5" s="178" t="s">
        <v>38</v>
      </c>
      <c r="BE5" s="38"/>
      <c r="BF5" s="25"/>
      <c r="BK5" s="178" t="s">
        <v>55</v>
      </c>
      <c r="BL5" s="178" t="s">
        <v>38</v>
      </c>
      <c r="BP5" s="32"/>
      <c r="BQ5" s="25"/>
      <c r="BV5" s="25"/>
    </row>
    <row r="6" spans="2:75">
      <c r="B6" s="75" t="s">
        <v>11982</v>
      </c>
      <c r="C6" s="92">
        <f>C5+C10</f>
        <v>30479.845939999999</v>
      </c>
      <c r="I6" s="178" t="s">
        <v>11895</v>
      </c>
      <c r="J6" s="178" t="s">
        <v>38</v>
      </c>
      <c r="K6" s="33"/>
      <c r="L6" s="34"/>
      <c r="M6" s="25"/>
      <c r="R6" s="178" t="s">
        <v>11895</v>
      </c>
      <c r="S6" s="178" t="s">
        <v>38</v>
      </c>
      <c r="T6" s="34"/>
      <c r="U6" s="25"/>
      <c r="V6" s="70"/>
      <c r="W6" s="70"/>
      <c r="X6" s="70"/>
      <c r="Z6" s="178" t="s">
        <v>11895</v>
      </c>
      <c r="AA6" s="178" t="s">
        <v>38</v>
      </c>
      <c r="AB6" s="36"/>
      <c r="AC6" s="36"/>
      <c r="AD6" s="37"/>
      <c r="AE6" s="25"/>
      <c r="AJ6" s="178" t="s">
        <v>11895</v>
      </c>
      <c r="AK6" s="178" t="s">
        <v>38</v>
      </c>
      <c r="AL6" s="36"/>
      <c r="AM6" s="36"/>
      <c r="AN6" s="37"/>
      <c r="AO6" s="25"/>
      <c r="AT6" s="178" t="s">
        <v>11895</v>
      </c>
      <c r="AU6" s="178" t="s">
        <v>38</v>
      </c>
      <c r="AV6" s="33"/>
      <c r="AW6" s="34"/>
      <c r="AX6" s="25"/>
      <c r="AY6" s="23"/>
      <c r="AZ6" s="23"/>
      <c r="BC6" s="178" t="s">
        <v>11895</v>
      </c>
      <c r="BD6" s="178" t="s">
        <v>38</v>
      </c>
      <c r="BE6" s="39"/>
      <c r="BF6" s="25"/>
      <c r="BK6" s="178" t="s">
        <v>11843</v>
      </c>
      <c r="BL6" s="178" t="s">
        <v>38</v>
      </c>
      <c r="BM6" s="33"/>
      <c r="BN6" s="33"/>
      <c r="BO6" s="33"/>
      <c r="BP6" s="34"/>
      <c r="BQ6" s="25"/>
      <c r="BV6" s="25"/>
    </row>
    <row r="7" spans="2:75">
      <c r="B7" s="75" t="s">
        <v>11983</v>
      </c>
      <c r="C7" s="93">
        <f>(C6-C5)/C5</f>
        <v>1.5994864666666643E-2</v>
      </c>
      <c r="D7" s="31"/>
      <c r="E7" s="31"/>
      <c r="F7" s="31"/>
      <c r="G7" s="31"/>
      <c r="I7" s="22"/>
      <c r="J7" s="22"/>
      <c r="K7" s="22"/>
      <c r="L7" s="22"/>
      <c r="M7" s="25"/>
      <c r="U7" s="25"/>
      <c r="V7" s="70"/>
      <c r="W7" s="70"/>
      <c r="X7" s="70"/>
      <c r="AE7" s="25"/>
      <c r="AO7" s="25"/>
      <c r="AX7" s="25"/>
      <c r="AY7" s="23"/>
      <c r="AZ7" s="23"/>
      <c r="BF7" s="25"/>
      <c r="BQ7" s="25"/>
      <c r="BV7" s="25"/>
    </row>
    <row r="8" spans="2:75">
      <c r="B8" s="150" t="s">
        <v>11992</v>
      </c>
      <c r="C8" s="151"/>
      <c r="J8" s="200" t="s">
        <v>39</v>
      </c>
      <c r="K8" s="200"/>
      <c r="L8" s="200"/>
      <c r="M8" s="25"/>
      <c r="S8" s="200" t="s">
        <v>39</v>
      </c>
      <c r="T8" s="177"/>
      <c r="U8" s="25"/>
      <c r="V8" s="70"/>
      <c r="W8" s="70"/>
      <c r="X8" s="70"/>
      <c r="AA8" s="177" t="s">
        <v>39</v>
      </c>
      <c r="AB8" s="177"/>
      <c r="AC8" s="177"/>
      <c r="AD8" s="177"/>
      <c r="AE8" s="76"/>
      <c r="AF8" s="76"/>
      <c r="AK8" s="177" t="s">
        <v>39</v>
      </c>
      <c r="AL8" s="177"/>
      <c r="AM8" s="177"/>
      <c r="AN8" s="177"/>
      <c r="AO8" s="25"/>
      <c r="AT8" s="194"/>
      <c r="AU8" s="196" t="s">
        <v>39</v>
      </c>
      <c r="AV8" s="197"/>
      <c r="AW8" s="194"/>
      <c r="AX8" s="25"/>
      <c r="AY8" s="23"/>
      <c r="AZ8" s="23"/>
      <c r="BC8" s="187"/>
      <c r="BD8" s="189" t="s">
        <v>39</v>
      </c>
      <c r="BE8" s="177"/>
      <c r="BF8" s="25"/>
      <c r="BL8" s="177"/>
      <c r="BM8" s="177"/>
      <c r="BN8" s="177" t="s">
        <v>39</v>
      </c>
      <c r="BO8" s="177"/>
      <c r="BP8" s="177"/>
      <c r="BQ8" s="25"/>
      <c r="BV8" s="25"/>
    </row>
    <row r="9" spans="2:75" ht="22.5">
      <c r="B9" s="71" t="s">
        <v>14</v>
      </c>
      <c r="C9" s="94">
        <f>SUM(Данные!W:W)</f>
        <v>1407.0099999999979</v>
      </c>
      <c r="I9" s="70" t="s">
        <v>4</v>
      </c>
      <c r="J9" s="23" t="s">
        <v>11853</v>
      </c>
      <c r="K9" s="22" t="s">
        <v>11855</v>
      </c>
      <c r="L9" s="70" t="s">
        <v>11920</v>
      </c>
      <c r="M9" s="25"/>
      <c r="R9" s="167" t="s">
        <v>4</v>
      </c>
      <c r="S9" s="165" t="s">
        <v>11873</v>
      </c>
      <c r="T9" s="166" t="s">
        <v>11874</v>
      </c>
      <c r="U9" s="25"/>
      <c r="V9" s="70"/>
      <c r="W9" s="70"/>
      <c r="X9" s="70"/>
      <c r="Z9" s="167" t="s">
        <v>4</v>
      </c>
      <c r="AA9" s="70" t="s">
        <v>11988</v>
      </c>
      <c r="AB9" s="70" t="s">
        <v>11989</v>
      </c>
      <c r="AC9" s="70" t="s">
        <v>11990</v>
      </c>
      <c r="AD9" s="23" t="s">
        <v>11991</v>
      </c>
      <c r="AE9" s="76"/>
      <c r="AF9" s="76"/>
      <c r="AJ9" s="167" t="s">
        <v>4</v>
      </c>
      <c r="AK9" s="165" t="s">
        <v>11867</v>
      </c>
      <c r="AL9" s="166" t="s">
        <v>11869</v>
      </c>
      <c r="AM9" s="166" t="s">
        <v>11870</v>
      </c>
      <c r="AN9" s="166" t="s">
        <v>11868</v>
      </c>
      <c r="AO9" s="25"/>
      <c r="AT9" s="167" t="s">
        <v>4</v>
      </c>
      <c r="AU9" s="183" t="s">
        <v>46</v>
      </c>
      <c r="AV9" s="166" t="s">
        <v>11929</v>
      </c>
      <c r="AW9" s="166" t="s">
        <v>47</v>
      </c>
      <c r="AX9" s="25"/>
      <c r="AY9" s="23"/>
      <c r="AZ9" s="23"/>
      <c r="BC9" s="188" t="s">
        <v>4</v>
      </c>
      <c r="BD9" s="183" t="s">
        <v>44</v>
      </c>
      <c r="BE9" s="166" t="s">
        <v>47</v>
      </c>
      <c r="BF9" s="25"/>
      <c r="BK9" s="167" t="s">
        <v>11894</v>
      </c>
      <c r="BL9" s="164" t="s">
        <v>11896</v>
      </c>
      <c r="BM9" s="164" t="s">
        <v>11895</v>
      </c>
      <c r="BN9" s="165" t="s">
        <v>11853</v>
      </c>
      <c r="BO9" s="166" t="s">
        <v>11855</v>
      </c>
      <c r="BP9" s="166" t="s">
        <v>11930</v>
      </c>
      <c r="BQ9" s="25"/>
      <c r="BV9" s="25"/>
    </row>
    <row r="10" spans="2:75">
      <c r="B10" s="71" t="s">
        <v>15</v>
      </c>
      <c r="C10" s="94">
        <f>SUM(Данные!X:X)</f>
        <v>479.84593999999817</v>
      </c>
      <c r="D10" s="31"/>
      <c r="E10" s="31"/>
      <c r="F10" s="31"/>
      <c r="G10" s="31"/>
      <c r="I10" s="187">
        <v>40147</v>
      </c>
      <c r="J10" s="23">
        <v>-175.64000000000021</v>
      </c>
      <c r="K10" s="23">
        <v>40.64</v>
      </c>
      <c r="L10" s="198">
        <v>16</v>
      </c>
      <c r="M10" s="25"/>
      <c r="R10" s="181">
        <v>40147</v>
      </c>
      <c r="S10" s="168">
        <v>-175.64000000000021</v>
      </c>
      <c r="T10" s="169">
        <v>-135.00000000000023</v>
      </c>
      <c r="U10" s="25"/>
      <c r="V10" s="70"/>
      <c r="W10" s="70"/>
      <c r="X10" s="70"/>
      <c r="Z10" s="181">
        <v>40147</v>
      </c>
      <c r="AA10" s="168">
        <v>25000</v>
      </c>
      <c r="AB10" s="169">
        <v>24824.36</v>
      </c>
      <c r="AC10" s="169">
        <v>-0.70445574625160534</v>
      </c>
      <c r="AD10" s="190">
        <v>-0.70445574625160534</v>
      </c>
      <c r="AE10" s="76"/>
      <c r="AF10" s="76"/>
      <c r="AJ10" s="181">
        <v>40147</v>
      </c>
      <c r="AK10" s="168">
        <v>0</v>
      </c>
      <c r="AL10" s="169">
        <v>19.579999999999771</v>
      </c>
      <c r="AM10" s="169">
        <v>-175.64000000000021</v>
      </c>
      <c r="AN10" s="169">
        <v>-175.64000000000021</v>
      </c>
      <c r="AO10" s="25"/>
      <c r="AT10" s="181">
        <v>40147</v>
      </c>
      <c r="AU10" s="193">
        <v>16</v>
      </c>
      <c r="AV10" s="169">
        <v>-10.977500000000013</v>
      </c>
      <c r="AW10" s="169">
        <v>-175.64000000000021</v>
      </c>
      <c r="AX10" s="25"/>
      <c r="AY10" s="23"/>
      <c r="AZ10" s="23"/>
      <c r="BC10" s="181">
        <v>40147</v>
      </c>
      <c r="BD10" s="184">
        <v>1700</v>
      </c>
      <c r="BE10" s="169">
        <v>-175.64000000000021</v>
      </c>
      <c r="BF10" s="25"/>
      <c r="BK10" s="171">
        <v>2009</v>
      </c>
      <c r="BL10" s="70" t="s">
        <v>11964</v>
      </c>
      <c r="BM10" s="70">
        <v>49</v>
      </c>
      <c r="BN10" s="168">
        <v>-175.64000000000021</v>
      </c>
      <c r="BO10" s="169">
        <v>40.64</v>
      </c>
      <c r="BP10" s="172">
        <v>16</v>
      </c>
      <c r="BQ10" s="25"/>
      <c r="BV10" s="25"/>
    </row>
    <row r="11" spans="2:75">
      <c r="B11" s="71" t="s">
        <v>5</v>
      </c>
      <c r="C11" s="95">
        <f>SUM(Данные!K:K)*2</f>
        <v>80200</v>
      </c>
      <c r="D11" s="31"/>
      <c r="E11" s="31"/>
      <c r="F11" s="31"/>
      <c r="G11" s="31"/>
      <c r="I11" s="187">
        <v>40150</v>
      </c>
      <c r="J11" s="23">
        <v>226.57000000000022</v>
      </c>
      <c r="K11" s="23">
        <v>23.440000000000005</v>
      </c>
      <c r="L11" s="24">
        <v>7</v>
      </c>
      <c r="M11" s="25"/>
      <c r="R11" s="182">
        <v>40150</v>
      </c>
      <c r="S11" s="170">
        <v>50.930000000000007</v>
      </c>
      <c r="T11" s="23">
        <v>115.00999999999999</v>
      </c>
      <c r="U11" s="25"/>
      <c r="V11" s="70"/>
      <c r="W11" s="70"/>
      <c r="X11" s="70"/>
      <c r="Z11" s="182">
        <v>40150</v>
      </c>
      <c r="AA11" s="170">
        <v>25000</v>
      </c>
      <c r="AB11" s="23">
        <v>25050.93</v>
      </c>
      <c r="AC11" s="23">
        <v>0.91272168600651948</v>
      </c>
      <c r="AD11" s="191">
        <v>0.20826593975491414</v>
      </c>
      <c r="AE11" s="76"/>
      <c r="AF11" s="76"/>
      <c r="AJ11" s="182">
        <v>40150</v>
      </c>
      <c r="AK11" s="170">
        <v>-175.64000000000021</v>
      </c>
      <c r="AL11" s="23">
        <v>65.83</v>
      </c>
      <c r="AM11" s="23">
        <v>25.990000000000009</v>
      </c>
      <c r="AN11" s="23">
        <v>50.93</v>
      </c>
      <c r="AO11" s="25"/>
      <c r="AT11" s="182">
        <v>40150</v>
      </c>
      <c r="AU11" s="185">
        <v>7</v>
      </c>
      <c r="AV11" s="23">
        <v>32.367142857142888</v>
      </c>
      <c r="AW11" s="23">
        <v>226.57000000000022</v>
      </c>
      <c r="AX11" s="25"/>
      <c r="AY11" s="23"/>
      <c r="AZ11" s="23"/>
      <c r="BC11" s="182">
        <v>40150</v>
      </c>
      <c r="BD11" s="185">
        <v>1000</v>
      </c>
      <c r="BE11" s="23">
        <v>226.57000000000022</v>
      </c>
      <c r="BF11" s="25"/>
      <c r="BK11" s="173"/>
      <c r="BL11" s="70" t="s">
        <v>11965</v>
      </c>
      <c r="BM11" s="70">
        <v>49</v>
      </c>
      <c r="BN11" s="170">
        <v>168.01000000000181</v>
      </c>
      <c r="BO11" s="23">
        <v>37.000000000000007</v>
      </c>
      <c r="BP11" s="24">
        <v>10</v>
      </c>
      <c r="BQ11" s="25"/>
      <c r="BV11" s="25"/>
    </row>
    <row r="12" spans="2:75">
      <c r="B12" s="71" t="s">
        <v>13</v>
      </c>
      <c r="C12" s="94">
        <f>C19/2</f>
        <v>0.64669264150943151</v>
      </c>
      <c r="D12" s="31"/>
      <c r="E12" s="31"/>
      <c r="F12" s="31"/>
      <c r="G12" s="31"/>
      <c r="I12" s="187">
        <v>40151</v>
      </c>
      <c r="J12" s="23">
        <v>-58.559999999998404</v>
      </c>
      <c r="K12" s="23">
        <v>13.560000000000002</v>
      </c>
      <c r="L12" s="24">
        <v>3</v>
      </c>
      <c r="M12" s="25"/>
      <c r="R12" s="182">
        <v>40151</v>
      </c>
      <c r="S12" s="170">
        <v>-7.6299999999983967</v>
      </c>
      <c r="T12" s="23">
        <v>70.010000000001583</v>
      </c>
      <c r="U12" s="25"/>
      <c r="V12" s="70"/>
      <c r="W12" s="70"/>
      <c r="X12" s="70"/>
      <c r="Z12" s="182">
        <v>40151</v>
      </c>
      <c r="AA12" s="170">
        <v>25000</v>
      </c>
      <c r="AB12" s="23">
        <v>24992.37</v>
      </c>
      <c r="AC12" s="23">
        <v>-0.23389996505167984</v>
      </c>
      <c r="AD12" s="191">
        <v>-2.56340252967657E-2</v>
      </c>
      <c r="AE12" s="76"/>
      <c r="AF12" s="76"/>
      <c r="AJ12" s="182">
        <v>40151</v>
      </c>
      <c r="AK12" s="170">
        <v>50.93</v>
      </c>
      <c r="AL12" s="23">
        <v>12.130000000001822</v>
      </c>
      <c r="AM12" s="23">
        <v>-7.6299999999984065</v>
      </c>
      <c r="AN12" s="23">
        <v>-7.6299999999984065</v>
      </c>
      <c r="AO12" s="25"/>
      <c r="AT12" s="182">
        <v>40151</v>
      </c>
      <c r="AU12" s="185">
        <v>3</v>
      </c>
      <c r="AV12" s="23">
        <v>-19.519999999999467</v>
      </c>
      <c r="AW12" s="23">
        <v>-58.559999999998404</v>
      </c>
      <c r="AX12" s="25"/>
      <c r="AY12" s="23"/>
      <c r="AZ12" s="23"/>
      <c r="BC12" s="182">
        <v>40151</v>
      </c>
      <c r="BD12" s="185">
        <v>600</v>
      </c>
      <c r="BE12" s="23">
        <v>-58.559999999998404</v>
      </c>
      <c r="BF12" s="25"/>
      <c r="BK12" s="173"/>
      <c r="BM12" s="70">
        <v>50</v>
      </c>
      <c r="BN12" s="170">
        <v>142.44522000000023</v>
      </c>
      <c r="BO12" s="23">
        <v>99.554779999999965</v>
      </c>
      <c r="BP12" s="24">
        <v>32</v>
      </c>
      <c r="BQ12" s="25"/>
      <c r="BV12" s="25"/>
    </row>
    <row r="13" spans="2:75">
      <c r="B13" s="150" t="s">
        <v>11993</v>
      </c>
      <c r="C13" s="151"/>
      <c r="I13" s="187">
        <v>40154</v>
      </c>
      <c r="J13" s="23">
        <v>45.919999999999085</v>
      </c>
      <c r="K13" s="23">
        <v>28.08</v>
      </c>
      <c r="L13" s="24">
        <v>12</v>
      </c>
      <c r="M13" s="25"/>
      <c r="R13" s="182">
        <v>40154</v>
      </c>
      <c r="S13" s="170">
        <v>38.290000000000688</v>
      </c>
      <c r="T13" s="23">
        <v>144.01000000000067</v>
      </c>
      <c r="U13" s="25"/>
      <c r="V13" s="70"/>
      <c r="W13" s="70"/>
      <c r="X13" s="70"/>
      <c r="Z13" s="182">
        <v>40154</v>
      </c>
      <c r="AA13" s="170">
        <v>25000</v>
      </c>
      <c r="AB13" s="23">
        <v>25038.289999999994</v>
      </c>
      <c r="AC13" s="23">
        <v>0.18381481514211809</v>
      </c>
      <c r="AD13" s="191">
        <v>0.15818078984535239</v>
      </c>
      <c r="AE13" s="76"/>
      <c r="AF13" s="76"/>
      <c r="AJ13" s="182">
        <v>40154</v>
      </c>
      <c r="AK13" s="170">
        <v>-7.6299999999984065</v>
      </c>
      <c r="AL13" s="23">
        <v>46.780000000000683</v>
      </c>
      <c r="AM13" s="23">
        <v>-31.29999999999886</v>
      </c>
      <c r="AN13" s="23">
        <v>38.290000000000681</v>
      </c>
      <c r="AO13" s="25"/>
      <c r="AT13" s="182">
        <v>40154</v>
      </c>
      <c r="AU13" s="185">
        <v>12</v>
      </c>
      <c r="AV13" s="23">
        <v>3.8266666666665903</v>
      </c>
      <c r="AW13" s="23">
        <v>45.919999999999085</v>
      </c>
      <c r="AX13" s="25"/>
      <c r="AY13" s="23"/>
      <c r="AZ13" s="23"/>
      <c r="BC13" s="182">
        <v>40154</v>
      </c>
      <c r="BD13" s="185">
        <v>1200</v>
      </c>
      <c r="BE13" s="23">
        <v>45.919999999999085</v>
      </c>
      <c r="BF13" s="25"/>
      <c r="BK13" s="173"/>
      <c r="BM13" s="70">
        <v>51</v>
      </c>
      <c r="BN13" s="170">
        <v>-234.42999999999907</v>
      </c>
      <c r="BO13" s="23">
        <v>112.42999999999999</v>
      </c>
      <c r="BP13" s="24">
        <v>43</v>
      </c>
      <c r="BQ13" s="25"/>
      <c r="BV13" s="25"/>
    </row>
    <row r="14" spans="2:75">
      <c r="B14" s="71" t="s">
        <v>6</v>
      </c>
      <c r="C14" s="94">
        <f>COUNT(Данные!K:K)</f>
        <v>371</v>
      </c>
      <c r="I14" s="187">
        <v>40155</v>
      </c>
      <c r="J14" s="23">
        <v>-0.3947799999995425</v>
      </c>
      <c r="K14" s="23">
        <v>14.394780000000001</v>
      </c>
      <c r="L14" s="24">
        <v>4</v>
      </c>
      <c r="M14" s="25"/>
      <c r="R14" s="182">
        <v>40155</v>
      </c>
      <c r="S14" s="170">
        <v>37.895220000001146</v>
      </c>
      <c r="T14" s="23">
        <v>158.01000000000113</v>
      </c>
      <c r="U14" s="25"/>
      <c r="V14" s="70"/>
      <c r="W14" s="70"/>
      <c r="X14" s="70"/>
      <c r="Z14" s="182">
        <v>40155</v>
      </c>
      <c r="AA14" s="170">
        <v>20000</v>
      </c>
      <c r="AB14" s="23">
        <v>20037.895219999995</v>
      </c>
      <c r="AC14" s="23">
        <v>-5.9320589085753474E-3</v>
      </c>
      <c r="AD14" s="191">
        <v>0.15224873093677704</v>
      </c>
      <c r="AE14" s="76"/>
      <c r="AF14" s="76"/>
      <c r="AJ14" s="182">
        <v>40155</v>
      </c>
      <c r="AK14" s="170">
        <v>38.290000000000681</v>
      </c>
      <c r="AL14" s="23">
        <v>42.294350000001138</v>
      </c>
      <c r="AM14" s="23">
        <v>29.092610000000228</v>
      </c>
      <c r="AN14" s="23">
        <v>37.895220000001139</v>
      </c>
      <c r="AO14" s="25"/>
      <c r="AT14" s="182">
        <v>40155</v>
      </c>
      <c r="AU14" s="185">
        <v>4</v>
      </c>
      <c r="AV14" s="23">
        <v>-9.8694999999885624E-2</v>
      </c>
      <c r="AW14" s="23">
        <v>-0.3947799999995425</v>
      </c>
      <c r="AX14" s="25"/>
      <c r="AY14" s="23"/>
      <c r="AZ14" s="23"/>
      <c r="BC14" s="182">
        <v>40155</v>
      </c>
      <c r="BD14" s="185">
        <v>600</v>
      </c>
      <c r="BE14" s="23">
        <v>-0.3947799999995425</v>
      </c>
      <c r="BF14" s="25"/>
      <c r="BK14" s="173"/>
      <c r="BM14" s="70">
        <v>52</v>
      </c>
      <c r="BN14" s="170">
        <v>-125.22000000000418</v>
      </c>
      <c r="BO14" s="23">
        <v>115.22</v>
      </c>
      <c r="BP14" s="24">
        <v>45</v>
      </c>
      <c r="BQ14" s="25"/>
      <c r="BV14" s="25"/>
    </row>
    <row r="15" spans="2:75">
      <c r="B15" s="71" t="s">
        <v>8</v>
      </c>
      <c r="C15" s="94">
        <f>COUNTIF(Данные!X:X,"&gt;0")</f>
        <v>138</v>
      </c>
      <c r="I15" s="187">
        <v>40156</v>
      </c>
      <c r="J15" s="23">
        <v>96.920000000000698</v>
      </c>
      <c r="K15" s="23">
        <v>57.080000000000005</v>
      </c>
      <c r="L15" s="24">
        <v>16</v>
      </c>
      <c r="M15" s="25"/>
      <c r="R15" s="182">
        <v>40156</v>
      </c>
      <c r="S15" s="170">
        <v>134.81522000000183</v>
      </c>
      <c r="T15" s="23">
        <v>312.01000000000181</v>
      </c>
      <c r="U15" s="25"/>
      <c r="V15" s="70"/>
      <c r="W15" s="70"/>
      <c r="X15" s="70"/>
      <c r="Z15" s="182">
        <v>40156</v>
      </c>
      <c r="AA15" s="170">
        <v>20000</v>
      </c>
      <c r="AB15" s="23">
        <v>20134.815219999975</v>
      </c>
      <c r="AC15" s="23">
        <v>0.48591442985098304</v>
      </c>
      <c r="AD15" s="191">
        <v>0.63816316078776003</v>
      </c>
      <c r="AE15" s="76"/>
      <c r="AF15" s="76"/>
      <c r="AJ15" s="182">
        <v>40156</v>
      </c>
      <c r="AK15" s="170">
        <v>37.895220000001139</v>
      </c>
      <c r="AL15" s="23">
        <v>134.81522000000183</v>
      </c>
      <c r="AM15" s="23">
        <v>-51.069579999999092</v>
      </c>
      <c r="AN15" s="23">
        <v>134.81522000000183</v>
      </c>
      <c r="AO15" s="25"/>
      <c r="AT15" s="182">
        <v>40156</v>
      </c>
      <c r="AU15" s="185">
        <v>16</v>
      </c>
      <c r="AV15" s="23">
        <v>6.0575000000000436</v>
      </c>
      <c r="AW15" s="23">
        <v>96.920000000000698</v>
      </c>
      <c r="AX15" s="25"/>
      <c r="AY15" s="23"/>
      <c r="AZ15" s="23"/>
      <c r="BC15" s="182">
        <v>40156</v>
      </c>
      <c r="BD15" s="185">
        <v>2500</v>
      </c>
      <c r="BE15" s="23">
        <v>96.920000000000698</v>
      </c>
      <c r="BF15" s="25"/>
      <c r="BK15" s="173"/>
      <c r="BM15" s="70">
        <v>53</v>
      </c>
      <c r="BN15" s="170">
        <v>-50.049999999999983</v>
      </c>
      <c r="BO15" s="23">
        <v>45.05</v>
      </c>
      <c r="BP15" s="24">
        <v>19</v>
      </c>
      <c r="BQ15" s="25"/>
      <c r="BV15" s="25"/>
    </row>
    <row r="16" spans="2:75">
      <c r="B16" s="71" t="s">
        <v>7</v>
      </c>
      <c r="C16" s="94">
        <f>COUNTIF(Данные!X:X,"&lt;0")</f>
        <v>233</v>
      </c>
      <c r="I16" s="187">
        <v>40161</v>
      </c>
      <c r="J16" s="23">
        <v>-138.85</v>
      </c>
      <c r="K16" s="23">
        <v>52.850000000000009</v>
      </c>
      <c r="L16" s="24">
        <v>22</v>
      </c>
      <c r="M16" s="25"/>
      <c r="R16" s="182">
        <v>40161</v>
      </c>
      <c r="S16" s="170">
        <v>-4.0347799999981646</v>
      </c>
      <c r="T16" s="23">
        <v>226.01000000000181</v>
      </c>
      <c r="U16" s="25"/>
      <c r="V16" s="70"/>
      <c r="W16" s="70"/>
      <c r="X16" s="70"/>
      <c r="Z16" s="182">
        <v>40161</v>
      </c>
      <c r="AA16" s="170">
        <v>20000</v>
      </c>
      <c r="AB16" s="23">
        <v>19995.965219999962</v>
      </c>
      <c r="AC16" s="23">
        <v>-0.69174822214782483</v>
      </c>
      <c r="AD16" s="191">
        <v>-5.3585061360064801E-2</v>
      </c>
      <c r="AE16" s="76"/>
      <c r="AF16" s="76"/>
      <c r="AJ16" s="182">
        <v>40161</v>
      </c>
      <c r="AK16" s="170">
        <v>134.81522000000183</v>
      </c>
      <c r="AL16" s="23">
        <v>151.82522000000188</v>
      </c>
      <c r="AM16" s="23">
        <v>-4.0347799999981042</v>
      </c>
      <c r="AN16" s="23">
        <v>-4.0347799999981042</v>
      </c>
      <c r="AO16" s="25"/>
      <c r="AT16" s="182">
        <v>40161</v>
      </c>
      <c r="AU16" s="185">
        <v>22</v>
      </c>
      <c r="AV16" s="23">
        <v>-6.3113636363636365</v>
      </c>
      <c r="AW16" s="23">
        <v>-138.85</v>
      </c>
      <c r="AX16" s="25"/>
      <c r="AY16" s="23"/>
      <c r="AZ16" s="23"/>
      <c r="BC16" s="182">
        <v>40161</v>
      </c>
      <c r="BD16" s="185">
        <v>2200</v>
      </c>
      <c r="BE16" s="23">
        <v>-138.85</v>
      </c>
      <c r="BF16" s="25"/>
      <c r="BK16" s="173">
        <v>2010</v>
      </c>
      <c r="BL16" s="70" t="s">
        <v>11966</v>
      </c>
      <c r="BM16" s="70">
        <v>2</v>
      </c>
      <c r="BN16" s="170">
        <v>491.3109999999989</v>
      </c>
      <c r="BO16" s="23">
        <v>269.68900000000008</v>
      </c>
      <c r="BP16" s="24">
        <v>117</v>
      </c>
      <c r="BQ16" s="25"/>
      <c r="BV16" s="25"/>
    </row>
    <row r="17" spans="2:81">
      <c r="B17" s="71" t="s">
        <v>9</v>
      </c>
      <c r="C17" s="94">
        <f>IF(C15=0,0,C22/C15)</f>
        <v>20.057058695652188</v>
      </c>
      <c r="I17" s="187">
        <v>40162</v>
      </c>
      <c r="J17" s="23">
        <v>-64.559999999999107</v>
      </c>
      <c r="K17" s="23">
        <v>49.559999999999995</v>
      </c>
      <c r="L17" s="24">
        <v>17</v>
      </c>
      <c r="M17" s="25"/>
      <c r="R17" s="182">
        <v>40162</v>
      </c>
      <c r="S17" s="170">
        <v>-68.594779999997272</v>
      </c>
      <c r="T17" s="23">
        <v>211.01000000000272</v>
      </c>
      <c r="U17" s="25"/>
      <c r="V17" s="70"/>
      <c r="W17" s="70"/>
      <c r="X17" s="70"/>
      <c r="Z17" s="182">
        <v>40162</v>
      </c>
      <c r="AA17" s="170">
        <v>30000</v>
      </c>
      <c r="AB17" s="23">
        <v>29931.405219999968</v>
      </c>
      <c r="AC17" s="23">
        <v>-0.18336051078922605</v>
      </c>
      <c r="AD17" s="191">
        <v>-0.23694557214929085</v>
      </c>
      <c r="AE17" s="76"/>
      <c r="AF17" s="76"/>
      <c r="AJ17" s="182">
        <v>40162</v>
      </c>
      <c r="AK17" s="170">
        <v>-4.0347799999981042</v>
      </c>
      <c r="AL17" s="23">
        <v>36.645220000001892</v>
      </c>
      <c r="AM17" s="23">
        <v>-68.594779999997201</v>
      </c>
      <c r="AN17" s="23">
        <v>-68.594779999997201</v>
      </c>
      <c r="AO17" s="25"/>
      <c r="AT17" s="182">
        <v>40162</v>
      </c>
      <c r="AU17" s="185">
        <v>17</v>
      </c>
      <c r="AV17" s="23">
        <v>-3.7976470588234768</v>
      </c>
      <c r="AW17" s="23">
        <v>-64.559999999999107</v>
      </c>
      <c r="AX17" s="25"/>
      <c r="AY17" s="23"/>
      <c r="AZ17" s="23"/>
      <c r="BC17" s="182">
        <v>40162</v>
      </c>
      <c r="BD17" s="185">
        <v>2100</v>
      </c>
      <c r="BE17" s="23">
        <v>-64.559999999999107</v>
      </c>
      <c r="BF17" s="25"/>
      <c r="BK17" s="173"/>
      <c r="BL17" s="70" t="s">
        <v>11967</v>
      </c>
      <c r="BM17" s="70">
        <v>9</v>
      </c>
      <c r="BN17" s="170">
        <v>131.62304999999967</v>
      </c>
      <c r="BO17" s="23">
        <v>76.376949999999994</v>
      </c>
      <c r="BP17" s="24">
        <v>33</v>
      </c>
      <c r="BQ17" s="25"/>
      <c r="BV17" s="25"/>
    </row>
    <row r="18" spans="2:81">
      <c r="B18" s="71" t="s">
        <v>10</v>
      </c>
      <c r="C18" s="94">
        <f>IF(C16=0,0,C23/C16)</f>
        <v>-9.8198633476395045</v>
      </c>
      <c r="I18" s="187">
        <v>40163</v>
      </c>
      <c r="J18" s="23">
        <v>-31.02</v>
      </c>
      <c r="K18" s="23">
        <v>10.02</v>
      </c>
      <c r="L18" s="24">
        <v>4</v>
      </c>
      <c r="M18" s="25"/>
      <c r="N18" s="24"/>
      <c r="O18" s="24"/>
      <c r="P18" s="24"/>
      <c r="Q18" s="24"/>
      <c r="R18" s="182">
        <v>40163</v>
      </c>
      <c r="S18" s="170">
        <v>-99.614779999997268</v>
      </c>
      <c r="T18" s="23">
        <v>190.01000000000272</v>
      </c>
      <c r="U18" s="25"/>
      <c r="V18" s="70"/>
      <c r="W18" s="70"/>
      <c r="X18" s="70"/>
      <c r="Z18" s="182">
        <v>40163</v>
      </c>
      <c r="AA18" s="170">
        <v>30000</v>
      </c>
      <c r="AB18" s="23">
        <v>29900.385219999967</v>
      </c>
      <c r="AC18" s="23">
        <v>-0.10365118935638928</v>
      </c>
      <c r="AD18" s="191">
        <v>-0.34059676150568013</v>
      </c>
      <c r="AE18" s="76"/>
      <c r="AF18" s="76"/>
      <c r="AJ18" s="182">
        <v>40163</v>
      </c>
      <c r="AK18" s="170">
        <v>-68.594779999997201</v>
      </c>
      <c r="AL18" s="23">
        <v>-68.234779999997201</v>
      </c>
      <c r="AM18" s="23">
        <v>-99.614779999997197</v>
      </c>
      <c r="AN18" s="23">
        <v>-99.614779999997197</v>
      </c>
      <c r="AO18" s="25"/>
      <c r="AT18" s="182">
        <v>40163</v>
      </c>
      <c r="AU18" s="185">
        <v>4</v>
      </c>
      <c r="AV18" s="23">
        <v>-7.7549999999999999</v>
      </c>
      <c r="AW18" s="23">
        <v>-31.02</v>
      </c>
      <c r="AX18" s="25"/>
      <c r="AY18" s="23"/>
      <c r="AZ18" s="23"/>
      <c r="BC18" s="182">
        <v>40163</v>
      </c>
      <c r="BD18" s="185">
        <v>400</v>
      </c>
      <c r="BE18" s="23">
        <v>-31.02</v>
      </c>
      <c r="BF18" s="25"/>
      <c r="BK18" s="173"/>
      <c r="BL18" s="70" t="s">
        <v>11968</v>
      </c>
      <c r="BM18" s="70">
        <v>10</v>
      </c>
      <c r="BN18" s="170">
        <v>115.51667000000047</v>
      </c>
      <c r="BO18" s="23">
        <v>77.483330000000024</v>
      </c>
      <c r="BP18" s="24">
        <v>35</v>
      </c>
      <c r="BQ18" s="25"/>
      <c r="BV18" s="25"/>
      <c r="BW18" s="25"/>
      <c r="BX18" s="25"/>
      <c r="BY18" s="25"/>
      <c r="BZ18" s="25"/>
      <c r="CA18" s="25"/>
      <c r="CB18" s="25"/>
      <c r="CC18" s="25"/>
    </row>
    <row r="19" spans="2:81">
      <c r="B19" s="71" t="s">
        <v>61</v>
      </c>
      <c r="C19" s="94">
        <f>IF(C14=0,0,C10/C14)</f>
        <v>1.293385283018863</v>
      </c>
      <c r="I19" s="187">
        <v>40168</v>
      </c>
      <c r="J19" s="23">
        <v>-68.960000000000576</v>
      </c>
      <c r="K19" s="23">
        <v>18.96</v>
      </c>
      <c r="L19" s="24">
        <v>8</v>
      </c>
      <c r="M19" s="25"/>
      <c r="N19" s="24"/>
      <c r="O19" s="24"/>
      <c r="P19" s="24"/>
      <c r="Q19" s="24"/>
      <c r="R19" s="182">
        <v>40168</v>
      </c>
      <c r="S19" s="170">
        <v>-168.57477999999784</v>
      </c>
      <c r="T19" s="23">
        <v>140.01000000000215</v>
      </c>
      <c r="U19" s="25"/>
      <c r="V19" s="70"/>
      <c r="W19" s="70"/>
      <c r="X19" s="70"/>
      <c r="Z19" s="182">
        <v>40168</v>
      </c>
      <c r="AA19" s="170">
        <v>30000</v>
      </c>
      <c r="AB19" s="23">
        <v>29831.425219999965</v>
      </c>
      <c r="AC19" s="23">
        <v>-0.23085730793580794</v>
      </c>
      <c r="AD19" s="23">
        <v>-0.57145406944148802</v>
      </c>
      <c r="AE19" s="76"/>
      <c r="AF19" s="76"/>
      <c r="AJ19" s="182">
        <v>40168</v>
      </c>
      <c r="AK19" s="170">
        <v>-99.614779999997197</v>
      </c>
      <c r="AL19" s="23">
        <v>-112.19477999999719</v>
      </c>
      <c r="AM19" s="23">
        <v>-168.57477999999779</v>
      </c>
      <c r="AN19" s="23">
        <v>-168.57477999999779</v>
      </c>
      <c r="AO19" s="25"/>
      <c r="AT19" s="182">
        <v>40168</v>
      </c>
      <c r="AU19" s="185">
        <v>8</v>
      </c>
      <c r="AV19" s="23">
        <v>-8.620000000000072</v>
      </c>
      <c r="AW19" s="23">
        <v>-68.960000000000576</v>
      </c>
      <c r="AX19" s="25"/>
      <c r="AY19" s="23"/>
      <c r="AZ19" s="23"/>
      <c r="BC19" s="182">
        <v>40168</v>
      </c>
      <c r="BD19" s="185">
        <v>800</v>
      </c>
      <c r="BE19" s="23">
        <v>-68.960000000000576</v>
      </c>
      <c r="BF19" s="25"/>
      <c r="BK19" s="173"/>
      <c r="BM19" s="70">
        <v>14</v>
      </c>
      <c r="BN19" s="170">
        <v>58.100000000000577</v>
      </c>
      <c r="BO19" s="23">
        <v>23.9</v>
      </c>
      <c r="BP19" s="24">
        <v>11</v>
      </c>
      <c r="BQ19" s="25"/>
      <c r="BV19" s="25"/>
      <c r="BW19" s="25"/>
      <c r="BX19" s="25"/>
      <c r="BY19" s="25"/>
      <c r="BZ19" s="25"/>
      <c r="CA19" s="25"/>
      <c r="CB19" s="25"/>
      <c r="CC19" s="25"/>
    </row>
    <row r="20" spans="2:81">
      <c r="B20" s="71" t="s">
        <v>11</v>
      </c>
      <c r="C20" s="94">
        <f>MAX(Данные!X:X)</f>
        <v>223.35000000000022</v>
      </c>
      <c r="I20" s="187">
        <v>40169</v>
      </c>
      <c r="J20" s="23">
        <v>-112.63000000000001</v>
      </c>
      <c r="K20" s="23">
        <v>45.629999999999995</v>
      </c>
      <c r="L20" s="24">
        <v>19</v>
      </c>
      <c r="M20" s="25"/>
      <c r="N20" s="24"/>
      <c r="O20" s="24"/>
      <c r="P20" s="24"/>
      <c r="Q20" s="24"/>
      <c r="R20" s="182">
        <v>40169</v>
      </c>
      <c r="S20" s="170">
        <v>-281.20477999999787</v>
      </c>
      <c r="T20" s="23">
        <v>73.010000000002151</v>
      </c>
      <c r="U20" s="25"/>
      <c r="V20" s="70"/>
      <c r="W20" s="70"/>
      <c r="X20" s="70"/>
      <c r="Z20" s="182">
        <v>40169</v>
      </c>
      <c r="AA20" s="170">
        <v>30000</v>
      </c>
      <c r="AB20" s="23">
        <v>29718.795219999971</v>
      </c>
      <c r="AC20" s="23">
        <v>-0.3781355639000783</v>
      </c>
      <c r="AD20" s="191">
        <v>-0.94958963334156632</v>
      </c>
      <c r="AE20" s="76"/>
      <c r="AF20" s="76"/>
      <c r="AJ20" s="182">
        <v>40169</v>
      </c>
      <c r="AK20" s="170">
        <v>-168.57477999999779</v>
      </c>
      <c r="AL20" s="23">
        <v>-162.09477999999822</v>
      </c>
      <c r="AM20" s="23">
        <v>-281.2047799999977</v>
      </c>
      <c r="AN20" s="23">
        <v>-281.2047799999977</v>
      </c>
      <c r="AO20" s="25"/>
      <c r="AT20" s="182">
        <v>40169</v>
      </c>
      <c r="AU20" s="185">
        <v>19</v>
      </c>
      <c r="AV20" s="23">
        <v>-5.9278947368421058</v>
      </c>
      <c r="AW20" s="23">
        <v>-112.63000000000001</v>
      </c>
      <c r="AX20" s="25"/>
      <c r="AY20" s="23"/>
      <c r="AZ20" s="23"/>
      <c r="BC20" s="182">
        <v>40169</v>
      </c>
      <c r="BD20" s="185">
        <v>1900</v>
      </c>
      <c r="BE20" s="23">
        <v>-112.63000000000001</v>
      </c>
      <c r="BF20" s="25"/>
      <c r="BK20" s="174"/>
      <c r="BL20" s="70" t="s">
        <v>11969</v>
      </c>
      <c r="BM20" s="70">
        <v>21</v>
      </c>
      <c r="BN20" s="170">
        <v>-41.820000000000007</v>
      </c>
      <c r="BO20" s="23">
        <v>29.82</v>
      </c>
      <c r="BP20" s="24">
        <v>10</v>
      </c>
      <c r="BQ20" s="25"/>
      <c r="BV20" s="25"/>
      <c r="BW20" s="25"/>
      <c r="BX20" s="25"/>
      <c r="BY20" s="25"/>
      <c r="BZ20" s="25"/>
      <c r="CA20" s="25"/>
      <c r="CB20" s="25"/>
      <c r="CC20" s="25"/>
    </row>
    <row r="21" spans="2:81">
      <c r="B21" s="71" t="s">
        <v>12</v>
      </c>
      <c r="C21" s="94">
        <f>MIN(Данные!X:X)</f>
        <v>-54.86</v>
      </c>
      <c r="I21" s="187">
        <v>40170</v>
      </c>
      <c r="J21" s="23">
        <v>14.569999999998181</v>
      </c>
      <c r="K21" s="23">
        <v>33.430000000000007</v>
      </c>
      <c r="L21" s="24">
        <v>13</v>
      </c>
      <c r="M21" s="25"/>
      <c r="N21" s="24"/>
      <c r="O21" s="24"/>
      <c r="P21" s="24"/>
      <c r="Q21" s="24"/>
      <c r="R21" s="182">
        <v>40170</v>
      </c>
      <c r="S21" s="170">
        <v>-266.63477999999969</v>
      </c>
      <c r="T21" s="23">
        <v>121.01000000000033</v>
      </c>
      <c r="U21" s="25"/>
      <c r="V21" s="70"/>
      <c r="W21" s="70"/>
      <c r="X21" s="70"/>
      <c r="Z21" s="182">
        <v>40170</v>
      </c>
      <c r="AA21" s="170">
        <v>30000</v>
      </c>
      <c r="AB21" s="23">
        <v>29733.365219999974</v>
      </c>
      <c r="AC21" s="23">
        <v>4.908546514323868E-2</v>
      </c>
      <c r="AD21" s="191">
        <v>-0.90050416819832768</v>
      </c>
      <c r="AE21" s="76"/>
      <c r="AF21" s="76"/>
      <c r="AJ21" s="182">
        <v>40170</v>
      </c>
      <c r="AK21" s="170">
        <v>-281.2047799999977</v>
      </c>
      <c r="AL21" s="23">
        <v>-266.63477999999935</v>
      </c>
      <c r="AM21" s="23">
        <v>-316.09477999999939</v>
      </c>
      <c r="AN21" s="23">
        <v>-266.63477999999935</v>
      </c>
      <c r="AO21" s="25"/>
      <c r="AT21" s="182">
        <v>40170</v>
      </c>
      <c r="AU21" s="185">
        <v>13</v>
      </c>
      <c r="AV21" s="23">
        <v>1.1207692307690909</v>
      </c>
      <c r="AW21" s="23">
        <v>14.569999999998181</v>
      </c>
      <c r="AX21" s="25"/>
      <c r="AY21" s="23"/>
      <c r="AZ21" s="23"/>
      <c r="BC21" s="182">
        <v>40170</v>
      </c>
      <c r="BD21" s="185">
        <v>1400</v>
      </c>
      <c r="BE21" s="23">
        <v>14.569999999998181</v>
      </c>
      <c r="BF21" s="25"/>
      <c r="BK21" s="175" t="s">
        <v>26</v>
      </c>
      <c r="BL21" s="175"/>
      <c r="BM21" s="171"/>
      <c r="BN21" s="170">
        <v>479.84593999999811</v>
      </c>
      <c r="BO21" s="23">
        <v>927.16406000000086</v>
      </c>
      <c r="BP21" s="176">
        <v>371</v>
      </c>
      <c r="BQ21" s="25"/>
      <c r="BV21" s="25"/>
      <c r="BW21" s="25"/>
      <c r="BX21" s="25"/>
      <c r="BY21" s="25"/>
      <c r="BZ21" s="25"/>
      <c r="CA21" s="25"/>
      <c r="CB21" s="25"/>
      <c r="CC21" s="25"/>
    </row>
    <row r="22" spans="2:81">
      <c r="B22" s="71" t="s">
        <v>59</v>
      </c>
      <c r="C22" s="94">
        <f>SUMIF(Данные!X:X,"&gt;0",Данные!X:X)</f>
        <v>2767.8741000000018</v>
      </c>
      <c r="I22" s="187">
        <v>40171</v>
      </c>
      <c r="J22" s="23">
        <v>41.799999999998178</v>
      </c>
      <c r="K22" s="23">
        <v>17.200000000000003</v>
      </c>
      <c r="L22" s="24">
        <v>5</v>
      </c>
      <c r="M22" s="25"/>
      <c r="N22" s="24"/>
      <c r="O22" s="24"/>
      <c r="P22" s="24"/>
      <c r="Q22" s="24"/>
      <c r="R22" s="182">
        <v>40171</v>
      </c>
      <c r="S22" s="170">
        <v>-224.8347800000015</v>
      </c>
      <c r="T22" s="23">
        <v>180.00999999999851</v>
      </c>
      <c r="U22" s="25"/>
      <c r="V22" s="70"/>
      <c r="W22" s="70"/>
      <c r="X22" s="70"/>
      <c r="Z22" s="182">
        <v>40171</v>
      </c>
      <c r="AA22" s="170">
        <v>30000</v>
      </c>
      <c r="AB22" s="23">
        <v>29775.16521999997</v>
      </c>
      <c r="AC22" s="23">
        <v>0.14063192331842747</v>
      </c>
      <c r="AD22" s="191">
        <v>-0.75987224487990024</v>
      </c>
      <c r="AE22" s="76"/>
      <c r="AF22" s="76"/>
      <c r="AJ22" s="182">
        <v>40171</v>
      </c>
      <c r="AK22" s="170">
        <v>-266.63477999999935</v>
      </c>
      <c r="AL22" s="23">
        <v>-224.83478000000122</v>
      </c>
      <c r="AM22" s="23">
        <v>-282.57477999999941</v>
      </c>
      <c r="AN22" s="23">
        <v>-224.83478000000122</v>
      </c>
      <c r="AO22" s="25"/>
      <c r="AT22" s="182">
        <v>40171</v>
      </c>
      <c r="AU22" s="185">
        <v>5</v>
      </c>
      <c r="AV22" s="23">
        <v>8.3599999999996353</v>
      </c>
      <c r="AW22" s="23">
        <v>41.799999999998178</v>
      </c>
      <c r="AX22" s="25"/>
      <c r="AY22" s="23"/>
      <c r="AZ22" s="23"/>
      <c r="BC22" s="182">
        <v>40171</v>
      </c>
      <c r="BD22" s="185">
        <v>800</v>
      </c>
      <c r="BE22" s="23">
        <v>41.799999999998178</v>
      </c>
      <c r="BF22" s="25"/>
      <c r="BK22" s="25"/>
      <c r="BL22" s="25"/>
      <c r="BM22" s="25"/>
      <c r="BN22" s="25"/>
      <c r="BO22" s="25"/>
      <c r="BP22" s="25"/>
      <c r="BQ22" s="25"/>
      <c r="BV22" s="25"/>
      <c r="BW22" s="25"/>
      <c r="BX22" s="25"/>
      <c r="BY22" s="25"/>
      <c r="BZ22" s="25"/>
      <c r="CA22" s="25"/>
      <c r="CB22" s="25"/>
      <c r="CC22" s="25"/>
    </row>
    <row r="23" spans="2:81">
      <c r="B23" s="71" t="s">
        <v>60</v>
      </c>
      <c r="C23" s="94">
        <f>SUMIF(Данные!X:X,"&lt;0",Данные!X:X)</f>
        <v>-2288.0281600000044</v>
      </c>
      <c r="I23" s="187">
        <v>40175</v>
      </c>
      <c r="J23" s="23">
        <v>-91.629999999999541</v>
      </c>
      <c r="K23" s="23">
        <v>21.630000000000003</v>
      </c>
      <c r="L23" s="24">
        <v>9</v>
      </c>
      <c r="M23" s="25"/>
      <c r="N23" s="24"/>
      <c r="O23" s="24"/>
      <c r="P23" s="24"/>
      <c r="Q23" s="24"/>
      <c r="R23" s="182">
        <v>40175</v>
      </c>
      <c r="S23" s="170">
        <v>-316.46478000000104</v>
      </c>
      <c r="T23" s="23">
        <v>110.00999999999897</v>
      </c>
      <c r="U23" s="25"/>
      <c r="V23" s="70"/>
      <c r="W23" s="70"/>
      <c r="X23" s="70"/>
      <c r="Z23" s="182">
        <v>40175</v>
      </c>
      <c r="AA23" s="170">
        <v>30000</v>
      </c>
      <c r="AB23" s="23">
        <v>29683.535219999965</v>
      </c>
      <c r="AC23" s="23">
        <v>-0.3081150983239771</v>
      </c>
      <c r="AD23" s="191">
        <v>-1.0679873432038773</v>
      </c>
      <c r="AE23" s="76"/>
      <c r="AF23" s="76"/>
      <c r="AJ23" s="182">
        <v>40175</v>
      </c>
      <c r="AK23" s="170">
        <v>-224.83478000000122</v>
      </c>
      <c r="AL23" s="23">
        <v>-215.42478000000077</v>
      </c>
      <c r="AM23" s="23">
        <v>-316.46478000000081</v>
      </c>
      <c r="AN23" s="23">
        <v>-316.46478000000081</v>
      </c>
      <c r="AO23" s="25"/>
      <c r="AT23" s="182">
        <v>40175</v>
      </c>
      <c r="AU23" s="185">
        <v>9</v>
      </c>
      <c r="AV23" s="23">
        <v>-10.181111111111059</v>
      </c>
      <c r="AW23" s="23">
        <v>-91.629999999999541</v>
      </c>
      <c r="AX23" s="25"/>
      <c r="AY23" s="23"/>
      <c r="AZ23" s="23"/>
      <c r="BC23" s="182">
        <v>40175</v>
      </c>
      <c r="BD23" s="185">
        <v>900</v>
      </c>
      <c r="BE23" s="23">
        <v>-91.629999999999541</v>
      </c>
      <c r="BF23" s="25"/>
      <c r="BK23" s="25"/>
      <c r="BL23" s="25"/>
      <c r="BM23" s="25"/>
      <c r="BN23" s="25"/>
      <c r="BO23" s="25"/>
      <c r="BP23" s="25"/>
      <c r="BV23" s="25"/>
      <c r="BW23" s="25"/>
      <c r="BX23" s="25"/>
      <c r="BY23" s="25"/>
      <c r="BZ23" s="25"/>
      <c r="CA23" s="25"/>
      <c r="CB23" s="25"/>
      <c r="CC23" s="25"/>
    </row>
    <row r="24" spans="2:81">
      <c r="B24" s="150" t="s">
        <v>11994</v>
      </c>
      <c r="C24" s="151"/>
      <c r="I24" s="187">
        <v>40176</v>
      </c>
      <c r="J24" s="23">
        <v>41.579999999999529</v>
      </c>
      <c r="K24" s="23">
        <v>23.419999999999998</v>
      </c>
      <c r="L24" s="24">
        <v>10</v>
      </c>
      <c r="M24" s="25"/>
      <c r="N24" s="24"/>
      <c r="O24" s="24"/>
      <c r="P24" s="24"/>
      <c r="Q24" s="24"/>
      <c r="R24" s="182">
        <v>40176</v>
      </c>
      <c r="S24" s="170">
        <v>-274.88478000000151</v>
      </c>
      <c r="T24" s="23">
        <v>175.00999999999851</v>
      </c>
      <c r="U24" s="25"/>
      <c r="V24" s="70"/>
      <c r="W24" s="70"/>
      <c r="X24" s="70"/>
      <c r="Z24" s="182">
        <v>40176</v>
      </c>
      <c r="AA24" s="170">
        <v>30000</v>
      </c>
      <c r="AB24" s="23">
        <v>29725.115219999963</v>
      </c>
      <c r="AC24" s="23">
        <v>0.14061358970532792</v>
      </c>
      <c r="AD24" s="191">
        <v>-0.92737375349854945</v>
      </c>
      <c r="AE24" s="76"/>
      <c r="AF24" s="76"/>
      <c r="AJ24" s="182">
        <v>40176</v>
      </c>
      <c r="AK24" s="170">
        <v>-316.46478000000081</v>
      </c>
      <c r="AL24" s="23">
        <v>-219.75478000000174</v>
      </c>
      <c r="AM24" s="23">
        <v>-355.25478000000084</v>
      </c>
      <c r="AN24" s="23">
        <v>-274.88478000000123</v>
      </c>
      <c r="AO24" s="25"/>
      <c r="AT24" s="182">
        <v>40176</v>
      </c>
      <c r="AU24" s="185">
        <v>10</v>
      </c>
      <c r="AV24" s="23">
        <v>4.1579999999999533</v>
      </c>
      <c r="AW24" s="23">
        <v>41.579999999999529</v>
      </c>
      <c r="AX24" s="25"/>
      <c r="AY24" s="23"/>
      <c r="AZ24" s="23"/>
      <c r="BC24" s="182">
        <v>40176</v>
      </c>
      <c r="BD24" s="185">
        <v>1000</v>
      </c>
      <c r="BE24" s="23">
        <v>41.579999999999529</v>
      </c>
      <c r="BF24" s="25"/>
      <c r="BK24" s="25"/>
      <c r="BL24" s="25"/>
      <c r="BM24" s="25"/>
      <c r="BN24" s="25"/>
      <c r="BO24" s="25"/>
      <c r="BP24" s="25"/>
      <c r="BV24" s="25"/>
      <c r="BW24" s="25"/>
      <c r="BX24" s="25"/>
      <c r="BY24" s="25"/>
      <c r="BZ24" s="25"/>
      <c r="CA24" s="25"/>
      <c r="CB24" s="25"/>
      <c r="CC24" s="25"/>
    </row>
    <row r="25" spans="2:81">
      <c r="B25" s="71" t="s">
        <v>50</v>
      </c>
      <c r="C25" s="95">
        <f>COUNTIF(J:J,"&gt;0")</f>
        <v>18</v>
      </c>
      <c r="I25" s="187">
        <v>40182</v>
      </c>
      <c r="J25" s="23">
        <v>1.2499999999993356</v>
      </c>
      <c r="K25" s="23">
        <v>68.75</v>
      </c>
      <c r="L25" s="24">
        <v>34</v>
      </c>
      <c r="M25" s="25"/>
      <c r="R25" s="182">
        <v>40182</v>
      </c>
      <c r="S25" s="170">
        <v>-273.63478000000219</v>
      </c>
      <c r="T25" s="23">
        <v>245.00999999999783</v>
      </c>
      <c r="U25" s="25"/>
      <c r="V25" s="70"/>
      <c r="W25" s="70"/>
      <c r="X25" s="70"/>
      <c r="Z25" s="182">
        <v>40182</v>
      </c>
      <c r="AA25" s="170">
        <v>30000</v>
      </c>
      <c r="AB25" s="23">
        <v>29726.365219999974</v>
      </c>
      <c r="AC25" s="23">
        <v>4.5305015531877102E-3</v>
      </c>
      <c r="AD25" s="191">
        <v>-0.92284325194536176</v>
      </c>
      <c r="AE25" s="76"/>
      <c r="AF25" s="76"/>
      <c r="AG25" s="70"/>
      <c r="AH25" s="70"/>
      <c r="AJ25" s="182">
        <v>40182</v>
      </c>
      <c r="AK25" s="170">
        <v>-274.88478000000123</v>
      </c>
      <c r="AL25" s="23">
        <v>-212.95478000000236</v>
      </c>
      <c r="AM25" s="23">
        <v>-309.90478000000127</v>
      </c>
      <c r="AN25" s="23">
        <v>-273.63478000000197</v>
      </c>
      <c r="AO25" s="25"/>
      <c r="AP25" s="70"/>
      <c r="AQ25" s="70"/>
      <c r="AR25" s="70"/>
      <c r="AT25" s="182">
        <v>40182</v>
      </c>
      <c r="AU25" s="185">
        <v>34</v>
      </c>
      <c r="AV25" s="23">
        <v>3.6764705882333402E-2</v>
      </c>
      <c r="AW25" s="23">
        <v>1.2499999999993356</v>
      </c>
      <c r="AX25" s="25"/>
      <c r="BC25" s="182">
        <v>40182</v>
      </c>
      <c r="BD25" s="185">
        <v>3400</v>
      </c>
      <c r="BE25" s="23">
        <v>1.2499999999993356</v>
      </c>
      <c r="BF25" s="25"/>
      <c r="BK25" s="25"/>
      <c r="BL25" s="25"/>
      <c r="BM25" s="25"/>
      <c r="BN25" s="25"/>
      <c r="BO25" s="25"/>
      <c r="BP25" s="25"/>
      <c r="BV25" s="25"/>
      <c r="BW25" s="25"/>
      <c r="BX25" s="25"/>
      <c r="BY25" s="25"/>
      <c r="BZ25" s="25"/>
      <c r="CA25" s="25"/>
      <c r="CB25" s="25"/>
      <c r="CC25" s="25"/>
    </row>
    <row r="26" spans="2:81">
      <c r="B26" s="71" t="s">
        <v>51</v>
      </c>
      <c r="C26" s="95">
        <f>COUNTIF(J:J,"&lt;0")</f>
        <v>12</v>
      </c>
      <c r="I26" s="187">
        <v>40183</v>
      </c>
      <c r="J26" s="23">
        <v>219.01999999999975</v>
      </c>
      <c r="K26" s="23">
        <v>86.979999999999976</v>
      </c>
      <c r="L26" s="24">
        <v>36</v>
      </c>
      <c r="M26" s="25"/>
      <c r="R26" s="182">
        <v>40183</v>
      </c>
      <c r="S26" s="170">
        <v>-54.61478000000244</v>
      </c>
      <c r="T26" s="23">
        <v>551.0099999999976</v>
      </c>
      <c r="U26" s="25"/>
      <c r="V26" s="70"/>
      <c r="W26" s="70"/>
      <c r="X26" s="70"/>
      <c r="Z26" s="182">
        <v>40183</v>
      </c>
      <c r="AA26" s="170">
        <v>30000</v>
      </c>
      <c r="AB26" s="23">
        <v>29945.385219999971</v>
      </c>
      <c r="AC26" s="23">
        <v>0.73514291799804987</v>
      </c>
      <c r="AD26" s="191">
        <v>-0.18770033394731189</v>
      </c>
      <c r="AE26" s="76"/>
      <c r="AF26" s="76"/>
      <c r="AJ26" s="182">
        <v>40183</v>
      </c>
      <c r="AK26" s="170">
        <v>-273.63478000000197</v>
      </c>
      <c r="AL26" s="23">
        <v>25.245219999998049</v>
      </c>
      <c r="AM26" s="23">
        <v>-260.40478000000195</v>
      </c>
      <c r="AN26" s="23">
        <v>-54.614780000002177</v>
      </c>
      <c r="AO26" s="25"/>
      <c r="AT26" s="182">
        <v>40183</v>
      </c>
      <c r="AU26" s="185">
        <v>36</v>
      </c>
      <c r="AV26" s="23">
        <v>6.0838888888888825</v>
      </c>
      <c r="AW26" s="23">
        <v>219.01999999999975</v>
      </c>
      <c r="AX26" s="25"/>
      <c r="BC26" s="182">
        <v>40183</v>
      </c>
      <c r="BD26" s="185">
        <v>3600</v>
      </c>
      <c r="BE26" s="23">
        <v>219.01999999999975</v>
      </c>
      <c r="BF26" s="25"/>
      <c r="BV26" s="25"/>
      <c r="BW26" s="25"/>
      <c r="BX26" s="25"/>
      <c r="BY26" s="25"/>
      <c r="BZ26" s="25"/>
      <c r="CA26" s="25"/>
      <c r="CB26" s="25"/>
      <c r="CC26" s="25"/>
    </row>
    <row r="27" spans="2:81">
      <c r="B27" s="71" t="s">
        <v>53</v>
      </c>
      <c r="C27" s="95">
        <f>COUNT(J:J)</f>
        <v>30</v>
      </c>
      <c r="I27" s="187">
        <v>40184</v>
      </c>
      <c r="J27" s="23">
        <v>64.149999999999096</v>
      </c>
      <c r="K27" s="23">
        <v>33.849999999999994</v>
      </c>
      <c r="L27" s="24">
        <v>14</v>
      </c>
      <c r="M27" s="25"/>
      <c r="R27" s="182">
        <v>40184</v>
      </c>
      <c r="S27" s="170">
        <v>9.5352199999966558</v>
      </c>
      <c r="T27" s="23">
        <v>649.00999999999669</v>
      </c>
      <c r="U27" s="25"/>
      <c r="V27" s="70"/>
      <c r="W27" s="70"/>
      <c r="X27" s="70"/>
      <c r="Z27" s="182">
        <v>40184</v>
      </c>
      <c r="AA27" s="170">
        <v>30000</v>
      </c>
      <c r="AB27" s="23">
        <v>30009.535219999972</v>
      </c>
      <c r="AC27" s="23">
        <v>0.214566129424313</v>
      </c>
      <c r="AD27" s="191">
        <v>2.6865795477001103E-2</v>
      </c>
      <c r="AE27" s="76"/>
      <c r="AF27" s="76"/>
      <c r="AG27" s="70"/>
      <c r="AH27" s="70"/>
      <c r="AI27" s="70"/>
      <c r="AJ27" s="182">
        <v>40184</v>
      </c>
      <c r="AK27" s="170">
        <v>-54.614780000002177</v>
      </c>
      <c r="AL27" s="23">
        <v>23.345219999997834</v>
      </c>
      <c r="AM27" s="23">
        <v>-74.084780000001714</v>
      </c>
      <c r="AN27" s="23">
        <v>9.5352199999969223</v>
      </c>
      <c r="AO27" s="25"/>
      <c r="AP27" s="70"/>
      <c r="AQ27" s="70"/>
      <c r="AR27" s="70"/>
      <c r="AS27" s="70"/>
      <c r="AT27" s="182">
        <v>40184</v>
      </c>
      <c r="AU27" s="185">
        <v>14</v>
      </c>
      <c r="AV27" s="23">
        <v>4.5821428571427925</v>
      </c>
      <c r="AW27" s="23">
        <v>64.149999999999096</v>
      </c>
      <c r="AX27" s="25"/>
      <c r="BC27" s="182">
        <v>40184</v>
      </c>
      <c r="BD27" s="185">
        <v>1400</v>
      </c>
      <c r="BE27" s="23">
        <v>64.149999999999096</v>
      </c>
      <c r="BF27" s="25"/>
      <c r="BV27" s="25"/>
      <c r="BW27" s="25"/>
      <c r="BX27" s="25"/>
      <c r="BY27" s="25"/>
      <c r="BZ27" s="25"/>
      <c r="CA27" s="25"/>
      <c r="CB27" s="25"/>
      <c r="CC27" s="25"/>
    </row>
    <row r="28" spans="2:81">
      <c r="B28" s="71" t="s">
        <v>54</v>
      </c>
      <c r="C28" s="95">
        <f>MAX(Данные!AX:AX)</f>
        <v>12</v>
      </c>
      <c r="I28" s="187">
        <v>40185</v>
      </c>
      <c r="J28" s="23">
        <v>206.89100000000062</v>
      </c>
      <c r="K28" s="23">
        <v>80.10899999999998</v>
      </c>
      <c r="L28" s="24">
        <v>33</v>
      </c>
      <c r="M28" s="25"/>
      <c r="R28" s="182">
        <v>40185</v>
      </c>
      <c r="S28" s="170">
        <v>216.42621999999727</v>
      </c>
      <c r="T28" s="23">
        <v>936.00999999999738</v>
      </c>
      <c r="U28" s="25"/>
      <c r="V28" s="70"/>
      <c r="W28" s="70"/>
      <c r="X28" s="70"/>
      <c r="Z28" s="182">
        <v>40185</v>
      </c>
      <c r="AA28" s="170">
        <v>30000</v>
      </c>
      <c r="AB28" s="23">
        <v>30216.426219999972</v>
      </c>
      <c r="AC28" s="23">
        <v>0.6880604349574333</v>
      </c>
      <c r="AD28" s="191">
        <v>0.71492623043443437</v>
      </c>
      <c r="AE28" s="76"/>
      <c r="AF28" s="76"/>
      <c r="AG28" s="70"/>
      <c r="AH28" s="70"/>
      <c r="AI28" s="70"/>
      <c r="AJ28" s="182">
        <v>40185</v>
      </c>
      <c r="AK28" s="170">
        <v>9.5352199999969223</v>
      </c>
      <c r="AL28" s="23">
        <v>219.2862199999978</v>
      </c>
      <c r="AM28" s="23">
        <v>-8.3347800000030787</v>
      </c>
      <c r="AN28" s="23">
        <v>216.42621999999756</v>
      </c>
      <c r="AO28" s="25"/>
      <c r="AP28" s="70"/>
      <c r="AQ28" s="70"/>
      <c r="AR28" s="70"/>
      <c r="AS28" s="70"/>
      <c r="AT28" s="182">
        <v>40185</v>
      </c>
      <c r="AU28" s="185">
        <v>33</v>
      </c>
      <c r="AV28" s="23">
        <v>6.269424242424261</v>
      </c>
      <c r="AW28" s="23">
        <v>206.89100000000062</v>
      </c>
      <c r="AX28" s="25"/>
      <c r="BC28" s="182">
        <v>40185</v>
      </c>
      <c r="BD28" s="185">
        <v>3300</v>
      </c>
      <c r="BE28" s="23">
        <v>206.89100000000062</v>
      </c>
      <c r="BF28" s="25"/>
      <c r="BV28" s="25"/>
      <c r="BW28" s="25"/>
      <c r="BX28" s="25"/>
      <c r="BY28" s="25"/>
      <c r="BZ28" s="25"/>
      <c r="CA28" s="25"/>
      <c r="CB28" s="25"/>
      <c r="CC28" s="25"/>
    </row>
    <row r="29" spans="2:81">
      <c r="B29" s="71" t="s">
        <v>52</v>
      </c>
      <c r="C29" s="95">
        <f>MIN(Данные!AX:AX)*-1</f>
        <v>5</v>
      </c>
      <c r="I29" s="187">
        <v>40232</v>
      </c>
      <c r="J29" s="23">
        <v>-10.48</v>
      </c>
      <c r="K29" s="23">
        <v>4.4800000000000004</v>
      </c>
      <c r="L29" s="24">
        <v>2</v>
      </c>
      <c r="M29" s="25"/>
      <c r="R29" s="182">
        <v>40234</v>
      </c>
      <c r="S29" s="170">
        <v>297.82926999999682</v>
      </c>
      <c r="T29" s="23">
        <v>1056.009999999997</v>
      </c>
      <c r="U29" s="25"/>
      <c r="Z29" s="182">
        <v>40232</v>
      </c>
      <c r="AA29" s="170">
        <v>30000</v>
      </c>
      <c r="AB29" s="23">
        <v>30205.946219999969</v>
      </c>
      <c r="AC29" s="23">
        <v>-3.468612991854976E-2</v>
      </c>
      <c r="AD29" s="191">
        <v>0.68024010051588457</v>
      </c>
      <c r="AE29" s="76"/>
      <c r="AF29" s="76"/>
      <c r="AG29" s="70"/>
      <c r="AH29" s="70"/>
      <c r="AI29" s="70"/>
      <c r="AJ29" s="182">
        <v>40232</v>
      </c>
      <c r="AK29" s="170">
        <v>216.42621999999756</v>
      </c>
      <c r="AL29" s="23">
        <v>211.18621999999755</v>
      </c>
      <c r="AM29" s="23">
        <v>205.94621999999754</v>
      </c>
      <c r="AN29" s="23">
        <v>205.94621999999754</v>
      </c>
      <c r="AO29" s="25"/>
      <c r="AP29" s="70"/>
      <c r="AQ29" s="70"/>
      <c r="AR29" s="70"/>
      <c r="AS29" s="70"/>
      <c r="AT29" s="182">
        <v>40234</v>
      </c>
      <c r="AU29" s="185">
        <v>16</v>
      </c>
      <c r="AV29" s="23">
        <v>5.087690624999972</v>
      </c>
      <c r="AW29" s="23">
        <v>81.403049999999553</v>
      </c>
      <c r="AX29" s="25"/>
      <c r="BC29" s="182">
        <v>40234</v>
      </c>
      <c r="BD29" s="185">
        <v>1600</v>
      </c>
      <c r="BE29" s="23">
        <v>81.403049999999553</v>
      </c>
      <c r="BF29" s="25"/>
      <c r="BV29" s="25"/>
      <c r="BW29" s="25"/>
      <c r="BX29" s="25"/>
      <c r="BY29" s="25"/>
      <c r="BZ29" s="25"/>
      <c r="CA29" s="25"/>
      <c r="CB29" s="25"/>
      <c r="CC29" s="25"/>
    </row>
    <row r="30" spans="2:81">
      <c r="I30" s="187">
        <v>40234</v>
      </c>
      <c r="J30" s="23">
        <v>81.403049999999553</v>
      </c>
      <c r="K30" s="23">
        <v>38.59695</v>
      </c>
      <c r="L30" s="24">
        <v>16</v>
      </c>
      <c r="M30" s="25"/>
      <c r="R30" s="182">
        <v>40232</v>
      </c>
      <c r="S30" s="170">
        <v>287.34926999999681</v>
      </c>
      <c r="T30" s="23">
        <v>1050.009999999997</v>
      </c>
      <c r="U30" s="25"/>
      <c r="Z30" s="182">
        <v>40234</v>
      </c>
      <c r="AA30" s="170">
        <v>30000</v>
      </c>
      <c r="AB30" s="23">
        <v>30287.349269999944</v>
      </c>
      <c r="AC30" s="23">
        <v>0.26945699935078526</v>
      </c>
      <c r="AD30" s="191">
        <v>0.94969709986666984</v>
      </c>
      <c r="AE30" s="76"/>
      <c r="AF30" s="76"/>
      <c r="AG30" s="70"/>
      <c r="AH30" s="70"/>
      <c r="AI30" s="70"/>
      <c r="AJ30" s="182">
        <v>40234</v>
      </c>
      <c r="AK30" s="170">
        <v>205.94621999999754</v>
      </c>
      <c r="AL30" s="23">
        <v>287.34926999999686</v>
      </c>
      <c r="AM30" s="23">
        <v>195.93708999999751</v>
      </c>
      <c r="AN30" s="23">
        <v>287.34926999999686</v>
      </c>
      <c r="AO30" s="25"/>
      <c r="AP30" s="70"/>
      <c r="AQ30" s="70"/>
      <c r="AR30" s="70"/>
      <c r="AS30" s="70"/>
      <c r="AT30" s="182">
        <v>40232</v>
      </c>
      <c r="AU30" s="185">
        <v>2</v>
      </c>
      <c r="AV30" s="23">
        <v>-5.24</v>
      </c>
      <c r="AW30" s="23">
        <v>-10.48</v>
      </c>
      <c r="AX30" s="25"/>
      <c r="BC30" s="182">
        <v>40232</v>
      </c>
      <c r="BD30" s="185">
        <v>200</v>
      </c>
      <c r="BE30" s="23">
        <v>-10.48</v>
      </c>
      <c r="BF30" s="25"/>
      <c r="BV30" s="25"/>
      <c r="BW30" s="25"/>
      <c r="BX30" s="25"/>
      <c r="BY30" s="25"/>
      <c r="BZ30" s="25"/>
      <c r="CA30" s="25"/>
      <c r="CB30" s="25"/>
      <c r="CC30" s="25"/>
    </row>
    <row r="31" spans="2:81">
      <c r="I31" s="187">
        <v>40235</v>
      </c>
      <c r="J31" s="23">
        <v>35.22000000000012</v>
      </c>
      <c r="K31" s="23">
        <v>28.78</v>
      </c>
      <c r="L31" s="24">
        <v>13</v>
      </c>
      <c r="M31" s="25"/>
      <c r="R31" s="182">
        <v>40235</v>
      </c>
      <c r="S31" s="170">
        <v>322.56926999999695</v>
      </c>
      <c r="T31" s="23">
        <v>1114.009999999997</v>
      </c>
      <c r="U31" s="25"/>
      <c r="Z31" s="182">
        <v>40235</v>
      </c>
      <c r="AA31" s="179">
        <v>30000</v>
      </c>
      <c r="AB31" s="180">
        <v>30322.569269999942</v>
      </c>
      <c r="AC31" s="180">
        <v>0.11634757381203831</v>
      </c>
      <c r="AD31" s="192">
        <v>1.0660446736787081</v>
      </c>
      <c r="AE31" s="76"/>
      <c r="AF31" s="76"/>
      <c r="AG31" s="70"/>
      <c r="AH31" s="70"/>
      <c r="AI31" s="70"/>
      <c r="AJ31" s="182">
        <v>40235</v>
      </c>
      <c r="AK31" s="179">
        <v>287.34926999999686</v>
      </c>
      <c r="AL31" s="180">
        <v>343.03926999999698</v>
      </c>
      <c r="AM31" s="180">
        <v>313.36926999999685</v>
      </c>
      <c r="AN31" s="180">
        <v>322.56926999999695</v>
      </c>
      <c r="AO31" s="25"/>
      <c r="AP31" s="70"/>
      <c r="AQ31" s="70"/>
      <c r="AR31" s="70"/>
      <c r="AS31" s="70"/>
      <c r="AT31" s="182">
        <v>40235</v>
      </c>
      <c r="AU31" s="185">
        <v>13</v>
      </c>
      <c r="AV31" s="23">
        <v>2.7092307692307784</v>
      </c>
      <c r="AW31" s="23">
        <v>35.22000000000012</v>
      </c>
      <c r="AX31" s="25"/>
      <c r="BC31" s="182">
        <v>40235</v>
      </c>
      <c r="BD31" s="185">
        <v>1300</v>
      </c>
      <c r="BE31" s="23">
        <v>35.22000000000012</v>
      </c>
      <c r="BF31" s="25"/>
      <c r="BV31" s="25"/>
      <c r="BW31" s="25"/>
      <c r="BX31" s="25"/>
      <c r="BY31" s="25"/>
      <c r="BZ31" s="25"/>
      <c r="CA31" s="25"/>
      <c r="CB31" s="25"/>
      <c r="CC31" s="25"/>
    </row>
    <row r="32" spans="2:81">
      <c r="D32" s="70"/>
      <c r="E32" s="70"/>
      <c r="F32" s="70"/>
      <c r="G32" s="70"/>
      <c r="I32" s="187">
        <v>40237</v>
      </c>
      <c r="J32" s="23">
        <v>25.48</v>
      </c>
      <c r="K32" s="23">
        <v>4.5199999999999996</v>
      </c>
      <c r="L32" s="24">
        <v>2</v>
      </c>
      <c r="M32" s="25"/>
      <c r="R32" s="182">
        <v>40267</v>
      </c>
      <c r="S32" s="170">
        <v>380.66926999999754</v>
      </c>
      <c r="T32" s="23">
        <v>1196.0099999999975</v>
      </c>
      <c r="U32" s="25"/>
      <c r="V32" s="70"/>
      <c r="W32" s="70"/>
      <c r="X32" s="70"/>
      <c r="Z32" s="182">
        <v>40237</v>
      </c>
      <c r="AA32" s="170">
        <v>30000</v>
      </c>
      <c r="AB32" s="23">
        <v>30364.329269999944</v>
      </c>
      <c r="AC32" s="23">
        <v>8.3967534947691921E-2</v>
      </c>
      <c r="AD32" s="191">
        <v>1.1500122086264</v>
      </c>
      <c r="AE32" s="76"/>
      <c r="AF32" s="76"/>
      <c r="AG32" s="70"/>
      <c r="AH32" s="70"/>
      <c r="AI32" s="70"/>
      <c r="AJ32" s="182">
        <v>40237</v>
      </c>
      <c r="AK32" s="170">
        <v>338.84926999999772</v>
      </c>
      <c r="AL32" s="23">
        <v>364.32926999999773</v>
      </c>
      <c r="AM32" s="23">
        <v>349.58926999999773</v>
      </c>
      <c r="AN32" s="23">
        <v>364.32926999999773</v>
      </c>
      <c r="AO32" s="25"/>
      <c r="AP32" s="70"/>
      <c r="AQ32" s="70"/>
      <c r="AR32" s="70"/>
      <c r="AS32" s="70"/>
      <c r="AT32" s="182">
        <v>40267</v>
      </c>
      <c r="AU32" s="195">
        <v>11</v>
      </c>
      <c r="AV32" s="180">
        <v>5.2818181818182346</v>
      </c>
      <c r="AW32" s="180">
        <v>58.100000000000577</v>
      </c>
      <c r="AX32" s="25"/>
      <c r="BC32" s="182">
        <v>40267</v>
      </c>
      <c r="BD32" s="185">
        <v>1100</v>
      </c>
      <c r="BE32" s="23">
        <v>58.100000000000577</v>
      </c>
      <c r="BF32" s="25"/>
      <c r="BV32" s="25"/>
      <c r="BW32" s="25"/>
      <c r="BX32" s="25"/>
      <c r="BY32" s="25"/>
      <c r="BZ32" s="25"/>
      <c r="CA32" s="25"/>
      <c r="CB32" s="25"/>
      <c r="CC32" s="25"/>
    </row>
    <row r="33" spans="4:81">
      <c r="D33" s="70"/>
      <c r="E33" s="70"/>
      <c r="F33" s="70"/>
      <c r="G33" s="70"/>
      <c r="I33" s="187">
        <v>40238</v>
      </c>
      <c r="J33" s="23">
        <v>26.040000000000454</v>
      </c>
      <c r="K33" s="23">
        <v>17.96</v>
      </c>
      <c r="L33" s="24">
        <v>8</v>
      </c>
      <c r="M33" s="25"/>
      <c r="R33" s="182">
        <v>40315</v>
      </c>
      <c r="S33" s="170">
        <v>338.84926999999755</v>
      </c>
      <c r="T33" s="23">
        <v>1184.0099999999975</v>
      </c>
      <c r="U33" s="25"/>
      <c r="V33" s="70"/>
      <c r="W33" s="70"/>
      <c r="X33" s="70"/>
      <c r="Z33" s="182">
        <v>40238</v>
      </c>
      <c r="AA33" s="170">
        <v>30000</v>
      </c>
      <c r="AB33" s="23">
        <v>60748.358539999885</v>
      </c>
      <c r="AC33" s="23">
        <v>8.5789803216776511E-2</v>
      </c>
      <c r="AD33" s="191">
        <v>1.2358020118431765</v>
      </c>
      <c r="AE33" s="76"/>
      <c r="AF33" s="76"/>
      <c r="AG33" s="70"/>
      <c r="AH33" s="70"/>
      <c r="AI33" s="70"/>
      <c r="AJ33" s="182">
        <v>40238</v>
      </c>
      <c r="AK33" s="170">
        <v>722.31853999999544</v>
      </c>
      <c r="AL33" s="23">
        <v>404.48926999999816</v>
      </c>
      <c r="AM33" s="23">
        <v>343.8692699999977</v>
      </c>
      <c r="AN33" s="23">
        <v>748.35853999999586</v>
      </c>
      <c r="AO33" s="25"/>
      <c r="AP33" s="70"/>
      <c r="AQ33" s="70"/>
      <c r="AR33" s="70"/>
      <c r="AS33" s="70"/>
      <c r="AT33" s="182">
        <v>40315</v>
      </c>
      <c r="AU33" s="24">
        <v>10</v>
      </c>
      <c r="AV33" s="23">
        <v>-4.1820000000000004</v>
      </c>
      <c r="AW33" s="23">
        <v>-41.820000000000007</v>
      </c>
      <c r="AX33" s="25"/>
      <c r="BC33" s="182">
        <v>40315</v>
      </c>
      <c r="BD33" s="186">
        <v>1300</v>
      </c>
      <c r="BE33" s="180">
        <v>-41.820000000000007</v>
      </c>
      <c r="BF33" s="25"/>
      <c r="BV33" s="25"/>
      <c r="BW33" s="25"/>
      <c r="BX33" s="25"/>
      <c r="BY33" s="25"/>
      <c r="BZ33" s="25"/>
      <c r="CA33" s="25"/>
      <c r="CB33" s="25"/>
      <c r="CC33" s="25"/>
    </row>
    <row r="34" spans="4:81">
      <c r="I34" s="187">
        <v>40239</v>
      </c>
      <c r="J34" s="23">
        <v>70.759999999999991</v>
      </c>
      <c r="K34" s="23">
        <v>25.24</v>
      </c>
      <c r="L34" s="24">
        <v>12</v>
      </c>
      <c r="M34" s="25"/>
      <c r="R34" s="182">
        <v>40237</v>
      </c>
      <c r="S34" s="170">
        <v>364.32926999999756</v>
      </c>
      <c r="T34" s="23">
        <v>1214.0099999999975</v>
      </c>
      <c r="U34" s="25"/>
      <c r="Z34" s="182">
        <v>40239</v>
      </c>
      <c r="AA34" s="170">
        <v>30000</v>
      </c>
      <c r="AB34" s="23">
        <v>152114.35634999975</v>
      </c>
      <c r="AC34" s="23">
        <v>0.23274116688466451</v>
      </c>
      <c r="AD34" s="191">
        <v>1.4685431787278409</v>
      </c>
      <c r="AE34" s="25"/>
      <c r="AF34" s="70"/>
      <c r="AG34" s="70"/>
      <c r="AH34" s="70"/>
      <c r="AI34" s="70"/>
      <c r="AJ34" s="182">
        <v>40239</v>
      </c>
      <c r="AK34" s="170">
        <v>2043.5963499999903</v>
      </c>
      <c r="AL34" s="23">
        <v>452.10926999999816</v>
      </c>
      <c r="AM34" s="23">
        <v>357.9892699999977</v>
      </c>
      <c r="AN34" s="23">
        <v>2114.35634999999</v>
      </c>
      <c r="AO34" s="25"/>
      <c r="AP34" s="70"/>
      <c r="AQ34" s="70"/>
      <c r="AR34" s="70"/>
      <c r="AS34" s="70"/>
      <c r="AT34" s="182">
        <v>40237</v>
      </c>
      <c r="AU34" s="185">
        <v>2</v>
      </c>
      <c r="AV34" s="23">
        <v>12.74</v>
      </c>
      <c r="AW34" s="23">
        <v>25.48</v>
      </c>
      <c r="AX34" s="25"/>
      <c r="BC34" s="182">
        <v>40237</v>
      </c>
      <c r="BD34" s="185">
        <v>200</v>
      </c>
      <c r="BE34" s="23">
        <v>25.48</v>
      </c>
      <c r="BF34" s="25"/>
      <c r="BV34" s="25"/>
      <c r="BW34" s="25"/>
      <c r="BX34" s="25"/>
      <c r="BY34" s="25"/>
      <c r="BZ34" s="25"/>
      <c r="CA34" s="25"/>
      <c r="CB34" s="25"/>
      <c r="CC34" s="25"/>
    </row>
    <row r="35" spans="4:81">
      <c r="I35" s="187">
        <v>40240</v>
      </c>
      <c r="J35" s="23">
        <v>64.690000000000012</v>
      </c>
      <c r="K35" s="23">
        <v>27.309999999999995</v>
      </c>
      <c r="L35" s="24">
        <v>13</v>
      </c>
      <c r="M35" s="25"/>
      <c r="R35" s="182">
        <v>40238</v>
      </c>
      <c r="S35" s="170">
        <v>390.36926999999804</v>
      </c>
      <c r="T35" s="23">
        <v>1258.0099999999979</v>
      </c>
      <c r="U35" s="25"/>
      <c r="Z35" s="182">
        <v>40240</v>
      </c>
      <c r="AA35" s="170">
        <v>30000</v>
      </c>
      <c r="AB35" s="23">
        <v>121821.05707999979</v>
      </c>
      <c r="AC35" s="23">
        <v>0.21230539378572028</v>
      </c>
      <c r="AD35" s="191">
        <v>1.6808485725135611</v>
      </c>
      <c r="AE35" s="25"/>
      <c r="AF35" s="70"/>
      <c r="AG35" s="70"/>
      <c r="AH35" s="70"/>
      <c r="AI35" s="70"/>
      <c r="AJ35" s="182">
        <v>40240</v>
      </c>
      <c r="AK35" s="170">
        <v>1756.3670799999925</v>
      </c>
      <c r="AL35" s="23">
        <v>525.81926999999814</v>
      </c>
      <c r="AM35" s="23">
        <v>422.78926999999811</v>
      </c>
      <c r="AN35" s="23">
        <v>1821.0570799999923</v>
      </c>
      <c r="AO35" s="25"/>
      <c r="AP35" s="70"/>
      <c r="AQ35" s="70"/>
      <c r="AR35" s="70"/>
      <c r="AS35" s="70"/>
      <c r="AT35" s="182">
        <v>40238</v>
      </c>
      <c r="AU35" s="185">
        <v>8</v>
      </c>
      <c r="AV35" s="23">
        <v>3.2550000000000567</v>
      </c>
      <c r="AW35" s="23">
        <v>26.040000000000454</v>
      </c>
      <c r="AX35" s="25"/>
      <c r="BC35" s="182">
        <v>40238</v>
      </c>
      <c r="BD35" s="185">
        <v>800</v>
      </c>
      <c r="BE35" s="23">
        <v>26.040000000000454</v>
      </c>
      <c r="BF35" s="25"/>
      <c r="BV35" s="25"/>
      <c r="BW35" s="25"/>
      <c r="BX35" s="25"/>
      <c r="BY35" s="25"/>
      <c r="BZ35" s="25"/>
      <c r="CA35" s="25"/>
      <c r="CB35" s="25"/>
      <c r="CC35" s="25"/>
    </row>
    <row r="36" spans="4:81">
      <c r="I36" s="187">
        <v>40241</v>
      </c>
      <c r="J36" s="23">
        <v>-45.973330000000004</v>
      </c>
      <c r="K36" s="23">
        <v>6.9733299999999998</v>
      </c>
      <c r="L36" s="24">
        <v>2</v>
      </c>
      <c r="M36" s="25"/>
      <c r="R36" s="182">
        <v>40239</v>
      </c>
      <c r="S36" s="170">
        <v>461.12926999999803</v>
      </c>
      <c r="T36" s="23">
        <v>1354.0099999999979</v>
      </c>
      <c r="U36" s="25"/>
      <c r="Z36" s="182">
        <v>40241</v>
      </c>
      <c r="AA36" s="170">
        <v>30000</v>
      </c>
      <c r="AB36" s="23">
        <v>30479.845939999945</v>
      </c>
      <c r="AC36" s="23">
        <v>-0.15065958580312958</v>
      </c>
      <c r="AD36" s="191">
        <v>1.5301889867104315</v>
      </c>
      <c r="AE36" s="25"/>
      <c r="AF36" s="70"/>
      <c r="AG36" s="70"/>
      <c r="AH36" s="70"/>
      <c r="AI36" s="70"/>
      <c r="AJ36" s="182">
        <v>40241</v>
      </c>
      <c r="AK36" s="170">
        <v>525.81926999999814</v>
      </c>
      <c r="AL36" s="23">
        <v>498.61926999999815</v>
      </c>
      <c r="AM36" s="23">
        <v>479.84593999999817</v>
      </c>
      <c r="AN36" s="23">
        <v>479.84593999999817</v>
      </c>
      <c r="AO36" s="25"/>
      <c r="AP36" s="70"/>
      <c r="AQ36" s="70"/>
      <c r="AR36" s="70"/>
      <c r="AS36" s="70"/>
      <c r="AT36" s="182">
        <v>40239</v>
      </c>
      <c r="AU36" s="185">
        <v>12</v>
      </c>
      <c r="AV36" s="23">
        <v>5.8966666666666656</v>
      </c>
      <c r="AW36" s="23">
        <v>70.759999999999991</v>
      </c>
      <c r="AX36" s="25"/>
      <c r="BC36" s="182">
        <v>40239</v>
      </c>
      <c r="BD36" s="185">
        <v>1200</v>
      </c>
      <c r="BE36" s="23">
        <v>70.759999999999991</v>
      </c>
      <c r="BF36" s="25"/>
      <c r="BV36" s="25"/>
      <c r="BW36" s="25"/>
      <c r="BX36" s="25"/>
      <c r="BY36" s="25"/>
      <c r="BZ36" s="25"/>
      <c r="CA36" s="25"/>
      <c r="CB36" s="25"/>
      <c r="CC36" s="25"/>
    </row>
    <row r="37" spans="4:81">
      <c r="I37" s="187">
        <v>40267</v>
      </c>
      <c r="J37" s="23">
        <v>58.100000000000577</v>
      </c>
      <c r="K37" s="23">
        <v>23.9</v>
      </c>
      <c r="L37" s="24">
        <v>11</v>
      </c>
      <c r="M37" s="25"/>
      <c r="R37" s="182">
        <v>40240</v>
      </c>
      <c r="S37" s="170">
        <v>525.81926999999803</v>
      </c>
      <c r="T37" s="23">
        <v>1446.0099999999979</v>
      </c>
      <c r="U37" s="25"/>
      <c r="Z37" s="182">
        <v>40267</v>
      </c>
      <c r="AA37" s="170">
        <v>30000</v>
      </c>
      <c r="AB37" s="23">
        <v>30380.669269999944</v>
      </c>
      <c r="AC37" s="23">
        <v>0.19166304546448584</v>
      </c>
      <c r="AD37" s="191">
        <v>1.7218520321749173</v>
      </c>
      <c r="AE37" s="25"/>
      <c r="AF37" s="70"/>
      <c r="AG37" s="70"/>
      <c r="AH37" s="70"/>
      <c r="AI37" s="70"/>
      <c r="AJ37" s="182">
        <v>40267</v>
      </c>
      <c r="AK37" s="170">
        <v>322.56926999999695</v>
      </c>
      <c r="AL37" s="23">
        <v>387.49926999999752</v>
      </c>
      <c r="AM37" s="23">
        <v>291.329269999997</v>
      </c>
      <c r="AN37" s="23">
        <v>380.66926999999765</v>
      </c>
      <c r="AO37" s="25"/>
      <c r="AP37" s="70"/>
      <c r="AQ37" s="70"/>
      <c r="AR37" s="70"/>
      <c r="AS37" s="70"/>
      <c r="AT37" s="182">
        <v>40240</v>
      </c>
      <c r="AU37" s="185">
        <v>13</v>
      </c>
      <c r="AV37" s="23">
        <v>4.9761538461538475</v>
      </c>
      <c r="AW37" s="23">
        <v>64.690000000000012</v>
      </c>
      <c r="AX37" s="25"/>
      <c r="BC37" s="182">
        <v>40240</v>
      </c>
      <c r="BD37" s="185">
        <v>1300</v>
      </c>
      <c r="BE37" s="23">
        <v>64.690000000000012</v>
      </c>
      <c r="BF37" s="25"/>
      <c r="BV37" s="25"/>
      <c r="BW37" s="25"/>
      <c r="BX37" s="25"/>
      <c r="BY37" s="25"/>
      <c r="BZ37" s="25"/>
      <c r="CA37" s="25"/>
      <c r="CB37" s="25"/>
      <c r="CC37" s="25"/>
    </row>
    <row r="38" spans="4:81">
      <c r="I38" s="199">
        <v>40315</v>
      </c>
      <c r="J38" s="23">
        <v>-41.820000000000007</v>
      </c>
      <c r="K38" s="23">
        <v>29.82</v>
      </c>
      <c r="L38" s="24">
        <v>10</v>
      </c>
      <c r="M38" s="25"/>
      <c r="R38" s="182">
        <v>40241</v>
      </c>
      <c r="S38" s="170">
        <v>479.845939999998</v>
      </c>
      <c r="T38" s="23">
        <v>1407.0099999999979</v>
      </c>
      <c r="U38" s="25"/>
      <c r="Z38" s="182">
        <v>40315</v>
      </c>
      <c r="AA38" s="170">
        <v>30000</v>
      </c>
      <c r="AB38" s="23">
        <v>30338.849269999941</v>
      </c>
      <c r="AC38" s="23">
        <v>-0.13747057599130275</v>
      </c>
      <c r="AD38" s="191">
        <v>1.5843814561836145</v>
      </c>
      <c r="AE38" s="25"/>
      <c r="AF38" s="70"/>
      <c r="AG38" s="70"/>
      <c r="AH38" s="70"/>
      <c r="AI38" s="70"/>
      <c r="AJ38" s="182">
        <v>40315</v>
      </c>
      <c r="AK38" s="170">
        <v>380.66926999999765</v>
      </c>
      <c r="AL38" s="23">
        <v>367.46926999999766</v>
      </c>
      <c r="AM38" s="23">
        <v>291.4892699999977</v>
      </c>
      <c r="AN38" s="23">
        <v>338.84926999999772</v>
      </c>
      <c r="AO38" s="25"/>
      <c r="AP38" s="70"/>
      <c r="AQ38" s="70"/>
      <c r="AR38" s="70"/>
      <c r="AS38" s="70"/>
      <c r="AT38" s="182">
        <v>40241</v>
      </c>
      <c r="AU38" s="185">
        <v>2</v>
      </c>
      <c r="AV38" s="23">
        <v>-22.986665000000002</v>
      </c>
      <c r="AW38" s="23">
        <v>-45.973330000000004</v>
      </c>
      <c r="AX38" s="25"/>
      <c r="BC38" s="182">
        <v>40241</v>
      </c>
      <c r="BD38" s="185">
        <v>300</v>
      </c>
      <c r="BE38" s="23">
        <v>-45.973330000000004</v>
      </c>
      <c r="BF38" s="25"/>
      <c r="BV38" s="25"/>
      <c r="BW38" s="25"/>
      <c r="BX38" s="25"/>
      <c r="BY38" s="25"/>
      <c r="BZ38" s="25"/>
      <c r="CA38" s="25"/>
      <c r="CB38" s="25"/>
      <c r="CC38" s="25"/>
    </row>
    <row r="39" spans="4:81">
      <c r="I39" s="171" t="s">
        <v>26</v>
      </c>
      <c r="J39" s="23">
        <v>479.84593999999811</v>
      </c>
      <c r="K39" s="23">
        <v>927.16406000000086</v>
      </c>
      <c r="L39" s="24">
        <v>371</v>
      </c>
      <c r="M39" s="25"/>
      <c r="R39" s="25"/>
      <c r="S39" s="25"/>
      <c r="T39" s="25"/>
      <c r="U39" s="25"/>
      <c r="Z39" s="76"/>
      <c r="AA39" s="76"/>
      <c r="AB39" s="76"/>
      <c r="AC39" s="25"/>
      <c r="AD39" s="25"/>
      <c r="AE39" s="25"/>
      <c r="AF39" s="70"/>
      <c r="AG39" s="70"/>
      <c r="AH39" s="70"/>
      <c r="AI39" s="70"/>
      <c r="AJ39" s="25"/>
      <c r="AK39" s="25"/>
      <c r="AL39" s="25"/>
      <c r="AM39" s="25"/>
      <c r="AN39" s="25"/>
      <c r="AO39" s="25"/>
      <c r="AP39" s="70"/>
      <c r="AQ39" s="70"/>
      <c r="AR39" s="70"/>
      <c r="AS39" s="70"/>
      <c r="AT39" s="25"/>
      <c r="AU39" s="25"/>
      <c r="AV39" s="25"/>
      <c r="AW39" s="25"/>
      <c r="AX39" s="25"/>
      <c r="BC39" s="25"/>
      <c r="BD39" s="25"/>
      <c r="BE39" s="25"/>
      <c r="BF39" s="25"/>
      <c r="BV39" s="25"/>
      <c r="BW39" s="25"/>
      <c r="BX39" s="25"/>
      <c r="BY39" s="25"/>
      <c r="BZ39" s="25"/>
      <c r="CA39" s="25"/>
      <c r="CB39" s="25"/>
      <c r="CC39" s="25"/>
    </row>
    <row r="40" spans="4:81">
      <c r="I40" s="25"/>
      <c r="J40" s="25"/>
      <c r="K40" s="25"/>
      <c r="L40" s="25"/>
      <c r="M40" s="25"/>
      <c r="R40" s="25"/>
      <c r="S40" s="25"/>
      <c r="T40" s="25"/>
      <c r="U40" s="25"/>
      <c r="Z40" s="76"/>
      <c r="AA40" s="76"/>
      <c r="AB40" s="76"/>
      <c r="AC40" s="25"/>
      <c r="AD40" s="25"/>
      <c r="AE40" s="25"/>
      <c r="AF40" s="70"/>
      <c r="AG40" s="70"/>
      <c r="AH40" s="70"/>
      <c r="AI40" s="70"/>
      <c r="AJ40" s="25"/>
      <c r="AK40" s="25"/>
      <c r="AL40" s="25"/>
      <c r="AM40" s="25"/>
      <c r="AN40" s="25"/>
      <c r="AO40" s="25"/>
      <c r="AP40" s="70"/>
      <c r="AQ40" s="70"/>
      <c r="AR40" s="70"/>
      <c r="AS40" s="70"/>
      <c r="AT40" s="25"/>
      <c r="AU40" s="25"/>
      <c r="AV40" s="25"/>
      <c r="AW40" s="25"/>
      <c r="AX40" s="25"/>
      <c r="BC40" s="25"/>
      <c r="BD40" s="25"/>
      <c r="BE40" s="25"/>
      <c r="BF40" s="25"/>
      <c r="BV40" s="25"/>
      <c r="BW40" s="25"/>
      <c r="BX40" s="25"/>
      <c r="BY40" s="25"/>
      <c r="BZ40" s="25"/>
      <c r="CA40" s="25"/>
      <c r="CB40" s="25"/>
      <c r="CC40" s="25"/>
    </row>
    <row r="41" spans="4:81">
      <c r="I41" s="25"/>
      <c r="J41" s="25"/>
      <c r="K41" s="25"/>
      <c r="L41" s="25"/>
      <c r="M41" s="25"/>
      <c r="R41" s="25"/>
      <c r="S41" s="25"/>
      <c r="T41" s="25"/>
      <c r="U41" s="25"/>
      <c r="Z41" s="76"/>
      <c r="AA41" s="76"/>
      <c r="AB41" s="76"/>
      <c r="AC41" s="25"/>
      <c r="AD41" s="25"/>
      <c r="AE41" s="25"/>
      <c r="AF41" s="70"/>
      <c r="AG41" s="70"/>
      <c r="AH41" s="70"/>
      <c r="AI41" s="70"/>
      <c r="AJ41" s="25"/>
      <c r="AK41" s="25"/>
      <c r="AL41" s="25"/>
      <c r="AM41" s="25"/>
      <c r="AN41" s="25"/>
      <c r="AO41" s="25"/>
      <c r="AP41" s="70"/>
      <c r="AQ41" s="70"/>
      <c r="AR41" s="70"/>
      <c r="AS41" s="70"/>
      <c r="AT41" s="25"/>
      <c r="AU41" s="25"/>
      <c r="AV41" s="25"/>
      <c r="AW41" s="25"/>
      <c r="AX41" s="25"/>
      <c r="BC41" s="25"/>
      <c r="BD41" s="25"/>
      <c r="BE41" s="25"/>
      <c r="BF41" s="25"/>
      <c r="BV41" s="25"/>
      <c r="BW41" s="25"/>
      <c r="BX41" s="25"/>
      <c r="BY41" s="25"/>
      <c r="BZ41" s="25"/>
      <c r="CA41" s="25"/>
      <c r="CB41" s="25"/>
      <c r="CC41" s="25"/>
    </row>
    <row r="42" spans="4:81">
      <c r="I42" s="25"/>
      <c r="J42" s="25"/>
      <c r="K42" s="25"/>
      <c r="L42" s="25"/>
      <c r="M42" s="25"/>
      <c r="R42" s="25"/>
      <c r="S42" s="25"/>
      <c r="T42" s="25"/>
      <c r="U42" s="25"/>
      <c r="Z42" s="76"/>
      <c r="AA42" s="76"/>
      <c r="AB42" s="76"/>
      <c r="AC42" s="25"/>
      <c r="AD42" s="25"/>
      <c r="AE42" s="25"/>
      <c r="AF42" s="70"/>
      <c r="AG42" s="70"/>
      <c r="AH42" s="70"/>
      <c r="AI42" s="70"/>
      <c r="AJ42" s="25"/>
      <c r="AK42" s="25"/>
      <c r="AL42" s="25"/>
      <c r="AM42" s="25"/>
      <c r="AN42" s="25"/>
      <c r="AO42" s="25"/>
      <c r="AP42" s="70"/>
      <c r="AQ42" s="70"/>
      <c r="AR42" s="70"/>
      <c r="AS42" s="70"/>
      <c r="AT42" s="25"/>
      <c r="AU42" s="25"/>
      <c r="AV42" s="25"/>
      <c r="AW42" s="25"/>
      <c r="AX42" s="25"/>
      <c r="BC42" s="25"/>
      <c r="BD42" s="25"/>
      <c r="BE42" s="25"/>
      <c r="BF42" s="25"/>
      <c r="BV42" s="25"/>
      <c r="BW42" s="25"/>
      <c r="BX42" s="25"/>
      <c r="BY42" s="25"/>
      <c r="BZ42" s="25"/>
      <c r="CA42" s="25"/>
      <c r="CB42" s="25"/>
      <c r="CC42" s="25"/>
    </row>
    <row r="43" spans="4:81">
      <c r="D43" s="70"/>
      <c r="E43" s="70"/>
      <c r="F43" s="70"/>
      <c r="G43" s="70"/>
      <c r="I43" s="25"/>
      <c r="J43" s="25"/>
      <c r="K43" s="25"/>
      <c r="L43" s="25"/>
      <c r="M43" s="25"/>
      <c r="R43" s="25"/>
      <c r="S43" s="25"/>
      <c r="T43" s="25"/>
      <c r="U43" s="25"/>
      <c r="V43" s="70"/>
      <c r="W43" s="70"/>
      <c r="X43" s="70"/>
      <c r="Z43" s="76"/>
      <c r="AA43" s="76"/>
      <c r="AB43" s="76"/>
      <c r="AC43" s="25"/>
      <c r="AD43" s="25"/>
      <c r="AE43" s="25"/>
      <c r="AF43" s="70"/>
      <c r="AG43" s="70"/>
      <c r="AH43" s="70"/>
      <c r="AI43" s="70"/>
      <c r="AJ43" s="25"/>
      <c r="AK43" s="25"/>
      <c r="AL43" s="25"/>
      <c r="AM43" s="25"/>
      <c r="AN43" s="25"/>
      <c r="AO43" s="25"/>
      <c r="AP43" s="70"/>
      <c r="AQ43" s="70"/>
      <c r="AR43" s="70"/>
      <c r="AS43" s="70"/>
      <c r="AT43" s="25"/>
      <c r="AU43" s="25"/>
      <c r="AV43" s="25"/>
      <c r="AW43" s="25"/>
      <c r="AX43" s="25"/>
      <c r="BC43" s="25"/>
      <c r="BD43" s="25"/>
      <c r="BE43" s="25"/>
      <c r="BF43" s="25"/>
      <c r="BV43" s="25"/>
      <c r="BW43" s="25"/>
      <c r="BX43" s="25"/>
      <c r="BY43" s="25"/>
      <c r="BZ43" s="25"/>
      <c r="CA43" s="25"/>
      <c r="CB43" s="25"/>
      <c r="CC43" s="25"/>
    </row>
    <row r="44" spans="4:81">
      <c r="D44" s="70"/>
      <c r="E44" s="70"/>
      <c r="F44" s="70"/>
      <c r="G44" s="70"/>
      <c r="I44" s="25"/>
      <c r="J44" s="25"/>
      <c r="K44" s="25"/>
      <c r="L44" s="25"/>
      <c r="M44" s="25"/>
      <c r="R44" s="25"/>
      <c r="S44" s="25"/>
      <c r="T44" s="25"/>
      <c r="U44" s="25"/>
      <c r="V44" s="70"/>
      <c r="W44" s="70"/>
      <c r="X44" s="70"/>
      <c r="Z44" s="76"/>
      <c r="AA44" s="76"/>
      <c r="AB44" s="76"/>
      <c r="AC44" s="25"/>
      <c r="AD44" s="25"/>
      <c r="AE44" s="25"/>
      <c r="AF44" s="70"/>
      <c r="AG44" s="70"/>
      <c r="AH44" s="70"/>
      <c r="AI44" s="70"/>
      <c r="AJ44" s="25"/>
      <c r="AK44" s="25"/>
      <c r="AL44" s="25"/>
      <c r="AM44" s="25"/>
      <c r="AN44" s="25"/>
      <c r="AO44" s="25"/>
      <c r="AP44" s="70"/>
      <c r="AQ44" s="70"/>
      <c r="AR44" s="70"/>
      <c r="AS44" s="70"/>
      <c r="AT44" s="25"/>
      <c r="AU44" s="25"/>
      <c r="AV44" s="25"/>
      <c r="AW44" s="25"/>
      <c r="AX44" s="25"/>
      <c r="BC44" s="25"/>
      <c r="BD44" s="25"/>
      <c r="BE44" s="25"/>
      <c r="BF44" s="25"/>
      <c r="BV44" s="25"/>
      <c r="BW44" s="25"/>
      <c r="BX44" s="25"/>
      <c r="BY44" s="25"/>
      <c r="BZ44" s="25"/>
      <c r="CA44" s="25"/>
      <c r="CB44" s="25"/>
      <c r="CC44" s="25"/>
    </row>
    <row r="45" spans="4:81">
      <c r="D45" s="70"/>
      <c r="E45" s="70"/>
      <c r="F45" s="70"/>
      <c r="G45" s="70"/>
      <c r="I45" s="25"/>
      <c r="J45" s="25"/>
      <c r="K45" s="25"/>
      <c r="L45" s="25"/>
      <c r="M45" s="25"/>
      <c r="R45" s="25"/>
      <c r="S45" s="25"/>
      <c r="T45" s="25"/>
      <c r="U45" s="25"/>
      <c r="V45" s="70"/>
      <c r="W45" s="70"/>
      <c r="X45" s="70"/>
      <c r="Z45" s="76"/>
      <c r="AA45" s="76"/>
      <c r="AB45" s="76"/>
      <c r="AC45" s="25"/>
      <c r="AD45" s="25"/>
      <c r="AE45" s="25"/>
      <c r="AF45" s="70"/>
      <c r="AG45" s="70"/>
      <c r="AH45" s="70"/>
      <c r="AI45" s="70"/>
      <c r="AJ45" s="25"/>
      <c r="AK45" s="25"/>
      <c r="AL45" s="25"/>
      <c r="AM45" s="25"/>
      <c r="AN45" s="25"/>
      <c r="AO45" s="25"/>
      <c r="AP45" s="70"/>
      <c r="AQ45" s="70"/>
      <c r="AR45" s="70"/>
      <c r="AS45" s="70"/>
      <c r="AT45" s="25"/>
      <c r="AU45" s="25"/>
      <c r="AV45" s="25"/>
      <c r="AW45" s="25"/>
      <c r="AX45" s="25"/>
      <c r="BC45" s="25"/>
      <c r="BD45" s="25"/>
      <c r="BE45" s="25"/>
      <c r="BF45" s="25"/>
      <c r="BV45" s="25"/>
      <c r="BW45" s="25"/>
      <c r="BX45" s="25"/>
      <c r="BY45" s="25"/>
      <c r="BZ45" s="25"/>
      <c r="CA45" s="25"/>
      <c r="CB45" s="25"/>
      <c r="CC45" s="25"/>
    </row>
    <row r="46" spans="4:81">
      <c r="D46" s="70"/>
      <c r="E46" s="70"/>
      <c r="F46" s="70"/>
      <c r="G46" s="70"/>
      <c r="I46" s="25"/>
      <c r="J46" s="25"/>
      <c r="K46" s="25"/>
      <c r="L46" s="25"/>
      <c r="M46" s="25"/>
      <c r="R46" s="25"/>
      <c r="S46" s="25"/>
      <c r="T46" s="25"/>
      <c r="U46" s="25"/>
      <c r="V46" s="70"/>
      <c r="W46" s="70"/>
      <c r="X46" s="70"/>
      <c r="Z46" s="76"/>
      <c r="AA46" s="76"/>
      <c r="AB46" s="76"/>
      <c r="AC46" s="25"/>
      <c r="AD46" s="25"/>
      <c r="AE46" s="25"/>
      <c r="AF46" s="70"/>
      <c r="AG46" s="70"/>
      <c r="AH46" s="70"/>
      <c r="AI46" s="70"/>
      <c r="AJ46" s="25"/>
      <c r="AK46" s="25"/>
      <c r="AL46" s="25"/>
      <c r="AM46" s="25"/>
      <c r="AN46" s="25"/>
      <c r="AO46" s="25"/>
      <c r="AP46" s="70"/>
      <c r="AQ46" s="70"/>
      <c r="AR46" s="70"/>
      <c r="AS46" s="70"/>
      <c r="AT46" s="25"/>
      <c r="AU46" s="25"/>
      <c r="AV46" s="25"/>
      <c r="AW46" s="25"/>
      <c r="AX46" s="25"/>
      <c r="BC46" s="25"/>
      <c r="BD46" s="25"/>
      <c r="BE46" s="25"/>
      <c r="BF46" s="25"/>
      <c r="BV46" s="25"/>
      <c r="BW46" s="25"/>
      <c r="BX46" s="25"/>
      <c r="BY46" s="25"/>
      <c r="BZ46" s="25"/>
      <c r="CA46" s="25"/>
      <c r="CB46" s="25"/>
      <c r="CC46" s="25"/>
    </row>
    <row r="47" spans="4:81">
      <c r="D47" s="70"/>
      <c r="E47" s="70"/>
      <c r="F47" s="70"/>
      <c r="G47" s="70"/>
      <c r="I47" s="25"/>
      <c r="J47" s="25"/>
      <c r="K47" s="25"/>
      <c r="L47" s="25"/>
      <c r="M47" s="25"/>
      <c r="R47" s="25"/>
      <c r="S47" s="25"/>
      <c r="T47" s="25"/>
      <c r="U47" s="25"/>
      <c r="V47" s="70"/>
      <c r="W47" s="70"/>
      <c r="X47" s="70"/>
      <c r="Z47" s="76"/>
      <c r="AA47" s="76"/>
      <c r="AB47" s="76"/>
      <c r="AC47" s="25"/>
      <c r="AD47" s="25"/>
      <c r="AE47" s="25"/>
      <c r="AF47" s="70"/>
      <c r="AG47" s="70"/>
      <c r="AH47" s="70"/>
      <c r="AI47" s="70"/>
      <c r="AJ47" s="25"/>
      <c r="AK47" s="25"/>
      <c r="AL47" s="25"/>
      <c r="AM47" s="25"/>
      <c r="AN47" s="25"/>
      <c r="AO47" s="25"/>
      <c r="AP47" s="70"/>
      <c r="AQ47" s="70"/>
      <c r="AR47" s="70"/>
      <c r="AS47" s="70"/>
      <c r="AT47" s="25"/>
      <c r="AU47" s="25"/>
      <c r="AV47" s="25"/>
      <c r="AW47" s="25"/>
      <c r="AX47" s="25"/>
      <c r="BC47" s="25"/>
      <c r="BD47" s="25"/>
      <c r="BE47" s="25"/>
      <c r="BF47" s="25"/>
      <c r="BV47" s="25"/>
      <c r="BW47" s="25"/>
      <c r="BX47" s="25"/>
      <c r="BY47" s="25"/>
      <c r="BZ47" s="25"/>
      <c r="CA47" s="25"/>
      <c r="CB47" s="25"/>
      <c r="CC47" s="25"/>
    </row>
    <row r="48" spans="4:81">
      <c r="D48" s="70"/>
      <c r="E48" s="70"/>
      <c r="F48" s="70"/>
      <c r="G48" s="70"/>
      <c r="I48" s="25"/>
      <c r="J48" s="25"/>
      <c r="K48" s="25"/>
      <c r="L48" s="25"/>
      <c r="M48" s="25"/>
      <c r="R48" s="25"/>
      <c r="S48" s="25"/>
      <c r="T48" s="25"/>
      <c r="U48" s="25"/>
      <c r="V48" s="70"/>
      <c r="W48" s="70"/>
      <c r="X48" s="70"/>
      <c r="Z48" s="76"/>
      <c r="AA48" s="76"/>
      <c r="AB48" s="76"/>
      <c r="AC48" s="25"/>
      <c r="AD48" s="25"/>
      <c r="AE48" s="25"/>
      <c r="AF48" s="70"/>
      <c r="AG48" s="70"/>
      <c r="AH48" s="70"/>
      <c r="AI48" s="70"/>
      <c r="AJ48" s="25"/>
      <c r="AK48" s="25"/>
      <c r="AL48" s="25"/>
      <c r="AM48" s="25"/>
      <c r="AN48" s="25"/>
      <c r="AO48" s="25"/>
      <c r="AP48" s="70"/>
      <c r="AQ48" s="70"/>
      <c r="AR48" s="70"/>
      <c r="AS48" s="70"/>
      <c r="AT48" s="25"/>
      <c r="AU48" s="25"/>
      <c r="AV48" s="25"/>
      <c r="AW48" s="25"/>
      <c r="AX48" s="25"/>
      <c r="BC48" s="25"/>
      <c r="BD48" s="25"/>
      <c r="BE48" s="25"/>
      <c r="BF48" s="25"/>
      <c r="BV48" s="25"/>
      <c r="BW48" s="25"/>
      <c r="BX48" s="25"/>
      <c r="BY48" s="25"/>
      <c r="BZ48" s="25"/>
      <c r="CA48" s="25"/>
      <c r="CB48" s="25"/>
      <c r="CC48" s="25"/>
    </row>
    <row r="49" spans="9:81">
      <c r="I49" s="25"/>
      <c r="J49" s="25"/>
      <c r="K49" s="25"/>
      <c r="L49" s="25"/>
      <c r="M49" s="25"/>
      <c r="R49" s="25"/>
      <c r="S49" s="25"/>
      <c r="T49" s="25"/>
      <c r="U49" s="25"/>
      <c r="Z49" s="76"/>
      <c r="AA49" s="76"/>
      <c r="AB49" s="76"/>
      <c r="AC49" s="25"/>
      <c r="AD49" s="25"/>
      <c r="AE49" s="25"/>
      <c r="AF49" s="70"/>
      <c r="AG49" s="70"/>
      <c r="AH49" s="70"/>
      <c r="AI49" s="70"/>
      <c r="AJ49" s="25"/>
      <c r="AK49" s="25"/>
      <c r="AL49" s="25"/>
      <c r="AM49" s="25"/>
      <c r="AN49" s="25"/>
      <c r="AO49" s="25"/>
      <c r="AP49" s="70"/>
      <c r="AQ49" s="70"/>
      <c r="AR49" s="70"/>
      <c r="AS49" s="70"/>
      <c r="AT49" s="25"/>
      <c r="AU49" s="25"/>
      <c r="AV49" s="25"/>
      <c r="AW49" s="25"/>
      <c r="AX49" s="25"/>
      <c r="BC49" s="25"/>
      <c r="BD49" s="25"/>
      <c r="BE49" s="25"/>
      <c r="BF49" s="25"/>
      <c r="BV49" s="25"/>
      <c r="BW49" s="25"/>
      <c r="BX49" s="25"/>
      <c r="BY49" s="25"/>
      <c r="BZ49" s="25"/>
      <c r="CA49" s="25"/>
      <c r="CB49" s="25"/>
      <c r="CC49" s="25"/>
    </row>
    <row r="50" spans="9:81">
      <c r="I50" s="25"/>
      <c r="J50" s="25"/>
      <c r="K50" s="25"/>
      <c r="L50" s="25"/>
      <c r="M50" s="25"/>
      <c r="R50" s="25"/>
      <c r="S50" s="25"/>
      <c r="T50" s="25"/>
      <c r="U50" s="25"/>
      <c r="Z50" s="76"/>
      <c r="AA50" s="76"/>
      <c r="AB50" s="76"/>
      <c r="AC50" s="25"/>
      <c r="AD50" s="25"/>
      <c r="AE50" s="25"/>
      <c r="AF50" s="70"/>
      <c r="AG50" s="70"/>
      <c r="AH50" s="70"/>
      <c r="AI50" s="70"/>
      <c r="AJ50" s="25"/>
      <c r="AK50" s="25"/>
      <c r="AL50" s="25"/>
      <c r="AM50" s="25"/>
      <c r="AN50" s="25"/>
      <c r="AO50" s="25"/>
      <c r="AP50" s="70"/>
      <c r="AQ50" s="70"/>
      <c r="AR50" s="70"/>
      <c r="AS50" s="70"/>
      <c r="AT50" s="25"/>
      <c r="AU50" s="25"/>
      <c r="AV50" s="25"/>
      <c r="AW50" s="25"/>
      <c r="AX50" s="25"/>
      <c r="BC50" s="25"/>
      <c r="BD50" s="25"/>
      <c r="BE50" s="25"/>
      <c r="BF50" s="25"/>
      <c r="BV50" s="25"/>
      <c r="BW50" s="25"/>
      <c r="BX50" s="25"/>
      <c r="BY50" s="25"/>
      <c r="BZ50" s="25"/>
      <c r="CA50" s="25"/>
      <c r="CB50" s="25"/>
      <c r="CC50" s="25"/>
    </row>
    <row r="51" spans="9:81">
      <c r="I51" s="25"/>
      <c r="J51" s="25"/>
      <c r="K51" s="25"/>
      <c r="L51" s="25"/>
      <c r="M51" s="25"/>
      <c r="R51" s="25"/>
      <c r="S51" s="25"/>
      <c r="T51" s="25"/>
      <c r="U51" s="25"/>
      <c r="Z51" s="76"/>
      <c r="AA51" s="76"/>
      <c r="AB51" s="76"/>
      <c r="AC51" s="25"/>
      <c r="AD51" s="25"/>
      <c r="AE51" s="25"/>
      <c r="AF51" s="70"/>
      <c r="AG51" s="70"/>
      <c r="AH51" s="70"/>
      <c r="AI51" s="70"/>
      <c r="AJ51" s="25"/>
      <c r="AK51" s="25"/>
      <c r="AL51" s="25"/>
      <c r="AM51" s="25"/>
      <c r="AN51" s="25"/>
      <c r="AO51" s="25"/>
      <c r="AP51" s="70"/>
      <c r="AQ51" s="70"/>
      <c r="AR51" s="70"/>
      <c r="AS51" s="70"/>
      <c r="AT51" s="25"/>
      <c r="AU51" s="25"/>
      <c r="AV51" s="25"/>
      <c r="AW51" s="25"/>
      <c r="AX51" s="25"/>
      <c r="BC51" s="25"/>
      <c r="BD51" s="25"/>
      <c r="BE51" s="25"/>
      <c r="BF51" s="25"/>
      <c r="BV51" s="25"/>
      <c r="BW51" s="25"/>
      <c r="BX51" s="25"/>
      <c r="BY51" s="25"/>
      <c r="BZ51" s="25"/>
      <c r="CA51" s="25"/>
      <c r="CB51" s="25"/>
      <c r="CC51" s="25"/>
    </row>
    <row r="52" spans="9:81">
      <c r="I52" s="25"/>
      <c r="J52" s="25"/>
      <c r="K52" s="25"/>
      <c r="L52" s="25"/>
      <c r="M52" s="25"/>
      <c r="R52" s="25"/>
      <c r="S52" s="25"/>
      <c r="T52" s="25"/>
      <c r="U52" s="25"/>
      <c r="Z52" s="76"/>
      <c r="AA52" s="76"/>
      <c r="AB52" s="76"/>
      <c r="AC52" s="25"/>
      <c r="AD52" s="25"/>
      <c r="AE52" s="25"/>
      <c r="AF52" s="70"/>
      <c r="AG52" s="70"/>
      <c r="AH52" s="70"/>
      <c r="AI52" s="70"/>
      <c r="AJ52" s="25"/>
      <c r="AK52" s="25"/>
      <c r="AL52" s="25"/>
      <c r="AM52" s="25"/>
      <c r="AN52" s="25"/>
      <c r="AO52" s="25"/>
      <c r="AP52" s="70"/>
      <c r="AQ52" s="70"/>
      <c r="AR52" s="70"/>
      <c r="AS52" s="70"/>
      <c r="AT52" s="25"/>
      <c r="AU52" s="25"/>
      <c r="AV52" s="25"/>
      <c r="AW52" s="25"/>
      <c r="AX52" s="25"/>
      <c r="BC52" s="25"/>
      <c r="BD52" s="25"/>
      <c r="BE52" s="25"/>
      <c r="BF52" s="25"/>
      <c r="BV52" s="25"/>
      <c r="BW52" s="25"/>
      <c r="BX52" s="25"/>
      <c r="BY52" s="25"/>
      <c r="BZ52" s="25"/>
      <c r="CA52" s="25"/>
      <c r="CB52" s="25"/>
      <c r="CC52" s="25"/>
    </row>
    <row r="53" spans="9:81">
      <c r="I53" s="25"/>
      <c r="J53" s="25"/>
      <c r="K53" s="25"/>
      <c r="L53" s="25"/>
      <c r="M53" s="25"/>
      <c r="R53" s="25"/>
      <c r="S53" s="25"/>
      <c r="T53" s="25"/>
      <c r="U53" s="25"/>
      <c r="Z53" s="76"/>
      <c r="AA53" s="76"/>
      <c r="AB53" s="76"/>
      <c r="AC53" s="25"/>
      <c r="AD53" s="25"/>
      <c r="AE53" s="25"/>
      <c r="AF53" s="70"/>
      <c r="AG53" s="70"/>
      <c r="AH53" s="70"/>
      <c r="AI53" s="70"/>
      <c r="AJ53" s="25"/>
      <c r="AK53" s="25"/>
      <c r="AL53" s="25"/>
      <c r="AM53" s="25"/>
      <c r="AN53" s="25"/>
      <c r="AO53" s="25"/>
      <c r="AP53" s="70"/>
      <c r="AQ53" s="70"/>
      <c r="AR53" s="70"/>
      <c r="AS53" s="70"/>
      <c r="AT53" s="25"/>
      <c r="AU53" s="25"/>
      <c r="AV53" s="25"/>
      <c r="AW53" s="25"/>
      <c r="AX53" s="25"/>
      <c r="BC53" s="25"/>
      <c r="BD53" s="25"/>
      <c r="BE53" s="25"/>
      <c r="BF53" s="25"/>
      <c r="BV53" s="25"/>
      <c r="BW53" s="25"/>
      <c r="BX53" s="25"/>
      <c r="BY53" s="25"/>
      <c r="BZ53" s="25"/>
      <c r="CA53" s="25"/>
      <c r="CB53" s="25"/>
      <c r="CC53" s="25"/>
    </row>
    <row r="54" spans="9:81">
      <c r="I54" s="25"/>
      <c r="J54" s="25"/>
      <c r="K54" s="25"/>
      <c r="L54" s="25"/>
      <c r="M54" s="25"/>
      <c r="R54" s="25"/>
      <c r="S54" s="25"/>
      <c r="T54" s="25"/>
      <c r="U54" s="25"/>
      <c r="Z54" s="76"/>
      <c r="AA54" s="76"/>
      <c r="AB54" s="76"/>
      <c r="AC54" s="25"/>
      <c r="AD54" s="25"/>
      <c r="AE54" s="25"/>
      <c r="AF54" s="70"/>
      <c r="AG54" s="70"/>
      <c r="AH54" s="70"/>
      <c r="AI54" s="70"/>
      <c r="AJ54" s="25"/>
      <c r="AK54" s="25"/>
      <c r="AL54" s="25"/>
      <c r="AM54" s="25"/>
      <c r="AN54" s="25"/>
      <c r="AO54" s="25"/>
      <c r="AP54" s="70"/>
      <c r="AQ54" s="70"/>
      <c r="AR54" s="70"/>
      <c r="AS54" s="70"/>
      <c r="AT54" s="25"/>
      <c r="AU54" s="25"/>
      <c r="AV54" s="25"/>
      <c r="AW54" s="25"/>
      <c r="AX54" s="25"/>
      <c r="BC54" s="25"/>
      <c r="BD54" s="25"/>
      <c r="BE54" s="25"/>
      <c r="BF54" s="25"/>
      <c r="BV54" s="25"/>
      <c r="BW54" s="25"/>
      <c r="BX54" s="25"/>
      <c r="BY54" s="25"/>
      <c r="BZ54" s="25"/>
      <c r="CA54" s="25"/>
      <c r="CB54" s="25"/>
      <c r="CC54" s="25"/>
    </row>
    <row r="55" spans="9:81">
      <c r="I55" s="25"/>
      <c r="J55" s="25"/>
      <c r="K55" s="25"/>
      <c r="L55" s="25"/>
      <c r="M55" s="25"/>
      <c r="R55" s="25"/>
      <c r="S55" s="25"/>
      <c r="T55" s="25"/>
      <c r="U55" s="25"/>
      <c r="Z55" s="76"/>
      <c r="AA55" s="76"/>
      <c r="AB55" s="76"/>
      <c r="AC55" s="25"/>
      <c r="AD55" s="25"/>
      <c r="AE55" s="25"/>
      <c r="AF55" s="70"/>
      <c r="AG55" s="70"/>
      <c r="AH55" s="70"/>
      <c r="AI55" s="70"/>
      <c r="AJ55" s="25"/>
      <c r="AK55" s="25"/>
      <c r="AL55" s="25"/>
      <c r="AM55" s="25"/>
      <c r="AN55" s="25"/>
      <c r="AO55" s="25"/>
      <c r="AP55" s="70"/>
      <c r="AQ55" s="70"/>
      <c r="AR55" s="70"/>
      <c r="AS55" s="70"/>
      <c r="AT55" s="25"/>
      <c r="AU55" s="25"/>
      <c r="AV55" s="25"/>
      <c r="AW55" s="25"/>
      <c r="AX55" s="25"/>
      <c r="BC55" s="25"/>
      <c r="BD55" s="25"/>
      <c r="BE55" s="25"/>
      <c r="BF55" s="25"/>
      <c r="BV55" s="25"/>
      <c r="BW55" s="25"/>
      <c r="BX55" s="25"/>
      <c r="BY55" s="25"/>
      <c r="BZ55" s="25"/>
      <c r="CA55" s="25"/>
      <c r="CB55" s="25"/>
      <c r="CC55" s="25"/>
    </row>
    <row r="56" spans="9:81">
      <c r="Z56" s="76"/>
      <c r="AA56" s="76"/>
      <c r="AB56" s="76"/>
      <c r="AC56" s="70"/>
      <c r="AD56" s="70"/>
      <c r="AE56" s="70"/>
      <c r="AF56" s="70"/>
      <c r="AG56" s="70"/>
      <c r="AH56" s="70"/>
      <c r="AI56" s="70"/>
      <c r="AM56" s="70"/>
      <c r="AN56" s="70"/>
      <c r="AO56" s="70"/>
      <c r="AP56" s="70"/>
      <c r="AQ56" s="70"/>
      <c r="AR56" s="70"/>
      <c r="AS56" s="70"/>
      <c r="BV56" s="25"/>
      <c r="BW56" s="25"/>
      <c r="BX56" s="25"/>
      <c r="BY56" s="25"/>
      <c r="BZ56" s="25"/>
      <c r="CA56" s="25"/>
      <c r="CB56" s="25"/>
      <c r="CC56" s="25"/>
    </row>
    <row r="57" spans="9:81">
      <c r="Z57" s="76"/>
      <c r="AA57" s="76"/>
      <c r="AB57" s="76"/>
      <c r="AC57" s="70"/>
      <c r="AD57" s="70"/>
      <c r="AE57" s="70"/>
      <c r="AF57" s="70"/>
      <c r="AG57" s="70"/>
      <c r="AH57" s="70"/>
      <c r="AI57" s="70"/>
      <c r="AM57" s="70"/>
      <c r="AN57" s="70"/>
      <c r="AO57" s="70"/>
      <c r="AP57" s="70"/>
      <c r="AQ57" s="70"/>
      <c r="AR57" s="70"/>
      <c r="AS57" s="70"/>
      <c r="BV57" s="25"/>
      <c r="BW57" s="25"/>
      <c r="BX57" s="25"/>
      <c r="BY57" s="25"/>
      <c r="BZ57" s="25"/>
      <c r="CA57" s="25"/>
      <c r="CB57" s="25"/>
      <c r="CC57" s="25"/>
    </row>
    <row r="58" spans="9:81">
      <c r="Z58" s="76"/>
      <c r="AA58" s="76"/>
      <c r="AB58" s="76"/>
      <c r="AC58" s="70"/>
      <c r="AD58" s="70"/>
      <c r="AE58" s="70"/>
      <c r="AF58" s="70"/>
      <c r="AG58" s="70"/>
      <c r="AH58" s="70"/>
      <c r="AI58" s="70"/>
      <c r="AM58" s="70"/>
      <c r="AN58" s="70"/>
      <c r="AO58" s="70"/>
      <c r="AP58" s="70"/>
      <c r="AQ58" s="70"/>
      <c r="AR58" s="70"/>
      <c r="AS58" s="70"/>
      <c r="BV58" s="25"/>
      <c r="BW58" s="25"/>
      <c r="BX58" s="25"/>
      <c r="BY58" s="25"/>
      <c r="BZ58" s="25"/>
      <c r="CA58" s="25"/>
      <c r="CB58" s="25"/>
      <c r="CC58" s="25"/>
    </row>
    <row r="59" spans="9:81">
      <c r="Z59" s="76"/>
      <c r="AA59" s="76"/>
      <c r="AB59" s="76"/>
      <c r="BV59" s="25"/>
      <c r="BW59" s="25"/>
      <c r="BX59" s="25"/>
      <c r="BY59" s="25"/>
      <c r="BZ59" s="25"/>
      <c r="CA59" s="25"/>
      <c r="CB59" s="25"/>
      <c r="CC59" s="25"/>
    </row>
    <row r="60" spans="9:81">
      <c r="Z60" s="76"/>
      <c r="AA60" s="76"/>
      <c r="AB60" s="76"/>
      <c r="BV60" s="25"/>
      <c r="BW60" s="25"/>
      <c r="BX60" s="25"/>
      <c r="BY60" s="25"/>
      <c r="BZ60" s="25"/>
      <c r="CA60" s="25"/>
      <c r="CB60" s="25"/>
      <c r="CC60" s="25"/>
    </row>
    <row r="61" spans="9:81">
      <c r="Z61" s="76"/>
      <c r="AA61" s="76"/>
      <c r="AB61" s="76"/>
      <c r="BV61" s="25"/>
      <c r="BW61" s="25"/>
      <c r="BX61" s="25"/>
      <c r="BY61" s="25"/>
      <c r="BZ61" s="25"/>
      <c r="CA61" s="25"/>
      <c r="CB61" s="25"/>
      <c r="CC61" s="25"/>
    </row>
    <row r="62" spans="9:81">
      <c r="Z62" s="76"/>
      <c r="AA62" s="76"/>
      <c r="AB62" s="76"/>
      <c r="BV62" s="25"/>
      <c r="BW62" s="25"/>
      <c r="BX62" s="25"/>
      <c r="BY62" s="25"/>
      <c r="BZ62" s="25"/>
      <c r="CA62" s="25"/>
      <c r="CB62" s="25"/>
      <c r="CC62" s="25"/>
    </row>
    <row r="63" spans="9:81">
      <c r="Z63" s="76"/>
      <c r="AA63" s="76"/>
      <c r="AB63" s="76"/>
      <c r="BV63" s="25"/>
      <c r="BW63" s="25"/>
      <c r="BX63" s="25"/>
      <c r="BY63" s="25"/>
      <c r="BZ63" s="25"/>
      <c r="CA63" s="25"/>
      <c r="CB63" s="25"/>
      <c r="CC63" s="25"/>
    </row>
    <row r="64" spans="9:81">
      <c r="Z64" s="76"/>
      <c r="AA64" s="76"/>
      <c r="AB64" s="76"/>
      <c r="BV64" s="25"/>
      <c r="BW64" s="25"/>
      <c r="BX64" s="25"/>
      <c r="BY64" s="25"/>
      <c r="BZ64" s="25"/>
      <c r="CA64" s="25"/>
      <c r="CB64" s="25"/>
      <c r="CC64" s="25"/>
    </row>
    <row r="65" spans="26:81">
      <c r="Z65" s="76"/>
      <c r="AA65" s="76"/>
      <c r="AB65" s="76"/>
      <c r="BV65" s="25"/>
      <c r="BW65" s="25"/>
      <c r="BX65" s="25"/>
      <c r="BY65" s="25"/>
      <c r="BZ65" s="25"/>
      <c r="CA65" s="25"/>
      <c r="CB65" s="25"/>
      <c r="CC65" s="25"/>
    </row>
    <row r="66" spans="26:81">
      <c r="Z66" s="76"/>
      <c r="AA66" s="76"/>
      <c r="AB66" s="76"/>
      <c r="BV66" s="25"/>
      <c r="BW66" s="25"/>
      <c r="BX66" s="25"/>
      <c r="BY66" s="25"/>
      <c r="BZ66" s="25"/>
      <c r="CA66" s="25"/>
      <c r="CB66" s="25"/>
      <c r="CC66" s="25"/>
    </row>
    <row r="67" spans="26:81">
      <c r="Z67" s="76"/>
      <c r="AA67" s="76"/>
      <c r="AB67" s="76"/>
      <c r="BV67" s="25"/>
      <c r="BW67" s="25"/>
      <c r="BX67" s="25"/>
      <c r="BY67" s="25"/>
      <c r="BZ67" s="25"/>
      <c r="CA67" s="25"/>
      <c r="CB67" s="25"/>
      <c r="CC67" s="25"/>
    </row>
    <row r="68" spans="26:81">
      <c r="Z68" s="76"/>
      <c r="AA68" s="76"/>
      <c r="AB68" s="76"/>
      <c r="BV68" s="25"/>
      <c r="BW68" s="25"/>
      <c r="BX68" s="25"/>
      <c r="BY68" s="25"/>
      <c r="BZ68" s="25"/>
      <c r="CA68" s="25"/>
      <c r="CB68" s="25"/>
      <c r="CC68" s="25"/>
    </row>
    <row r="69" spans="26:81">
      <c r="Z69" s="76"/>
      <c r="AA69" s="76"/>
      <c r="AB69" s="76"/>
      <c r="BV69" s="25"/>
      <c r="BW69" s="25"/>
      <c r="BX69" s="25"/>
      <c r="BY69" s="25"/>
      <c r="BZ69" s="25"/>
      <c r="CA69" s="25"/>
      <c r="CB69" s="25"/>
      <c r="CC69" s="25"/>
    </row>
    <row r="70" spans="26:81">
      <c r="Z70" s="76"/>
      <c r="AA70" s="76"/>
      <c r="AB70" s="76"/>
      <c r="BV70" s="25"/>
      <c r="BW70" s="25"/>
      <c r="BX70" s="25"/>
      <c r="BY70" s="25"/>
      <c r="BZ70" s="25"/>
      <c r="CA70" s="25"/>
      <c r="CB70" s="25"/>
      <c r="CC70" s="25"/>
    </row>
    <row r="71" spans="26:81">
      <c r="Z71" s="76"/>
      <c r="AA71" s="76"/>
      <c r="AB71" s="76"/>
      <c r="BV71" s="25"/>
      <c r="BW71" s="25"/>
      <c r="BX71" s="25"/>
      <c r="BY71" s="25"/>
      <c r="BZ71" s="25"/>
      <c r="CA71" s="25"/>
      <c r="CB71" s="25"/>
      <c r="CC71" s="25"/>
    </row>
    <row r="72" spans="26:81">
      <c r="Z72" s="76"/>
      <c r="AA72" s="76"/>
      <c r="AB72" s="76"/>
      <c r="BV72" s="25"/>
      <c r="BW72" s="25"/>
      <c r="BX72" s="25"/>
      <c r="BY72" s="25"/>
      <c r="BZ72" s="25"/>
      <c r="CA72" s="25"/>
      <c r="CB72" s="25"/>
      <c r="CC72" s="25"/>
    </row>
    <row r="73" spans="26:81">
      <c r="Z73" s="76"/>
      <c r="AA73" s="76"/>
      <c r="AB73" s="76"/>
      <c r="BV73" s="25"/>
      <c r="BW73" s="25"/>
      <c r="BX73" s="25"/>
      <c r="BY73" s="25"/>
      <c r="BZ73" s="25"/>
      <c r="CA73" s="25"/>
      <c r="CB73" s="25"/>
      <c r="CC73" s="25"/>
    </row>
    <row r="74" spans="26:81">
      <c r="Z74" s="76"/>
      <c r="AA74" s="76"/>
      <c r="AB74" s="76"/>
      <c r="BV74" s="25"/>
      <c r="BW74" s="25"/>
      <c r="BX74" s="25"/>
      <c r="BY74" s="25"/>
      <c r="BZ74" s="25"/>
      <c r="CA74" s="25"/>
      <c r="CB74" s="25"/>
      <c r="CC74" s="25"/>
    </row>
    <row r="75" spans="26:81">
      <c r="Z75" s="76"/>
      <c r="AA75" s="76"/>
      <c r="AB75" s="76"/>
      <c r="BV75" s="25"/>
      <c r="BW75" s="25"/>
      <c r="BX75" s="25"/>
      <c r="BY75" s="25"/>
      <c r="BZ75" s="25"/>
      <c r="CA75" s="25"/>
      <c r="CB75" s="25"/>
      <c r="CC75" s="25"/>
    </row>
    <row r="76" spans="26:81">
      <c r="Z76" s="76"/>
      <c r="AA76" s="76"/>
      <c r="AB76" s="76"/>
      <c r="BV76" s="25"/>
      <c r="BW76" s="25"/>
      <c r="BX76" s="25"/>
      <c r="BY76" s="25"/>
      <c r="BZ76" s="25"/>
      <c r="CA76" s="25"/>
      <c r="CB76" s="25"/>
      <c r="CC76" s="25"/>
    </row>
    <row r="77" spans="26:81">
      <c r="Z77" s="76"/>
      <c r="AA77" s="76"/>
      <c r="AB77" s="76"/>
      <c r="BV77" s="25"/>
      <c r="BW77" s="25"/>
      <c r="BX77" s="25"/>
      <c r="BY77" s="25"/>
      <c r="BZ77" s="25"/>
      <c r="CA77" s="25"/>
      <c r="CB77" s="25"/>
      <c r="CC77" s="25"/>
    </row>
    <row r="78" spans="26:81">
      <c r="Z78" s="76"/>
      <c r="AA78" s="76"/>
      <c r="AB78" s="76"/>
      <c r="BV78" s="25"/>
      <c r="BW78" s="25"/>
      <c r="BX78" s="25"/>
      <c r="BY78" s="25"/>
      <c r="BZ78" s="25"/>
      <c r="CA78" s="25"/>
      <c r="CB78" s="25"/>
      <c r="CC78" s="25"/>
    </row>
    <row r="79" spans="26:81">
      <c r="Z79" s="76"/>
      <c r="AA79" s="76"/>
      <c r="AB79" s="76"/>
      <c r="BV79" s="25"/>
      <c r="BW79" s="25"/>
      <c r="BX79" s="25"/>
      <c r="BY79" s="25"/>
      <c r="BZ79" s="25"/>
      <c r="CA79" s="25"/>
      <c r="CB79" s="25"/>
      <c r="CC79" s="25"/>
    </row>
    <row r="80" spans="26:81">
      <c r="Z80" s="76"/>
      <c r="AA80" s="76"/>
      <c r="AB80" s="76"/>
      <c r="BV80" s="25"/>
      <c r="BW80" s="25"/>
      <c r="BX80" s="25"/>
      <c r="BY80" s="25"/>
      <c r="BZ80" s="25"/>
      <c r="CA80" s="25"/>
      <c r="CB80" s="25"/>
      <c r="CC80" s="25"/>
    </row>
    <row r="81" spans="26:81">
      <c r="Z81" s="76"/>
      <c r="AA81" s="76"/>
      <c r="AB81" s="76"/>
      <c r="BV81" s="25"/>
      <c r="BW81" s="25"/>
      <c r="BX81" s="25"/>
      <c r="BY81" s="25"/>
      <c r="BZ81" s="25"/>
      <c r="CA81" s="25"/>
      <c r="CB81" s="25"/>
      <c r="CC81" s="25"/>
    </row>
    <row r="82" spans="26:81">
      <c r="Z82" s="76"/>
      <c r="AA82" s="76"/>
      <c r="AB82" s="76"/>
      <c r="BV82" s="25"/>
      <c r="BW82" s="25"/>
      <c r="BX82" s="25"/>
      <c r="BY82" s="25"/>
      <c r="BZ82" s="25"/>
      <c r="CA82" s="25"/>
      <c r="CB82" s="25"/>
      <c r="CC82" s="25"/>
    </row>
    <row r="83" spans="26:81">
      <c r="Z83" s="76"/>
      <c r="AA83" s="76"/>
      <c r="AB83" s="76"/>
      <c r="BV83" s="25"/>
      <c r="BW83" s="25"/>
      <c r="BX83" s="25"/>
      <c r="BY83" s="25"/>
      <c r="BZ83" s="25"/>
      <c r="CA83" s="25"/>
      <c r="CB83" s="25"/>
      <c r="CC83" s="25"/>
    </row>
    <row r="84" spans="26:81">
      <c r="Z84" s="76"/>
      <c r="AA84" s="76"/>
      <c r="AB84" s="76"/>
      <c r="BV84" s="25"/>
      <c r="BW84" s="25"/>
      <c r="BX84" s="25"/>
      <c r="BY84" s="25"/>
      <c r="BZ84" s="25"/>
      <c r="CA84" s="25"/>
      <c r="CB84" s="25"/>
      <c r="CC84" s="25"/>
    </row>
    <row r="85" spans="26:81">
      <c r="Z85" s="76"/>
      <c r="AA85" s="76"/>
      <c r="AB85" s="76"/>
      <c r="BV85" s="25"/>
      <c r="BW85" s="25"/>
      <c r="BX85" s="25"/>
      <c r="BY85" s="25"/>
      <c r="BZ85" s="25"/>
      <c r="CA85" s="25"/>
      <c r="CB85" s="25"/>
      <c r="CC85" s="25"/>
    </row>
    <row r="86" spans="26:81">
      <c r="Z86" s="76"/>
      <c r="AA86" s="76"/>
      <c r="AB86" s="76"/>
      <c r="BV86" s="25"/>
      <c r="BW86" s="25"/>
      <c r="BX86" s="25"/>
      <c r="BY86" s="25"/>
      <c r="BZ86" s="25"/>
      <c r="CA86" s="25"/>
      <c r="CB86" s="25"/>
      <c r="CC86" s="25"/>
    </row>
    <row r="87" spans="26:81">
      <c r="Z87" s="76"/>
      <c r="AA87" s="76"/>
      <c r="AB87" s="76"/>
      <c r="BV87" s="25"/>
      <c r="BW87" s="25"/>
      <c r="BX87" s="25"/>
      <c r="BY87" s="25"/>
      <c r="BZ87" s="25"/>
      <c r="CA87" s="25"/>
      <c r="CB87" s="25"/>
      <c r="CC87" s="25"/>
    </row>
    <row r="88" spans="26:81">
      <c r="Z88" s="76"/>
      <c r="AA88" s="76"/>
      <c r="AB88" s="76"/>
      <c r="BV88" s="25"/>
      <c r="BW88" s="25"/>
      <c r="BX88" s="25"/>
      <c r="BY88" s="25"/>
      <c r="BZ88" s="25"/>
      <c r="CA88" s="25"/>
      <c r="CB88" s="25"/>
      <c r="CC88" s="25"/>
    </row>
    <row r="89" spans="26:81">
      <c r="Z89" s="76"/>
      <c r="AA89" s="76"/>
      <c r="AB89" s="76"/>
      <c r="BV89" s="25"/>
      <c r="BW89" s="25"/>
      <c r="BX89" s="25"/>
      <c r="BY89" s="25"/>
      <c r="BZ89" s="25"/>
      <c r="CA89" s="25"/>
      <c r="CB89" s="25"/>
      <c r="CC89" s="25"/>
    </row>
    <row r="90" spans="26:81">
      <c r="Z90" s="76"/>
      <c r="AA90" s="76"/>
      <c r="AB90" s="76"/>
      <c r="BV90" s="25"/>
      <c r="BW90" s="25"/>
      <c r="BX90" s="25"/>
      <c r="BY90" s="25"/>
      <c r="BZ90" s="25"/>
      <c r="CA90" s="25"/>
      <c r="CB90" s="25"/>
      <c r="CC90" s="25"/>
    </row>
    <row r="91" spans="26:81">
      <c r="Z91" s="76"/>
      <c r="AA91" s="76"/>
      <c r="AB91" s="76"/>
      <c r="BV91" s="25"/>
      <c r="BW91" s="25"/>
      <c r="BX91" s="25"/>
      <c r="BY91" s="25"/>
      <c r="BZ91" s="25"/>
      <c r="CA91" s="25"/>
      <c r="CB91" s="25"/>
      <c r="CC91" s="25"/>
    </row>
    <row r="92" spans="26:81">
      <c r="Z92" s="76"/>
      <c r="AA92" s="76"/>
      <c r="AB92" s="76"/>
      <c r="BV92" s="25"/>
      <c r="BW92" s="25"/>
      <c r="BX92" s="25"/>
      <c r="BY92" s="25"/>
      <c r="BZ92" s="25"/>
      <c r="CA92" s="25"/>
      <c r="CB92" s="25"/>
      <c r="CC92" s="25"/>
    </row>
    <row r="93" spans="26:81">
      <c r="Z93" s="76"/>
      <c r="AA93" s="76"/>
      <c r="AB93" s="76"/>
      <c r="BV93" s="25"/>
      <c r="BW93" s="25"/>
      <c r="BX93" s="25"/>
      <c r="BY93" s="25"/>
      <c r="BZ93" s="25"/>
      <c r="CA93" s="25"/>
      <c r="CB93" s="25"/>
      <c r="CC93" s="25"/>
    </row>
    <row r="94" spans="26:81">
      <c r="Z94" s="76"/>
      <c r="AA94" s="76"/>
      <c r="AB94" s="76"/>
      <c r="BV94" s="25"/>
      <c r="BW94" s="25"/>
      <c r="BX94" s="25"/>
      <c r="BY94" s="25"/>
      <c r="BZ94" s="25"/>
      <c r="CA94" s="25"/>
      <c r="CB94" s="25"/>
      <c r="CC94" s="25"/>
    </row>
    <row r="95" spans="26:81">
      <c r="Z95" s="76"/>
      <c r="AA95" s="76"/>
      <c r="AB95" s="76"/>
      <c r="BV95" s="25"/>
      <c r="BW95" s="25"/>
      <c r="BX95" s="25"/>
      <c r="BY95" s="25"/>
      <c r="BZ95" s="25"/>
      <c r="CA95" s="25"/>
      <c r="CB95" s="25"/>
      <c r="CC95" s="25"/>
    </row>
    <row r="96" spans="26:81">
      <c r="Z96" s="76"/>
      <c r="AA96" s="76"/>
      <c r="AB96" s="76"/>
      <c r="BV96" s="25"/>
      <c r="BW96" s="25"/>
      <c r="BX96" s="25"/>
      <c r="BY96" s="25"/>
      <c r="BZ96" s="25"/>
      <c r="CA96" s="25"/>
      <c r="CB96" s="25"/>
      <c r="CC96" s="25"/>
    </row>
    <row r="97" spans="26:81">
      <c r="Z97" s="76"/>
      <c r="AA97" s="76"/>
      <c r="AB97" s="76"/>
      <c r="BV97" s="25"/>
      <c r="BW97" s="25"/>
      <c r="BX97" s="25"/>
      <c r="BY97" s="25"/>
      <c r="BZ97" s="25"/>
      <c r="CA97" s="25"/>
      <c r="CB97" s="25"/>
      <c r="CC97" s="25"/>
    </row>
    <row r="98" spans="26:81">
      <c r="Z98" s="76"/>
      <c r="AA98" s="76"/>
      <c r="AB98" s="76"/>
      <c r="BV98" s="25"/>
      <c r="BW98" s="25"/>
      <c r="BX98" s="25"/>
      <c r="BY98" s="25"/>
      <c r="BZ98" s="25"/>
      <c r="CA98" s="25"/>
      <c r="CB98" s="25"/>
      <c r="CC98" s="25"/>
    </row>
    <row r="99" spans="26:81">
      <c r="Z99" s="76"/>
      <c r="AA99" s="76"/>
      <c r="AB99" s="76"/>
      <c r="BV99" s="25"/>
      <c r="BW99" s="25"/>
      <c r="BX99" s="25"/>
      <c r="BY99" s="25"/>
      <c r="BZ99" s="25"/>
      <c r="CA99" s="25"/>
      <c r="CB99" s="25"/>
      <c r="CC99" s="25"/>
    </row>
    <row r="100" spans="26:81">
      <c r="Z100" s="76"/>
      <c r="AA100" s="76"/>
      <c r="AB100" s="76"/>
      <c r="BV100" s="25"/>
      <c r="BW100" s="25"/>
      <c r="BX100" s="25"/>
      <c r="BY100" s="25"/>
      <c r="BZ100" s="25"/>
      <c r="CA100" s="25"/>
      <c r="CB100" s="25"/>
      <c r="CC100" s="25"/>
    </row>
    <row r="101" spans="26:81">
      <c r="Z101" s="76"/>
      <c r="AA101" s="76"/>
      <c r="AB101" s="76"/>
      <c r="BV101" s="25"/>
      <c r="BW101" s="25"/>
      <c r="BX101" s="25"/>
      <c r="BY101" s="25"/>
      <c r="BZ101" s="25"/>
      <c r="CA101" s="25"/>
      <c r="CB101" s="25"/>
      <c r="CC101" s="25"/>
    </row>
    <row r="102" spans="26:81">
      <c r="Z102" s="76"/>
      <c r="AA102" s="76"/>
      <c r="AB102" s="76"/>
      <c r="BV102" s="25"/>
      <c r="BW102" s="25"/>
      <c r="BX102" s="25"/>
      <c r="BY102" s="25"/>
      <c r="BZ102" s="25"/>
      <c r="CA102" s="25"/>
      <c r="CB102" s="25"/>
      <c r="CC102" s="25"/>
    </row>
    <row r="103" spans="26:81">
      <c r="Z103" s="76"/>
      <c r="AA103" s="76"/>
      <c r="AB103" s="76"/>
      <c r="BV103" s="25"/>
      <c r="BW103" s="25"/>
      <c r="BX103" s="25"/>
      <c r="BY103" s="25"/>
      <c r="BZ103" s="25"/>
      <c r="CA103" s="25"/>
      <c r="CB103" s="25"/>
      <c r="CC103" s="25"/>
    </row>
    <row r="104" spans="26:81">
      <c r="Z104" s="76"/>
      <c r="AA104" s="76"/>
      <c r="AB104" s="76"/>
      <c r="BV104" s="25"/>
      <c r="BW104" s="25"/>
      <c r="BX104" s="25"/>
      <c r="BY104" s="25"/>
      <c r="BZ104" s="25"/>
      <c r="CA104" s="25"/>
      <c r="CB104" s="25"/>
      <c r="CC104" s="25"/>
    </row>
    <row r="105" spans="26:81">
      <c r="Z105" s="76"/>
      <c r="AA105" s="76"/>
      <c r="AB105" s="76"/>
      <c r="BV105" s="25"/>
      <c r="BW105" s="25"/>
      <c r="BX105" s="25"/>
      <c r="BY105" s="25"/>
      <c r="BZ105" s="25"/>
      <c r="CA105" s="25"/>
      <c r="CB105" s="25"/>
      <c r="CC105" s="25"/>
    </row>
    <row r="106" spans="26:81">
      <c r="Z106" s="76"/>
      <c r="AA106" s="76"/>
      <c r="AB106" s="76"/>
      <c r="BV106" s="25"/>
      <c r="BW106" s="25"/>
      <c r="BX106" s="25"/>
      <c r="BY106" s="25"/>
      <c r="BZ106" s="25"/>
      <c r="CA106" s="25"/>
      <c r="CB106" s="25"/>
      <c r="CC106" s="25"/>
    </row>
    <row r="107" spans="26:81">
      <c r="Z107" s="76"/>
      <c r="AA107" s="76"/>
      <c r="AB107" s="76"/>
      <c r="BV107" s="25"/>
      <c r="BW107" s="25"/>
      <c r="BX107" s="25"/>
      <c r="BY107" s="25"/>
      <c r="BZ107" s="25"/>
      <c r="CA107" s="25"/>
      <c r="CB107" s="25"/>
      <c r="CC107" s="25"/>
    </row>
    <row r="108" spans="26:81">
      <c r="Z108" s="76"/>
      <c r="AA108" s="76"/>
      <c r="AB108" s="76"/>
      <c r="BV108" s="25"/>
      <c r="BW108" s="25"/>
      <c r="BX108" s="25"/>
      <c r="BY108" s="25"/>
      <c r="BZ108" s="25"/>
      <c r="CA108" s="25"/>
      <c r="CB108" s="25"/>
      <c r="CC108" s="25"/>
    </row>
    <row r="109" spans="26:81">
      <c r="Z109" s="76"/>
      <c r="AA109" s="76"/>
      <c r="AB109" s="76"/>
      <c r="BV109" s="25"/>
      <c r="BW109" s="25"/>
      <c r="BX109" s="25"/>
      <c r="BY109" s="25"/>
      <c r="BZ109" s="25"/>
      <c r="CA109" s="25"/>
      <c r="CB109" s="25"/>
      <c r="CC109" s="25"/>
    </row>
    <row r="110" spans="26:81">
      <c r="Z110" s="76"/>
      <c r="AA110" s="76"/>
      <c r="AB110" s="76"/>
      <c r="BV110" s="25"/>
      <c r="BW110" s="25"/>
      <c r="BX110" s="25"/>
      <c r="BY110" s="25"/>
      <c r="BZ110" s="25"/>
      <c r="CA110" s="25"/>
      <c r="CB110" s="25"/>
      <c r="CC110" s="25"/>
    </row>
    <row r="111" spans="26:81">
      <c r="Z111" s="76"/>
      <c r="AA111" s="76"/>
      <c r="AB111" s="76"/>
      <c r="BV111" s="25"/>
      <c r="BW111" s="25"/>
      <c r="BX111" s="25"/>
      <c r="BY111" s="25"/>
      <c r="BZ111" s="25"/>
      <c r="CA111" s="25"/>
      <c r="CB111" s="25"/>
      <c r="CC111" s="25"/>
    </row>
    <row r="112" spans="26:81">
      <c r="Z112" s="76"/>
      <c r="AA112" s="76"/>
      <c r="AB112" s="76"/>
      <c r="BV112" s="25"/>
      <c r="BW112" s="25"/>
      <c r="BX112" s="25"/>
      <c r="BY112" s="25"/>
      <c r="BZ112" s="25"/>
      <c r="CA112" s="25"/>
      <c r="CB112" s="25"/>
      <c r="CC112" s="25"/>
    </row>
    <row r="113" spans="26:81">
      <c r="Z113" s="76"/>
      <c r="AA113" s="76"/>
      <c r="AB113" s="76"/>
      <c r="BV113" s="25"/>
      <c r="BW113" s="25"/>
      <c r="BX113" s="25"/>
      <c r="BY113" s="25"/>
      <c r="BZ113" s="25"/>
      <c r="CA113" s="25"/>
      <c r="CB113" s="25"/>
      <c r="CC113" s="25"/>
    </row>
    <row r="114" spans="26:81">
      <c r="Z114" s="76"/>
      <c r="AA114" s="76"/>
      <c r="AB114" s="76"/>
      <c r="BV114" s="25"/>
      <c r="BW114" s="25"/>
      <c r="BX114" s="25"/>
      <c r="BY114" s="25"/>
      <c r="BZ114" s="25"/>
      <c r="CA114" s="25"/>
      <c r="CB114" s="25"/>
      <c r="CC114" s="25"/>
    </row>
    <row r="115" spans="26:81">
      <c r="Z115" s="76"/>
      <c r="AA115" s="76"/>
      <c r="AB115" s="76"/>
      <c r="BV115" s="25"/>
      <c r="BW115" s="25"/>
      <c r="BX115" s="25"/>
      <c r="BY115" s="25"/>
      <c r="BZ115" s="25"/>
      <c r="CA115" s="25"/>
      <c r="CB115" s="25"/>
      <c r="CC115" s="25"/>
    </row>
    <row r="116" spans="26:81">
      <c r="Z116" s="76"/>
      <c r="AA116" s="76"/>
      <c r="AB116" s="76"/>
      <c r="BV116" s="25"/>
      <c r="BW116" s="25"/>
      <c r="BX116" s="25"/>
      <c r="BY116" s="25"/>
      <c r="BZ116" s="25"/>
      <c r="CA116" s="25"/>
      <c r="CB116" s="25"/>
      <c r="CC116" s="25"/>
    </row>
    <row r="117" spans="26:81">
      <c r="Z117" s="76"/>
      <c r="AA117" s="76"/>
      <c r="AB117" s="76"/>
      <c r="BV117" s="25"/>
      <c r="BW117" s="25"/>
      <c r="BX117" s="25"/>
      <c r="BY117" s="25"/>
      <c r="BZ117" s="25"/>
      <c r="CA117" s="25"/>
      <c r="CB117" s="25"/>
      <c r="CC117" s="25"/>
    </row>
    <row r="118" spans="26:81">
      <c r="Z118" s="76"/>
      <c r="AA118" s="76"/>
      <c r="AB118" s="76"/>
      <c r="BV118" s="25"/>
      <c r="BW118" s="25"/>
      <c r="BX118" s="25"/>
      <c r="BY118" s="25"/>
      <c r="BZ118" s="25"/>
      <c r="CA118" s="25"/>
      <c r="CB118" s="25"/>
      <c r="CC118" s="25"/>
    </row>
    <row r="119" spans="26:81">
      <c r="Z119" s="76"/>
      <c r="AA119" s="76"/>
      <c r="AB119" s="76"/>
      <c r="BV119" s="25"/>
      <c r="BW119" s="25"/>
      <c r="BX119" s="25"/>
      <c r="BY119" s="25"/>
      <c r="BZ119" s="25"/>
      <c r="CA119" s="25"/>
      <c r="CB119" s="25"/>
      <c r="CC119" s="25"/>
    </row>
    <row r="120" spans="26:81">
      <c r="Z120" s="76"/>
      <c r="AA120" s="76"/>
      <c r="AB120" s="76"/>
      <c r="BV120" s="25"/>
      <c r="BW120" s="25"/>
      <c r="BX120" s="25"/>
      <c r="BY120" s="25"/>
      <c r="BZ120" s="25"/>
      <c r="CA120" s="25"/>
      <c r="CB120" s="25"/>
      <c r="CC120" s="25"/>
    </row>
    <row r="121" spans="26:81">
      <c r="Z121" s="76"/>
      <c r="AA121" s="76"/>
      <c r="AB121" s="76"/>
      <c r="BV121" s="25"/>
      <c r="BW121" s="25"/>
      <c r="BX121" s="25"/>
      <c r="BY121" s="25"/>
      <c r="BZ121" s="25"/>
      <c r="CA121" s="25"/>
      <c r="CB121" s="25"/>
      <c r="CC121" s="25"/>
    </row>
    <row r="122" spans="26:81">
      <c r="Z122" s="76"/>
      <c r="AA122" s="76"/>
      <c r="AB122" s="76"/>
      <c r="BV122" s="25"/>
      <c r="BW122" s="25"/>
      <c r="BX122" s="25"/>
      <c r="BY122" s="25"/>
      <c r="BZ122" s="25"/>
      <c r="CA122" s="25"/>
      <c r="CB122" s="25"/>
      <c r="CC122" s="25"/>
    </row>
    <row r="123" spans="26:81">
      <c r="Z123" s="76"/>
      <c r="AA123" s="76"/>
      <c r="AB123" s="76"/>
      <c r="BV123" s="25"/>
      <c r="BW123" s="25"/>
      <c r="BX123" s="25"/>
      <c r="BY123" s="25"/>
      <c r="BZ123" s="25"/>
      <c r="CA123" s="25"/>
      <c r="CB123" s="25"/>
      <c r="CC123" s="25"/>
    </row>
    <row r="124" spans="26:81">
      <c r="Z124" s="76"/>
      <c r="AA124" s="76"/>
      <c r="AB124" s="76"/>
      <c r="BV124" s="25"/>
      <c r="BW124" s="25"/>
      <c r="BX124" s="25"/>
      <c r="BY124" s="25"/>
      <c r="BZ124" s="25"/>
      <c r="CA124" s="25"/>
      <c r="CB124" s="25"/>
      <c r="CC124" s="25"/>
    </row>
    <row r="125" spans="26:81">
      <c r="Z125" s="76"/>
      <c r="AA125" s="76"/>
      <c r="AB125" s="76"/>
      <c r="BV125" s="25"/>
      <c r="BW125" s="25"/>
      <c r="BX125" s="25"/>
      <c r="BY125" s="25"/>
      <c r="BZ125" s="25"/>
      <c r="CA125" s="25"/>
      <c r="CB125" s="25"/>
      <c r="CC125" s="25"/>
    </row>
    <row r="126" spans="26:81">
      <c r="Z126" s="76"/>
      <c r="AA126" s="76"/>
      <c r="AB126" s="76"/>
      <c r="BV126" s="25"/>
      <c r="BW126" s="25"/>
      <c r="BX126" s="25"/>
      <c r="BY126" s="25"/>
      <c r="BZ126" s="25"/>
      <c r="CA126" s="25"/>
      <c r="CB126" s="25"/>
      <c r="CC126" s="25"/>
    </row>
    <row r="127" spans="26:81">
      <c r="Z127" s="76"/>
      <c r="AA127" s="76"/>
      <c r="AB127" s="76"/>
      <c r="BV127" s="25"/>
      <c r="BW127" s="25"/>
      <c r="BX127" s="25"/>
      <c r="BY127" s="25"/>
      <c r="BZ127" s="25"/>
      <c r="CA127" s="25"/>
      <c r="CB127" s="25"/>
      <c r="CC127" s="25"/>
    </row>
    <row r="128" spans="26:81">
      <c r="Z128" s="76"/>
      <c r="AA128" s="76"/>
      <c r="AB128" s="76"/>
      <c r="BV128" s="25"/>
      <c r="BW128" s="25"/>
      <c r="BX128" s="25"/>
      <c r="BY128" s="25"/>
      <c r="BZ128" s="25"/>
      <c r="CA128" s="25"/>
      <c r="CB128" s="25"/>
      <c r="CC128" s="25"/>
    </row>
    <row r="129" spans="26:81">
      <c r="Z129" s="76"/>
      <c r="AA129" s="76"/>
      <c r="AB129" s="76"/>
      <c r="BV129" s="25"/>
      <c r="BW129" s="25"/>
      <c r="BX129" s="25"/>
      <c r="BY129" s="25"/>
      <c r="BZ129" s="25"/>
      <c r="CA129" s="25"/>
      <c r="CB129" s="25"/>
      <c r="CC129" s="25"/>
    </row>
    <row r="130" spans="26:81">
      <c r="Z130" s="76"/>
      <c r="AA130" s="76"/>
      <c r="AB130" s="76"/>
      <c r="BV130" s="25"/>
      <c r="BW130" s="25"/>
      <c r="BX130" s="25"/>
      <c r="BY130" s="25"/>
      <c r="BZ130" s="25"/>
      <c r="CA130" s="25"/>
      <c r="CB130" s="25"/>
      <c r="CC130" s="25"/>
    </row>
    <row r="131" spans="26:81">
      <c r="Z131" s="76"/>
      <c r="AA131" s="76"/>
      <c r="AB131" s="76"/>
      <c r="BV131" s="25"/>
      <c r="BW131" s="25"/>
      <c r="BX131" s="25"/>
      <c r="BY131" s="25"/>
      <c r="BZ131" s="25"/>
      <c r="CA131" s="25"/>
      <c r="CB131" s="25"/>
      <c r="CC131" s="25"/>
    </row>
    <row r="132" spans="26:81">
      <c r="Z132" s="76"/>
      <c r="AA132" s="76"/>
      <c r="AB132" s="76"/>
      <c r="BV132" s="25"/>
      <c r="BW132" s="25"/>
      <c r="BX132" s="25"/>
      <c r="BY132" s="25"/>
      <c r="BZ132" s="25"/>
      <c r="CA132" s="25"/>
      <c r="CB132" s="25"/>
      <c r="CC132" s="25"/>
    </row>
    <row r="133" spans="26:81">
      <c r="Z133" s="76"/>
      <c r="AA133" s="76"/>
      <c r="AB133" s="76"/>
      <c r="BV133" s="25"/>
      <c r="BW133" s="25"/>
      <c r="BX133" s="25"/>
      <c r="BY133" s="25"/>
      <c r="BZ133" s="25"/>
      <c r="CA133" s="25"/>
      <c r="CB133" s="25"/>
      <c r="CC133" s="25"/>
    </row>
    <row r="134" spans="26:81">
      <c r="Z134" s="76"/>
      <c r="AA134" s="76"/>
      <c r="AB134" s="76"/>
      <c r="BV134" s="25"/>
      <c r="BW134" s="25"/>
      <c r="BX134" s="25"/>
      <c r="BY134" s="25"/>
      <c r="BZ134" s="25"/>
      <c r="CA134" s="25"/>
      <c r="CB134" s="25"/>
      <c r="CC134" s="25"/>
    </row>
    <row r="135" spans="26:81">
      <c r="Z135" s="76"/>
      <c r="AA135" s="76"/>
      <c r="AB135" s="76"/>
      <c r="BV135" s="25"/>
      <c r="BW135" s="25"/>
      <c r="BX135" s="25"/>
      <c r="BY135" s="25"/>
      <c r="BZ135" s="25"/>
      <c r="CA135" s="25"/>
      <c r="CB135" s="25"/>
      <c r="CC135" s="25"/>
    </row>
    <row r="136" spans="26:81">
      <c r="Z136" s="76"/>
      <c r="AA136" s="76"/>
      <c r="AB136" s="76"/>
      <c r="BV136" s="25"/>
      <c r="BW136" s="25"/>
      <c r="BX136" s="25"/>
      <c r="BY136" s="25"/>
      <c r="BZ136" s="25"/>
      <c r="CA136" s="25"/>
      <c r="CB136" s="25"/>
      <c r="CC136" s="25"/>
    </row>
    <row r="137" spans="26:81">
      <c r="Z137" s="76"/>
      <c r="AA137" s="76"/>
      <c r="AB137" s="76"/>
      <c r="BV137" s="25"/>
      <c r="BW137" s="25"/>
      <c r="BX137" s="25"/>
      <c r="BY137" s="25"/>
      <c r="BZ137" s="25"/>
      <c r="CA137" s="25"/>
      <c r="CB137" s="25"/>
      <c r="CC137" s="25"/>
    </row>
    <row r="138" spans="26:81">
      <c r="Z138" s="76"/>
      <c r="AA138" s="76"/>
      <c r="AB138" s="76"/>
      <c r="BV138" s="25"/>
      <c r="BW138" s="25"/>
      <c r="BX138" s="25"/>
      <c r="BY138" s="25"/>
      <c r="BZ138" s="25"/>
      <c r="CA138" s="25"/>
      <c r="CB138" s="25"/>
      <c r="CC138" s="25"/>
    </row>
    <row r="139" spans="26:81">
      <c r="Z139" s="76"/>
      <c r="AA139" s="76"/>
      <c r="AB139" s="76"/>
      <c r="BV139" s="25"/>
      <c r="BW139" s="25"/>
      <c r="BX139" s="25"/>
      <c r="BY139" s="25"/>
      <c r="BZ139" s="25"/>
      <c r="CA139" s="25"/>
      <c r="CB139" s="25"/>
      <c r="CC139" s="25"/>
    </row>
    <row r="140" spans="26:81">
      <c r="Z140" s="76"/>
      <c r="AA140" s="76"/>
      <c r="AB140" s="76"/>
      <c r="BV140" s="25"/>
      <c r="BW140" s="25"/>
      <c r="BX140" s="25"/>
      <c r="BY140" s="25"/>
      <c r="BZ140" s="25"/>
      <c r="CA140" s="25"/>
      <c r="CB140" s="25"/>
      <c r="CC140" s="25"/>
    </row>
    <row r="141" spans="26:81">
      <c r="Z141" s="76"/>
      <c r="AA141" s="76"/>
      <c r="AB141" s="76"/>
      <c r="BV141" s="25"/>
      <c r="BW141" s="25"/>
      <c r="BX141" s="25"/>
      <c r="BY141" s="25"/>
      <c r="BZ141" s="25"/>
      <c r="CA141" s="25"/>
      <c r="CB141" s="25"/>
      <c r="CC141" s="25"/>
    </row>
    <row r="142" spans="26:81">
      <c r="Z142" s="76"/>
      <c r="AA142" s="76"/>
      <c r="AB142" s="76"/>
      <c r="BV142" s="25"/>
      <c r="BW142" s="25"/>
      <c r="BX142" s="25"/>
      <c r="BY142" s="25"/>
      <c r="BZ142" s="25"/>
      <c r="CA142" s="25"/>
      <c r="CB142" s="25"/>
      <c r="CC142" s="25"/>
    </row>
    <row r="143" spans="26:81">
      <c r="Z143" s="76"/>
      <c r="AA143" s="76"/>
      <c r="AB143" s="76"/>
      <c r="BV143" s="25"/>
      <c r="BW143" s="25"/>
      <c r="BX143" s="25"/>
      <c r="BY143" s="25"/>
      <c r="BZ143" s="25"/>
      <c r="CA143" s="25"/>
      <c r="CB143" s="25"/>
      <c r="CC143" s="25"/>
    </row>
    <row r="144" spans="26:81">
      <c r="Z144" s="76"/>
      <c r="AA144" s="76"/>
      <c r="AB144" s="76"/>
      <c r="BV144" s="25"/>
      <c r="BW144" s="25"/>
      <c r="BX144" s="25"/>
      <c r="BY144" s="25"/>
      <c r="BZ144" s="25"/>
      <c r="CA144" s="25"/>
      <c r="CB144" s="25"/>
      <c r="CC144" s="25"/>
    </row>
    <row r="145" spans="26:81">
      <c r="Z145" s="76"/>
      <c r="AA145" s="76"/>
      <c r="AB145" s="76"/>
      <c r="BV145" s="25"/>
      <c r="BW145" s="25"/>
      <c r="BX145" s="25"/>
      <c r="BY145" s="25"/>
      <c r="BZ145" s="25"/>
      <c r="CA145" s="25"/>
      <c r="CB145" s="25"/>
      <c r="CC145" s="25"/>
    </row>
    <row r="146" spans="26:81">
      <c r="Z146" s="76"/>
      <c r="AA146" s="76"/>
      <c r="AB146" s="76"/>
      <c r="BV146" s="25"/>
      <c r="BW146" s="25"/>
      <c r="BX146" s="25"/>
      <c r="BY146" s="25"/>
      <c r="BZ146" s="25"/>
      <c r="CA146" s="25"/>
      <c r="CB146" s="25"/>
      <c r="CC146" s="25"/>
    </row>
    <row r="147" spans="26:81">
      <c r="Z147" s="76"/>
      <c r="AA147" s="76"/>
      <c r="AB147" s="76"/>
      <c r="BV147" s="25"/>
      <c r="BW147" s="25"/>
      <c r="BX147" s="25"/>
      <c r="BY147" s="25"/>
      <c r="BZ147" s="25"/>
      <c r="CA147" s="25"/>
      <c r="CB147" s="25"/>
      <c r="CC147" s="25"/>
    </row>
    <row r="148" spans="26:81">
      <c r="Z148" s="76"/>
      <c r="AA148" s="76"/>
      <c r="AB148" s="76"/>
      <c r="BV148" s="25"/>
      <c r="BW148" s="25"/>
      <c r="BX148" s="25"/>
      <c r="BY148" s="25"/>
      <c r="BZ148" s="25"/>
      <c r="CA148" s="25"/>
      <c r="CB148" s="25"/>
      <c r="CC148" s="25"/>
    </row>
    <row r="149" spans="26:81">
      <c r="Z149" s="76"/>
      <c r="AA149" s="76"/>
      <c r="AB149" s="76"/>
      <c r="BV149" s="25"/>
      <c r="BW149" s="25"/>
      <c r="BX149" s="25"/>
      <c r="BY149" s="25"/>
      <c r="BZ149" s="25"/>
      <c r="CA149" s="25"/>
      <c r="CB149" s="25"/>
      <c r="CC149" s="25"/>
    </row>
    <row r="150" spans="26:81">
      <c r="Z150" s="76"/>
      <c r="AA150" s="76"/>
      <c r="AB150" s="76"/>
      <c r="BV150" s="25"/>
      <c r="BW150" s="25"/>
      <c r="BX150" s="25"/>
      <c r="BY150" s="25"/>
      <c r="BZ150" s="25"/>
      <c r="CA150" s="25"/>
      <c r="CB150" s="25"/>
      <c r="CC150" s="25"/>
    </row>
    <row r="151" spans="26:81">
      <c r="Z151" s="76"/>
      <c r="AA151" s="76"/>
      <c r="AB151" s="76"/>
      <c r="BV151" s="25"/>
      <c r="BW151" s="25"/>
      <c r="BX151" s="25"/>
      <c r="BY151" s="25"/>
      <c r="BZ151" s="25"/>
      <c r="CA151" s="25"/>
      <c r="CB151" s="25"/>
      <c r="CC151" s="25"/>
    </row>
    <row r="152" spans="26:81">
      <c r="Z152" s="76"/>
      <c r="AA152" s="76"/>
      <c r="AB152" s="76"/>
      <c r="BV152" s="25"/>
      <c r="BW152" s="25"/>
      <c r="BX152" s="25"/>
      <c r="BY152" s="25"/>
      <c r="BZ152" s="25"/>
      <c r="CA152" s="25"/>
      <c r="CB152" s="25"/>
      <c r="CC152" s="25"/>
    </row>
    <row r="153" spans="26:81">
      <c r="Z153" s="76"/>
      <c r="AA153" s="76"/>
      <c r="AB153" s="76"/>
      <c r="BV153" s="25"/>
      <c r="BW153" s="25"/>
      <c r="BX153" s="25"/>
      <c r="BY153" s="25"/>
      <c r="BZ153" s="25"/>
      <c r="CA153" s="25"/>
      <c r="CB153" s="25"/>
      <c r="CC153" s="25"/>
    </row>
    <row r="154" spans="26:81">
      <c r="Z154" s="76"/>
      <c r="AA154" s="76"/>
      <c r="AB154" s="76"/>
      <c r="BV154" s="25"/>
      <c r="BW154" s="25"/>
      <c r="BX154" s="25"/>
      <c r="BY154" s="25"/>
      <c r="BZ154" s="25"/>
      <c r="CA154" s="25"/>
      <c r="CB154" s="25"/>
      <c r="CC154" s="25"/>
    </row>
    <row r="155" spans="26:81">
      <c r="Z155" s="76"/>
      <c r="AA155" s="76"/>
      <c r="AB155" s="76"/>
      <c r="BV155" s="25"/>
      <c r="BW155" s="25"/>
      <c r="BX155" s="25"/>
      <c r="BY155" s="25"/>
      <c r="BZ155" s="25"/>
      <c r="CA155" s="25"/>
      <c r="CB155" s="25"/>
      <c r="CC155" s="25"/>
    </row>
    <row r="156" spans="26:81">
      <c r="Z156" s="76"/>
      <c r="AA156" s="76"/>
      <c r="AB156" s="76"/>
      <c r="BV156" s="25"/>
      <c r="BW156" s="25"/>
      <c r="BX156" s="25"/>
      <c r="BY156" s="25"/>
      <c r="BZ156" s="25"/>
      <c r="CA156" s="25"/>
      <c r="CB156" s="25"/>
      <c r="CC156" s="25"/>
    </row>
    <row r="157" spans="26:81">
      <c r="Z157" s="76"/>
      <c r="AA157" s="76"/>
      <c r="AB157" s="76"/>
      <c r="BV157" s="25"/>
      <c r="BW157" s="25"/>
      <c r="BX157" s="25"/>
      <c r="BY157" s="25"/>
      <c r="BZ157" s="25"/>
      <c r="CA157" s="25"/>
      <c r="CB157" s="25"/>
      <c r="CC157" s="25"/>
    </row>
    <row r="158" spans="26:81">
      <c r="Z158" s="76"/>
      <c r="AA158" s="76"/>
      <c r="AB158" s="76"/>
      <c r="BV158" s="25"/>
      <c r="BW158" s="25"/>
      <c r="BX158" s="25"/>
      <c r="BY158" s="25"/>
      <c r="BZ158" s="25"/>
      <c r="CA158" s="25"/>
      <c r="CB158" s="25"/>
      <c r="CC158" s="25"/>
    </row>
    <row r="159" spans="26:81">
      <c r="Z159" s="76"/>
      <c r="AA159" s="76"/>
      <c r="AB159" s="76"/>
      <c r="BV159" s="25"/>
      <c r="BW159" s="25"/>
      <c r="BX159" s="25"/>
      <c r="BY159" s="25"/>
      <c r="BZ159" s="25"/>
      <c r="CA159" s="25"/>
      <c r="CB159" s="25"/>
      <c r="CC159" s="25"/>
    </row>
    <row r="160" spans="26:81">
      <c r="Z160" s="76"/>
      <c r="AA160" s="76"/>
      <c r="AB160" s="76"/>
      <c r="BV160" s="25"/>
      <c r="BW160" s="25"/>
      <c r="BX160" s="25"/>
      <c r="BY160" s="25"/>
      <c r="BZ160" s="25"/>
      <c r="CA160" s="25"/>
      <c r="CB160" s="25"/>
      <c r="CC160" s="25"/>
    </row>
    <row r="161" spans="26:81">
      <c r="Z161" s="76"/>
      <c r="AA161" s="76"/>
      <c r="AB161" s="76"/>
      <c r="BV161" s="25"/>
      <c r="BW161" s="25"/>
      <c r="BX161" s="25"/>
      <c r="BY161" s="25"/>
      <c r="BZ161" s="25"/>
      <c r="CA161" s="25"/>
      <c r="CB161" s="25"/>
      <c r="CC161" s="25"/>
    </row>
    <row r="162" spans="26:81">
      <c r="Z162" s="76"/>
      <c r="AA162" s="76"/>
      <c r="AB162" s="76"/>
      <c r="BV162" s="25"/>
      <c r="BW162" s="25"/>
      <c r="BX162" s="25"/>
      <c r="BY162" s="25"/>
      <c r="BZ162" s="25"/>
      <c r="CA162" s="25"/>
      <c r="CB162" s="25"/>
      <c r="CC162" s="25"/>
    </row>
    <row r="163" spans="26:81">
      <c r="Z163" s="76"/>
      <c r="AA163" s="76"/>
      <c r="AB163" s="76"/>
      <c r="BV163" s="25"/>
      <c r="BW163" s="25"/>
      <c r="BX163" s="25"/>
      <c r="BY163" s="25"/>
      <c r="BZ163" s="25"/>
      <c r="CA163" s="25"/>
      <c r="CB163" s="25"/>
      <c r="CC163" s="25"/>
    </row>
    <row r="164" spans="26:81">
      <c r="Z164" s="76"/>
      <c r="AA164" s="76"/>
      <c r="AB164" s="76"/>
      <c r="BV164" s="25"/>
      <c r="BW164" s="25"/>
      <c r="BX164" s="25"/>
      <c r="BY164" s="25"/>
      <c r="BZ164" s="25"/>
      <c r="CA164" s="25"/>
      <c r="CB164" s="25"/>
      <c r="CC164" s="25"/>
    </row>
    <row r="165" spans="26:81">
      <c r="Z165" s="76"/>
      <c r="AA165" s="76"/>
      <c r="AB165" s="76"/>
      <c r="BV165" s="25"/>
      <c r="BW165" s="25"/>
      <c r="BX165" s="25"/>
      <c r="BY165" s="25"/>
      <c r="BZ165" s="25"/>
      <c r="CA165" s="25"/>
      <c r="CB165" s="25"/>
      <c r="CC165" s="25"/>
    </row>
    <row r="166" spans="26:81">
      <c r="Z166" s="76"/>
      <c r="AA166" s="76"/>
      <c r="AB166" s="76"/>
      <c r="BV166" s="25"/>
      <c r="BW166" s="25"/>
      <c r="BX166" s="25"/>
      <c r="BY166" s="25"/>
      <c r="BZ166" s="25"/>
      <c r="CA166" s="25"/>
      <c r="CB166" s="25"/>
      <c r="CC166" s="25"/>
    </row>
    <row r="167" spans="26:81">
      <c r="Z167" s="76"/>
      <c r="AA167" s="76"/>
      <c r="AB167" s="76"/>
      <c r="BV167" s="25"/>
      <c r="BW167" s="25"/>
      <c r="BX167" s="25"/>
      <c r="BY167" s="25"/>
      <c r="BZ167" s="25"/>
      <c r="CA167" s="25"/>
      <c r="CB167" s="25"/>
      <c r="CC167" s="25"/>
    </row>
    <row r="168" spans="26:81">
      <c r="Z168" s="76"/>
      <c r="AA168" s="76"/>
      <c r="AB168" s="76"/>
      <c r="BV168" s="25"/>
      <c r="BW168" s="25"/>
      <c r="BX168" s="25"/>
      <c r="BY168" s="25"/>
      <c r="BZ168" s="25"/>
      <c r="CA168" s="25"/>
      <c r="CB168" s="25"/>
      <c r="CC168" s="25"/>
    </row>
    <row r="169" spans="26:81">
      <c r="Z169" s="76"/>
      <c r="AA169" s="76"/>
      <c r="AB169" s="76"/>
      <c r="BV169" s="25"/>
      <c r="BW169" s="25"/>
      <c r="BX169" s="25"/>
      <c r="BY169" s="25"/>
      <c r="BZ169" s="25"/>
      <c r="CA169" s="25"/>
      <c r="CB169" s="25"/>
      <c r="CC169" s="25"/>
    </row>
    <row r="170" spans="26:81">
      <c r="Z170" s="76"/>
      <c r="AA170" s="76"/>
      <c r="AB170" s="76"/>
      <c r="BV170" s="25"/>
      <c r="BW170" s="25"/>
      <c r="BX170" s="25"/>
      <c r="BY170" s="25"/>
      <c r="BZ170" s="25"/>
      <c r="CA170" s="25"/>
      <c r="CB170" s="25"/>
      <c r="CC170" s="25"/>
    </row>
    <row r="171" spans="26:81">
      <c r="Z171" s="76"/>
      <c r="AA171" s="76"/>
      <c r="AB171" s="76"/>
      <c r="BV171" s="25"/>
      <c r="BW171" s="25"/>
      <c r="BX171" s="25"/>
      <c r="BY171" s="25"/>
      <c r="BZ171" s="25"/>
      <c r="CA171" s="25"/>
      <c r="CB171" s="25"/>
      <c r="CC171" s="25"/>
    </row>
    <row r="172" spans="26:81">
      <c r="Z172" s="76"/>
      <c r="AA172" s="76"/>
      <c r="AB172" s="76"/>
      <c r="BV172" s="25"/>
      <c r="BW172" s="25"/>
      <c r="BX172" s="25"/>
      <c r="BY172" s="25"/>
      <c r="BZ172" s="25"/>
      <c r="CA172" s="25"/>
      <c r="CB172" s="25"/>
      <c r="CC172" s="25"/>
    </row>
    <row r="173" spans="26:81">
      <c r="Z173" s="76"/>
      <c r="AA173" s="76"/>
      <c r="AB173" s="76"/>
      <c r="BV173" s="25"/>
      <c r="BW173" s="25"/>
      <c r="BX173" s="25"/>
      <c r="BY173" s="25"/>
      <c r="BZ173" s="25"/>
      <c r="CA173" s="25"/>
      <c r="CB173" s="25"/>
      <c r="CC173" s="25"/>
    </row>
    <row r="174" spans="26:81">
      <c r="Z174" s="76"/>
      <c r="AA174" s="76"/>
      <c r="AB174" s="76"/>
      <c r="BV174" s="25"/>
      <c r="BW174" s="25"/>
      <c r="BX174" s="25"/>
      <c r="BY174" s="25"/>
      <c r="BZ174" s="25"/>
      <c r="CA174" s="25"/>
      <c r="CB174" s="25"/>
      <c r="CC174" s="25"/>
    </row>
    <row r="175" spans="26:81">
      <c r="Z175" s="76"/>
      <c r="AA175" s="76"/>
      <c r="AB175" s="76"/>
      <c r="BV175" s="25"/>
      <c r="BW175" s="25"/>
      <c r="BX175" s="25"/>
      <c r="BY175" s="25"/>
      <c r="BZ175" s="25"/>
      <c r="CA175" s="25"/>
      <c r="CB175" s="25"/>
      <c r="CC175" s="25"/>
    </row>
    <row r="176" spans="26:81">
      <c r="Z176" s="76"/>
      <c r="AA176" s="76"/>
      <c r="AB176" s="76"/>
      <c r="BV176" s="25"/>
      <c r="BW176" s="25"/>
      <c r="BX176" s="25"/>
      <c r="BY176" s="25"/>
      <c r="BZ176" s="25"/>
      <c r="CA176" s="25"/>
      <c r="CB176" s="25"/>
      <c r="CC176" s="25"/>
    </row>
    <row r="177" spans="26:81">
      <c r="Z177" s="76"/>
      <c r="AA177" s="76"/>
      <c r="AB177" s="76"/>
      <c r="BV177" s="25"/>
      <c r="BW177" s="25"/>
      <c r="BX177" s="25"/>
      <c r="BY177" s="25"/>
      <c r="BZ177" s="25"/>
      <c r="CA177" s="25"/>
      <c r="CB177" s="25"/>
      <c r="CC177" s="25"/>
    </row>
    <row r="178" spans="26:81">
      <c r="Z178" s="76"/>
      <c r="AA178" s="76"/>
      <c r="AB178" s="76"/>
      <c r="BV178" s="25"/>
      <c r="BW178" s="25"/>
      <c r="BX178" s="25"/>
      <c r="BY178" s="25"/>
      <c r="BZ178" s="25"/>
      <c r="CA178" s="25"/>
      <c r="CB178" s="25"/>
      <c r="CC178" s="25"/>
    </row>
    <row r="179" spans="26:81">
      <c r="Z179" s="76"/>
      <c r="AA179" s="76"/>
      <c r="AB179" s="76"/>
      <c r="BV179" s="25"/>
      <c r="BW179" s="25"/>
      <c r="BX179" s="25"/>
      <c r="BY179" s="25"/>
      <c r="BZ179" s="25"/>
      <c r="CA179" s="25"/>
      <c r="CB179" s="25"/>
      <c r="CC179" s="25"/>
    </row>
    <row r="180" spans="26:81">
      <c r="Z180" s="76"/>
      <c r="AA180" s="76"/>
      <c r="AB180" s="76"/>
      <c r="BV180" s="25"/>
      <c r="BW180" s="25"/>
      <c r="BX180" s="25"/>
      <c r="BY180" s="25"/>
      <c r="BZ180" s="25"/>
      <c r="CA180" s="25"/>
      <c r="CB180" s="25"/>
      <c r="CC180" s="25"/>
    </row>
    <row r="181" spans="26:81">
      <c r="Z181" s="76"/>
      <c r="AA181" s="76"/>
      <c r="AB181" s="76"/>
      <c r="BV181" s="25"/>
      <c r="BW181" s="25"/>
      <c r="BX181" s="25"/>
      <c r="BY181" s="25"/>
      <c r="BZ181" s="25"/>
      <c r="CA181" s="25"/>
      <c r="CB181" s="25"/>
      <c r="CC181" s="25"/>
    </row>
    <row r="182" spans="26:81">
      <c r="Z182" s="76"/>
      <c r="AA182" s="76"/>
      <c r="AB182" s="76"/>
      <c r="BV182" s="25"/>
      <c r="BW182" s="25"/>
      <c r="BX182" s="25"/>
      <c r="BY182" s="25"/>
      <c r="BZ182" s="25"/>
      <c r="CA182" s="25"/>
      <c r="CB182" s="25"/>
      <c r="CC182" s="25"/>
    </row>
    <row r="183" spans="26:81">
      <c r="Z183" s="76"/>
      <c r="AA183" s="76"/>
      <c r="AB183" s="76"/>
      <c r="BV183" s="25"/>
      <c r="BW183" s="25"/>
      <c r="BX183" s="25"/>
      <c r="BY183" s="25"/>
      <c r="BZ183" s="25"/>
      <c r="CA183" s="25"/>
      <c r="CB183" s="25"/>
      <c r="CC183" s="25"/>
    </row>
    <row r="184" spans="26:81">
      <c r="Z184" s="76"/>
      <c r="AA184" s="76"/>
      <c r="AB184" s="76"/>
      <c r="BV184" s="25"/>
      <c r="BW184" s="25"/>
      <c r="BX184" s="25"/>
      <c r="BY184" s="25"/>
      <c r="BZ184" s="25"/>
      <c r="CA184" s="25"/>
      <c r="CB184" s="25"/>
      <c r="CC184" s="25"/>
    </row>
    <row r="185" spans="26:81">
      <c r="Z185" s="76"/>
      <c r="AA185" s="76"/>
      <c r="AB185" s="76"/>
      <c r="BV185" s="25"/>
      <c r="BW185" s="25"/>
      <c r="BX185" s="25"/>
      <c r="BY185" s="25"/>
      <c r="BZ185" s="25"/>
      <c r="CA185" s="25"/>
      <c r="CB185" s="25"/>
      <c r="CC185" s="25"/>
    </row>
    <row r="186" spans="26:81">
      <c r="Z186" s="76"/>
      <c r="AA186" s="76"/>
      <c r="AB186" s="76"/>
      <c r="BV186" s="25"/>
      <c r="BW186" s="25"/>
      <c r="BX186" s="25"/>
      <c r="BY186" s="25"/>
      <c r="BZ186" s="25"/>
      <c r="CA186" s="25"/>
      <c r="CB186" s="25"/>
      <c r="CC186" s="25"/>
    </row>
    <row r="187" spans="26:81">
      <c r="Z187" s="76"/>
      <c r="AA187" s="76"/>
      <c r="AB187" s="76"/>
      <c r="BV187" s="25"/>
      <c r="BW187" s="25"/>
      <c r="BX187" s="25"/>
      <c r="BY187" s="25"/>
      <c r="BZ187" s="25"/>
      <c r="CA187" s="25"/>
      <c r="CB187" s="25"/>
      <c r="CC187" s="25"/>
    </row>
    <row r="188" spans="26:81">
      <c r="Z188" s="76"/>
      <c r="AA188" s="76"/>
      <c r="AB188" s="76"/>
      <c r="BV188" s="25"/>
      <c r="BW188" s="25"/>
      <c r="BX188" s="25"/>
      <c r="BY188" s="25"/>
      <c r="BZ188" s="25"/>
      <c r="CA188" s="25"/>
      <c r="CB188" s="25"/>
      <c r="CC188" s="25"/>
    </row>
    <row r="189" spans="26:81">
      <c r="Z189" s="76"/>
      <c r="AA189" s="76"/>
      <c r="AB189" s="76"/>
      <c r="BV189" s="25"/>
      <c r="BW189" s="25"/>
      <c r="BX189" s="25"/>
      <c r="BY189" s="25"/>
      <c r="BZ189" s="25"/>
      <c r="CA189" s="25"/>
      <c r="CB189" s="25"/>
      <c r="CC189" s="25"/>
    </row>
    <row r="190" spans="26:81">
      <c r="Z190" s="76"/>
      <c r="AA190" s="76"/>
      <c r="AB190" s="76"/>
      <c r="BV190" s="25"/>
      <c r="BW190" s="25"/>
      <c r="BX190" s="25"/>
      <c r="BY190" s="25"/>
      <c r="BZ190" s="25"/>
      <c r="CA190" s="25"/>
      <c r="CB190" s="25"/>
      <c r="CC190" s="25"/>
    </row>
    <row r="191" spans="26:81">
      <c r="Z191" s="76"/>
      <c r="AA191" s="76"/>
      <c r="AB191" s="76"/>
      <c r="BV191" s="25"/>
      <c r="BW191" s="25"/>
      <c r="BX191" s="25"/>
      <c r="BY191" s="25"/>
      <c r="BZ191" s="25"/>
      <c r="CA191" s="25"/>
      <c r="CB191" s="25"/>
      <c r="CC191" s="25"/>
    </row>
    <row r="192" spans="26:81">
      <c r="Z192" s="76"/>
      <c r="AA192" s="76"/>
      <c r="AB192" s="76"/>
      <c r="BV192" s="25"/>
      <c r="BW192" s="25"/>
      <c r="BX192" s="25"/>
      <c r="BY192" s="25"/>
      <c r="BZ192" s="25"/>
      <c r="CA192" s="25"/>
      <c r="CB192" s="25"/>
      <c r="CC192" s="25"/>
    </row>
    <row r="193" spans="26:81">
      <c r="Z193" s="76"/>
      <c r="AA193" s="76"/>
      <c r="AB193" s="76"/>
      <c r="BV193" s="25"/>
      <c r="BW193" s="25"/>
      <c r="BX193" s="25"/>
      <c r="BY193" s="25"/>
      <c r="BZ193" s="25"/>
      <c r="CA193" s="25"/>
      <c r="CB193" s="25"/>
      <c r="CC193" s="25"/>
    </row>
    <row r="194" spans="26:81">
      <c r="Z194" s="76"/>
      <c r="AA194" s="76"/>
      <c r="AB194" s="76"/>
      <c r="BV194" s="25"/>
      <c r="BW194" s="25"/>
      <c r="BX194" s="25"/>
      <c r="BY194" s="25"/>
      <c r="BZ194" s="25"/>
      <c r="CA194" s="25"/>
      <c r="CB194" s="25"/>
      <c r="CC194" s="25"/>
    </row>
    <row r="195" spans="26:81">
      <c r="Z195" s="76"/>
      <c r="AA195" s="76"/>
      <c r="AB195" s="76"/>
      <c r="BV195" s="25"/>
      <c r="BW195" s="25"/>
      <c r="BX195" s="25"/>
      <c r="BY195" s="25"/>
      <c r="BZ195" s="25"/>
      <c r="CA195" s="25"/>
      <c r="CB195" s="25"/>
      <c r="CC195" s="25"/>
    </row>
    <row r="196" spans="26:81">
      <c r="Z196" s="76"/>
      <c r="AA196" s="76"/>
      <c r="AB196" s="76"/>
      <c r="BV196" s="25"/>
      <c r="BW196" s="25"/>
      <c r="BX196" s="25"/>
      <c r="BY196" s="25"/>
      <c r="BZ196" s="25"/>
      <c r="CA196" s="25"/>
      <c r="CB196" s="25"/>
      <c r="CC196" s="25"/>
    </row>
    <row r="197" spans="26:81">
      <c r="Z197" s="76"/>
      <c r="AA197" s="76"/>
      <c r="AB197" s="76"/>
      <c r="BV197" s="25"/>
      <c r="BW197" s="25"/>
      <c r="BX197" s="25"/>
      <c r="BY197" s="25"/>
      <c r="BZ197" s="25"/>
      <c r="CA197" s="25"/>
      <c r="CB197" s="25"/>
      <c r="CC197" s="25"/>
    </row>
    <row r="198" spans="26:81">
      <c r="Z198" s="76"/>
      <c r="AA198" s="76"/>
      <c r="AB198" s="76"/>
      <c r="BV198" s="25"/>
      <c r="BW198" s="25"/>
      <c r="BX198" s="25"/>
      <c r="BY198" s="25"/>
      <c r="BZ198" s="25"/>
      <c r="CA198" s="25"/>
      <c r="CB198" s="25"/>
      <c r="CC198" s="25"/>
    </row>
    <row r="199" spans="26:81">
      <c r="Z199" s="76"/>
      <c r="AA199" s="76"/>
      <c r="AB199" s="76"/>
      <c r="BV199" s="25"/>
      <c r="BW199" s="25"/>
      <c r="BX199" s="25"/>
      <c r="BY199" s="25"/>
      <c r="BZ199" s="25"/>
      <c r="CA199" s="25"/>
      <c r="CB199" s="25"/>
      <c r="CC199" s="25"/>
    </row>
    <row r="200" spans="26:81">
      <c r="Z200" s="76"/>
      <c r="AA200" s="76"/>
      <c r="AB200" s="76"/>
      <c r="BV200" s="25"/>
      <c r="BW200" s="25"/>
      <c r="BX200" s="25"/>
      <c r="BY200" s="25"/>
      <c r="BZ200" s="25"/>
      <c r="CA200" s="25"/>
      <c r="CB200" s="25"/>
      <c r="CC200" s="25"/>
    </row>
    <row r="201" spans="26:81">
      <c r="Z201" s="76"/>
      <c r="AA201" s="76"/>
      <c r="AB201" s="76"/>
      <c r="BV201" s="25"/>
      <c r="BW201" s="25"/>
      <c r="BX201" s="25"/>
      <c r="BY201" s="25"/>
      <c r="BZ201" s="25"/>
      <c r="CA201" s="25"/>
      <c r="CB201" s="25"/>
      <c r="CC201" s="25"/>
    </row>
    <row r="202" spans="26:81">
      <c r="Z202" s="76"/>
      <c r="AA202" s="76"/>
      <c r="AB202" s="76"/>
      <c r="BV202" s="25"/>
      <c r="BW202" s="25"/>
      <c r="BX202" s="25"/>
      <c r="BY202" s="25"/>
      <c r="BZ202" s="25"/>
      <c r="CA202" s="25"/>
      <c r="CB202" s="25"/>
      <c r="CC202" s="25"/>
    </row>
    <row r="203" spans="26:81">
      <c r="Z203" s="76"/>
      <c r="AA203" s="76"/>
      <c r="AB203" s="76"/>
      <c r="BV203" s="25"/>
      <c r="BW203" s="25"/>
      <c r="BX203" s="25"/>
      <c r="BY203" s="25"/>
      <c r="BZ203" s="25"/>
      <c r="CA203" s="25"/>
      <c r="CB203" s="25"/>
      <c r="CC203" s="25"/>
    </row>
    <row r="204" spans="26:81">
      <c r="Z204" s="76"/>
      <c r="AA204" s="76"/>
      <c r="AB204" s="76"/>
      <c r="BV204" s="25"/>
      <c r="BW204" s="25"/>
      <c r="BX204" s="25"/>
      <c r="BY204" s="25"/>
      <c r="BZ204" s="25"/>
      <c r="CA204" s="25"/>
      <c r="CB204" s="25"/>
      <c r="CC204" s="25"/>
    </row>
    <row r="205" spans="26:81">
      <c r="Z205" s="76"/>
      <c r="AA205" s="76"/>
      <c r="AB205" s="76"/>
      <c r="BV205" s="25"/>
      <c r="BW205" s="25"/>
      <c r="BX205" s="25"/>
      <c r="BY205" s="25"/>
      <c r="BZ205" s="25"/>
      <c r="CA205" s="25"/>
      <c r="CB205" s="25"/>
      <c r="CC205" s="25"/>
    </row>
    <row r="206" spans="26:81">
      <c r="Z206" s="76"/>
      <c r="AA206" s="76"/>
      <c r="AB206" s="76"/>
      <c r="BV206" s="25"/>
      <c r="BW206" s="25"/>
      <c r="BX206" s="25"/>
      <c r="BY206" s="25"/>
      <c r="BZ206" s="25"/>
      <c r="CA206" s="25"/>
      <c r="CB206" s="25"/>
      <c r="CC206" s="25"/>
    </row>
    <row r="207" spans="26:81">
      <c r="Z207" s="76"/>
      <c r="AA207" s="76"/>
      <c r="AB207" s="76"/>
      <c r="BV207" s="25"/>
      <c r="BW207" s="25"/>
      <c r="BX207" s="25"/>
      <c r="BY207" s="25"/>
      <c r="BZ207" s="25"/>
      <c r="CA207" s="25"/>
      <c r="CB207" s="25"/>
      <c r="CC207" s="25"/>
    </row>
    <row r="208" spans="26:81">
      <c r="Z208" s="76"/>
      <c r="AA208" s="76"/>
      <c r="AB208" s="76"/>
      <c r="BV208" s="25"/>
      <c r="BW208" s="25"/>
      <c r="BX208" s="25"/>
      <c r="BY208" s="25"/>
      <c r="BZ208" s="25"/>
      <c r="CA208" s="25"/>
      <c r="CB208" s="25"/>
      <c r="CC208" s="25"/>
    </row>
    <row r="209" spans="26:81">
      <c r="Z209" s="76"/>
      <c r="AA209" s="76"/>
      <c r="AB209" s="76"/>
      <c r="BV209" s="25"/>
      <c r="BW209" s="25"/>
      <c r="BX209" s="25"/>
      <c r="BY209" s="25"/>
      <c r="BZ209" s="25"/>
      <c r="CA209" s="25"/>
      <c r="CB209" s="25"/>
      <c r="CC209" s="25"/>
    </row>
    <row r="210" spans="26:81">
      <c r="Z210" s="76"/>
      <c r="AA210" s="76"/>
      <c r="AB210" s="76"/>
      <c r="BV210" s="25"/>
      <c r="BW210" s="25"/>
      <c r="BX210" s="25"/>
      <c r="BY210" s="25"/>
      <c r="BZ210" s="25"/>
      <c r="CA210" s="25"/>
      <c r="CB210" s="25"/>
      <c r="CC210" s="25"/>
    </row>
    <row r="211" spans="26:81">
      <c r="Z211" s="76"/>
      <c r="AA211" s="76"/>
      <c r="AB211" s="76"/>
      <c r="BV211" s="25"/>
      <c r="BW211" s="25"/>
      <c r="BX211" s="25"/>
      <c r="BY211" s="25"/>
      <c r="BZ211" s="25"/>
      <c r="CA211" s="25"/>
      <c r="CB211" s="25"/>
      <c r="CC211" s="25"/>
    </row>
    <row r="212" spans="26:81">
      <c r="Z212" s="76"/>
      <c r="AA212" s="76"/>
      <c r="AB212" s="76"/>
      <c r="BV212" s="25"/>
      <c r="BW212" s="25"/>
      <c r="BX212" s="25"/>
      <c r="BY212" s="25"/>
      <c r="BZ212" s="25"/>
      <c r="CA212" s="25"/>
      <c r="CB212" s="25"/>
      <c r="CC212" s="25"/>
    </row>
    <row r="213" spans="26:81">
      <c r="Z213" s="76"/>
      <c r="AA213" s="76"/>
      <c r="AB213" s="76"/>
      <c r="BV213" s="25"/>
      <c r="BW213" s="25"/>
      <c r="BX213" s="25"/>
      <c r="BY213" s="25"/>
      <c r="BZ213" s="25"/>
      <c r="CA213" s="25"/>
      <c r="CB213" s="25"/>
      <c r="CC213" s="25"/>
    </row>
    <row r="214" spans="26:81">
      <c r="Z214" s="76"/>
      <c r="AA214" s="76"/>
      <c r="AB214" s="76"/>
      <c r="BV214" s="25"/>
      <c r="BW214" s="25"/>
      <c r="BX214" s="25"/>
      <c r="BY214" s="25"/>
      <c r="BZ214" s="25"/>
      <c r="CA214" s="25"/>
      <c r="CB214" s="25"/>
      <c r="CC214" s="25"/>
    </row>
    <row r="215" spans="26:81">
      <c r="Z215" s="76"/>
      <c r="AA215" s="76"/>
      <c r="AB215" s="76"/>
      <c r="BV215" s="25"/>
      <c r="BW215" s="25"/>
      <c r="BX215" s="25"/>
      <c r="BY215" s="25"/>
      <c r="BZ215" s="25"/>
      <c r="CA215" s="25"/>
      <c r="CB215" s="25"/>
      <c r="CC215" s="25"/>
    </row>
    <row r="216" spans="26:81">
      <c r="Z216" s="76"/>
      <c r="AA216" s="76"/>
      <c r="AB216" s="76"/>
      <c r="BV216" s="25"/>
      <c r="BW216" s="25"/>
      <c r="BX216" s="25"/>
      <c r="BY216" s="25"/>
      <c r="BZ216" s="25"/>
      <c r="CA216" s="25"/>
      <c r="CB216" s="25"/>
      <c r="CC216" s="25"/>
    </row>
    <row r="217" spans="26:81">
      <c r="Z217" s="76"/>
      <c r="AA217" s="76"/>
      <c r="AB217" s="76"/>
      <c r="BV217" s="25"/>
      <c r="BW217" s="25"/>
      <c r="BX217" s="25"/>
      <c r="BY217" s="25"/>
      <c r="BZ217" s="25"/>
      <c r="CA217" s="25"/>
      <c r="CB217" s="25"/>
      <c r="CC217" s="25"/>
    </row>
    <row r="218" spans="26:81">
      <c r="Z218" s="76"/>
      <c r="AA218" s="76"/>
      <c r="AB218" s="76"/>
      <c r="BV218" s="25"/>
      <c r="BW218" s="25"/>
      <c r="BX218" s="25"/>
      <c r="BY218" s="25"/>
      <c r="BZ218" s="25"/>
      <c r="CA218" s="25"/>
      <c r="CB218" s="25"/>
      <c r="CC218" s="25"/>
    </row>
    <row r="219" spans="26:81">
      <c r="Z219" s="76"/>
      <c r="AA219" s="76"/>
      <c r="AB219" s="76"/>
      <c r="BV219" s="25"/>
      <c r="BW219" s="25"/>
      <c r="BX219" s="25"/>
      <c r="BY219" s="25"/>
      <c r="BZ219" s="25"/>
      <c r="CA219" s="25"/>
      <c r="CB219" s="25"/>
      <c r="CC219" s="25"/>
    </row>
    <row r="220" spans="26:81">
      <c r="Z220" s="76"/>
      <c r="AA220" s="76"/>
      <c r="AB220" s="76"/>
      <c r="BV220" s="25"/>
      <c r="BW220" s="25"/>
      <c r="BX220" s="25"/>
      <c r="BY220" s="25"/>
      <c r="BZ220" s="25"/>
      <c r="CA220" s="25"/>
      <c r="CB220" s="25"/>
      <c r="CC220" s="25"/>
    </row>
    <row r="221" spans="26:81">
      <c r="Z221" s="76"/>
      <c r="AA221" s="76"/>
      <c r="AB221" s="76"/>
      <c r="BV221" s="25"/>
      <c r="BW221" s="25"/>
      <c r="BX221" s="25"/>
      <c r="BY221" s="25"/>
      <c r="BZ221" s="25"/>
      <c r="CA221" s="25"/>
      <c r="CB221" s="25"/>
      <c r="CC221" s="25"/>
    </row>
    <row r="222" spans="26:81">
      <c r="Z222" s="76"/>
      <c r="AA222" s="76"/>
      <c r="AB222" s="76"/>
      <c r="BV222" s="25"/>
      <c r="BW222" s="25"/>
      <c r="BX222" s="25"/>
      <c r="BY222" s="25"/>
      <c r="BZ222" s="25"/>
      <c r="CA222" s="25"/>
      <c r="CB222" s="25"/>
      <c r="CC222" s="25"/>
    </row>
    <row r="223" spans="26:81">
      <c r="Z223" s="76"/>
      <c r="AA223" s="76"/>
      <c r="AB223" s="76"/>
      <c r="BV223" s="25"/>
      <c r="BW223" s="25"/>
      <c r="BX223" s="25"/>
      <c r="BY223" s="25"/>
      <c r="BZ223" s="25"/>
      <c r="CA223" s="25"/>
      <c r="CB223" s="25"/>
      <c r="CC223" s="25"/>
    </row>
    <row r="224" spans="26:81">
      <c r="Z224" s="76"/>
      <c r="AA224" s="76"/>
      <c r="AB224" s="76"/>
      <c r="BV224" s="25"/>
      <c r="BW224" s="25"/>
      <c r="BX224" s="25"/>
      <c r="BY224" s="25"/>
      <c r="BZ224" s="25"/>
      <c r="CA224" s="25"/>
      <c r="CB224" s="25"/>
      <c r="CC224" s="25"/>
    </row>
    <row r="225" spans="26:81">
      <c r="Z225" s="76"/>
      <c r="AA225" s="76"/>
      <c r="AB225" s="76"/>
      <c r="BV225" s="25"/>
      <c r="BW225" s="25"/>
      <c r="BX225" s="25"/>
      <c r="BY225" s="25"/>
      <c r="BZ225" s="25"/>
      <c r="CA225" s="25"/>
      <c r="CB225" s="25"/>
      <c r="CC225" s="25"/>
    </row>
    <row r="226" spans="26:81">
      <c r="Z226" s="76"/>
      <c r="AA226" s="76"/>
      <c r="AB226" s="76"/>
      <c r="BV226" s="25"/>
      <c r="BW226" s="25"/>
      <c r="BX226" s="25"/>
      <c r="BY226" s="25"/>
      <c r="BZ226" s="25"/>
      <c r="CA226" s="25"/>
      <c r="CB226" s="25"/>
      <c r="CC226" s="25"/>
    </row>
    <row r="227" spans="26:81">
      <c r="Z227" s="76"/>
      <c r="AA227" s="76"/>
      <c r="AB227" s="76"/>
      <c r="BV227" s="25"/>
      <c r="BW227" s="25"/>
      <c r="BX227" s="25"/>
      <c r="BY227" s="25"/>
      <c r="BZ227" s="25"/>
      <c r="CA227" s="25"/>
      <c r="CB227" s="25"/>
      <c r="CC227" s="25"/>
    </row>
    <row r="228" spans="26:81">
      <c r="Z228" s="76"/>
      <c r="AA228" s="76"/>
      <c r="AB228" s="76"/>
      <c r="BV228" s="25"/>
      <c r="BW228" s="25"/>
      <c r="BX228" s="25"/>
      <c r="BY228" s="25"/>
      <c r="BZ228" s="25"/>
      <c r="CA228" s="25"/>
      <c r="CB228" s="25"/>
      <c r="CC228" s="25"/>
    </row>
    <row r="229" spans="26:81">
      <c r="Z229" s="76"/>
      <c r="AA229" s="76"/>
      <c r="AB229" s="76"/>
      <c r="BV229" s="25"/>
      <c r="BW229" s="25"/>
      <c r="BX229" s="25"/>
      <c r="BY229" s="25"/>
      <c r="BZ229" s="25"/>
      <c r="CA229" s="25"/>
      <c r="CB229" s="25"/>
      <c r="CC229" s="25"/>
    </row>
    <row r="230" spans="26:81">
      <c r="Z230" s="76"/>
      <c r="AA230" s="76"/>
      <c r="AB230" s="76"/>
      <c r="BV230" s="25"/>
      <c r="BW230" s="25"/>
      <c r="BX230" s="25"/>
      <c r="BY230" s="25"/>
      <c r="BZ230" s="25"/>
      <c r="CA230" s="25"/>
      <c r="CB230" s="25"/>
      <c r="CC230" s="25"/>
    </row>
    <row r="231" spans="26:81">
      <c r="Z231" s="76"/>
      <c r="AA231" s="76"/>
      <c r="AB231" s="76"/>
      <c r="BV231" s="25"/>
      <c r="BW231" s="25"/>
      <c r="BX231" s="25"/>
      <c r="BY231" s="25"/>
      <c r="BZ231" s="25"/>
      <c r="CA231" s="25"/>
      <c r="CB231" s="25"/>
      <c r="CC231" s="25"/>
    </row>
    <row r="232" spans="26:81">
      <c r="Z232" s="76"/>
      <c r="AA232" s="76"/>
      <c r="AB232" s="76"/>
      <c r="BV232" s="25"/>
      <c r="BW232" s="25"/>
      <c r="BX232" s="25"/>
      <c r="BY232" s="25"/>
      <c r="BZ232" s="25"/>
      <c r="CA232" s="25"/>
      <c r="CB232" s="25"/>
      <c r="CC232" s="25"/>
    </row>
    <row r="233" spans="26:81">
      <c r="Z233" s="76"/>
      <c r="AA233" s="76"/>
      <c r="AB233" s="76"/>
      <c r="BV233" s="25"/>
      <c r="BW233" s="25"/>
      <c r="BX233" s="25"/>
      <c r="BY233" s="25"/>
      <c r="BZ233" s="25"/>
      <c r="CA233" s="25"/>
      <c r="CB233" s="25"/>
      <c r="CC233" s="25"/>
    </row>
    <row r="234" spans="26:81">
      <c r="Z234" s="76"/>
      <c r="AA234" s="76"/>
      <c r="AB234" s="76"/>
      <c r="BV234" s="25"/>
      <c r="BW234" s="25"/>
      <c r="BX234" s="25"/>
      <c r="BY234" s="25"/>
      <c r="BZ234" s="25"/>
      <c r="CA234" s="25"/>
      <c r="CB234" s="25"/>
      <c r="CC234" s="25"/>
    </row>
    <row r="235" spans="26:81">
      <c r="Z235" s="76"/>
      <c r="AA235" s="76"/>
      <c r="AB235" s="76"/>
      <c r="BV235" s="25"/>
      <c r="BW235" s="25"/>
      <c r="BX235" s="25"/>
      <c r="BY235" s="25"/>
      <c r="BZ235" s="25"/>
      <c r="CA235" s="25"/>
      <c r="CB235" s="25"/>
      <c r="CC235" s="25"/>
    </row>
    <row r="236" spans="26:81">
      <c r="Z236" s="76"/>
      <c r="AA236" s="76"/>
      <c r="AB236" s="76"/>
      <c r="BV236" s="25"/>
      <c r="BW236" s="25"/>
      <c r="BX236" s="25"/>
      <c r="BY236" s="25"/>
      <c r="BZ236" s="25"/>
      <c r="CA236" s="25"/>
      <c r="CB236" s="25"/>
      <c r="CC236" s="25"/>
    </row>
    <row r="237" spans="26:81">
      <c r="Z237" s="76"/>
      <c r="AA237" s="76"/>
      <c r="AB237" s="76"/>
      <c r="BV237" s="25"/>
      <c r="BW237" s="25"/>
      <c r="BX237" s="25"/>
      <c r="BY237" s="25"/>
      <c r="BZ237" s="25"/>
      <c r="CA237" s="25"/>
      <c r="CB237" s="25"/>
      <c r="CC237" s="25"/>
    </row>
    <row r="238" spans="26:81">
      <c r="Z238" s="76"/>
      <c r="AA238" s="76"/>
      <c r="AB238" s="76"/>
      <c r="BV238" s="25"/>
      <c r="BW238" s="25"/>
      <c r="BX238" s="25"/>
      <c r="BY238" s="25"/>
      <c r="BZ238" s="25"/>
      <c r="CA238" s="25"/>
      <c r="CB238" s="25"/>
      <c r="CC238" s="25"/>
    </row>
    <row r="239" spans="26:81">
      <c r="Z239" s="76"/>
      <c r="AA239" s="76"/>
      <c r="AB239" s="76"/>
      <c r="BV239" s="25"/>
      <c r="BW239" s="25"/>
      <c r="BX239" s="25"/>
      <c r="BY239" s="25"/>
      <c r="BZ239" s="25"/>
      <c r="CA239" s="25"/>
      <c r="CB239" s="25"/>
      <c r="CC239" s="25"/>
    </row>
    <row r="240" spans="26:81">
      <c r="Z240" s="76"/>
      <c r="AA240" s="76"/>
      <c r="AB240" s="76"/>
      <c r="BV240" s="25"/>
      <c r="BW240" s="25"/>
      <c r="BX240" s="25"/>
      <c r="BY240" s="25"/>
      <c r="BZ240" s="25"/>
      <c r="CA240" s="25"/>
      <c r="CB240" s="25"/>
      <c r="CC240" s="25"/>
    </row>
    <row r="241" spans="26:81">
      <c r="Z241" s="76"/>
      <c r="AA241" s="76"/>
      <c r="AB241" s="76"/>
      <c r="BV241" s="25"/>
      <c r="BW241" s="25"/>
      <c r="BX241" s="25"/>
      <c r="BY241" s="25"/>
      <c r="BZ241" s="25"/>
      <c r="CA241" s="25"/>
      <c r="CB241" s="25"/>
      <c r="CC241" s="25"/>
    </row>
    <row r="242" spans="26:81">
      <c r="Z242" s="76"/>
      <c r="AA242" s="76"/>
      <c r="AB242" s="76"/>
      <c r="BV242" s="25"/>
      <c r="BW242" s="25"/>
      <c r="BX242" s="25"/>
      <c r="BY242" s="25"/>
      <c r="BZ242" s="25"/>
      <c r="CA242" s="25"/>
      <c r="CB242" s="25"/>
      <c r="CC242" s="25"/>
    </row>
    <row r="243" spans="26:81">
      <c r="Z243" s="76"/>
      <c r="AA243" s="76"/>
      <c r="AB243" s="76"/>
      <c r="BV243" s="25"/>
      <c r="BW243" s="25"/>
      <c r="BX243" s="25"/>
      <c r="BY243" s="25"/>
      <c r="BZ243" s="25"/>
      <c r="CA243" s="25"/>
      <c r="CB243" s="25"/>
      <c r="CC243" s="25"/>
    </row>
    <row r="244" spans="26:81">
      <c r="Z244" s="76"/>
      <c r="AA244" s="76"/>
      <c r="AB244" s="76"/>
      <c r="BV244" s="25"/>
      <c r="BW244" s="25"/>
      <c r="BX244" s="25"/>
      <c r="BY244" s="25"/>
      <c r="BZ244" s="25"/>
      <c r="CA244" s="25"/>
      <c r="CB244" s="25"/>
      <c r="CC244" s="25"/>
    </row>
    <row r="245" spans="26:81">
      <c r="Z245" s="76"/>
      <c r="AA245" s="76"/>
      <c r="AB245" s="76"/>
      <c r="BV245" s="25"/>
      <c r="BW245" s="25"/>
      <c r="BX245" s="25"/>
      <c r="BY245" s="25"/>
      <c r="BZ245" s="25"/>
      <c r="CA245" s="25"/>
      <c r="CB245" s="25"/>
      <c r="CC245" s="25"/>
    </row>
    <row r="246" spans="26:81">
      <c r="Z246" s="76"/>
      <c r="AA246" s="76"/>
      <c r="AB246" s="76"/>
      <c r="BV246" s="25"/>
      <c r="BW246" s="25"/>
      <c r="BX246" s="25"/>
      <c r="BY246" s="25"/>
      <c r="BZ246" s="25"/>
      <c r="CA246" s="25"/>
      <c r="CB246" s="25"/>
      <c r="CC246" s="25"/>
    </row>
    <row r="247" spans="26:81">
      <c r="Z247" s="76"/>
      <c r="AA247" s="76"/>
      <c r="AB247" s="76"/>
      <c r="BV247" s="25"/>
      <c r="BW247" s="25"/>
      <c r="BX247" s="25"/>
      <c r="BY247" s="25"/>
      <c r="BZ247" s="25"/>
      <c r="CA247" s="25"/>
      <c r="CB247" s="25"/>
      <c r="CC247" s="25"/>
    </row>
    <row r="248" spans="26:81">
      <c r="Z248" s="76"/>
      <c r="AA248" s="76"/>
      <c r="AB248" s="76"/>
      <c r="BV248" s="25"/>
      <c r="BW248" s="25"/>
      <c r="BX248" s="25"/>
      <c r="BY248" s="25"/>
      <c r="BZ248" s="25"/>
      <c r="CA248" s="25"/>
      <c r="CB248" s="25"/>
      <c r="CC248" s="25"/>
    </row>
    <row r="249" spans="26:81">
      <c r="Z249" s="76"/>
      <c r="AA249" s="76"/>
      <c r="AB249" s="76"/>
      <c r="BV249" s="25"/>
      <c r="BW249" s="25"/>
      <c r="BX249" s="25"/>
      <c r="BY249" s="25"/>
      <c r="BZ249" s="25"/>
      <c r="CA249" s="25"/>
      <c r="CB249" s="25"/>
      <c r="CC249" s="25"/>
    </row>
    <row r="250" spans="26:81">
      <c r="Z250" s="76"/>
      <c r="AA250" s="76"/>
      <c r="AB250" s="76"/>
      <c r="BV250" s="25"/>
      <c r="BW250" s="25"/>
      <c r="BX250" s="25"/>
      <c r="BY250" s="25"/>
      <c r="BZ250" s="25"/>
      <c r="CA250" s="25"/>
      <c r="CB250" s="25"/>
      <c r="CC250" s="25"/>
    </row>
    <row r="251" spans="26:81">
      <c r="Z251" s="76"/>
      <c r="AA251" s="76"/>
      <c r="AB251" s="76"/>
      <c r="BV251" s="25"/>
      <c r="BW251" s="25"/>
      <c r="BX251" s="25"/>
      <c r="BY251" s="25"/>
      <c r="BZ251" s="25"/>
      <c r="CA251" s="25"/>
      <c r="CB251" s="25"/>
      <c r="CC251" s="25"/>
    </row>
    <row r="252" spans="26:81">
      <c r="Z252" s="76"/>
      <c r="AA252" s="76"/>
      <c r="AB252" s="76"/>
      <c r="BV252" s="25"/>
      <c r="BW252" s="25"/>
      <c r="BX252" s="25"/>
      <c r="BY252" s="25"/>
      <c r="BZ252" s="25"/>
      <c r="CA252" s="25"/>
      <c r="CB252" s="25"/>
      <c r="CC252" s="25"/>
    </row>
    <row r="253" spans="26:81">
      <c r="Z253" s="76"/>
      <c r="AA253" s="76"/>
      <c r="AB253" s="76"/>
      <c r="BV253" s="25"/>
      <c r="BW253" s="25"/>
      <c r="BX253" s="25"/>
      <c r="BY253" s="25"/>
      <c r="BZ253" s="25"/>
      <c r="CA253" s="25"/>
      <c r="CB253" s="25"/>
      <c r="CC253" s="25"/>
    </row>
    <row r="254" spans="26:81">
      <c r="Z254" s="76"/>
      <c r="AA254" s="76"/>
      <c r="AB254" s="76"/>
      <c r="BV254" s="25"/>
      <c r="BW254" s="25"/>
      <c r="BX254" s="25"/>
      <c r="BY254" s="25"/>
      <c r="BZ254" s="25"/>
      <c r="CA254" s="25"/>
      <c r="CB254" s="25"/>
      <c r="CC254" s="25"/>
    </row>
    <row r="255" spans="26:81">
      <c r="Z255" s="76"/>
      <c r="AA255" s="76"/>
      <c r="AB255" s="76"/>
      <c r="BV255" s="25"/>
      <c r="BW255" s="25"/>
      <c r="BX255" s="25"/>
      <c r="BY255" s="25"/>
      <c r="BZ255" s="25"/>
      <c r="CA255" s="25"/>
      <c r="CB255" s="25"/>
      <c r="CC255" s="25"/>
    </row>
    <row r="256" spans="26:81">
      <c r="Z256" s="76"/>
      <c r="AA256" s="76"/>
      <c r="AB256" s="76"/>
      <c r="BV256" s="25"/>
      <c r="BW256" s="25"/>
      <c r="BX256" s="25"/>
      <c r="BY256" s="25"/>
      <c r="BZ256" s="25"/>
      <c r="CA256" s="25"/>
      <c r="CB256" s="25"/>
      <c r="CC256" s="25"/>
    </row>
    <row r="257" spans="26:81">
      <c r="Z257" s="76"/>
      <c r="AA257" s="76"/>
      <c r="AB257" s="76"/>
      <c r="BV257" s="25"/>
      <c r="BW257" s="25"/>
      <c r="BX257" s="25"/>
      <c r="BY257" s="25"/>
      <c r="BZ257" s="25"/>
      <c r="CA257" s="25"/>
      <c r="CB257" s="25"/>
      <c r="CC257" s="25"/>
    </row>
    <row r="258" spans="26:81">
      <c r="Z258" s="76"/>
      <c r="AA258" s="76"/>
      <c r="AB258" s="76"/>
      <c r="BV258" s="25"/>
      <c r="BW258" s="25"/>
      <c r="BX258" s="25"/>
      <c r="BY258" s="25"/>
      <c r="BZ258" s="25"/>
      <c r="CA258" s="25"/>
      <c r="CB258" s="25"/>
      <c r="CC258" s="25"/>
    </row>
    <row r="259" spans="26:81">
      <c r="Z259" s="76"/>
      <c r="AA259" s="76"/>
      <c r="AB259" s="76"/>
      <c r="BV259" s="25"/>
      <c r="BW259" s="25"/>
      <c r="BX259" s="25"/>
      <c r="BY259" s="25"/>
      <c r="BZ259" s="25"/>
      <c r="CA259" s="25"/>
      <c r="CB259" s="25"/>
      <c r="CC259" s="25"/>
    </row>
    <row r="260" spans="26:81">
      <c r="Z260" s="76"/>
      <c r="AA260" s="76"/>
      <c r="AB260" s="76"/>
      <c r="BV260" s="25"/>
      <c r="BW260" s="25"/>
      <c r="BX260" s="25"/>
      <c r="BY260" s="25"/>
      <c r="BZ260" s="25"/>
      <c r="CA260" s="25"/>
      <c r="CB260" s="25"/>
      <c r="CC260" s="25"/>
    </row>
    <row r="261" spans="26:81">
      <c r="Z261" s="76"/>
      <c r="AA261" s="76"/>
      <c r="AB261" s="76"/>
      <c r="BV261" s="25"/>
      <c r="BW261" s="25"/>
      <c r="BX261" s="25"/>
      <c r="BY261" s="25"/>
      <c r="BZ261" s="25"/>
      <c r="CA261" s="25"/>
      <c r="CB261" s="25"/>
      <c r="CC261" s="25"/>
    </row>
    <row r="262" spans="26:81">
      <c r="Z262" s="76"/>
      <c r="AA262" s="76"/>
      <c r="AB262" s="76"/>
      <c r="BV262" s="25"/>
      <c r="BW262" s="25"/>
      <c r="BX262" s="25"/>
      <c r="BY262" s="25"/>
      <c r="BZ262" s="25"/>
      <c r="CA262" s="25"/>
      <c r="CB262" s="25"/>
      <c r="CC262" s="25"/>
    </row>
    <row r="263" spans="26:81">
      <c r="Z263" s="76"/>
      <c r="AA263" s="76"/>
      <c r="AB263" s="76"/>
      <c r="BV263" s="25"/>
      <c r="BW263" s="25"/>
      <c r="BX263" s="25"/>
      <c r="BY263" s="25"/>
      <c r="BZ263" s="25"/>
      <c r="CA263" s="25"/>
      <c r="CB263" s="25"/>
      <c r="CC263" s="25"/>
    </row>
    <row r="264" spans="26:81">
      <c r="Z264" s="76"/>
      <c r="AA264" s="76"/>
      <c r="AB264" s="76"/>
      <c r="BV264" s="25"/>
      <c r="BW264" s="25"/>
      <c r="BX264" s="25"/>
      <c r="BY264" s="25"/>
      <c r="BZ264" s="25"/>
      <c r="CA264" s="25"/>
      <c r="CB264" s="25"/>
      <c r="CC264" s="25"/>
    </row>
    <row r="265" spans="26:81">
      <c r="Z265" s="76"/>
      <c r="AA265" s="76"/>
      <c r="AB265" s="76"/>
      <c r="BV265" s="25"/>
      <c r="BW265" s="25"/>
      <c r="BX265" s="25"/>
      <c r="BY265" s="25"/>
      <c r="BZ265" s="25"/>
      <c r="CA265" s="25"/>
      <c r="CB265" s="25"/>
      <c r="CC265" s="25"/>
    </row>
    <row r="266" spans="26:81">
      <c r="Z266" s="76"/>
      <c r="AA266" s="76"/>
      <c r="AB266" s="76"/>
      <c r="BV266" s="25"/>
      <c r="BW266" s="25"/>
      <c r="BX266" s="25"/>
      <c r="BY266" s="25"/>
      <c r="BZ266" s="25"/>
      <c r="CA266" s="25"/>
      <c r="CB266" s="25"/>
      <c r="CC266" s="25"/>
    </row>
    <row r="267" spans="26:81">
      <c r="Z267" s="76"/>
      <c r="AA267" s="76"/>
      <c r="AB267" s="76"/>
      <c r="BV267" s="25"/>
      <c r="BW267" s="25"/>
      <c r="BX267" s="25"/>
      <c r="BY267" s="25"/>
      <c r="BZ267" s="25"/>
      <c r="CA267" s="25"/>
      <c r="CB267" s="25"/>
      <c r="CC267" s="25"/>
    </row>
    <row r="268" spans="26:81">
      <c r="Z268" s="76"/>
      <c r="AA268" s="76"/>
      <c r="AB268" s="76"/>
      <c r="BV268" s="25"/>
      <c r="BW268" s="25"/>
      <c r="BX268" s="25"/>
      <c r="BY268" s="25"/>
      <c r="BZ268" s="25"/>
      <c r="CA268" s="25"/>
      <c r="CB268" s="25"/>
      <c r="CC268" s="25"/>
    </row>
    <row r="269" spans="26:81">
      <c r="Z269" s="76"/>
      <c r="AA269" s="76"/>
      <c r="AB269" s="76"/>
      <c r="BV269" s="25"/>
      <c r="BW269" s="25"/>
      <c r="BX269" s="25"/>
      <c r="BY269" s="25"/>
      <c r="BZ269" s="25"/>
      <c r="CA269" s="25"/>
      <c r="CB269" s="25"/>
      <c r="CC269" s="25"/>
    </row>
    <row r="270" spans="26:81">
      <c r="Z270" s="76"/>
      <c r="AA270" s="76"/>
      <c r="AB270" s="76"/>
      <c r="BV270" s="25"/>
      <c r="BW270" s="25"/>
      <c r="BX270" s="25"/>
      <c r="BY270" s="25"/>
      <c r="BZ270" s="25"/>
      <c r="CA270" s="25"/>
      <c r="CB270" s="25"/>
      <c r="CC270" s="25"/>
    </row>
    <row r="271" spans="26:81">
      <c r="Z271" s="76"/>
      <c r="AA271" s="76"/>
      <c r="AB271" s="76"/>
      <c r="BV271" s="25"/>
      <c r="BW271" s="25"/>
      <c r="BX271" s="25"/>
      <c r="BY271" s="25"/>
      <c r="BZ271" s="25"/>
      <c r="CA271" s="25"/>
      <c r="CB271" s="25"/>
      <c r="CC271" s="25"/>
    </row>
    <row r="272" spans="26:81">
      <c r="Z272" s="76"/>
      <c r="AA272" s="76"/>
      <c r="AB272" s="76"/>
      <c r="BV272" s="25"/>
      <c r="BW272" s="25"/>
      <c r="BX272" s="25"/>
      <c r="BY272" s="25"/>
      <c r="BZ272" s="25"/>
      <c r="CA272" s="25"/>
      <c r="CB272" s="25"/>
      <c r="CC272" s="25"/>
    </row>
    <row r="273" spans="26:81">
      <c r="Z273" s="76"/>
      <c r="AA273" s="76"/>
      <c r="AB273" s="76"/>
      <c r="BV273" s="25"/>
      <c r="BW273" s="25"/>
      <c r="BX273" s="25"/>
      <c r="BY273" s="25"/>
      <c r="BZ273" s="25"/>
      <c r="CA273" s="25"/>
      <c r="CB273" s="25"/>
      <c r="CC273" s="25"/>
    </row>
    <row r="274" spans="26:81">
      <c r="Z274" s="76"/>
      <c r="AA274" s="76"/>
      <c r="AB274" s="76"/>
      <c r="BV274" s="25"/>
      <c r="BW274" s="25"/>
      <c r="BX274" s="25"/>
      <c r="BY274" s="25"/>
      <c r="BZ274" s="25"/>
      <c r="CA274" s="25"/>
      <c r="CB274" s="25"/>
      <c r="CC274" s="25"/>
    </row>
    <row r="275" spans="26:81">
      <c r="Z275" s="76"/>
      <c r="AA275" s="76"/>
      <c r="AB275" s="76"/>
      <c r="BV275" s="25"/>
      <c r="BW275" s="25"/>
      <c r="BX275" s="25"/>
      <c r="BY275" s="25"/>
      <c r="BZ275" s="25"/>
      <c r="CA275" s="25"/>
      <c r="CB275" s="25"/>
      <c r="CC275" s="25"/>
    </row>
    <row r="276" spans="26:81">
      <c r="Z276" s="76"/>
      <c r="AA276" s="76"/>
      <c r="AB276" s="76"/>
      <c r="BV276" s="25"/>
      <c r="BW276" s="25"/>
      <c r="BX276" s="25"/>
      <c r="BY276" s="25"/>
      <c r="BZ276" s="25"/>
      <c r="CA276" s="25"/>
      <c r="CB276" s="25"/>
      <c r="CC276" s="25"/>
    </row>
    <row r="277" spans="26:81">
      <c r="Z277" s="76"/>
      <c r="AA277" s="76"/>
      <c r="AB277" s="76"/>
      <c r="BV277" s="25"/>
      <c r="BW277" s="25"/>
      <c r="BX277" s="25"/>
      <c r="BY277" s="25"/>
      <c r="BZ277" s="25"/>
      <c r="CA277" s="25"/>
      <c r="CB277" s="25"/>
      <c r="CC277" s="25"/>
    </row>
    <row r="278" spans="26:81">
      <c r="Z278" s="76"/>
      <c r="AA278" s="76"/>
      <c r="AB278" s="76"/>
      <c r="BV278" s="25"/>
      <c r="BW278" s="25"/>
      <c r="BX278" s="25"/>
      <c r="BY278" s="25"/>
      <c r="BZ278" s="25"/>
      <c r="CA278" s="25"/>
      <c r="CB278" s="25"/>
      <c r="CC278" s="25"/>
    </row>
    <row r="279" spans="26:81">
      <c r="Z279" s="76"/>
      <c r="AA279" s="76"/>
      <c r="AB279" s="76"/>
      <c r="BV279" s="25"/>
      <c r="BW279" s="25"/>
      <c r="BX279" s="25"/>
      <c r="BY279" s="25"/>
      <c r="BZ279" s="25"/>
      <c r="CA279" s="25"/>
      <c r="CB279" s="25"/>
      <c r="CC279" s="25"/>
    </row>
    <row r="280" spans="26:81">
      <c r="Z280" s="76"/>
      <c r="AA280" s="76"/>
      <c r="AB280" s="76"/>
      <c r="BV280" s="25"/>
      <c r="BW280" s="25"/>
      <c r="BX280" s="25"/>
      <c r="BY280" s="25"/>
      <c r="BZ280" s="25"/>
      <c r="CA280" s="25"/>
      <c r="CB280" s="25"/>
      <c r="CC280" s="25"/>
    </row>
    <row r="281" spans="26:81">
      <c r="Z281" s="76"/>
      <c r="AA281" s="76"/>
      <c r="AB281" s="76"/>
      <c r="BV281" s="25"/>
      <c r="BW281" s="25"/>
      <c r="BX281" s="25"/>
      <c r="BY281" s="25"/>
      <c r="BZ281" s="25"/>
      <c r="CA281" s="25"/>
      <c r="CB281" s="25"/>
      <c r="CC281" s="25"/>
    </row>
    <row r="282" spans="26:81">
      <c r="Z282" s="76"/>
      <c r="AA282" s="76"/>
      <c r="AB282" s="76"/>
      <c r="BV282" s="25"/>
      <c r="BW282" s="25"/>
      <c r="BX282" s="25"/>
      <c r="BY282" s="25"/>
      <c r="BZ282" s="25"/>
      <c r="CA282" s="25"/>
      <c r="CB282" s="25"/>
      <c r="CC282" s="25"/>
    </row>
    <row r="283" spans="26:81">
      <c r="Z283" s="76"/>
      <c r="AA283" s="76"/>
      <c r="AB283" s="76"/>
      <c r="BV283" s="25"/>
      <c r="BW283" s="25"/>
      <c r="BX283" s="25"/>
      <c r="BY283" s="25"/>
      <c r="BZ283" s="25"/>
      <c r="CA283" s="25"/>
      <c r="CB283" s="25"/>
      <c r="CC283" s="25"/>
    </row>
    <row r="284" spans="26:81">
      <c r="Z284" s="76"/>
      <c r="AA284" s="76"/>
      <c r="AB284" s="76"/>
      <c r="BV284" s="25"/>
      <c r="BW284" s="25"/>
      <c r="BX284" s="25"/>
      <c r="BY284" s="25"/>
      <c r="BZ284" s="25"/>
      <c r="CA284" s="25"/>
      <c r="CB284" s="25"/>
      <c r="CC284" s="25"/>
    </row>
    <row r="285" spans="26:81">
      <c r="Z285" s="76"/>
      <c r="AA285" s="76"/>
      <c r="AB285" s="76"/>
      <c r="BV285" s="25"/>
      <c r="BW285" s="25"/>
      <c r="BX285" s="25"/>
      <c r="BY285" s="25"/>
      <c r="BZ285" s="25"/>
      <c r="CA285" s="25"/>
      <c r="CB285" s="25"/>
      <c r="CC285" s="25"/>
    </row>
    <row r="286" spans="26:81">
      <c r="Z286" s="76"/>
      <c r="AA286" s="76"/>
      <c r="AB286" s="76"/>
      <c r="BV286" s="25"/>
      <c r="BW286" s="25"/>
      <c r="BX286" s="25"/>
      <c r="BY286" s="25"/>
      <c r="BZ286" s="25"/>
      <c r="CA286" s="25"/>
      <c r="CB286" s="25"/>
      <c r="CC286" s="25"/>
    </row>
    <row r="287" spans="26:81">
      <c r="Z287" s="76"/>
      <c r="AA287" s="76"/>
      <c r="AB287" s="76"/>
      <c r="BV287" s="25"/>
      <c r="BW287" s="25"/>
      <c r="BX287" s="25"/>
      <c r="BY287" s="25"/>
      <c r="BZ287" s="25"/>
      <c r="CA287" s="25"/>
      <c r="CB287" s="25"/>
      <c r="CC287" s="25"/>
    </row>
    <row r="288" spans="26:81">
      <c r="Z288" s="76"/>
      <c r="AA288" s="76"/>
      <c r="AB288" s="76"/>
      <c r="BV288" s="25"/>
      <c r="BW288" s="25"/>
      <c r="BX288" s="25"/>
      <c r="BY288" s="25"/>
      <c r="BZ288" s="25"/>
      <c r="CA288" s="25"/>
      <c r="CB288" s="25"/>
      <c r="CC288" s="25"/>
    </row>
    <row r="289" spans="26:81">
      <c r="Z289" s="76"/>
      <c r="AA289" s="76"/>
      <c r="AB289" s="76"/>
      <c r="BV289" s="25"/>
      <c r="BW289" s="25"/>
      <c r="BX289" s="25"/>
      <c r="BY289" s="25"/>
      <c r="BZ289" s="25"/>
      <c r="CA289" s="25"/>
      <c r="CB289" s="25"/>
      <c r="CC289" s="25"/>
    </row>
    <row r="290" spans="26:81">
      <c r="Z290" s="76"/>
      <c r="AA290" s="76"/>
      <c r="AB290" s="76"/>
      <c r="BV290" s="25"/>
      <c r="BW290" s="25"/>
      <c r="BX290" s="25"/>
      <c r="BY290" s="25"/>
      <c r="BZ290" s="25"/>
      <c r="CA290" s="25"/>
      <c r="CB290" s="25"/>
      <c r="CC290" s="25"/>
    </row>
    <row r="291" spans="26:81">
      <c r="Z291" s="76"/>
      <c r="AA291" s="76"/>
      <c r="AB291" s="76"/>
      <c r="BV291" s="25"/>
      <c r="BW291" s="25"/>
      <c r="BX291" s="25"/>
      <c r="BY291" s="25"/>
      <c r="BZ291" s="25"/>
      <c r="CA291" s="25"/>
      <c r="CB291" s="25"/>
      <c r="CC291" s="25"/>
    </row>
    <row r="292" spans="26:81">
      <c r="Z292" s="76"/>
      <c r="AA292" s="76"/>
      <c r="AB292" s="76"/>
      <c r="BV292" s="25"/>
      <c r="BW292" s="25"/>
      <c r="BX292" s="25"/>
      <c r="BY292" s="25"/>
      <c r="BZ292" s="25"/>
      <c r="CA292" s="25"/>
      <c r="CB292" s="25"/>
      <c r="CC292" s="25"/>
    </row>
    <row r="293" spans="26:81">
      <c r="Z293" s="76"/>
      <c r="AA293" s="76"/>
      <c r="AB293" s="76"/>
      <c r="BV293" s="25"/>
      <c r="BW293" s="25"/>
      <c r="BX293" s="25"/>
      <c r="BY293" s="25"/>
      <c r="BZ293" s="25"/>
      <c r="CA293" s="25"/>
      <c r="CB293" s="25"/>
      <c r="CC293" s="25"/>
    </row>
    <row r="294" spans="26:81">
      <c r="Z294" s="76"/>
      <c r="AA294" s="76"/>
      <c r="AB294" s="76"/>
      <c r="BV294" s="25"/>
      <c r="BW294" s="25"/>
      <c r="BX294" s="25"/>
      <c r="BY294" s="25"/>
      <c r="BZ294" s="25"/>
      <c r="CA294" s="25"/>
      <c r="CB294" s="25"/>
      <c r="CC294" s="25"/>
    </row>
    <row r="295" spans="26:81">
      <c r="Z295" s="76"/>
      <c r="AA295" s="76"/>
      <c r="AB295" s="76"/>
      <c r="BV295" s="25"/>
      <c r="BW295" s="25"/>
      <c r="BX295" s="25"/>
      <c r="BY295" s="25"/>
      <c r="BZ295" s="25"/>
      <c r="CA295" s="25"/>
      <c r="CB295" s="25"/>
      <c r="CC295" s="25"/>
    </row>
    <row r="296" spans="26:81">
      <c r="Z296" s="76"/>
      <c r="AA296" s="76"/>
      <c r="AB296" s="76"/>
      <c r="BV296" s="25"/>
      <c r="BW296" s="25"/>
      <c r="BX296" s="25"/>
      <c r="BY296" s="25"/>
      <c r="BZ296" s="25"/>
      <c r="CA296" s="25"/>
      <c r="CB296" s="25"/>
      <c r="CC296" s="25"/>
    </row>
    <row r="297" spans="26:81">
      <c r="Z297" s="76"/>
      <c r="AA297" s="76"/>
      <c r="AB297" s="76"/>
      <c r="BV297" s="25"/>
      <c r="BW297" s="25"/>
      <c r="BX297" s="25"/>
      <c r="BY297" s="25"/>
      <c r="BZ297" s="25"/>
      <c r="CA297" s="25"/>
      <c r="CB297" s="25"/>
      <c r="CC297" s="25"/>
    </row>
    <row r="298" spans="26:81">
      <c r="Z298" s="76"/>
      <c r="AA298" s="76"/>
      <c r="AB298" s="76"/>
      <c r="BV298" s="25"/>
      <c r="BW298" s="25"/>
      <c r="BX298" s="25"/>
      <c r="BY298" s="25"/>
      <c r="BZ298" s="25"/>
      <c r="CA298" s="25"/>
      <c r="CB298" s="25"/>
      <c r="CC298" s="25"/>
    </row>
    <row r="299" spans="26:81">
      <c r="Z299" s="76"/>
      <c r="AA299" s="76"/>
      <c r="AB299" s="76"/>
      <c r="BV299" s="25"/>
      <c r="BW299" s="25"/>
      <c r="BX299" s="25"/>
      <c r="BY299" s="25"/>
      <c r="BZ299" s="25"/>
      <c r="CA299" s="25"/>
      <c r="CB299" s="25"/>
      <c r="CC299" s="25"/>
    </row>
    <row r="300" spans="26:81">
      <c r="Z300" s="76"/>
      <c r="AA300" s="76"/>
      <c r="AB300" s="76"/>
      <c r="BV300" s="25"/>
      <c r="BW300" s="25"/>
      <c r="BX300" s="25"/>
      <c r="BY300" s="25"/>
      <c r="BZ300" s="25"/>
      <c r="CA300" s="25"/>
      <c r="CB300" s="25"/>
      <c r="CC300" s="25"/>
    </row>
    <row r="301" spans="26:81">
      <c r="Z301" s="76"/>
      <c r="AA301" s="76"/>
      <c r="AB301" s="76"/>
      <c r="BV301" s="25"/>
      <c r="BW301" s="25"/>
      <c r="BX301" s="25"/>
      <c r="BY301" s="25"/>
      <c r="BZ301" s="25"/>
      <c r="CA301" s="25"/>
      <c r="CB301" s="25"/>
      <c r="CC301" s="25"/>
    </row>
    <row r="302" spans="26:81">
      <c r="Z302" s="76"/>
      <c r="AA302" s="76"/>
      <c r="AB302" s="76"/>
      <c r="BV302" s="25"/>
      <c r="BW302" s="25"/>
      <c r="BX302" s="25"/>
      <c r="BY302" s="25"/>
      <c r="BZ302" s="25"/>
      <c r="CA302" s="25"/>
      <c r="CB302" s="25"/>
      <c r="CC302" s="25"/>
    </row>
    <row r="303" spans="26:81">
      <c r="Z303" s="76"/>
      <c r="AA303" s="76"/>
      <c r="AB303" s="76"/>
      <c r="BV303" s="25"/>
      <c r="BW303" s="25"/>
      <c r="BX303" s="25"/>
      <c r="BY303" s="25"/>
      <c r="BZ303" s="25"/>
      <c r="CA303" s="25"/>
      <c r="CB303" s="25"/>
      <c r="CC303" s="25"/>
    </row>
    <row r="304" spans="26:81">
      <c r="Z304" s="76"/>
      <c r="AA304" s="76"/>
      <c r="AB304" s="76"/>
      <c r="BV304" s="25"/>
      <c r="BW304" s="25"/>
      <c r="BX304" s="25"/>
      <c r="BY304" s="25"/>
      <c r="BZ304" s="25"/>
      <c r="CA304" s="25"/>
      <c r="CB304" s="25"/>
      <c r="CC304" s="25"/>
    </row>
    <row r="305" spans="26:81">
      <c r="Z305" s="76"/>
      <c r="AA305" s="76"/>
      <c r="AB305" s="76"/>
      <c r="BV305" s="25"/>
      <c r="BW305" s="25"/>
      <c r="BX305" s="25"/>
      <c r="BY305" s="25"/>
      <c r="BZ305" s="25"/>
      <c r="CA305" s="25"/>
      <c r="CB305" s="25"/>
      <c r="CC305" s="25"/>
    </row>
    <row r="306" spans="26:81">
      <c r="Z306" s="76"/>
      <c r="AA306" s="76"/>
      <c r="AB306" s="76"/>
      <c r="BV306" s="25"/>
      <c r="BW306" s="25"/>
      <c r="BX306" s="25"/>
      <c r="BY306" s="25"/>
      <c r="BZ306" s="25"/>
      <c r="CA306" s="25"/>
      <c r="CB306" s="25"/>
      <c r="CC306" s="25"/>
    </row>
    <row r="307" spans="26:81">
      <c r="Z307" s="76"/>
      <c r="AA307" s="76"/>
      <c r="AB307" s="76"/>
      <c r="BV307" s="25"/>
      <c r="BW307" s="25"/>
      <c r="BX307" s="25"/>
      <c r="BY307" s="25"/>
      <c r="BZ307" s="25"/>
      <c r="CA307" s="25"/>
      <c r="CB307" s="25"/>
      <c r="CC307" s="25"/>
    </row>
    <row r="308" spans="26:81">
      <c r="Z308" s="76"/>
      <c r="AA308" s="76"/>
      <c r="AB308" s="76"/>
      <c r="BV308" s="25"/>
      <c r="BW308" s="25"/>
      <c r="BX308" s="25"/>
    </row>
    <row r="309" spans="26:81">
      <c r="Z309" s="76"/>
      <c r="AA309" s="76"/>
      <c r="AB309" s="76"/>
      <c r="BV309" s="25"/>
      <c r="BW309" s="25"/>
      <c r="BX309" s="25"/>
    </row>
    <row r="310" spans="26:81">
      <c r="Z310" s="76"/>
      <c r="AA310" s="76"/>
      <c r="AB310" s="76"/>
      <c r="BV310" s="25"/>
      <c r="BW310" s="25"/>
      <c r="BX310" s="25"/>
    </row>
    <row r="311" spans="26:81">
      <c r="Z311" s="76"/>
      <c r="AA311" s="76"/>
      <c r="AB311" s="76"/>
      <c r="BV311" s="25"/>
      <c r="BW311" s="25"/>
      <c r="BX311" s="25"/>
    </row>
    <row r="312" spans="26:81">
      <c r="Z312" s="76"/>
      <c r="AA312" s="76"/>
      <c r="AB312" s="76"/>
      <c r="BV312" s="25"/>
      <c r="BW312" s="25"/>
      <c r="BX312" s="25"/>
    </row>
    <row r="313" spans="26:81">
      <c r="Z313" s="76"/>
      <c r="AA313" s="76"/>
      <c r="AB313" s="76"/>
      <c r="BV313" s="25"/>
      <c r="BW313" s="25"/>
      <c r="BX313" s="25"/>
    </row>
    <row r="314" spans="26:81">
      <c r="Z314" s="76"/>
      <c r="AA314" s="76"/>
      <c r="AB314" s="76"/>
      <c r="BV314" s="25"/>
      <c r="BW314" s="25"/>
      <c r="BX314" s="25"/>
    </row>
    <row r="315" spans="26:81">
      <c r="Z315" s="76"/>
      <c r="AA315" s="76"/>
      <c r="AB315" s="76"/>
      <c r="BV315" s="25"/>
      <c r="BW315" s="25"/>
      <c r="BX315" s="25"/>
    </row>
    <row r="316" spans="26:81">
      <c r="Z316" s="76"/>
      <c r="AA316" s="76"/>
      <c r="AB316" s="76"/>
      <c r="BV316" s="25"/>
      <c r="BW316" s="25"/>
      <c r="BX316" s="25"/>
    </row>
    <row r="317" spans="26:81">
      <c r="Z317" s="76"/>
      <c r="AA317" s="76"/>
      <c r="AB317" s="76"/>
      <c r="BV317" s="25"/>
      <c r="BW317" s="25"/>
      <c r="BX317" s="25"/>
    </row>
    <row r="318" spans="26:81">
      <c r="Z318" s="76"/>
      <c r="AA318" s="76"/>
      <c r="AB318" s="76"/>
      <c r="BV318" s="25"/>
      <c r="BW318" s="25"/>
      <c r="BX318" s="25"/>
    </row>
    <row r="319" spans="26:81">
      <c r="Z319" s="76"/>
      <c r="AA319" s="76"/>
      <c r="AB319" s="76"/>
      <c r="BV319" s="25"/>
      <c r="BW319" s="25"/>
      <c r="BX319" s="25"/>
    </row>
    <row r="320" spans="26:81">
      <c r="Z320" s="76"/>
      <c r="AA320" s="76"/>
      <c r="AB320" s="76"/>
      <c r="BV320" s="25"/>
      <c r="BW320" s="25"/>
      <c r="BX320" s="25"/>
    </row>
    <row r="321" spans="26:76">
      <c r="Z321" s="76"/>
      <c r="AA321" s="76"/>
      <c r="AB321" s="76"/>
      <c r="BV321" s="25"/>
      <c r="BW321" s="25"/>
      <c r="BX321" s="25"/>
    </row>
    <row r="322" spans="26:76">
      <c r="Z322" s="76"/>
      <c r="AA322" s="76"/>
      <c r="AB322" s="76"/>
      <c r="BV322" s="25"/>
      <c r="BW322" s="25"/>
      <c r="BX322" s="25"/>
    </row>
    <row r="323" spans="26:76">
      <c r="Z323" s="76"/>
      <c r="AA323" s="76"/>
      <c r="AB323" s="76"/>
      <c r="BV323" s="25"/>
      <c r="BW323" s="25"/>
      <c r="BX323" s="25"/>
    </row>
    <row r="324" spans="26:76">
      <c r="Z324" s="76"/>
      <c r="AA324" s="76"/>
      <c r="AB324" s="76"/>
      <c r="BV324" s="25"/>
      <c r="BW324" s="25"/>
      <c r="BX324" s="25"/>
    </row>
    <row r="325" spans="26:76">
      <c r="Z325" s="76"/>
      <c r="AA325" s="76"/>
      <c r="AB325" s="76"/>
      <c r="BV325" s="25"/>
      <c r="BW325" s="25"/>
      <c r="BX325" s="25"/>
    </row>
    <row r="326" spans="26:76">
      <c r="Z326" s="76"/>
      <c r="AA326" s="76"/>
      <c r="AB326" s="76"/>
      <c r="BV326" s="25"/>
      <c r="BW326" s="25"/>
      <c r="BX326" s="25"/>
    </row>
    <row r="327" spans="26:76">
      <c r="Z327" s="76"/>
      <c r="AA327" s="76"/>
      <c r="AB327" s="76"/>
      <c r="BV327" s="25"/>
      <c r="BW327" s="25"/>
      <c r="BX327" s="25"/>
    </row>
    <row r="328" spans="26:76">
      <c r="Z328" s="76"/>
      <c r="AA328" s="76"/>
      <c r="AB328" s="76"/>
      <c r="BV328" s="25"/>
      <c r="BW328" s="25"/>
      <c r="BX328" s="25"/>
    </row>
    <row r="329" spans="26:76">
      <c r="Z329" s="76"/>
      <c r="AA329" s="76"/>
      <c r="AB329" s="76"/>
      <c r="BV329" s="25"/>
      <c r="BW329" s="25"/>
      <c r="BX329" s="25"/>
    </row>
    <row r="330" spans="26:76">
      <c r="Z330" s="76"/>
      <c r="AA330" s="76"/>
      <c r="AB330" s="76"/>
      <c r="BV330" s="25"/>
      <c r="BW330" s="25"/>
      <c r="BX330" s="25"/>
    </row>
    <row r="331" spans="26:76">
      <c r="Z331" s="76"/>
      <c r="AA331" s="76"/>
      <c r="AB331" s="76"/>
      <c r="BV331" s="25"/>
      <c r="BW331" s="25"/>
      <c r="BX331" s="25"/>
    </row>
    <row r="332" spans="26:76">
      <c r="Z332" s="76"/>
      <c r="AA332" s="76"/>
      <c r="AB332" s="76"/>
      <c r="BV332" s="25"/>
      <c r="BW332" s="25"/>
      <c r="BX332" s="25"/>
    </row>
    <row r="333" spans="26:76">
      <c r="Z333" s="76"/>
      <c r="AA333" s="76"/>
      <c r="AB333" s="76"/>
      <c r="BV333" s="25"/>
      <c r="BW333" s="25"/>
      <c r="BX333" s="25"/>
    </row>
    <row r="334" spans="26:76">
      <c r="Z334" s="76"/>
      <c r="AA334" s="76"/>
      <c r="AB334" s="76"/>
      <c r="BV334" s="25"/>
      <c r="BW334" s="25"/>
      <c r="BX334" s="25"/>
    </row>
    <row r="335" spans="26:76">
      <c r="Z335" s="76"/>
      <c r="AA335" s="76"/>
      <c r="AB335" s="76"/>
      <c r="BV335" s="25"/>
      <c r="BW335" s="25"/>
      <c r="BX335" s="25"/>
    </row>
    <row r="336" spans="26:76">
      <c r="Z336" s="76"/>
      <c r="AA336" s="76"/>
      <c r="AB336" s="76"/>
      <c r="BV336" s="25"/>
      <c r="BW336" s="25"/>
      <c r="BX336" s="25"/>
    </row>
    <row r="337" spans="26:76">
      <c r="Z337" s="76"/>
      <c r="AA337" s="76"/>
      <c r="AB337" s="76"/>
      <c r="BV337" s="25"/>
      <c r="BW337" s="25"/>
      <c r="BX337" s="25"/>
    </row>
    <row r="338" spans="26:76">
      <c r="Z338" s="76"/>
      <c r="AA338" s="76"/>
      <c r="AB338" s="76"/>
      <c r="BV338" s="25"/>
      <c r="BW338" s="25"/>
      <c r="BX338" s="25"/>
    </row>
    <row r="339" spans="26:76">
      <c r="Z339" s="76"/>
      <c r="AA339" s="76"/>
      <c r="AB339" s="76"/>
      <c r="BV339" s="25"/>
      <c r="BW339" s="25"/>
      <c r="BX339" s="25"/>
    </row>
    <row r="340" spans="26:76">
      <c r="Z340" s="76"/>
      <c r="AA340" s="76"/>
      <c r="AB340" s="76"/>
      <c r="BV340" s="25"/>
      <c r="BW340" s="25"/>
      <c r="BX340" s="25"/>
    </row>
    <row r="341" spans="26:76">
      <c r="Z341" s="76"/>
      <c r="AA341" s="76"/>
      <c r="AB341" s="76"/>
      <c r="BV341" s="25"/>
      <c r="BW341" s="25"/>
      <c r="BX341" s="25"/>
    </row>
    <row r="342" spans="26:76">
      <c r="Z342" s="76"/>
      <c r="AA342" s="76"/>
      <c r="AB342" s="76"/>
      <c r="BV342" s="25"/>
      <c r="BW342" s="25"/>
      <c r="BX342" s="25"/>
    </row>
    <row r="343" spans="26:76">
      <c r="Z343" s="76"/>
      <c r="AA343" s="76"/>
      <c r="AB343" s="76"/>
      <c r="BV343" s="25"/>
      <c r="BW343" s="25"/>
      <c r="BX343" s="25"/>
    </row>
    <row r="344" spans="26:76">
      <c r="Z344" s="76"/>
      <c r="AA344" s="76"/>
      <c r="AB344" s="76"/>
      <c r="BV344" s="25"/>
      <c r="BW344" s="25"/>
      <c r="BX344" s="25"/>
    </row>
    <row r="345" spans="26:76">
      <c r="Z345" s="76"/>
      <c r="AA345" s="76"/>
      <c r="AB345" s="76"/>
      <c r="BV345" s="25"/>
      <c r="BW345" s="25"/>
      <c r="BX345" s="25"/>
    </row>
    <row r="346" spans="26:76">
      <c r="Z346" s="76"/>
      <c r="AA346" s="76"/>
      <c r="AB346" s="76"/>
      <c r="BV346" s="25"/>
      <c r="BW346" s="25"/>
      <c r="BX346" s="25"/>
    </row>
    <row r="347" spans="26:76">
      <c r="Z347" s="76"/>
      <c r="AA347" s="76"/>
      <c r="AB347" s="76"/>
      <c r="BV347" s="25"/>
      <c r="BW347" s="25"/>
      <c r="BX347" s="25"/>
    </row>
    <row r="348" spans="26:76">
      <c r="Z348" s="76"/>
      <c r="AA348" s="76"/>
      <c r="AB348" s="76"/>
      <c r="BV348" s="25"/>
      <c r="BW348" s="25"/>
      <c r="BX348" s="25"/>
    </row>
    <row r="349" spans="26:76">
      <c r="Z349" s="76"/>
      <c r="AA349" s="76"/>
      <c r="AB349" s="76"/>
      <c r="BV349" s="25"/>
      <c r="BW349" s="25"/>
      <c r="BX349" s="25"/>
    </row>
    <row r="350" spans="26:76">
      <c r="Z350" s="76"/>
      <c r="AA350" s="76"/>
      <c r="AB350" s="76"/>
      <c r="BV350" s="25"/>
      <c r="BW350" s="25"/>
      <c r="BX350" s="25"/>
    </row>
    <row r="351" spans="26:76">
      <c r="Z351" s="76"/>
      <c r="AA351" s="76"/>
      <c r="AB351" s="76"/>
      <c r="BV351" s="25"/>
      <c r="BW351" s="25"/>
      <c r="BX351" s="25"/>
    </row>
    <row r="352" spans="26:76">
      <c r="Z352" s="76"/>
      <c r="AA352" s="76"/>
      <c r="AB352" s="76"/>
      <c r="BV352" s="25"/>
      <c r="BW352" s="25"/>
      <c r="BX352" s="25"/>
    </row>
    <row r="353" spans="26:76">
      <c r="Z353" s="76"/>
      <c r="AA353" s="76"/>
      <c r="AB353" s="76"/>
      <c r="BV353" s="25"/>
      <c r="BW353" s="25"/>
      <c r="BX353" s="25"/>
    </row>
    <row r="354" spans="26:76">
      <c r="Z354" s="76"/>
      <c r="AA354" s="76"/>
      <c r="AB354" s="76"/>
      <c r="BV354" s="25"/>
      <c r="BW354" s="25"/>
      <c r="BX354" s="25"/>
    </row>
    <row r="355" spans="26:76">
      <c r="Z355" s="76"/>
      <c r="AA355" s="76"/>
      <c r="AB355" s="76"/>
      <c r="BV355" s="25"/>
      <c r="BW355" s="25"/>
      <c r="BX355" s="25"/>
    </row>
    <row r="356" spans="26:76">
      <c r="Z356" s="76"/>
      <c r="AA356" s="76"/>
      <c r="AB356" s="76"/>
      <c r="BV356" s="25"/>
      <c r="BW356" s="25"/>
      <c r="BX356" s="25"/>
    </row>
    <row r="357" spans="26:76">
      <c r="Z357" s="76"/>
      <c r="AA357" s="76"/>
      <c r="AB357" s="76"/>
      <c r="BV357" s="25"/>
      <c r="BW357" s="25"/>
      <c r="BX357" s="25"/>
    </row>
    <row r="358" spans="26:76">
      <c r="Z358" s="76"/>
      <c r="AA358" s="76"/>
      <c r="AB358" s="76"/>
      <c r="BV358" s="25"/>
      <c r="BW358" s="25"/>
      <c r="BX358" s="25"/>
    </row>
    <row r="359" spans="26:76">
      <c r="Z359" s="76"/>
      <c r="AA359" s="76"/>
      <c r="AB359" s="76"/>
      <c r="BV359" s="25"/>
      <c r="BW359" s="25"/>
      <c r="BX359" s="25"/>
    </row>
    <row r="360" spans="26:76">
      <c r="Z360" s="76"/>
      <c r="AA360" s="76"/>
      <c r="AB360" s="76"/>
      <c r="BV360" s="25"/>
      <c r="BW360" s="25"/>
      <c r="BX360" s="25"/>
    </row>
    <row r="361" spans="26:76">
      <c r="Z361" s="76"/>
      <c r="AA361" s="76"/>
      <c r="AB361" s="76"/>
      <c r="BV361" s="25"/>
      <c r="BW361" s="25"/>
      <c r="BX361" s="25"/>
    </row>
    <row r="362" spans="26:76">
      <c r="Z362" s="76"/>
      <c r="AA362" s="76"/>
      <c r="AB362" s="76"/>
      <c r="BV362" s="25"/>
      <c r="BW362" s="25"/>
      <c r="BX362" s="25"/>
    </row>
    <row r="363" spans="26:76">
      <c r="Z363" s="76"/>
      <c r="AA363" s="76"/>
      <c r="AB363" s="76"/>
      <c r="BV363" s="25"/>
      <c r="BW363" s="25"/>
      <c r="BX363" s="25"/>
    </row>
    <row r="364" spans="26:76">
      <c r="Z364" s="76"/>
      <c r="AA364" s="76"/>
      <c r="AB364" s="76"/>
      <c r="BV364" s="25"/>
      <c r="BW364" s="25"/>
      <c r="BX364" s="25"/>
    </row>
    <row r="365" spans="26:76">
      <c r="Z365" s="76"/>
      <c r="AA365" s="76"/>
      <c r="AB365" s="76"/>
      <c r="BV365" s="25"/>
      <c r="BW365" s="25"/>
      <c r="BX365" s="25"/>
    </row>
    <row r="366" spans="26:76">
      <c r="Z366" s="76"/>
      <c r="AA366" s="76"/>
      <c r="AB366" s="76"/>
      <c r="BV366" s="25"/>
      <c r="BW366" s="25"/>
      <c r="BX366" s="25"/>
    </row>
    <row r="367" spans="26:76">
      <c r="Z367" s="76"/>
      <c r="AA367" s="76"/>
      <c r="AB367" s="76"/>
      <c r="BV367" s="25"/>
      <c r="BW367" s="25"/>
      <c r="BX367" s="25"/>
    </row>
    <row r="368" spans="26:76">
      <c r="BV368" s="25"/>
      <c r="BW368" s="25"/>
      <c r="BX368" s="25"/>
    </row>
    <row r="369" spans="74:76">
      <c r="BV369" s="25"/>
      <c r="BW369" s="25"/>
      <c r="BX369" s="25"/>
    </row>
    <row r="370" spans="74:76">
      <c r="BV370" s="25"/>
      <c r="BW370" s="25"/>
      <c r="BX370" s="25"/>
    </row>
    <row r="371" spans="74:76">
      <c r="BV371" s="25"/>
      <c r="BW371" s="25"/>
      <c r="BX371" s="25"/>
    </row>
    <row r="372" spans="74:76">
      <c r="BV372" s="25"/>
      <c r="BW372" s="25"/>
      <c r="BX372" s="25"/>
    </row>
    <row r="373" spans="74:76">
      <c r="BV373" s="25"/>
      <c r="BW373" s="25"/>
      <c r="BX373" s="25"/>
    </row>
    <row r="374" spans="74:76">
      <c r="BV374" s="25"/>
      <c r="BW374" s="25"/>
      <c r="BX374" s="25"/>
    </row>
    <row r="375" spans="74:76">
      <c r="BV375" s="25"/>
      <c r="BW375" s="25"/>
      <c r="BX375" s="25"/>
    </row>
    <row r="376" spans="74:76">
      <c r="BV376" s="25"/>
      <c r="BW376" s="25"/>
      <c r="BX376" s="25"/>
    </row>
    <row r="377" spans="74:76">
      <c r="BV377" s="25"/>
      <c r="BW377" s="25"/>
      <c r="BX377" s="25"/>
    </row>
    <row r="378" spans="74:76">
      <c r="BV378" s="25"/>
      <c r="BW378" s="25"/>
      <c r="BX378" s="25"/>
    </row>
    <row r="379" spans="74:76">
      <c r="BV379" s="25"/>
      <c r="BW379" s="25"/>
      <c r="BX379" s="25"/>
    </row>
    <row r="380" spans="74:76">
      <c r="BV380" s="25"/>
      <c r="BW380" s="25"/>
      <c r="BX380" s="25"/>
    </row>
    <row r="381" spans="74:76">
      <c r="BV381" s="25"/>
      <c r="BW381" s="25"/>
      <c r="BX381" s="25"/>
    </row>
    <row r="382" spans="74:76">
      <c r="BV382" s="25"/>
      <c r="BW382" s="25"/>
      <c r="BX382" s="25"/>
    </row>
    <row r="383" spans="74:76">
      <c r="BV383" s="25"/>
      <c r="BW383" s="25"/>
      <c r="BX383" s="25"/>
    </row>
    <row r="384" spans="74:76">
      <c r="BV384" s="25"/>
      <c r="BW384" s="25"/>
      <c r="BX384" s="25"/>
    </row>
    <row r="385" spans="74:76">
      <c r="BV385" s="25"/>
      <c r="BW385" s="25"/>
      <c r="BX385" s="25"/>
    </row>
    <row r="386" spans="74:76">
      <c r="BV386" s="25"/>
      <c r="BW386" s="25"/>
      <c r="BX386" s="25"/>
    </row>
    <row r="387" spans="74:76">
      <c r="BV387" s="25"/>
      <c r="BW387" s="25"/>
      <c r="BX387" s="25"/>
    </row>
    <row r="388" spans="74:76">
      <c r="BV388" s="25"/>
      <c r="BW388" s="25"/>
      <c r="BX388" s="25"/>
    </row>
    <row r="389" spans="74:76">
      <c r="BV389" s="25"/>
      <c r="BW389" s="25"/>
      <c r="BX389" s="25"/>
    </row>
    <row r="390" spans="74:76">
      <c r="BV390" s="25"/>
      <c r="BW390" s="25"/>
      <c r="BX390" s="25"/>
    </row>
    <row r="391" spans="74:76">
      <c r="BV391" s="25"/>
      <c r="BW391" s="25"/>
      <c r="BX391" s="25"/>
    </row>
    <row r="392" spans="74:76">
      <c r="BV392" s="25"/>
      <c r="BW392" s="25"/>
      <c r="BX392" s="25"/>
    </row>
    <row r="393" spans="74:76">
      <c r="BV393" s="25"/>
      <c r="BW393" s="25"/>
      <c r="BX393" s="25"/>
    </row>
    <row r="394" spans="74:76">
      <c r="BV394" s="25"/>
      <c r="BW394" s="25"/>
      <c r="BX394" s="25"/>
    </row>
    <row r="395" spans="74:76">
      <c r="BV395" s="25"/>
      <c r="BW395" s="25"/>
      <c r="BX395" s="25"/>
    </row>
    <row r="396" spans="74:76">
      <c r="BV396" s="25"/>
      <c r="BW396" s="25"/>
      <c r="BX396" s="25"/>
    </row>
    <row r="397" spans="74:76">
      <c r="BV397" s="25"/>
      <c r="BW397" s="25"/>
      <c r="BX397" s="25"/>
    </row>
    <row r="398" spans="74:76">
      <c r="BV398" s="25"/>
      <c r="BW398" s="25"/>
      <c r="BX398" s="25"/>
    </row>
    <row r="399" spans="74:76">
      <c r="BV399" s="25"/>
      <c r="BW399" s="25"/>
      <c r="BX399" s="25"/>
    </row>
    <row r="400" spans="74:76">
      <c r="BV400" s="25"/>
      <c r="BW400" s="25"/>
      <c r="BX400" s="25"/>
    </row>
  </sheetData>
  <mergeCells count="12">
    <mergeCell ref="B8:C8"/>
    <mergeCell ref="B13:C13"/>
    <mergeCell ref="B24:C24"/>
    <mergeCell ref="B4:C4"/>
    <mergeCell ref="B2:C3"/>
    <mergeCell ref="I2:L3"/>
    <mergeCell ref="Z2:AD3"/>
    <mergeCell ref="R2:T3"/>
    <mergeCell ref="BK2:BP3"/>
    <mergeCell ref="BC2:BE3"/>
    <mergeCell ref="AT2:AW3"/>
    <mergeCell ref="AJ2:AN3"/>
  </mergeCells>
  <phoneticPr fontId="3" type="noConversion"/>
  <conditionalFormatting pivot="1" sqref="J10:J38">
    <cfRule type="colorScale" priority="47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K10:K38">
    <cfRule type="colorScale" priority="46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L10:L38">
    <cfRule type="iconSet" priority="31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T51">
    <cfRule type="dataBar" priority="30">
      <dataBar>
        <cfvo type="min" val="0"/>
        <cfvo type="max" val="0"/>
        <color rgb="FF008AEF"/>
      </dataBar>
    </cfRule>
  </conditionalFormatting>
  <conditionalFormatting pivot="1" sqref="AU10:AU38">
    <cfRule type="iconSet" priority="29">
      <iconSet iconSet="4Rating">
        <cfvo type="percent" val="0"/>
        <cfvo type="percent" val="25"/>
        <cfvo type="percent" val="50"/>
        <cfvo type="percent" val="75"/>
      </iconSet>
    </cfRule>
  </conditionalFormatting>
  <conditionalFormatting pivot="1" sqref="S10:S38">
    <cfRule type="colorScale" priority="28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T10:T38">
    <cfRule type="colorScale" priority="27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K10:AK38">
    <cfRule type="colorScale" priority="25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L10:AL38">
    <cfRule type="colorScale" priority="23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M10:AM38">
    <cfRule type="colorScale" priority="20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N10:AN38">
    <cfRule type="colorScale" priority="16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V10:AV38">
    <cfRule type="colorScale" priority="15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W10:AW38">
    <cfRule type="colorScale" priority="14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BE10:BE38">
    <cfRule type="colorScale" priority="13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BD10:BD38">
    <cfRule type="iconSet" priority="12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BN10:BN20">
    <cfRule type="colorScale" priority="11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BO10:BO20">
    <cfRule type="colorScale" priority="8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BP10:BP20">
    <cfRule type="iconSet" priority="7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AC10:AC38">
    <cfRule type="colorScale" priority="2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D10:AD38">
    <cfRule type="colorScale" priority="1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pageMargins left="0.7" right="0.7" top="0.75" bottom="0.75" header="0.3" footer="0.3"/>
  <pageSetup paperSize="9" orientation="portrait" r:id="rId8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tabColor rgb="FF00B0F0"/>
  </sheetPr>
  <dimension ref="A1:Z1200"/>
  <sheetViews>
    <sheetView zoomScale="80" zoomScaleNormal="80" workbookViewId="0">
      <selection activeCell="AA28" sqref="AA28"/>
    </sheetView>
  </sheetViews>
  <sheetFormatPr defaultRowHeight="15"/>
  <cols>
    <col min="1" max="1" width="2" style="16" customWidth="1"/>
    <col min="2" max="2" width="4" style="16" customWidth="1"/>
    <col min="3" max="3" width="10.85546875" style="16" customWidth="1"/>
    <col min="4" max="10" width="9.140625" style="16"/>
    <col min="11" max="11" width="10.85546875" style="16" customWidth="1"/>
    <col min="12" max="12" width="9.140625" style="16"/>
    <col min="13" max="13" width="3.85546875" style="16" customWidth="1"/>
    <col min="14" max="15" width="9.140625" style="16"/>
    <col min="16" max="16" width="10.85546875" style="16" customWidth="1"/>
    <col min="17" max="16384" width="9.140625" style="16"/>
  </cols>
  <sheetData>
    <row r="1" spans="1:26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213" spans="3:18">
      <c r="C213" s="16">
        <f>Сводный!$AJ10</f>
        <v>40147</v>
      </c>
      <c r="E213" s="16">
        <f>GETPIVOTDATA("Open",Сводный!$AJ$8,"Дата",DATE(YEAR(Сводный!$AJ10),MONTH(Сводный!$AJ10),DAY(Сводный!$AJ10)))</f>
        <v>0</v>
      </c>
      <c r="F213" s="16">
        <f>GETPIVOTDATA("Hi",Сводный!$AJ$8,"Дата",DATE(YEAR(Сводный!$AJ10),MONTH(Сводный!$AJ10),DAY(Сводный!$AJ10)))</f>
        <v>19.579999999999771</v>
      </c>
      <c r="G213" s="16">
        <f>GETPIVOTDATA("Low",Сводный!$AJ$8,"Дата",DATE(YEAR(Сводный!$AJ10),MONTH(Сводный!$AJ10),DAY(Сводный!$AJ10)))</f>
        <v>-175.64000000000021</v>
      </c>
      <c r="H213" s="16">
        <f>GETPIVOTDATA("Close",Сводный!$AJ$8,"Дата",DATE(YEAR(Сводный!$AJ10),MONTH(Сводный!$AJ10),DAY(Сводный!$AJ10)))</f>
        <v>-175.64000000000021</v>
      </c>
      <c r="K213" s="16">
        <f>Сводный!AT10</f>
        <v>40147</v>
      </c>
      <c r="L213" s="16">
        <f>GETPIVOTDATA("Кол-во сделок",Сводный!$AT$8,"Дата",DATE(YEAR(Сводный!$AT10),MONTH(Сводный!$AT10),DAY(Сводный!$AT10)))</f>
        <v>16</v>
      </c>
      <c r="M213" s="16">
        <f>GETPIVOTDATA("Результат",Сводный!$AT$8,"Дата",DATE(YEAR(Сводный!$AT10),MONTH(Сводный!$AT10),DAY(Сводный!$AT10)))</f>
        <v>-175.64000000000021</v>
      </c>
      <c r="P213" s="16">
        <f>Сводный!BC10</f>
        <v>40147</v>
      </c>
      <c r="Q213" s="16">
        <f>GETPIVOTDATA("Объем",Сводный!$BC$8,"Дата",DATE(YEAR(Сводный!$BC10),MONTH(Сводный!$BC10),DAY(Сводный!$BC10)))</f>
        <v>1700</v>
      </c>
      <c r="R213" s="16">
        <f>GETPIVOTDATA("Результат",Сводный!$BC$8,"Дата",DATE(YEAR(Сводный!$BC10),MONTH(Сводный!$BC10),DAY(Сводный!$BC10)))</f>
        <v>-175.64000000000021</v>
      </c>
    </row>
    <row r="214" spans="3:18">
      <c r="C214" s="16">
        <f>Сводный!$AJ11</f>
        <v>40150</v>
      </c>
      <c r="E214" s="16">
        <f>GETPIVOTDATA("Open",Сводный!$AJ$8,"Дата",DATE(YEAR(Сводный!$AJ11),MONTH(Сводный!$AJ11),DAY(Сводный!$AJ11)))</f>
        <v>-175.64000000000021</v>
      </c>
      <c r="F214" s="16">
        <f>GETPIVOTDATA("Hi",Сводный!$AJ$8,"Дата",DATE(YEAR(Сводный!$AJ11),MONTH(Сводный!$AJ11),DAY(Сводный!$AJ11)))</f>
        <v>65.83</v>
      </c>
      <c r="G214" s="16">
        <f>GETPIVOTDATA("Low",Сводный!$AJ$8,"Дата",DATE(YEAR(Сводный!$AJ11),MONTH(Сводный!$AJ11),DAY(Сводный!$AJ11)))</f>
        <v>25.990000000000009</v>
      </c>
      <c r="H214" s="16">
        <f>GETPIVOTDATA("Close",Сводный!$AJ$8,"Дата",DATE(YEAR(Сводный!$AJ11),MONTH(Сводный!$AJ11),DAY(Сводный!$AJ11)))</f>
        <v>50.93</v>
      </c>
      <c r="K214" s="16">
        <f>Сводный!AT11</f>
        <v>40150</v>
      </c>
      <c r="L214" s="16">
        <f>GETPIVOTDATA("Кол-во сделок",Сводный!$AT$8,"Дата",DATE(YEAR(Сводный!$AT11),MONTH(Сводный!$AT11),DAY(Сводный!$AT11)))</f>
        <v>7</v>
      </c>
      <c r="M214" s="16">
        <f>GETPIVOTDATA("Результат",Сводный!$AT$8,"Дата",DATE(YEAR(Сводный!$AT11),MONTH(Сводный!$AT11),DAY(Сводный!$AT11)))</f>
        <v>226.57000000000022</v>
      </c>
      <c r="P214" s="16">
        <f>Сводный!BC11</f>
        <v>40150</v>
      </c>
      <c r="Q214" s="16">
        <f>GETPIVOTDATA("Объем",Сводный!$BC$8,"Дата",DATE(YEAR(Сводный!$BC11),MONTH(Сводный!$BC11),DAY(Сводный!$BC11)))</f>
        <v>1000</v>
      </c>
      <c r="R214" s="16">
        <f>GETPIVOTDATA("Результат",Сводный!$BC$8,"Дата",DATE(YEAR(Сводный!$BC11),MONTH(Сводный!$BC11),DAY(Сводный!$BC11)))</f>
        <v>226.57000000000022</v>
      </c>
    </row>
    <row r="215" spans="3:18">
      <c r="C215" s="16">
        <f>Сводный!$AJ12</f>
        <v>40151</v>
      </c>
      <c r="E215" s="16">
        <f>GETPIVOTDATA("Open",Сводный!$AJ$8,"Дата",DATE(YEAR(Сводный!$AJ12),MONTH(Сводный!$AJ12),DAY(Сводный!$AJ12)))</f>
        <v>50.93</v>
      </c>
      <c r="F215" s="16">
        <f>GETPIVOTDATA("Hi",Сводный!$AJ$8,"Дата",DATE(YEAR(Сводный!$AJ12),MONTH(Сводный!$AJ12),DAY(Сводный!$AJ12)))</f>
        <v>12.130000000001822</v>
      </c>
      <c r="G215" s="16">
        <f>GETPIVOTDATA("Low",Сводный!$AJ$8,"Дата",DATE(YEAR(Сводный!$AJ12),MONTH(Сводный!$AJ12),DAY(Сводный!$AJ12)))</f>
        <v>-7.6299999999984065</v>
      </c>
      <c r="H215" s="16">
        <f>GETPIVOTDATA("Close",Сводный!$AJ$8,"Дата",DATE(YEAR(Сводный!$AJ12),MONTH(Сводный!$AJ12),DAY(Сводный!$AJ12)))</f>
        <v>-7.6299999999984065</v>
      </c>
      <c r="K215" s="16">
        <f>Сводный!AT12</f>
        <v>40151</v>
      </c>
      <c r="L215" s="16">
        <f>GETPIVOTDATA("Кол-во сделок",Сводный!$AT$8,"Дата",DATE(YEAR(Сводный!$AT12),MONTH(Сводный!$AT12),DAY(Сводный!$AT12)))</f>
        <v>3</v>
      </c>
      <c r="M215" s="16">
        <f>GETPIVOTDATA("Результат",Сводный!$AT$8,"Дата",DATE(YEAR(Сводный!$AT12),MONTH(Сводный!$AT12),DAY(Сводный!$AT12)))</f>
        <v>-58.559999999998404</v>
      </c>
      <c r="P215" s="16">
        <f>Сводный!BC12</f>
        <v>40151</v>
      </c>
      <c r="Q215" s="16">
        <f>GETPIVOTDATA("Объем",Сводный!$BC$8,"Дата",DATE(YEAR(Сводный!$BC12),MONTH(Сводный!$BC12),DAY(Сводный!$BC12)))</f>
        <v>600</v>
      </c>
      <c r="R215" s="16">
        <f>GETPIVOTDATA("Результат",Сводный!$BC$8,"Дата",DATE(YEAR(Сводный!$BC12),MONTH(Сводный!$BC12),DAY(Сводный!$BC12)))</f>
        <v>-58.559999999998404</v>
      </c>
    </row>
    <row r="216" spans="3:18">
      <c r="C216" s="16">
        <f>Сводный!$AJ13</f>
        <v>40154</v>
      </c>
      <c r="E216" s="16">
        <f>GETPIVOTDATA("Open",Сводный!$AJ$8,"Дата",DATE(YEAR(Сводный!$AJ13),MONTH(Сводный!$AJ13),DAY(Сводный!$AJ13)))</f>
        <v>-7.6299999999984065</v>
      </c>
      <c r="F216" s="16">
        <f>GETPIVOTDATA("Hi",Сводный!$AJ$8,"Дата",DATE(YEAR(Сводный!$AJ13),MONTH(Сводный!$AJ13),DAY(Сводный!$AJ13)))</f>
        <v>46.780000000000683</v>
      </c>
      <c r="G216" s="16">
        <f>GETPIVOTDATA("Low",Сводный!$AJ$8,"Дата",DATE(YEAR(Сводный!$AJ13),MONTH(Сводный!$AJ13),DAY(Сводный!$AJ13)))</f>
        <v>-31.29999999999886</v>
      </c>
      <c r="H216" s="16">
        <f>GETPIVOTDATA("Close",Сводный!$AJ$8,"Дата",DATE(YEAR(Сводный!$AJ13),MONTH(Сводный!$AJ13),DAY(Сводный!$AJ13)))</f>
        <v>38.290000000000681</v>
      </c>
      <c r="K216" s="16">
        <f>Сводный!AT13</f>
        <v>40154</v>
      </c>
      <c r="L216" s="16">
        <f>GETPIVOTDATA("Кол-во сделок",Сводный!$AT$8,"Дата",DATE(YEAR(Сводный!$AT13),MONTH(Сводный!$AT13),DAY(Сводный!$AT13)))</f>
        <v>12</v>
      </c>
      <c r="M216" s="16">
        <f>GETPIVOTDATA("Результат",Сводный!$AT$8,"Дата",DATE(YEAR(Сводный!$AT13),MONTH(Сводный!$AT13),DAY(Сводный!$AT13)))</f>
        <v>45.919999999999085</v>
      </c>
      <c r="P216" s="16">
        <f>Сводный!BC13</f>
        <v>40154</v>
      </c>
      <c r="Q216" s="16">
        <f>GETPIVOTDATA("Объем",Сводный!$BC$8,"Дата",DATE(YEAR(Сводный!$BC13),MONTH(Сводный!$BC13),DAY(Сводный!$BC13)))</f>
        <v>1200</v>
      </c>
      <c r="R216" s="16">
        <f>GETPIVOTDATA("Результат",Сводный!$BC$8,"Дата",DATE(YEAR(Сводный!$BC13),MONTH(Сводный!$BC13),DAY(Сводный!$BC13)))</f>
        <v>45.919999999999085</v>
      </c>
    </row>
    <row r="217" spans="3:18">
      <c r="C217" s="16">
        <f>Сводный!$AJ14</f>
        <v>40155</v>
      </c>
      <c r="E217" s="16">
        <f>GETPIVOTDATA("Open",Сводный!$AJ$8,"Дата",DATE(YEAR(Сводный!$AJ14),MONTH(Сводный!$AJ14),DAY(Сводный!$AJ14)))</f>
        <v>38.290000000000681</v>
      </c>
      <c r="F217" s="16">
        <f>GETPIVOTDATA("Hi",Сводный!$AJ$8,"Дата",DATE(YEAR(Сводный!$AJ14),MONTH(Сводный!$AJ14),DAY(Сводный!$AJ14)))</f>
        <v>42.294350000001138</v>
      </c>
      <c r="G217" s="16">
        <f>GETPIVOTDATA("Low",Сводный!$AJ$8,"Дата",DATE(YEAR(Сводный!$AJ14),MONTH(Сводный!$AJ14),DAY(Сводный!$AJ14)))</f>
        <v>29.092610000000228</v>
      </c>
      <c r="H217" s="16">
        <f>GETPIVOTDATA("Close",Сводный!$AJ$8,"Дата",DATE(YEAR(Сводный!$AJ14),MONTH(Сводный!$AJ14),DAY(Сводный!$AJ14)))</f>
        <v>37.895220000001139</v>
      </c>
      <c r="K217" s="16">
        <f>Сводный!AT14</f>
        <v>40155</v>
      </c>
      <c r="L217" s="16">
        <f>GETPIVOTDATA("Кол-во сделок",Сводный!$AT$8,"Дата",DATE(YEAR(Сводный!$AT14),MONTH(Сводный!$AT14),DAY(Сводный!$AT14)))</f>
        <v>4</v>
      </c>
      <c r="M217" s="16">
        <f>GETPIVOTDATA("Результат",Сводный!$AT$8,"Дата",DATE(YEAR(Сводный!$AT14),MONTH(Сводный!$AT14),DAY(Сводный!$AT14)))</f>
        <v>-0.3947799999995425</v>
      </c>
      <c r="P217" s="16">
        <f>Сводный!BC14</f>
        <v>40155</v>
      </c>
      <c r="Q217" s="16">
        <f>GETPIVOTDATA("Объем",Сводный!$BC$8,"Дата",DATE(YEAR(Сводный!$BC14),MONTH(Сводный!$BC14),DAY(Сводный!$BC14)))</f>
        <v>600</v>
      </c>
      <c r="R217" s="16">
        <f>GETPIVOTDATA("Результат",Сводный!$BC$8,"Дата",DATE(YEAR(Сводный!$BC14),MONTH(Сводный!$BC14),DAY(Сводный!$BC14)))</f>
        <v>-0.3947799999995425</v>
      </c>
    </row>
    <row r="218" spans="3:18">
      <c r="C218" s="16">
        <f>Сводный!$AJ15</f>
        <v>40156</v>
      </c>
      <c r="E218" s="16">
        <f>GETPIVOTDATA("Open",Сводный!$AJ$8,"Дата",DATE(YEAR(Сводный!$AJ15),MONTH(Сводный!$AJ15),DAY(Сводный!$AJ15)))</f>
        <v>37.895220000001139</v>
      </c>
      <c r="F218" s="16">
        <f>GETPIVOTDATA("Hi",Сводный!$AJ$8,"Дата",DATE(YEAR(Сводный!$AJ15),MONTH(Сводный!$AJ15),DAY(Сводный!$AJ15)))</f>
        <v>134.81522000000183</v>
      </c>
      <c r="G218" s="16">
        <f>GETPIVOTDATA("Low",Сводный!$AJ$8,"Дата",DATE(YEAR(Сводный!$AJ15),MONTH(Сводный!$AJ15),DAY(Сводный!$AJ15)))</f>
        <v>-51.069579999999092</v>
      </c>
      <c r="H218" s="16">
        <f>GETPIVOTDATA("Close",Сводный!$AJ$8,"Дата",DATE(YEAR(Сводный!$AJ15),MONTH(Сводный!$AJ15),DAY(Сводный!$AJ15)))</f>
        <v>134.81522000000183</v>
      </c>
      <c r="K218" s="16">
        <f>Сводный!AT15</f>
        <v>40156</v>
      </c>
      <c r="L218" s="16">
        <f>GETPIVOTDATA("Кол-во сделок",Сводный!$AT$8,"Дата",DATE(YEAR(Сводный!$AT15),MONTH(Сводный!$AT15),DAY(Сводный!$AT15)))</f>
        <v>16</v>
      </c>
      <c r="M218" s="16">
        <f>GETPIVOTDATA("Результат",Сводный!$AT$8,"Дата",DATE(YEAR(Сводный!$AT15),MONTH(Сводный!$AT15),DAY(Сводный!$AT15)))</f>
        <v>96.920000000000698</v>
      </c>
      <c r="P218" s="16">
        <f>Сводный!BC15</f>
        <v>40156</v>
      </c>
      <c r="Q218" s="16">
        <f>GETPIVOTDATA("Объем",Сводный!$BC$8,"Дата",DATE(YEAR(Сводный!$BC15),MONTH(Сводный!$BC15),DAY(Сводный!$BC15)))</f>
        <v>2500</v>
      </c>
      <c r="R218" s="16">
        <f>GETPIVOTDATA("Результат",Сводный!$BC$8,"Дата",DATE(YEAR(Сводный!$BC15),MONTH(Сводный!$BC15),DAY(Сводный!$BC15)))</f>
        <v>96.920000000000698</v>
      </c>
    </row>
    <row r="219" spans="3:18">
      <c r="C219" s="16">
        <f>Сводный!$AJ16</f>
        <v>40161</v>
      </c>
      <c r="E219" s="16">
        <f>GETPIVOTDATA("Open",Сводный!$AJ$8,"Дата",DATE(YEAR(Сводный!$AJ16),MONTH(Сводный!$AJ16),DAY(Сводный!$AJ16)))</f>
        <v>134.81522000000183</v>
      </c>
      <c r="F219" s="16">
        <f>GETPIVOTDATA("Hi",Сводный!$AJ$8,"Дата",DATE(YEAR(Сводный!$AJ16),MONTH(Сводный!$AJ16),DAY(Сводный!$AJ16)))</f>
        <v>151.82522000000188</v>
      </c>
      <c r="G219" s="16">
        <f>GETPIVOTDATA("Low",Сводный!$AJ$8,"Дата",DATE(YEAR(Сводный!$AJ16),MONTH(Сводный!$AJ16),DAY(Сводный!$AJ16)))</f>
        <v>-4.0347799999981042</v>
      </c>
      <c r="H219" s="16">
        <f>GETPIVOTDATA("Close",Сводный!$AJ$8,"Дата",DATE(YEAR(Сводный!$AJ16),MONTH(Сводный!$AJ16),DAY(Сводный!$AJ16)))</f>
        <v>-4.0347799999981042</v>
      </c>
      <c r="K219" s="16">
        <f>Сводный!AT16</f>
        <v>40161</v>
      </c>
      <c r="L219" s="16">
        <f>GETPIVOTDATA("Кол-во сделок",Сводный!$AT$8,"Дата",DATE(YEAR(Сводный!$AT16),MONTH(Сводный!$AT16),DAY(Сводный!$AT16)))</f>
        <v>22</v>
      </c>
      <c r="M219" s="16">
        <f>GETPIVOTDATA("Результат",Сводный!$AT$8,"Дата",DATE(YEAR(Сводный!$AT16),MONTH(Сводный!$AT16),DAY(Сводный!$AT16)))</f>
        <v>-138.85</v>
      </c>
      <c r="P219" s="16">
        <f>Сводный!BC16</f>
        <v>40161</v>
      </c>
      <c r="Q219" s="16">
        <f>GETPIVOTDATA("Объем",Сводный!$BC$8,"Дата",DATE(YEAR(Сводный!$BC16),MONTH(Сводный!$BC16),DAY(Сводный!$BC16)))</f>
        <v>2200</v>
      </c>
      <c r="R219" s="16">
        <f>GETPIVOTDATA("Результат",Сводный!$BC$8,"Дата",DATE(YEAR(Сводный!$BC16),MONTH(Сводный!$BC16),DAY(Сводный!$BC16)))</f>
        <v>-138.85</v>
      </c>
    </row>
    <row r="220" spans="3:18">
      <c r="C220" s="16">
        <f>Сводный!$AJ17</f>
        <v>40162</v>
      </c>
      <c r="E220" s="16">
        <f>GETPIVOTDATA("Open",Сводный!$AJ$8,"Дата",DATE(YEAR(Сводный!$AJ17),MONTH(Сводный!$AJ17),DAY(Сводный!$AJ17)))</f>
        <v>-4.0347799999981042</v>
      </c>
      <c r="F220" s="16">
        <f>GETPIVOTDATA("Hi",Сводный!$AJ$8,"Дата",DATE(YEAR(Сводный!$AJ17),MONTH(Сводный!$AJ17),DAY(Сводный!$AJ17)))</f>
        <v>36.645220000001892</v>
      </c>
      <c r="G220" s="16">
        <f>GETPIVOTDATA("Low",Сводный!$AJ$8,"Дата",DATE(YEAR(Сводный!$AJ17),MONTH(Сводный!$AJ17),DAY(Сводный!$AJ17)))</f>
        <v>-68.594779999997201</v>
      </c>
      <c r="H220" s="16">
        <f>GETPIVOTDATA("Close",Сводный!$AJ$8,"Дата",DATE(YEAR(Сводный!$AJ17),MONTH(Сводный!$AJ17),DAY(Сводный!$AJ17)))</f>
        <v>-68.594779999997201</v>
      </c>
      <c r="K220" s="16">
        <f>Сводный!AT17</f>
        <v>40162</v>
      </c>
      <c r="L220" s="16">
        <f>GETPIVOTDATA("Кол-во сделок",Сводный!$AT$8,"Дата",DATE(YEAR(Сводный!$AT17),MONTH(Сводный!$AT17),DAY(Сводный!$AT17)))</f>
        <v>17</v>
      </c>
      <c r="M220" s="16">
        <f>GETPIVOTDATA("Результат",Сводный!$AT$8,"Дата",DATE(YEAR(Сводный!$AT17),MONTH(Сводный!$AT17),DAY(Сводный!$AT17)))</f>
        <v>-64.559999999999107</v>
      </c>
      <c r="P220" s="16">
        <f>Сводный!BC17</f>
        <v>40162</v>
      </c>
      <c r="Q220" s="16">
        <f>GETPIVOTDATA("Объем",Сводный!$BC$8,"Дата",DATE(YEAR(Сводный!$BC17),MONTH(Сводный!$BC17),DAY(Сводный!$BC17)))</f>
        <v>2100</v>
      </c>
      <c r="R220" s="16">
        <f>GETPIVOTDATA("Результат",Сводный!$BC$8,"Дата",DATE(YEAR(Сводный!$BC17),MONTH(Сводный!$BC17),DAY(Сводный!$BC17)))</f>
        <v>-64.559999999999107</v>
      </c>
    </row>
    <row r="221" spans="3:18">
      <c r="C221" s="16">
        <f>Сводный!$AJ18</f>
        <v>40163</v>
      </c>
      <c r="E221" s="16">
        <f>GETPIVOTDATA("Open",Сводный!$AJ$8,"Дата",DATE(YEAR(Сводный!$AJ18),MONTH(Сводный!$AJ18),DAY(Сводный!$AJ18)))</f>
        <v>-68.594779999997201</v>
      </c>
      <c r="F221" s="16">
        <f>GETPIVOTDATA("Hi",Сводный!$AJ$8,"Дата",DATE(YEAR(Сводный!$AJ18),MONTH(Сводный!$AJ18),DAY(Сводный!$AJ18)))</f>
        <v>-68.234779999997201</v>
      </c>
      <c r="G221" s="16">
        <f>GETPIVOTDATA("Low",Сводный!$AJ$8,"Дата",DATE(YEAR(Сводный!$AJ18),MONTH(Сводный!$AJ18),DAY(Сводный!$AJ18)))</f>
        <v>-99.614779999997197</v>
      </c>
      <c r="H221" s="16">
        <f>GETPIVOTDATA("Close",Сводный!$AJ$8,"Дата",DATE(YEAR(Сводный!$AJ18),MONTH(Сводный!$AJ18),DAY(Сводный!$AJ18)))</f>
        <v>-99.614779999997197</v>
      </c>
      <c r="K221" s="16">
        <f>Сводный!AT18</f>
        <v>40163</v>
      </c>
      <c r="L221" s="16">
        <f>GETPIVOTDATA("Кол-во сделок",Сводный!$AT$8,"Дата",DATE(YEAR(Сводный!$AT18),MONTH(Сводный!$AT18),DAY(Сводный!$AT18)))</f>
        <v>4</v>
      </c>
      <c r="M221" s="16">
        <f>GETPIVOTDATA("Результат",Сводный!$AT$8,"Дата",DATE(YEAR(Сводный!$AT18),MONTH(Сводный!$AT18),DAY(Сводный!$AT18)))</f>
        <v>-31.02</v>
      </c>
      <c r="P221" s="16">
        <f>Сводный!BC18</f>
        <v>40163</v>
      </c>
      <c r="Q221" s="16">
        <f>GETPIVOTDATA("Объем",Сводный!$BC$8,"Дата",DATE(YEAR(Сводный!$BC18),MONTH(Сводный!$BC18),DAY(Сводный!$BC18)))</f>
        <v>400</v>
      </c>
      <c r="R221" s="16">
        <f>GETPIVOTDATA("Результат",Сводный!$BC$8,"Дата",DATE(YEAR(Сводный!$BC18),MONTH(Сводный!$BC18),DAY(Сводный!$BC18)))</f>
        <v>-31.02</v>
      </c>
    </row>
    <row r="222" spans="3:18">
      <c r="C222" s="16">
        <f>Сводный!$AJ19</f>
        <v>40168</v>
      </c>
      <c r="E222" s="16">
        <f>GETPIVOTDATA("Open",Сводный!$AJ$8,"Дата",DATE(YEAR(Сводный!$AJ19),MONTH(Сводный!$AJ19),DAY(Сводный!$AJ19)))</f>
        <v>-99.614779999997197</v>
      </c>
      <c r="F222" s="16">
        <f>GETPIVOTDATA("Hi",Сводный!$AJ$8,"Дата",DATE(YEAR(Сводный!$AJ19),MONTH(Сводный!$AJ19),DAY(Сводный!$AJ19)))</f>
        <v>-112.19477999999719</v>
      </c>
      <c r="G222" s="16">
        <f>GETPIVOTDATA("Low",Сводный!$AJ$8,"Дата",DATE(YEAR(Сводный!$AJ19),MONTH(Сводный!$AJ19),DAY(Сводный!$AJ19)))</f>
        <v>-168.57477999999779</v>
      </c>
      <c r="H222" s="16">
        <f>GETPIVOTDATA("Close",Сводный!$AJ$8,"Дата",DATE(YEAR(Сводный!$AJ19),MONTH(Сводный!$AJ19),DAY(Сводный!$AJ19)))</f>
        <v>-168.57477999999779</v>
      </c>
      <c r="K222" s="16">
        <f>Сводный!AT19</f>
        <v>40168</v>
      </c>
      <c r="L222" s="16">
        <f>GETPIVOTDATA("Кол-во сделок",Сводный!$AT$8,"Дата",DATE(YEAR(Сводный!$AT19),MONTH(Сводный!$AT19),DAY(Сводный!$AT19)))</f>
        <v>8</v>
      </c>
      <c r="M222" s="16">
        <f>GETPIVOTDATA("Результат",Сводный!$AT$8,"Дата",DATE(YEAR(Сводный!$AT19),MONTH(Сводный!$AT19),DAY(Сводный!$AT19)))</f>
        <v>-68.960000000000576</v>
      </c>
      <c r="P222" s="16">
        <f>Сводный!BC19</f>
        <v>40168</v>
      </c>
      <c r="Q222" s="16">
        <f>GETPIVOTDATA("Объем",Сводный!$BC$8,"Дата",DATE(YEAR(Сводный!$BC19),MONTH(Сводный!$BC19),DAY(Сводный!$BC19)))</f>
        <v>800</v>
      </c>
      <c r="R222" s="16">
        <f>GETPIVOTDATA("Результат",Сводный!$BC$8,"Дата",DATE(YEAR(Сводный!$BC19),MONTH(Сводный!$BC19),DAY(Сводный!$BC19)))</f>
        <v>-68.960000000000576</v>
      </c>
    </row>
    <row r="223" spans="3:18">
      <c r="C223" s="16">
        <f>Сводный!$AJ20</f>
        <v>40169</v>
      </c>
      <c r="E223" s="16">
        <f>GETPIVOTDATA("Open",Сводный!$AJ$8,"Дата",DATE(YEAR(Сводный!$AJ20),MONTH(Сводный!$AJ20),DAY(Сводный!$AJ20)))</f>
        <v>-168.57477999999779</v>
      </c>
      <c r="F223" s="16">
        <f>GETPIVOTDATA("Hi",Сводный!$AJ$8,"Дата",DATE(YEAR(Сводный!$AJ20),MONTH(Сводный!$AJ20),DAY(Сводный!$AJ20)))</f>
        <v>-162.09477999999822</v>
      </c>
      <c r="G223" s="16">
        <f>GETPIVOTDATA("Low",Сводный!$AJ$8,"Дата",DATE(YEAR(Сводный!$AJ20),MONTH(Сводный!$AJ20),DAY(Сводный!$AJ20)))</f>
        <v>-281.2047799999977</v>
      </c>
      <c r="H223" s="16">
        <f>GETPIVOTDATA("Close",Сводный!$AJ$8,"Дата",DATE(YEAR(Сводный!$AJ20),MONTH(Сводный!$AJ20),DAY(Сводный!$AJ20)))</f>
        <v>-281.2047799999977</v>
      </c>
      <c r="K223" s="16">
        <f>Сводный!AT20</f>
        <v>40169</v>
      </c>
      <c r="L223" s="16">
        <f>GETPIVOTDATA("Кол-во сделок",Сводный!$AT$8,"Дата",DATE(YEAR(Сводный!$AT20),MONTH(Сводный!$AT20),DAY(Сводный!$AT20)))</f>
        <v>19</v>
      </c>
      <c r="M223" s="16">
        <f>GETPIVOTDATA("Результат",Сводный!$AT$8,"Дата",DATE(YEAR(Сводный!$AT20),MONTH(Сводный!$AT20),DAY(Сводный!$AT20)))</f>
        <v>-112.63000000000001</v>
      </c>
      <c r="P223" s="16">
        <f>Сводный!BC20</f>
        <v>40169</v>
      </c>
      <c r="Q223" s="16">
        <f>GETPIVOTDATA("Объем",Сводный!$BC$8,"Дата",DATE(YEAR(Сводный!$BC20),MONTH(Сводный!$BC20),DAY(Сводный!$BC20)))</f>
        <v>1900</v>
      </c>
      <c r="R223" s="16">
        <f>GETPIVOTDATA("Результат",Сводный!$BC$8,"Дата",DATE(YEAR(Сводный!$BC20),MONTH(Сводный!$BC20),DAY(Сводный!$BC20)))</f>
        <v>-112.63000000000001</v>
      </c>
    </row>
    <row r="224" spans="3:18">
      <c r="C224" s="16">
        <f>Сводный!$AJ21</f>
        <v>40170</v>
      </c>
      <c r="E224" s="16">
        <f>GETPIVOTDATA("Open",Сводный!$AJ$8,"Дата",DATE(YEAR(Сводный!$AJ21),MONTH(Сводный!$AJ21),DAY(Сводный!$AJ21)))</f>
        <v>-281.2047799999977</v>
      </c>
      <c r="F224" s="16">
        <f>GETPIVOTDATA("Hi",Сводный!$AJ$8,"Дата",DATE(YEAR(Сводный!$AJ21),MONTH(Сводный!$AJ21),DAY(Сводный!$AJ21)))</f>
        <v>-266.63477999999935</v>
      </c>
      <c r="G224" s="16">
        <f>GETPIVOTDATA("Low",Сводный!$AJ$8,"Дата",DATE(YEAR(Сводный!$AJ21),MONTH(Сводный!$AJ21),DAY(Сводный!$AJ21)))</f>
        <v>-316.09477999999939</v>
      </c>
      <c r="H224" s="16">
        <f>GETPIVOTDATA("Close",Сводный!$AJ$8,"Дата",DATE(YEAR(Сводный!$AJ21),MONTH(Сводный!$AJ21),DAY(Сводный!$AJ21)))</f>
        <v>-266.63477999999935</v>
      </c>
      <c r="K224" s="16">
        <f>Сводный!AT21</f>
        <v>40170</v>
      </c>
      <c r="L224" s="16">
        <f>GETPIVOTDATA("Кол-во сделок",Сводный!$AT$8,"Дата",DATE(YEAR(Сводный!$AT21),MONTH(Сводный!$AT21),DAY(Сводный!$AT21)))</f>
        <v>13</v>
      </c>
      <c r="M224" s="16">
        <f>GETPIVOTDATA("Результат",Сводный!$AT$8,"Дата",DATE(YEAR(Сводный!$AT21),MONTH(Сводный!$AT21),DAY(Сводный!$AT21)))</f>
        <v>14.569999999998181</v>
      </c>
      <c r="P224" s="16">
        <f>Сводный!BC21</f>
        <v>40170</v>
      </c>
      <c r="Q224" s="16">
        <f>GETPIVOTDATA("Объем",Сводный!$BC$8,"Дата",DATE(YEAR(Сводный!$BC21),MONTH(Сводный!$BC21),DAY(Сводный!$BC21)))</f>
        <v>1400</v>
      </c>
      <c r="R224" s="16">
        <f>GETPIVOTDATA("Результат",Сводный!$BC$8,"Дата",DATE(YEAR(Сводный!$BC21),MONTH(Сводный!$BC21),DAY(Сводный!$BC21)))</f>
        <v>14.569999999998181</v>
      </c>
    </row>
    <row r="225" spans="3:18">
      <c r="C225" s="16">
        <f>Сводный!$AJ22</f>
        <v>40171</v>
      </c>
      <c r="E225" s="16">
        <f>GETPIVOTDATA("Open",Сводный!$AJ$8,"Дата",DATE(YEAR(Сводный!$AJ22),MONTH(Сводный!$AJ22),DAY(Сводный!$AJ22)))</f>
        <v>-266.63477999999935</v>
      </c>
      <c r="F225" s="16">
        <f>GETPIVOTDATA("Hi",Сводный!$AJ$8,"Дата",DATE(YEAR(Сводный!$AJ22),MONTH(Сводный!$AJ22),DAY(Сводный!$AJ22)))</f>
        <v>-224.83478000000122</v>
      </c>
      <c r="G225" s="16">
        <f>GETPIVOTDATA("Low",Сводный!$AJ$8,"Дата",DATE(YEAR(Сводный!$AJ22),MONTH(Сводный!$AJ22),DAY(Сводный!$AJ22)))</f>
        <v>-282.57477999999941</v>
      </c>
      <c r="H225" s="16">
        <f>GETPIVOTDATA("Close",Сводный!$AJ$8,"Дата",DATE(YEAR(Сводный!$AJ22),MONTH(Сводный!$AJ22),DAY(Сводный!$AJ22)))</f>
        <v>-224.83478000000122</v>
      </c>
      <c r="K225" s="16">
        <f>Сводный!AT22</f>
        <v>40171</v>
      </c>
      <c r="L225" s="16">
        <f>GETPIVOTDATA("Кол-во сделок",Сводный!$AT$8,"Дата",DATE(YEAR(Сводный!$AT22),MONTH(Сводный!$AT22),DAY(Сводный!$AT22)))</f>
        <v>5</v>
      </c>
      <c r="M225" s="16">
        <f>GETPIVOTDATA("Результат",Сводный!$AT$8,"Дата",DATE(YEAR(Сводный!$AT22),MONTH(Сводный!$AT22),DAY(Сводный!$AT22)))</f>
        <v>41.799999999998178</v>
      </c>
      <c r="P225" s="16">
        <f>Сводный!BC22</f>
        <v>40171</v>
      </c>
      <c r="Q225" s="16">
        <f>GETPIVOTDATA("Объем",Сводный!$BC$8,"Дата",DATE(YEAR(Сводный!$BC22),MONTH(Сводный!$BC22),DAY(Сводный!$BC22)))</f>
        <v>800</v>
      </c>
      <c r="R225" s="16">
        <f>GETPIVOTDATA("Результат",Сводный!$BC$8,"Дата",DATE(YEAR(Сводный!$BC22),MONTH(Сводный!$BC22),DAY(Сводный!$BC22)))</f>
        <v>41.799999999998178</v>
      </c>
    </row>
    <row r="226" spans="3:18">
      <c r="C226" s="16">
        <f>Сводный!$AJ23</f>
        <v>40175</v>
      </c>
      <c r="E226" s="16">
        <f>GETPIVOTDATA("Open",Сводный!$AJ$8,"Дата",DATE(YEAR(Сводный!$AJ23),MONTH(Сводный!$AJ23),DAY(Сводный!$AJ23)))</f>
        <v>-224.83478000000122</v>
      </c>
      <c r="F226" s="16">
        <f>GETPIVOTDATA("Hi",Сводный!$AJ$8,"Дата",DATE(YEAR(Сводный!$AJ23),MONTH(Сводный!$AJ23),DAY(Сводный!$AJ23)))</f>
        <v>-215.42478000000077</v>
      </c>
      <c r="G226" s="16">
        <f>GETPIVOTDATA("Low",Сводный!$AJ$8,"Дата",DATE(YEAR(Сводный!$AJ23),MONTH(Сводный!$AJ23),DAY(Сводный!$AJ23)))</f>
        <v>-316.46478000000081</v>
      </c>
      <c r="H226" s="16">
        <f>GETPIVOTDATA("Close",Сводный!$AJ$8,"Дата",DATE(YEAR(Сводный!$AJ23),MONTH(Сводный!$AJ23),DAY(Сводный!$AJ23)))</f>
        <v>-316.46478000000081</v>
      </c>
      <c r="K226" s="16">
        <f>Сводный!AT23</f>
        <v>40175</v>
      </c>
      <c r="L226" s="16">
        <f>GETPIVOTDATA("Кол-во сделок",Сводный!$AT$8,"Дата",DATE(YEAR(Сводный!$AT23),MONTH(Сводный!$AT23),DAY(Сводный!$AT23)))</f>
        <v>9</v>
      </c>
      <c r="M226" s="16">
        <f>GETPIVOTDATA("Результат",Сводный!$AT$8,"Дата",DATE(YEAR(Сводный!$AT23),MONTH(Сводный!$AT23),DAY(Сводный!$AT23)))</f>
        <v>-91.629999999999541</v>
      </c>
      <c r="P226" s="16">
        <f>Сводный!BC23</f>
        <v>40175</v>
      </c>
      <c r="Q226" s="16">
        <f>GETPIVOTDATA("Объем",Сводный!$BC$8,"Дата",DATE(YEAR(Сводный!$BC23),MONTH(Сводный!$BC23),DAY(Сводный!$BC23)))</f>
        <v>900</v>
      </c>
      <c r="R226" s="16">
        <f>GETPIVOTDATA("Результат",Сводный!$BC$8,"Дата",DATE(YEAR(Сводный!$BC23),MONTH(Сводный!$BC23),DAY(Сводный!$BC23)))</f>
        <v>-91.629999999999541</v>
      </c>
    </row>
    <row r="227" spans="3:18">
      <c r="C227" s="16">
        <f>Сводный!$AJ24</f>
        <v>40176</v>
      </c>
      <c r="E227" s="16">
        <f>GETPIVOTDATA("Open",Сводный!$AJ$8,"Дата",DATE(YEAR(Сводный!$AJ24),MONTH(Сводный!$AJ24),DAY(Сводный!$AJ24)))</f>
        <v>-316.46478000000081</v>
      </c>
      <c r="F227" s="16">
        <f>GETPIVOTDATA("Hi",Сводный!$AJ$8,"Дата",DATE(YEAR(Сводный!$AJ24),MONTH(Сводный!$AJ24),DAY(Сводный!$AJ24)))</f>
        <v>-219.75478000000174</v>
      </c>
      <c r="G227" s="16">
        <f>GETPIVOTDATA("Low",Сводный!$AJ$8,"Дата",DATE(YEAR(Сводный!$AJ24),MONTH(Сводный!$AJ24),DAY(Сводный!$AJ24)))</f>
        <v>-355.25478000000084</v>
      </c>
      <c r="H227" s="16">
        <f>GETPIVOTDATA("Close",Сводный!$AJ$8,"Дата",DATE(YEAR(Сводный!$AJ24),MONTH(Сводный!$AJ24),DAY(Сводный!$AJ24)))</f>
        <v>-274.88478000000123</v>
      </c>
      <c r="K227" s="16">
        <f>Сводный!AT24</f>
        <v>40176</v>
      </c>
      <c r="L227" s="16">
        <f>GETPIVOTDATA("Кол-во сделок",Сводный!$AT$8,"Дата",DATE(YEAR(Сводный!$AT24),MONTH(Сводный!$AT24),DAY(Сводный!$AT24)))</f>
        <v>10</v>
      </c>
      <c r="M227" s="16">
        <f>GETPIVOTDATA("Результат",Сводный!$AT$8,"Дата",DATE(YEAR(Сводный!$AT24),MONTH(Сводный!$AT24),DAY(Сводный!$AT24)))</f>
        <v>41.579999999999529</v>
      </c>
      <c r="P227" s="16">
        <f>Сводный!BC24</f>
        <v>40176</v>
      </c>
      <c r="Q227" s="16">
        <f>GETPIVOTDATA("Объем",Сводный!$BC$8,"Дата",DATE(YEAR(Сводный!$BC24),MONTH(Сводный!$BC24),DAY(Сводный!$BC24)))</f>
        <v>1000</v>
      </c>
      <c r="R227" s="16">
        <f>GETPIVOTDATA("Результат",Сводный!$BC$8,"Дата",DATE(YEAR(Сводный!$BC24),MONTH(Сводный!$BC24),DAY(Сводный!$BC24)))</f>
        <v>41.579999999999529</v>
      </c>
    </row>
    <row r="228" spans="3:18">
      <c r="C228" s="16">
        <f>Сводный!$AJ25</f>
        <v>40182</v>
      </c>
      <c r="E228" s="16">
        <f>GETPIVOTDATA("Open",Сводный!$AJ$8,"Дата",DATE(YEAR(Сводный!$AJ25),MONTH(Сводный!$AJ25),DAY(Сводный!$AJ25)))</f>
        <v>-274.88478000000123</v>
      </c>
      <c r="F228" s="16">
        <f>GETPIVOTDATA("Hi",Сводный!$AJ$8,"Дата",DATE(YEAR(Сводный!$AJ25),MONTH(Сводный!$AJ25),DAY(Сводный!$AJ25)))</f>
        <v>-212.95478000000236</v>
      </c>
      <c r="G228" s="16">
        <f>GETPIVOTDATA("Low",Сводный!$AJ$8,"Дата",DATE(YEAR(Сводный!$AJ25),MONTH(Сводный!$AJ25),DAY(Сводный!$AJ25)))</f>
        <v>-309.90478000000127</v>
      </c>
      <c r="H228" s="16">
        <f>GETPIVOTDATA("Close",Сводный!$AJ$8,"Дата",DATE(YEAR(Сводный!$AJ25),MONTH(Сводный!$AJ25),DAY(Сводный!$AJ25)))</f>
        <v>-273.63478000000197</v>
      </c>
      <c r="K228" s="16">
        <f>Сводный!AT25</f>
        <v>40182</v>
      </c>
      <c r="L228" s="16">
        <f>GETPIVOTDATA("Кол-во сделок",Сводный!$AT$8,"Дата",DATE(YEAR(Сводный!$AT25),MONTH(Сводный!$AT25),DAY(Сводный!$AT25)))</f>
        <v>34</v>
      </c>
      <c r="M228" s="16">
        <f>GETPIVOTDATA("Результат",Сводный!$AT$8,"Дата",DATE(YEAR(Сводный!$AT25),MONTH(Сводный!$AT25),DAY(Сводный!$AT25)))</f>
        <v>1.2499999999993356</v>
      </c>
      <c r="P228" s="16">
        <f>Сводный!BC25</f>
        <v>40182</v>
      </c>
      <c r="Q228" s="16">
        <f>GETPIVOTDATA("Объем",Сводный!$BC$8,"Дата",DATE(YEAR(Сводный!$BC25),MONTH(Сводный!$BC25),DAY(Сводный!$BC25)))</f>
        <v>3400</v>
      </c>
      <c r="R228" s="16">
        <f>GETPIVOTDATA("Результат",Сводный!$BC$8,"Дата",DATE(YEAR(Сводный!$BC25),MONTH(Сводный!$BC25),DAY(Сводный!$BC25)))</f>
        <v>1.2499999999993356</v>
      </c>
    </row>
    <row r="229" spans="3:18">
      <c r="C229" s="16">
        <f>Сводный!$AJ26</f>
        <v>40183</v>
      </c>
      <c r="E229" s="16">
        <f>GETPIVOTDATA("Open",Сводный!$AJ$8,"Дата",DATE(YEAR(Сводный!$AJ26),MONTH(Сводный!$AJ26),DAY(Сводный!$AJ26)))</f>
        <v>-273.63478000000197</v>
      </c>
      <c r="F229" s="16">
        <f>GETPIVOTDATA("Hi",Сводный!$AJ$8,"Дата",DATE(YEAR(Сводный!$AJ26),MONTH(Сводный!$AJ26),DAY(Сводный!$AJ26)))</f>
        <v>25.245219999998049</v>
      </c>
      <c r="G229" s="16">
        <f>GETPIVOTDATA("Low",Сводный!$AJ$8,"Дата",DATE(YEAR(Сводный!$AJ26),MONTH(Сводный!$AJ26),DAY(Сводный!$AJ26)))</f>
        <v>-260.40478000000195</v>
      </c>
      <c r="H229" s="16">
        <f>GETPIVOTDATA("Close",Сводный!$AJ$8,"Дата",DATE(YEAR(Сводный!$AJ26),MONTH(Сводный!$AJ26),DAY(Сводный!$AJ26)))</f>
        <v>-54.614780000002177</v>
      </c>
      <c r="K229" s="16">
        <f>Сводный!AT26</f>
        <v>40183</v>
      </c>
      <c r="L229" s="16">
        <f>GETPIVOTDATA("Кол-во сделок",Сводный!$AT$8,"Дата",DATE(YEAR(Сводный!$AT26),MONTH(Сводный!$AT26),DAY(Сводный!$AT26)))</f>
        <v>36</v>
      </c>
      <c r="M229" s="16">
        <f>GETPIVOTDATA("Результат",Сводный!$AT$8,"Дата",DATE(YEAR(Сводный!$AT26),MONTH(Сводный!$AT26),DAY(Сводный!$AT26)))</f>
        <v>219.01999999999975</v>
      </c>
      <c r="P229" s="16">
        <f>Сводный!BC26</f>
        <v>40183</v>
      </c>
      <c r="Q229" s="16">
        <f>GETPIVOTDATA("Объем",Сводный!$BC$8,"Дата",DATE(YEAR(Сводный!$BC26),MONTH(Сводный!$BC26),DAY(Сводный!$BC26)))</f>
        <v>3600</v>
      </c>
      <c r="R229" s="16">
        <f>GETPIVOTDATA("Результат",Сводный!$BC$8,"Дата",DATE(YEAR(Сводный!$BC26),MONTH(Сводный!$BC26),DAY(Сводный!$BC26)))</f>
        <v>219.01999999999975</v>
      </c>
    </row>
    <row r="230" spans="3:18">
      <c r="C230" s="16">
        <f>Сводный!$AJ27</f>
        <v>40184</v>
      </c>
      <c r="E230" s="16">
        <f>GETPIVOTDATA("Open",Сводный!$AJ$8,"Дата",DATE(YEAR(Сводный!$AJ27),MONTH(Сводный!$AJ27),DAY(Сводный!$AJ27)))</f>
        <v>-54.614780000002177</v>
      </c>
      <c r="F230" s="16">
        <f>GETPIVOTDATA("Hi",Сводный!$AJ$8,"Дата",DATE(YEAR(Сводный!$AJ27),MONTH(Сводный!$AJ27),DAY(Сводный!$AJ27)))</f>
        <v>23.345219999997834</v>
      </c>
      <c r="G230" s="16">
        <f>GETPIVOTDATA("Low",Сводный!$AJ$8,"Дата",DATE(YEAR(Сводный!$AJ27),MONTH(Сводный!$AJ27),DAY(Сводный!$AJ27)))</f>
        <v>-74.084780000001714</v>
      </c>
      <c r="H230" s="16">
        <f>GETPIVOTDATA("Close",Сводный!$AJ$8,"Дата",DATE(YEAR(Сводный!$AJ27),MONTH(Сводный!$AJ27),DAY(Сводный!$AJ27)))</f>
        <v>9.5352199999969223</v>
      </c>
      <c r="K230" s="16">
        <f>Сводный!AT27</f>
        <v>40184</v>
      </c>
      <c r="L230" s="16">
        <f>GETPIVOTDATA("Кол-во сделок",Сводный!$AT$8,"Дата",DATE(YEAR(Сводный!$AT27),MONTH(Сводный!$AT27),DAY(Сводный!$AT27)))</f>
        <v>14</v>
      </c>
      <c r="M230" s="16">
        <f>GETPIVOTDATA("Результат",Сводный!$AT$8,"Дата",DATE(YEAR(Сводный!$AT27),MONTH(Сводный!$AT27),DAY(Сводный!$AT27)))</f>
        <v>64.149999999999096</v>
      </c>
      <c r="P230" s="16">
        <f>Сводный!BC27</f>
        <v>40184</v>
      </c>
      <c r="Q230" s="16">
        <f>GETPIVOTDATA("Объем",Сводный!$BC$8,"Дата",DATE(YEAR(Сводный!$BC27),MONTH(Сводный!$BC27),DAY(Сводный!$BC27)))</f>
        <v>1400</v>
      </c>
      <c r="R230" s="16">
        <f>GETPIVOTDATA("Результат",Сводный!$BC$8,"Дата",DATE(YEAR(Сводный!$BC27),MONTH(Сводный!$BC27),DAY(Сводный!$BC27)))</f>
        <v>64.149999999999096</v>
      </c>
    </row>
    <row r="231" spans="3:18">
      <c r="C231" s="16">
        <f>Сводный!$AJ28</f>
        <v>40185</v>
      </c>
      <c r="E231" s="16">
        <f>GETPIVOTDATA("Open",Сводный!$AJ$8,"Дата",DATE(YEAR(Сводный!$AJ28),MONTH(Сводный!$AJ28),DAY(Сводный!$AJ28)))</f>
        <v>9.5352199999969223</v>
      </c>
      <c r="F231" s="16">
        <f>GETPIVOTDATA("Hi",Сводный!$AJ$8,"Дата",DATE(YEAR(Сводный!$AJ28),MONTH(Сводный!$AJ28),DAY(Сводный!$AJ28)))</f>
        <v>219.2862199999978</v>
      </c>
      <c r="G231" s="16">
        <f>GETPIVOTDATA("Low",Сводный!$AJ$8,"Дата",DATE(YEAR(Сводный!$AJ28),MONTH(Сводный!$AJ28),DAY(Сводный!$AJ28)))</f>
        <v>-8.3347800000030787</v>
      </c>
      <c r="H231" s="16">
        <f>GETPIVOTDATA("Close",Сводный!$AJ$8,"Дата",DATE(YEAR(Сводный!$AJ28),MONTH(Сводный!$AJ28),DAY(Сводный!$AJ28)))</f>
        <v>216.42621999999756</v>
      </c>
      <c r="K231" s="16">
        <f>Сводный!AT28</f>
        <v>40185</v>
      </c>
      <c r="L231" s="16">
        <f>GETPIVOTDATA("Кол-во сделок",Сводный!$AT$8,"Дата",DATE(YEAR(Сводный!$AT28),MONTH(Сводный!$AT28),DAY(Сводный!$AT28)))</f>
        <v>33</v>
      </c>
      <c r="M231" s="16">
        <f>GETPIVOTDATA("Результат",Сводный!$AT$8,"Дата",DATE(YEAR(Сводный!$AT28),MONTH(Сводный!$AT28),DAY(Сводный!$AT28)))</f>
        <v>206.89100000000062</v>
      </c>
      <c r="P231" s="16">
        <f>Сводный!BC28</f>
        <v>40185</v>
      </c>
      <c r="Q231" s="16">
        <f>GETPIVOTDATA("Объем",Сводный!$BC$8,"Дата",DATE(YEAR(Сводный!$BC28),MONTH(Сводный!$BC28),DAY(Сводный!$BC28)))</f>
        <v>3300</v>
      </c>
      <c r="R231" s="16">
        <f>GETPIVOTDATA("Результат",Сводный!$BC$8,"Дата",DATE(YEAR(Сводный!$BC28),MONTH(Сводный!$BC28),DAY(Сводный!$BC28)))</f>
        <v>206.89100000000062</v>
      </c>
    </row>
    <row r="232" spans="3:18">
      <c r="C232" s="16">
        <f>Сводный!$AJ29</f>
        <v>40232</v>
      </c>
      <c r="E232" s="16">
        <f>GETPIVOTDATA("Open",Сводный!$AJ$8,"Дата",DATE(YEAR(Сводный!$AJ29),MONTH(Сводный!$AJ29),DAY(Сводный!$AJ29)))</f>
        <v>216.42621999999756</v>
      </c>
      <c r="F232" s="16">
        <f>GETPIVOTDATA("Hi",Сводный!$AJ$8,"Дата",DATE(YEAR(Сводный!$AJ29),MONTH(Сводный!$AJ29),DAY(Сводный!$AJ29)))</f>
        <v>211.18621999999755</v>
      </c>
      <c r="G232" s="16">
        <f>GETPIVOTDATA("Low",Сводный!$AJ$8,"Дата",DATE(YEAR(Сводный!$AJ29),MONTH(Сводный!$AJ29),DAY(Сводный!$AJ29)))</f>
        <v>205.94621999999754</v>
      </c>
      <c r="H232" s="16">
        <f>GETPIVOTDATA("Close",Сводный!$AJ$8,"Дата",DATE(YEAR(Сводный!$AJ29),MONTH(Сводный!$AJ29),DAY(Сводный!$AJ29)))</f>
        <v>205.94621999999754</v>
      </c>
      <c r="K232" s="16">
        <f>Сводный!AT29</f>
        <v>40234</v>
      </c>
      <c r="L232" s="16">
        <f>GETPIVOTDATA("Кол-во сделок",Сводный!$AT$8,"Дата",DATE(YEAR(Сводный!$AT29),MONTH(Сводный!$AT29),DAY(Сводный!$AT29)))</f>
        <v>16</v>
      </c>
      <c r="M232" s="16">
        <f>GETPIVOTDATA("Результат",Сводный!$AT$8,"Дата",DATE(YEAR(Сводный!$AT29),MONTH(Сводный!$AT29),DAY(Сводный!$AT29)))</f>
        <v>81.403049999999553</v>
      </c>
      <c r="P232" s="16">
        <f>Сводный!BC29</f>
        <v>40234</v>
      </c>
      <c r="Q232" s="16">
        <f>GETPIVOTDATA("Объем",Сводный!$BC$8,"Дата",DATE(YEAR(Сводный!$BC29),MONTH(Сводный!$BC29),DAY(Сводный!$BC29)))</f>
        <v>1600</v>
      </c>
      <c r="R232" s="16">
        <f>GETPIVOTDATA("Результат",Сводный!$BC$8,"Дата",DATE(YEAR(Сводный!$BC29),MONTH(Сводный!$BC29),DAY(Сводный!$BC29)))</f>
        <v>81.403049999999553</v>
      </c>
    </row>
    <row r="233" spans="3:18">
      <c r="C233" s="16">
        <f>Сводный!$AJ30</f>
        <v>40234</v>
      </c>
      <c r="E233" s="16">
        <f>GETPIVOTDATA("Open",Сводный!$AJ$8,"Дата",DATE(YEAR(Сводный!$AJ30),MONTH(Сводный!$AJ30),DAY(Сводный!$AJ30)))</f>
        <v>205.94621999999754</v>
      </c>
      <c r="F233" s="16">
        <f>GETPIVOTDATA("Hi",Сводный!$AJ$8,"Дата",DATE(YEAR(Сводный!$AJ30),MONTH(Сводный!$AJ30),DAY(Сводный!$AJ30)))</f>
        <v>287.34926999999686</v>
      </c>
      <c r="G233" s="16">
        <f>GETPIVOTDATA("Low",Сводный!$AJ$8,"Дата",DATE(YEAR(Сводный!$AJ30),MONTH(Сводный!$AJ30),DAY(Сводный!$AJ30)))</f>
        <v>195.93708999999751</v>
      </c>
      <c r="H233" s="16">
        <f>GETPIVOTDATA("Close",Сводный!$AJ$8,"Дата",DATE(YEAR(Сводный!$AJ30),MONTH(Сводный!$AJ30),DAY(Сводный!$AJ30)))</f>
        <v>287.34926999999686</v>
      </c>
      <c r="K233" s="16">
        <f>Сводный!AT30</f>
        <v>40232</v>
      </c>
      <c r="L233" s="16">
        <f>GETPIVOTDATA("Кол-во сделок",Сводный!$AT$8,"Дата",DATE(YEAR(Сводный!$AT30),MONTH(Сводный!$AT30),DAY(Сводный!$AT30)))</f>
        <v>2</v>
      </c>
      <c r="M233" s="16">
        <f>GETPIVOTDATA("Результат",Сводный!$AT$8,"Дата",DATE(YEAR(Сводный!$AT30),MONTH(Сводный!$AT30),DAY(Сводный!$AT30)))</f>
        <v>-10.48</v>
      </c>
      <c r="P233" s="16">
        <f>Сводный!BC30</f>
        <v>40232</v>
      </c>
      <c r="Q233" s="16">
        <f>GETPIVOTDATA("Объем",Сводный!$BC$8,"Дата",DATE(YEAR(Сводный!$BC30),MONTH(Сводный!$BC30),DAY(Сводный!$BC30)))</f>
        <v>200</v>
      </c>
      <c r="R233" s="16">
        <f>GETPIVOTDATA("Результат",Сводный!$BC$8,"Дата",DATE(YEAR(Сводный!$BC30),MONTH(Сводный!$BC30),DAY(Сводный!$BC30)))</f>
        <v>-10.48</v>
      </c>
    </row>
    <row r="234" spans="3:18">
      <c r="C234" s="16">
        <f>Сводный!$AJ31</f>
        <v>40235</v>
      </c>
      <c r="E234" s="16">
        <f>GETPIVOTDATA("Open",Сводный!$AJ$8,"Дата",DATE(YEAR(Сводный!$AJ31),MONTH(Сводный!$AJ31),DAY(Сводный!$AJ31)))</f>
        <v>287.34926999999686</v>
      </c>
      <c r="F234" s="16">
        <f>GETPIVOTDATA("Hi",Сводный!$AJ$8,"Дата",DATE(YEAR(Сводный!$AJ31),MONTH(Сводный!$AJ31),DAY(Сводный!$AJ31)))</f>
        <v>343.03926999999698</v>
      </c>
      <c r="G234" s="16">
        <f>GETPIVOTDATA("Low",Сводный!$AJ$8,"Дата",DATE(YEAR(Сводный!$AJ31),MONTH(Сводный!$AJ31),DAY(Сводный!$AJ31)))</f>
        <v>313.36926999999685</v>
      </c>
      <c r="H234" s="16">
        <f>GETPIVOTDATA("Close",Сводный!$AJ$8,"Дата",DATE(YEAR(Сводный!$AJ31),MONTH(Сводный!$AJ31),DAY(Сводный!$AJ31)))</f>
        <v>322.56926999999695</v>
      </c>
      <c r="K234" s="16">
        <f>Сводный!AT31</f>
        <v>40235</v>
      </c>
      <c r="L234" s="16">
        <f>GETPIVOTDATA("Кол-во сделок",Сводный!$AT$8,"Дата",DATE(YEAR(Сводный!$AT31),MONTH(Сводный!$AT31),DAY(Сводный!$AT31)))</f>
        <v>13</v>
      </c>
      <c r="M234" s="16">
        <f>GETPIVOTDATA("Результат",Сводный!$AT$8,"Дата",DATE(YEAR(Сводный!$AT31),MONTH(Сводный!$AT31),DAY(Сводный!$AT31)))</f>
        <v>35.22000000000012</v>
      </c>
      <c r="P234" s="16">
        <f>Сводный!BC31</f>
        <v>40235</v>
      </c>
      <c r="Q234" s="16">
        <f>GETPIVOTDATA("Объем",Сводный!$BC$8,"Дата",DATE(YEAR(Сводный!$BC31),MONTH(Сводный!$BC31),DAY(Сводный!$BC31)))</f>
        <v>1300</v>
      </c>
      <c r="R234" s="16">
        <f>GETPIVOTDATA("Результат",Сводный!$BC$8,"Дата",DATE(YEAR(Сводный!$BC31),MONTH(Сводный!$BC31),DAY(Сводный!$BC31)))</f>
        <v>35.22000000000012</v>
      </c>
    </row>
    <row r="235" spans="3:18">
      <c r="C235" s="16">
        <f>Сводный!$AJ32</f>
        <v>40237</v>
      </c>
      <c r="E235" s="16">
        <f>GETPIVOTDATA("Open",Сводный!$AJ$8,"Дата",DATE(YEAR(Сводный!$AJ32),MONTH(Сводный!$AJ32),DAY(Сводный!$AJ32)))</f>
        <v>338.84926999999772</v>
      </c>
      <c r="F235" s="16">
        <f>GETPIVOTDATA("Hi",Сводный!$AJ$8,"Дата",DATE(YEAR(Сводный!$AJ32),MONTH(Сводный!$AJ32),DAY(Сводный!$AJ32)))</f>
        <v>364.32926999999773</v>
      </c>
      <c r="G235" s="16">
        <f>GETPIVOTDATA("Low",Сводный!$AJ$8,"Дата",DATE(YEAR(Сводный!$AJ32),MONTH(Сводный!$AJ32),DAY(Сводный!$AJ32)))</f>
        <v>349.58926999999773</v>
      </c>
      <c r="H235" s="16">
        <f>GETPIVOTDATA("Close",Сводный!$AJ$8,"Дата",DATE(YEAR(Сводный!$AJ32),MONTH(Сводный!$AJ32),DAY(Сводный!$AJ32)))</f>
        <v>364.32926999999773</v>
      </c>
      <c r="K235" s="16">
        <f>Сводный!AT32</f>
        <v>40267</v>
      </c>
      <c r="L235" s="16">
        <f>GETPIVOTDATA("Кол-во сделок",Сводный!$AT$8,"Дата",DATE(YEAR(Сводный!$AT32),MONTH(Сводный!$AT32),DAY(Сводный!$AT32)))</f>
        <v>11</v>
      </c>
      <c r="M235" s="16">
        <f>GETPIVOTDATA("Результат",Сводный!$AT$8,"Дата",DATE(YEAR(Сводный!$AT32),MONTH(Сводный!$AT32),DAY(Сводный!$AT32)))</f>
        <v>58.100000000000577</v>
      </c>
      <c r="P235" s="16">
        <f>Сводный!BC32</f>
        <v>40267</v>
      </c>
      <c r="Q235" s="16">
        <f>GETPIVOTDATA("Объем",Сводный!$BC$8,"Дата",DATE(YEAR(Сводный!$BC32),MONTH(Сводный!$BC32),DAY(Сводный!$BC32)))</f>
        <v>1100</v>
      </c>
      <c r="R235" s="16">
        <f>GETPIVOTDATA("Результат",Сводный!$BC$8,"Дата",DATE(YEAR(Сводный!$BC32),MONTH(Сводный!$BC32),DAY(Сводный!$BC32)))</f>
        <v>58.100000000000577</v>
      </c>
    </row>
    <row r="236" spans="3:18">
      <c r="C236" s="16">
        <f>Сводный!$AJ33</f>
        <v>40238</v>
      </c>
      <c r="E236" s="16">
        <f>GETPIVOTDATA("Open",Сводный!$AJ$8,"Дата",DATE(YEAR(Сводный!$AJ33),MONTH(Сводный!$AJ33),DAY(Сводный!$AJ33)))</f>
        <v>722.31853999999544</v>
      </c>
      <c r="F236" s="16">
        <f>GETPIVOTDATA("Hi",Сводный!$AJ$8,"Дата",DATE(YEAR(Сводный!$AJ33),MONTH(Сводный!$AJ33),DAY(Сводный!$AJ33)))</f>
        <v>404.48926999999816</v>
      </c>
      <c r="G236" s="16">
        <f>GETPIVOTDATA("Low",Сводный!$AJ$8,"Дата",DATE(YEAR(Сводный!$AJ33),MONTH(Сводный!$AJ33),DAY(Сводный!$AJ33)))</f>
        <v>343.8692699999977</v>
      </c>
      <c r="H236" s="16">
        <f>GETPIVOTDATA("Close",Сводный!$AJ$8,"Дата",DATE(YEAR(Сводный!$AJ33),MONTH(Сводный!$AJ33),DAY(Сводный!$AJ33)))</f>
        <v>748.35853999999586</v>
      </c>
      <c r="K236" s="16">
        <f>Сводный!AT33</f>
        <v>40315</v>
      </c>
      <c r="L236" s="16">
        <f>GETPIVOTDATA("Кол-во сделок",Сводный!$AT$8,"Дата",DATE(YEAR(Сводный!$AT33),MONTH(Сводный!$AT33),DAY(Сводный!$AT33)))</f>
        <v>10</v>
      </c>
      <c r="M236" s="16">
        <f>GETPIVOTDATA("Результат",Сводный!$AT$8,"Дата",DATE(YEAR(Сводный!$AT33),MONTH(Сводный!$AT33),DAY(Сводный!$AT33)))</f>
        <v>-41.820000000000007</v>
      </c>
      <c r="P236" s="16">
        <f>Сводный!BC33</f>
        <v>40315</v>
      </c>
      <c r="Q236" s="16">
        <f>GETPIVOTDATA("Объем",Сводный!$BC$8,"Дата",DATE(YEAR(Сводный!$BC33),MONTH(Сводный!$BC33),DAY(Сводный!$BC33)))</f>
        <v>1300</v>
      </c>
      <c r="R236" s="16">
        <f>GETPIVOTDATA("Результат",Сводный!$BC$8,"Дата",DATE(YEAR(Сводный!$BC33),MONTH(Сводный!$BC33),DAY(Сводный!$BC33)))</f>
        <v>-41.820000000000007</v>
      </c>
    </row>
    <row r="237" spans="3:18">
      <c r="C237" s="16">
        <f>Сводный!$AJ34</f>
        <v>40239</v>
      </c>
      <c r="E237" s="16">
        <f>GETPIVOTDATA("Open",Сводный!$AJ$8,"Дата",DATE(YEAR(Сводный!$AJ34),MONTH(Сводный!$AJ34),DAY(Сводный!$AJ34)))</f>
        <v>2043.5963499999903</v>
      </c>
      <c r="F237" s="16">
        <f>GETPIVOTDATA("Hi",Сводный!$AJ$8,"Дата",DATE(YEAR(Сводный!$AJ34),MONTH(Сводный!$AJ34),DAY(Сводный!$AJ34)))</f>
        <v>452.10926999999816</v>
      </c>
      <c r="G237" s="16">
        <f>GETPIVOTDATA("Low",Сводный!$AJ$8,"Дата",DATE(YEAR(Сводный!$AJ34),MONTH(Сводный!$AJ34),DAY(Сводный!$AJ34)))</f>
        <v>357.9892699999977</v>
      </c>
      <c r="H237" s="16">
        <f>GETPIVOTDATA("Close",Сводный!$AJ$8,"Дата",DATE(YEAR(Сводный!$AJ34),MONTH(Сводный!$AJ34),DAY(Сводный!$AJ34)))</f>
        <v>2114.35634999999</v>
      </c>
      <c r="K237" s="16">
        <f>Сводный!AT34</f>
        <v>40237</v>
      </c>
      <c r="L237" s="16">
        <f>GETPIVOTDATA("Кол-во сделок",Сводный!$AT$8,"Дата",DATE(YEAR(Сводный!$AT34),MONTH(Сводный!$AT34),DAY(Сводный!$AT34)))</f>
        <v>2</v>
      </c>
      <c r="M237" s="16">
        <f>GETPIVOTDATA("Результат",Сводный!$AT$8,"Дата",DATE(YEAR(Сводный!$AT34),MONTH(Сводный!$AT34),DAY(Сводный!$AT34)))</f>
        <v>25.48</v>
      </c>
      <c r="P237" s="16">
        <f>Сводный!BC34</f>
        <v>40237</v>
      </c>
      <c r="Q237" s="16">
        <f>GETPIVOTDATA("Объем",Сводный!$BC$8,"Дата",DATE(YEAR(Сводный!$BC34),MONTH(Сводный!$BC34),DAY(Сводный!$BC34)))</f>
        <v>200</v>
      </c>
      <c r="R237" s="16">
        <f>GETPIVOTDATA("Результат",Сводный!$BC$8,"Дата",DATE(YEAR(Сводный!$BC34),MONTH(Сводный!$BC34),DAY(Сводный!$BC34)))</f>
        <v>25.48</v>
      </c>
    </row>
    <row r="238" spans="3:18">
      <c r="C238" s="16">
        <f>Сводный!$AJ35</f>
        <v>40240</v>
      </c>
      <c r="E238" s="16">
        <f>GETPIVOTDATA("Open",Сводный!$AJ$8,"Дата",DATE(YEAR(Сводный!$AJ35),MONTH(Сводный!$AJ35),DAY(Сводный!$AJ35)))</f>
        <v>1756.3670799999925</v>
      </c>
      <c r="F238" s="16">
        <f>GETPIVOTDATA("Hi",Сводный!$AJ$8,"Дата",DATE(YEAR(Сводный!$AJ35),MONTH(Сводный!$AJ35),DAY(Сводный!$AJ35)))</f>
        <v>525.81926999999814</v>
      </c>
      <c r="G238" s="16">
        <f>GETPIVOTDATA("Low",Сводный!$AJ$8,"Дата",DATE(YEAR(Сводный!$AJ35),MONTH(Сводный!$AJ35),DAY(Сводный!$AJ35)))</f>
        <v>422.78926999999811</v>
      </c>
      <c r="H238" s="16">
        <f>GETPIVOTDATA("Close",Сводный!$AJ$8,"Дата",DATE(YEAR(Сводный!$AJ35),MONTH(Сводный!$AJ35),DAY(Сводный!$AJ35)))</f>
        <v>1821.0570799999923</v>
      </c>
      <c r="K238" s="16">
        <f>Сводный!AT35</f>
        <v>40238</v>
      </c>
      <c r="L238" s="16">
        <f>GETPIVOTDATA("Кол-во сделок",Сводный!$AT$8,"Дата",DATE(YEAR(Сводный!$AT35),MONTH(Сводный!$AT35),DAY(Сводный!$AT35)))</f>
        <v>8</v>
      </c>
      <c r="M238" s="16">
        <f>GETPIVOTDATA("Результат",Сводный!$AT$8,"Дата",DATE(YEAR(Сводный!$AT35),MONTH(Сводный!$AT35),DAY(Сводный!$AT35)))</f>
        <v>26.040000000000454</v>
      </c>
      <c r="P238" s="16">
        <f>Сводный!BC35</f>
        <v>40238</v>
      </c>
      <c r="Q238" s="16">
        <f>GETPIVOTDATA("Объем",Сводный!$BC$8,"Дата",DATE(YEAR(Сводный!$BC35),MONTH(Сводный!$BC35),DAY(Сводный!$BC35)))</f>
        <v>800</v>
      </c>
      <c r="R238" s="16">
        <f>GETPIVOTDATA("Результат",Сводный!$BC$8,"Дата",DATE(YEAR(Сводный!$BC35),MONTH(Сводный!$BC35),DAY(Сводный!$BC35)))</f>
        <v>26.040000000000454</v>
      </c>
    </row>
    <row r="239" spans="3:18">
      <c r="C239" s="16">
        <f>Сводный!$AJ36</f>
        <v>40241</v>
      </c>
      <c r="E239" s="16">
        <f>GETPIVOTDATA("Open",Сводный!$AJ$8,"Дата",DATE(YEAR(Сводный!$AJ36),MONTH(Сводный!$AJ36),DAY(Сводный!$AJ36)))</f>
        <v>525.81926999999814</v>
      </c>
      <c r="F239" s="16">
        <f>GETPIVOTDATA("Hi",Сводный!$AJ$8,"Дата",DATE(YEAR(Сводный!$AJ36),MONTH(Сводный!$AJ36),DAY(Сводный!$AJ36)))</f>
        <v>498.61926999999815</v>
      </c>
      <c r="G239" s="16">
        <f>GETPIVOTDATA("Low",Сводный!$AJ$8,"Дата",DATE(YEAR(Сводный!$AJ36),MONTH(Сводный!$AJ36),DAY(Сводный!$AJ36)))</f>
        <v>479.84593999999817</v>
      </c>
      <c r="H239" s="16">
        <f>GETPIVOTDATA("Close",Сводный!$AJ$8,"Дата",DATE(YEAR(Сводный!$AJ36),MONTH(Сводный!$AJ36),DAY(Сводный!$AJ36)))</f>
        <v>479.84593999999817</v>
      </c>
      <c r="K239" s="16">
        <f>Сводный!AT36</f>
        <v>40239</v>
      </c>
      <c r="L239" s="16">
        <f>GETPIVOTDATA("Кол-во сделок",Сводный!$AT$8,"Дата",DATE(YEAR(Сводный!$AT36),MONTH(Сводный!$AT36),DAY(Сводный!$AT36)))</f>
        <v>12</v>
      </c>
      <c r="M239" s="16">
        <f>GETPIVOTDATA("Результат",Сводный!$AT$8,"Дата",DATE(YEAR(Сводный!$AT36),MONTH(Сводный!$AT36),DAY(Сводный!$AT36)))</f>
        <v>70.759999999999991</v>
      </c>
      <c r="P239" s="16">
        <f>Сводный!BC36</f>
        <v>40239</v>
      </c>
      <c r="Q239" s="16">
        <f>GETPIVOTDATA("Объем",Сводный!$BC$8,"Дата",DATE(YEAR(Сводный!$BC36),MONTH(Сводный!$BC36),DAY(Сводный!$BC36)))</f>
        <v>1200</v>
      </c>
      <c r="R239" s="16">
        <f>GETPIVOTDATA("Результат",Сводный!$BC$8,"Дата",DATE(YEAR(Сводный!$BC36),MONTH(Сводный!$BC36),DAY(Сводный!$BC36)))</f>
        <v>70.759999999999991</v>
      </c>
    </row>
    <row r="240" spans="3:18">
      <c r="C240" s="16">
        <f>Сводный!$AJ37</f>
        <v>40267</v>
      </c>
      <c r="E240" s="16">
        <f>GETPIVOTDATA("Open",Сводный!$AJ$8,"Дата",DATE(YEAR(Сводный!$AJ37),MONTH(Сводный!$AJ37),DAY(Сводный!$AJ37)))</f>
        <v>322.56926999999695</v>
      </c>
      <c r="F240" s="16">
        <f>GETPIVOTDATA("Hi",Сводный!$AJ$8,"Дата",DATE(YEAR(Сводный!$AJ37),MONTH(Сводный!$AJ37),DAY(Сводный!$AJ37)))</f>
        <v>387.49926999999752</v>
      </c>
      <c r="G240" s="16">
        <f>GETPIVOTDATA("Low",Сводный!$AJ$8,"Дата",DATE(YEAR(Сводный!$AJ37),MONTH(Сводный!$AJ37),DAY(Сводный!$AJ37)))</f>
        <v>291.329269999997</v>
      </c>
      <c r="H240" s="16">
        <f>GETPIVOTDATA("Close",Сводный!$AJ$8,"Дата",DATE(YEAR(Сводный!$AJ37),MONTH(Сводный!$AJ37),DAY(Сводный!$AJ37)))</f>
        <v>380.66926999999765</v>
      </c>
      <c r="K240" s="16">
        <f>Сводный!AT37</f>
        <v>40240</v>
      </c>
      <c r="L240" s="16">
        <f>GETPIVOTDATA("Кол-во сделок",Сводный!$AT$8,"Дата",DATE(YEAR(Сводный!$AT37),MONTH(Сводный!$AT37),DAY(Сводный!$AT37)))</f>
        <v>13</v>
      </c>
      <c r="M240" s="16">
        <f>GETPIVOTDATA("Результат",Сводный!$AT$8,"Дата",DATE(YEAR(Сводный!$AT37),MONTH(Сводный!$AT37),DAY(Сводный!$AT37)))</f>
        <v>64.690000000000012</v>
      </c>
      <c r="P240" s="16">
        <f>Сводный!BC37</f>
        <v>40240</v>
      </c>
      <c r="Q240" s="16">
        <f>GETPIVOTDATA("Объем",Сводный!$BC$8,"Дата",DATE(YEAR(Сводный!$BC37),MONTH(Сводный!$BC37),DAY(Сводный!$BC37)))</f>
        <v>1300</v>
      </c>
      <c r="R240" s="16">
        <f>GETPIVOTDATA("Результат",Сводный!$BC$8,"Дата",DATE(YEAR(Сводный!$BC37),MONTH(Сводный!$BC37),DAY(Сводный!$BC37)))</f>
        <v>64.690000000000012</v>
      </c>
    </row>
    <row r="241" spans="3:18">
      <c r="C241" s="16">
        <f>Сводный!$AJ38</f>
        <v>40315</v>
      </c>
      <c r="E241" s="16">
        <f>GETPIVOTDATA("Open",Сводный!$AJ$8,"Дата",DATE(YEAR(Сводный!$AJ38),MONTH(Сводный!$AJ38),DAY(Сводный!$AJ38)))</f>
        <v>380.66926999999765</v>
      </c>
      <c r="F241" s="16">
        <f>GETPIVOTDATA("Hi",Сводный!$AJ$8,"Дата",DATE(YEAR(Сводный!$AJ38),MONTH(Сводный!$AJ38),DAY(Сводный!$AJ38)))</f>
        <v>367.46926999999766</v>
      </c>
      <c r="G241" s="16">
        <f>GETPIVOTDATA("Low",Сводный!$AJ$8,"Дата",DATE(YEAR(Сводный!$AJ38),MONTH(Сводный!$AJ38),DAY(Сводный!$AJ38)))</f>
        <v>291.4892699999977</v>
      </c>
      <c r="H241" s="16">
        <f>GETPIVOTDATA("Close",Сводный!$AJ$8,"Дата",DATE(YEAR(Сводный!$AJ38),MONTH(Сводный!$AJ38),DAY(Сводный!$AJ38)))</f>
        <v>338.84926999999772</v>
      </c>
      <c r="K241" s="16">
        <f>Сводный!AT38</f>
        <v>40241</v>
      </c>
      <c r="L241" s="16">
        <f>GETPIVOTDATA("Кол-во сделок",Сводный!$AT$8,"Дата",DATE(YEAR(Сводный!$AT38),MONTH(Сводный!$AT38),DAY(Сводный!$AT38)))</f>
        <v>2</v>
      </c>
      <c r="M241" s="16">
        <f>GETPIVOTDATA("Результат",Сводный!$AT$8,"Дата",DATE(YEAR(Сводный!$AT38),MONTH(Сводный!$AT38),DAY(Сводный!$AT38)))</f>
        <v>-45.973330000000004</v>
      </c>
      <c r="P241" s="16">
        <f>Сводный!BC38</f>
        <v>40241</v>
      </c>
      <c r="Q241" s="16">
        <f>GETPIVOTDATA("Объем",Сводный!$BC$8,"Дата",DATE(YEAR(Сводный!$BC38),MONTH(Сводный!$BC38),DAY(Сводный!$BC38)))</f>
        <v>300</v>
      </c>
      <c r="R241" s="16">
        <f>GETPIVOTDATA("Результат",Сводный!$BC$8,"Дата",DATE(YEAR(Сводный!$BC38),MONTH(Сводный!$BC38),DAY(Сводный!$BC38)))</f>
        <v>-45.973330000000004</v>
      </c>
    </row>
    <row r="242" spans="3:18">
      <c r="C242" s="16">
        <f>Сводный!$AJ39</f>
        <v>0</v>
      </c>
      <c r="E242" s="16" t="e">
        <f>GETPIVOTDATA("Open",Сводный!$AJ$8,"Дата",DATE(YEAR(Сводный!$AJ39),MONTH(Сводный!$AJ39),DAY(Сводный!$AJ39)))</f>
        <v>#REF!</v>
      </c>
      <c r="F242" s="16" t="e">
        <f>GETPIVOTDATA("Hi",Сводный!$AJ$8,"Дата",DATE(YEAR(Сводный!$AJ39),MONTH(Сводный!$AJ39),DAY(Сводный!$AJ39)))</f>
        <v>#REF!</v>
      </c>
      <c r="G242" s="16" t="e">
        <f>GETPIVOTDATA("Low",Сводный!$AJ$8,"Дата",DATE(YEAR(Сводный!$AJ39),MONTH(Сводный!$AJ39),DAY(Сводный!$AJ39)))</f>
        <v>#REF!</v>
      </c>
      <c r="H242" s="16" t="e">
        <f>GETPIVOTDATA("Close",Сводный!$AJ$8,"Дата",DATE(YEAR(Сводный!$AJ39),MONTH(Сводный!$AJ39),DAY(Сводный!$AJ39)))</f>
        <v>#REF!</v>
      </c>
      <c r="K242" s="16">
        <f>Сводный!AT39</f>
        <v>0</v>
      </c>
      <c r="L242" s="16" t="e">
        <f>GETPIVOTDATA("Кол-во сделок",Сводный!$AT$8,"Дата",DATE(YEAR(Сводный!$AT39),MONTH(Сводный!$AT39),DAY(Сводный!$AT39)))</f>
        <v>#REF!</v>
      </c>
      <c r="M242" s="16" t="e">
        <f>GETPIVOTDATA("Результат",Сводный!$AT$8,"Дата",DATE(YEAR(Сводный!$AT39),MONTH(Сводный!$AT39),DAY(Сводный!$AT39)))</f>
        <v>#REF!</v>
      </c>
      <c r="P242" s="16">
        <f>Сводный!BC39</f>
        <v>0</v>
      </c>
      <c r="Q242" s="16" t="e">
        <f>GETPIVOTDATA("Объем",Сводный!$BC$8,"Дата",DATE(YEAR(Сводный!$BC39),MONTH(Сводный!$BC39),DAY(Сводный!$BC39)))</f>
        <v>#REF!</v>
      </c>
      <c r="R242" s="16" t="e">
        <f>GETPIVOTDATA("Результат",Сводный!$BC$8,"Дата",DATE(YEAR(Сводный!$BC39),MONTH(Сводный!$BC39),DAY(Сводный!$BC39)))</f>
        <v>#REF!</v>
      </c>
    </row>
    <row r="243" spans="3:18">
      <c r="C243" s="16">
        <f>Сводный!$AJ40</f>
        <v>0</v>
      </c>
      <c r="E243" s="16" t="e">
        <f>GETPIVOTDATA("Open",Сводный!$AJ$8,"Дата",DATE(YEAR(Сводный!$AJ40),MONTH(Сводный!$AJ40),DAY(Сводный!$AJ40)))</f>
        <v>#REF!</v>
      </c>
      <c r="F243" s="16" t="e">
        <f>GETPIVOTDATA("Hi",Сводный!$AJ$8,"Дата",DATE(YEAR(Сводный!$AJ40),MONTH(Сводный!$AJ40),DAY(Сводный!$AJ40)))</f>
        <v>#REF!</v>
      </c>
      <c r="G243" s="16" t="e">
        <f>GETPIVOTDATA("Low",Сводный!$AJ$8,"Дата",DATE(YEAR(Сводный!$AJ40),MONTH(Сводный!$AJ40),DAY(Сводный!$AJ40)))</f>
        <v>#REF!</v>
      </c>
      <c r="H243" s="16" t="e">
        <f>GETPIVOTDATA("Close",Сводный!$AJ$8,"Дата",DATE(YEAR(Сводный!$AJ40),MONTH(Сводный!$AJ40),DAY(Сводный!$AJ40)))</f>
        <v>#REF!</v>
      </c>
      <c r="K243" s="16">
        <f>Сводный!AT40</f>
        <v>0</v>
      </c>
      <c r="L243" s="16" t="e">
        <f>GETPIVOTDATA("Кол-во сделок",Сводный!$AT$8,"Дата",DATE(YEAR(Сводный!$AT40),MONTH(Сводный!$AT40),DAY(Сводный!$AT40)))</f>
        <v>#REF!</v>
      </c>
      <c r="M243" s="16" t="e">
        <f>GETPIVOTDATA("Результат",Сводный!$AT$8,"Дата",DATE(YEAR(Сводный!$AT40),MONTH(Сводный!$AT40),DAY(Сводный!$AT40)))</f>
        <v>#REF!</v>
      </c>
      <c r="P243" s="16">
        <f>Сводный!BC40</f>
        <v>0</v>
      </c>
      <c r="Q243" s="16" t="e">
        <f>GETPIVOTDATA("Объем",Сводный!$BC$8,"Дата",DATE(YEAR(Сводный!$BC40),MONTH(Сводный!$BC40),DAY(Сводный!$BC40)))</f>
        <v>#REF!</v>
      </c>
      <c r="R243" s="16" t="e">
        <f>GETPIVOTDATA("Результат",Сводный!$BC$8,"Дата",DATE(YEAR(Сводный!$BC40),MONTH(Сводный!$BC40),DAY(Сводный!$BC40)))</f>
        <v>#REF!</v>
      </c>
    </row>
    <row r="244" spans="3:18">
      <c r="C244" s="16">
        <f>Сводный!$AJ41</f>
        <v>0</v>
      </c>
      <c r="E244" s="16" t="e">
        <f>GETPIVOTDATA("Open",Сводный!$AJ$8,"Дата",DATE(YEAR(Сводный!$AJ41),MONTH(Сводный!$AJ41),DAY(Сводный!$AJ41)))</f>
        <v>#REF!</v>
      </c>
      <c r="F244" s="16" t="e">
        <f>GETPIVOTDATA("Hi",Сводный!$AJ$8,"Дата",DATE(YEAR(Сводный!$AJ41),MONTH(Сводный!$AJ41),DAY(Сводный!$AJ41)))</f>
        <v>#REF!</v>
      </c>
      <c r="G244" s="16" t="e">
        <f>GETPIVOTDATA("Low",Сводный!$AJ$8,"Дата",DATE(YEAR(Сводный!$AJ41),MONTH(Сводный!$AJ41),DAY(Сводный!$AJ41)))</f>
        <v>#REF!</v>
      </c>
      <c r="H244" s="16" t="e">
        <f>GETPIVOTDATA("Close",Сводный!$AJ$8,"Дата",DATE(YEAR(Сводный!$AJ41),MONTH(Сводный!$AJ41),DAY(Сводный!$AJ41)))</f>
        <v>#REF!</v>
      </c>
      <c r="K244" s="16">
        <f>Сводный!AT41</f>
        <v>0</v>
      </c>
      <c r="L244" s="16" t="e">
        <f>GETPIVOTDATA("Кол-во сделок",Сводный!$AT$8,"Дата",DATE(YEAR(Сводный!$AT41),MONTH(Сводный!$AT41),DAY(Сводный!$AT41)))</f>
        <v>#REF!</v>
      </c>
      <c r="M244" s="16" t="e">
        <f>GETPIVOTDATA("Результат",Сводный!$AT$8,"Дата",DATE(YEAR(Сводный!$AT41),MONTH(Сводный!$AT41),DAY(Сводный!$AT41)))</f>
        <v>#REF!</v>
      </c>
      <c r="P244" s="16">
        <f>Сводный!BC41</f>
        <v>0</v>
      </c>
      <c r="Q244" s="16" t="e">
        <f>GETPIVOTDATA("Объем",Сводный!$BC$8,"Дата",DATE(YEAR(Сводный!$BC41),MONTH(Сводный!$BC41),DAY(Сводный!$BC41)))</f>
        <v>#REF!</v>
      </c>
      <c r="R244" s="16" t="e">
        <f>GETPIVOTDATA("Результат",Сводный!$BC$8,"Дата",DATE(YEAR(Сводный!$BC41),MONTH(Сводный!$BC41),DAY(Сводный!$BC41)))</f>
        <v>#REF!</v>
      </c>
    </row>
    <row r="245" spans="3:18">
      <c r="C245" s="16">
        <f>Сводный!$AJ42</f>
        <v>0</v>
      </c>
      <c r="E245" s="16" t="e">
        <f>GETPIVOTDATA("Open",Сводный!$AJ$8,"Дата",DATE(YEAR(Сводный!$AJ42),MONTH(Сводный!$AJ42),DAY(Сводный!$AJ42)))</f>
        <v>#REF!</v>
      </c>
      <c r="F245" s="16" t="e">
        <f>GETPIVOTDATA("Hi",Сводный!$AJ$8,"Дата",DATE(YEAR(Сводный!$AJ42),MONTH(Сводный!$AJ42),DAY(Сводный!$AJ42)))</f>
        <v>#REF!</v>
      </c>
      <c r="G245" s="16" t="e">
        <f>GETPIVOTDATA("Low",Сводный!$AJ$8,"Дата",DATE(YEAR(Сводный!$AJ42),MONTH(Сводный!$AJ42),DAY(Сводный!$AJ42)))</f>
        <v>#REF!</v>
      </c>
      <c r="H245" s="16" t="e">
        <f>GETPIVOTDATA("Close",Сводный!$AJ$8,"Дата",DATE(YEAR(Сводный!$AJ42),MONTH(Сводный!$AJ42),DAY(Сводный!$AJ42)))</f>
        <v>#REF!</v>
      </c>
      <c r="K245" s="16">
        <f>Сводный!AT42</f>
        <v>0</v>
      </c>
      <c r="L245" s="16" t="e">
        <f>GETPIVOTDATA("Кол-во сделок",Сводный!$AT$8,"Дата",DATE(YEAR(Сводный!$AT42),MONTH(Сводный!$AT42),DAY(Сводный!$AT42)))</f>
        <v>#REF!</v>
      </c>
      <c r="M245" s="16" t="e">
        <f>GETPIVOTDATA("Результат",Сводный!$AT$8,"Дата",DATE(YEAR(Сводный!$AT42),MONTH(Сводный!$AT42),DAY(Сводный!$AT42)))</f>
        <v>#REF!</v>
      </c>
      <c r="P245" s="16">
        <f>Сводный!BC42</f>
        <v>0</v>
      </c>
      <c r="Q245" s="16" t="e">
        <f>GETPIVOTDATA("Объем",Сводный!$BC$8,"Дата",DATE(YEAR(Сводный!$BC42),MONTH(Сводный!$BC42),DAY(Сводный!$BC42)))</f>
        <v>#REF!</v>
      </c>
      <c r="R245" s="16" t="e">
        <f>GETPIVOTDATA("Результат",Сводный!$BC$8,"Дата",DATE(YEAR(Сводный!$BC42),MONTH(Сводный!$BC42),DAY(Сводный!$BC42)))</f>
        <v>#REF!</v>
      </c>
    </row>
    <row r="246" spans="3:18">
      <c r="C246" s="16">
        <f>Сводный!$AJ43</f>
        <v>0</v>
      </c>
      <c r="E246" s="16" t="e">
        <f>GETPIVOTDATA("Open",Сводный!$AJ$8,"Дата",DATE(YEAR(Сводный!$AJ43),MONTH(Сводный!$AJ43),DAY(Сводный!$AJ43)))</f>
        <v>#REF!</v>
      </c>
      <c r="F246" s="16" t="e">
        <f>GETPIVOTDATA("Hi",Сводный!$AJ$8,"Дата",DATE(YEAR(Сводный!$AJ43),MONTH(Сводный!$AJ43),DAY(Сводный!$AJ43)))</f>
        <v>#REF!</v>
      </c>
      <c r="G246" s="16" t="e">
        <f>GETPIVOTDATA("Low",Сводный!$AJ$8,"Дата",DATE(YEAR(Сводный!$AJ43),MONTH(Сводный!$AJ43),DAY(Сводный!$AJ43)))</f>
        <v>#REF!</v>
      </c>
      <c r="H246" s="16" t="e">
        <f>GETPIVOTDATA("Close",Сводный!$AJ$8,"Дата",DATE(YEAR(Сводный!$AJ43),MONTH(Сводный!$AJ43),DAY(Сводный!$AJ43)))</f>
        <v>#REF!</v>
      </c>
      <c r="K246" s="16">
        <f>Сводный!AT43</f>
        <v>0</v>
      </c>
      <c r="L246" s="16" t="e">
        <f>GETPIVOTDATA("Кол-во сделок",Сводный!$AT$8,"Дата",DATE(YEAR(Сводный!$AT43),MONTH(Сводный!$AT43),DAY(Сводный!$AT43)))</f>
        <v>#REF!</v>
      </c>
      <c r="M246" s="16" t="e">
        <f>GETPIVOTDATA("Результат",Сводный!$AT$8,"Дата",DATE(YEAR(Сводный!$AT43),MONTH(Сводный!$AT43),DAY(Сводный!$AT43)))</f>
        <v>#REF!</v>
      </c>
      <c r="P246" s="16">
        <f>Сводный!BC43</f>
        <v>0</v>
      </c>
      <c r="Q246" s="16" t="e">
        <f>GETPIVOTDATA("Объем",Сводный!$BC$8,"Дата",DATE(YEAR(Сводный!$BC43),MONTH(Сводный!$BC43),DAY(Сводный!$BC43)))</f>
        <v>#REF!</v>
      </c>
      <c r="R246" s="16" t="e">
        <f>GETPIVOTDATA("Результат",Сводный!$BC$8,"Дата",DATE(YEAR(Сводный!$BC43),MONTH(Сводный!$BC43),DAY(Сводный!$BC43)))</f>
        <v>#REF!</v>
      </c>
    </row>
    <row r="247" spans="3:18">
      <c r="C247" s="16">
        <f>Сводный!$AJ44</f>
        <v>0</v>
      </c>
      <c r="E247" s="16" t="e">
        <f>GETPIVOTDATA("Open",Сводный!$AJ$8,"Дата",DATE(YEAR(Сводный!$AJ44),MONTH(Сводный!$AJ44),DAY(Сводный!$AJ44)))</f>
        <v>#REF!</v>
      </c>
      <c r="F247" s="16" t="e">
        <f>GETPIVOTDATA("Hi",Сводный!$AJ$8,"Дата",DATE(YEAR(Сводный!$AJ44),MONTH(Сводный!$AJ44),DAY(Сводный!$AJ44)))</f>
        <v>#REF!</v>
      </c>
      <c r="G247" s="16" t="e">
        <f>GETPIVOTDATA("Low",Сводный!$AJ$8,"Дата",DATE(YEAR(Сводный!$AJ44),MONTH(Сводный!$AJ44),DAY(Сводный!$AJ44)))</f>
        <v>#REF!</v>
      </c>
      <c r="H247" s="16" t="e">
        <f>GETPIVOTDATA("Close",Сводный!$AJ$8,"Дата",DATE(YEAR(Сводный!$AJ44),MONTH(Сводный!$AJ44),DAY(Сводный!$AJ44)))</f>
        <v>#REF!</v>
      </c>
      <c r="K247" s="16">
        <f>Сводный!AT44</f>
        <v>0</v>
      </c>
      <c r="L247" s="16" t="e">
        <f>GETPIVOTDATA("Кол-во сделок",Сводный!$AT$8,"Дата",DATE(YEAR(Сводный!$AT44),MONTH(Сводный!$AT44),DAY(Сводный!$AT44)))</f>
        <v>#REF!</v>
      </c>
      <c r="M247" s="16" t="e">
        <f>GETPIVOTDATA("Результат",Сводный!$AT$8,"Дата",DATE(YEAR(Сводный!$AT44),MONTH(Сводный!$AT44),DAY(Сводный!$AT44)))</f>
        <v>#REF!</v>
      </c>
      <c r="P247" s="16">
        <f>Сводный!BC44</f>
        <v>0</v>
      </c>
      <c r="Q247" s="16" t="e">
        <f>GETPIVOTDATA("Объем",Сводный!$BC$8,"Дата",DATE(YEAR(Сводный!$BC44),MONTH(Сводный!$BC44),DAY(Сводный!$BC44)))</f>
        <v>#REF!</v>
      </c>
      <c r="R247" s="16" t="e">
        <f>GETPIVOTDATA("Результат",Сводный!$BC$8,"Дата",DATE(YEAR(Сводный!$BC44),MONTH(Сводный!$BC44),DAY(Сводный!$BC44)))</f>
        <v>#REF!</v>
      </c>
    </row>
    <row r="248" spans="3:18">
      <c r="C248" s="16">
        <f>Сводный!$AJ45</f>
        <v>0</v>
      </c>
      <c r="E248" s="16" t="e">
        <f>GETPIVOTDATA("Open",Сводный!$AJ$8,"Дата",DATE(YEAR(Сводный!$AJ45),MONTH(Сводный!$AJ45),DAY(Сводный!$AJ45)))</f>
        <v>#REF!</v>
      </c>
      <c r="F248" s="16" t="e">
        <f>GETPIVOTDATA("Hi",Сводный!$AJ$8,"Дата",DATE(YEAR(Сводный!$AJ45),MONTH(Сводный!$AJ45),DAY(Сводный!$AJ45)))</f>
        <v>#REF!</v>
      </c>
      <c r="G248" s="16" t="e">
        <f>GETPIVOTDATA("Low",Сводный!$AJ$8,"Дата",DATE(YEAR(Сводный!$AJ45),MONTH(Сводный!$AJ45),DAY(Сводный!$AJ45)))</f>
        <v>#REF!</v>
      </c>
      <c r="H248" s="16" t="e">
        <f>GETPIVOTDATA("Close",Сводный!$AJ$8,"Дата",DATE(YEAR(Сводный!$AJ45),MONTH(Сводный!$AJ45),DAY(Сводный!$AJ45)))</f>
        <v>#REF!</v>
      </c>
      <c r="K248" s="16">
        <f>Сводный!AT45</f>
        <v>0</v>
      </c>
      <c r="L248" s="16" t="e">
        <f>GETPIVOTDATA("Кол-во сделок",Сводный!$AT$8,"Дата",DATE(YEAR(Сводный!$AT45),MONTH(Сводный!$AT45),DAY(Сводный!$AT45)))</f>
        <v>#REF!</v>
      </c>
      <c r="M248" s="16" t="e">
        <f>GETPIVOTDATA("Результат",Сводный!$AT$8,"Дата",DATE(YEAR(Сводный!$AT45),MONTH(Сводный!$AT45),DAY(Сводный!$AT45)))</f>
        <v>#REF!</v>
      </c>
      <c r="P248" s="16">
        <f>Сводный!BC45</f>
        <v>0</v>
      </c>
      <c r="Q248" s="16" t="e">
        <f>GETPIVOTDATA("Объем",Сводный!$BC$8,"Дата",DATE(YEAR(Сводный!$BC45),MONTH(Сводный!$BC45),DAY(Сводный!$BC45)))</f>
        <v>#REF!</v>
      </c>
      <c r="R248" s="16" t="e">
        <f>GETPIVOTDATA("Результат",Сводный!$BC$8,"Дата",DATE(YEAR(Сводный!$BC45),MONTH(Сводный!$BC45),DAY(Сводный!$BC45)))</f>
        <v>#REF!</v>
      </c>
    </row>
    <row r="249" spans="3:18">
      <c r="C249" s="16">
        <f>Сводный!$AJ46</f>
        <v>0</v>
      </c>
      <c r="E249" s="16" t="e">
        <f>GETPIVOTDATA("Open",Сводный!$AJ$8,"Дата",DATE(YEAR(Сводный!$AJ46),MONTH(Сводный!$AJ46),DAY(Сводный!$AJ46)))</f>
        <v>#REF!</v>
      </c>
      <c r="F249" s="16" t="e">
        <f>GETPIVOTDATA("Hi",Сводный!$AJ$8,"Дата",DATE(YEAR(Сводный!$AJ46),MONTH(Сводный!$AJ46),DAY(Сводный!$AJ46)))</f>
        <v>#REF!</v>
      </c>
      <c r="G249" s="16" t="e">
        <f>GETPIVOTDATA("Low",Сводный!$AJ$8,"Дата",DATE(YEAR(Сводный!$AJ46),MONTH(Сводный!$AJ46),DAY(Сводный!$AJ46)))</f>
        <v>#REF!</v>
      </c>
      <c r="H249" s="16" t="e">
        <f>GETPIVOTDATA("Close",Сводный!$AJ$8,"Дата",DATE(YEAR(Сводный!$AJ46),MONTH(Сводный!$AJ46),DAY(Сводный!$AJ46)))</f>
        <v>#REF!</v>
      </c>
      <c r="K249" s="16">
        <f>Сводный!AT46</f>
        <v>0</v>
      </c>
      <c r="L249" s="16" t="e">
        <f>GETPIVOTDATA("Кол-во сделок",Сводный!$AT$8,"Дата",DATE(YEAR(Сводный!$AT46),MONTH(Сводный!$AT46),DAY(Сводный!$AT46)))</f>
        <v>#REF!</v>
      </c>
      <c r="M249" s="16" t="e">
        <f>GETPIVOTDATA("Результат",Сводный!$AT$8,"Дата",DATE(YEAR(Сводный!$AT46),MONTH(Сводный!$AT46),DAY(Сводный!$AT46)))</f>
        <v>#REF!</v>
      </c>
      <c r="P249" s="16">
        <f>Сводный!BC46</f>
        <v>0</v>
      </c>
      <c r="Q249" s="16" t="e">
        <f>GETPIVOTDATA("Объем",Сводный!$BC$8,"Дата",DATE(YEAR(Сводный!$BC46),MONTH(Сводный!$BC46),DAY(Сводный!$BC46)))</f>
        <v>#REF!</v>
      </c>
      <c r="R249" s="16" t="e">
        <f>GETPIVOTDATA("Результат",Сводный!$BC$8,"Дата",DATE(YEAR(Сводный!$BC46),MONTH(Сводный!$BC46),DAY(Сводный!$BC46)))</f>
        <v>#REF!</v>
      </c>
    </row>
    <row r="250" spans="3:18">
      <c r="C250" s="16">
        <f>Сводный!$AJ47</f>
        <v>0</v>
      </c>
      <c r="E250" s="16" t="e">
        <f>GETPIVOTDATA("Open",Сводный!$AJ$8,"Дата",DATE(YEAR(Сводный!$AJ47),MONTH(Сводный!$AJ47),DAY(Сводный!$AJ47)))</f>
        <v>#REF!</v>
      </c>
      <c r="F250" s="16" t="e">
        <f>GETPIVOTDATA("Hi",Сводный!$AJ$8,"Дата",DATE(YEAR(Сводный!$AJ47),MONTH(Сводный!$AJ47),DAY(Сводный!$AJ47)))</f>
        <v>#REF!</v>
      </c>
      <c r="G250" s="16" t="e">
        <f>GETPIVOTDATA("Low",Сводный!$AJ$8,"Дата",DATE(YEAR(Сводный!$AJ47),MONTH(Сводный!$AJ47),DAY(Сводный!$AJ47)))</f>
        <v>#REF!</v>
      </c>
      <c r="H250" s="16" t="e">
        <f>GETPIVOTDATA("Close",Сводный!$AJ$8,"Дата",DATE(YEAR(Сводный!$AJ47),MONTH(Сводный!$AJ47),DAY(Сводный!$AJ47)))</f>
        <v>#REF!</v>
      </c>
      <c r="K250" s="16">
        <f>Сводный!AT47</f>
        <v>0</v>
      </c>
      <c r="L250" s="16" t="e">
        <f>GETPIVOTDATA("Кол-во сделок",Сводный!$AT$8,"Дата",DATE(YEAR(Сводный!$AT47),MONTH(Сводный!$AT47),DAY(Сводный!$AT47)))</f>
        <v>#REF!</v>
      </c>
      <c r="M250" s="16" t="e">
        <f>GETPIVOTDATA("Результат",Сводный!$AT$8,"Дата",DATE(YEAR(Сводный!$AT47),MONTH(Сводный!$AT47),DAY(Сводный!$AT47)))</f>
        <v>#REF!</v>
      </c>
      <c r="P250" s="16">
        <f>Сводный!BC47</f>
        <v>0</v>
      </c>
      <c r="Q250" s="16" t="e">
        <f>GETPIVOTDATA("Объем",Сводный!$BC$8,"Дата",DATE(YEAR(Сводный!$BC47),MONTH(Сводный!$BC47),DAY(Сводный!$BC47)))</f>
        <v>#REF!</v>
      </c>
      <c r="R250" s="16" t="e">
        <f>GETPIVOTDATA("Результат",Сводный!$BC$8,"Дата",DATE(YEAR(Сводный!$BC47),MONTH(Сводный!$BC47),DAY(Сводный!$BC47)))</f>
        <v>#REF!</v>
      </c>
    </row>
    <row r="251" spans="3:18">
      <c r="C251" s="16">
        <f>Сводный!$AJ48</f>
        <v>0</v>
      </c>
      <c r="E251" s="16" t="e">
        <f>GETPIVOTDATA("Open",Сводный!$AJ$8,"Дата",DATE(YEAR(Сводный!$AJ48),MONTH(Сводный!$AJ48),DAY(Сводный!$AJ48)))</f>
        <v>#REF!</v>
      </c>
      <c r="F251" s="16" t="e">
        <f>GETPIVOTDATA("Hi",Сводный!$AJ$8,"Дата",DATE(YEAR(Сводный!$AJ48),MONTH(Сводный!$AJ48),DAY(Сводный!$AJ48)))</f>
        <v>#REF!</v>
      </c>
      <c r="G251" s="16" t="e">
        <f>GETPIVOTDATA("Low",Сводный!$AJ$8,"Дата",DATE(YEAR(Сводный!$AJ48),MONTH(Сводный!$AJ48),DAY(Сводный!$AJ48)))</f>
        <v>#REF!</v>
      </c>
      <c r="H251" s="16" t="e">
        <f>GETPIVOTDATA("Close",Сводный!$AJ$8,"Дата",DATE(YEAR(Сводный!$AJ48),MONTH(Сводный!$AJ48),DAY(Сводный!$AJ48)))</f>
        <v>#REF!</v>
      </c>
      <c r="K251" s="16">
        <f>Сводный!AT48</f>
        <v>0</v>
      </c>
      <c r="L251" s="16" t="e">
        <f>GETPIVOTDATA("Кол-во сделок",Сводный!$AT$8,"Дата",DATE(YEAR(Сводный!$AT48),MONTH(Сводный!$AT48),DAY(Сводный!$AT48)))</f>
        <v>#REF!</v>
      </c>
      <c r="M251" s="16" t="e">
        <f>GETPIVOTDATA("Результат",Сводный!$AT$8,"Дата",DATE(YEAR(Сводный!$AT48),MONTH(Сводный!$AT48),DAY(Сводный!$AT48)))</f>
        <v>#REF!</v>
      </c>
      <c r="P251" s="16">
        <f>Сводный!BC48</f>
        <v>0</v>
      </c>
      <c r="Q251" s="16" t="e">
        <f>GETPIVOTDATA("Объем",Сводный!$BC$8,"Дата",DATE(YEAR(Сводный!$BC48),MONTH(Сводный!$BC48),DAY(Сводный!$BC48)))</f>
        <v>#REF!</v>
      </c>
      <c r="R251" s="16" t="e">
        <f>GETPIVOTDATA("Результат",Сводный!$BC$8,"Дата",DATE(YEAR(Сводный!$BC48),MONTH(Сводный!$BC48),DAY(Сводный!$BC48)))</f>
        <v>#REF!</v>
      </c>
    </row>
    <row r="252" spans="3:18">
      <c r="C252" s="16">
        <f>Сводный!$AJ49</f>
        <v>0</v>
      </c>
      <c r="E252" s="16" t="e">
        <f>GETPIVOTDATA("Open",Сводный!$AJ$8,"Дата",DATE(YEAR(Сводный!$AJ49),MONTH(Сводный!$AJ49),DAY(Сводный!$AJ49)))</f>
        <v>#REF!</v>
      </c>
      <c r="F252" s="16" t="e">
        <f>GETPIVOTDATA("Hi",Сводный!$AJ$8,"Дата",DATE(YEAR(Сводный!$AJ49),MONTH(Сводный!$AJ49),DAY(Сводный!$AJ49)))</f>
        <v>#REF!</v>
      </c>
      <c r="G252" s="16" t="e">
        <f>GETPIVOTDATA("Low",Сводный!$AJ$8,"Дата",DATE(YEAR(Сводный!$AJ49),MONTH(Сводный!$AJ49),DAY(Сводный!$AJ49)))</f>
        <v>#REF!</v>
      </c>
      <c r="H252" s="16" t="e">
        <f>GETPIVOTDATA("Close",Сводный!$AJ$8,"Дата",DATE(YEAR(Сводный!$AJ49),MONTH(Сводный!$AJ49),DAY(Сводный!$AJ49)))</f>
        <v>#REF!</v>
      </c>
      <c r="K252" s="16">
        <f>Сводный!AT49</f>
        <v>0</v>
      </c>
      <c r="L252" s="16" t="e">
        <f>GETPIVOTDATA("Кол-во сделок",Сводный!$AT$8,"Дата",DATE(YEAR(Сводный!$AT49),MONTH(Сводный!$AT49),DAY(Сводный!$AT49)))</f>
        <v>#REF!</v>
      </c>
      <c r="M252" s="16" t="e">
        <f>GETPIVOTDATA("Результат",Сводный!$AT$8,"Дата",DATE(YEAR(Сводный!$AT49),MONTH(Сводный!$AT49),DAY(Сводный!$AT49)))</f>
        <v>#REF!</v>
      </c>
      <c r="P252" s="16">
        <f>Сводный!BC49</f>
        <v>0</v>
      </c>
      <c r="Q252" s="16" t="e">
        <f>GETPIVOTDATA("Объем",Сводный!$BC$8,"Дата",DATE(YEAR(Сводный!$BC49),MONTH(Сводный!$BC49),DAY(Сводный!$BC49)))</f>
        <v>#REF!</v>
      </c>
      <c r="R252" s="16" t="e">
        <f>GETPIVOTDATA("Результат",Сводный!$BC$8,"Дата",DATE(YEAR(Сводный!$BC49),MONTH(Сводный!$BC49),DAY(Сводный!$BC49)))</f>
        <v>#REF!</v>
      </c>
    </row>
    <row r="253" spans="3:18">
      <c r="C253" s="16">
        <f>Сводный!$AJ50</f>
        <v>0</v>
      </c>
      <c r="E253" s="16" t="e">
        <f>GETPIVOTDATA("Open",Сводный!$AJ$8,"Дата",DATE(YEAR(Сводный!$AJ50),MONTH(Сводный!$AJ50),DAY(Сводный!$AJ50)))</f>
        <v>#REF!</v>
      </c>
      <c r="F253" s="16" t="e">
        <f>GETPIVOTDATA("Hi",Сводный!$AJ$8,"Дата",DATE(YEAR(Сводный!$AJ50),MONTH(Сводный!$AJ50),DAY(Сводный!$AJ50)))</f>
        <v>#REF!</v>
      </c>
      <c r="G253" s="16" t="e">
        <f>GETPIVOTDATA("Low",Сводный!$AJ$8,"Дата",DATE(YEAR(Сводный!$AJ50),MONTH(Сводный!$AJ50),DAY(Сводный!$AJ50)))</f>
        <v>#REF!</v>
      </c>
      <c r="H253" s="16" t="e">
        <f>GETPIVOTDATA("Close",Сводный!$AJ$8,"Дата",DATE(YEAR(Сводный!$AJ50),MONTH(Сводный!$AJ50),DAY(Сводный!$AJ50)))</f>
        <v>#REF!</v>
      </c>
      <c r="K253" s="16">
        <f>Сводный!AT50</f>
        <v>0</v>
      </c>
      <c r="L253" s="16" t="e">
        <f>GETPIVOTDATA("Кол-во сделок",Сводный!$AT$8,"Дата",DATE(YEAR(Сводный!$AT50),MONTH(Сводный!$AT50),DAY(Сводный!$AT50)))</f>
        <v>#REF!</v>
      </c>
      <c r="M253" s="16" t="e">
        <f>GETPIVOTDATA("Результат",Сводный!$AT$8,"Дата",DATE(YEAR(Сводный!$AT50),MONTH(Сводный!$AT50),DAY(Сводный!$AT50)))</f>
        <v>#REF!</v>
      </c>
      <c r="P253" s="16">
        <f>Сводный!BC50</f>
        <v>0</v>
      </c>
      <c r="Q253" s="16" t="e">
        <f>GETPIVOTDATA("Объем",Сводный!$BC$8,"Дата",DATE(YEAR(Сводный!$BC50),MONTH(Сводный!$BC50),DAY(Сводный!$BC50)))</f>
        <v>#REF!</v>
      </c>
      <c r="R253" s="16" t="e">
        <f>GETPIVOTDATA("Результат",Сводный!$BC$8,"Дата",DATE(YEAR(Сводный!$BC50),MONTH(Сводный!$BC50),DAY(Сводный!$BC50)))</f>
        <v>#REF!</v>
      </c>
    </row>
    <row r="254" spans="3:18">
      <c r="C254" s="16">
        <f>Сводный!$AJ51</f>
        <v>0</v>
      </c>
      <c r="E254" s="16" t="e">
        <f>GETPIVOTDATA("Open",Сводный!$AJ$8,"Дата",DATE(YEAR(Сводный!$AJ51),MONTH(Сводный!$AJ51),DAY(Сводный!$AJ51)))</f>
        <v>#REF!</v>
      </c>
      <c r="F254" s="16" t="e">
        <f>GETPIVOTDATA("Hi",Сводный!$AJ$8,"Дата",DATE(YEAR(Сводный!$AJ51),MONTH(Сводный!$AJ51),DAY(Сводный!$AJ51)))</f>
        <v>#REF!</v>
      </c>
      <c r="G254" s="16" t="e">
        <f>GETPIVOTDATA("Low",Сводный!$AJ$8,"Дата",DATE(YEAR(Сводный!$AJ51),MONTH(Сводный!$AJ51),DAY(Сводный!$AJ51)))</f>
        <v>#REF!</v>
      </c>
      <c r="H254" s="16" t="e">
        <f>GETPIVOTDATA("Close",Сводный!$AJ$8,"Дата",DATE(YEAR(Сводный!$AJ51),MONTH(Сводный!$AJ51),DAY(Сводный!$AJ51)))</f>
        <v>#REF!</v>
      </c>
      <c r="K254" s="16">
        <f>Сводный!AT51</f>
        <v>0</v>
      </c>
      <c r="L254" s="16" t="e">
        <f>GETPIVOTDATA("Кол-во сделок",Сводный!$AT$8,"Дата",DATE(YEAR(Сводный!$AT51),MONTH(Сводный!$AT51),DAY(Сводный!$AT51)))</f>
        <v>#REF!</v>
      </c>
      <c r="M254" s="16" t="e">
        <f>GETPIVOTDATA("Результат",Сводный!$AT$8,"Дата",DATE(YEAR(Сводный!$AT51),MONTH(Сводный!$AT51),DAY(Сводный!$AT51)))</f>
        <v>#REF!</v>
      </c>
      <c r="P254" s="16">
        <f>Сводный!BC51</f>
        <v>0</v>
      </c>
      <c r="Q254" s="16" t="e">
        <f>GETPIVOTDATA("Объем",Сводный!$BC$8,"Дата",DATE(YEAR(Сводный!$BC51),MONTH(Сводный!$BC51),DAY(Сводный!$BC51)))</f>
        <v>#REF!</v>
      </c>
      <c r="R254" s="16" t="e">
        <f>GETPIVOTDATA("Результат",Сводный!$BC$8,"Дата",DATE(YEAR(Сводный!$BC51),MONTH(Сводный!$BC51),DAY(Сводный!$BC51)))</f>
        <v>#REF!</v>
      </c>
    </row>
    <row r="255" spans="3:18">
      <c r="C255" s="16">
        <f>Сводный!$AJ52</f>
        <v>0</v>
      </c>
      <c r="E255" s="16" t="e">
        <f>GETPIVOTDATA("Open",Сводный!$AJ$8,"Дата",DATE(YEAR(Сводный!$AJ52),MONTH(Сводный!$AJ52),DAY(Сводный!$AJ52)))</f>
        <v>#REF!</v>
      </c>
      <c r="F255" s="16" t="e">
        <f>GETPIVOTDATA("Hi",Сводный!$AJ$8,"Дата",DATE(YEAR(Сводный!$AJ52),MONTH(Сводный!$AJ52),DAY(Сводный!$AJ52)))</f>
        <v>#REF!</v>
      </c>
      <c r="G255" s="16" t="e">
        <f>GETPIVOTDATA("Low",Сводный!$AJ$8,"Дата",DATE(YEAR(Сводный!$AJ52),MONTH(Сводный!$AJ52),DAY(Сводный!$AJ52)))</f>
        <v>#REF!</v>
      </c>
      <c r="H255" s="16" t="e">
        <f>GETPIVOTDATA("Close",Сводный!$AJ$8,"Дата",DATE(YEAR(Сводный!$AJ52),MONTH(Сводный!$AJ52),DAY(Сводный!$AJ52)))</f>
        <v>#REF!</v>
      </c>
      <c r="K255" s="16">
        <f>Сводный!AT52</f>
        <v>0</v>
      </c>
      <c r="L255" s="16" t="e">
        <f>GETPIVOTDATA("Кол-во сделок",Сводный!$AT$8,"Дата",DATE(YEAR(Сводный!$AT52),MONTH(Сводный!$AT52),DAY(Сводный!$AT52)))</f>
        <v>#REF!</v>
      </c>
      <c r="M255" s="16" t="e">
        <f>GETPIVOTDATA("Результат",Сводный!$AT$8,"Дата",DATE(YEAR(Сводный!$AT52),MONTH(Сводный!$AT52),DAY(Сводный!$AT52)))</f>
        <v>#REF!</v>
      </c>
      <c r="P255" s="16">
        <f>Сводный!BC52</f>
        <v>0</v>
      </c>
      <c r="Q255" s="16" t="e">
        <f>GETPIVOTDATA("Объем",Сводный!$BC$8,"Дата",DATE(YEAR(Сводный!$BC52),MONTH(Сводный!$BC52),DAY(Сводный!$BC52)))</f>
        <v>#REF!</v>
      </c>
      <c r="R255" s="16" t="e">
        <f>GETPIVOTDATA("Результат",Сводный!$BC$8,"Дата",DATE(YEAR(Сводный!$BC52),MONTH(Сводный!$BC52),DAY(Сводный!$BC52)))</f>
        <v>#REF!</v>
      </c>
    </row>
    <row r="256" spans="3:18">
      <c r="C256" s="16">
        <f>Сводный!$AJ53</f>
        <v>0</v>
      </c>
      <c r="E256" s="16" t="e">
        <f>GETPIVOTDATA("Open",Сводный!$AJ$8,"Дата",DATE(YEAR(Сводный!$AJ53),MONTH(Сводный!$AJ53),DAY(Сводный!$AJ53)))</f>
        <v>#REF!</v>
      </c>
      <c r="F256" s="16" t="e">
        <f>GETPIVOTDATA("Hi",Сводный!$AJ$8,"Дата",DATE(YEAR(Сводный!$AJ53),MONTH(Сводный!$AJ53),DAY(Сводный!$AJ53)))</f>
        <v>#REF!</v>
      </c>
      <c r="G256" s="16" t="e">
        <f>GETPIVOTDATA("Low",Сводный!$AJ$8,"Дата",DATE(YEAR(Сводный!$AJ53),MONTH(Сводный!$AJ53),DAY(Сводный!$AJ53)))</f>
        <v>#REF!</v>
      </c>
      <c r="H256" s="16" t="e">
        <f>GETPIVOTDATA("Close",Сводный!$AJ$8,"Дата",DATE(YEAR(Сводный!$AJ53),MONTH(Сводный!$AJ53),DAY(Сводный!$AJ53)))</f>
        <v>#REF!</v>
      </c>
      <c r="K256" s="16">
        <f>Сводный!AT53</f>
        <v>0</v>
      </c>
      <c r="L256" s="16" t="e">
        <f>GETPIVOTDATA("Кол-во сделок",Сводный!$AT$8,"Дата",DATE(YEAR(Сводный!$AT53),MONTH(Сводный!$AT53),DAY(Сводный!$AT53)))</f>
        <v>#REF!</v>
      </c>
      <c r="M256" s="16" t="e">
        <f>GETPIVOTDATA("Результат",Сводный!$AT$8,"Дата",DATE(YEAR(Сводный!$AT53),MONTH(Сводный!$AT53),DAY(Сводный!$AT53)))</f>
        <v>#REF!</v>
      </c>
      <c r="P256" s="16">
        <f>Сводный!BC53</f>
        <v>0</v>
      </c>
      <c r="Q256" s="16" t="e">
        <f>GETPIVOTDATA("Объем",Сводный!$BC$8,"Дата",DATE(YEAR(Сводный!$BC53),MONTH(Сводный!$BC53),DAY(Сводный!$BC53)))</f>
        <v>#REF!</v>
      </c>
      <c r="R256" s="16" t="e">
        <f>GETPIVOTDATA("Результат",Сводный!$BC$8,"Дата",DATE(YEAR(Сводный!$BC53),MONTH(Сводный!$BC53),DAY(Сводный!$BC53)))</f>
        <v>#REF!</v>
      </c>
    </row>
    <row r="257" spans="3:18">
      <c r="C257" s="16">
        <f>Сводный!$AJ54</f>
        <v>0</v>
      </c>
      <c r="E257" s="16" t="e">
        <f>GETPIVOTDATA("Open",Сводный!$AJ$8,"Дата",DATE(YEAR(Сводный!$AJ54),MONTH(Сводный!$AJ54),DAY(Сводный!$AJ54)))</f>
        <v>#REF!</v>
      </c>
      <c r="F257" s="16" t="e">
        <f>GETPIVOTDATA("Hi",Сводный!$AJ$8,"Дата",DATE(YEAR(Сводный!$AJ54),MONTH(Сводный!$AJ54),DAY(Сводный!$AJ54)))</f>
        <v>#REF!</v>
      </c>
      <c r="G257" s="16" t="e">
        <f>GETPIVOTDATA("Low",Сводный!$AJ$8,"Дата",DATE(YEAR(Сводный!$AJ54),MONTH(Сводный!$AJ54),DAY(Сводный!$AJ54)))</f>
        <v>#REF!</v>
      </c>
      <c r="H257" s="16" t="e">
        <f>GETPIVOTDATA("Close",Сводный!$AJ$8,"Дата",DATE(YEAR(Сводный!$AJ54),MONTH(Сводный!$AJ54),DAY(Сводный!$AJ54)))</f>
        <v>#REF!</v>
      </c>
      <c r="K257" s="16">
        <f>Сводный!AT54</f>
        <v>0</v>
      </c>
      <c r="L257" s="16" t="e">
        <f>GETPIVOTDATA("Кол-во сделок",Сводный!$AT$8,"Дата",DATE(YEAR(Сводный!$AT54),MONTH(Сводный!$AT54),DAY(Сводный!$AT54)))</f>
        <v>#REF!</v>
      </c>
      <c r="M257" s="16" t="e">
        <f>GETPIVOTDATA("Результат",Сводный!$AT$8,"Дата",DATE(YEAR(Сводный!$AT54),MONTH(Сводный!$AT54),DAY(Сводный!$AT54)))</f>
        <v>#REF!</v>
      </c>
      <c r="P257" s="16">
        <f>Сводный!BC54</f>
        <v>0</v>
      </c>
      <c r="Q257" s="16" t="e">
        <f>GETPIVOTDATA("Объем",Сводный!$BC$8,"Дата",DATE(YEAR(Сводный!$BC54),MONTH(Сводный!$BC54),DAY(Сводный!$BC54)))</f>
        <v>#REF!</v>
      </c>
      <c r="R257" s="16" t="e">
        <f>GETPIVOTDATA("Результат",Сводный!$BC$8,"Дата",DATE(YEAR(Сводный!$BC54),MONTH(Сводный!$BC54),DAY(Сводный!$BC54)))</f>
        <v>#REF!</v>
      </c>
    </row>
    <row r="258" spans="3:18">
      <c r="C258" s="16">
        <f>Сводный!$AJ55</f>
        <v>0</v>
      </c>
      <c r="E258" s="16" t="e">
        <f>GETPIVOTDATA("Open",Сводный!$AJ$8,"Дата",DATE(YEAR(Сводный!$AJ55),MONTH(Сводный!$AJ55),DAY(Сводный!$AJ55)))</f>
        <v>#REF!</v>
      </c>
      <c r="F258" s="16" t="e">
        <f>GETPIVOTDATA("Hi",Сводный!$AJ$8,"Дата",DATE(YEAR(Сводный!$AJ55),MONTH(Сводный!$AJ55),DAY(Сводный!$AJ55)))</f>
        <v>#REF!</v>
      </c>
      <c r="G258" s="16" t="e">
        <f>GETPIVOTDATA("Low",Сводный!$AJ$8,"Дата",DATE(YEAR(Сводный!$AJ55),MONTH(Сводный!$AJ55),DAY(Сводный!$AJ55)))</f>
        <v>#REF!</v>
      </c>
      <c r="H258" s="16" t="e">
        <f>GETPIVOTDATA("Close",Сводный!$AJ$8,"Дата",DATE(YEAR(Сводный!$AJ55),MONTH(Сводный!$AJ55),DAY(Сводный!$AJ55)))</f>
        <v>#REF!</v>
      </c>
      <c r="K258" s="16">
        <f>Сводный!AT55</f>
        <v>0</v>
      </c>
      <c r="L258" s="16" t="e">
        <f>GETPIVOTDATA("Кол-во сделок",Сводный!$AT$8,"Дата",DATE(YEAR(Сводный!$AT55),MONTH(Сводный!$AT55),DAY(Сводный!$AT55)))</f>
        <v>#REF!</v>
      </c>
      <c r="M258" s="16" t="e">
        <f>GETPIVOTDATA("Результат",Сводный!$AT$8,"Дата",DATE(YEAR(Сводный!$AT55),MONTH(Сводный!$AT55),DAY(Сводный!$AT55)))</f>
        <v>#REF!</v>
      </c>
      <c r="P258" s="16">
        <f>Сводный!BC55</f>
        <v>0</v>
      </c>
      <c r="Q258" s="16" t="e">
        <f>GETPIVOTDATA("Объем",Сводный!$BC$8,"Дата",DATE(YEAR(Сводный!$BC55),MONTH(Сводный!$BC55),DAY(Сводный!$BC55)))</f>
        <v>#REF!</v>
      </c>
      <c r="R258" s="16" t="e">
        <f>GETPIVOTDATA("Результат",Сводный!$BC$8,"Дата",DATE(YEAR(Сводный!$BC55),MONTH(Сводный!$BC55),DAY(Сводный!$BC55)))</f>
        <v>#REF!</v>
      </c>
    </row>
    <row r="259" spans="3:18">
      <c r="C259" s="16">
        <f>Сводный!$AJ56</f>
        <v>0</v>
      </c>
      <c r="E259" s="16" t="e">
        <f>GETPIVOTDATA("Open",Сводный!$AJ$8,"Дата",DATE(YEAR(Сводный!$AJ56),MONTH(Сводный!$AJ56),DAY(Сводный!$AJ56)))</f>
        <v>#REF!</v>
      </c>
      <c r="F259" s="16" t="e">
        <f>GETPIVOTDATA("Hi",Сводный!$AJ$8,"Дата",DATE(YEAR(Сводный!$AJ56),MONTH(Сводный!$AJ56),DAY(Сводный!$AJ56)))</f>
        <v>#REF!</v>
      </c>
      <c r="G259" s="16" t="e">
        <f>GETPIVOTDATA("Low",Сводный!$AJ$8,"Дата",DATE(YEAR(Сводный!$AJ56),MONTH(Сводный!$AJ56),DAY(Сводный!$AJ56)))</f>
        <v>#REF!</v>
      </c>
      <c r="H259" s="16" t="e">
        <f>GETPIVOTDATA("Close",Сводный!$AJ$8,"Дата",DATE(YEAR(Сводный!$AJ56),MONTH(Сводный!$AJ56),DAY(Сводный!$AJ56)))</f>
        <v>#REF!</v>
      </c>
      <c r="K259" s="16">
        <f>Сводный!AT56</f>
        <v>0</v>
      </c>
      <c r="L259" s="16" t="e">
        <f>GETPIVOTDATA("Кол-во сделок",Сводный!$AT$8,"Дата",DATE(YEAR(Сводный!$AT56),MONTH(Сводный!$AT56),DAY(Сводный!$AT56)))</f>
        <v>#REF!</v>
      </c>
      <c r="M259" s="16" t="e">
        <f>GETPIVOTDATA("Результат",Сводный!$AT$8,"Дата",DATE(YEAR(Сводный!$AT56),MONTH(Сводный!$AT56),DAY(Сводный!$AT56)))</f>
        <v>#REF!</v>
      </c>
      <c r="P259" s="16">
        <f>Сводный!BC56</f>
        <v>0</v>
      </c>
      <c r="Q259" s="16" t="e">
        <f>GETPIVOTDATA("Объем",Сводный!$BC$8,"Дата",DATE(YEAR(Сводный!$BC56),MONTH(Сводный!$BC56),DAY(Сводный!$BC56)))</f>
        <v>#REF!</v>
      </c>
      <c r="R259" s="16" t="e">
        <f>GETPIVOTDATA("Результат",Сводный!$BC$8,"Дата",DATE(YEAR(Сводный!$BC56),MONTH(Сводный!$BC56),DAY(Сводный!$BC56)))</f>
        <v>#REF!</v>
      </c>
    </row>
    <row r="260" spans="3:18">
      <c r="C260" s="16">
        <f>Сводный!$AJ57</f>
        <v>0</v>
      </c>
      <c r="E260" s="16" t="e">
        <f>GETPIVOTDATA("Open",Сводный!$AJ$8,"Дата",DATE(YEAR(Сводный!$AJ57),MONTH(Сводный!$AJ57),DAY(Сводный!$AJ57)))</f>
        <v>#REF!</v>
      </c>
      <c r="F260" s="16" t="e">
        <f>GETPIVOTDATA("Hi",Сводный!$AJ$8,"Дата",DATE(YEAR(Сводный!$AJ57),MONTH(Сводный!$AJ57),DAY(Сводный!$AJ57)))</f>
        <v>#REF!</v>
      </c>
      <c r="G260" s="16" t="e">
        <f>GETPIVOTDATA("Low",Сводный!$AJ$8,"Дата",DATE(YEAR(Сводный!$AJ57),MONTH(Сводный!$AJ57),DAY(Сводный!$AJ57)))</f>
        <v>#REF!</v>
      </c>
      <c r="H260" s="16" t="e">
        <f>GETPIVOTDATA("Close",Сводный!$AJ$8,"Дата",DATE(YEAR(Сводный!$AJ57),MONTH(Сводный!$AJ57),DAY(Сводный!$AJ57)))</f>
        <v>#REF!</v>
      </c>
      <c r="K260" s="16">
        <f>Сводный!AT57</f>
        <v>0</v>
      </c>
      <c r="L260" s="16" t="e">
        <f>GETPIVOTDATA("Кол-во сделок",Сводный!$AT$8,"Дата",DATE(YEAR(Сводный!$AT57),MONTH(Сводный!$AT57),DAY(Сводный!$AT57)))</f>
        <v>#REF!</v>
      </c>
      <c r="M260" s="16" t="e">
        <f>GETPIVOTDATA("Результат",Сводный!$AT$8,"Дата",DATE(YEAR(Сводный!$AT57),MONTH(Сводный!$AT57),DAY(Сводный!$AT57)))</f>
        <v>#REF!</v>
      </c>
      <c r="P260" s="16">
        <f>Сводный!BC57</f>
        <v>0</v>
      </c>
      <c r="Q260" s="16" t="e">
        <f>GETPIVOTDATA("Объем",Сводный!$BC$8,"Дата",DATE(YEAR(Сводный!$BC57),MONTH(Сводный!$BC57),DAY(Сводный!$BC57)))</f>
        <v>#REF!</v>
      </c>
      <c r="R260" s="16" t="e">
        <f>GETPIVOTDATA("Результат",Сводный!$BC$8,"Дата",DATE(YEAR(Сводный!$BC57),MONTH(Сводный!$BC57),DAY(Сводный!$BC57)))</f>
        <v>#REF!</v>
      </c>
    </row>
    <row r="261" spans="3:18">
      <c r="C261" s="16">
        <f>Сводный!$AJ58</f>
        <v>0</v>
      </c>
      <c r="E261" s="16" t="e">
        <f>GETPIVOTDATA("Open",Сводный!$AJ$8,"Дата",DATE(YEAR(Сводный!$AJ58),MONTH(Сводный!$AJ58),DAY(Сводный!$AJ58)))</f>
        <v>#REF!</v>
      </c>
      <c r="F261" s="16" t="e">
        <f>GETPIVOTDATA("Hi",Сводный!$AJ$8,"Дата",DATE(YEAR(Сводный!$AJ58),MONTH(Сводный!$AJ58),DAY(Сводный!$AJ58)))</f>
        <v>#REF!</v>
      </c>
      <c r="G261" s="16" t="e">
        <f>GETPIVOTDATA("Low",Сводный!$AJ$8,"Дата",DATE(YEAR(Сводный!$AJ58),MONTH(Сводный!$AJ58),DAY(Сводный!$AJ58)))</f>
        <v>#REF!</v>
      </c>
      <c r="H261" s="16" t="e">
        <f>GETPIVOTDATA("Close",Сводный!$AJ$8,"Дата",DATE(YEAR(Сводный!$AJ58),MONTH(Сводный!$AJ58),DAY(Сводный!$AJ58)))</f>
        <v>#REF!</v>
      </c>
      <c r="K261" s="16">
        <f>Сводный!AT58</f>
        <v>0</v>
      </c>
      <c r="L261" s="16" t="e">
        <f>GETPIVOTDATA("Кол-во сделок",Сводный!$AT$8,"Дата",DATE(YEAR(Сводный!$AT58),MONTH(Сводный!$AT58),DAY(Сводный!$AT58)))</f>
        <v>#REF!</v>
      </c>
      <c r="M261" s="16" t="e">
        <f>GETPIVOTDATA("Результат",Сводный!$AT$8,"Дата",DATE(YEAR(Сводный!$AT58),MONTH(Сводный!$AT58),DAY(Сводный!$AT58)))</f>
        <v>#REF!</v>
      </c>
      <c r="P261" s="16">
        <f>Сводный!BC58</f>
        <v>0</v>
      </c>
      <c r="Q261" s="16" t="e">
        <f>GETPIVOTDATA("Объем",Сводный!$BC$8,"Дата",DATE(YEAR(Сводный!$BC58),MONTH(Сводный!$BC58),DAY(Сводный!$BC58)))</f>
        <v>#REF!</v>
      </c>
      <c r="R261" s="16" t="e">
        <f>GETPIVOTDATA("Результат",Сводный!$BC$8,"Дата",DATE(YEAR(Сводный!$BC58),MONTH(Сводный!$BC58),DAY(Сводный!$BC58)))</f>
        <v>#REF!</v>
      </c>
    </row>
    <row r="262" spans="3:18">
      <c r="C262" s="16">
        <f>Сводный!$AJ59</f>
        <v>0</v>
      </c>
      <c r="E262" s="16" t="e">
        <f>GETPIVOTDATA("Open",Сводный!$AJ$8,"Дата",DATE(YEAR(Сводный!$AJ59),MONTH(Сводный!$AJ59),DAY(Сводный!$AJ59)))</f>
        <v>#REF!</v>
      </c>
      <c r="F262" s="16" t="e">
        <f>GETPIVOTDATA("Hi",Сводный!$AJ$8,"Дата",DATE(YEAR(Сводный!$AJ59),MONTH(Сводный!$AJ59),DAY(Сводный!$AJ59)))</f>
        <v>#REF!</v>
      </c>
      <c r="G262" s="16" t="e">
        <f>GETPIVOTDATA("Low",Сводный!$AJ$8,"Дата",DATE(YEAR(Сводный!$AJ59),MONTH(Сводный!$AJ59),DAY(Сводный!$AJ59)))</f>
        <v>#REF!</v>
      </c>
      <c r="H262" s="16" t="e">
        <f>GETPIVOTDATA("Close",Сводный!$AJ$8,"Дата",DATE(YEAR(Сводный!$AJ59),MONTH(Сводный!$AJ59),DAY(Сводный!$AJ59)))</f>
        <v>#REF!</v>
      </c>
      <c r="K262" s="16">
        <f>Сводный!AT59</f>
        <v>0</v>
      </c>
      <c r="L262" s="16" t="e">
        <f>GETPIVOTDATA("Кол-во сделок",Сводный!$AT$8,"Дата",DATE(YEAR(Сводный!$AT59),MONTH(Сводный!$AT59),DAY(Сводный!$AT59)))</f>
        <v>#REF!</v>
      </c>
      <c r="M262" s="16" t="e">
        <f>GETPIVOTDATA("Результат",Сводный!$AT$8,"Дата",DATE(YEAR(Сводный!$AT59),MONTH(Сводный!$AT59),DAY(Сводный!$AT59)))</f>
        <v>#REF!</v>
      </c>
      <c r="P262" s="16">
        <f>Сводный!BC59</f>
        <v>0</v>
      </c>
      <c r="Q262" s="16" t="e">
        <f>GETPIVOTDATA("Объем",Сводный!$BC$8,"Дата",DATE(YEAR(Сводный!$BC59),MONTH(Сводный!$BC59),DAY(Сводный!$BC59)))</f>
        <v>#REF!</v>
      </c>
      <c r="R262" s="16" t="e">
        <f>GETPIVOTDATA("Результат",Сводный!$BC$8,"Дата",DATE(YEAR(Сводный!$BC59),MONTH(Сводный!$BC59),DAY(Сводный!$BC59)))</f>
        <v>#REF!</v>
      </c>
    </row>
    <row r="263" spans="3:18">
      <c r="C263" s="16">
        <f>Сводный!$AJ60</f>
        <v>0</v>
      </c>
      <c r="E263" s="16" t="e">
        <f>GETPIVOTDATA("Open",Сводный!$AJ$8,"Дата",DATE(YEAR(Сводный!$AJ60),MONTH(Сводный!$AJ60),DAY(Сводный!$AJ60)))</f>
        <v>#REF!</v>
      </c>
      <c r="F263" s="16" t="e">
        <f>GETPIVOTDATA("Hi",Сводный!$AJ$8,"Дата",DATE(YEAR(Сводный!$AJ60),MONTH(Сводный!$AJ60),DAY(Сводный!$AJ60)))</f>
        <v>#REF!</v>
      </c>
      <c r="G263" s="16" t="e">
        <f>GETPIVOTDATA("Low",Сводный!$AJ$8,"Дата",DATE(YEAR(Сводный!$AJ60),MONTH(Сводный!$AJ60),DAY(Сводный!$AJ60)))</f>
        <v>#REF!</v>
      </c>
      <c r="H263" s="16" t="e">
        <f>GETPIVOTDATA("Close",Сводный!$AJ$8,"Дата",DATE(YEAR(Сводный!$AJ60),MONTH(Сводный!$AJ60),DAY(Сводный!$AJ60)))</f>
        <v>#REF!</v>
      </c>
      <c r="K263" s="16">
        <f>Сводный!AT60</f>
        <v>0</v>
      </c>
      <c r="L263" s="16" t="e">
        <f>GETPIVOTDATA("Кол-во сделок",Сводный!$AT$8,"Дата",DATE(YEAR(Сводный!$AT60),MONTH(Сводный!$AT60),DAY(Сводный!$AT60)))</f>
        <v>#REF!</v>
      </c>
      <c r="M263" s="16" t="e">
        <f>GETPIVOTDATA("Результат",Сводный!$AT$8,"Дата",DATE(YEAR(Сводный!$AT60),MONTH(Сводный!$AT60),DAY(Сводный!$AT60)))</f>
        <v>#REF!</v>
      </c>
      <c r="P263" s="16">
        <f>Сводный!BC60</f>
        <v>0</v>
      </c>
      <c r="Q263" s="16" t="e">
        <f>GETPIVOTDATA("Объем",Сводный!$BC$8,"Дата",DATE(YEAR(Сводный!$BC60),MONTH(Сводный!$BC60),DAY(Сводный!$BC60)))</f>
        <v>#REF!</v>
      </c>
      <c r="R263" s="16" t="e">
        <f>GETPIVOTDATA("Результат",Сводный!$BC$8,"Дата",DATE(YEAR(Сводный!$BC60),MONTH(Сводный!$BC60),DAY(Сводный!$BC60)))</f>
        <v>#REF!</v>
      </c>
    </row>
    <row r="264" spans="3:18">
      <c r="C264" s="16">
        <f>Сводный!$AJ61</f>
        <v>0</v>
      </c>
      <c r="E264" s="16" t="e">
        <f>GETPIVOTDATA("Open",Сводный!$AJ$8,"Дата",DATE(YEAR(Сводный!$AJ61),MONTH(Сводный!$AJ61),DAY(Сводный!$AJ61)))</f>
        <v>#REF!</v>
      </c>
      <c r="F264" s="16" t="e">
        <f>GETPIVOTDATA("Hi",Сводный!$AJ$8,"Дата",DATE(YEAR(Сводный!$AJ61),MONTH(Сводный!$AJ61),DAY(Сводный!$AJ61)))</f>
        <v>#REF!</v>
      </c>
      <c r="G264" s="16" t="e">
        <f>GETPIVOTDATA("Low",Сводный!$AJ$8,"Дата",DATE(YEAR(Сводный!$AJ61),MONTH(Сводный!$AJ61),DAY(Сводный!$AJ61)))</f>
        <v>#REF!</v>
      </c>
      <c r="H264" s="16" t="e">
        <f>GETPIVOTDATA("Close",Сводный!$AJ$8,"Дата",DATE(YEAR(Сводный!$AJ61),MONTH(Сводный!$AJ61),DAY(Сводный!$AJ61)))</f>
        <v>#REF!</v>
      </c>
      <c r="K264" s="16">
        <f>Сводный!AT61</f>
        <v>0</v>
      </c>
      <c r="L264" s="16" t="e">
        <f>GETPIVOTDATA("Кол-во сделок",Сводный!$AT$8,"Дата",DATE(YEAR(Сводный!$AT61),MONTH(Сводный!$AT61),DAY(Сводный!$AT61)))</f>
        <v>#REF!</v>
      </c>
      <c r="M264" s="16" t="e">
        <f>GETPIVOTDATA("Результат",Сводный!$AT$8,"Дата",DATE(YEAR(Сводный!$AT61),MONTH(Сводный!$AT61),DAY(Сводный!$AT61)))</f>
        <v>#REF!</v>
      </c>
      <c r="P264" s="16">
        <f>Сводный!BC61</f>
        <v>0</v>
      </c>
      <c r="Q264" s="16" t="e">
        <f>GETPIVOTDATA("Объем",Сводный!$BC$8,"Дата",DATE(YEAR(Сводный!$BC61),MONTH(Сводный!$BC61),DAY(Сводный!$BC61)))</f>
        <v>#REF!</v>
      </c>
      <c r="R264" s="16" t="e">
        <f>GETPIVOTDATA("Результат",Сводный!$BC$8,"Дата",DATE(YEAR(Сводный!$BC61),MONTH(Сводный!$BC61),DAY(Сводный!$BC61)))</f>
        <v>#REF!</v>
      </c>
    </row>
    <row r="265" spans="3:18">
      <c r="C265" s="16">
        <f>Сводный!$AJ62</f>
        <v>0</v>
      </c>
      <c r="E265" s="16" t="e">
        <f>GETPIVOTDATA("Open",Сводный!$AJ$8,"Дата",DATE(YEAR(Сводный!$AJ62),MONTH(Сводный!$AJ62),DAY(Сводный!$AJ62)))</f>
        <v>#REF!</v>
      </c>
      <c r="F265" s="16" t="e">
        <f>GETPIVOTDATA("Hi",Сводный!$AJ$8,"Дата",DATE(YEAR(Сводный!$AJ62),MONTH(Сводный!$AJ62),DAY(Сводный!$AJ62)))</f>
        <v>#REF!</v>
      </c>
      <c r="G265" s="16" t="e">
        <f>GETPIVOTDATA("Low",Сводный!$AJ$8,"Дата",DATE(YEAR(Сводный!$AJ62),MONTH(Сводный!$AJ62),DAY(Сводный!$AJ62)))</f>
        <v>#REF!</v>
      </c>
      <c r="H265" s="16" t="e">
        <f>GETPIVOTDATA("Close",Сводный!$AJ$8,"Дата",DATE(YEAR(Сводный!$AJ62),MONTH(Сводный!$AJ62),DAY(Сводный!$AJ62)))</f>
        <v>#REF!</v>
      </c>
      <c r="K265" s="16">
        <f>Сводный!AT62</f>
        <v>0</v>
      </c>
      <c r="L265" s="16" t="e">
        <f>GETPIVOTDATA("Кол-во сделок",Сводный!$AT$8,"Дата",DATE(YEAR(Сводный!$AT62),MONTH(Сводный!$AT62),DAY(Сводный!$AT62)))</f>
        <v>#REF!</v>
      </c>
      <c r="M265" s="16" t="e">
        <f>GETPIVOTDATA("Результат",Сводный!$AT$8,"Дата",DATE(YEAR(Сводный!$AT62),MONTH(Сводный!$AT62),DAY(Сводный!$AT62)))</f>
        <v>#REF!</v>
      </c>
      <c r="P265" s="16">
        <f>Сводный!BC62</f>
        <v>0</v>
      </c>
      <c r="Q265" s="16" t="e">
        <f>GETPIVOTDATA("Объем",Сводный!$BC$8,"Дата",DATE(YEAR(Сводный!$BC62),MONTH(Сводный!$BC62),DAY(Сводный!$BC62)))</f>
        <v>#REF!</v>
      </c>
      <c r="R265" s="16" t="e">
        <f>GETPIVOTDATA("Результат",Сводный!$BC$8,"Дата",DATE(YEAR(Сводный!$BC62),MONTH(Сводный!$BC62),DAY(Сводный!$BC62)))</f>
        <v>#REF!</v>
      </c>
    </row>
    <row r="266" spans="3:18">
      <c r="C266" s="16">
        <f>Сводный!$AJ63</f>
        <v>0</v>
      </c>
      <c r="E266" s="16" t="e">
        <f>GETPIVOTDATA("Open",Сводный!$AJ$8,"Дата",DATE(YEAR(Сводный!$AJ63),MONTH(Сводный!$AJ63),DAY(Сводный!$AJ63)))</f>
        <v>#REF!</v>
      </c>
      <c r="F266" s="16" t="e">
        <f>GETPIVOTDATA("Hi",Сводный!$AJ$8,"Дата",DATE(YEAR(Сводный!$AJ63),MONTH(Сводный!$AJ63),DAY(Сводный!$AJ63)))</f>
        <v>#REF!</v>
      </c>
      <c r="G266" s="16" t="e">
        <f>GETPIVOTDATA("Low",Сводный!$AJ$8,"Дата",DATE(YEAR(Сводный!$AJ63),MONTH(Сводный!$AJ63),DAY(Сводный!$AJ63)))</f>
        <v>#REF!</v>
      </c>
      <c r="H266" s="16" t="e">
        <f>GETPIVOTDATA("Close",Сводный!$AJ$8,"Дата",DATE(YEAR(Сводный!$AJ63),MONTH(Сводный!$AJ63),DAY(Сводный!$AJ63)))</f>
        <v>#REF!</v>
      </c>
      <c r="K266" s="16">
        <f>Сводный!AT63</f>
        <v>0</v>
      </c>
      <c r="L266" s="16" t="e">
        <f>GETPIVOTDATA("Кол-во сделок",Сводный!$AT$8,"Дата",DATE(YEAR(Сводный!$AT63),MONTH(Сводный!$AT63),DAY(Сводный!$AT63)))</f>
        <v>#REF!</v>
      </c>
      <c r="M266" s="16" t="e">
        <f>GETPIVOTDATA("Результат",Сводный!$AT$8,"Дата",DATE(YEAR(Сводный!$AT63),MONTH(Сводный!$AT63),DAY(Сводный!$AT63)))</f>
        <v>#REF!</v>
      </c>
      <c r="P266" s="16">
        <f>Сводный!BC63</f>
        <v>0</v>
      </c>
      <c r="Q266" s="16" t="e">
        <f>GETPIVOTDATA("Объем",Сводный!$BC$8,"Дата",DATE(YEAR(Сводный!$BC63),MONTH(Сводный!$BC63),DAY(Сводный!$BC63)))</f>
        <v>#REF!</v>
      </c>
      <c r="R266" s="16" t="e">
        <f>GETPIVOTDATA("Результат",Сводный!$BC$8,"Дата",DATE(YEAR(Сводный!$BC63),MONTH(Сводный!$BC63),DAY(Сводный!$BC63)))</f>
        <v>#REF!</v>
      </c>
    </row>
    <row r="267" spans="3:18">
      <c r="C267" s="16">
        <f>Сводный!$AJ64</f>
        <v>0</v>
      </c>
      <c r="E267" s="16" t="e">
        <f>GETPIVOTDATA("Open",Сводный!$AJ$8,"Дата",DATE(YEAR(Сводный!$AJ64),MONTH(Сводный!$AJ64),DAY(Сводный!$AJ64)))</f>
        <v>#REF!</v>
      </c>
      <c r="F267" s="16" t="e">
        <f>GETPIVOTDATA("Hi",Сводный!$AJ$8,"Дата",DATE(YEAR(Сводный!$AJ64),MONTH(Сводный!$AJ64),DAY(Сводный!$AJ64)))</f>
        <v>#REF!</v>
      </c>
      <c r="G267" s="16" t="e">
        <f>GETPIVOTDATA("Low",Сводный!$AJ$8,"Дата",DATE(YEAR(Сводный!$AJ64),MONTH(Сводный!$AJ64),DAY(Сводный!$AJ64)))</f>
        <v>#REF!</v>
      </c>
      <c r="H267" s="16" t="e">
        <f>GETPIVOTDATA("Close",Сводный!$AJ$8,"Дата",DATE(YEAR(Сводный!$AJ64),MONTH(Сводный!$AJ64),DAY(Сводный!$AJ64)))</f>
        <v>#REF!</v>
      </c>
      <c r="K267" s="16">
        <f>Сводный!AT64</f>
        <v>0</v>
      </c>
      <c r="L267" s="16" t="e">
        <f>GETPIVOTDATA("Кол-во сделок",Сводный!$AT$8,"Дата",DATE(YEAR(Сводный!$AT64),MONTH(Сводный!$AT64),DAY(Сводный!$AT64)))</f>
        <v>#REF!</v>
      </c>
      <c r="M267" s="16" t="e">
        <f>GETPIVOTDATA("Результат",Сводный!$AT$8,"Дата",DATE(YEAR(Сводный!$AT64),MONTH(Сводный!$AT64),DAY(Сводный!$AT64)))</f>
        <v>#REF!</v>
      </c>
      <c r="P267" s="16">
        <f>Сводный!BC64</f>
        <v>0</v>
      </c>
      <c r="Q267" s="16" t="e">
        <f>GETPIVOTDATA("Объем",Сводный!$BC$8,"Дата",DATE(YEAR(Сводный!$BC64),MONTH(Сводный!$BC64),DAY(Сводный!$BC64)))</f>
        <v>#REF!</v>
      </c>
      <c r="R267" s="16" t="e">
        <f>GETPIVOTDATA("Результат",Сводный!$BC$8,"Дата",DATE(YEAR(Сводный!$BC64),MONTH(Сводный!$BC64),DAY(Сводный!$BC64)))</f>
        <v>#REF!</v>
      </c>
    </row>
    <row r="268" spans="3:18">
      <c r="C268" s="16">
        <f>Сводный!$AJ65</f>
        <v>0</v>
      </c>
      <c r="E268" s="16" t="e">
        <f>GETPIVOTDATA("Open",Сводный!$AJ$8,"Дата",DATE(YEAR(Сводный!$AJ65),MONTH(Сводный!$AJ65),DAY(Сводный!$AJ65)))</f>
        <v>#REF!</v>
      </c>
      <c r="F268" s="16" t="e">
        <f>GETPIVOTDATA("Hi",Сводный!$AJ$8,"Дата",DATE(YEAR(Сводный!$AJ65),MONTH(Сводный!$AJ65),DAY(Сводный!$AJ65)))</f>
        <v>#REF!</v>
      </c>
      <c r="G268" s="16" t="e">
        <f>GETPIVOTDATA("Low",Сводный!$AJ$8,"Дата",DATE(YEAR(Сводный!$AJ65),MONTH(Сводный!$AJ65),DAY(Сводный!$AJ65)))</f>
        <v>#REF!</v>
      </c>
      <c r="H268" s="16" t="e">
        <f>GETPIVOTDATA("Close",Сводный!$AJ$8,"Дата",DATE(YEAR(Сводный!$AJ65),MONTH(Сводный!$AJ65),DAY(Сводный!$AJ65)))</f>
        <v>#REF!</v>
      </c>
      <c r="K268" s="16">
        <f>Сводный!AT65</f>
        <v>0</v>
      </c>
      <c r="L268" s="16" t="e">
        <f>GETPIVOTDATA("Кол-во сделок",Сводный!$AT$8,"Дата",DATE(YEAR(Сводный!$AT65),MONTH(Сводный!$AT65),DAY(Сводный!$AT65)))</f>
        <v>#REF!</v>
      </c>
      <c r="M268" s="16" t="e">
        <f>GETPIVOTDATA("Результат",Сводный!$AT$8,"Дата",DATE(YEAR(Сводный!$AT65),MONTH(Сводный!$AT65),DAY(Сводный!$AT65)))</f>
        <v>#REF!</v>
      </c>
      <c r="P268" s="16">
        <f>Сводный!BC65</f>
        <v>0</v>
      </c>
      <c r="Q268" s="16" t="e">
        <f>GETPIVOTDATA("Объем",Сводный!$BC$8,"Дата",DATE(YEAR(Сводный!$BC65),MONTH(Сводный!$BC65),DAY(Сводный!$BC65)))</f>
        <v>#REF!</v>
      </c>
      <c r="R268" s="16" t="e">
        <f>GETPIVOTDATA("Результат",Сводный!$BC$8,"Дата",DATE(YEAR(Сводный!$BC65),MONTH(Сводный!$BC65),DAY(Сводный!$BC65)))</f>
        <v>#REF!</v>
      </c>
    </row>
    <row r="269" spans="3:18">
      <c r="C269" s="16">
        <f>Сводный!$AJ66</f>
        <v>0</v>
      </c>
      <c r="E269" s="16" t="e">
        <f>GETPIVOTDATA("Open",Сводный!$AJ$8,"Дата",DATE(YEAR(Сводный!$AJ66),MONTH(Сводный!$AJ66),DAY(Сводный!$AJ66)))</f>
        <v>#REF!</v>
      </c>
      <c r="F269" s="16" t="e">
        <f>GETPIVOTDATA("Hi",Сводный!$AJ$8,"Дата",DATE(YEAR(Сводный!$AJ66),MONTH(Сводный!$AJ66),DAY(Сводный!$AJ66)))</f>
        <v>#REF!</v>
      </c>
      <c r="G269" s="16" t="e">
        <f>GETPIVOTDATA("Low",Сводный!$AJ$8,"Дата",DATE(YEAR(Сводный!$AJ66),MONTH(Сводный!$AJ66),DAY(Сводный!$AJ66)))</f>
        <v>#REF!</v>
      </c>
      <c r="H269" s="16" t="e">
        <f>GETPIVOTDATA("Close",Сводный!$AJ$8,"Дата",DATE(YEAR(Сводный!$AJ66),MONTH(Сводный!$AJ66),DAY(Сводный!$AJ66)))</f>
        <v>#REF!</v>
      </c>
      <c r="K269" s="16">
        <f>Сводный!AT66</f>
        <v>0</v>
      </c>
      <c r="L269" s="16" t="e">
        <f>GETPIVOTDATA("Кол-во сделок",Сводный!$AT$8,"Дата",DATE(YEAR(Сводный!$AT66),MONTH(Сводный!$AT66),DAY(Сводный!$AT66)))</f>
        <v>#REF!</v>
      </c>
      <c r="M269" s="16" t="e">
        <f>GETPIVOTDATA("Результат",Сводный!$AT$8,"Дата",DATE(YEAR(Сводный!$AT66),MONTH(Сводный!$AT66),DAY(Сводный!$AT66)))</f>
        <v>#REF!</v>
      </c>
      <c r="P269" s="16">
        <f>Сводный!BC66</f>
        <v>0</v>
      </c>
      <c r="Q269" s="16" t="e">
        <f>GETPIVOTDATA("Объем",Сводный!$BC$8,"Дата",DATE(YEAR(Сводный!$BC66),MONTH(Сводный!$BC66),DAY(Сводный!$BC66)))</f>
        <v>#REF!</v>
      </c>
      <c r="R269" s="16" t="e">
        <f>GETPIVOTDATA("Результат",Сводный!$BC$8,"Дата",DATE(YEAR(Сводный!$BC66),MONTH(Сводный!$BC66),DAY(Сводный!$BC66)))</f>
        <v>#REF!</v>
      </c>
    </row>
    <row r="270" spans="3:18">
      <c r="C270" s="16">
        <f>Сводный!$AJ67</f>
        <v>0</v>
      </c>
      <c r="E270" s="16" t="e">
        <f>GETPIVOTDATA("Open",Сводный!$AJ$8,"Дата",DATE(YEAR(Сводный!$AJ67),MONTH(Сводный!$AJ67),DAY(Сводный!$AJ67)))</f>
        <v>#REF!</v>
      </c>
      <c r="F270" s="16" t="e">
        <f>GETPIVOTDATA("Hi",Сводный!$AJ$8,"Дата",DATE(YEAR(Сводный!$AJ67),MONTH(Сводный!$AJ67),DAY(Сводный!$AJ67)))</f>
        <v>#REF!</v>
      </c>
      <c r="G270" s="16" t="e">
        <f>GETPIVOTDATA("Low",Сводный!$AJ$8,"Дата",DATE(YEAR(Сводный!$AJ67),MONTH(Сводный!$AJ67),DAY(Сводный!$AJ67)))</f>
        <v>#REF!</v>
      </c>
      <c r="H270" s="16" t="e">
        <f>GETPIVOTDATA("Close",Сводный!$AJ$8,"Дата",DATE(YEAR(Сводный!$AJ67),MONTH(Сводный!$AJ67),DAY(Сводный!$AJ67)))</f>
        <v>#REF!</v>
      </c>
      <c r="K270" s="16">
        <f>Сводный!AT67</f>
        <v>0</v>
      </c>
      <c r="L270" s="16" t="e">
        <f>GETPIVOTDATA("Кол-во сделок",Сводный!$AT$8,"Дата",DATE(YEAR(Сводный!$AT67),MONTH(Сводный!$AT67),DAY(Сводный!$AT67)))</f>
        <v>#REF!</v>
      </c>
      <c r="M270" s="16" t="e">
        <f>GETPIVOTDATA("Результат",Сводный!$AT$8,"Дата",DATE(YEAR(Сводный!$AT67),MONTH(Сводный!$AT67),DAY(Сводный!$AT67)))</f>
        <v>#REF!</v>
      </c>
      <c r="P270" s="16">
        <f>Сводный!BC67</f>
        <v>0</v>
      </c>
      <c r="Q270" s="16" t="e">
        <f>GETPIVOTDATA("Объем",Сводный!$BC$8,"Дата",DATE(YEAR(Сводный!$BC67),MONTH(Сводный!$BC67),DAY(Сводный!$BC67)))</f>
        <v>#REF!</v>
      </c>
      <c r="R270" s="16" t="e">
        <f>GETPIVOTDATA("Результат",Сводный!$BC$8,"Дата",DATE(YEAR(Сводный!$BC67),MONTH(Сводный!$BC67),DAY(Сводный!$BC67)))</f>
        <v>#REF!</v>
      </c>
    </row>
    <row r="271" spans="3:18">
      <c r="C271" s="16">
        <f>Сводный!$AJ68</f>
        <v>0</v>
      </c>
      <c r="E271" s="16" t="e">
        <f>GETPIVOTDATA("Open",Сводный!$AJ$8,"Дата",DATE(YEAR(Сводный!$AJ68),MONTH(Сводный!$AJ68),DAY(Сводный!$AJ68)))</f>
        <v>#REF!</v>
      </c>
      <c r="F271" s="16" t="e">
        <f>GETPIVOTDATA("Hi",Сводный!$AJ$8,"Дата",DATE(YEAR(Сводный!$AJ68),MONTH(Сводный!$AJ68),DAY(Сводный!$AJ68)))</f>
        <v>#REF!</v>
      </c>
      <c r="G271" s="16" t="e">
        <f>GETPIVOTDATA("Low",Сводный!$AJ$8,"Дата",DATE(YEAR(Сводный!$AJ68),MONTH(Сводный!$AJ68),DAY(Сводный!$AJ68)))</f>
        <v>#REF!</v>
      </c>
      <c r="H271" s="16" t="e">
        <f>GETPIVOTDATA("Close",Сводный!$AJ$8,"Дата",DATE(YEAR(Сводный!$AJ68),MONTH(Сводный!$AJ68),DAY(Сводный!$AJ68)))</f>
        <v>#REF!</v>
      </c>
      <c r="K271" s="16">
        <f>Сводный!AT68</f>
        <v>0</v>
      </c>
      <c r="L271" s="16" t="e">
        <f>GETPIVOTDATA("Кол-во сделок",Сводный!$AT$8,"Дата",DATE(YEAR(Сводный!$AT68),MONTH(Сводный!$AT68),DAY(Сводный!$AT68)))</f>
        <v>#REF!</v>
      </c>
      <c r="M271" s="16" t="e">
        <f>GETPIVOTDATA("Результат",Сводный!$AT$8,"Дата",DATE(YEAR(Сводный!$AT68),MONTH(Сводный!$AT68),DAY(Сводный!$AT68)))</f>
        <v>#REF!</v>
      </c>
      <c r="P271" s="16">
        <f>Сводный!BC68</f>
        <v>0</v>
      </c>
      <c r="Q271" s="16" t="e">
        <f>GETPIVOTDATA("Объем",Сводный!$BC$8,"Дата",DATE(YEAR(Сводный!$BC68),MONTH(Сводный!$BC68),DAY(Сводный!$BC68)))</f>
        <v>#REF!</v>
      </c>
      <c r="R271" s="16" t="e">
        <f>GETPIVOTDATA("Результат",Сводный!$BC$8,"Дата",DATE(YEAR(Сводный!$BC68),MONTH(Сводный!$BC68),DAY(Сводный!$BC68)))</f>
        <v>#REF!</v>
      </c>
    </row>
    <row r="272" spans="3:18">
      <c r="C272" s="16">
        <f>Сводный!$AJ69</f>
        <v>0</v>
      </c>
      <c r="E272" s="16" t="e">
        <f>GETPIVOTDATA("Open",Сводный!$AJ$8,"Дата",DATE(YEAR(Сводный!$AJ69),MONTH(Сводный!$AJ69),DAY(Сводный!$AJ69)))</f>
        <v>#REF!</v>
      </c>
      <c r="F272" s="16" t="e">
        <f>GETPIVOTDATA("Hi",Сводный!$AJ$8,"Дата",DATE(YEAR(Сводный!$AJ69),MONTH(Сводный!$AJ69),DAY(Сводный!$AJ69)))</f>
        <v>#REF!</v>
      </c>
      <c r="G272" s="16" t="e">
        <f>GETPIVOTDATA("Low",Сводный!$AJ$8,"Дата",DATE(YEAR(Сводный!$AJ69),MONTH(Сводный!$AJ69),DAY(Сводный!$AJ69)))</f>
        <v>#REF!</v>
      </c>
      <c r="H272" s="16" t="e">
        <f>GETPIVOTDATA("Close",Сводный!$AJ$8,"Дата",DATE(YEAR(Сводный!$AJ69),MONTH(Сводный!$AJ69),DAY(Сводный!$AJ69)))</f>
        <v>#REF!</v>
      </c>
      <c r="K272" s="16">
        <f>Сводный!AT69</f>
        <v>0</v>
      </c>
      <c r="L272" s="16" t="e">
        <f>GETPIVOTDATA("Кол-во сделок",Сводный!$AT$8,"Дата",DATE(YEAR(Сводный!$AT69),MONTH(Сводный!$AT69),DAY(Сводный!$AT69)))</f>
        <v>#REF!</v>
      </c>
      <c r="M272" s="16" t="e">
        <f>GETPIVOTDATA("Результат",Сводный!$AT$8,"Дата",DATE(YEAR(Сводный!$AT69),MONTH(Сводный!$AT69),DAY(Сводный!$AT69)))</f>
        <v>#REF!</v>
      </c>
      <c r="P272" s="16">
        <f>Сводный!BC69</f>
        <v>0</v>
      </c>
      <c r="Q272" s="16" t="e">
        <f>GETPIVOTDATA("Объем",Сводный!$BC$8,"Дата",DATE(YEAR(Сводный!$BC69),MONTH(Сводный!$BC69),DAY(Сводный!$BC69)))</f>
        <v>#REF!</v>
      </c>
      <c r="R272" s="16" t="e">
        <f>GETPIVOTDATA("Результат",Сводный!$BC$8,"Дата",DATE(YEAR(Сводный!$BC69),MONTH(Сводный!$BC69),DAY(Сводный!$BC69)))</f>
        <v>#REF!</v>
      </c>
    </row>
    <row r="273" spans="3:18">
      <c r="C273" s="16">
        <f>Сводный!$AJ70</f>
        <v>0</v>
      </c>
      <c r="E273" s="16" t="e">
        <f>GETPIVOTDATA("Open",Сводный!$AJ$8,"Дата",DATE(YEAR(Сводный!$AJ70),MONTH(Сводный!$AJ70),DAY(Сводный!$AJ70)))</f>
        <v>#REF!</v>
      </c>
      <c r="F273" s="16" t="e">
        <f>GETPIVOTDATA("Hi",Сводный!$AJ$8,"Дата",DATE(YEAR(Сводный!$AJ70),MONTH(Сводный!$AJ70),DAY(Сводный!$AJ70)))</f>
        <v>#REF!</v>
      </c>
      <c r="G273" s="16" t="e">
        <f>GETPIVOTDATA("Low",Сводный!$AJ$8,"Дата",DATE(YEAR(Сводный!$AJ70),MONTH(Сводный!$AJ70),DAY(Сводный!$AJ70)))</f>
        <v>#REF!</v>
      </c>
      <c r="H273" s="16" t="e">
        <f>GETPIVOTDATA("Close",Сводный!$AJ$8,"Дата",DATE(YEAR(Сводный!$AJ70),MONTH(Сводный!$AJ70),DAY(Сводный!$AJ70)))</f>
        <v>#REF!</v>
      </c>
      <c r="K273" s="16">
        <f>Сводный!AT70</f>
        <v>0</v>
      </c>
      <c r="L273" s="16" t="e">
        <f>GETPIVOTDATA("Кол-во сделок",Сводный!$AT$8,"Дата",DATE(YEAR(Сводный!$AT70),MONTH(Сводный!$AT70),DAY(Сводный!$AT70)))</f>
        <v>#REF!</v>
      </c>
      <c r="M273" s="16" t="e">
        <f>GETPIVOTDATA("Результат",Сводный!$AT$8,"Дата",DATE(YEAR(Сводный!$AT70),MONTH(Сводный!$AT70),DAY(Сводный!$AT70)))</f>
        <v>#REF!</v>
      </c>
      <c r="P273" s="16">
        <f>Сводный!BC70</f>
        <v>0</v>
      </c>
      <c r="Q273" s="16" t="e">
        <f>GETPIVOTDATA("Объем",Сводный!$BC$8,"Дата",DATE(YEAR(Сводный!$BC70),MONTH(Сводный!$BC70),DAY(Сводный!$BC70)))</f>
        <v>#REF!</v>
      </c>
      <c r="R273" s="16" t="e">
        <f>GETPIVOTDATA("Результат",Сводный!$BC$8,"Дата",DATE(YEAR(Сводный!$BC70),MONTH(Сводный!$BC70),DAY(Сводный!$BC70)))</f>
        <v>#REF!</v>
      </c>
    </row>
    <row r="274" spans="3:18">
      <c r="C274" s="16">
        <f>Сводный!$AJ71</f>
        <v>0</v>
      </c>
      <c r="E274" s="16" t="e">
        <f>GETPIVOTDATA("Open",Сводный!$AJ$8,"Дата",DATE(YEAR(Сводный!$AJ71),MONTH(Сводный!$AJ71),DAY(Сводный!$AJ71)))</f>
        <v>#REF!</v>
      </c>
      <c r="F274" s="16" t="e">
        <f>GETPIVOTDATA("Hi",Сводный!$AJ$8,"Дата",DATE(YEAR(Сводный!$AJ71),MONTH(Сводный!$AJ71),DAY(Сводный!$AJ71)))</f>
        <v>#REF!</v>
      </c>
      <c r="G274" s="16" t="e">
        <f>GETPIVOTDATA("Low",Сводный!$AJ$8,"Дата",DATE(YEAR(Сводный!$AJ71),MONTH(Сводный!$AJ71),DAY(Сводный!$AJ71)))</f>
        <v>#REF!</v>
      </c>
      <c r="H274" s="16" t="e">
        <f>GETPIVOTDATA("Close",Сводный!$AJ$8,"Дата",DATE(YEAR(Сводный!$AJ71),MONTH(Сводный!$AJ71),DAY(Сводный!$AJ71)))</f>
        <v>#REF!</v>
      </c>
      <c r="K274" s="16">
        <f>Сводный!AT71</f>
        <v>0</v>
      </c>
      <c r="L274" s="16" t="e">
        <f>GETPIVOTDATA("Кол-во сделок",Сводный!$AT$8,"Дата",DATE(YEAR(Сводный!$AT71),MONTH(Сводный!$AT71),DAY(Сводный!$AT71)))</f>
        <v>#REF!</v>
      </c>
      <c r="M274" s="16" t="e">
        <f>GETPIVOTDATA("Результат",Сводный!$AT$8,"Дата",DATE(YEAR(Сводный!$AT71),MONTH(Сводный!$AT71),DAY(Сводный!$AT71)))</f>
        <v>#REF!</v>
      </c>
      <c r="P274" s="16">
        <f>Сводный!BC71</f>
        <v>0</v>
      </c>
      <c r="Q274" s="16" t="e">
        <f>GETPIVOTDATA("Объем",Сводный!$BC$8,"Дата",DATE(YEAR(Сводный!$BC71),MONTH(Сводный!$BC71),DAY(Сводный!$BC71)))</f>
        <v>#REF!</v>
      </c>
      <c r="R274" s="16" t="e">
        <f>GETPIVOTDATA("Результат",Сводный!$BC$8,"Дата",DATE(YEAR(Сводный!$BC71),MONTH(Сводный!$BC71),DAY(Сводный!$BC71)))</f>
        <v>#REF!</v>
      </c>
    </row>
    <row r="275" spans="3:18">
      <c r="C275" s="16">
        <f>Сводный!$AJ72</f>
        <v>0</v>
      </c>
      <c r="E275" s="16" t="e">
        <f>GETPIVOTDATA("Open",Сводный!$AJ$8,"Дата",DATE(YEAR(Сводный!$AJ72),MONTH(Сводный!$AJ72),DAY(Сводный!$AJ72)))</f>
        <v>#REF!</v>
      </c>
      <c r="F275" s="16" t="e">
        <f>GETPIVOTDATA("Hi",Сводный!$AJ$8,"Дата",DATE(YEAR(Сводный!$AJ72),MONTH(Сводный!$AJ72),DAY(Сводный!$AJ72)))</f>
        <v>#REF!</v>
      </c>
      <c r="G275" s="16" t="e">
        <f>GETPIVOTDATA("Low",Сводный!$AJ$8,"Дата",DATE(YEAR(Сводный!$AJ72),MONTH(Сводный!$AJ72),DAY(Сводный!$AJ72)))</f>
        <v>#REF!</v>
      </c>
      <c r="H275" s="16" t="e">
        <f>GETPIVOTDATA("Close",Сводный!$AJ$8,"Дата",DATE(YEAR(Сводный!$AJ72),MONTH(Сводный!$AJ72),DAY(Сводный!$AJ72)))</f>
        <v>#REF!</v>
      </c>
      <c r="K275" s="16">
        <f>Сводный!AT72</f>
        <v>0</v>
      </c>
      <c r="L275" s="16" t="e">
        <f>GETPIVOTDATA("Кол-во сделок",Сводный!$AT$8,"Дата",DATE(YEAR(Сводный!$AT72),MONTH(Сводный!$AT72),DAY(Сводный!$AT72)))</f>
        <v>#REF!</v>
      </c>
      <c r="M275" s="16" t="e">
        <f>GETPIVOTDATA("Результат",Сводный!$AT$8,"Дата",DATE(YEAR(Сводный!$AT72),MONTH(Сводный!$AT72),DAY(Сводный!$AT72)))</f>
        <v>#REF!</v>
      </c>
      <c r="P275" s="16">
        <f>Сводный!BC72</f>
        <v>0</v>
      </c>
      <c r="Q275" s="16" t="e">
        <f>GETPIVOTDATA("Объем",Сводный!$BC$8,"Дата",DATE(YEAR(Сводный!$BC72),MONTH(Сводный!$BC72),DAY(Сводный!$BC72)))</f>
        <v>#REF!</v>
      </c>
      <c r="R275" s="16" t="e">
        <f>GETPIVOTDATA("Результат",Сводный!$BC$8,"Дата",DATE(YEAR(Сводный!$BC72),MONTH(Сводный!$BC72),DAY(Сводный!$BC72)))</f>
        <v>#REF!</v>
      </c>
    </row>
    <row r="276" spans="3:18">
      <c r="C276" s="16">
        <f>Сводный!$AJ73</f>
        <v>0</v>
      </c>
      <c r="E276" s="16" t="e">
        <f>GETPIVOTDATA("Open",Сводный!$AJ$8,"Дата",DATE(YEAR(Сводный!$AJ73),MONTH(Сводный!$AJ73),DAY(Сводный!$AJ73)))</f>
        <v>#REF!</v>
      </c>
      <c r="F276" s="16" t="e">
        <f>GETPIVOTDATA("Hi",Сводный!$AJ$8,"Дата",DATE(YEAR(Сводный!$AJ73),MONTH(Сводный!$AJ73),DAY(Сводный!$AJ73)))</f>
        <v>#REF!</v>
      </c>
      <c r="G276" s="16" t="e">
        <f>GETPIVOTDATA("Low",Сводный!$AJ$8,"Дата",DATE(YEAR(Сводный!$AJ73),MONTH(Сводный!$AJ73),DAY(Сводный!$AJ73)))</f>
        <v>#REF!</v>
      </c>
      <c r="H276" s="16" t="e">
        <f>GETPIVOTDATA("Close",Сводный!$AJ$8,"Дата",DATE(YEAR(Сводный!$AJ73),MONTH(Сводный!$AJ73),DAY(Сводный!$AJ73)))</f>
        <v>#REF!</v>
      </c>
      <c r="K276" s="16">
        <f>Сводный!AT73</f>
        <v>0</v>
      </c>
      <c r="L276" s="16" t="e">
        <f>GETPIVOTDATA("Кол-во сделок",Сводный!$AT$8,"Дата",DATE(YEAR(Сводный!$AT73),MONTH(Сводный!$AT73),DAY(Сводный!$AT73)))</f>
        <v>#REF!</v>
      </c>
      <c r="M276" s="16" t="e">
        <f>GETPIVOTDATA("Результат",Сводный!$AT$8,"Дата",DATE(YEAR(Сводный!$AT73),MONTH(Сводный!$AT73),DAY(Сводный!$AT73)))</f>
        <v>#REF!</v>
      </c>
      <c r="P276" s="16">
        <f>Сводный!BC73</f>
        <v>0</v>
      </c>
      <c r="Q276" s="16" t="e">
        <f>GETPIVOTDATA("Объем",Сводный!$BC$8,"Дата",DATE(YEAR(Сводный!$BC73),MONTH(Сводный!$BC73),DAY(Сводный!$BC73)))</f>
        <v>#REF!</v>
      </c>
      <c r="R276" s="16" t="e">
        <f>GETPIVOTDATA("Результат",Сводный!$BC$8,"Дата",DATE(YEAR(Сводный!$BC73),MONTH(Сводный!$BC73),DAY(Сводный!$BC73)))</f>
        <v>#REF!</v>
      </c>
    </row>
    <row r="277" spans="3:18">
      <c r="C277" s="16">
        <f>Сводный!$AJ74</f>
        <v>0</v>
      </c>
      <c r="E277" s="16" t="e">
        <f>GETPIVOTDATA("Open",Сводный!$AJ$8,"Дата",DATE(YEAR(Сводный!$AJ74),MONTH(Сводный!$AJ74),DAY(Сводный!$AJ74)))</f>
        <v>#REF!</v>
      </c>
      <c r="F277" s="16" t="e">
        <f>GETPIVOTDATA("Hi",Сводный!$AJ$8,"Дата",DATE(YEAR(Сводный!$AJ74),MONTH(Сводный!$AJ74),DAY(Сводный!$AJ74)))</f>
        <v>#REF!</v>
      </c>
      <c r="G277" s="16" t="e">
        <f>GETPIVOTDATA("Low",Сводный!$AJ$8,"Дата",DATE(YEAR(Сводный!$AJ74),MONTH(Сводный!$AJ74),DAY(Сводный!$AJ74)))</f>
        <v>#REF!</v>
      </c>
      <c r="H277" s="16" t="e">
        <f>GETPIVOTDATA("Close",Сводный!$AJ$8,"Дата",DATE(YEAR(Сводный!$AJ74),MONTH(Сводный!$AJ74),DAY(Сводный!$AJ74)))</f>
        <v>#REF!</v>
      </c>
      <c r="K277" s="16">
        <f>Сводный!AT74</f>
        <v>0</v>
      </c>
      <c r="L277" s="16" t="e">
        <f>GETPIVOTDATA("Кол-во сделок",Сводный!$AT$8,"Дата",DATE(YEAR(Сводный!$AT74),MONTH(Сводный!$AT74),DAY(Сводный!$AT74)))</f>
        <v>#REF!</v>
      </c>
      <c r="M277" s="16" t="e">
        <f>GETPIVOTDATA("Результат",Сводный!$AT$8,"Дата",DATE(YEAR(Сводный!$AT74),MONTH(Сводный!$AT74),DAY(Сводный!$AT74)))</f>
        <v>#REF!</v>
      </c>
      <c r="P277" s="16">
        <f>Сводный!BC74</f>
        <v>0</v>
      </c>
      <c r="Q277" s="16" t="e">
        <f>GETPIVOTDATA("Объем",Сводный!$BC$8,"Дата",DATE(YEAR(Сводный!$BC74),MONTH(Сводный!$BC74),DAY(Сводный!$BC74)))</f>
        <v>#REF!</v>
      </c>
      <c r="R277" s="16" t="e">
        <f>GETPIVOTDATA("Результат",Сводный!$BC$8,"Дата",DATE(YEAR(Сводный!$BC74),MONTH(Сводный!$BC74),DAY(Сводный!$BC74)))</f>
        <v>#REF!</v>
      </c>
    </row>
    <row r="278" spans="3:18">
      <c r="C278" s="16">
        <f>Сводный!$AJ75</f>
        <v>0</v>
      </c>
      <c r="E278" s="16" t="e">
        <f>GETPIVOTDATA("Open",Сводный!$AJ$8,"Дата",DATE(YEAR(Сводный!$AJ75),MONTH(Сводный!$AJ75),DAY(Сводный!$AJ75)))</f>
        <v>#REF!</v>
      </c>
      <c r="F278" s="16" t="e">
        <f>GETPIVOTDATA("Hi",Сводный!$AJ$8,"Дата",DATE(YEAR(Сводный!$AJ75),MONTH(Сводный!$AJ75),DAY(Сводный!$AJ75)))</f>
        <v>#REF!</v>
      </c>
      <c r="G278" s="16" t="e">
        <f>GETPIVOTDATA("Low",Сводный!$AJ$8,"Дата",DATE(YEAR(Сводный!$AJ75),MONTH(Сводный!$AJ75),DAY(Сводный!$AJ75)))</f>
        <v>#REF!</v>
      </c>
      <c r="H278" s="16" t="e">
        <f>GETPIVOTDATA("Close",Сводный!$AJ$8,"Дата",DATE(YEAR(Сводный!$AJ75),MONTH(Сводный!$AJ75),DAY(Сводный!$AJ75)))</f>
        <v>#REF!</v>
      </c>
      <c r="K278" s="16">
        <f>Сводный!AT75</f>
        <v>0</v>
      </c>
      <c r="L278" s="16" t="e">
        <f>GETPIVOTDATA("Кол-во сделок",Сводный!$AT$8,"Дата",DATE(YEAR(Сводный!$AT75),MONTH(Сводный!$AT75),DAY(Сводный!$AT75)))</f>
        <v>#REF!</v>
      </c>
      <c r="M278" s="16" t="e">
        <f>GETPIVOTDATA("Результат",Сводный!$AT$8,"Дата",DATE(YEAR(Сводный!$AT75),MONTH(Сводный!$AT75),DAY(Сводный!$AT75)))</f>
        <v>#REF!</v>
      </c>
      <c r="P278" s="16">
        <f>Сводный!BC75</f>
        <v>0</v>
      </c>
      <c r="Q278" s="16" t="e">
        <f>GETPIVOTDATA("Объем",Сводный!$BC$8,"Дата",DATE(YEAR(Сводный!$BC75),MONTH(Сводный!$BC75),DAY(Сводный!$BC75)))</f>
        <v>#REF!</v>
      </c>
      <c r="R278" s="16" t="e">
        <f>GETPIVOTDATA("Результат",Сводный!$BC$8,"Дата",DATE(YEAR(Сводный!$BC75),MONTH(Сводный!$BC75),DAY(Сводный!$BC75)))</f>
        <v>#REF!</v>
      </c>
    </row>
    <row r="279" spans="3:18">
      <c r="C279" s="16">
        <f>Сводный!$AJ76</f>
        <v>0</v>
      </c>
      <c r="E279" s="16" t="e">
        <f>GETPIVOTDATA("Open",Сводный!$AJ$8,"Дата",DATE(YEAR(Сводный!$AJ76),MONTH(Сводный!$AJ76),DAY(Сводный!$AJ76)))</f>
        <v>#REF!</v>
      </c>
      <c r="F279" s="16" t="e">
        <f>GETPIVOTDATA("Hi",Сводный!$AJ$8,"Дата",DATE(YEAR(Сводный!$AJ76),MONTH(Сводный!$AJ76),DAY(Сводный!$AJ76)))</f>
        <v>#REF!</v>
      </c>
      <c r="G279" s="16" t="e">
        <f>GETPIVOTDATA("Low",Сводный!$AJ$8,"Дата",DATE(YEAR(Сводный!$AJ76),MONTH(Сводный!$AJ76),DAY(Сводный!$AJ76)))</f>
        <v>#REF!</v>
      </c>
      <c r="H279" s="16" t="e">
        <f>GETPIVOTDATA("Close",Сводный!$AJ$8,"Дата",DATE(YEAR(Сводный!$AJ76),MONTH(Сводный!$AJ76),DAY(Сводный!$AJ76)))</f>
        <v>#REF!</v>
      </c>
      <c r="K279" s="16">
        <f>Сводный!AT76</f>
        <v>0</v>
      </c>
      <c r="L279" s="16" t="e">
        <f>GETPIVOTDATA("Кол-во сделок",Сводный!$AT$8,"Дата",DATE(YEAR(Сводный!$AT76),MONTH(Сводный!$AT76),DAY(Сводный!$AT76)))</f>
        <v>#REF!</v>
      </c>
      <c r="M279" s="16" t="e">
        <f>GETPIVOTDATA("Результат",Сводный!$AT$8,"Дата",DATE(YEAR(Сводный!$AT76),MONTH(Сводный!$AT76),DAY(Сводный!$AT76)))</f>
        <v>#REF!</v>
      </c>
      <c r="P279" s="16">
        <f>Сводный!BC76</f>
        <v>0</v>
      </c>
      <c r="Q279" s="16" t="e">
        <f>GETPIVOTDATA("Объем",Сводный!$BC$8,"Дата",DATE(YEAR(Сводный!$BC76),MONTH(Сводный!$BC76),DAY(Сводный!$BC76)))</f>
        <v>#REF!</v>
      </c>
      <c r="R279" s="16" t="e">
        <f>GETPIVOTDATA("Результат",Сводный!$BC$8,"Дата",DATE(YEAR(Сводный!$BC76),MONTH(Сводный!$BC76),DAY(Сводный!$BC76)))</f>
        <v>#REF!</v>
      </c>
    </row>
    <row r="280" spans="3:18">
      <c r="C280" s="16">
        <f>Сводный!$AJ77</f>
        <v>0</v>
      </c>
      <c r="E280" s="16" t="e">
        <f>GETPIVOTDATA("Open",Сводный!$AJ$8,"Дата",DATE(YEAR(Сводный!$AJ77),MONTH(Сводный!$AJ77),DAY(Сводный!$AJ77)))</f>
        <v>#REF!</v>
      </c>
      <c r="F280" s="16" t="e">
        <f>GETPIVOTDATA("Hi",Сводный!$AJ$8,"Дата",DATE(YEAR(Сводный!$AJ77),MONTH(Сводный!$AJ77),DAY(Сводный!$AJ77)))</f>
        <v>#REF!</v>
      </c>
      <c r="G280" s="16" t="e">
        <f>GETPIVOTDATA("Low",Сводный!$AJ$8,"Дата",DATE(YEAR(Сводный!$AJ77),MONTH(Сводный!$AJ77),DAY(Сводный!$AJ77)))</f>
        <v>#REF!</v>
      </c>
      <c r="H280" s="16" t="e">
        <f>GETPIVOTDATA("Close",Сводный!$AJ$8,"Дата",DATE(YEAR(Сводный!$AJ77),MONTH(Сводный!$AJ77),DAY(Сводный!$AJ77)))</f>
        <v>#REF!</v>
      </c>
      <c r="K280" s="16">
        <f>Сводный!AT77</f>
        <v>0</v>
      </c>
      <c r="L280" s="16" t="e">
        <f>GETPIVOTDATA("Кол-во сделок",Сводный!$AT$8,"Дата",DATE(YEAR(Сводный!$AT77),MONTH(Сводный!$AT77),DAY(Сводный!$AT77)))</f>
        <v>#REF!</v>
      </c>
      <c r="M280" s="16" t="e">
        <f>GETPIVOTDATA("Результат",Сводный!$AT$8,"Дата",DATE(YEAR(Сводный!$AT77),MONTH(Сводный!$AT77),DAY(Сводный!$AT77)))</f>
        <v>#REF!</v>
      </c>
      <c r="P280" s="16">
        <f>Сводный!BC77</f>
        <v>0</v>
      </c>
      <c r="Q280" s="16" t="e">
        <f>GETPIVOTDATA("Объем",Сводный!$BC$8,"Дата",DATE(YEAR(Сводный!$BC77),MONTH(Сводный!$BC77),DAY(Сводный!$BC77)))</f>
        <v>#REF!</v>
      </c>
      <c r="R280" s="16" t="e">
        <f>GETPIVOTDATA("Результат",Сводный!$BC$8,"Дата",DATE(YEAR(Сводный!$BC77),MONTH(Сводный!$BC77),DAY(Сводный!$BC77)))</f>
        <v>#REF!</v>
      </c>
    </row>
    <row r="281" spans="3:18">
      <c r="C281" s="16">
        <f>Сводный!$AJ78</f>
        <v>0</v>
      </c>
      <c r="E281" s="16" t="e">
        <f>GETPIVOTDATA("Open",Сводный!$AJ$8,"Дата",DATE(YEAR(Сводный!$AJ78),MONTH(Сводный!$AJ78),DAY(Сводный!$AJ78)))</f>
        <v>#REF!</v>
      </c>
      <c r="F281" s="16" t="e">
        <f>GETPIVOTDATA("Hi",Сводный!$AJ$8,"Дата",DATE(YEAR(Сводный!$AJ78),MONTH(Сводный!$AJ78),DAY(Сводный!$AJ78)))</f>
        <v>#REF!</v>
      </c>
      <c r="G281" s="16" t="e">
        <f>GETPIVOTDATA("Low",Сводный!$AJ$8,"Дата",DATE(YEAR(Сводный!$AJ78),MONTH(Сводный!$AJ78),DAY(Сводный!$AJ78)))</f>
        <v>#REF!</v>
      </c>
      <c r="H281" s="16" t="e">
        <f>GETPIVOTDATA("Close",Сводный!$AJ$8,"Дата",DATE(YEAR(Сводный!$AJ78),MONTH(Сводный!$AJ78),DAY(Сводный!$AJ78)))</f>
        <v>#REF!</v>
      </c>
      <c r="K281" s="16">
        <f>Сводный!AT78</f>
        <v>0</v>
      </c>
      <c r="L281" s="16" t="e">
        <f>GETPIVOTDATA("Кол-во сделок",Сводный!$AT$8,"Дата",DATE(YEAR(Сводный!$AT78),MONTH(Сводный!$AT78),DAY(Сводный!$AT78)))</f>
        <v>#REF!</v>
      </c>
      <c r="M281" s="16" t="e">
        <f>GETPIVOTDATA("Результат",Сводный!$AT$8,"Дата",DATE(YEAR(Сводный!$AT78),MONTH(Сводный!$AT78),DAY(Сводный!$AT78)))</f>
        <v>#REF!</v>
      </c>
      <c r="P281" s="16">
        <f>Сводный!BC78</f>
        <v>0</v>
      </c>
      <c r="Q281" s="16" t="e">
        <f>GETPIVOTDATA("Объем",Сводный!$BC$8,"Дата",DATE(YEAR(Сводный!$BC78),MONTH(Сводный!$BC78),DAY(Сводный!$BC78)))</f>
        <v>#REF!</v>
      </c>
      <c r="R281" s="16" t="e">
        <f>GETPIVOTDATA("Результат",Сводный!$BC$8,"Дата",DATE(YEAR(Сводный!$BC78),MONTH(Сводный!$BC78),DAY(Сводный!$BC78)))</f>
        <v>#REF!</v>
      </c>
    </row>
    <row r="282" spans="3:18">
      <c r="C282" s="16">
        <f>Сводный!$AJ79</f>
        <v>0</v>
      </c>
      <c r="E282" s="16" t="e">
        <f>GETPIVOTDATA("Open",Сводный!$AJ$8,"Дата",DATE(YEAR(Сводный!$AJ79),MONTH(Сводный!$AJ79),DAY(Сводный!$AJ79)))</f>
        <v>#REF!</v>
      </c>
      <c r="F282" s="16" t="e">
        <f>GETPIVOTDATA("Hi",Сводный!$AJ$8,"Дата",DATE(YEAR(Сводный!$AJ79),MONTH(Сводный!$AJ79),DAY(Сводный!$AJ79)))</f>
        <v>#REF!</v>
      </c>
      <c r="G282" s="16" t="e">
        <f>GETPIVOTDATA("Low",Сводный!$AJ$8,"Дата",DATE(YEAR(Сводный!$AJ79),MONTH(Сводный!$AJ79),DAY(Сводный!$AJ79)))</f>
        <v>#REF!</v>
      </c>
      <c r="H282" s="16" t="e">
        <f>GETPIVOTDATA("Close",Сводный!$AJ$8,"Дата",DATE(YEAR(Сводный!$AJ79),MONTH(Сводный!$AJ79),DAY(Сводный!$AJ79)))</f>
        <v>#REF!</v>
      </c>
      <c r="K282" s="16">
        <f>Сводный!AT79</f>
        <v>0</v>
      </c>
      <c r="L282" s="16" t="e">
        <f>GETPIVOTDATA("Кол-во сделок",Сводный!$AT$8,"Дата",DATE(YEAR(Сводный!$AT79),MONTH(Сводный!$AT79),DAY(Сводный!$AT79)))</f>
        <v>#REF!</v>
      </c>
      <c r="M282" s="16" t="e">
        <f>GETPIVOTDATA("Результат",Сводный!$AT$8,"Дата",DATE(YEAR(Сводный!$AT79),MONTH(Сводный!$AT79),DAY(Сводный!$AT79)))</f>
        <v>#REF!</v>
      </c>
      <c r="P282" s="16">
        <f>Сводный!BC79</f>
        <v>0</v>
      </c>
      <c r="Q282" s="16" t="e">
        <f>GETPIVOTDATA("Объем",Сводный!$BC$8,"Дата",DATE(YEAR(Сводный!$BC79),MONTH(Сводный!$BC79),DAY(Сводный!$BC79)))</f>
        <v>#REF!</v>
      </c>
      <c r="R282" s="16" t="e">
        <f>GETPIVOTDATA("Результат",Сводный!$BC$8,"Дата",DATE(YEAR(Сводный!$BC79),MONTH(Сводный!$BC79),DAY(Сводный!$BC79)))</f>
        <v>#REF!</v>
      </c>
    </row>
    <row r="283" spans="3:18">
      <c r="C283" s="16">
        <f>Сводный!$AJ80</f>
        <v>0</v>
      </c>
      <c r="E283" s="16" t="e">
        <f>GETPIVOTDATA("Open",Сводный!$AJ$8,"Дата",DATE(YEAR(Сводный!$AJ80),MONTH(Сводный!$AJ80),DAY(Сводный!$AJ80)))</f>
        <v>#REF!</v>
      </c>
      <c r="F283" s="16" t="e">
        <f>GETPIVOTDATA("Hi",Сводный!$AJ$8,"Дата",DATE(YEAR(Сводный!$AJ80),MONTH(Сводный!$AJ80),DAY(Сводный!$AJ80)))</f>
        <v>#REF!</v>
      </c>
      <c r="G283" s="16" t="e">
        <f>GETPIVOTDATA("Low",Сводный!$AJ$8,"Дата",DATE(YEAR(Сводный!$AJ80),MONTH(Сводный!$AJ80),DAY(Сводный!$AJ80)))</f>
        <v>#REF!</v>
      </c>
      <c r="H283" s="16" t="e">
        <f>GETPIVOTDATA("Close",Сводный!$AJ$8,"Дата",DATE(YEAR(Сводный!$AJ80),MONTH(Сводный!$AJ80),DAY(Сводный!$AJ80)))</f>
        <v>#REF!</v>
      </c>
      <c r="K283" s="16">
        <f>Сводный!AT80</f>
        <v>0</v>
      </c>
      <c r="L283" s="16" t="e">
        <f>GETPIVOTDATA("Кол-во сделок",Сводный!$AT$8,"Дата",DATE(YEAR(Сводный!$AT80),MONTH(Сводный!$AT80),DAY(Сводный!$AT80)))</f>
        <v>#REF!</v>
      </c>
      <c r="M283" s="16" t="e">
        <f>GETPIVOTDATA("Результат",Сводный!$AT$8,"Дата",DATE(YEAR(Сводный!$AT80),MONTH(Сводный!$AT80),DAY(Сводный!$AT80)))</f>
        <v>#REF!</v>
      </c>
      <c r="P283" s="16">
        <f>Сводный!BC80</f>
        <v>0</v>
      </c>
      <c r="Q283" s="16" t="e">
        <f>GETPIVOTDATA("Объем",Сводный!$BC$8,"Дата",DATE(YEAR(Сводный!$BC80),MONTH(Сводный!$BC80),DAY(Сводный!$BC80)))</f>
        <v>#REF!</v>
      </c>
      <c r="R283" s="16" t="e">
        <f>GETPIVOTDATA("Результат",Сводный!$BC$8,"Дата",DATE(YEAR(Сводный!$BC80),MONTH(Сводный!$BC80),DAY(Сводный!$BC80)))</f>
        <v>#REF!</v>
      </c>
    </row>
    <row r="284" spans="3:18">
      <c r="C284" s="16">
        <f>Сводный!$AJ81</f>
        <v>0</v>
      </c>
      <c r="E284" s="16" t="e">
        <f>GETPIVOTDATA("Open",Сводный!$AJ$8,"Дата",DATE(YEAR(Сводный!$AJ81),MONTH(Сводный!$AJ81),DAY(Сводный!$AJ81)))</f>
        <v>#REF!</v>
      </c>
      <c r="F284" s="16" t="e">
        <f>GETPIVOTDATA("Hi",Сводный!$AJ$8,"Дата",DATE(YEAR(Сводный!$AJ81),MONTH(Сводный!$AJ81),DAY(Сводный!$AJ81)))</f>
        <v>#REF!</v>
      </c>
      <c r="G284" s="16" t="e">
        <f>GETPIVOTDATA("Low",Сводный!$AJ$8,"Дата",DATE(YEAR(Сводный!$AJ81),MONTH(Сводный!$AJ81),DAY(Сводный!$AJ81)))</f>
        <v>#REF!</v>
      </c>
      <c r="H284" s="16" t="e">
        <f>GETPIVOTDATA("Close",Сводный!$AJ$8,"Дата",DATE(YEAR(Сводный!$AJ81),MONTH(Сводный!$AJ81),DAY(Сводный!$AJ81)))</f>
        <v>#REF!</v>
      </c>
      <c r="K284" s="16">
        <f>Сводный!AT81</f>
        <v>0</v>
      </c>
      <c r="L284" s="16" t="e">
        <f>GETPIVOTDATA("Кол-во сделок",Сводный!$AT$8,"Дата",DATE(YEAR(Сводный!$AT81),MONTH(Сводный!$AT81),DAY(Сводный!$AT81)))</f>
        <v>#REF!</v>
      </c>
      <c r="M284" s="16" t="e">
        <f>GETPIVOTDATA("Результат",Сводный!$AT$8,"Дата",DATE(YEAR(Сводный!$AT81),MONTH(Сводный!$AT81),DAY(Сводный!$AT81)))</f>
        <v>#REF!</v>
      </c>
      <c r="P284" s="16">
        <f>Сводный!BC81</f>
        <v>0</v>
      </c>
      <c r="Q284" s="16" t="e">
        <f>GETPIVOTDATA("Объем",Сводный!$BC$8,"Дата",DATE(YEAR(Сводный!$BC81),MONTH(Сводный!$BC81),DAY(Сводный!$BC81)))</f>
        <v>#REF!</v>
      </c>
      <c r="R284" s="16" t="e">
        <f>GETPIVOTDATA("Результат",Сводный!$BC$8,"Дата",DATE(YEAR(Сводный!$BC81),MONTH(Сводный!$BC81),DAY(Сводный!$BC81)))</f>
        <v>#REF!</v>
      </c>
    </row>
    <row r="285" spans="3:18">
      <c r="C285" s="16">
        <f>Сводный!$AJ82</f>
        <v>0</v>
      </c>
      <c r="E285" s="16" t="e">
        <f>GETPIVOTDATA("Open",Сводный!$AJ$8,"Дата",DATE(YEAR(Сводный!$AJ82),MONTH(Сводный!$AJ82),DAY(Сводный!$AJ82)))</f>
        <v>#REF!</v>
      </c>
      <c r="F285" s="16" t="e">
        <f>GETPIVOTDATA("Hi",Сводный!$AJ$8,"Дата",DATE(YEAR(Сводный!$AJ82),MONTH(Сводный!$AJ82),DAY(Сводный!$AJ82)))</f>
        <v>#REF!</v>
      </c>
      <c r="G285" s="16" t="e">
        <f>GETPIVOTDATA("Low",Сводный!$AJ$8,"Дата",DATE(YEAR(Сводный!$AJ82),MONTH(Сводный!$AJ82),DAY(Сводный!$AJ82)))</f>
        <v>#REF!</v>
      </c>
      <c r="H285" s="16" t="e">
        <f>GETPIVOTDATA("Close",Сводный!$AJ$8,"Дата",DATE(YEAR(Сводный!$AJ82),MONTH(Сводный!$AJ82),DAY(Сводный!$AJ82)))</f>
        <v>#REF!</v>
      </c>
      <c r="K285" s="16">
        <f>Сводный!AT82</f>
        <v>0</v>
      </c>
      <c r="L285" s="16" t="e">
        <f>GETPIVOTDATA("Кол-во сделок",Сводный!$AT$8,"Дата",DATE(YEAR(Сводный!$AT82),MONTH(Сводный!$AT82),DAY(Сводный!$AT82)))</f>
        <v>#REF!</v>
      </c>
      <c r="M285" s="16" t="e">
        <f>GETPIVOTDATA("Результат",Сводный!$AT$8,"Дата",DATE(YEAR(Сводный!$AT82),MONTH(Сводный!$AT82),DAY(Сводный!$AT82)))</f>
        <v>#REF!</v>
      </c>
      <c r="P285" s="16">
        <f>Сводный!BC82</f>
        <v>0</v>
      </c>
      <c r="Q285" s="16" t="e">
        <f>GETPIVOTDATA("Объем",Сводный!$BC$8,"Дата",DATE(YEAR(Сводный!$BC82),MONTH(Сводный!$BC82),DAY(Сводный!$BC82)))</f>
        <v>#REF!</v>
      </c>
      <c r="R285" s="16" t="e">
        <f>GETPIVOTDATA("Результат",Сводный!$BC$8,"Дата",DATE(YEAR(Сводный!$BC82),MONTH(Сводный!$BC82),DAY(Сводный!$BC82)))</f>
        <v>#REF!</v>
      </c>
    </row>
    <row r="286" spans="3:18">
      <c r="C286" s="16">
        <f>Сводный!$AJ83</f>
        <v>0</v>
      </c>
      <c r="E286" s="16" t="e">
        <f>GETPIVOTDATA("Open",Сводный!$AJ$8,"Дата",DATE(YEAR(Сводный!$AJ83),MONTH(Сводный!$AJ83),DAY(Сводный!$AJ83)))</f>
        <v>#REF!</v>
      </c>
      <c r="F286" s="16" t="e">
        <f>GETPIVOTDATA("Hi",Сводный!$AJ$8,"Дата",DATE(YEAR(Сводный!$AJ83),MONTH(Сводный!$AJ83),DAY(Сводный!$AJ83)))</f>
        <v>#REF!</v>
      </c>
      <c r="G286" s="16" t="e">
        <f>GETPIVOTDATA("Low",Сводный!$AJ$8,"Дата",DATE(YEAR(Сводный!$AJ83),MONTH(Сводный!$AJ83),DAY(Сводный!$AJ83)))</f>
        <v>#REF!</v>
      </c>
      <c r="H286" s="16" t="e">
        <f>GETPIVOTDATA("Close",Сводный!$AJ$8,"Дата",DATE(YEAR(Сводный!$AJ83),MONTH(Сводный!$AJ83),DAY(Сводный!$AJ83)))</f>
        <v>#REF!</v>
      </c>
      <c r="K286" s="16">
        <f>Сводный!AT83</f>
        <v>0</v>
      </c>
      <c r="L286" s="16" t="e">
        <f>GETPIVOTDATA("Кол-во сделок",Сводный!$AT$8,"Дата",DATE(YEAR(Сводный!$AT83),MONTH(Сводный!$AT83),DAY(Сводный!$AT83)))</f>
        <v>#REF!</v>
      </c>
      <c r="M286" s="16" t="e">
        <f>GETPIVOTDATA("Результат",Сводный!$AT$8,"Дата",DATE(YEAR(Сводный!$AT83),MONTH(Сводный!$AT83),DAY(Сводный!$AT83)))</f>
        <v>#REF!</v>
      </c>
      <c r="P286" s="16">
        <f>Сводный!BC83</f>
        <v>0</v>
      </c>
      <c r="Q286" s="16" t="e">
        <f>GETPIVOTDATA("Объем",Сводный!$BC$8,"Дата",DATE(YEAR(Сводный!$BC83),MONTH(Сводный!$BC83),DAY(Сводный!$BC83)))</f>
        <v>#REF!</v>
      </c>
      <c r="R286" s="16" t="e">
        <f>GETPIVOTDATA("Результат",Сводный!$BC$8,"Дата",DATE(YEAR(Сводный!$BC83),MONTH(Сводный!$BC83),DAY(Сводный!$BC83)))</f>
        <v>#REF!</v>
      </c>
    </row>
    <row r="287" spans="3:18">
      <c r="C287" s="16">
        <f>Сводный!$AJ84</f>
        <v>0</v>
      </c>
      <c r="E287" s="16" t="e">
        <f>GETPIVOTDATA("Open",Сводный!$AJ$8,"Дата",DATE(YEAR(Сводный!$AJ84),MONTH(Сводный!$AJ84),DAY(Сводный!$AJ84)))</f>
        <v>#REF!</v>
      </c>
      <c r="F287" s="16" t="e">
        <f>GETPIVOTDATA("Hi",Сводный!$AJ$8,"Дата",DATE(YEAR(Сводный!$AJ84),MONTH(Сводный!$AJ84),DAY(Сводный!$AJ84)))</f>
        <v>#REF!</v>
      </c>
      <c r="G287" s="16" t="e">
        <f>GETPIVOTDATA("Low",Сводный!$AJ$8,"Дата",DATE(YEAR(Сводный!$AJ84),MONTH(Сводный!$AJ84),DAY(Сводный!$AJ84)))</f>
        <v>#REF!</v>
      </c>
      <c r="H287" s="16" t="e">
        <f>GETPIVOTDATA("Close",Сводный!$AJ$8,"Дата",DATE(YEAR(Сводный!$AJ84),MONTH(Сводный!$AJ84),DAY(Сводный!$AJ84)))</f>
        <v>#REF!</v>
      </c>
      <c r="K287" s="16">
        <f>Сводный!AT84</f>
        <v>0</v>
      </c>
      <c r="L287" s="16" t="e">
        <f>GETPIVOTDATA("Кол-во сделок",Сводный!$AT$8,"Дата",DATE(YEAR(Сводный!$AT84),MONTH(Сводный!$AT84),DAY(Сводный!$AT84)))</f>
        <v>#REF!</v>
      </c>
      <c r="M287" s="16" t="e">
        <f>GETPIVOTDATA("Результат",Сводный!$AT$8,"Дата",DATE(YEAR(Сводный!$AT84),MONTH(Сводный!$AT84),DAY(Сводный!$AT84)))</f>
        <v>#REF!</v>
      </c>
      <c r="P287" s="16">
        <f>Сводный!BC84</f>
        <v>0</v>
      </c>
      <c r="Q287" s="16" t="e">
        <f>GETPIVOTDATA("Объем",Сводный!$BC$8,"Дата",DATE(YEAR(Сводный!$BC84),MONTH(Сводный!$BC84),DAY(Сводный!$BC84)))</f>
        <v>#REF!</v>
      </c>
      <c r="R287" s="16" t="e">
        <f>GETPIVOTDATA("Результат",Сводный!$BC$8,"Дата",DATE(YEAR(Сводный!$BC84),MONTH(Сводный!$BC84),DAY(Сводный!$BC84)))</f>
        <v>#REF!</v>
      </c>
    </row>
    <row r="288" spans="3:18">
      <c r="C288" s="16">
        <f>Сводный!$AJ85</f>
        <v>0</v>
      </c>
      <c r="E288" s="16" t="e">
        <f>GETPIVOTDATA("Open",Сводный!$AJ$8,"Дата",DATE(YEAR(Сводный!$AJ85),MONTH(Сводный!$AJ85),DAY(Сводный!$AJ85)))</f>
        <v>#REF!</v>
      </c>
      <c r="F288" s="16" t="e">
        <f>GETPIVOTDATA("Hi",Сводный!$AJ$8,"Дата",DATE(YEAR(Сводный!$AJ85),MONTH(Сводный!$AJ85),DAY(Сводный!$AJ85)))</f>
        <v>#REF!</v>
      </c>
      <c r="G288" s="16" t="e">
        <f>GETPIVOTDATA("Low",Сводный!$AJ$8,"Дата",DATE(YEAR(Сводный!$AJ85),MONTH(Сводный!$AJ85),DAY(Сводный!$AJ85)))</f>
        <v>#REF!</v>
      </c>
      <c r="H288" s="16" t="e">
        <f>GETPIVOTDATA("Close",Сводный!$AJ$8,"Дата",DATE(YEAR(Сводный!$AJ85),MONTH(Сводный!$AJ85),DAY(Сводный!$AJ85)))</f>
        <v>#REF!</v>
      </c>
      <c r="K288" s="16">
        <f>Сводный!AT85</f>
        <v>0</v>
      </c>
      <c r="L288" s="16" t="e">
        <f>GETPIVOTDATA("Кол-во сделок",Сводный!$AT$8,"Дата",DATE(YEAR(Сводный!$AT85),MONTH(Сводный!$AT85),DAY(Сводный!$AT85)))</f>
        <v>#REF!</v>
      </c>
      <c r="M288" s="16" t="e">
        <f>GETPIVOTDATA("Результат",Сводный!$AT$8,"Дата",DATE(YEAR(Сводный!$AT85),MONTH(Сводный!$AT85),DAY(Сводный!$AT85)))</f>
        <v>#REF!</v>
      </c>
      <c r="P288" s="16">
        <f>Сводный!BC85</f>
        <v>0</v>
      </c>
      <c r="Q288" s="16" t="e">
        <f>GETPIVOTDATA("Объем",Сводный!$BC$8,"Дата",DATE(YEAR(Сводный!$BC85),MONTH(Сводный!$BC85),DAY(Сводный!$BC85)))</f>
        <v>#REF!</v>
      </c>
      <c r="R288" s="16" t="e">
        <f>GETPIVOTDATA("Результат",Сводный!$BC$8,"Дата",DATE(YEAR(Сводный!$BC85),MONTH(Сводный!$BC85),DAY(Сводный!$BC85)))</f>
        <v>#REF!</v>
      </c>
    </row>
    <row r="289" spans="3:18">
      <c r="C289" s="16">
        <f>Сводный!$AJ86</f>
        <v>0</v>
      </c>
      <c r="E289" s="16" t="e">
        <f>GETPIVOTDATA("Open",Сводный!$AJ$8,"Дата",DATE(YEAR(Сводный!$AJ86),MONTH(Сводный!$AJ86),DAY(Сводный!$AJ86)))</f>
        <v>#REF!</v>
      </c>
      <c r="F289" s="16" t="e">
        <f>GETPIVOTDATA("Hi",Сводный!$AJ$8,"Дата",DATE(YEAR(Сводный!$AJ86),MONTH(Сводный!$AJ86),DAY(Сводный!$AJ86)))</f>
        <v>#REF!</v>
      </c>
      <c r="G289" s="16" t="e">
        <f>GETPIVOTDATA("Low",Сводный!$AJ$8,"Дата",DATE(YEAR(Сводный!$AJ86),MONTH(Сводный!$AJ86),DAY(Сводный!$AJ86)))</f>
        <v>#REF!</v>
      </c>
      <c r="H289" s="16" t="e">
        <f>GETPIVOTDATA("Close",Сводный!$AJ$8,"Дата",DATE(YEAR(Сводный!$AJ86),MONTH(Сводный!$AJ86),DAY(Сводный!$AJ86)))</f>
        <v>#REF!</v>
      </c>
      <c r="K289" s="16">
        <f>Сводный!AT86</f>
        <v>0</v>
      </c>
      <c r="L289" s="16" t="e">
        <f>GETPIVOTDATA("Кол-во сделок",Сводный!$AT$8,"Дата",DATE(YEAR(Сводный!$AT86),MONTH(Сводный!$AT86),DAY(Сводный!$AT86)))</f>
        <v>#REF!</v>
      </c>
      <c r="M289" s="16" t="e">
        <f>GETPIVOTDATA("Результат",Сводный!$AT$8,"Дата",DATE(YEAR(Сводный!$AT86),MONTH(Сводный!$AT86),DAY(Сводный!$AT86)))</f>
        <v>#REF!</v>
      </c>
      <c r="P289" s="16">
        <f>Сводный!BC86</f>
        <v>0</v>
      </c>
      <c r="Q289" s="16" t="e">
        <f>GETPIVOTDATA("Объем",Сводный!$BC$8,"Дата",DATE(YEAR(Сводный!$BC86),MONTH(Сводный!$BC86),DAY(Сводный!$BC86)))</f>
        <v>#REF!</v>
      </c>
      <c r="R289" s="16" t="e">
        <f>GETPIVOTDATA("Результат",Сводный!$BC$8,"Дата",DATE(YEAR(Сводный!$BC86),MONTH(Сводный!$BC86),DAY(Сводный!$BC86)))</f>
        <v>#REF!</v>
      </c>
    </row>
    <row r="290" spans="3:18">
      <c r="C290" s="16">
        <f>Сводный!$AJ87</f>
        <v>0</v>
      </c>
      <c r="E290" s="16" t="e">
        <f>GETPIVOTDATA("Open",Сводный!$AJ$8,"Дата",DATE(YEAR(Сводный!$AJ87),MONTH(Сводный!$AJ87),DAY(Сводный!$AJ87)))</f>
        <v>#REF!</v>
      </c>
      <c r="F290" s="16" t="e">
        <f>GETPIVOTDATA("Hi",Сводный!$AJ$8,"Дата",DATE(YEAR(Сводный!$AJ87),MONTH(Сводный!$AJ87),DAY(Сводный!$AJ87)))</f>
        <v>#REF!</v>
      </c>
      <c r="G290" s="16" t="e">
        <f>GETPIVOTDATA("Low",Сводный!$AJ$8,"Дата",DATE(YEAR(Сводный!$AJ87),MONTH(Сводный!$AJ87),DAY(Сводный!$AJ87)))</f>
        <v>#REF!</v>
      </c>
      <c r="H290" s="16" t="e">
        <f>GETPIVOTDATA("Close",Сводный!$AJ$8,"Дата",DATE(YEAR(Сводный!$AJ87),MONTH(Сводный!$AJ87),DAY(Сводный!$AJ87)))</f>
        <v>#REF!</v>
      </c>
      <c r="K290" s="16">
        <f>Сводный!AT87</f>
        <v>0</v>
      </c>
      <c r="L290" s="16" t="e">
        <f>GETPIVOTDATA("Кол-во сделок",Сводный!$AT$8,"Дата",DATE(YEAR(Сводный!$AT87),MONTH(Сводный!$AT87),DAY(Сводный!$AT87)))</f>
        <v>#REF!</v>
      </c>
      <c r="M290" s="16" t="e">
        <f>GETPIVOTDATA("Результат",Сводный!$AT$8,"Дата",DATE(YEAR(Сводный!$AT87),MONTH(Сводный!$AT87),DAY(Сводный!$AT87)))</f>
        <v>#REF!</v>
      </c>
      <c r="P290" s="16">
        <f>Сводный!BC87</f>
        <v>0</v>
      </c>
      <c r="Q290" s="16" t="e">
        <f>GETPIVOTDATA("Объем",Сводный!$BC$8,"Дата",DATE(YEAR(Сводный!$BC87),MONTH(Сводный!$BC87),DAY(Сводный!$BC87)))</f>
        <v>#REF!</v>
      </c>
      <c r="R290" s="16" t="e">
        <f>GETPIVOTDATA("Результат",Сводный!$BC$8,"Дата",DATE(YEAR(Сводный!$BC87),MONTH(Сводный!$BC87),DAY(Сводный!$BC87)))</f>
        <v>#REF!</v>
      </c>
    </row>
    <row r="291" spans="3:18">
      <c r="C291" s="16">
        <f>Сводный!$AJ88</f>
        <v>0</v>
      </c>
      <c r="E291" s="16" t="e">
        <f>GETPIVOTDATA("Open",Сводный!$AJ$8,"Дата",DATE(YEAR(Сводный!$AJ88),MONTH(Сводный!$AJ88),DAY(Сводный!$AJ88)))</f>
        <v>#REF!</v>
      </c>
      <c r="F291" s="16" t="e">
        <f>GETPIVOTDATA("Hi",Сводный!$AJ$8,"Дата",DATE(YEAR(Сводный!$AJ88),MONTH(Сводный!$AJ88),DAY(Сводный!$AJ88)))</f>
        <v>#REF!</v>
      </c>
      <c r="G291" s="16" t="e">
        <f>GETPIVOTDATA("Low",Сводный!$AJ$8,"Дата",DATE(YEAR(Сводный!$AJ88),MONTH(Сводный!$AJ88),DAY(Сводный!$AJ88)))</f>
        <v>#REF!</v>
      </c>
      <c r="H291" s="16" t="e">
        <f>GETPIVOTDATA("Close",Сводный!$AJ$8,"Дата",DATE(YEAR(Сводный!$AJ88),MONTH(Сводный!$AJ88),DAY(Сводный!$AJ88)))</f>
        <v>#REF!</v>
      </c>
      <c r="K291" s="16">
        <f>Сводный!AT88</f>
        <v>0</v>
      </c>
      <c r="L291" s="16" t="e">
        <f>GETPIVOTDATA("Кол-во сделок",Сводный!$AT$8,"Дата",DATE(YEAR(Сводный!$AT88),MONTH(Сводный!$AT88),DAY(Сводный!$AT88)))</f>
        <v>#REF!</v>
      </c>
      <c r="M291" s="16" t="e">
        <f>GETPIVOTDATA("Результат",Сводный!$AT$8,"Дата",DATE(YEAR(Сводный!$AT88),MONTH(Сводный!$AT88),DAY(Сводный!$AT88)))</f>
        <v>#REF!</v>
      </c>
      <c r="P291" s="16">
        <f>Сводный!BC88</f>
        <v>0</v>
      </c>
      <c r="Q291" s="16" t="e">
        <f>GETPIVOTDATA("Объем",Сводный!$BC$8,"Дата",DATE(YEAR(Сводный!$BC88),MONTH(Сводный!$BC88),DAY(Сводный!$BC88)))</f>
        <v>#REF!</v>
      </c>
      <c r="R291" s="16" t="e">
        <f>GETPIVOTDATA("Результат",Сводный!$BC$8,"Дата",DATE(YEAR(Сводный!$BC88),MONTH(Сводный!$BC88),DAY(Сводный!$BC88)))</f>
        <v>#REF!</v>
      </c>
    </row>
    <row r="292" spans="3:18">
      <c r="C292" s="16">
        <f>Сводный!$AJ89</f>
        <v>0</v>
      </c>
      <c r="E292" s="16" t="e">
        <f>GETPIVOTDATA("Open",Сводный!$AJ$8,"Дата",DATE(YEAR(Сводный!$AJ89),MONTH(Сводный!$AJ89),DAY(Сводный!$AJ89)))</f>
        <v>#REF!</v>
      </c>
      <c r="F292" s="16" t="e">
        <f>GETPIVOTDATA("Hi",Сводный!$AJ$8,"Дата",DATE(YEAR(Сводный!$AJ89),MONTH(Сводный!$AJ89),DAY(Сводный!$AJ89)))</f>
        <v>#REF!</v>
      </c>
      <c r="G292" s="16" t="e">
        <f>GETPIVOTDATA("Low",Сводный!$AJ$8,"Дата",DATE(YEAR(Сводный!$AJ89),MONTH(Сводный!$AJ89),DAY(Сводный!$AJ89)))</f>
        <v>#REF!</v>
      </c>
      <c r="H292" s="16" t="e">
        <f>GETPIVOTDATA("Close",Сводный!$AJ$8,"Дата",DATE(YEAR(Сводный!$AJ89),MONTH(Сводный!$AJ89),DAY(Сводный!$AJ89)))</f>
        <v>#REF!</v>
      </c>
      <c r="K292" s="16">
        <f>Сводный!AT89</f>
        <v>0</v>
      </c>
      <c r="L292" s="16" t="e">
        <f>GETPIVOTDATA("Кол-во сделок",Сводный!$AT$8,"Дата",DATE(YEAR(Сводный!$AT89),MONTH(Сводный!$AT89),DAY(Сводный!$AT89)))</f>
        <v>#REF!</v>
      </c>
      <c r="M292" s="16" t="e">
        <f>GETPIVOTDATA("Результат",Сводный!$AT$8,"Дата",DATE(YEAR(Сводный!$AT89),MONTH(Сводный!$AT89),DAY(Сводный!$AT89)))</f>
        <v>#REF!</v>
      </c>
      <c r="P292" s="16">
        <f>Сводный!BC89</f>
        <v>0</v>
      </c>
      <c r="Q292" s="16" t="e">
        <f>GETPIVOTDATA("Объем",Сводный!$BC$8,"Дата",DATE(YEAR(Сводный!$BC89),MONTH(Сводный!$BC89),DAY(Сводный!$BC89)))</f>
        <v>#REF!</v>
      </c>
      <c r="R292" s="16" t="e">
        <f>GETPIVOTDATA("Результат",Сводный!$BC$8,"Дата",DATE(YEAR(Сводный!$BC89),MONTH(Сводный!$BC89),DAY(Сводный!$BC89)))</f>
        <v>#REF!</v>
      </c>
    </row>
    <row r="293" spans="3:18">
      <c r="C293" s="16">
        <f>Сводный!$AJ90</f>
        <v>0</v>
      </c>
      <c r="E293" s="16" t="e">
        <f>GETPIVOTDATA("Open",Сводный!$AJ$8,"Дата",DATE(YEAR(Сводный!$AJ90),MONTH(Сводный!$AJ90),DAY(Сводный!$AJ90)))</f>
        <v>#REF!</v>
      </c>
      <c r="F293" s="16" t="e">
        <f>GETPIVOTDATA("Hi",Сводный!$AJ$8,"Дата",DATE(YEAR(Сводный!$AJ90),MONTH(Сводный!$AJ90),DAY(Сводный!$AJ90)))</f>
        <v>#REF!</v>
      </c>
      <c r="G293" s="16" t="e">
        <f>GETPIVOTDATA("Low",Сводный!$AJ$8,"Дата",DATE(YEAR(Сводный!$AJ90),MONTH(Сводный!$AJ90),DAY(Сводный!$AJ90)))</f>
        <v>#REF!</v>
      </c>
      <c r="H293" s="16" t="e">
        <f>GETPIVOTDATA("Close",Сводный!$AJ$8,"Дата",DATE(YEAR(Сводный!$AJ90),MONTH(Сводный!$AJ90),DAY(Сводный!$AJ90)))</f>
        <v>#REF!</v>
      </c>
      <c r="K293" s="16">
        <f>Сводный!AT90</f>
        <v>0</v>
      </c>
      <c r="L293" s="16" t="e">
        <f>GETPIVOTDATA("Кол-во сделок",Сводный!$AT$8,"Дата",DATE(YEAR(Сводный!$AT90),MONTH(Сводный!$AT90),DAY(Сводный!$AT90)))</f>
        <v>#REF!</v>
      </c>
      <c r="M293" s="16" t="e">
        <f>GETPIVOTDATA("Результат",Сводный!$AT$8,"Дата",DATE(YEAR(Сводный!$AT90),MONTH(Сводный!$AT90),DAY(Сводный!$AT90)))</f>
        <v>#REF!</v>
      </c>
      <c r="P293" s="16">
        <f>Сводный!BC90</f>
        <v>0</v>
      </c>
      <c r="Q293" s="16" t="e">
        <f>GETPIVOTDATA("Объем",Сводный!$BC$8,"Дата",DATE(YEAR(Сводный!$BC90),MONTH(Сводный!$BC90),DAY(Сводный!$BC90)))</f>
        <v>#REF!</v>
      </c>
      <c r="R293" s="16" t="e">
        <f>GETPIVOTDATA("Результат",Сводный!$BC$8,"Дата",DATE(YEAR(Сводный!$BC90),MONTH(Сводный!$BC90),DAY(Сводный!$BC90)))</f>
        <v>#REF!</v>
      </c>
    </row>
    <row r="294" spans="3:18">
      <c r="C294" s="16">
        <f>Сводный!$AJ91</f>
        <v>0</v>
      </c>
      <c r="E294" s="16" t="e">
        <f>GETPIVOTDATA("Open",Сводный!$AJ$8,"Дата",DATE(YEAR(Сводный!$AJ91),MONTH(Сводный!$AJ91),DAY(Сводный!$AJ91)))</f>
        <v>#REF!</v>
      </c>
      <c r="F294" s="16" t="e">
        <f>GETPIVOTDATA("Hi",Сводный!$AJ$8,"Дата",DATE(YEAR(Сводный!$AJ91),MONTH(Сводный!$AJ91),DAY(Сводный!$AJ91)))</f>
        <v>#REF!</v>
      </c>
      <c r="G294" s="16" t="e">
        <f>GETPIVOTDATA("Low",Сводный!$AJ$8,"Дата",DATE(YEAR(Сводный!$AJ91),MONTH(Сводный!$AJ91),DAY(Сводный!$AJ91)))</f>
        <v>#REF!</v>
      </c>
      <c r="H294" s="16" t="e">
        <f>GETPIVOTDATA("Close",Сводный!$AJ$8,"Дата",DATE(YEAR(Сводный!$AJ91),MONTH(Сводный!$AJ91),DAY(Сводный!$AJ91)))</f>
        <v>#REF!</v>
      </c>
      <c r="K294" s="16">
        <f>Сводный!AT91</f>
        <v>0</v>
      </c>
      <c r="L294" s="16" t="e">
        <f>GETPIVOTDATA("Кол-во сделок",Сводный!$AT$8,"Дата",DATE(YEAR(Сводный!$AT91),MONTH(Сводный!$AT91),DAY(Сводный!$AT91)))</f>
        <v>#REF!</v>
      </c>
      <c r="M294" s="16" t="e">
        <f>GETPIVOTDATA("Результат",Сводный!$AT$8,"Дата",DATE(YEAR(Сводный!$AT91),MONTH(Сводный!$AT91),DAY(Сводный!$AT91)))</f>
        <v>#REF!</v>
      </c>
      <c r="P294" s="16">
        <f>Сводный!BC91</f>
        <v>0</v>
      </c>
      <c r="Q294" s="16" t="e">
        <f>GETPIVOTDATA("Объем",Сводный!$BC$8,"Дата",DATE(YEAR(Сводный!$BC91),MONTH(Сводный!$BC91),DAY(Сводный!$BC91)))</f>
        <v>#REF!</v>
      </c>
      <c r="R294" s="16" t="e">
        <f>GETPIVOTDATA("Результат",Сводный!$BC$8,"Дата",DATE(YEAR(Сводный!$BC91),MONTH(Сводный!$BC91),DAY(Сводный!$BC91)))</f>
        <v>#REF!</v>
      </c>
    </row>
    <row r="295" spans="3:18">
      <c r="C295" s="16">
        <f>Сводный!$AJ92</f>
        <v>0</v>
      </c>
      <c r="E295" s="16" t="e">
        <f>GETPIVOTDATA("Open",Сводный!$AJ$8,"Дата",DATE(YEAR(Сводный!$AJ92),MONTH(Сводный!$AJ92),DAY(Сводный!$AJ92)))</f>
        <v>#REF!</v>
      </c>
      <c r="F295" s="16" t="e">
        <f>GETPIVOTDATA("Hi",Сводный!$AJ$8,"Дата",DATE(YEAR(Сводный!$AJ92),MONTH(Сводный!$AJ92),DAY(Сводный!$AJ92)))</f>
        <v>#REF!</v>
      </c>
      <c r="G295" s="16" t="e">
        <f>GETPIVOTDATA("Low",Сводный!$AJ$8,"Дата",DATE(YEAR(Сводный!$AJ92),MONTH(Сводный!$AJ92),DAY(Сводный!$AJ92)))</f>
        <v>#REF!</v>
      </c>
      <c r="H295" s="16" t="e">
        <f>GETPIVOTDATA("Close",Сводный!$AJ$8,"Дата",DATE(YEAR(Сводный!$AJ92),MONTH(Сводный!$AJ92),DAY(Сводный!$AJ92)))</f>
        <v>#REF!</v>
      </c>
      <c r="K295" s="16">
        <f>Сводный!AT92</f>
        <v>0</v>
      </c>
      <c r="L295" s="16" t="e">
        <f>GETPIVOTDATA("Кол-во сделок",Сводный!$AT$8,"Дата",DATE(YEAR(Сводный!$AT92),MONTH(Сводный!$AT92),DAY(Сводный!$AT92)))</f>
        <v>#REF!</v>
      </c>
      <c r="M295" s="16" t="e">
        <f>GETPIVOTDATA("Результат",Сводный!$AT$8,"Дата",DATE(YEAR(Сводный!$AT92),MONTH(Сводный!$AT92),DAY(Сводный!$AT92)))</f>
        <v>#REF!</v>
      </c>
      <c r="P295" s="16">
        <f>Сводный!BC92</f>
        <v>0</v>
      </c>
      <c r="Q295" s="16" t="e">
        <f>GETPIVOTDATA("Объем",Сводный!$BC$8,"Дата",DATE(YEAR(Сводный!$BC92),MONTH(Сводный!$BC92),DAY(Сводный!$BC92)))</f>
        <v>#REF!</v>
      </c>
      <c r="R295" s="16" t="e">
        <f>GETPIVOTDATA("Результат",Сводный!$BC$8,"Дата",DATE(YEAR(Сводный!$BC92),MONTH(Сводный!$BC92),DAY(Сводный!$BC92)))</f>
        <v>#REF!</v>
      </c>
    </row>
    <row r="296" spans="3:18">
      <c r="C296" s="16">
        <f>Сводный!$AJ93</f>
        <v>0</v>
      </c>
      <c r="E296" s="16" t="e">
        <f>GETPIVOTDATA("Open",Сводный!$AJ$8,"Дата",DATE(YEAR(Сводный!$AJ93),MONTH(Сводный!$AJ93),DAY(Сводный!$AJ93)))</f>
        <v>#REF!</v>
      </c>
      <c r="F296" s="16" t="e">
        <f>GETPIVOTDATA("Hi",Сводный!$AJ$8,"Дата",DATE(YEAR(Сводный!$AJ93),MONTH(Сводный!$AJ93),DAY(Сводный!$AJ93)))</f>
        <v>#REF!</v>
      </c>
      <c r="G296" s="16" t="e">
        <f>GETPIVOTDATA("Low",Сводный!$AJ$8,"Дата",DATE(YEAR(Сводный!$AJ93),MONTH(Сводный!$AJ93),DAY(Сводный!$AJ93)))</f>
        <v>#REF!</v>
      </c>
      <c r="H296" s="16" t="e">
        <f>GETPIVOTDATA("Close",Сводный!$AJ$8,"Дата",DATE(YEAR(Сводный!$AJ93),MONTH(Сводный!$AJ93),DAY(Сводный!$AJ93)))</f>
        <v>#REF!</v>
      </c>
      <c r="K296" s="16">
        <f>Сводный!AT93</f>
        <v>0</v>
      </c>
      <c r="L296" s="16" t="e">
        <f>GETPIVOTDATA("Кол-во сделок",Сводный!$AT$8,"Дата",DATE(YEAR(Сводный!$AT93),MONTH(Сводный!$AT93),DAY(Сводный!$AT93)))</f>
        <v>#REF!</v>
      </c>
      <c r="M296" s="16" t="e">
        <f>GETPIVOTDATA("Результат",Сводный!$AT$8,"Дата",DATE(YEAR(Сводный!$AT93),MONTH(Сводный!$AT93),DAY(Сводный!$AT93)))</f>
        <v>#REF!</v>
      </c>
      <c r="P296" s="16">
        <f>Сводный!BC93</f>
        <v>0</v>
      </c>
      <c r="Q296" s="16" t="e">
        <f>GETPIVOTDATA("Объем",Сводный!$BC$8,"Дата",DATE(YEAR(Сводный!$BC93),MONTH(Сводный!$BC93),DAY(Сводный!$BC93)))</f>
        <v>#REF!</v>
      </c>
      <c r="R296" s="16" t="e">
        <f>GETPIVOTDATA("Результат",Сводный!$BC$8,"Дата",DATE(YEAR(Сводный!$BC93),MONTH(Сводный!$BC93),DAY(Сводный!$BC93)))</f>
        <v>#REF!</v>
      </c>
    </row>
    <row r="297" spans="3:18">
      <c r="C297" s="16">
        <f>Сводный!$AJ94</f>
        <v>0</v>
      </c>
      <c r="E297" s="16" t="e">
        <f>GETPIVOTDATA("Open",Сводный!$AJ$8,"Дата",DATE(YEAR(Сводный!$AJ94),MONTH(Сводный!$AJ94),DAY(Сводный!$AJ94)))</f>
        <v>#REF!</v>
      </c>
      <c r="F297" s="16" t="e">
        <f>GETPIVOTDATA("Hi",Сводный!$AJ$8,"Дата",DATE(YEAR(Сводный!$AJ94),MONTH(Сводный!$AJ94),DAY(Сводный!$AJ94)))</f>
        <v>#REF!</v>
      </c>
      <c r="G297" s="16" t="e">
        <f>GETPIVOTDATA("Low",Сводный!$AJ$8,"Дата",DATE(YEAR(Сводный!$AJ94),MONTH(Сводный!$AJ94),DAY(Сводный!$AJ94)))</f>
        <v>#REF!</v>
      </c>
      <c r="H297" s="16" t="e">
        <f>GETPIVOTDATA("Close",Сводный!$AJ$8,"Дата",DATE(YEAR(Сводный!$AJ94),MONTH(Сводный!$AJ94),DAY(Сводный!$AJ94)))</f>
        <v>#REF!</v>
      </c>
      <c r="K297" s="16">
        <f>Сводный!AT94</f>
        <v>0</v>
      </c>
      <c r="L297" s="16" t="e">
        <f>GETPIVOTDATA("Кол-во сделок",Сводный!$AT$8,"Дата",DATE(YEAR(Сводный!$AT94),MONTH(Сводный!$AT94),DAY(Сводный!$AT94)))</f>
        <v>#REF!</v>
      </c>
      <c r="M297" s="16" t="e">
        <f>GETPIVOTDATA("Результат",Сводный!$AT$8,"Дата",DATE(YEAR(Сводный!$AT94),MONTH(Сводный!$AT94),DAY(Сводный!$AT94)))</f>
        <v>#REF!</v>
      </c>
      <c r="P297" s="16">
        <f>Сводный!BC94</f>
        <v>0</v>
      </c>
      <c r="Q297" s="16" t="e">
        <f>GETPIVOTDATA("Объем",Сводный!$BC$8,"Дата",DATE(YEAR(Сводный!$BC94),MONTH(Сводный!$BC94),DAY(Сводный!$BC94)))</f>
        <v>#REF!</v>
      </c>
      <c r="R297" s="16" t="e">
        <f>GETPIVOTDATA("Результат",Сводный!$BC$8,"Дата",DATE(YEAR(Сводный!$BC94),MONTH(Сводный!$BC94),DAY(Сводный!$BC94)))</f>
        <v>#REF!</v>
      </c>
    </row>
    <row r="298" spans="3:18">
      <c r="C298" s="16">
        <f>Сводный!$AJ95</f>
        <v>0</v>
      </c>
      <c r="E298" s="16" t="e">
        <f>GETPIVOTDATA("Open",Сводный!$AJ$8,"Дата",DATE(YEAR(Сводный!$AJ95),MONTH(Сводный!$AJ95),DAY(Сводный!$AJ95)))</f>
        <v>#REF!</v>
      </c>
      <c r="F298" s="16" t="e">
        <f>GETPIVOTDATA("Hi",Сводный!$AJ$8,"Дата",DATE(YEAR(Сводный!$AJ95),MONTH(Сводный!$AJ95),DAY(Сводный!$AJ95)))</f>
        <v>#REF!</v>
      </c>
      <c r="G298" s="16" t="e">
        <f>GETPIVOTDATA("Low",Сводный!$AJ$8,"Дата",DATE(YEAR(Сводный!$AJ95),MONTH(Сводный!$AJ95),DAY(Сводный!$AJ95)))</f>
        <v>#REF!</v>
      </c>
      <c r="H298" s="16" t="e">
        <f>GETPIVOTDATA("Close",Сводный!$AJ$8,"Дата",DATE(YEAR(Сводный!$AJ95),MONTH(Сводный!$AJ95),DAY(Сводный!$AJ95)))</f>
        <v>#REF!</v>
      </c>
      <c r="K298" s="16">
        <f>Сводный!AT95</f>
        <v>0</v>
      </c>
      <c r="L298" s="16" t="e">
        <f>GETPIVOTDATA("Кол-во сделок",Сводный!$AT$8,"Дата",DATE(YEAR(Сводный!$AT95),MONTH(Сводный!$AT95),DAY(Сводный!$AT95)))</f>
        <v>#REF!</v>
      </c>
      <c r="M298" s="16" t="e">
        <f>GETPIVOTDATA("Результат",Сводный!$AT$8,"Дата",DATE(YEAR(Сводный!$AT95),MONTH(Сводный!$AT95),DAY(Сводный!$AT95)))</f>
        <v>#REF!</v>
      </c>
      <c r="P298" s="16">
        <f>Сводный!BC95</f>
        <v>0</v>
      </c>
      <c r="Q298" s="16" t="e">
        <f>GETPIVOTDATA("Объем",Сводный!$BC$8,"Дата",DATE(YEAR(Сводный!$BC95),MONTH(Сводный!$BC95),DAY(Сводный!$BC95)))</f>
        <v>#REF!</v>
      </c>
      <c r="R298" s="16" t="e">
        <f>GETPIVOTDATA("Результат",Сводный!$BC$8,"Дата",DATE(YEAR(Сводный!$BC95),MONTH(Сводный!$BC95),DAY(Сводный!$BC95)))</f>
        <v>#REF!</v>
      </c>
    </row>
    <row r="299" spans="3:18">
      <c r="C299" s="16">
        <f>Сводный!$AJ96</f>
        <v>0</v>
      </c>
      <c r="E299" s="16" t="e">
        <f>GETPIVOTDATA("Open",Сводный!$AJ$8,"Дата",DATE(YEAR(Сводный!$AJ96),MONTH(Сводный!$AJ96),DAY(Сводный!$AJ96)))</f>
        <v>#REF!</v>
      </c>
      <c r="F299" s="16" t="e">
        <f>GETPIVOTDATA("Hi",Сводный!$AJ$8,"Дата",DATE(YEAR(Сводный!$AJ96),MONTH(Сводный!$AJ96),DAY(Сводный!$AJ96)))</f>
        <v>#REF!</v>
      </c>
      <c r="G299" s="16" t="e">
        <f>GETPIVOTDATA("Low",Сводный!$AJ$8,"Дата",DATE(YEAR(Сводный!$AJ96),MONTH(Сводный!$AJ96),DAY(Сводный!$AJ96)))</f>
        <v>#REF!</v>
      </c>
      <c r="H299" s="16" t="e">
        <f>GETPIVOTDATA("Close",Сводный!$AJ$8,"Дата",DATE(YEAR(Сводный!$AJ96),MONTH(Сводный!$AJ96),DAY(Сводный!$AJ96)))</f>
        <v>#REF!</v>
      </c>
      <c r="K299" s="16">
        <f>Сводный!AT96</f>
        <v>0</v>
      </c>
      <c r="L299" s="16" t="e">
        <f>GETPIVOTDATA("Кол-во сделок",Сводный!$AT$8,"Дата",DATE(YEAR(Сводный!$AT96),MONTH(Сводный!$AT96),DAY(Сводный!$AT96)))</f>
        <v>#REF!</v>
      </c>
      <c r="M299" s="16" t="e">
        <f>GETPIVOTDATA("Результат",Сводный!$AT$8,"Дата",DATE(YEAR(Сводный!$AT96),MONTH(Сводный!$AT96),DAY(Сводный!$AT96)))</f>
        <v>#REF!</v>
      </c>
      <c r="P299" s="16">
        <f>Сводный!BC96</f>
        <v>0</v>
      </c>
      <c r="Q299" s="16" t="e">
        <f>GETPIVOTDATA("Объем",Сводный!$BC$8,"Дата",DATE(YEAR(Сводный!$BC96),MONTH(Сводный!$BC96),DAY(Сводный!$BC96)))</f>
        <v>#REF!</v>
      </c>
      <c r="R299" s="16" t="e">
        <f>GETPIVOTDATA("Результат",Сводный!$BC$8,"Дата",DATE(YEAR(Сводный!$BC96),MONTH(Сводный!$BC96),DAY(Сводный!$BC96)))</f>
        <v>#REF!</v>
      </c>
    </row>
    <row r="300" spans="3:18">
      <c r="C300" s="16">
        <f>Сводный!$AJ97</f>
        <v>0</v>
      </c>
      <c r="E300" s="16" t="e">
        <f>GETPIVOTDATA("Open",Сводный!$AJ$8,"Дата",DATE(YEAR(Сводный!$AJ97),MONTH(Сводный!$AJ97),DAY(Сводный!$AJ97)))</f>
        <v>#REF!</v>
      </c>
      <c r="F300" s="16" t="e">
        <f>GETPIVOTDATA("Hi",Сводный!$AJ$8,"Дата",DATE(YEAR(Сводный!$AJ97),MONTH(Сводный!$AJ97),DAY(Сводный!$AJ97)))</f>
        <v>#REF!</v>
      </c>
      <c r="G300" s="16" t="e">
        <f>GETPIVOTDATA("Low",Сводный!$AJ$8,"Дата",DATE(YEAR(Сводный!$AJ97),MONTH(Сводный!$AJ97),DAY(Сводный!$AJ97)))</f>
        <v>#REF!</v>
      </c>
      <c r="H300" s="16" t="e">
        <f>GETPIVOTDATA("Close",Сводный!$AJ$8,"Дата",DATE(YEAR(Сводный!$AJ97),MONTH(Сводный!$AJ97),DAY(Сводный!$AJ97)))</f>
        <v>#REF!</v>
      </c>
      <c r="K300" s="16">
        <f>Сводный!AT97</f>
        <v>0</v>
      </c>
      <c r="L300" s="16" t="e">
        <f>GETPIVOTDATA("Кол-во сделок",Сводный!$AT$8,"Дата",DATE(YEAR(Сводный!$AT97),MONTH(Сводный!$AT97),DAY(Сводный!$AT97)))</f>
        <v>#REF!</v>
      </c>
      <c r="M300" s="16" t="e">
        <f>GETPIVOTDATA("Результат",Сводный!$AT$8,"Дата",DATE(YEAR(Сводный!$AT97),MONTH(Сводный!$AT97),DAY(Сводный!$AT97)))</f>
        <v>#REF!</v>
      </c>
      <c r="P300" s="16">
        <f>Сводный!BC97</f>
        <v>0</v>
      </c>
      <c r="Q300" s="16" t="e">
        <f>GETPIVOTDATA("Объем",Сводный!$BC$8,"Дата",DATE(YEAR(Сводный!$BC97),MONTH(Сводный!$BC97),DAY(Сводный!$BC97)))</f>
        <v>#REF!</v>
      </c>
      <c r="R300" s="16" t="e">
        <f>GETPIVOTDATA("Результат",Сводный!$BC$8,"Дата",DATE(YEAR(Сводный!$BC97),MONTH(Сводный!$BC97),DAY(Сводный!$BC97)))</f>
        <v>#REF!</v>
      </c>
    </row>
    <row r="301" spans="3:18">
      <c r="C301" s="16">
        <f>Сводный!$AJ98</f>
        <v>0</v>
      </c>
      <c r="E301" s="16" t="e">
        <f>GETPIVOTDATA("Open",Сводный!$AJ$8,"Дата",DATE(YEAR(Сводный!$AJ98),MONTH(Сводный!$AJ98),DAY(Сводный!$AJ98)))</f>
        <v>#REF!</v>
      </c>
      <c r="F301" s="16" t="e">
        <f>GETPIVOTDATA("Hi",Сводный!$AJ$8,"Дата",DATE(YEAR(Сводный!$AJ98),MONTH(Сводный!$AJ98),DAY(Сводный!$AJ98)))</f>
        <v>#REF!</v>
      </c>
      <c r="G301" s="16" t="e">
        <f>GETPIVOTDATA("Low",Сводный!$AJ$8,"Дата",DATE(YEAR(Сводный!$AJ98),MONTH(Сводный!$AJ98),DAY(Сводный!$AJ98)))</f>
        <v>#REF!</v>
      </c>
      <c r="H301" s="16" t="e">
        <f>GETPIVOTDATA("Close",Сводный!$AJ$8,"Дата",DATE(YEAR(Сводный!$AJ98),MONTH(Сводный!$AJ98),DAY(Сводный!$AJ98)))</f>
        <v>#REF!</v>
      </c>
      <c r="K301" s="16">
        <f>Сводный!AT98</f>
        <v>0</v>
      </c>
      <c r="L301" s="16" t="e">
        <f>GETPIVOTDATA("Кол-во сделок",Сводный!$AT$8,"Дата",DATE(YEAR(Сводный!$AT98),MONTH(Сводный!$AT98),DAY(Сводный!$AT98)))</f>
        <v>#REF!</v>
      </c>
      <c r="M301" s="16" t="e">
        <f>GETPIVOTDATA("Результат",Сводный!$AT$8,"Дата",DATE(YEAR(Сводный!$AT98),MONTH(Сводный!$AT98),DAY(Сводный!$AT98)))</f>
        <v>#REF!</v>
      </c>
      <c r="P301" s="16">
        <f>Сводный!BC98</f>
        <v>0</v>
      </c>
      <c r="Q301" s="16" t="e">
        <f>GETPIVOTDATA("Объем",Сводный!$BC$8,"Дата",DATE(YEAR(Сводный!$BC98),MONTH(Сводный!$BC98),DAY(Сводный!$BC98)))</f>
        <v>#REF!</v>
      </c>
      <c r="R301" s="16" t="e">
        <f>GETPIVOTDATA("Результат",Сводный!$BC$8,"Дата",DATE(YEAR(Сводный!$BC98),MONTH(Сводный!$BC98),DAY(Сводный!$BC98)))</f>
        <v>#REF!</v>
      </c>
    </row>
    <row r="302" spans="3:18">
      <c r="C302" s="16">
        <f>Сводный!$AJ99</f>
        <v>0</v>
      </c>
      <c r="E302" s="16" t="e">
        <f>GETPIVOTDATA("Open",Сводный!$AJ$8,"Дата",DATE(YEAR(Сводный!$AJ99),MONTH(Сводный!$AJ99),DAY(Сводный!$AJ99)))</f>
        <v>#REF!</v>
      </c>
      <c r="F302" s="16" t="e">
        <f>GETPIVOTDATA("Hi",Сводный!$AJ$8,"Дата",DATE(YEAR(Сводный!$AJ99),MONTH(Сводный!$AJ99),DAY(Сводный!$AJ99)))</f>
        <v>#REF!</v>
      </c>
      <c r="G302" s="16" t="e">
        <f>GETPIVOTDATA("Low",Сводный!$AJ$8,"Дата",DATE(YEAR(Сводный!$AJ99),MONTH(Сводный!$AJ99),DAY(Сводный!$AJ99)))</f>
        <v>#REF!</v>
      </c>
      <c r="H302" s="16" t="e">
        <f>GETPIVOTDATA("Close",Сводный!$AJ$8,"Дата",DATE(YEAR(Сводный!$AJ99),MONTH(Сводный!$AJ99),DAY(Сводный!$AJ99)))</f>
        <v>#REF!</v>
      </c>
      <c r="K302" s="16">
        <f>Сводный!AT99</f>
        <v>0</v>
      </c>
      <c r="L302" s="16" t="e">
        <f>GETPIVOTDATA("Кол-во сделок",Сводный!$AT$8,"Дата",DATE(YEAR(Сводный!$AT99),MONTH(Сводный!$AT99),DAY(Сводный!$AT99)))</f>
        <v>#REF!</v>
      </c>
      <c r="M302" s="16" t="e">
        <f>GETPIVOTDATA("Результат",Сводный!$AT$8,"Дата",DATE(YEAR(Сводный!$AT99),MONTH(Сводный!$AT99),DAY(Сводный!$AT99)))</f>
        <v>#REF!</v>
      </c>
      <c r="P302" s="16">
        <f>Сводный!BC99</f>
        <v>0</v>
      </c>
      <c r="Q302" s="16" t="e">
        <f>GETPIVOTDATA("Объем",Сводный!$BC$8,"Дата",DATE(YEAR(Сводный!$BC99),MONTH(Сводный!$BC99),DAY(Сводный!$BC99)))</f>
        <v>#REF!</v>
      </c>
      <c r="R302" s="16" t="e">
        <f>GETPIVOTDATA("Результат",Сводный!$BC$8,"Дата",DATE(YEAR(Сводный!$BC99),MONTH(Сводный!$BC99),DAY(Сводный!$BC99)))</f>
        <v>#REF!</v>
      </c>
    </row>
    <row r="303" spans="3:18">
      <c r="C303" s="16">
        <f>Сводный!$AJ100</f>
        <v>0</v>
      </c>
      <c r="E303" s="16" t="e">
        <f>GETPIVOTDATA("Open",Сводный!$AJ$8,"Дата",DATE(YEAR(Сводный!$AJ100),MONTH(Сводный!$AJ100),DAY(Сводный!$AJ100)))</f>
        <v>#REF!</v>
      </c>
      <c r="F303" s="16" t="e">
        <f>GETPIVOTDATA("Hi",Сводный!$AJ$8,"Дата",DATE(YEAR(Сводный!$AJ100),MONTH(Сводный!$AJ100),DAY(Сводный!$AJ100)))</f>
        <v>#REF!</v>
      </c>
      <c r="G303" s="16" t="e">
        <f>GETPIVOTDATA("Low",Сводный!$AJ$8,"Дата",DATE(YEAR(Сводный!$AJ100),MONTH(Сводный!$AJ100),DAY(Сводный!$AJ100)))</f>
        <v>#REF!</v>
      </c>
      <c r="H303" s="16" t="e">
        <f>GETPIVOTDATA("Close",Сводный!$AJ$8,"Дата",DATE(YEAR(Сводный!$AJ100),MONTH(Сводный!$AJ100),DAY(Сводный!$AJ100)))</f>
        <v>#REF!</v>
      </c>
      <c r="K303" s="16">
        <f>Сводный!AT100</f>
        <v>0</v>
      </c>
      <c r="L303" s="16" t="e">
        <f>GETPIVOTDATA("Кол-во сделок",Сводный!$AT$8,"Дата",DATE(YEAR(Сводный!$AT100),MONTH(Сводный!$AT100),DAY(Сводный!$AT100)))</f>
        <v>#REF!</v>
      </c>
      <c r="M303" s="16" t="e">
        <f>GETPIVOTDATA("Результат",Сводный!$AT$8,"Дата",DATE(YEAR(Сводный!$AT100),MONTH(Сводный!$AT100),DAY(Сводный!$AT100)))</f>
        <v>#REF!</v>
      </c>
      <c r="P303" s="16">
        <f>Сводный!BC100</f>
        <v>0</v>
      </c>
      <c r="Q303" s="16" t="e">
        <f>GETPIVOTDATA("Объем",Сводный!$BC$8,"Дата",DATE(YEAR(Сводный!$BC100),MONTH(Сводный!$BC100),DAY(Сводный!$BC100)))</f>
        <v>#REF!</v>
      </c>
      <c r="R303" s="16" t="e">
        <f>GETPIVOTDATA("Результат",Сводный!$BC$8,"Дата",DATE(YEAR(Сводный!$BC100),MONTH(Сводный!$BC100),DAY(Сводный!$BC100)))</f>
        <v>#REF!</v>
      </c>
    </row>
    <row r="304" spans="3:18">
      <c r="C304" s="16">
        <f>Сводный!$AJ101</f>
        <v>0</v>
      </c>
      <c r="E304" s="16" t="e">
        <f>GETPIVOTDATA("Open",Сводный!$AJ$8,"Дата",DATE(YEAR(Сводный!$AJ101),MONTH(Сводный!$AJ101),DAY(Сводный!$AJ101)))</f>
        <v>#REF!</v>
      </c>
      <c r="F304" s="16" t="e">
        <f>GETPIVOTDATA("Hi",Сводный!$AJ$8,"Дата",DATE(YEAR(Сводный!$AJ101),MONTH(Сводный!$AJ101),DAY(Сводный!$AJ101)))</f>
        <v>#REF!</v>
      </c>
      <c r="G304" s="16" t="e">
        <f>GETPIVOTDATA("Low",Сводный!$AJ$8,"Дата",DATE(YEAR(Сводный!$AJ101),MONTH(Сводный!$AJ101),DAY(Сводный!$AJ101)))</f>
        <v>#REF!</v>
      </c>
      <c r="H304" s="16" t="e">
        <f>GETPIVOTDATA("Close",Сводный!$AJ$8,"Дата",DATE(YEAR(Сводный!$AJ101),MONTH(Сводный!$AJ101),DAY(Сводный!$AJ101)))</f>
        <v>#REF!</v>
      </c>
      <c r="K304" s="16">
        <f>Сводный!AT101</f>
        <v>0</v>
      </c>
      <c r="L304" s="16" t="e">
        <f>GETPIVOTDATA("Кол-во сделок",Сводный!$AT$8,"Дата",DATE(YEAR(Сводный!$AT101),MONTH(Сводный!$AT101),DAY(Сводный!$AT101)))</f>
        <v>#REF!</v>
      </c>
      <c r="M304" s="16" t="e">
        <f>GETPIVOTDATA("Результат",Сводный!$AT$8,"Дата",DATE(YEAR(Сводный!$AT101),MONTH(Сводный!$AT101),DAY(Сводный!$AT101)))</f>
        <v>#REF!</v>
      </c>
      <c r="P304" s="16">
        <f>Сводный!BC101</f>
        <v>0</v>
      </c>
      <c r="Q304" s="16" t="e">
        <f>GETPIVOTDATA("Объем",Сводный!$BC$8,"Дата",DATE(YEAR(Сводный!$BC101),MONTH(Сводный!$BC101),DAY(Сводный!$BC101)))</f>
        <v>#REF!</v>
      </c>
      <c r="R304" s="16" t="e">
        <f>GETPIVOTDATA("Результат",Сводный!$BC$8,"Дата",DATE(YEAR(Сводный!$BC101),MONTH(Сводный!$BC101),DAY(Сводный!$BC101)))</f>
        <v>#REF!</v>
      </c>
    </row>
    <row r="305" spans="3:18">
      <c r="C305" s="16">
        <f>Сводный!$AJ102</f>
        <v>0</v>
      </c>
      <c r="E305" s="16" t="e">
        <f>GETPIVOTDATA("Open",Сводный!$AJ$8,"Дата",DATE(YEAR(Сводный!$AJ102),MONTH(Сводный!$AJ102),DAY(Сводный!$AJ102)))</f>
        <v>#REF!</v>
      </c>
      <c r="F305" s="16" t="e">
        <f>GETPIVOTDATA("Hi",Сводный!$AJ$8,"Дата",DATE(YEAR(Сводный!$AJ102),MONTH(Сводный!$AJ102),DAY(Сводный!$AJ102)))</f>
        <v>#REF!</v>
      </c>
      <c r="G305" s="16" t="e">
        <f>GETPIVOTDATA("Low",Сводный!$AJ$8,"Дата",DATE(YEAR(Сводный!$AJ102),MONTH(Сводный!$AJ102),DAY(Сводный!$AJ102)))</f>
        <v>#REF!</v>
      </c>
      <c r="H305" s="16" t="e">
        <f>GETPIVOTDATA("Close",Сводный!$AJ$8,"Дата",DATE(YEAR(Сводный!$AJ102),MONTH(Сводный!$AJ102),DAY(Сводный!$AJ102)))</f>
        <v>#REF!</v>
      </c>
      <c r="K305" s="16">
        <f>Сводный!AT102</f>
        <v>0</v>
      </c>
      <c r="L305" s="16" t="e">
        <f>GETPIVOTDATA("Кол-во сделок",Сводный!$AT$8,"Дата",DATE(YEAR(Сводный!$AT102),MONTH(Сводный!$AT102),DAY(Сводный!$AT102)))</f>
        <v>#REF!</v>
      </c>
      <c r="M305" s="16" t="e">
        <f>GETPIVOTDATA("Результат",Сводный!$AT$8,"Дата",DATE(YEAR(Сводный!$AT102),MONTH(Сводный!$AT102),DAY(Сводный!$AT102)))</f>
        <v>#REF!</v>
      </c>
      <c r="P305" s="16">
        <f>Сводный!BC102</f>
        <v>0</v>
      </c>
      <c r="Q305" s="16" t="e">
        <f>GETPIVOTDATA("Объем",Сводный!$BC$8,"Дата",DATE(YEAR(Сводный!$BC102),MONTH(Сводный!$BC102),DAY(Сводный!$BC102)))</f>
        <v>#REF!</v>
      </c>
      <c r="R305" s="16" t="e">
        <f>GETPIVOTDATA("Результат",Сводный!$BC$8,"Дата",DATE(YEAR(Сводный!$BC102),MONTH(Сводный!$BC102),DAY(Сводный!$BC102)))</f>
        <v>#REF!</v>
      </c>
    </row>
    <row r="306" spans="3:18">
      <c r="C306" s="16">
        <f>Сводный!$AJ103</f>
        <v>0</v>
      </c>
      <c r="E306" s="16" t="e">
        <f>GETPIVOTDATA("Open",Сводный!$AJ$8,"Дата",DATE(YEAR(Сводный!$AJ103),MONTH(Сводный!$AJ103),DAY(Сводный!$AJ103)))</f>
        <v>#REF!</v>
      </c>
      <c r="F306" s="16" t="e">
        <f>GETPIVOTDATA("Hi",Сводный!$AJ$8,"Дата",DATE(YEAR(Сводный!$AJ103),MONTH(Сводный!$AJ103),DAY(Сводный!$AJ103)))</f>
        <v>#REF!</v>
      </c>
      <c r="G306" s="16" t="e">
        <f>GETPIVOTDATA("Low",Сводный!$AJ$8,"Дата",DATE(YEAR(Сводный!$AJ103),MONTH(Сводный!$AJ103),DAY(Сводный!$AJ103)))</f>
        <v>#REF!</v>
      </c>
      <c r="H306" s="16" t="e">
        <f>GETPIVOTDATA("Close",Сводный!$AJ$8,"Дата",DATE(YEAR(Сводный!$AJ103),MONTH(Сводный!$AJ103),DAY(Сводный!$AJ103)))</f>
        <v>#REF!</v>
      </c>
      <c r="K306" s="16">
        <f>Сводный!AT103</f>
        <v>0</v>
      </c>
      <c r="L306" s="16" t="e">
        <f>GETPIVOTDATA("Кол-во сделок",Сводный!$AT$8,"Дата",DATE(YEAR(Сводный!$AT103),MONTH(Сводный!$AT103),DAY(Сводный!$AT103)))</f>
        <v>#REF!</v>
      </c>
      <c r="M306" s="16" t="e">
        <f>GETPIVOTDATA("Результат",Сводный!$AT$8,"Дата",DATE(YEAR(Сводный!$AT103),MONTH(Сводный!$AT103),DAY(Сводный!$AT103)))</f>
        <v>#REF!</v>
      </c>
      <c r="P306" s="16">
        <f>Сводный!BC103</f>
        <v>0</v>
      </c>
      <c r="Q306" s="16" t="e">
        <f>GETPIVOTDATA("Объем",Сводный!$BC$8,"Дата",DATE(YEAR(Сводный!$BC103),MONTH(Сводный!$BC103),DAY(Сводный!$BC103)))</f>
        <v>#REF!</v>
      </c>
      <c r="R306" s="16" t="e">
        <f>GETPIVOTDATA("Результат",Сводный!$BC$8,"Дата",DATE(YEAR(Сводный!$BC103),MONTH(Сводный!$BC103),DAY(Сводный!$BC103)))</f>
        <v>#REF!</v>
      </c>
    </row>
    <row r="307" spans="3:18">
      <c r="C307" s="16">
        <f>Сводный!$AJ104</f>
        <v>0</v>
      </c>
      <c r="E307" s="16" t="e">
        <f>GETPIVOTDATA("Open",Сводный!$AJ$8,"Дата",DATE(YEAR(Сводный!$AJ104),MONTH(Сводный!$AJ104),DAY(Сводный!$AJ104)))</f>
        <v>#REF!</v>
      </c>
      <c r="F307" s="16" t="e">
        <f>GETPIVOTDATA("Hi",Сводный!$AJ$8,"Дата",DATE(YEAR(Сводный!$AJ104),MONTH(Сводный!$AJ104),DAY(Сводный!$AJ104)))</f>
        <v>#REF!</v>
      </c>
      <c r="G307" s="16" t="e">
        <f>GETPIVOTDATA("Low",Сводный!$AJ$8,"Дата",DATE(YEAR(Сводный!$AJ104),MONTH(Сводный!$AJ104),DAY(Сводный!$AJ104)))</f>
        <v>#REF!</v>
      </c>
      <c r="H307" s="16" t="e">
        <f>GETPIVOTDATA("Close",Сводный!$AJ$8,"Дата",DATE(YEAR(Сводный!$AJ104),MONTH(Сводный!$AJ104),DAY(Сводный!$AJ104)))</f>
        <v>#REF!</v>
      </c>
      <c r="K307" s="16">
        <f>Сводный!AT104</f>
        <v>0</v>
      </c>
      <c r="L307" s="16" t="e">
        <f>GETPIVOTDATA("Кол-во сделок",Сводный!$AT$8,"Дата",DATE(YEAR(Сводный!$AT104),MONTH(Сводный!$AT104),DAY(Сводный!$AT104)))</f>
        <v>#REF!</v>
      </c>
      <c r="M307" s="16" t="e">
        <f>GETPIVOTDATA("Результат",Сводный!$AT$8,"Дата",DATE(YEAR(Сводный!$AT104),MONTH(Сводный!$AT104),DAY(Сводный!$AT104)))</f>
        <v>#REF!</v>
      </c>
      <c r="P307" s="16">
        <f>Сводный!BC104</f>
        <v>0</v>
      </c>
      <c r="Q307" s="16" t="e">
        <f>GETPIVOTDATA("Объем",Сводный!$BC$8,"Дата",DATE(YEAR(Сводный!$BC104),MONTH(Сводный!$BC104),DAY(Сводный!$BC104)))</f>
        <v>#REF!</v>
      </c>
      <c r="R307" s="16" t="e">
        <f>GETPIVOTDATA("Результат",Сводный!$BC$8,"Дата",DATE(YEAR(Сводный!$BC104),MONTH(Сводный!$BC104),DAY(Сводный!$BC104)))</f>
        <v>#REF!</v>
      </c>
    </row>
    <row r="308" spans="3:18">
      <c r="C308" s="16">
        <f>Сводный!$AJ105</f>
        <v>0</v>
      </c>
      <c r="E308" s="16" t="e">
        <f>GETPIVOTDATA("Open",Сводный!$AJ$8,"Дата",DATE(YEAR(Сводный!$AJ105),MONTH(Сводный!$AJ105),DAY(Сводный!$AJ105)))</f>
        <v>#REF!</v>
      </c>
      <c r="F308" s="16" t="e">
        <f>GETPIVOTDATA("Hi",Сводный!$AJ$8,"Дата",DATE(YEAR(Сводный!$AJ105),MONTH(Сводный!$AJ105),DAY(Сводный!$AJ105)))</f>
        <v>#REF!</v>
      </c>
      <c r="G308" s="16" t="e">
        <f>GETPIVOTDATA("Low",Сводный!$AJ$8,"Дата",DATE(YEAR(Сводный!$AJ105),MONTH(Сводный!$AJ105),DAY(Сводный!$AJ105)))</f>
        <v>#REF!</v>
      </c>
      <c r="H308" s="16" t="e">
        <f>GETPIVOTDATA("Close",Сводный!$AJ$8,"Дата",DATE(YEAR(Сводный!$AJ105),MONTH(Сводный!$AJ105),DAY(Сводный!$AJ105)))</f>
        <v>#REF!</v>
      </c>
      <c r="K308" s="16">
        <f>Сводный!AT105</f>
        <v>0</v>
      </c>
      <c r="L308" s="16" t="e">
        <f>GETPIVOTDATA("Кол-во сделок",Сводный!$AT$8,"Дата",DATE(YEAR(Сводный!$AT105),MONTH(Сводный!$AT105),DAY(Сводный!$AT105)))</f>
        <v>#REF!</v>
      </c>
      <c r="M308" s="16" t="e">
        <f>GETPIVOTDATA("Результат",Сводный!$AT$8,"Дата",DATE(YEAR(Сводный!$AT105),MONTH(Сводный!$AT105),DAY(Сводный!$AT105)))</f>
        <v>#REF!</v>
      </c>
      <c r="P308" s="16">
        <f>Сводный!BC105</f>
        <v>0</v>
      </c>
      <c r="Q308" s="16" t="e">
        <f>GETPIVOTDATA("Объем",Сводный!$BC$8,"Дата",DATE(YEAR(Сводный!$BC105),MONTH(Сводный!$BC105),DAY(Сводный!$BC105)))</f>
        <v>#REF!</v>
      </c>
      <c r="R308" s="16" t="e">
        <f>GETPIVOTDATA("Результат",Сводный!$BC$8,"Дата",DATE(YEAR(Сводный!$BC105),MONTH(Сводный!$BC105),DAY(Сводный!$BC105)))</f>
        <v>#REF!</v>
      </c>
    </row>
    <row r="309" spans="3:18">
      <c r="C309" s="16">
        <f>Сводный!$AJ106</f>
        <v>0</v>
      </c>
      <c r="E309" s="16" t="e">
        <f>GETPIVOTDATA("Open",Сводный!$AJ$8,"Дата",DATE(YEAR(Сводный!$AJ106),MONTH(Сводный!$AJ106),DAY(Сводный!$AJ106)))</f>
        <v>#REF!</v>
      </c>
      <c r="F309" s="16" t="e">
        <f>GETPIVOTDATA("Hi",Сводный!$AJ$8,"Дата",DATE(YEAR(Сводный!$AJ106),MONTH(Сводный!$AJ106),DAY(Сводный!$AJ106)))</f>
        <v>#REF!</v>
      </c>
      <c r="G309" s="16" t="e">
        <f>GETPIVOTDATA("Low",Сводный!$AJ$8,"Дата",DATE(YEAR(Сводный!$AJ106),MONTH(Сводный!$AJ106),DAY(Сводный!$AJ106)))</f>
        <v>#REF!</v>
      </c>
      <c r="H309" s="16" t="e">
        <f>GETPIVOTDATA("Close",Сводный!$AJ$8,"Дата",DATE(YEAR(Сводный!$AJ106),MONTH(Сводный!$AJ106),DAY(Сводный!$AJ106)))</f>
        <v>#REF!</v>
      </c>
      <c r="K309" s="16">
        <f>Сводный!AT106</f>
        <v>0</v>
      </c>
      <c r="L309" s="16" t="e">
        <f>GETPIVOTDATA("Кол-во сделок",Сводный!$AT$8,"Дата",DATE(YEAR(Сводный!$AT106),MONTH(Сводный!$AT106),DAY(Сводный!$AT106)))</f>
        <v>#REF!</v>
      </c>
      <c r="M309" s="16" t="e">
        <f>GETPIVOTDATA("Результат",Сводный!$AT$8,"Дата",DATE(YEAR(Сводный!$AT106),MONTH(Сводный!$AT106),DAY(Сводный!$AT106)))</f>
        <v>#REF!</v>
      </c>
      <c r="P309" s="16">
        <f>Сводный!BC106</f>
        <v>0</v>
      </c>
      <c r="Q309" s="16" t="e">
        <f>GETPIVOTDATA("Объем",Сводный!$BC$8,"Дата",DATE(YEAR(Сводный!$BC106),MONTH(Сводный!$BC106),DAY(Сводный!$BC106)))</f>
        <v>#REF!</v>
      </c>
      <c r="R309" s="16" t="e">
        <f>GETPIVOTDATA("Результат",Сводный!$BC$8,"Дата",DATE(YEAR(Сводный!$BC106),MONTH(Сводный!$BC106),DAY(Сводный!$BC106)))</f>
        <v>#REF!</v>
      </c>
    </row>
    <row r="310" spans="3:18">
      <c r="C310" s="16">
        <f>Сводный!$AJ107</f>
        <v>0</v>
      </c>
      <c r="E310" s="16" t="e">
        <f>GETPIVOTDATA("Open",Сводный!$AJ$8,"Дата",DATE(YEAR(Сводный!$AJ107),MONTH(Сводный!$AJ107),DAY(Сводный!$AJ107)))</f>
        <v>#REF!</v>
      </c>
      <c r="F310" s="16" t="e">
        <f>GETPIVOTDATA("Hi",Сводный!$AJ$8,"Дата",DATE(YEAR(Сводный!$AJ107),MONTH(Сводный!$AJ107),DAY(Сводный!$AJ107)))</f>
        <v>#REF!</v>
      </c>
      <c r="G310" s="16" t="e">
        <f>GETPIVOTDATA("Low",Сводный!$AJ$8,"Дата",DATE(YEAR(Сводный!$AJ107),MONTH(Сводный!$AJ107),DAY(Сводный!$AJ107)))</f>
        <v>#REF!</v>
      </c>
      <c r="H310" s="16" t="e">
        <f>GETPIVOTDATA("Close",Сводный!$AJ$8,"Дата",DATE(YEAR(Сводный!$AJ107),MONTH(Сводный!$AJ107),DAY(Сводный!$AJ107)))</f>
        <v>#REF!</v>
      </c>
      <c r="K310" s="16">
        <f>Сводный!AT107</f>
        <v>0</v>
      </c>
      <c r="L310" s="16" t="e">
        <f>GETPIVOTDATA("Кол-во сделок",Сводный!$AT$8,"Дата",DATE(YEAR(Сводный!$AT107),MONTH(Сводный!$AT107),DAY(Сводный!$AT107)))</f>
        <v>#REF!</v>
      </c>
      <c r="M310" s="16" t="e">
        <f>GETPIVOTDATA("Результат",Сводный!$AT$8,"Дата",DATE(YEAR(Сводный!$AT107),MONTH(Сводный!$AT107),DAY(Сводный!$AT107)))</f>
        <v>#REF!</v>
      </c>
      <c r="P310" s="16">
        <f>Сводный!BC107</f>
        <v>0</v>
      </c>
      <c r="Q310" s="16" t="e">
        <f>GETPIVOTDATA("Объем",Сводный!$BC$8,"Дата",DATE(YEAR(Сводный!$BC107),MONTH(Сводный!$BC107),DAY(Сводный!$BC107)))</f>
        <v>#REF!</v>
      </c>
      <c r="R310" s="16" t="e">
        <f>GETPIVOTDATA("Результат",Сводный!$BC$8,"Дата",DATE(YEAR(Сводный!$BC107),MONTH(Сводный!$BC107),DAY(Сводный!$BC107)))</f>
        <v>#REF!</v>
      </c>
    </row>
    <row r="311" spans="3:18">
      <c r="C311" s="16">
        <f>Сводный!$AJ108</f>
        <v>0</v>
      </c>
      <c r="E311" s="16" t="e">
        <f>GETPIVOTDATA("Open",Сводный!$AJ$8,"Дата",DATE(YEAR(Сводный!$AJ108),MONTH(Сводный!$AJ108),DAY(Сводный!$AJ108)))</f>
        <v>#REF!</v>
      </c>
      <c r="F311" s="16" t="e">
        <f>GETPIVOTDATA("Hi",Сводный!$AJ$8,"Дата",DATE(YEAR(Сводный!$AJ108),MONTH(Сводный!$AJ108),DAY(Сводный!$AJ108)))</f>
        <v>#REF!</v>
      </c>
      <c r="G311" s="16" t="e">
        <f>GETPIVOTDATA("Low",Сводный!$AJ$8,"Дата",DATE(YEAR(Сводный!$AJ108),MONTH(Сводный!$AJ108),DAY(Сводный!$AJ108)))</f>
        <v>#REF!</v>
      </c>
      <c r="H311" s="16" t="e">
        <f>GETPIVOTDATA("Close",Сводный!$AJ$8,"Дата",DATE(YEAR(Сводный!$AJ108),MONTH(Сводный!$AJ108),DAY(Сводный!$AJ108)))</f>
        <v>#REF!</v>
      </c>
      <c r="K311" s="16">
        <f>Сводный!AT108</f>
        <v>0</v>
      </c>
      <c r="L311" s="16" t="e">
        <f>GETPIVOTDATA("Кол-во сделок",Сводный!$AT$8,"Дата",DATE(YEAR(Сводный!$AT108),MONTH(Сводный!$AT108),DAY(Сводный!$AT108)))</f>
        <v>#REF!</v>
      </c>
      <c r="M311" s="16" t="e">
        <f>GETPIVOTDATA("Результат",Сводный!$AT$8,"Дата",DATE(YEAR(Сводный!$AT108),MONTH(Сводный!$AT108),DAY(Сводный!$AT108)))</f>
        <v>#REF!</v>
      </c>
      <c r="P311" s="16">
        <f>Сводный!BC108</f>
        <v>0</v>
      </c>
      <c r="Q311" s="16" t="e">
        <f>GETPIVOTDATA("Объем",Сводный!$BC$8,"Дата",DATE(YEAR(Сводный!$BC108),MONTH(Сводный!$BC108),DAY(Сводный!$BC108)))</f>
        <v>#REF!</v>
      </c>
      <c r="R311" s="16" t="e">
        <f>GETPIVOTDATA("Результат",Сводный!$BC$8,"Дата",DATE(YEAR(Сводный!$BC108),MONTH(Сводный!$BC108),DAY(Сводный!$BC108)))</f>
        <v>#REF!</v>
      </c>
    </row>
    <row r="312" spans="3:18">
      <c r="C312" s="16">
        <f>Сводный!$AJ109</f>
        <v>0</v>
      </c>
      <c r="E312" s="16" t="e">
        <f>GETPIVOTDATA("Open",Сводный!$AJ$8,"Дата",DATE(YEAR(Сводный!$AJ109),MONTH(Сводный!$AJ109),DAY(Сводный!$AJ109)))</f>
        <v>#REF!</v>
      </c>
      <c r="F312" s="16" t="e">
        <f>GETPIVOTDATA("Hi",Сводный!$AJ$8,"Дата",DATE(YEAR(Сводный!$AJ109),MONTH(Сводный!$AJ109),DAY(Сводный!$AJ109)))</f>
        <v>#REF!</v>
      </c>
      <c r="G312" s="16" t="e">
        <f>GETPIVOTDATA("Low",Сводный!$AJ$8,"Дата",DATE(YEAR(Сводный!$AJ109),MONTH(Сводный!$AJ109),DAY(Сводный!$AJ109)))</f>
        <v>#REF!</v>
      </c>
      <c r="H312" s="16" t="e">
        <f>GETPIVOTDATA("Close",Сводный!$AJ$8,"Дата",DATE(YEAR(Сводный!$AJ109),MONTH(Сводный!$AJ109),DAY(Сводный!$AJ109)))</f>
        <v>#REF!</v>
      </c>
      <c r="K312" s="16">
        <f>Сводный!AT109</f>
        <v>0</v>
      </c>
      <c r="L312" s="16" t="e">
        <f>GETPIVOTDATA("Кол-во сделок",Сводный!$AT$8,"Дата",DATE(YEAR(Сводный!$AT109),MONTH(Сводный!$AT109),DAY(Сводный!$AT109)))</f>
        <v>#REF!</v>
      </c>
      <c r="M312" s="16" t="e">
        <f>GETPIVOTDATA("Результат",Сводный!$AT$8,"Дата",DATE(YEAR(Сводный!$AT109),MONTH(Сводный!$AT109),DAY(Сводный!$AT109)))</f>
        <v>#REF!</v>
      </c>
      <c r="P312" s="16">
        <f>Сводный!BC109</f>
        <v>0</v>
      </c>
      <c r="Q312" s="16" t="e">
        <f>GETPIVOTDATA("Объем",Сводный!$BC$8,"Дата",DATE(YEAR(Сводный!$BC109),MONTH(Сводный!$BC109),DAY(Сводный!$BC109)))</f>
        <v>#REF!</v>
      </c>
      <c r="R312" s="16" t="e">
        <f>GETPIVOTDATA("Результат",Сводный!$BC$8,"Дата",DATE(YEAR(Сводный!$BC109),MONTH(Сводный!$BC109),DAY(Сводный!$BC109)))</f>
        <v>#REF!</v>
      </c>
    </row>
    <row r="313" spans="3:18">
      <c r="C313" s="16">
        <f>Сводный!$AJ110</f>
        <v>0</v>
      </c>
      <c r="E313" s="16" t="e">
        <f>GETPIVOTDATA("Open",Сводный!$AJ$8,"Дата",DATE(YEAR(Сводный!$AJ110),MONTH(Сводный!$AJ110),DAY(Сводный!$AJ110)))</f>
        <v>#REF!</v>
      </c>
      <c r="F313" s="16" t="e">
        <f>GETPIVOTDATA("Hi",Сводный!$AJ$8,"Дата",DATE(YEAR(Сводный!$AJ110),MONTH(Сводный!$AJ110),DAY(Сводный!$AJ110)))</f>
        <v>#REF!</v>
      </c>
      <c r="G313" s="16" t="e">
        <f>GETPIVOTDATA("Low",Сводный!$AJ$8,"Дата",DATE(YEAR(Сводный!$AJ110),MONTH(Сводный!$AJ110),DAY(Сводный!$AJ110)))</f>
        <v>#REF!</v>
      </c>
      <c r="H313" s="16" t="e">
        <f>GETPIVOTDATA("Close",Сводный!$AJ$8,"Дата",DATE(YEAR(Сводный!$AJ110),MONTH(Сводный!$AJ110),DAY(Сводный!$AJ110)))</f>
        <v>#REF!</v>
      </c>
      <c r="K313" s="16">
        <f>Сводный!AT110</f>
        <v>0</v>
      </c>
      <c r="L313" s="16" t="e">
        <f>GETPIVOTDATA("Кол-во сделок",Сводный!$AT$8,"Дата",DATE(YEAR(Сводный!$AT110),MONTH(Сводный!$AT110),DAY(Сводный!$AT110)))</f>
        <v>#REF!</v>
      </c>
      <c r="M313" s="16" t="e">
        <f>GETPIVOTDATA("Результат",Сводный!$AT$8,"Дата",DATE(YEAR(Сводный!$AT110),MONTH(Сводный!$AT110),DAY(Сводный!$AT110)))</f>
        <v>#REF!</v>
      </c>
      <c r="P313" s="16">
        <f>Сводный!BC110</f>
        <v>0</v>
      </c>
      <c r="Q313" s="16" t="e">
        <f>GETPIVOTDATA("Объем",Сводный!$BC$8,"Дата",DATE(YEAR(Сводный!$BC110),MONTH(Сводный!$BC110),DAY(Сводный!$BC110)))</f>
        <v>#REF!</v>
      </c>
      <c r="R313" s="16" t="e">
        <f>GETPIVOTDATA("Результат",Сводный!$BC$8,"Дата",DATE(YEAR(Сводный!$BC110),MONTH(Сводный!$BC110),DAY(Сводный!$BC110)))</f>
        <v>#REF!</v>
      </c>
    </row>
    <row r="314" spans="3:18">
      <c r="C314" s="18"/>
    </row>
    <row r="334" spans="3:3">
      <c r="C334" s="18"/>
    </row>
    <row r="335" spans="3:3">
      <c r="C335" s="18"/>
    </row>
    <row r="336" spans="3:3">
      <c r="C336" s="18"/>
    </row>
    <row r="337" spans="3:3">
      <c r="C337" s="18"/>
    </row>
    <row r="338" spans="3:3">
      <c r="C338" s="18"/>
    </row>
    <row r="339" spans="3:3">
      <c r="C339" s="18"/>
    </row>
    <row r="340" spans="3:3">
      <c r="C340" s="18"/>
    </row>
    <row r="341" spans="3:3">
      <c r="C341" s="18"/>
    </row>
    <row r="342" spans="3:3">
      <c r="C342" s="18"/>
    </row>
    <row r="343" spans="3:3">
      <c r="C343" s="18"/>
    </row>
    <row r="344" spans="3:3">
      <c r="C344" s="18"/>
    </row>
    <row r="345" spans="3:3">
      <c r="C345" s="18"/>
    </row>
    <row r="346" spans="3:3">
      <c r="C346" s="18"/>
    </row>
    <row r="347" spans="3:3">
      <c r="C347" s="18"/>
    </row>
    <row r="348" spans="3:3">
      <c r="C348" s="18"/>
    </row>
    <row r="349" spans="3:3">
      <c r="C349" s="18"/>
    </row>
    <row r="350" spans="3:3">
      <c r="C350" s="18"/>
    </row>
    <row r="351" spans="3:3">
      <c r="C351" s="18"/>
    </row>
    <row r="352" spans="3:3">
      <c r="C352" s="18"/>
    </row>
    <row r="353" spans="3:3">
      <c r="C353" s="18"/>
    </row>
    <row r="354" spans="3:3">
      <c r="C354" s="18"/>
    </row>
    <row r="355" spans="3:3">
      <c r="C355" s="18"/>
    </row>
    <row r="356" spans="3:3">
      <c r="C356" s="18"/>
    </row>
    <row r="357" spans="3:3">
      <c r="C357" s="18"/>
    </row>
    <row r="358" spans="3:3">
      <c r="C358" s="18"/>
    </row>
    <row r="359" spans="3:3">
      <c r="C359" s="18"/>
    </row>
    <row r="360" spans="3:3">
      <c r="C360" s="18"/>
    </row>
    <row r="361" spans="3:3">
      <c r="C361" s="18"/>
    </row>
    <row r="362" spans="3:3">
      <c r="C362" s="18"/>
    </row>
    <row r="363" spans="3:3">
      <c r="C363" s="18"/>
    </row>
    <row r="364" spans="3:3">
      <c r="C364" s="18"/>
    </row>
    <row r="365" spans="3:3">
      <c r="C365" s="18"/>
    </row>
    <row r="366" spans="3:3">
      <c r="C366" s="18"/>
    </row>
    <row r="367" spans="3:3">
      <c r="C367" s="18"/>
    </row>
    <row r="368" spans="3:3">
      <c r="C368" s="18"/>
    </row>
    <row r="369" spans="3:3">
      <c r="C369" s="18"/>
    </row>
    <row r="370" spans="3:3">
      <c r="C370" s="18"/>
    </row>
    <row r="371" spans="3:3">
      <c r="C371" s="18"/>
    </row>
    <row r="372" spans="3:3">
      <c r="C372" s="18"/>
    </row>
    <row r="373" spans="3:3">
      <c r="C373" s="18"/>
    </row>
    <row r="374" spans="3:3">
      <c r="C374" s="18"/>
    </row>
    <row r="375" spans="3:3">
      <c r="C375" s="18"/>
    </row>
    <row r="376" spans="3:3">
      <c r="C376" s="18"/>
    </row>
    <row r="377" spans="3:3">
      <c r="C377" s="18"/>
    </row>
    <row r="378" spans="3:3">
      <c r="C378" s="18"/>
    </row>
    <row r="379" spans="3:3">
      <c r="C379" s="18"/>
    </row>
    <row r="380" spans="3:3">
      <c r="C380" s="18"/>
    </row>
    <row r="381" spans="3:3">
      <c r="C381" s="18"/>
    </row>
    <row r="382" spans="3:3">
      <c r="C382" s="18"/>
    </row>
    <row r="383" spans="3:3">
      <c r="C383" s="18"/>
    </row>
    <row r="384" spans="3:3">
      <c r="C384" s="18"/>
    </row>
    <row r="385" spans="3:3">
      <c r="C385" s="18"/>
    </row>
    <row r="386" spans="3:3">
      <c r="C386" s="18"/>
    </row>
    <row r="387" spans="3:3">
      <c r="C387" s="18"/>
    </row>
    <row r="388" spans="3:3">
      <c r="C388" s="18"/>
    </row>
    <row r="389" spans="3:3">
      <c r="C389" s="18"/>
    </row>
    <row r="390" spans="3:3">
      <c r="C390" s="18"/>
    </row>
    <row r="391" spans="3:3">
      <c r="C391" s="18"/>
    </row>
    <row r="392" spans="3:3">
      <c r="C392" s="18"/>
    </row>
    <row r="393" spans="3:3">
      <c r="C393" s="18"/>
    </row>
    <row r="394" spans="3:3">
      <c r="C394" s="18"/>
    </row>
    <row r="395" spans="3:3">
      <c r="C395" s="18"/>
    </row>
    <row r="396" spans="3:3">
      <c r="C396" s="18"/>
    </row>
    <row r="397" spans="3:3">
      <c r="C397" s="18"/>
    </row>
    <row r="398" spans="3:3">
      <c r="C398" s="18"/>
    </row>
    <row r="399" spans="3:3">
      <c r="C399" s="18"/>
    </row>
    <row r="400" spans="3:3">
      <c r="C400" s="18"/>
    </row>
    <row r="401" spans="3:3">
      <c r="C401" s="18"/>
    </row>
    <row r="402" spans="3:3">
      <c r="C402" s="18"/>
    </row>
    <row r="403" spans="3:3">
      <c r="C403" s="18"/>
    </row>
    <row r="404" spans="3:3">
      <c r="C404" s="18"/>
    </row>
    <row r="405" spans="3:3">
      <c r="C405" s="18"/>
    </row>
    <row r="406" spans="3:3">
      <c r="C406" s="18"/>
    </row>
    <row r="407" spans="3:3">
      <c r="C407" s="18"/>
    </row>
    <row r="408" spans="3:3">
      <c r="C408" s="18"/>
    </row>
    <row r="409" spans="3:3">
      <c r="C409" s="18"/>
    </row>
    <row r="410" spans="3:3">
      <c r="C410" s="18"/>
    </row>
    <row r="411" spans="3:3">
      <c r="C411" s="18"/>
    </row>
    <row r="412" spans="3:3">
      <c r="C412" s="18"/>
    </row>
    <row r="413" spans="3:3">
      <c r="C413" s="18"/>
    </row>
    <row r="414" spans="3:3">
      <c r="C414" s="18"/>
    </row>
    <row r="415" spans="3:3">
      <c r="C415" s="18"/>
    </row>
    <row r="416" spans="3:3">
      <c r="C416" s="18"/>
    </row>
    <row r="417" spans="3:3">
      <c r="C417" s="18"/>
    </row>
    <row r="418" spans="3:3">
      <c r="C418" s="18"/>
    </row>
    <row r="419" spans="3:3">
      <c r="C419" s="18"/>
    </row>
    <row r="420" spans="3:3">
      <c r="C420" s="18"/>
    </row>
    <row r="421" spans="3:3">
      <c r="C421" s="18"/>
    </row>
    <row r="422" spans="3:3">
      <c r="C422" s="18"/>
    </row>
    <row r="423" spans="3:3">
      <c r="C423" s="18"/>
    </row>
    <row r="424" spans="3:3">
      <c r="C424" s="18"/>
    </row>
    <row r="425" spans="3:3">
      <c r="C425" s="18"/>
    </row>
    <row r="426" spans="3:3">
      <c r="C426" s="18"/>
    </row>
    <row r="427" spans="3:3">
      <c r="C427" s="18"/>
    </row>
    <row r="428" spans="3:3">
      <c r="C428" s="18"/>
    </row>
    <row r="429" spans="3:3">
      <c r="C429" s="18"/>
    </row>
    <row r="430" spans="3:3">
      <c r="C430" s="18"/>
    </row>
    <row r="431" spans="3:3">
      <c r="C431" s="18"/>
    </row>
    <row r="432" spans="3:3">
      <c r="C432" s="18"/>
    </row>
    <row r="433" spans="3:3">
      <c r="C433" s="18"/>
    </row>
    <row r="434" spans="3:3">
      <c r="C434" s="18"/>
    </row>
    <row r="435" spans="3:3">
      <c r="C435" s="18"/>
    </row>
    <row r="436" spans="3:3">
      <c r="C436" s="18"/>
    </row>
    <row r="437" spans="3:3">
      <c r="C437" s="18"/>
    </row>
    <row r="438" spans="3:3">
      <c r="C438" s="18"/>
    </row>
    <row r="439" spans="3:3">
      <c r="C439" s="18"/>
    </row>
    <row r="440" spans="3:3">
      <c r="C440" s="18"/>
    </row>
    <row r="441" spans="3:3">
      <c r="C441" s="18"/>
    </row>
    <row r="442" spans="3:3">
      <c r="C442" s="18"/>
    </row>
    <row r="443" spans="3:3">
      <c r="C443" s="18"/>
    </row>
    <row r="444" spans="3:3">
      <c r="C444" s="18"/>
    </row>
    <row r="445" spans="3:3">
      <c r="C445" s="18"/>
    </row>
    <row r="446" spans="3:3">
      <c r="C446" s="18"/>
    </row>
    <row r="447" spans="3:3">
      <c r="C447" s="18"/>
    </row>
    <row r="448" spans="3:3">
      <c r="C448" s="18"/>
    </row>
    <row r="449" spans="3:3">
      <c r="C449" s="18"/>
    </row>
    <row r="450" spans="3:3">
      <c r="C450" s="18"/>
    </row>
    <row r="451" spans="3:3">
      <c r="C451" s="18"/>
    </row>
    <row r="452" spans="3:3">
      <c r="C452" s="18"/>
    </row>
    <row r="453" spans="3:3">
      <c r="C453" s="18"/>
    </row>
    <row r="454" spans="3:3">
      <c r="C454" s="18"/>
    </row>
    <row r="455" spans="3:3">
      <c r="C455" s="18"/>
    </row>
    <row r="456" spans="3:3">
      <c r="C456" s="18"/>
    </row>
    <row r="457" spans="3:3">
      <c r="C457" s="18"/>
    </row>
    <row r="458" spans="3:3">
      <c r="C458" s="18"/>
    </row>
    <row r="459" spans="3:3">
      <c r="C459" s="18"/>
    </row>
    <row r="460" spans="3:3">
      <c r="C460" s="18"/>
    </row>
    <row r="461" spans="3:3">
      <c r="C461" s="18"/>
    </row>
    <row r="462" spans="3:3">
      <c r="C462" s="18"/>
    </row>
    <row r="463" spans="3:3">
      <c r="C463" s="18"/>
    </row>
    <row r="464" spans="3:3">
      <c r="C464" s="18"/>
    </row>
    <row r="465" spans="3:3">
      <c r="C465" s="18"/>
    </row>
    <row r="466" spans="3:3">
      <c r="C466" s="18"/>
    </row>
    <row r="467" spans="3:3">
      <c r="C467" s="18"/>
    </row>
    <row r="468" spans="3:3">
      <c r="C468" s="18"/>
    </row>
    <row r="469" spans="3:3">
      <c r="C469" s="18"/>
    </row>
    <row r="470" spans="3:3">
      <c r="C470" s="18"/>
    </row>
    <row r="471" spans="3:3">
      <c r="C471" s="18"/>
    </row>
    <row r="472" spans="3:3">
      <c r="C472" s="18"/>
    </row>
    <row r="473" spans="3:3">
      <c r="C473" s="18"/>
    </row>
    <row r="474" spans="3:3">
      <c r="C474" s="18"/>
    </row>
    <row r="475" spans="3:3">
      <c r="C475" s="18"/>
    </row>
    <row r="476" spans="3:3">
      <c r="C476" s="18"/>
    </row>
    <row r="477" spans="3:3">
      <c r="C477" s="18"/>
    </row>
    <row r="478" spans="3:3">
      <c r="C478" s="18"/>
    </row>
    <row r="479" spans="3:3">
      <c r="C479" s="18"/>
    </row>
    <row r="480" spans="3:3">
      <c r="C480" s="18"/>
    </row>
    <row r="481" spans="3:3">
      <c r="C481" s="18"/>
    </row>
    <row r="482" spans="3:3">
      <c r="C482" s="18"/>
    </row>
    <row r="483" spans="3:3">
      <c r="C483" s="18"/>
    </row>
    <row r="484" spans="3:3">
      <c r="C484" s="18"/>
    </row>
    <row r="485" spans="3:3">
      <c r="C485" s="18"/>
    </row>
    <row r="486" spans="3:3">
      <c r="C486" s="18"/>
    </row>
    <row r="487" spans="3:3">
      <c r="C487" s="18"/>
    </row>
    <row r="488" spans="3:3">
      <c r="C488" s="18"/>
    </row>
    <row r="489" spans="3:3">
      <c r="C489" s="18"/>
    </row>
    <row r="490" spans="3:3">
      <c r="C490" s="18"/>
    </row>
    <row r="491" spans="3:3">
      <c r="C491" s="18"/>
    </row>
    <row r="492" spans="3:3">
      <c r="C492" s="18"/>
    </row>
    <row r="493" spans="3:3">
      <c r="C493" s="18"/>
    </row>
    <row r="494" spans="3:3">
      <c r="C494" s="18"/>
    </row>
    <row r="495" spans="3:3">
      <c r="C495" s="18"/>
    </row>
    <row r="496" spans="3:3">
      <c r="C496" s="18"/>
    </row>
    <row r="497" spans="3:3">
      <c r="C497" s="18"/>
    </row>
    <row r="498" spans="3:3">
      <c r="C498" s="18"/>
    </row>
    <row r="499" spans="3:3">
      <c r="C499" s="18"/>
    </row>
    <row r="500" spans="3:3">
      <c r="C500" s="18"/>
    </row>
    <row r="501" spans="3:3">
      <c r="C501" s="18"/>
    </row>
    <row r="502" spans="3:3">
      <c r="C502" s="18"/>
    </row>
    <row r="503" spans="3:3">
      <c r="C503" s="18"/>
    </row>
    <row r="504" spans="3:3">
      <c r="C504" s="18"/>
    </row>
    <row r="505" spans="3:3">
      <c r="C505" s="18"/>
    </row>
    <row r="506" spans="3:3">
      <c r="C506" s="18"/>
    </row>
    <row r="507" spans="3:3">
      <c r="C507" s="18"/>
    </row>
    <row r="508" spans="3:3">
      <c r="C508" s="18"/>
    </row>
    <row r="509" spans="3:3">
      <c r="C509" s="18"/>
    </row>
    <row r="510" spans="3:3">
      <c r="C510" s="18"/>
    </row>
    <row r="511" spans="3:3">
      <c r="C511" s="18"/>
    </row>
    <row r="512" spans="3:3">
      <c r="C512" s="18"/>
    </row>
    <row r="513" spans="3:3">
      <c r="C513" s="18"/>
    </row>
    <row r="514" spans="3:3">
      <c r="C514" s="18"/>
    </row>
    <row r="515" spans="3:3">
      <c r="C515" s="18"/>
    </row>
    <row r="516" spans="3:3">
      <c r="C516" s="18"/>
    </row>
    <row r="517" spans="3:3">
      <c r="C517" s="18"/>
    </row>
    <row r="518" spans="3:3">
      <c r="C518" s="18"/>
    </row>
    <row r="519" spans="3:3">
      <c r="C519" s="18"/>
    </row>
    <row r="520" spans="3:3">
      <c r="C520" s="18"/>
    </row>
    <row r="521" spans="3:3">
      <c r="C521" s="18"/>
    </row>
    <row r="522" spans="3:3">
      <c r="C522" s="18"/>
    </row>
    <row r="523" spans="3:3">
      <c r="C523" s="18"/>
    </row>
    <row r="524" spans="3:3">
      <c r="C524" s="18"/>
    </row>
    <row r="525" spans="3:3">
      <c r="C525" s="18"/>
    </row>
    <row r="526" spans="3:3">
      <c r="C526" s="18"/>
    </row>
    <row r="527" spans="3:3">
      <c r="C527" s="18"/>
    </row>
    <row r="528" spans="3:3">
      <c r="C528" s="18"/>
    </row>
    <row r="529" spans="3:3">
      <c r="C529" s="18"/>
    </row>
    <row r="530" spans="3:3">
      <c r="C530" s="18"/>
    </row>
    <row r="531" spans="3:3">
      <c r="C531" s="18"/>
    </row>
    <row r="532" spans="3:3">
      <c r="C532" s="18"/>
    </row>
    <row r="533" spans="3:3">
      <c r="C533" s="18"/>
    </row>
    <row r="534" spans="3:3">
      <c r="C534" s="18"/>
    </row>
    <row r="535" spans="3:3">
      <c r="C535" s="18"/>
    </row>
    <row r="536" spans="3:3">
      <c r="C536" s="18"/>
    </row>
    <row r="537" spans="3:3">
      <c r="C537" s="18"/>
    </row>
    <row r="538" spans="3:3">
      <c r="C538" s="18"/>
    </row>
    <row r="539" spans="3:3">
      <c r="C539" s="18"/>
    </row>
    <row r="540" spans="3:3">
      <c r="C540" s="18"/>
    </row>
    <row r="541" spans="3:3">
      <c r="C541" s="18"/>
    </row>
    <row r="542" spans="3:3">
      <c r="C542" s="18"/>
    </row>
    <row r="543" spans="3:3">
      <c r="C543" s="18"/>
    </row>
    <row r="544" spans="3:3">
      <c r="C544" s="18"/>
    </row>
    <row r="545" spans="3:3">
      <c r="C545" s="18"/>
    </row>
    <row r="546" spans="3:3">
      <c r="C546" s="18"/>
    </row>
    <row r="547" spans="3:3">
      <c r="C547" s="18"/>
    </row>
    <row r="548" spans="3:3">
      <c r="C548" s="18"/>
    </row>
    <row r="549" spans="3:3">
      <c r="C549" s="18"/>
    </row>
    <row r="550" spans="3:3">
      <c r="C550" s="18"/>
    </row>
    <row r="551" spans="3:3">
      <c r="C551" s="18"/>
    </row>
    <row r="552" spans="3:3">
      <c r="C552" s="18"/>
    </row>
    <row r="553" spans="3:3">
      <c r="C553" s="18"/>
    </row>
    <row r="554" spans="3:3">
      <c r="C554" s="18"/>
    </row>
    <row r="555" spans="3:3">
      <c r="C555" s="18"/>
    </row>
    <row r="556" spans="3:3">
      <c r="C556" s="18"/>
    </row>
    <row r="557" spans="3:3">
      <c r="C557" s="18"/>
    </row>
    <row r="558" spans="3:3">
      <c r="C558" s="18"/>
    </row>
    <row r="559" spans="3:3">
      <c r="C559" s="18"/>
    </row>
    <row r="560" spans="3:3">
      <c r="C560" s="18"/>
    </row>
    <row r="561" spans="3:3">
      <c r="C561" s="18"/>
    </row>
    <row r="562" spans="3:3">
      <c r="C562" s="18"/>
    </row>
    <row r="563" spans="3:3">
      <c r="C563" s="18"/>
    </row>
    <row r="564" spans="3:3">
      <c r="C564" s="18"/>
    </row>
    <row r="565" spans="3:3">
      <c r="C565" s="18"/>
    </row>
    <row r="566" spans="3:3">
      <c r="C566" s="18"/>
    </row>
    <row r="567" spans="3:3">
      <c r="C567" s="18"/>
    </row>
    <row r="568" spans="3:3">
      <c r="C568" s="18"/>
    </row>
    <row r="569" spans="3:3">
      <c r="C569" s="18"/>
    </row>
    <row r="570" spans="3:3">
      <c r="C570" s="18"/>
    </row>
    <row r="571" spans="3:3">
      <c r="C571" s="18"/>
    </row>
    <row r="572" spans="3:3">
      <c r="C572" s="18"/>
    </row>
    <row r="573" spans="3:3">
      <c r="C573" s="18"/>
    </row>
    <row r="574" spans="3:3">
      <c r="C574" s="18"/>
    </row>
    <row r="575" spans="3:3">
      <c r="C575" s="18"/>
    </row>
    <row r="576" spans="3:3">
      <c r="C576" s="18"/>
    </row>
    <row r="577" spans="3:3">
      <c r="C577" s="18"/>
    </row>
    <row r="578" spans="3:3">
      <c r="C578" s="18"/>
    </row>
    <row r="579" spans="3:3">
      <c r="C579" s="18"/>
    </row>
    <row r="580" spans="3:3">
      <c r="C580" s="18"/>
    </row>
    <row r="581" spans="3:3">
      <c r="C581" s="18"/>
    </row>
    <row r="582" spans="3:3">
      <c r="C582" s="18"/>
    </row>
    <row r="583" spans="3:3">
      <c r="C583" s="18"/>
    </row>
    <row r="584" spans="3:3">
      <c r="C584" s="18"/>
    </row>
    <row r="585" spans="3:3">
      <c r="C585" s="18"/>
    </row>
    <row r="586" spans="3:3">
      <c r="C586" s="18"/>
    </row>
    <row r="587" spans="3:3">
      <c r="C587" s="18"/>
    </row>
    <row r="588" spans="3:3">
      <c r="C588" s="18"/>
    </row>
    <row r="589" spans="3:3">
      <c r="C589" s="18"/>
    </row>
    <row r="590" spans="3:3">
      <c r="C590" s="18"/>
    </row>
    <row r="591" spans="3:3">
      <c r="C591" s="18"/>
    </row>
    <row r="592" spans="3:3">
      <c r="C592" s="18"/>
    </row>
    <row r="593" spans="3:3">
      <c r="C593" s="18"/>
    </row>
    <row r="594" spans="3:3">
      <c r="C594" s="18"/>
    </row>
    <row r="595" spans="3:3">
      <c r="C595" s="18"/>
    </row>
    <row r="596" spans="3:3">
      <c r="C596" s="18"/>
    </row>
    <row r="597" spans="3:3">
      <c r="C597" s="18"/>
    </row>
    <row r="598" spans="3:3">
      <c r="C598" s="18"/>
    </row>
    <row r="599" spans="3:3">
      <c r="C599" s="18"/>
    </row>
    <row r="600" spans="3:3">
      <c r="C600" s="18"/>
    </row>
    <row r="601" spans="3:3">
      <c r="C601" s="18"/>
    </row>
    <row r="602" spans="3:3">
      <c r="C602" s="18"/>
    </row>
    <row r="603" spans="3:3">
      <c r="C603" s="18"/>
    </row>
    <row r="604" spans="3:3">
      <c r="C604" s="18"/>
    </row>
    <row r="605" spans="3:3">
      <c r="C605" s="18"/>
    </row>
    <row r="606" spans="3:3">
      <c r="C606" s="18"/>
    </row>
    <row r="607" spans="3:3">
      <c r="C607" s="18"/>
    </row>
    <row r="608" spans="3:3">
      <c r="C608" s="18"/>
    </row>
    <row r="609" spans="3:3">
      <c r="C609" s="18"/>
    </row>
    <row r="610" spans="3:3">
      <c r="C610" s="18"/>
    </row>
    <row r="611" spans="3:3">
      <c r="C611" s="18"/>
    </row>
    <row r="612" spans="3:3">
      <c r="C612" s="18"/>
    </row>
    <row r="613" spans="3:3">
      <c r="C613" s="18"/>
    </row>
    <row r="614" spans="3:3">
      <c r="C614" s="18"/>
    </row>
    <row r="615" spans="3:3">
      <c r="C615" s="18"/>
    </row>
    <row r="616" spans="3:3">
      <c r="C616" s="18"/>
    </row>
    <row r="617" spans="3:3">
      <c r="C617" s="18"/>
    </row>
    <row r="618" spans="3:3">
      <c r="C618" s="18"/>
    </row>
    <row r="619" spans="3:3">
      <c r="C619" s="18"/>
    </row>
    <row r="620" spans="3:3">
      <c r="C620" s="18"/>
    </row>
    <row r="621" spans="3:3">
      <c r="C621" s="18"/>
    </row>
    <row r="622" spans="3:3">
      <c r="C622" s="18"/>
    </row>
    <row r="623" spans="3:3">
      <c r="C623" s="18"/>
    </row>
    <row r="624" spans="3:3">
      <c r="C624" s="18"/>
    </row>
    <row r="625" spans="3:3">
      <c r="C625" s="18"/>
    </row>
    <row r="626" spans="3:3">
      <c r="C626" s="18"/>
    </row>
    <row r="627" spans="3:3">
      <c r="C627" s="18"/>
    </row>
    <row r="628" spans="3:3">
      <c r="C628" s="18"/>
    </row>
    <row r="629" spans="3:3">
      <c r="C629" s="18"/>
    </row>
    <row r="630" spans="3:3">
      <c r="C630" s="18"/>
    </row>
    <row r="631" spans="3:3">
      <c r="C631" s="18"/>
    </row>
    <row r="632" spans="3:3">
      <c r="C632" s="18"/>
    </row>
    <row r="633" spans="3:3">
      <c r="C633" s="18"/>
    </row>
    <row r="634" spans="3:3">
      <c r="C634" s="18"/>
    </row>
    <row r="635" spans="3:3">
      <c r="C635" s="18"/>
    </row>
    <row r="636" spans="3:3">
      <c r="C636" s="18"/>
    </row>
    <row r="637" spans="3:3">
      <c r="C637" s="18"/>
    </row>
    <row r="638" spans="3:3">
      <c r="C638" s="18"/>
    </row>
    <row r="639" spans="3:3">
      <c r="C639" s="18"/>
    </row>
    <row r="640" spans="3:3">
      <c r="C640" s="18"/>
    </row>
    <row r="641" spans="3:3">
      <c r="C641" s="18"/>
    </row>
    <row r="642" spans="3:3">
      <c r="C642" s="18"/>
    </row>
    <row r="643" spans="3:3">
      <c r="C643" s="18"/>
    </row>
    <row r="644" spans="3:3">
      <c r="C644" s="18"/>
    </row>
    <row r="645" spans="3:3">
      <c r="C645" s="18"/>
    </row>
    <row r="646" spans="3:3">
      <c r="C646" s="18"/>
    </row>
    <row r="647" spans="3:3">
      <c r="C647" s="18"/>
    </row>
    <row r="648" spans="3:3">
      <c r="C648" s="18"/>
    </row>
    <row r="649" spans="3:3">
      <c r="C649" s="18"/>
    </row>
    <row r="650" spans="3:3">
      <c r="C650" s="18"/>
    </row>
    <row r="651" spans="3:3">
      <c r="C651" s="18"/>
    </row>
    <row r="652" spans="3:3">
      <c r="C652" s="18"/>
    </row>
    <row r="653" spans="3:3">
      <c r="C653" s="18"/>
    </row>
    <row r="654" spans="3:3">
      <c r="C654" s="18"/>
    </row>
    <row r="655" spans="3:3">
      <c r="C655" s="18"/>
    </row>
    <row r="656" spans="3:3">
      <c r="C656" s="18"/>
    </row>
    <row r="657" spans="3:3">
      <c r="C657" s="18"/>
    </row>
    <row r="658" spans="3:3">
      <c r="C658" s="18"/>
    </row>
    <row r="659" spans="3:3">
      <c r="C659" s="18"/>
    </row>
    <row r="660" spans="3:3">
      <c r="C660" s="18"/>
    </row>
    <row r="661" spans="3:3">
      <c r="C661" s="18"/>
    </row>
    <row r="662" spans="3:3">
      <c r="C662" s="18"/>
    </row>
    <row r="663" spans="3:3">
      <c r="C663" s="18"/>
    </row>
    <row r="664" spans="3:3">
      <c r="C664" s="18"/>
    </row>
    <row r="665" spans="3:3">
      <c r="C665" s="18"/>
    </row>
    <row r="666" spans="3:3">
      <c r="C666" s="18"/>
    </row>
    <row r="667" spans="3:3">
      <c r="C667" s="18"/>
    </row>
    <row r="668" spans="3:3">
      <c r="C668" s="18"/>
    </row>
    <row r="669" spans="3:3">
      <c r="C669" s="18"/>
    </row>
    <row r="670" spans="3:3">
      <c r="C670" s="18"/>
    </row>
    <row r="671" spans="3:3">
      <c r="C671" s="18"/>
    </row>
    <row r="672" spans="3:3">
      <c r="C672" s="18"/>
    </row>
    <row r="673" spans="3:3">
      <c r="C673" s="18"/>
    </row>
    <row r="674" spans="3:3">
      <c r="C674" s="18"/>
    </row>
    <row r="675" spans="3:3">
      <c r="C675" s="18"/>
    </row>
    <row r="676" spans="3:3">
      <c r="C676" s="18"/>
    </row>
    <row r="677" spans="3:3">
      <c r="C677" s="18"/>
    </row>
    <row r="678" spans="3:3">
      <c r="C678" s="18"/>
    </row>
    <row r="679" spans="3:3">
      <c r="C679" s="18"/>
    </row>
    <row r="680" spans="3:3">
      <c r="C680" s="18"/>
    </row>
    <row r="681" spans="3:3">
      <c r="C681" s="18"/>
    </row>
    <row r="682" spans="3:3">
      <c r="C682" s="18"/>
    </row>
    <row r="683" spans="3:3">
      <c r="C683" s="18"/>
    </row>
    <row r="684" spans="3:3">
      <c r="C684" s="18"/>
    </row>
    <row r="685" spans="3:3">
      <c r="C685" s="18"/>
    </row>
    <row r="686" spans="3:3">
      <c r="C686" s="18"/>
    </row>
    <row r="687" spans="3:3">
      <c r="C687" s="18"/>
    </row>
    <row r="688" spans="3:3">
      <c r="C688" s="18"/>
    </row>
    <row r="689" spans="3:3">
      <c r="C689" s="18"/>
    </row>
    <row r="690" spans="3:3">
      <c r="C690" s="18"/>
    </row>
    <row r="691" spans="3:3">
      <c r="C691" s="18"/>
    </row>
    <row r="692" spans="3:3">
      <c r="C692" s="18"/>
    </row>
    <row r="693" spans="3:3">
      <c r="C693" s="18"/>
    </row>
    <row r="694" spans="3:3">
      <c r="C694" s="18"/>
    </row>
    <row r="695" spans="3:3">
      <c r="C695" s="18"/>
    </row>
    <row r="696" spans="3:3">
      <c r="C696" s="18"/>
    </row>
    <row r="697" spans="3:3">
      <c r="C697" s="18"/>
    </row>
    <row r="698" spans="3:3">
      <c r="C698" s="18"/>
    </row>
    <row r="699" spans="3:3">
      <c r="C699" s="18"/>
    </row>
    <row r="700" spans="3:3">
      <c r="C700" s="18"/>
    </row>
    <row r="701" spans="3:3">
      <c r="C701" s="18"/>
    </row>
    <row r="702" spans="3:3">
      <c r="C702" s="18"/>
    </row>
    <row r="703" spans="3:3">
      <c r="C703" s="18"/>
    </row>
    <row r="704" spans="3:3">
      <c r="C704" s="18"/>
    </row>
    <row r="705" spans="3:3">
      <c r="C705" s="18"/>
    </row>
    <row r="706" spans="3:3">
      <c r="C706" s="18"/>
    </row>
    <row r="707" spans="3:3">
      <c r="C707" s="18"/>
    </row>
    <row r="708" spans="3:3">
      <c r="C708" s="18"/>
    </row>
    <row r="709" spans="3:3">
      <c r="C709" s="18"/>
    </row>
    <row r="710" spans="3:3">
      <c r="C710" s="18"/>
    </row>
    <row r="711" spans="3:3">
      <c r="C711" s="18"/>
    </row>
    <row r="712" spans="3:3">
      <c r="C712" s="18"/>
    </row>
    <row r="713" spans="3:3">
      <c r="C713" s="18"/>
    </row>
    <row r="714" spans="3:3">
      <c r="C714" s="18"/>
    </row>
    <row r="715" spans="3:3">
      <c r="C715" s="18"/>
    </row>
    <row r="716" spans="3:3">
      <c r="C716" s="18"/>
    </row>
    <row r="717" spans="3:3">
      <c r="C717" s="18"/>
    </row>
    <row r="718" spans="3:3">
      <c r="C718" s="18"/>
    </row>
    <row r="719" spans="3:3">
      <c r="C719" s="18"/>
    </row>
    <row r="720" spans="3:3">
      <c r="C720" s="18"/>
    </row>
    <row r="721" spans="3:3">
      <c r="C721" s="18"/>
    </row>
    <row r="722" spans="3:3">
      <c r="C722" s="18"/>
    </row>
    <row r="723" spans="3:3">
      <c r="C723" s="18"/>
    </row>
    <row r="724" spans="3:3">
      <c r="C724" s="18"/>
    </row>
    <row r="725" spans="3:3">
      <c r="C725" s="18"/>
    </row>
    <row r="726" spans="3:3">
      <c r="C726" s="18"/>
    </row>
    <row r="727" spans="3:3">
      <c r="C727" s="18"/>
    </row>
    <row r="728" spans="3:3">
      <c r="C728" s="18"/>
    </row>
    <row r="729" spans="3:3">
      <c r="C729" s="18"/>
    </row>
    <row r="730" spans="3:3">
      <c r="C730" s="18"/>
    </row>
    <row r="731" spans="3:3">
      <c r="C731" s="18"/>
    </row>
    <row r="732" spans="3:3">
      <c r="C732" s="18"/>
    </row>
    <row r="733" spans="3:3">
      <c r="C733" s="18"/>
    </row>
    <row r="734" spans="3:3">
      <c r="C734" s="18"/>
    </row>
    <row r="735" spans="3:3">
      <c r="C735" s="18"/>
    </row>
    <row r="736" spans="3:3">
      <c r="C736" s="18"/>
    </row>
    <row r="737" spans="3:3">
      <c r="C737" s="18"/>
    </row>
    <row r="738" spans="3:3">
      <c r="C738" s="18"/>
    </row>
    <row r="739" spans="3:3">
      <c r="C739" s="18"/>
    </row>
    <row r="740" spans="3:3">
      <c r="C740" s="18"/>
    </row>
    <row r="741" spans="3:3">
      <c r="C741" s="18"/>
    </row>
    <row r="742" spans="3:3">
      <c r="C742" s="18"/>
    </row>
    <row r="743" spans="3:3">
      <c r="C743" s="18"/>
    </row>
    <row r="744" spans="3:3">
      <c r="C744" s="18"/>
    </row>
    <row r="745" spans="3:3">
      <c r="C745" s="18"/>
    </row>
    <row r="746" spans="3:3">
      <c r="C746" s="18"/>
    </row>
    <row r="747" spans="3:3">
      <c r="C747" s="18"/>
    </row>
    <row r="748" spans="3:3">
      <c r="C748" s="18"/>
    </row>
    <row r="749" spans="3:3">
      <c r="C749" s="18"/>
    </row>
    <row r="750" spans="3:3">
      <c r="C750" s="18"/>
    </row>
    <row r="751" spans="3:3">
      <c r="C751" s="18"/>
    </row>
    <row r="752" spans="3:3">
      <c r="C752" s="18"/>
    </row>
    <row r="753" spans="3:3">
      <c r="C753" s="18"/>
    </row>
    <row r="754" spans="3:3">
      <c r="C754" s="18"/>
    </row>
    <row r="755" spans="3:3">
      <c r="C755" s="18"/>
    </row>
    <row r="756" spans="3:3">
      <c r="C756" s="18"/>
    </row>
    <row r="757" spans="3:3">
      <c r="C757" s="18"/>
    </row>
    <row r="758" spans="3:3">
      <c r="C758" s="18"/>
    </row>
    <row r="759" spans="3:3">
      <c r="C759" s="18"/>
    </row>
    <row r="760" spans="3:3">
      <c r="C760" s="18"/>
    </row>
    <row r="761" spans="3:3">
      <c r="C761" s="18"/>
    </row>
    <row r="762" spans="3:3">
      <c r="C762" s="18"/>
    </row>
    <row r="763" spans="3:3">
      <c r="C763" s="18"/>
    </row>
    <row r="764" spans="3:3">
      <c r="C764" s="18"/>
    </row>
    <row r="765" spans="3:3">
      <c r="C765" s="18"/>
    </row>
    <row r="766" spans="3:3">
      <c r="C766" s="18"/>
    </row>
    <row r="767" spans="3:3">
      <c r="C767" s="18"/>
    </row>
    <row r="768" spans="3:3">
      <c r="C768" s="18"/>
    </row>
    <row r="769" spans="3:3">
      <c r="C769" s="18"/>
    </row>
    <row r="770" spans="3:3">
      <c r="C770" s="18"/>
    </row>
    <row r="771" spans="3:3">
      <c r="C771" s="18"/>
    </row>
    <row r="772" spans="3:3">
      <c r="C772" s="18"/>
    </row>
    <row r="773" spans="3:3">
      <c r="C773" s="18"/>
    </row>
    <row r="774" spans="3:3">
      <c r="C774" s="18"/>
    </row>
    <row r="775" spans="3:3">
      <c r="C775" s="18"/>
    </row>
    <row r="776" spans="3:3">
      <c r="C776" s="18"/>
    </row>
    <row r="777" spans="3:3">
      <c r="C777" s="18"/>
    </row>
    <row r="778" spans="3:3">
      <c r="C778" s="18"/>
    </row>
    <row r="779" spans="3:3">
      <c r="C779" s="18"/>
    </row>
    <row r="780" spans="3:3">
      <c r="C780" s="18"/>
    </row>
    <row r="781" spans="3:3">
      <c r="C781" s="18"/>
    </row>
    <row r="782" spans="3:3">
      <c r="C782" s="18"/>
    </row>
    <row r="783" spans="3:3">
      <c r="C783" s="18"/>
    </row>
    <row r="784" spans="3:3">
      <c r="C784" s="18"/>
    </row>
    <row r="785" spans="3:3">
      <c r="C785" s="18"/>
    </row>
    <row r="786" spans="3:3">
      <c r="C786" s="18"/>
    </row>
    <row r="787" spans="3:3">
      <c r="C787" s="18"/>
    </row>
    <row r="788" spans="3:3">
      <c r="C788" s="18"/>
    </row>
    <row r="789" spans="3:3">
      <c r="C789" s="18"/>
    </row>
    <row r="790" spans="3:3">
      <c r="C790" s="18"/>
    </row>
    <row r="791" spans="3:3">
      <c r="C791" s="18"/>
    </row>
    <row r="792" spans="3:3">
      <c r="C792" s="18"/>
    </row>
    <row r="793" spans="3:3">
      <c r="C793" s="18"/>
    </row>
    <row r="794" spans="3:3">
      <c r="C794" s="18"/>
    </row>
    <row r="795" spans="3:3">
      <c r="C795" s="18"/>
    </row>
    <row r="796" spans="3:3">
      <c r="C796" s="18"/>
    </row>
    <row r="797" spans="3:3">
      <c r="C797" s="18"/>
    </row>
    <row r="798" spans="3:3">
      <c r="C798" s="18"/>
    </row>
    <row r="799" spans="3:3">
      <c r="C799" s="18"/>
    </row>
    <row r="800" spans="3:3">
      <c r="C800" s="18"/>
    </row>
    <row r="801" spans="3:3">
      <c r="C801" s="18"/>
    </row>
    <row r="802" spans="3:3">
      <c r="C802" s="18"/>
    </row>
    <row r="803" spans="3:3">
      <c r="C803" s="18"/>
    </row>
    <row r="804" spans="3:3">
      <c r="C804" s="18"/>
    </row>
    <row r="805" spans="3:3">
      <c r="C805" s="18"/>
    </row>
    <row r="806" spans="3:3">
      <c r="C806" s="18"/>
    </row>
    <row r="807" spans="3:3">
      <c r="C807" s="18"/>
    </row>
    <row r="808" spans="3:3">
      <c r="C808" s="18"/>
    </row>
    <row r="809" spans="3:3">
      <c r="C809" s="18"/>
    </row>
    <row r="810" spans="3:3">
      <c r="C810" s="18"/>
    </row>
    <row r="811" spans="3:3">
      <c r="C811" s="18"/>
    </row>
    <row r="812" spans="3:3">
      <c r="C812" s="18"/>
    </row>
    <row r="813" spans="3:3">
      <c r="C813" s="18"/>
    </row>
    <row r="814" spans="3:3">
      <c r="C814" s="18"/>
    </row>
    <row r="815" spans="3:3">
      <c r="C815" s="18"/>
    </row>
    <row r="816" spans="3:3">
      <c r="C816" s="18"/>
    </row>
    <row r="817" spans="3:3">
      <c r="C817" s="18"/>
    </row>
    <row r="818" spans="3:3">
      <c r="C818" s="18"/>
    </row>
    <row r="819" spans="3:3">
      <c r="C819" s="18"/>
    </row>
    <row r="820" spans="3:3">
      <c r="C820" s="18"/>
    </row>
    <row r="821" spans="3:3">
      <c r="C821" s="18"/>
    </row>
    <row r="822" spans="3:3">
      <c r="C822" s="18"/>
    </row>
    <row r="823" spans="3:3">
      <c r="C823" s="18"/>
    </row>
    <row r="824" spans="3:3">
      <c r="C824" s="18"/>
    </row>
    <row r="825" spans="3:3">
      <c r="C825" s="18"/>
    </row>
    <row r="826" spans="3:3">
      <c r="C826" s="18"/>
    </row>
    <row r="827" spans="3:3">
      <c r="C827" s="18"/>
    </row>
    <row r="828" spans="3:3">
      <c r="C828" s="18"/>
    </row>
    <row r="829" spans="3:3">
      <c r="C829" s="18"/>
    </row>
    <row r="830" spans="3:3">
      <c r="C830" s="18"/>
    </row>
    <row r="831" spans="3:3">
      <c r="C831" s="18"/>
    </row>
    <row r="832" spans="3:3">
      <c r="C832" s="18"/>
    </row>
    <row r="833" spans="3:3">
      <c r="C833" s="18"/>
    </row>
    <row r="834" spans="3:3">
      <c r="C834" s="18"/>
    </row>
    <row r="835" spans="3:3">
      <c r="C835" s="18"/>
    </row>
    <row r="836" spans="3:3">
      <c r="C836" s="18"/>
    </row>
    <row r="837" spans="3:3">
      <c r="C837" s="18"/>
    </row>
    <row r="838" spans="3:3">
      <c r="C838" s="18"/>
    </row>
    <row r="839" spans="3:3">
      <c r="C839" s="18"/>
    </row>
    <row r="840" spans="3:3">
      <c r="C840" s="18"/>
    </row>
    <row r="841" spans="3:3">
      <c r="C841" s="18"/>
    </row>
    <row r="842" spans="3:3">
      <c r="C842" s="18"/>
    </row>
    <row r="843" spans="3:3">
      <c r="C843" s="18"/>
    </row>
    <row r="844" spans="3:3">
      <c r="C844" s="18"/>
    </row>
    <row r="845" spans="3:3">
      <c r="C845" s="18"/>
    </row>
    <row r="846" spans="3:3">
      <c r="C846" s="18"/>
    </row>
    <row r="847" spans="3:3">
      <c r="C847" s="18"/>
    </row>
    <row r="848" spans="3:3">
      <c r="C848" s="18"/>
    </row>
    <row r="849" spans="3:3">
      <c r="C849" s="18"/>
    </row>
    <row r="850" spans="3:3">
      <c r="C850" s="18"/>
    </row>
    <row r="851" spans="3:3">
      <c r="C851" s="18"/>
    </row>
    <row r="852" spans="3:3">
      <c r="C852" s="18"/>
    </row>
    <row r="853" spans="3:3">
      <c r="C853" s="18"/>
    </row>
    <row r="854" spans="3:3">
      <c r="C854" s="18"/>
    </row>
    <row r="855" spans="3:3">
      <c r="C855" s="18"/>
    </row>
    <row r="856" spans="3:3">
      <c r="C856" s="18"/>
    </row>
    <row r="857" spans="3:3">
      <c r="C857" s="18"/>
    </row>
    <row r="858" spans="3:3">
      <c r="C858" s="18"/>
    </row>
    <row r="859" spans="3:3">
      <c r="C859" s="18"/>
    </row>
    <row r="860" spans="3:3">
      <c r="C860" s="18"/>
    </row>
    <row r="861" spans="3:3">
      <c r="C861" s="18"/>
    </row>
    <row r="862" spans="3:3">
      <c r="C862" s="18"/>
    </row>
    <row r="863" spans="3:3">
      <c r="C863" s="18"/>
    </row>
    <row r="864" spans="3:3">
      <c r="C864" s="18"/>
    </row>
    <row r="865" spans="3:3">
      <c r="C865" s="18"/>
    </row>
    <row r="866" spans="3:3">
      <c r="C866" s="18"/>
    </row>
    <row r="867" spans="3:3">
      <c r="C867" s="18"/>
    </row>
    <row r="868" spans="3:3">
      <c r="C868" s="18"/>
    </row>
    <row r="869" spans="3:3">
      <c r="C869" s="18"/>
    </row>
    <row r="870" spans="3:3">
      <c r="C870" s="18"/>
    </row>
    <row r="871" spans="3:3">
      <c r="C871" s="18"/>
    </row>
    <row r="872" spans="3:3">
      <c r="C872" s="18"/>
    </row>
    <row r="873" spans="3:3">
      <c r="C873" s="18"/>
    </row>
    <row r="874" spans="3:3">
      <c r="C874" s="18"/>
    </row>
    <row r="875" spans="3:3">
      <c r="C875" s="18"/>
    </row>
    <row r="876" spans="3:3">
      <c r="C876" s="18"/>
    </row>
    <row r="877" spans="3:3">
      <c r="C877" s="18"/>
    </row>
    <row r="878" spans="3:3">
      <c r="C878" s="18"/>
    </row>
    <row r="879" spans="3:3">
      <c r="C879" s="18"/>
    </row>
    <row r="880" spans="3:3">
      <c r="C880" s="18"/>
    </row>
    <row r="881" spans="3:3">
      <c r="C881" s="18"/>
    </row>
    <row r="882" spans="3:3">
      <c r="C882" s="18"/>
    </row>
    <row r="883" spans="3:3">
      <c r="C883" s="18"/>
    </row>
    <row r="884" spans="3:3">
      <c r="C884" s="18"/>
    </row>
    <row r="885" spans="3:3">
      <c r="C885" s="18"/>
    </row>
    <row r="886" spans="3:3">
      <c r="C886" s="18"/>
    </row>
    <row r="887" spans="3:3">
      <c r="C887" s="18"/>
    </row>
    <row r="888" spans="3:3">
      <c r="C888" s="18"/>
    </row>
    <row r="889" spans="3:3">
      <c r="C889" s="18"/>
    </row>
    <row r="890" spans="3:3">
      <c r="C890" s="18"/>
    </row>
    <row r="891" spans="3:3">
      <c r="C891" s="18"/>
    </row>
    <row r="892" spans="3:3">
      <c r="C892" s="18"/>
    </row>
    <row r="893" spans="3:3">
      <c r="C893" s="18"/>
    </row>
    <row r="894" spans="3:3">
      <c r="C894" s="18"/>
    </row>
    <row r="895" spans="3:3">
      <c r="C895" s="18"/>
    </row>
    <row r="896" spans="3:3">
      <c r="C896" s="18"/>
    </row>
    <row r="897" spans="3:3">
      <c r="C897" s="18"/>
    </row>
    <row r="898" spans="3:3">
      <c r="C898" s="18"/>
    </row>
    <row r="899" spans="3:3">
      <c r="C899" s="18"/>
    </row>
    <row r="900" spans="3:3">
      <c r="C900" s="18"/>
    </row>
    <row r="901" spans="3:3">
      <c r="C901" s="18"/>
    </row>
    <row r="902" spans="3:3">
      <c r="C902" s="18"/>
    </row>
    <row r="903" spans="3:3">
      <c r="C903" s="18"/>
    </row>
    <row r="904" spans="3:3">
      <c r="C904" s="18"/>
    </row>
    <row r="905" spans="3:3">
      <c r="C905" s="18"/>
    </row>
    <row r="906" spans="3:3">
      <c r="C906" s="18"/>
    </row>
    <row r="907" spans="3:3">
      <c r="C907" s="18"/>
    </row>
    <row r="908" spans="3:3">
      <c r="C908" s="18"/>
    </row>
    <row r="909" spans="3:3">
      <c r="C909" s="18"/>
    </row>
    <row r="910" spans="3:3">
      <c r="C910" s="18"/>
    </row>
    <row r="911" spans="3:3">
      <c r="C911" s="18"/>
    </row>
    <row r="912" spans="3:3">
      <c r="C912" s="18"/>
    </row>
    <row r="913" spans="3:3">
      <c r="C913" s="18"/>
    </row>
    <row r="914" spans="3:3">
      <c r="C914" s="18"/>
    </row>
    <row r="915" spans="3:3">
      <c r="C915" s="18"/>
    </row>
    <row r="916" spans="3:3">
      <c r="C916" s="18"/>
    </row>
    <row r="917" spans="3:3">
      <c r="C917" s="18"/>
    </row>
    <row r="918" spans="3:3">
      <c r="C918" s="18"/>
    </row>
    <row r="919" spans="3:3">
      <c r="C919" s="18"/>
    </row>
    <row r="920" spans="3:3">
      <c r="C920" s="18"/>
    </row>
    <row r="921" spans="3:3">
      <c r="C921" s="18"/>
    </row>
    <row r="922" spans="3:3">
      <c r="C922" s="18"/>
    </row>
    <row r="923" spans="3:3">
      <c r="C923" s="18"/>
    </row>
    <row r="924" spans="3:3">
      <c r="C924" s="18"/>
    </row>
    <row r="925" spans="3:3">
      <c r="C925" s="18"/>
    </row>
    <row r="926" spans="3:3">
      <c r="C926" s="18"/>
    </row>
    <row r="927" spans="3:3">
      <c r="C927" s="18"/>
    </row>
    <row r="928" spans="3:3">
      <c r="C928" s="18"/>
    </row>
    <row r="929" spans="3:3">
      <c r="C929" s="18"/>
    </row>
    <row r="930" spans="3:3">
      <c r="C930" s="18"/>
    </row>
    <row r="931" spans="3:3">
      <c r="C931" s="18"/>
    </row>
    <row r="932" spans="3:3">
      <c r="C932" s="18"/>
    </row>
    <row r="933" spans="3:3">
      <c r="C933" s="18"/>
    </row>
    <row r="934" spans="3:3">
      <c r="C934" s="18"/>
    </row>
    <row r="935" spans="3:3">
      <c r="C935" s="18"/>
    </row>
    <row r="936" spans="3:3">
      <c r="C936" s="18"/>
    </row>
    <row r="937" spans="3:3">
      <c r="C937" s="18"/>
    </row>
    <row r="938" spans="3:3">
      <c r="C938" s="18"/>
    </row>
    <row r="939" spans="3:3">
      <c r="C939" s="18"/>
    </row>
    <row r="940" spans="3:3">
      <c r="C940" s="18"/>
    </row>
    <row r="941" spans="3:3">
      <c r="C941" s="18"/>
    </row>
    <row r="942" spans="3:3">
      <c r="C942" s="18"/>
    </row>
    <row r="943" spans="3:3">
      <c r="C943" s="18"/>
    </row>
    <row r="944" spans="3:3">
      <c r="C944" s="18"/>
    </row>
    <row r="945" spans="3:3">
      <c r="C945" s="18"/>
    </row>
    <row r="946" spans="3:3">
      <c r="C946" s="18"/>
    </row>
    <row r="947" spans="3:3">
      <c r="C947" s="18"/>
    </row>
    <row r="948" spans="3:3">
      <c r="C948" s="18"/>
    </row>
    <row r="949" spans="3:3">
      <c r="C949" s="18"/>
    </row>
    <row r="950" spans="3:3">
      <c r="C950" s="18"/>
    </row>
    <row r="951" spans="3:3">
      <c r="C951" s="18"/>
    </row>
    <row r="952" spans="3:3">
      <c r="C952" s="18"/>
    </row>
    <row r="953" spans="3:3">
      <c r="C953" s="18"/>
    </row>
    <row r="954" spans="3:3">
      <c r="C954" s="18"/>
    </row>
    <row r="955" spans="3:3">
      <c r="C955" s="18"/>
    </row>
    <row r="956" spans="3:3">
      <c r="C956" s="18"/>
    </row>
    <row r="957" spans="3:3">
      <c r="C957" s="18"/>
    </row>
    <row r="958" spans="3:3">
      <c r="C958" s="18"/>
    </row>
    <row r="959" spans="3:3">
      <c r="C959" s="18"/>
    </row>
    <row r="960" spans="3:3">
      <c r="C960" s="18"/>
    </row>
    <row r="961" spans="3:3">
      <c r="C961" s="18"/>
    </row>
    <row r="962" spans="3:3">
      <c r="C962" s="18"/>
    </row>
    <row r="963" spans="3:3">
      <c r="C963" s="18"/>
    </row>
    <row r="964" spans="3:3">
      <c r="C964" s="18"/>
    </row>
    <row r="965" spans="3:3">
      <c r="C965" s="18"/>
    </row>
    <row r="966" spans="3:3">
      <c r="C966" s="18"/>
    </row>
    <row r="967" spans="3:3">
      <c r="C967" s="18"/>
    </row>
    <row r="968" spans="3:3">
      <c r="C968" s="18"/>
    </row>
    <row r="969" spans="3:3">
      <c r="C969" s="18"/>
    </row>
    <row r="970" spans="3:3">
      <c r="C970" s="18"/>
    </row>
    <row r="971" spans="3:3">
      <c r="C971" s="18"/>
    </row>
    <row r="972" spans="3:3">
      <c r="C972" s="18"/>
    </row>
    <row r="973" spans="3:3">
      <c r="C973" s="18"/>
    </row>
    <row r="974" spans="3:3">
      <c r="C974" s="18"/>
    </row>
    <row r="975" spans="3:3">
      <c r="C975" s="18"/>
    </row>
    <row r="976" spans="3:3">
      <c r="C976" s="18"/>
    </row>
    <row r="977" spans="3:3">
      <c r="C977" s="18"/>
    </row>
    <row r="978" spans="3:3">
      <c r="C978" s="18"/>
    </row>
    <row r="979" spans="3:3">
      <c r="C979" s="18"/>
    </row>
    <row r="980" spans="3:3">
      <c r="C980" s="18"/>
    </row>
    <row r="981" spans="3:3">
      <c r="C981" s="18"/>
    </row>
    <row r="982" spans="3:3">
      <c r="C982" s="18"/>
    </row>
    <row r="983" spans="3:3">
      <c r="C983" s="18"/>
    </row>
    <row r="984" spans="3:3">
      <c r="C984" s="18"/>
    </row>
    <row r="985" spans="3:3">
      <c r="C985" s="18"/>
    </row>
    <row r="986" spans="3:3">
      <c r="C986" s="18"/>
    </row>
    <row r="987" spans="3:3">
      <c r="C987" s="18"/>
    </row>
    <row r="988" spans="3:3">
      <c r="C988" s="18"/>
    </row>
    <row r="989" spans="3:3">
      <c r="C989" s="18"/>
    </row>
    <row r="990" spans="3:3">
      <c r="C990" s="18"/>
    </row>
    <row r="991" spans="3:3">
      <c r="C991" s="18"/>
    </row>
    <row r="992" spans="3:3">
      <c r="C992" s="18"/>
    </row>
    <row r="993" spans="3:3">
      <c r="C993" s="18"/>
    </row>
    <row r="994" spans="3:3">
      <c r="C994" s="18"/>
    </row>
    <row r="995" spans="3:3">
      <c r="C995" s="18"/>
    </row>
    <row r="996" spans="3:3">
      <c r="C996" s="18"/>
    </row>
    <row r="997" spans="3:3">
      <c r="C997" s="18"/>
    </row>
    <row r="998" spans="3:3">
      <c r="C998" s="18"/>
    </row>
    <row r="999" spans="3:3">
      <c r="C999" s="18"/>
    </row>
    <row r="1000" spans="3:3">
      <c r="C1000" s="18"/>
    </row>
    <row r="1001" spans="3:3">
      <c r="C1001" s="18"/>
    </row>
    <row r="1002" spans="3:3">
      <c r="C1002" s="18"/>
    </row>
    <row r="1003" spans="3:3">
      <c r="C1003" s="18"/>
    </row>
    <row r="1004" spans="3:3">
      <c r="C1004" s="18"/>
    </row>
    <row r="1005" spans="3:3">
      <c r="C1005" s="18"/>
    </row>
    <row r="1006" spans="3:3">
      <c r="C1006" s="18"/>
    </row>
    <row r="1007" spans="3:3">
      <c r="C1007" s="18"/>
    </row>
    <row r="1008" spans="3:3">
      <c r="C1008" s="18"/>
    </row>
    <row r="1009" spans="3:3">
      <c r="C1009" s="18"/>
    </row>
    <row r="1010" spans="3:3">
      <c r="C1010" s="18"/>
    </row>
    <row r="1011" spans="3:3">
      <c r="C1011" s="18"/>
    </row>
    <row r="1012" spans="3:3">
      <c r="C1012" s="18"/>
    </row>
    <row r="1013" spans="3:3">
      <c r="C1013" s="18"/>
    </row>
    <row r="1014" spans="3:3">
      <c r="C1014" s="18"/>
    </row>
    <row r="1015" spans="3:3">
      <c r="C1015" s="18"/>
    </row>
    <row r="1016" spans="3:3">
      <c r="C1016" s="18"/>
    </row>
    <row r="1017" spans="3:3">
      <c r="C1017" s="18"/>
    </row>
    <row r="1018" spans="3:3">
      <c r="C1018" s="18"/>
    </row>
    <row r="1019" spans="3:3">
      <c r="C1019" s="18"/>
    </row>
    <row r="1020" spans="3:3">
      <c r="C1020" s="18"/>
    </row>
    <row r="1021" spans="3:3">
      <c r="C1021" s="18"/>
    </row>
    <row r="1022" spans="3:3">
      <c r="C1022" s="18"/>
    </row>
    <row r="1023" spans="3:3">
      <c r="C1023" s="18"/>
    </row>
    <row r="1024" spans="3:3">
      <c r="C1024" s="18"/>
    </row>
    <row r="1025" spans="3:3">
      <c r="C1025" s="18"/>
    </row>
    <row r="1026" spans="3:3">
      <c r="C1026" s="18"/>
    </row>
    <row r="1027" spans="3:3">
      <c r="C1027" s="18"/>
    </row>
    <row r="1028" spans="3:3">
      <c r="C1028" s="18"/>
    </row>
    <row r="1029" spans="3:3">
      <c r="C1029" s="18"/>
    </row>
    <row r="1030" spans="3:3">
      <c r="C1030" s="18"/>
    </row>
    <row r="1031" spans="3:3">
      <c r="C1031" s="18"/>
    </row>
    <row r="1032" spans="3:3">
      <c r="C1032" s="18"/>
    </row>
    <row r="1033" spans="3:3">
      <c r="C1033" s="18"/>
    </row>
    <row r="1034" spans="3:3">
      <c r="C1034" s="18"/>
    </row>
    <row r="1035" spans="3:3">
      <c r="C1035" s="18"/>
    </row>
    <row r="1036" spans="3:3">
      <c r="C1036" s="18"/>
    </row>
    <row r="1037" spans="3:3">
      <c r="C1037" s="18"/>
    </row>
    <row r="1038" spans="3:3">
      <c r="C1038" s="18"/>
    </row>
    <row r="1039" spans="3:3">
      <c r="C1039" s="18"/>
    </row>
    <row r="1040" spans="3:3">
      <c r="C1040" s="18"/>
    </row>
    <row r="1041" spans="3:3">
      <c r="C1041" s="18"/>
    </row>
    <row r="1042" spans="3:3">
      <c r="C1042" s="18"/>
    </row>
    <row r="1043" spans="3:3">
      <c r="C1043" s="18"/>
    </row>
    <row r="1044" spans="3:3">
      <c r="C1044" s="18"/>
    </row>
    <row r="1045" spans="3:3">
      <c r="C1045" s="18"/>
    </row>
    <row r="1046" spans="3:3">
      <c r="C1046" s="18"/>
    </row>
    <row r="1047" spans="3:3">
      <c r="C1047" s="18"/>
    </row>
    <row r="1048" spans="3:3">
      <c r="C1048" s="18"/>
    </row>
    <row r="1049" spans="3:3">
      <c r="C1049" s="18"/>
    </row>
    <row r="1050" spans="3:3">
      <c r="C1050" s="18"/>
    </row>
    <row r="1051" spans="3:3">
      <c r="C1051" s="18"/>
    </row>
    <row r="1052" spans="3:3">
      <c r="C1052" s="18"/>
    </row>
    <row r="1053" spans="3:3">
      <c r="C1053" s="18"/>
    </row>
    <row r="1054" spans="3:3">
      <c r="C1054" s="18"/>
    </row>
    <row r="1055" spans="3:3">
      <c r="C1055" s="18"/>
    </row>
    <row r="1056" spans="3:3">
      <c r="C1056" s="18"/>
    </row>
    <row r="1057" spans="3:3">
      <c r="C1057" s="18"/>
    </row>
    <row r="1058" spans="3:3">
      <c r="C1058" s="18"/>
    </row>
    <row r="1059" spans="3:3">
      <c r="C1059" s="18"/>
    </row>
    <row r="1060" spans="3:3">
      <c r="C1060" s="18"/>
    </row>
    <row r="1061" spans="3:3">
      <c r="C1061" s="18"/>
    </row>
    <row r="1062" spans="3:3">
      <c r="C1062" s="18"/>
    </row>
    <row r="1063" spans="3:3">
      <c r="C1063" s="18"/>
    </row>
    <row r="1064" spans="3:3">
      <c r="C1064" s="18"/>
    </row>
    <row r="1065" spans="3:3">
      <c r="C1065" s="18"/>
    </row>
    <row r="1066" spans="3:3">
      <c r="C1066" s="18"/>
    </row>
    <row r="1067" spans="3:3">
      <c r="C1067" s="18"/>
    </row>
    <row r="1068" spans="3:3">
      <c r="C1068" s="18"/>
    </row>
    <row r="1069" spans="3:3">
      <c r="C1069" s="18"/>
    </row>
    <row r="1070" spans="3:3">
      <c r="C1070" s="18"/>
    </row>
    <row r="1071" spans="3:3">
      <c r="C1071" s="18"/>
    </row>
    <row r="1072" spans="3:3">
      <c r="C1072" s="18"/>
    </row>
    <row r="1073" spans="3:3">
      <c r="C1073" s="18"/>
    </row>
    <row r="1074" spans="3:3">
      <c r="C1074" s="18"/>
    </row>
    <row r="1075" spans="3:3">
      <c r="C1075" s="18"/>
    </row>
    <row r="1076" spans="3:3">
      <c r="C1076" s="18"/>
    </row>
    <row r="1077" spans="3:3">
      <c r="C1077" s="18"/>
    </row>
    <row r="1078" spans="3:3">
      <c r="C1078" s="18"/>
    </row>
    <row r="1079" spans="3:3">
      <c r="C1079" s="18"/>
    </row>
    <row r="1080" spans="3:3">
      <c r="C1080" s="18"/>
    </row>
    <row r="1081" spans="3:3">
      <c r="C1081" s="18"/>
    </row>
    <row r="1082" spans="3:3">
      <c r="C1082" s="18"/>
    </row>
    <row r="1083" spans="3:3">
      <c r="C1083" s="18"/>
    </row>
    <row r="1084" spans="3:3">
      <c r="C1084" s="18"/>
    </row>
    <row r="1085" spans="3:3">
      <c r="C1085" s="18"/>
    </row>
    <row r="1086" spans="3:3">
      <c r="C1086" s="18"/>
    </row>
    <row r="1087" spans="3:3">
      <c r="C1087" s="18"/>
    </row>
    <row r="1088" spans="3:3">
      <c r="C1088" s="18"/>
    </row>
    <row r="1089" spans="3:3">
      <c r="C1089" s="18"/>
    </row>
    <row r="1090" spans="3:3">
      <c r="C1090" s="18"/>
    </row>
    <row r="1091" spans="3:3">
      <c r="C1091" s="18"/>
    </row>
    <row r="1092" spans="3:3">
      <c r="C1092" s="18"/>
    </row>
    <row r="1093" spans="3:3">
      <c r="C1093" s="18"/>
    </row>
    <row r="1094" spans="3:3">
      <c r="C1094" s="18"/>
    </row>
    <row r="1095" spans="3:3">
      <c r="C1095" s="18"/>
    </row>
    <row r="1096" spans="3:3">
      <c r="C1096" s="18"/>
    </row>
    <row r="1097" spans="3:3">
      <c r="C1097" s="18"/>
    </row>
    <row r="1098" spans="3:3">
      <c r="C1098" s="18"/>
    </row>
    <row r="1099" spans="3:3">
      <c r="C1099" s="18"/>
    </row>
    <row r="1100" spans="3:3">
      <c r="C1100" s="18"/>
    </row>
    <row r="1101" spans="3:3">
      <c r="C1101" s="18"/>
    </row>
    <row r="1102" spans="3:3">
      <c r="C1102" s="18"/>
    </row>
    <row r="1103" spans="3:3">
      <c r="C1103" s="18"/>
    </row>
    <row r="1104" spans="3:3">
      <c r="C1104" s="18"/>
    </row>
    <row r="1105" spans="3:3">
      <c r="C1105" s="18"/>
    </row>
    <row r="1106" spans="3:3">
      <c r="C1106" s="18"/>
    </row>
    <row r="1107" spans="3:3">
      <c r="C1107" s="18"/>
    </row>
    <row r="1108" spans="3:3">
      <c r="C1108" s="18"/>
    </row>
    <row r="1109" spans="3:3">
      <c r="C1109" s="18"/>
    </row>
    <row r="1110" spans="3:3">
      <c r="C1110" s="18"/>
    </row>
    <row r="1111" spans="3:3">
      <c r="C1111" s="18"/>
    </row>
    <row r="1112" spans="3:3">
      <c r="C1112" s="18"/>
    </row>
    <row r="1113" spans="3:3">
      <c r="C1113" s="18"/>
    </row>
    <row r="1114" spans="3:3">
      <c r="C1114" s="18"/>
    </row>
    <row r="1115" spans="3:3">
      <c r="C1115" s="18"/>
    </row>
    <row r="1116" spans="3:3">
      <c r="C1116" s="18"/>
    </row>
    <row r="1117" spans="3:3">
      <c r="C1117" s="18"/>
    </row>
    <row r="1118" spans="3:3">
      <c r="C1118" s="18"/>
    </row>
    <row r="1119" spans="3:3">
      <c r="C1119" s="18"/>
    </row>
    <row r="1120" spans="3:3">
      <c r="C1120" s="18"/>
    </row>
    <row r="1121" spans="3:3">
      <c r="C1121" s="18"/>
    </row>
    <row r="1122" spans="3:3">
      <c r="C1122" s="18"/>
    </row>
    <row r="1123" spans="3:3">
      <c r="C1123" s="18"/>
    </row>
    <row r="1124" spans="3:3">
      <c r="C1124" s="18"/>
    </row>
    <row r="1125" spans="3:3">
      <c r="C1125" s="18"/>
    </row>
    <row r="1126" spans="3:3">
      <c r="C1126" s="18"/>
    </row>
    <row r="1127" spans="3:3">
      <c r="C1127" s="18"/>
    </row>
    <row r="1128" spans="3:3">
      <c r="C1128" s="18"/>
    </row>
    <row r="1129" spans="3:3">
      <c r="C1129" s="18"/>
    </row>
    <row r="1130" spans="3:3">
      <c r="C1130" s="18"/>
    </row>
    <row r="1131" spans="3:3">
      <c r="C1131" s="18"/>
    </row>
    <row r="1132" spans="3:3">
      <c r="C1132" s="18"/>
    </row>
    <row r="1133" spans="3:3">
      <c r="C1133" s="18"/>
    </row>
    <row r="1134" spans="3:3">
      <c r="C1134" s="18"/>
    </row>
    <row r="1135" spans="3:3">
      <c r="C1135" s="18"/>
    </row>
    <row r="1136" spans="3:3">
      <c r="C1136" s="18"/>
    </row>
    <row r="1137" spans="3:3">
      <c r="C1137" s="18"/>
    </row>
    <row r="1138" spans="3:3">
      <c r="C1138" s="18"/>
    </row>
    <row r="1139" spans="3:3">
      <c r="C1139" s="18"/>
    </row>
    <row r="1140" spans="3:3">
      <c r="C1140" s="18"/>
    </row>
    <row r="1141" spans="3:3">
      <c r="C1141" s="18"/>
    </row>
    <row r="1142" spans="3:3">
      <c r="C1142" s="18"/>
    </row>
    <row r="1143" spans="3:3">
      <c r="C1143" s="18"/>
    </row>
    <row r="1144" spans="3:3">
      <c r="C1144" s="18"/>
    </row>
    <row r="1145" spans="3:3">
      <c r="C1145" s="18"/>
    </row>
    <row r="1146" spans="3:3">
      <c r="C1146" s="18"/>
    </row>
    <row r="1147" spans="3:3">
      <c r="C1147" s="18"/>
    </row>
    <row r="1148" spans="3:3">
      <c r="C1148" s="18"/>
    </row>
    <row r="1149" spans="3:3">
      <c r="C1149" s="18"/>
    </row>
    <row r="1150" spans="3:3">
      <c r="C1150" s="18"/>
    </row>
    <row r="1151" spans="3:3">
      <c r="C1151" s="18"/>
    </row>
    <row r="1152" spans="3:3">
      <c r="C1152" s="18"/>
    </row>
    <row r="1153" spans="3:3">
      <c r="C1153" s="18"/>
    </row>
    <row r="1154" spans="3:3">
      <c r="C1154" s="18"/>
    </row>
    <row r="1155" spans="3:3">
      <c r="C1155" s="18"/>
    </row>
    <row r="1156" spans="3:3">
      <c r="C1156" s="18"/>
    </row>
    <row r="1157" spans="3:3">
      <c r="C1157" s="18"/>
    </row>
    <row r="1158" spans="3:3">
      <c r="C1158" s="18"/>
    </row>
    <row r="1159" spans="3:3">
      <c r="C1159" s="18"/>
    </row>
    <row r="1160" spans="3:3">
      <c r="C1160" s="18"/>
    </row>
    <row r="1161" spans="3:3">
      <c r="C1161" s="18"/>
    </row>
    <row r="1162" spans="3:3">
      <c r="C1162" s="18"/>
    </row>
    <row r="1163" spans="3:3">
      <c r="C1163" s="18"/>
    </row>
    <row r="1164" spans="3:3">
      <c r="C1164" s="18"/>
    </row>
    <row r="1165" spans="3:3">
      <c r="C1165" s="18"/>
    </row>
    <row r="1166" spans="3:3">
      <c r="C1166" s="18"/>
    </row>
    <row r="1167" spans="3:3">
      <c r="C1167" s="18"/>
    </row>
    <row r="1168" spans="3:3">
      <c r="C1168" s="18"/>
    </row>
    <row r="1169" spans="3:3">
      <c r="C1169" s="18"/>
    </row>
    <row r="1170" spans="3:3">
      <c r="C1170" s="18"/>
    </row>
    <row r="1171" spans="3:3">
      <c r="C1171" s="18"/>
    </row>
    <row r="1172" spans="3:3">
      <c r="C1172" s="18"/>
    </row>
    <row r="1173" spans="3:3">
      <c r="C1173" s="18"/>
    </row>
    <row r="1174" spans="3:3">
      <c r="C1174" s="18"/>
    </row>
    <row r="1175" spans="3:3">
      <c r="C1175" s="18"/>
    </row>
    <row r="1176" spans="3:3">
      <c r="C1176" s="18"/>
    </row>
    <row r="1177" spans="3:3">
      <c r="C1177" s="18"/>
    </row>
    <row r="1178" spans="3:3">
      <c r="C1178" s="18"/>
    </row>
    <row r="1179" spans="3:3">
      <c r="C1179" s="18"/>
    </row>
    <row r="1180" spans="3:3">
      <c r="C1180" s="18"/>
    </row>
    <row r="1181" spans="3:3">
      <c r="C1181" s="18"/>
    </row>
    <row r="1182" spans="3:3">
      <c r="C1182" s="18"/>
    </row>
    <row r="1183" spans="3:3">
      <c r="C1183" s="18"/>
    </row>
    <row r="1184" spans="3:3">
      <c r="C1184" s="18"/>
    </row>
    <row r="1185" spans="3:3">
      <c r="C1185" s="18"/>
    </row>
    <row r="1186" spans="3:3">
      <c r="C1186" s="18"/>
    </row>
    <row r="1187" spans="3:3">
      <c r="C1187" s="18"/>
    </row>
    <row r="1188" spans="3:3">
      <c r="C1188" s="18"/>
    </row>
    <row r="1189" spans="3:3">
      <c r="C1189" s="18"/>
    </row>
    <row r="1190" spans="3:3">
      <c r="C1190" s="18"/>
    </row>
    <row r="1191" spans="3:3">
      <c r="C1191" s="18"/>
    </row>
    <row r="1192" spans="3:3">
      <c r="C1192" s="18"/>
    </row>
    <row r="1193" spans="3:3">
      <c r="C1193" s="18"/>
    </row>
    <row r="1194" spans="3:3">
      <c r="C1194" s="18"/>
    </row>
    <row r="1195" spans="3:3">
      <c r="C1195" s="18"/>
    </row>
    <row r="1196" spans="3:3">
      <c r="C1196" s="18"/>
    </row>
    <row r="1197" spans="3:3">
      <c r="C1197" s="18"/>
    </row>
    <row r="1198" spans="3:3">
      <c r="C1198" s="18"/>
    </row>
    <row r="1199" spans="3:3">
      <c r="C1199" s="18"/>
    </row>
    <row r="1200" spans="3:3">
      <c r="C1200" s="18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>
    <tabColor theme="7" tint="0.59999389629810485"/>
  </sheetPr>
  <dimension ref="B2:AY134"/>
  <sheetViews>
    <sheetView showGridLines="0" zoomScaleNormal="100" workbookViewId="0">
      <selection activeCell="L18" sqref="L18"/>
    </sheetView>
  </sheetViews>
  <sheetFormatPr defaultRowHeight="11.25"/>
  <cols>
    <col min="1" max="1" width="2.140625" style="70" customWidth="1"/>
    <col min="2" max="2" width="13.5703125" style="70" customWidth="1"/>
    <col min="3" max="3" width="16.5703125" style="70" customWidth="1"/>
    <col min="4" max="5" width="12.7109375" style="70" customWidth="1"/>
    <col min="6" max="6" width="12.28515625" style="70" customWidth="1"/>
    <col min="7" max="11" width="1.28515625" style="70" customWidth="1"/>
    <col min="12" max="12" width="23.5703125" style="70" customWidth="1"/>
    <col min="13" max="13" width="9.28515625" style="70" customWidth="1"/>
    <col min="14" max="14" width="10" style="70" customWidth="1"/>
    <col min="15" max="15" width="8.42578125" style="70" customWidth="1"/>
    <col min="16" max="20" width="1.28515625" style="70" customWidth="1"/>
    <col min="21" max="21" width="12.28515625" style="70" customWidth="1"/>
    <col min="22" max="22" width="14.5703125" style="70" customWidth="1"/>
    <col min="23" max="23" width="11.28515625" style="70" customWidth="1"/>
    <col min="24" max="24" width="9.5703125" style="70" customWidth="1"/>
    <col min="25" max="25" width="8.42578125" style="70" bestFit="1" customWidth="1"/>
    <col min="26" max="29" width="1.42578125" style="70" customWidth="1"/>
    <col min="30" max="30" width="16.5703125" style="70" customWidth="1"/>
    <col min="31" max="31" width="11" style="70" customWidth="1"/>
    <col min="32" max="32" width="11.28515625" style="70" customWidth="1"/>
    <col min="33" max="33" width="9.5703125" style="70" customWidth="1"/>
    <col min="34" max="38" width="1.28515625" style="70" customWidth="1"/>
    <col min="39" max="39" width="12" style="70" customWidth="1"/>
    <col min="40" max="40" width="10.85546875" style="70" customWidth="1"/>
    <col min="41" max="41" width="10" style="70" customWidth="1"/>
    <col min="42" max="42" width="10.42578125" style="70" customWidth="1"/>
    <col min="43" max="47" width="1.28515625" style="70" customWidth="1"/>
    <col min="48" max="48" width="12.28515625" style="70" customWidth="1"/>
    <col min="49" max="49" width="12.140625" style="70" customWidth="1"/>
    <col min="50" max="50" width="13.140625" style="70" customWidth="1"/>
    <col min="51" max="51" width="10.28515625" style="70" customWidth="1"/>
    <col min="52" max="16384" width="9.140625" style="70"/>
  </cols>
  <sheetData>
    <row r="2" spans="2:51" ht="15" customHeight="1">
      <c r="B2" s="152" t="s">
        <v>11918</v>
      </c>
      <c r="C2" s="153"/>
      <c r="D2" s="153"/>
      <c r="E2" s="153"/>
      <c r="F2" s="154"/>
      <c r="L2" s="152" t="s">
        <v>11899</v>
      </c>
      <c r="M2" s="153"/>
      <c r="N2" s="153"/>
      <c r="O2" s="154"/>
      <c r="U2" s="152" t="s">
        <v>11900</v>
      </c>
      <c r="V2" s="153"/>
      <c r="W2" s="153"/>
      <c r="X2" s="153"/>
      <c r="Y2" s="154"/>
      <c r="AD2" s="152" t="s">
        <v>11901</v>
      </c>
      <c r="AE2" s="153"/>
      <c r="AF2" s="153"/>
      <c r="AG2" s="154"/>
      <c r="AM2" s="152" t="s">
        <v>11902</v>
      </c>
      <c r="AN2" s="153"/>
      <c r="AO2" s="153"/>
      <c r="AP2" s="154"/>
      <c r="AV2" s="152" t="s">
        <v>11886</v>
      </c>
      <c r="AW2" s="153"/>
      <c r="AX2" s="153"/>
      <c r="AY2" s="154"/>
    </row>
    <row r="3" spans="2:51">
      <c r="B3" s="158"/>
      <c r="C3" s="159"/>
      <c r="D3" s="159"/>
      <c r="E3" s="159"/>
      <c r="F3" s="160"/>
      <c r="L3" s="158"/>
      <c r="M3" s="159"/>
      <c r="N3" s="159"/>
      <c r="O3" s="160"/>
      <c r="U3" s="158"/>
      <c r="V3" s="159"/>
      <c r="W3" s="159"/>
      <c r="X3" s="159"/>
      <c r="Y3" s="160"/>
      <c r="AD3" s="155"/>
      <c r="AE3" s="156"/>
      <c r="AF3" s="156"/>
      <c r="AG3" s="157"/>
      <c r="AM3" s="155"/>
      <c r="AN3" s="156"/>
      <c r="AO3" s="156"/>
      <c r="AP3" s="157"/>
      <c r="AV3" s="155"/>
      <c r="AW3" s="156"/>
      <c r="AX3" s="156"/>
      <c r="AY3" s="157"/>
    </row>
    <row r="4" spans="2:51">
      <c r="B4" s="203" t="s">
        <v>11894</v>
      </c>
      <c r="C4" s="203" t="s">
        <v>38</v>
      </c>
      <c r="F4" s="65"/>
      <c r="L4" s="203" t="s">
        <v>11894</v>
      </c>
      <c r="M4" s="203" t="s">
        <v>38</v>
      </c>
      <c r="O4" s="65"/>
      <c r="U4" s="201" t="s">
        <v>11894</v>
      </c>
      <c r="V4" s="201" t="s">
        <v>38</v>
      </c>
      <c r="Y4" s="65"/>
      <c r="AD4" s="201" t="s">
        <v>11894</v>
      </c>
      <c r="AE4" s="201" t="s">
        <v>38</v>
      </c>
      <c r="AG4" s="65"/>
      <c r="AM4" s="201" t="s">
        <v>11894</v>
      </c>
      <c r="AN4" s="201" t="s">
        <v>38</v>
      </c>
      <c r="AP4" s="65"/>
      <c r="AV4" s="201" t="s">
        <v>11894</v>
      </c>
      <c r="AW4" s="201" t="s">
        <v>38</v>
      </c>
      <c r="AY4" s="65"/>
    </row>
    <row r="5" spans="2:51">
      <c r="B5" s="203" t="s">
        <v>11896</v>
      </c>
      <c r="C5" s="203" t="s">
        <v>38</v>
      </c>
      <c r="F5" s="65"/>
      <c r="L5" s="203" t="s">
        <v>11896</v>
      </c>
      <c r="M5" s="203" t="s">
        <v>38</v>
      </c>
      <c r="O5" s="65"/>
      <c r="U5" s="201" t="s">
        <v>11896</v>
      </c>
      <c r="V5" s="201" t="s">
        <v>38</v>
      </c>
      <c r="Y5" s="65"/>
      <c r="AD5" s="201" t="s">
        <v>11896</v>
      </c>
      <c r="AE5" s="201" t="s">
        <v>38</v>
      </c>
      <c r="AG5" s="65"/>
      <c r="AM5" s="201" t="s">
        <v>11896</v>
      </c>
      <c r="AN5" s="201" t="s">
        <v>38</v>
      </c>
      <c r="AP5" s="65"/>
      <c r="AV5" s="201" t="s">
        <v>11896</v>
      </c>
      <c r="AW5" s="201" t="s">
        <v>38</v>
      </c>
      <c r="AY5" s="65"/>
    </row>
    <row r="6" spans="2:51">
      <c r="B6" s="203" t="s">
        <v>11895</v>
      </c>
      <c r="C6" s="203" t="s">
        <v>38</v>
      </c>
      <c r="D6" s="66"/>
      <c r="E6" s="66"/>
      <c r="F6" s="67"/>
      <c r="L6" s="203" t="s">
        <v>11895</v>
      </c>
      <c r="M6" s="203" t="s">
        <v>38</v>
      </c>
      <c r="N6" s="68"/>
      <c r="O6" s="69"/>
      <c r="U6" s="201" t="s">
        <v>11895</v>
      </c>
      <c r="V6" s="201" t="s">
        <v>38</v>
      </c>
      <c r="W6" s="68"/>
      <c r="X6" s="68"/>
      <c r="Y6" s="69"/>
      <c r="AD6" s="201" t="s">
        <v>11895</v>
      </c>
      <c r="AE6" s="201" t="s">
        <v>38</v>
      </c>
      <c r="AF6" s="68"/>
      <c r="AG6" s="69"/>
      <c r="AM6" s="201" t="s">
        <v>11895</v>
      </c>
      <c r="AN6" s="201" t="s">
        <v>38</v>
      </c>
      <c r="AO6" s="68"/>
      <c r="AP6" s="69"/>
      <c r="AV6" s="201" t="s">
        <v>11895</v>
      </c>
      <c r="AW6" s="201" t="s">
        <v>38</v>
      </c>
      <c r="AX6" s="68"/>
      <c r="AY6" s="69"/>
    </row>
    <row r="7" spans="2:51">
      <c r="B7" s="23"/>
      <c r="C7" s="23"/>
      <c r="D7" s="23"/>
      <c r="E7" s="23"/>
      <c r="F7" s="23"/>
      <c r="L7" s="23"/>
      <c r="M7" s="23"/>
    </row>
    <row r="8" spans="2:51">
      <c r="B8" s="23" t="s">
        <v>47</v>
      </c>
      <c r="C8" s="204" t="s">
        <v>56</v>
      </c>
      <c r="D8" s="204"/>
      <c r="E8" s="204"/>
      <c r="F8" s="204"/>
      <c r="G8" s="23"/>
      <c r="L8" s="23"/>
      <c r="M8" s="204" t="s">
        <v>39</v>
      </c>
      <c r="N8" s="204"/>
      <c r="O8" s="204"/>
      <c r="V8" s="202" t="s">
        <v>39</v>
      </c>
      <c r="W8" s="202"/>
      <c r="X8" s="202"/>
      <c r="Y8" s="76"/>
      <c r="AE8" s="202" t="s">
        <v>39</v>
      </c>
      <c r="AF8" s="202"/>
      <c r="AG8" s="202"/>
      <c r="AN8" s="202" t="s">
        <v>39</v>
      </c>
      <c r="AO8" s="202"/>
      <c r="AP8" s="202"/>
      <c r="AW8" s="202" t="s">
        <v>39</v>
      </c>
      <c r="AX8" s="202"/>
      <c r="AY8" s="202"/>
    </row>
    <row r="9" spans="2:51" ht="101.25">
      <c r="B9" s="23" t="s">
        <v>27</v>
      </c>
      <c r="C9" s="23" t="s">
        <v>40</v>
      </c>
      <c r="D9" s="23" t="s">
        <v>41</v>
      </c>
      <c r="E9" s="23" t="s">
        <v>42</v>
      </c>
      <c r="F9" s="23" t="s">
        <v>14026</v>
      </c>
      <c r="G9" s="23" t="s">
        <v>26</v>
      </c>
      <c r="L9" s="23" t="s">
        <v>27</v>
      </c>
      <c r="M9" s="23" t="s">
        <v>11878</v>
      </c>
      <c r="N9" s="23" t="s">
        <v>11877</v>
      </c>
      <c r="O9" s="23" t="s">
        <v>11879</v>
      </c>
      <c r="U9" s="70" t="s">
        <v>55</v>
      </c>
      <c r="V9" s="70" t="s">
        <v>11878</v>
      </c>
      <c r="W9" s="70" t="s">
        <v>11877</v>
      </c>
      <c r="X9" s="70" t="s">
        <v>11879</v>
      </c>
      <c r="Y9" s="76"/>
      <c r="AD9" s="70" t="s">
        <v>56</v>
      </c>
      <c r="AE9" s="70" t="s">
        <v>11878</v>
      </c>
      <c r="AF9" s="70" t="s">
        <v>11877</v>
      </c>
      <c r="AG9" s="70" t="s">
        <v>11879</v>
      </c>
      <c r="AM9" s="70" t="s">
        <v>11863</v>
      </c>
      <c r="AN9" s="70" t="s">
        <v>11878</v>
      </c>
      <c r="AO9" s="70" t="s">
        <v>11877</v>
      </c>
      <c r="AP9" s="70" t="s">
        <v>11879</v>
      </c>
      <c r="AV9" s="205" t="s">
        <v>48</v>
      </c>
      <c r="AW9" s="205" t="s">
        <v>11971</v>
      </c>
      <c r="AX9" s="70" t="s">
        <v>58</v>
      </c>
      <c r="AY9" s="70" t="s">
        <v>49</v>
      </c>
    </row>
    <row r="10" spans="2:51">
      <c r="B10" s="23" t="s">
        <v>29</v>
      </c>
      <c r="C10" s="23">
        <v>-104.15000000000137</v>
      </c>
      <c r="D10" s="40">
        <v>-250.3000000000003</v>
      </c>
      <c r="E10" s="23">
        <v>-115.28000000000043</v>
      </c>
      <c r="F10" s="23">
        <v>26.040000000000454</v>
      </c>
      <c r="G10" s="23">
        <v>-443.69000000000159</v>
      </c>
      <c r="L10" s="23" t="s">
        <v>29</v>
      </c>
      <c r="M10" s="40">
        <v>458.36699999999951</v>
      </c>
      <c r="N10" s="40">
        <v>-902.05700000000138</v>
      </c>
      <c r="O10" s="40">
        <v>-443.69000000000153</v>
      </c>
      <c r="U10" s="70" t="s">
        <v>99</v>
      </c>
      <c r="V10" s="40">
        <v>673.67086999999913</v>
      </c>
      <c r="W10" s="40">
        <v>-448.89251999999851</v>
      </c>
      <c r="X10" s="40">
        <v>224.77835000000059</v>
      </c>
      <c r="Y10" s="76"/>
      <c r="AD10" s="23" t="s">
        <v>40</v>
      </c>
      <c r="AE10" s="40">
        <v>1337.5202799999981</v>
      </c>
      <c r="AF10" s="40">
        <v>-924.64497999999935</v>
      </c>
      <c r="AG10" s="40">
        <v>412.87529999999953</v>
      </c>
      <c r="AM10" s="70">
        <v>0</v>
      </c>
      <c r="AN10" s="40">
        <v>450.48627999999957</v>
      </c>
      <c r="AO10" s="40">
        <v>-1381.9220300000022</v>
      </c>
      <c r="AP10" s="40">
        <v>-931.43575000000294</v>
      </c>
      <c r="AV10" s="70">
        <v>100</v>
      </c>
      <c r="AW10" s="24">
        <v>352</v>
      </c>
      <c r="AX10" s="40">
        <v>0.83929258522726513</v>
      </c>
      <c r="AY10" s="40">
        <v>295.43098999999734</v>
      </c>
    </row>
    <row r="11" spans="2:51">
      <c r="B11" s="23" t="s">
        <v>30</v>
      </c>
      <c r="C11" s="23">
        <v>247.67999999999992</v>
      </c>
      <c r="D11" s="23">
        <v>-61.725649999998744</v>
      </c>
      <c r="E11" s="23">
        <v>-34.509130000000006</v>
      </c>
      <c r="F11" s="23">
        <v>49.95</v>
      </c>
      <c r="G11" s="23">
        <v>201.39522000000119</v>
      </c>
      <c r="L11" s="23" t="s">
        <v>30</v>
      </c>
      <c r="M11" s="23">
        <v>847.66261000000236</v>
      </c>
      <c r="N11" s="23">
        <v>-646.26739000000111</v>
      </c>
      <c r="O11" s="23">
        <v>201.39522000000125</v>
      </c>
      <c r="U11" s="70" t="s">
        <v>100</v>
      </c>
      <c r="V11" s="23">
        <v>630.11940999999922</v>
      </c>
      <c r="W11" s="23">
        <v>-407.83913000000035</v>
      </c>
      <c r="X11" s="23">
        <v>222.28027999999887</v>
      </c>
      <c r="Y11" s="76"/>
      <c r="AD11" s="23" t="s">
        <v>41</v>
      </c>
      <c r="AE11" s="23">
        <v>1019.0368200000031</v>
      </c>
      <c r="AF11" s="23">
        <v>-1031.9070500000048</v>
      </c>
      <c r="AG11" s="23">
        <v>-12.870230000000774</v>
      </c>
      <c r="AM11" s="70">
        <v>15</v>
      </c>
      <c r="AN11" s="23">
        <v>717.44174000000021</v>
      </c>
      <c r="AO11" s="23">
        <v>-323.44573000000184</v>
      </c>
      <c r="AP11" s="23">
        <v>393.99600999999853</v>
      </c>
      <c r="AV11" s="70">
        <v>200</v>
      </c>
      <c r="AW11" s="24">
        <v>15</v>
      </c>
      <c r="AX11" s="40">
        <v>-13.851083333333269</v>
      </c>
      <c r="AY11" s="23">
        <v>-207.76624999999905</v>
      </c>
    </row>
    <row r="12" spans="2:51">
      <c r="B12" s="23" t="s">
        <v>31</v>
      </c>
      <c r="C12" s="23">
        <v>-93.249200000000016</v>
      </c>
      <c r="D12" s="23">
        <v>174.39919999999839</v>
      </c>
      <c r="E12" s="40">
        <v>54.449999999999534</v>
      </c>
      <c r="F12" s="23">
        <v>73.710000000000008</v>
      </c>
      <c r="G12" s="23">
        <v>209.30999999999793</v>
      </c>
      <c r="L12" s="23" t="s">
        <v>31</v>
      </c>
      <c r="M12" s="23">
        <v>500.26840000000107</v>
      </c>
      <c r="N12" s="23">
        <v>-290.958400000003</v>
      </c>
      <c r="O12" s="23">
        <v>209.30999999999793</v>
      </c>
      <c r="U12" s="70" t="s">
        <v>110</v>
      </c>
      <c r="V12" s="23">
        <v>321.65174000000133</v>
      </c>
      <c r="W12" s="23">
        <v>-137.60739000000035</v>
      </c>
      <c r="X12" s="23">
        <v>184.04435000000103</v>
      </c>
      <c r="Y12" s="76"/>
      <c r="AD12" s="23" t="s">
        <v>42</v>
      </c>
      <c r="AE12" s="23">
        <v>148.27700000000004</v>
      </c>
      <c r="AF12" s="23">
        <v>-243.61613000000091</v>
      </c>
      <c r="AG12" s="23">
        <v>-95.339130000000893</v>
      </c>
      <c r="AM12" s="70">
        <v>30</v>
      </c>
      <c r="AN12" s="40">
        <v>388.60867000000133</v>
      </c>
      <c r="AO12" s="23">
        <v>-215.18400000000005</v>
      </c>
      <c r="AP12" s="23">
        <v>173.42467000000141</v>
      </c>
      <c r="AV12" s="70">
        <v>300</v>
      </c>
      <c r="AW12" s="24">
        <v>2</v>
      </c>
      <c r="AX12" s="40">
        <v>135.76499999999919</v>
      </c>
      <c r="AY12" s="23">
        <v>271.52999999999838</v>
      </c>
    </row>
    <row r="13" spans="2:51">
      <c r="B13" s="23" t="s">
        <v>32</v>
      </c>
      <c r="C13" s="23">
        <v>366.17449999999877</v>
      </c>
      <c r="D13" s="23">
        <v>144.51621999999978</v>
      </c>
      <c r="E13" s="23"/>
      <c r="F13" s="23"/>
      <c r="G13" s="23">
        <v>510.69071999999858</v>
      </c>
      <c r="L13" s="23" t="s">
        <v>32</v>
      </c>
      <c r="M13" s="23">
        <v>847.35608999999886</v>
      </c>
      <c r="N13" s="23">
        <v>-336.66537000000062</v>
      </c>
      <c r="O13" s="23">
        <v>510.69071999999846</v>
      </c>
      <c r="U13" s="70" t="s">
        <v>75</v>
      </c>
      <c r="V13" s="23">
        <v>303.86086999999952</v>
      </c>
      <c r="W13" s="23">
        <v>-250.91600000000025</v>
      </c>
      <c r="X13" s="23">
        <v>52.944869999999355</v>
      </c>
      <c r="Y13" s="76"/>
      <c r="AD13" s="23" t="s">
        <v>14026</v>
      </c>
      <c r="AE13" s="23">
        <v>263.04000000000042</v>
      </c>
      <c r="AF13" s="23">
        <v>-87.86</v>
      </c>
      <c r="AG13" s="23">
        <v>175.18000000000046</v>
      </c>
      <c r="AM13" s="70">
        <v>45</v>
      </c>
      <c r="AN13" s="40">
        <v>168.66000000000003</v>
      </c>
      <c r="AO13" s="23">
        <v>-83.1464</v>
      </c>
      <c r="AP13" s="23">
        <v>85.513599999999997</v>
      </c>
      <c r="AV13" s="70">
        <v>400</v>
      </c>
      <c r="AW13" s="24">
        <v>1</v>
      </c>
      <c r="AX13" s="40">
        <v>-38.799999999998178</v>
      </c>
      <c r="AY13" s="23">
        <v>-38.799999999998178</v>
      </c>
    </row>
    <row r="14" spans="2:51">
      <c r="B14" s="23" t="s">
        <v>33</v>
      </c>
      <c r="C14" s="23">
        <v>-3.5799999999980603</v>
      </c>
      <c r="D14" s="23">
        <v>-19.760000000000229</v>
      </c>
      <c r="E14" s="23"/>
      <c r="F14" s="23"/>
      <c r="G14" s="23">
        <v>-23.339999999998291</v>
      </c>
      <c r="L14" s="23" t="s">
        <v>33</v>
      </c>
      <c r="M14" s="23">
        <v>88.740000000000123</v>
      </c>
      <c r="N14" s="23">
        <v>-112.07999999999842</v>
      </c>
      <c r="O14" s="23">
        <v>-23.339999999998284</v>
      </c>
      <c r="U14" s="70" t="s">
        <v>98</v>
      </c>
      <c r="V14" s="23">
        <v>169.0536000000009</v>
      </c>
      <c r="W14" s="23">
        <v>-339.68540000000047</v>
      </c>
      <c r="X14" s="23">
        <v>-170.63179999999949</v>
      </c>
      <c r="Y14" s="76"/>
      <c r="AD14" s="23" t="s">
        <v>26</v>
      </c>
      <c r="AE14" s="23">
        <v>2767.8741000000018</v>
      </c>
      <c r="AF14" s="23">
        <v>-2288.0281600000053</v>
      </c>
      <c r="AG14" s="23">
        <v>479.84593999999828</v>
      </c>
      <c r="AM14" s="70">
        <v>60</v>
      </c>
      <c r="AN14" s="40">
        <v>232.45087000000044</v>
      </c>
      <c r="AO14" s="40">
        <v>-59.51</v>
      </c>
      <c r="AP14" s="23">
        <v>172.94087000000044</v>
      </c>
      <c r="AV14" s="70">
        <v>900</v>
      </c>
      <c r="AW14" s="24">
        <v>1</v>
      </c>
      <c r="AX14" s="40">
        <v>159.4512</v>
      </c>
      <c r="AY14" s="23">
        <v>159.4512</v>
      </c>
    </row>
    <row r="15" spans="2:51">
      <c r="B15" s="23" t="s">
        <v>35</v>
      </c>
      <c r="C15" s="23"/>
      <c r="D15" s="23"/>
      <c r="E15" s="23"/>
      <c r="F15" s="23">
        <v>25.48</v>
      </c>
      <c r="G15" s="23">
        <v>25.48</v>
      </c>
      <c r="L15" s="23" t="s">
        <v>35</v>
      </c>
      <c r="M15" s="23">
        <v>25.48</v>
      </c>
      <c r="N15" s="23">
        <v>0</v>
      </c>
      <c r="O15" s="23">
        <v>25.48</v>
      </c>
      <c r="U15" s="70" t="s">
        <v>101</v>
      </c>
      <c r="V15" s="23">
        <v>362.56761000000137</v>
      </c>
      <c r="W15" s="23">
        <v>-394.26439000000295</v>
      </c>
      <c r="X15" s="23">
        <v>-31.696780000001745</v>
      </c>
      <c r="Y15" s="76"/>
      <c r="AM15" s="70">
        <v>75</v>
      </c>
      <c r="AN15" s="40">
        <v>112.95854000000091</v>
      </c>
      <c r="AO15" s="40">
        <v>-26.899999999999885</v>
      </c>
      <c r="AP15" s="40">
        <v>86.058540000001031</v>
      </c>
      <c r="AV15" s="70" t="s">
        <v>26</v>
      </c>
      <c r="AW15" s="24">
        <v>371</v>
      </c>
      <c r="AX15" s="23">
        <v>1.2933852830188637</v>
      </c>
      <c r="AY15" s="23">
        <v>479.84593999999845</v>
      </c>
    </row>
    <row r="16" spans="2:51">
      <c r="B16" s="23" t="s">
        <v>26</v>
      </c>
      <c r="C16" s="23">
        <v>412.87529999999924</v>
      </c>
      <c r="D16" s="23">
        <v>-12.870230000001083</v>
      </c>
      <c r="E16" s="23">
        <v>-95.339130000000893</v>
      </c>
      <c r="F16" s="23">
        <v>175.18000000000046</v>
      </c>
      <c r="G16" s="23">
        <v>479.84593999999782</v>
      </c>
      <c r="L16" s="23" t="s">
        <v>26</v>
      </c>
      <c r="M16" s="23">
        <v>2767.8741000000018</v>
      </c>
      <c r="N16" s="23">
        <v>-2288.0281600000048</v>
      </c>
      <c r="O16" s="23">
        <v>479.84593999999782</v>
      </c>
      <c r="U16" s="70" t="s">
        <v>102</v>
      </c>
      <c r="V16" s="23">
        <v>10.18</v>
      </c>
      <c r="W16" s="23">
        <v>-153.05000000000089</v>
      </c>
      <c r="X16" s="23">
        <v>-142.87000000000089</v>
      </c>
      <c r="Y16" s="76"/>
      <c r="AM16" s="70">
        <v>90</v>
      </c>
      <c r="AN16" s="40">
        <v>129.41680000000011</v>
      </c>
      <c r="AO16" s="40">
        <v>-21.02</v>
      </c>
      <c r="AP16" s="40">
        <v>108.39680000000013</v>
      </c>
    </row>
    <row r="17" spans="21:42">
      <c r="U17" s="70" t="s">
        <v>14027</v>
      </c>
      <c r="V17" s="23">
        <v>263.04000000000042</v>
      </c>
      <c r="W17" s="23">
        <v>-87.86</v>
      </c>
      <c r="X17" s="23">
        <v>175.18000000000046</v>
      </c>
      <c r="Y17" s="25"/>
      <c r="AM17" s="70">
        <v>105</v>
      </c>
      <c r="AN17" s="23">
        <v>190.5812</v>
      </c>
      <c r="AO17" s="23">
        <v>-35.25</v>
      </c>
      <c r="AP17" s="40">
        <v>155.3312</v>
      </c>
    </row>
    <row r="18" spans="21:42">
      <c r="U18" s="70" t="s">
        <v>14028</v>
      </c>
      <c r="V18" s="23">
        <v>31.169999999999998</v>
      </c>
      <c r="W18" s="23">
        <v>-67.913330000000002</v>
      </c>
      <c r="X18" s="23">
        <v>-36.74333</v>
      </c>
      <c r="Y18" s="25"/>
      <c r="AM18" s="70">
        <v>120</v>
      </c>
      <c r="AN18" s="23">
        <v>43.170000000000456</v>
      </c>
      <c r="AO18" s="23">
        <v>-63.63000000000023</v>
      </c>
      <c r="AP18" s="40">
        <v>-20.459999999999773</v>
      </c>
    </row>
    <row r="19" spans="21:42">
      <c r="U19" s="70" t="s">
        <v>14029</v>
      </c>
      <c r="V19" s="23">
        <v>2.56</v>
      </c>
      <c r="W19" s="23">
        <v>0</v>
      </c>
      <c r="X19" s="23">
        <v>2.56</v>
      </c>
      <c r="Y19" s="25"/>
      <c r="AM19" s="70">
        <v>135</v>
      </c>
      <c r="AN19" s="23">
        <v>230.18999999999863</v>
      </c>
      <c r="AO19" s="23">
        <v>-63.09</v>
      </c>
      <c r="AP19" s="23">
        <v>167.09999999999863</v>
      </c>
    </row>
    <row r="20" spans="21:42">
      <c r="U20" s="25"/>
      <c r="V20" s="25"/>
      <c r="W20" s="25"/>
      <c r="X20" s="25"/>
      <c r="Y20" s="25"/>
      <c r="AM20" s="70">
        <v>150</v>
      </c>
      <c r="AN20" s="23">
        <v>88.85</v>
      </c>
      <c r="AO20" s="23">
        <v>-14.09</v>
      </c>
      <c r="AP20" s="23">
        <v>74.759999999999991</v>
      </c>
    </row>
    <row r="21" spans="21:42">
      <c r="U21" s="25"/>
      <c r="V21" s="25"/>
      <c r="W21" s="25"/>
      <c r="X21" s="25"/>
      <c r="Y21" s="25"/>
      <c r="AM21" s="70">
        <v>165</v>
      </c>
      <c r="AN21" s="23">
        <v>7.820000000000455</v>
      </c>
      <c r="AO21" s="23">
        <v>0</v>
      </c>
      <c r="AP21" s="23">
        <v>7.820000000000455</v>
      </c>
    </row>
    <row r="22" spans="21:42">
      <c r="U22" s="25"/>
      <c r="V22" s="25"/>
      <c r="W22" s="25"/>
      <c r="X22" s="25"/>
      <c r="Y22" s="25"/>
      <c r="AM22" s="70">
        <v>180</v>
      </c>
      <c r="AN22" s="23">
        <v>6.4799999999995457</v>
      </c>
      <c r="AO22" s="23">
        <v>0</v>
      </c>
      <c r="AP22" s="23">
        <v>6.4799999999995457</v>
      </c>
    </row>
    <row r="23" spans="21:42">
      <c r="U23" s="25"/>
      <c r="V23" s="25"/>
      <c r="W23" s="25"/>
      <c r="X23" s="25"/>
      <c r="Y23" s="25"/>
      <c r="AM23" s="70">
        <v>195</v>
      </c>
      <c r="AN23" s="23">
        <v>0.75999999999999979</v>
      </c>
      <c r="AO23" s="23">
        <v>-0.8400000000000003</v>
      </c>
      <c r="AP23" s="23">
        <v>-8.0000000000000515E-2</v>
      </c>
    </row>
    <row r="24" spans="21:42">
      <c r="U24" s="25"/>
      <c r="V24" s="25"/>
      <c r="W24" s="25"/>
      <c r="X24" s="25"/>
      <c r="Y24" s="25"/>
      <c r="AM24" s="70" t="s">
        <v>26</v>
      </c>
      <c r="AN24" s="176">
        <v>2767.8741000000023</v>
      </c>
      <c r="AO24" s="23">
        <v>-2288.0281600000048</v>
      </c>
      <c r="AP24" s="23">
        <v>479.84593999999754</v>
      </c>
    </row>
    <row r="25" spans="21:42">
      <c r="U25" s="25"/>
      <c r="V25" s="25"/>
      <c r="W25" s="25"/>
      <c r="X25" s="25"/>
      <c r="Y25" s="25"/>
      <c r="AM25" s="25"/>
      <c r="AN25" s="25"/>
      <c r="AO25" s="25"/>
      <c r="AP25" s="25"/>
    </row>
    <row r="26" spans="21:42">
      <c r="U26" s="25"/>
      <c r="V26" s="25"/>
      <c r="W26" s="25"/>
      <c r="X26" s="25"/>
      <c r="Y26" s="25"/>
      <c r="AM26" s="25"/>
      <c r="AN26" s="25"/>
      <c r="AO26" s="25"/>
      <c r="AP26" s="25"/>
    </row>
    <row r="27" spans="21:42">
      <c r="U27" s="25"/>
      <c r="V27" s="25"/>
      <c r="W27" s="25"/>
      <c r="X27" s="25"/>
      <c r="Y27" s="25"/>
    </row>
    <row r="28" spans="21:42">
      <c r="U28" s="25"/>
      <c r="V28" s="25"/>
      <c r="W28" s="25"/>
      <c r="X28" s="25"/>
      <c r="Y28" s="25"/>
    </row>
    <row r="29" spans="21:42">
      <c r="U29" s="25"/>
      <c r="V29" s="25"/>
      <c r="W29" s="25"/>
      <c r="X29" s="25"/>
      <c r="Y29" s="25"/>
    </row>
    <row r="30" spans="21:42">
      <c r="U30" s="25"/>
      <c r="V30" s="25"/>
      <c r="W30" s="25"/>
      <c r="X30" s="25"/>
      <c r="Y30" s="25"/>
    </row>
    <row r="31" spans="21:42">
      <c r="U31" s="25"/>
      <c r="V31" s="25"/>
      <c r="W31" s="25"/>
      <c r="X31" s="25"/>
      <c r="Y31" s="25"/>
    </row>
    <row r="32" spans="21:42">
      <c r="U32" s="25"/>
      <c r="V32" s="25"/>
      <c r="W32" s="25"/>
      <c r="X32" s="25"/>
      <c r="Y32" s="25"/>
    </row>
    <row r="33" spans="21:25">
      <c r="U33" s="25"/>
      <c r="V33" s="25"/>
      <c r="W33" s="25"/>
      <c r="X33" s="25"/>
      <c r="Y33" s="25"/>
    </row>
    <row r="34" spans="21:25">
      <c r="U34" s="25"/>
      <c r="V34" s="25"/>
      <c r="W34" s="25"/>
      <c r="X34" s="25"/>
      <c r="Y34" s="25"/>
    </row>
    <row r="35" spans="21:25">
      <c r="U35" s="25"/>
      <c r="V35" s="25"/>
      <c r="W35" s="25"/>
      <c r="X35" s="25"/>
      <c r="Y35" s="25"/>
    </row>
    <row r="36" spans="21:25">
      <c r="U36" s="25"/>
      <c r="V36" s="25"/>
      <c r="W36" s="25"/>
      <c r="X36" s="25"/>
      <c r="Y36" s="25"/>
    </row>
    <row r="37" spans="21:25">
      <c r="U37" s="25"/>
      <c r="V37" s="25"/>
      <c r="W37" s="25"/>
      <c r="X37" s="25"/>
      <c r="Y37" s="25"/>
    </row>
    <row r="38" spans="21:25">
      <c r="U38" s="25"/>
      <c r="V38" s="25"/>
      <c r="W38" s="25"/>
      <c r="X38" s="25"/>
      <c r="Y38" s="25"/>
    </row>
    <row r="39" spans="21:25">
      <c r="U39" s="25"/>
      <c r="V39" s="25"/>
      <c r="W39" s="25"/>
      <c r="X39" s="25"/>
      <c r="Y39" s="25"/>
    </row>
    <row r="40" spans="21:25">
      <c r="U40" s="25"/>
      <c r="V40" s="25"/>
      <c r="W40" s="25"/>
      <c r="X40" s="25"/>
      <c r="Y40" s="25"/>
    </row>
    <row r="41" spans="21:25">
      <c r="U41" s="25"/>
      <c r="V41" s="25"/>
      <c r="W41" s="25"/>
      <c r="X41" s="25"/>
      <c r="Y41" s="25"/>
    </row>
    <row r="42" spans="21:25">
      <c r="U42" s="25"/>
      <c r="V42" s="25"/>
      <c r="W42" s="25"/>
      <c r="X42" s="25"/>
      <c r="Y42" s="25"/>
    </row>
    <row r="43" spans="21:25">
      <c r="U43" s="25"/>
      <c r="V43" s="25"/>
      <c r="W43" s="25"/>
      <c r="X43" s="25"/>
      <c r="Y43" s="25"/>
    </row>
    <row r="47" spans="21:25" ht="15" customHeight="1"/>
    <row r="49" ht="15" customHeight="1"/>
    <row r="51" ht="15" customHeight="1"/>
    <row r="53" ht="15" customHeight="1"/>
    <row r="55" ht="15" customHeight="1"/>
    <row r="57" ht="15" customHeight="1"/>
    <row r="59" ht="15" customHeight="1"/>
    <row r="60" ht="15" customHeight="1"/>
    <row r="61" ht="15" customHeight="1"/>
    <row r="130" spans="12:13">
      <c r="L130" s="70" t="s">
        <v>11861</v>
      </c>
    </row>
    <row r="131" spans="12:13">
      <c r="L131" s="70" t="s">
        <v>11862</v>
      </c>
      <c r="M131" s="70" t="s">
        <v>37</v>
      </c>
    </row>
    <row r="132" spans="12:13">
      <c r="L132" s="70" t="s">
        <v>11922</v>
      </c>
      <c r="M132" s="23">
        <v>-9.69</v>
      </c>
    </row>
    <row r="133" spans="12:13">
      <c r="L133" s="70" t="s">
        <v>26</v>
      </c>
      <c r="M133" s="23">
        <v>-9.69</v>
      </c>
    </row>
    <row r="134" spans="12:13">
      <c r="L134" s="25"/>
      <c r="M134" s="25"/>
    </row>
  </sheetData>
  <mergeCells count="6">
    <mergeCell ref="AM2:AP3"/>
    <mergeCell ref="AV2:AY3"/>
    <mergeCell ref="B2:F3"/>
    <mergeCell ref="L2:O3"/>
    <mergeCell ref="AD2:AG3"/>
    <mergeCell ref="U2:Y3"/>
  </mergeCells>
  <phoneticPr fontId="3" type="noConversion"/>
  <conditionalFormatting pivot="1" sqref="C10:F15">
    <cfRule type="colorScale" priority="19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M10:M15">
    <cfRule type="colorScale" priority="18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N10:N15">
    <cfRule type="colorScale" priority="17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O10:O15">
    <cfRule type="colorScale" priority="16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V10:V19">
    <cfRule type="colorScale" priority="15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W10:W19">
    <cfRule type="colorScale" priority="13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X10:X19">
    <cfRule type="colorScale" priority="10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E10:AE13">
    <cfRule type="colorScale" priority="9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F10:AF13">
    <cfRule type="colorScale" priority="8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G10:AG13">
    <cfRule type="colorScale" priority="7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N10:AN23">
    <cfRule type="colorScale" priority="6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O10:AO23">
    <cfRule type="colorScale" priority="5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P10:AP23">
    <cfRule type="colorScale" priority="4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X10:AX14">
    <cfRule type="colorScale" priority="3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Y10:AY14">
    <cfRule type="colorScale" priority="2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W10:AW14">
    <cfRule type="iconSet" priority="1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pageMargins left="0.7" right="0.7" top="0.75" bottom="0.75" header="0.3" footer="0.3"/>
  <pageSetup paperSize="9" orientation="portrait" r:id="rId8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6">
    <tabColor theme="8" tint="0.39997558519241921"/>
  </sheetPr>
  <dimension ref="B3:CW306"/>
  <sheetViews>
    <sheetView showGridLines="0" topLeftCell="BC1" zoomScaleNormal="100" workbookViewId="0">
      <selection activeCell="BR12" sqref="BR12"/>
    </sheetView>
  </sheetViews>
  <sheetFormatPr defaultRowHeight="11.25"/>
  <cols>
    <col min="1" max="1" width="4.85546875" style="41" customWidth="1"/>
    <col min="2" max="2" width="14.85546875" style="41" customWidth="1"/>
    <col min="3" max="3" width="16.42578125" style="40" customWidth="1"/>
    <col min="4" max="4" width="9.42578125" style="40" customWidth="1"/>
    <col min="5" max="5" width="6.7109375" style="41" customWidth="1"/>
    <col min="6" max="6" width="6.42578125" style="41" customWidth="1"/>
    <col min="7" max="7" width="11.85546875" style="40" customWidth="1"/>
    <col min="8" max="8" width="12.140625" style="40" customWidth="1"/>
    <col min="9" max="14" width="1.28515625" style="41" customWidth="1"/>
    <col min="15" max="15" width="14.85546875" style="41" customWidth="1"/>
    <col min="16" max="17" width="22.7109375" style="40" customWidth="1"/>
    <col min="18" max="18" width="10.28515625" style="40" customWidth="1"/>
    <col min="19" max="24" width="1" style="41" customWidth="1"/>
    <col min="25" max="25" width="9.42578125" style="41" customWidth="1"/>
    <col min="26" max="26" width="22.7109375" style="41" customWidth="1"/>
    <col min="27" max="27" width="22.7109375" style="40" customWidth="1"/>
    <col min="28" max="28" width="22.7109375" style="41" customWidth="1"/>
    <col min="29" max="29" width="22.7109375" style="40" customWidth="1"/>
    <col min="30" max="30" width="14.42578125" style="41" customWidth="1"/>
    <col min="31" max="31" width="10" style="40" customWidth="1"/>
    <col min="32" max="32" width="8.42578125" style="41" customWidth="1"/>
    <col min="33" max="37" width="1.28515625" style="41" customWidth="1"/>
    <col min="38" max="38" width="9.42578125" style="41" customWidth="1"/>
    <col min="39" max="40" width="10.85546875" style="40" customWidth="1"/>
    <col min="41" max="41" width="10.28515625" style="40" customWidth="1"/>
    <col min="42" max="46" width="1.42578125" style="41" customWidth="1"/>
    <col min="47" max="47" width="18.140625" style="41" customWidth="1"/>
    <col min="48" max="48" width="14.85546875" style="41" customWidth="1"/>
    <col min="49" max="49" width="11.85546875" style="41" customWidth="1"/>
    <col min="50" max="50" width="8.7109375" style="40" customWidth="1"/>
    <col min="51" max="51" width="7" style="41" customWidth="1"/>
    <col min="52" max="52" width="2.140625" style="41" customWidth="1"/>
    <col min="53" max="58" width="1.5703125" style="41" customWidth="1"/>
    <col min="59" max="59" width="30.28515625" style="41" customWidth="1"/>
    <col min="60" max="60" width="14.85546875" style="41" customWidth="1"/>
    <col min="61" max="61" width="11.85546875" style="41" customWidth="1"/>
    <col min="62" max="62" width="8.7109375" style="40" customWidth="1"/>
    <col min="63" max="63" width="13.7109375" style="40" customWidth="1"/>
    <col min="64" max="69" width="1.5703125" style="41" customWidth="1"/>
    <col min="70" max="70" width="32.7109375" style="41" customWidth="1"/>
    <col min="71" max="71" width="14.85546875" style="41" customWidth="1"/>
    <col min="72" max="72" width="10.42578125" style="41" customWidth="1"/>
    <col min="73" max="73" width="9.28515625" style="40" customWidth="1"/>
    <col min="74" max="74" width="8.42578125" style="40" customWidth="1"/>
    <col min="75" max="80" width="1.42578125" style="41" customWidth="1"/>
    <col min="81" max="81" width="11.42578125" style="41" customWidth="1"/>
    <col min="82" max="82" width="9.42578125" style="40" customWidth="1"/>
    <col min="83" max="88" width="1.5703125" style="41" customWidth="1"/>
    <col min="89" max="89" width="18" style="41" customWidth="1"/>
    <col min="90" max="90" width="11.85546875" style="40" customWidth="1"/>
    <col min="91" max="91" width="7.42578125" style="40" customWidth="1"/>
    <col min="92" max="92" width="6.7109375" style="40" customWidth="1"/>
    <col min="93" max="96" width="0.85546875" style="41" customWidth="1"/>
    <col min="97" max="97" width="17.85546875" style="41" customWidth="1"/>
    <col min="98" max="98" width="13.140625" style="41" customWidth="1"/>
    <col min="99" max="99" width="8" style="41" customWidth="1"/>
    <col min="100" max="101" width="6.7109375" style="41" customWidth="1"/>
    <col min="102" max="16384" width="9.140625" style="41"/>
  </cols>
  <sheetData>
    <row r="3" spans="2:101" s="42" customFormat="1">
      <c r="B3" s="152" t="s">
        <v>11887</v>
      </c>
      <c r="C3" s="153"/>
      <c r="D3" s="153"/>
      <c r="E3" s="153"/>
      <c r="F3" s="153"/>
      <c r="G3" s="153"/>
      <c r="H3" s="154"/>
      <c r="O3" s="152" t="s">
        <v>11888</v>
      </c>
      <c r="P3" s="153"/>
      <c r="Q3" s="153"/>
      <c r="R3" s="154"/>
      <c r="Y3" s="152" t="s">
        <v>11889</v>
      </c>
      <c r="Z3" s="153"/>
      <c r="AA3" s="153"/>
      <c r="AB3" s="153"/>
      <c r="AC3" s="153"/>
      <c r="AD3" s="153"/>
      <c r="AE3" s="154"/>
      <c r="AL3" s="152" t="s">
        <v>11890</v>
      </c>
      <c r="AM3" s="153"/>
      <c r="AN3" s="153"/>
      <c r="AO3" s="154"/>
      <c r="AU3" s="152" t="s">
        <v>11893</v>
      </c>
      <c r="AV3" s="153"/>
      <c r="AW3" s="153"/>
      <c r="AX3" s="153"/>
      <c r="AY3" s="154"/>
      <c r="BG3" s="152" t="s">
        <v>11891</v>
      </c>
      <c r="BH3" s="153"/>
      <c r="BI3" s="153"/>
      <c r="BJ3" s="153"/>
      <c r="BK3" s="154"/>
      <c r="BL3" s="43"/>
      <c r="BM3" s="43"/>
      <c r="BN3" s="43"/>
      <c r="BO3" s="43"/>
      <c r="BP3" s="43"/>
      <c r="BQ3" s="43"/>
      <c r="BR3" s="152" t="s">
        <v>11917</v>
      </c>
      <c r="BS3" s="153"/>
      <c r="BT3" s="153"/>
      <c r="BU3" s="153"/>
      <c r="BV3" s="154"/>
      <c r="CC3" s="152" t="s">
        <v>11892</v>
      </c>
      <c r="CD3" s="154"/>
      <c r="CK3" s="152" t="s">
        <v>11903</v>
      </c>
      <c r="CL3" s="153"/>
      <c r="CM3" s="153"/>
      <c r="CN3" s="154"/>
      <c r="CS3" s="152" t="s">
        <v>11999</v>
      </c>
      <c r="CT3" s="153"/>
      <c r="CU3" s="153"/>
      <c r="CV3" s="154"/>
      <c r="CW3" s="76"/>
    </row>
    <row r="4" spans="2:101" s="42" customFormat="1">
      <c r="B4" s="155"/>
      <c r="C4" s="156"/>
      <c r="D4" s="156"/>
      <c r="E4" s="156"/>
      <c r="F4" s="156"/>
      <c r="G4" s="156"/>
      <c r="H4" s="157"/>
      <c r="O4" s="155"/>
      <c r="P4" s="156"/>
      <c r="Q4" s="156"/>
      <c r="R4" s="157"/>
      <c r="Y4" s="155"/>
      <c r="Z4" s="156"/>
      <c r="AA4" s="156"/>
      <c r="AB4" s="156"/>
      <c r="AC4" s="156"/>
      <c r="AD4" s="156"/>
      <c r="AE4" s="157"/>
      <c r="AL4" s="155"/>
      <c r="AM4" s="156"/>
      <c r="AN4" s="156"/>
      <c r="AO4" s="157"/>
      <c r="AU4" s="155"/>
      <c r="AV4" s="156"/>
      <c r="AW4" s="156"/>
      <c r="AX4" s="156"/>
      <c r="AY4" s="157"/>
      <c r="BG4" s="155"/>
      <c r="BH4" s="156"/>
      <c r="BI4" s="156"/>
      <c r="BJ4" s="156"/>
      <c r="BK4" s="157"/>
      <c r="BL4" s="43"/>
      <c r="BM4" s="43"/>
      <c r="BN4" s="43"/>
      <c r="BO4" s="43"/>
      <c r="BP4" s="43"/>
      <c r="BQ4" s="43"/>
      <c r="BR4" s="155"/>
      <c r="BS4" s="156"/>
      <c r="BT4" s="156"/>
      <c r="BU4" s="156"/>
      <c r="BV4" s="157"/>
      <c r="CC4" s="155"/>
      <c r="CD4" s="157"/>
      <c r="CK4" s="155"/>
      <c r="CL4" s="156"/>
      <c r="CM4" s="156"/>
      <c r="CN4" s="157"/>
      <c r="CS4" s="155"/>
      <c r="CT4" s="156"/>
      <c r="CU4" s="156"/>
      <c r="CV4" s="157"/>
      <c r="CW4" s="76"/>
    </row>
    <row r="5" spans="2:101">
      <c r="B5" s="212" t="s">
        <v>11894</v>
      </c>
      <c r="C5" s="213" t="s">
        <v>38</v>
      </c>
      <c r="H5" s="44"/>
      <c r="O5" s="212" t="s">
        <v>11894</v>
      </c>
      <c r="P5" s="213" t="s">
        <v>38</v>
      </c>
      <c r="R5" s="44"/>
      <c r="Y5" s="45"/>
      <c r="Z5" s="46"/>
      <c r="AE5" s="44"/>
      <c r="AL5" s="45"/>
      <c r="AM5" s="47"/>
      <c r="AO5" s="44"/>
      <c r="AU5" s="212" t="s">
        <v>11894</v>
      </c>
      <c r="AV5" s="212" t="s">
        <v>38</v>
      </c>
      <c r="AY5" s="48"/>
      <c r="BG5" s="41" t="s">
        <v>11894</v>
      </c>
      <c r="BH5" s="41" t="s">
        <v>38</v>
      </c>
      <c r="BK5" s="44"/>
      <c r="BR5" s="235" t="s">
        <v>11894</v>
      </c>
      <c r="BS5" s="235" t="s">
        <v>38</v>
      </c>
      <c r="BV5" s="44"/>
      <c r="CC5" s="45"/>
      <c r="CD5" s="49"/>
      <c r="CK5" s="45"/>
      <c r="CL5" s="47"/>
      <c r="CN5" s="44"/>
      <c r="CS5" s="219" t="s">
        <v>11894</v>
      </c>
      <c r="CT5" s="76" t="s">
        <v>38</v>
      </c>
      <c r="CU5" s="40"/>
      <c r="CV5" s="44"/>
      <c r="CW5" s="76"/>
    </row>
    <row r="6" spans="2:101">
      <c r="B6" s="212" t="s">
        <v>11896</v>
      </c>
      <c r="C6" s="213" t="s">
        <v>38</v>
      </c>
      <c r="H6" s="44"/>
      <c r="O6" s="212" t="s">
        <v>11896</v>
      </c>
      <c r="P6" s="213" t="s">
        <v>38</v>
      </c>
      <c r="R6" s="44"/>
      <c r="Y6" s="212" t="s">
        <v>11894</v>
      </c>
      <c r="Z6" s="212" t="s">
        <v>38</v>
      </c>
      <c r="AE6" s="44"/>
      <c r="AL6" s="212" t="s">
        <v>11894</v>
      </c>
      <c r="AM6" s="213" t="s">
        <v>38</v>
      </c>
      <c r="AO6" s="44"/>
      <c r="AU6" s="212" t="s">
        <v>11896</v>
      </c>
      <c r="AV6" s="212" t="s">
        <v>38</v>
      </c>
      <c r="AY6" s="48"/>
      <c r="BG6" s="41" t="s">
        <v>11896</v>
      </c>
      <c r="BH6" s="41" t="s">
        <v>38</v>
      </c>
      <c r="BK6" s="44"/>
      <c r="BR6" s="235" t="s">
        <v>11896</v>
      </c>
      <c r="BS6" s="235" t="s">
        <v>38</v>
      </c>
      <c r="BV6" s="44"/>
      <c r="CC6" s="246" t="s">
        <v>11894</v>
      </c>
      <c r="CD6" s="247" t="s">
        <v>38</v>
      </c>
      <c r="CK6" s="246" t="s">
        <v>11894</v>
      </c>
      <c r="CL6" s="247" t="s">
        <v>38</v>
      </c>
      <c r="CN6" s="44"/>
      <c r="CS6" s="219" t="s">
        <v>11896</v>
      </c>
      <c r="CT6" s="76" t="s">
        <v>38</v>
      </c>
      <c r="CU6" s="40"/>
      <c r="CV6" s="44"/>
      <c r="CW6" s="76"/>
    </row>
    <row r="7" spans="2:101">
      <c r="B7" s="212" t="s">
        <v>11895</v>
      </c>
      <c r="C7" s="213" t="s">
        <v>38</v>
      </c>
      <c r="H7" s="44"/>
      <c r="O7" s="212" t="s">
        <v>11895</v>
      </c>
      <c r="P7" s="213" t="s">
        <v>38</v>
      </c>
      <c r="R7" s="44"/>
      <c r="Y7" s="212" t="s">
        <v>11896</v>
      </c>
      <c r="Z7" s="212" t="s">
        <v>38</v>
      </c>
      <c r="AE7" s="44"/>
      <c r="AL7" s="212" t="s">
        <v>11896</v>
      </c>
      <c r="AM7" s="213" t="s">
        <v>38</v>
      </c>
      <c r="AO7" s="44"/>
      <c r="AU7" s="212" t="s">
        <v>11895</v>
      </c>
      <c r="AV7" s="212" t="s">
        <v>38</v>
      </c>
      <c r="AY7" s="48"/>
      <c r="BG7" s="41" t="s">
        <v>11895</v>
      </c>
      <c r="BH7" s="41" t="s">
        <v>38</v>
      </c>
      <c r="BK7" s="44"/>
      <c r="BR7" s="235" t="s">
        <v>11895</v>
      </c>
      <c r="BS7" s="235" t="s">
        <v>38</v>
      </c>
      <c r="BV7" s="44"/>
      <c r="CC7" s="246" t="s">
        <v>11896</v>
      </c>
      <c r="CD7" s="247" t="s">
        <v>38</v>
      </c>
      <c r="CK7" s="246" t="s">
        <v>11896</v>
      </c>
      <c r="CL7" s="247" t="s">
        <v>38</v>
      </c>
      <c r="CN7" s="44"/>
      <c r="CS7" s="219" t="s">
        <v>11895</v>
      </c>
      <c r="CT7" s="76" t="s">
        <v>38</v>
      </c>
      <c r="CU7" s="40"/>
      <c r="CV7" s="44"/>
      <c r="CW7" s="76"/>
    </row>
    <row r="8" spans="2:101">
      <c r="B8" s="212" t="s">
        <v>4</v>
      </c>
      <c r="C8" s="213" t="s">
        <v>38</v>
      </c>
      <c r="D8" s="50"/>
      <c r="E8" s="51"/>
      <c r="F8" s="51"/>
      <c r="G8" s="50"/>
      <c r="H8" s="52"/>
      <c r="O8" s="212" t="s">
        <v>4</v>
      </c>
      <c r="P8" s="213" t="s">
        <v>38</v>
      </c>
      <c r="Q8" s="50"/>
      <c r="R8" s="52"/>
      <c r="Y8" s="212" t="s">
        <v>11895</v>
      </c>
      <c r="Z8" s="212" t="s">
        <v>38</v>
      </c>
      <c r="AA8" s="50"/>
      <c r="AB8" s="51"/>
      <c r="AC8" s="50"/>
      <c r="AD8" s="51"/>
      <c r="AE8" s="52"/>
      <c r="AL8" s="212" t="s">
        <v>11895</v>
      </c>
      <c r="AM8" s="213" t="s">
        <v>38</v>
      </c>
      <c r="AN8" s="50"/>
      <c r="AO8" s="52"/>
      <c r="AU8" s="212" t="s">
        <v>4</v>
      </c>
      <c r="AV8" s="212" t="s">
        <v>38</v>
      </c>
      <c r="AW8" s="51"/>
      <c r="AX8" s="50"/>
      <c r="AY8" s="53"/>
      <c r="BG8" s="41" t="s">
        <v>4</v>
      </c>
      <c r="BH8" s="41" t="s">
        <v>38</v>
      </c>
      <c r="BI8" s="55"/>
      <c r="BJ8" s="55"/>
      <c r="BK8" s="56"/>
      <c r="BR8" s="235" t="s">
        <v>4</v>
      </c>
      <c r="BS8" s="235" t="s">
        <v>38</v>
      </c>
      <c r="BT8" s="54"/>
      <c r="BU8" s="55"/>
      <c r="BV8" s="56"/>
      <c r="BW8" s="46"/>
      <c r="CC8" s="246" t="s">
        <v>11895</v>
      </c>
      <c r="CD8" s="247" t="s">
        <v>38</v>
      </c>
      <c r="CK8" s="246" t="s">
        <v>11895</v>
      </c>
      <c r="CL8" s="247" t="s">
        <v>38</v>
      </c>
      <c r="CM8" s="50"/>
      <c r="CN8" s="52"/>
      <c r="CS8" s="219" t="s">
        <v>4</v>
      </c>
      <c r="CT8" s="76" t="s">
        <v>38</v>
      </c>
      <c r="CU8" s="50"/>
      <c r="CV8" s="52"/>
      <c r="CW8" s="76"/>
    </row>
    <row r="9" spans="2:101">
      <c r="BR9" s="57"/>
      <c r="BS9" s="57"/>
      <c r="BT9" s="57"/>
      <c r="BU9" s="58"/>
      <c r="BV9" s="59"/>
      <c r="BW9" s="60"/>
      <c r="CO9" s="61"/>
      <c r="CP9" s="61"/>
      <c r="CQ9" s="61"/>
      <c r="CS9" s="42"/>
      <c r="CT9" s="42"/>
      <c r="CU9" s="42"/>
      <c r="CV9" s="42"/>
      <c r="CW9" s="76"/>
    </row>
    <row r="10" spans="2:101" s="42" customFormat="1">
      <c r="B10" s="206"/>
      <c r="C10" s="214" t="s">
        <v>39</v>
      </c>
      <c r="D10" s="214"/>
      <c r="E10" s="214"/>
      <c r="F10" s="214"/>
      <c r="G10" s="214"/>
      <c r="H10" s="214"/>
      <c r="O10" s="206" t="s">
        <v>47</v>
      </c>
      <c r="P10" s="214" t="s">
        <v>45</v>
      </c>
      <c r="Q10" s="214"/>
      <c r="R10" s="214"/>
      <c r="Y10" s="206"/>
      <c r="Z10" s="254" t="s">
        <v>45</v>
      </c>
      <c r="AA10" s="214" t="s">
        <v>39</v>
      </c>
      <c r="AB10" s="254"/>
      <c r="AC10" s="254"/>
      <c r="AD10" s="254"/>
      <c r="AE10" s="255"/>
      <c r="AF10" s="62"/>
      <c r="AL10" s="206" t="s">
        <v>47</v>
      </c>
      <c r="AM10" s="214" t="s">
        <v>11842</v>
      </c>
      <c r="AN10" s="214"/>
      <c r="AO10" s="256"/>
      <c r="AU10" s="206"/>
      <c r="AV10" s="254"/>
      <c r="AW10" s="254" t="s">
        <v>39</v>
      </c>
      <c r="AX10" s="214"/>
      <c r="AY10" s="256"/>
      <c r="BG10" s="206"/>
      <c r="BH10" s="254"/>
      <c r="BI10" s="254" t="s">
        <v>39</v>
      </c>
      <c r="BJ10" s="214"/>
      <c r="BK10" s="256"/>
      <c r="BR10" s="236"/>
      <c r="BS10" s="237"/>
      <c r="BT10" s="237" t="s">
        <v>39</v>
      </c>
      <c r="BU10" s="238"/>
      <c r="BV10" s="239"/>
      <c r="BW10" s="62"/>
      <c r="CC10" s="248" t="s">
        <v>11853</v>
      </c>
      <c r="CD10" s="250"/>
      <c r="CK10" s="248"/>
      <c r="CL10" s="249" t="s">
        <v>39</v>
      </c>
      <c r="CM10" s="249"/>
      <c r="CN10" s="250"/>
      <c r="CO10" s="63"/>
      <c r="CP10" s="63"/>
      <c r="CQ10" s="63"/>
      <c r="CS10" s="217"/>
      <c r="CT10" s="218" t="s">
        <v>11998</v>
      </c>
      <c r="CU10" s="217"/>
      <c r="CV10" s="217"/>
      <c r="CW10" s="76"/>
    </row>
    <row r="11" spans="2:101" s="42" customFormat="1" ht="22.5">
      <c r="B11" s="206" t="s">
        <v>11934</v>
      </c>
      <c r="C11" s="221" t="s">
        <v>43</v>
      </c>
      <c r="D11" s="221" t="s">
        <v>11933</v>
      </c>
      <c r="E11" s="42" t="s">
        <v>46</v>
      </c>
      <c r="F11" s="42" t="s">
        <v>44</v>
      </c>
      <c r="G11" s="42" t="s">
        <v>11931</v>
      </c>
      <c r="H11" s="42" t="s">
        <v>11932</v>
      </c>
      <c r="O11" s="206" t="s">
        <v>11934</v>
      </c>
      <c r="P11" s="97" t="s">
        <v>64</v>
      </c>
      <c r="Q11" s="97" t="s">
        <v>76</v>
      </c>
      <c r="R11" s="42" t="s">
        <v>26</v>
      </c>
      <c r="Y11" s="206"/>
      <c r="Z11" s="97" t="s">
        <v>64</v>
      </c>
      <c r="AA11" s="97"/>
      <c r="AB11" s="98" t="s">
        <v>76</v>
      </c>
      <c r="AC11" s="98"/>
      <c r="AD11" s="42" t="s">
        <v>111</v>
      </c>
      <c r="AE11" s="222" t="s">
        <v>112</v>
      </c>
      <c r="AL11" s="206" t="s">
        <v>4</v>
      </c>
      <c r="AM11" s="221" t="s">
        <v>5848</v>
      </c>
      <c r="AN11" s="221" t="s">
        <v>10956</v>
      </c>
      <c r="AO11" s="222" t="s">
        <v>26</v>
      </c>
      <c r="AU11" s="206" t="s">
        <v>11843</v>
      </c>
      <c r="AV11" s="42" t="s">
        <v>11934</v>
      </c>
      <c r="AW11" s="42" t="s">
        <v>11845</v>
      </c>
      <c r="AX11" s="221" t="s">
        <v>47</v>
      </c>
      <c r="AY11" s="222" t="s">
        <v>44</v>
      </c>
      <c r="BG11" s="206" t="s">
        <v>11848</v>
      </c>
      <c r="BH11" s="42" t="s">
        <v>11934</v>
      </c>
      <c r="BI11" s="42" t="s">
        <v>11849</v>
      </c>
      <c r="BJ11" s="221" t="s">
        <v>57</v>
      </c>
      <c r="BK11" s="240" t="s">
        <v>11858</v>
      </c>
      <c r="BR11" s="206" t="s">
        <v>11908</v>
      </c>
      <c r="BS11" s="42" t="s">
        <v>11934</v>
      </c>
      <c r="BT11" s="42" t="s">
        <v>113</v>
      </c>
      <c r="BU11" s="221" t="s">
        <v>114</v>
      </c>
      <c r="BV11" s="222" t="s">
        <v>11916</v>
      </c>
      <c r="CC11" s="248" t="s">
        <v>11871</v>
      </c>
      <c r="CD11" s="251" t="s">
        <v>37</v>
      </c>
      <c r="CK11" s="206" t="s">
        <v>11883</v>
      </c>
      <c r="CL11" s="221" t="s">
        <v>11885</v>
      </c>
      <c r="CM11" s="221" t="s">
        <v>11884</v>
      </c>
      <c r="CN11" s="240" t="s">
        <v>114</v>
      </c>
      <c r="CS11" s="218" t="s">
        <v>11978</v>
      </c>
      <c r="CT11" s="217" t="s">
        <v>11884</v>
      </c>
      <c r="CU11" s="217" t="s">
        <v>11885</v>
      </c>
      <c r="CV11" s="217" t="s">
        <v>114</v>
      </c>
      <c r="CW11" s="76"/>
    </row>
    <row r="12" spans="2:101">
      <c r="B12" s="207" t="s">
        <v>128</v>
      </c>
      <c r="C12" s="40">
        <v>4.7</v>
      </c>
      <c r="D12" s="40">
        <v>1.175</v>
      </c>
      <c r="E12" s="41">
        <v>4</v>
      </c>
      <c r="F12" s="41">
        <v>400</v>
      </c>
      <c r="G12" s="40">
        <v>-0.67599999999999993</v>
      </c>
      <c r="H12" s="40">
        <v>3.43</v>
      </c>
      <c r="O12" s="207" t="s">
        <v>128</v>
      </c>
      <c r="Q12" s="40">
        <v>4.7</v>
      </c>
      <c r="R12" s="40">
        <v>4.7</v>
      </c>
      <c r="Y12" s="206" t="s">
        <v>4</v>
      </c>
      <c r="Z12" s="42" t="s">
        <v>113</v>
      </c>
      <c r="AA12" s="221" t="s">
        <v>114</v>
      </c>
      <c r="AB12" s="42" t="s">
        <v>113</v>
      </c>
      <c r="AC12" s="42" t="s">
        <v>114</v>
      </c>
      <c r="AD12" s="42"/>
      <c r="AE12" s="222"/>
      <c r="AF12" s="60"/>
      <c r="AL12" s="253">
        <v>40147</v>
      </c>
      <c r="AM12" s="40">
        <v>-175.64000000000021</v>
      </c>
      <c r="AO12" s="208">
        <v>-175.64000000000021</v>
      </c>
      <c r="AU12" s="207" t="s">
        <v>126</v>
      </c>
      <c r="AW12" s="41">
        <v>87</v>
      </c>
      <c r="AX12" s="40">
        <v>-142.11118999999923</v>
      </c>
      <c r="AY12" s="257">
        <v>8800</v>
      </c>
      <c r="BG12" s="207" t="s">
        <v>11847</v>
      </c>
      <c r="BI12" s="41">
        <v>168</v>
      </c>
      <c r="BJ12" s="40">
        <v>185.3816900000021</v>
      </c>
      <c r="BK12" s="208">
        <v>1.103462440476203</v>
      </c>
      <c r="BR12" s="223" t="s">
        <v>11914</v>
      </c>
      <c r="BS12" s="60" t="s">
        <v>389</v>
      </c>
      <c r="BT12" s="224">
        <v>1</v>
      </c>
      <c r="BU12" s="225">
        <v>-7.2000000000004549</v>
      </c>
      <c r="BV12" s="226">
        <v>-7.2000000000004549</v>
      </c>
      <c r="BW12" s="60"/>
      <c r="CC12" s="241">
        <v>5</v>
      </c>
      <c r="CD12" s="242">
        <v>148.82000000000048</v>
      </c>
      <c r="CK12" s="241">
        <v>10</v>
      </c>
      <c r="CL12" s="40">
        <v>-107.83739000000023</v>
      </c>
      <c r="CM12" s="40">
        <v>50.760000000000119</v>
      </c>
      <c r="CN12" s="208">
        <v>-57.077390000000108</v>
      </c>
      <c r="CO12" s="61"/>
      <c r="CP12" s="61"/>
      <c r="CQ12" s="61"/>
      <c r="CS12" s="215" t="s">
        <v>11996</v>
      </c>
      <c r="CT12" s="216">
        <v>1095.451089999998</v>
      </c>
      <c r="CU12" s="220">
        <v>-706.39965000000154</v>
      </c>
      <c r="CV12" s="220">
        <v>389.05143999999706</v>
      </c>
      <c r="CW12" s="76"/>
    </row>
    <row r="13" spans="2:101">
      <c r="B13" s="207" t="s">
        <v>173</v>
      </c>
      <c r="C13" s="40">
        <v>-13.910000000000455</v>
      </c>
      <c r="D13" s="40">
        <v>-6.9550000000002274</v>
      </c>
      <c r="E13" s="41">
        <v>2</v>
      </c>
      <c r="F13" s="41">
        <v>200</v>
      </c>
      <c r="G13" s="40">
        <v>-8.6</v>
      </c>
      <c r="H13" s="40">
        <v>-5.3100000000004552</v>
      </c>
      <c r="O13" s="207" t="s">
        <v>173</v>
      </c>
      <c r="P13" s="40">
        <v>-8.6</v>
      </c>
      <c r="Q13" s="40">
        <v>-5.3100000000004552</v>
      </c>
      <c r="R13" s="40">
        <v>-13.910000000000455</v>
      </c>
      <c r="Y13" s="253">
        <v>40147</v>
      </c>
      <c r="Z13" s="41">
        <v>8</v>
      </c>
      <c r="AA13" s="40">
        <v>-81.88</v>
      </c>
      <c r="AB13" s="41">
        <v>8</v>
      </c>
      <c r="AC13" s="40">
        <v>-93.760000000000232</v>
      </c>
      <c r="AD13" s="41">
        <v>16</v>
      </c>
      <c r="AE13" s="208">
        <v>-175.64000000000021</v>
      </c>
      <c r="AF13" s="60"/>
      <c r="AL13" s="253">
        <v>40150</v>
      </c>
      <c r="AM13" s="40">
        <v>226.57000000000022</v>
      </c>
      <c r="AO13" s="208">
        <v>226.57000000000022</v>
      </c>
      <c r="AU13" s="207" t="s">
        <v>234</v>
      </c>
      <c r="AW13" s="41">
        <v>13</v>
      </c>
      <c r="AX13" s="40">
        <v>-33.029000000000003</v>
      </c>
      <c r="AY13" s="257">
        <v>1600</v>
      </c>
      <c r="BG13" s="207" t="s">
        <v>11846</v>
      </c>
      <c r="BI13" s="41">
        <v>58</v>
      </c>
      <c r="BJ13" s="40">
        <v>-179.33386000000147</v>
      </c>
      <c r="BK13" s="208">
        <v>-3.0919631034483013</v>
      </c>
      <c r="BR13" s="223"/>
      <c r="BS13" s="60" t="s">
        <v>396</v>
      </c>
      <c r="BT13" s="224">
        <v>2</v>
      </c>
      <c r="BU13" s="225">
        <v>-14</v>
      </c>
      <c r="BV13" s="226">
        <v>-7</v>
      </c>
      <c r="BW13" s="60"/>
      <c r="CC13" s="241">
        <v>4</v>
      </c>
      <c r="CD13" s="242">
        <v>23.430000000000003</v>
      </c>
      <c r="CK13" s="241">
        <v>15</v>
      </c>
      <c r="CL13" s="40">
        <v>-146.73320000000001</v>
      </c>
      <c r="CM13" s="40">
        <v>250.80120000000002</v>
      </c>
      <c r="CN13" s="208">
        <v>104.068</v>
      </c>
      <c r="CO13" s="61"/>
      <c r="CP13" s="61"/>
      <c r="CQ13" s="61"/>
      <c r="CS13" s="215" t="s">
        <v>11997</v>
      </c>
      <c r="CT13" s="216">
        <v>203.61767000000094</v>
      </c>
      <c r="CU13" s="216">
        <v>-413.96153000000226</v>
      </c>
      <c r="CV13" s="216">
        <v>-210.34386000000148</v>
      </c>
      <c r="CW13" s="76"/>
    </row>
    <row r="14" spans="2:101">
      <c r="B14" s="207" t="s">
        <v>232</v>
      </c>
      <c r="C14" s="40">
        <v>3.4899999999999984</v>
      </c>
      <c r="D14" s="40">
        <v>1.1633333333333329</v>
      </c>
      <c r="E14" s="41">
        <v>3</v>
      </c>
      <c r="F14" s="41">
        <v>400</v>
      </c>
      <c r="G14" s="40">
        <v>-12.89</v>
      </c>
      <c r="H14" s="40">
        <v>10.83</v>
      </c>
      <c r="O14" s="207" t="s">
        <v>232</v>
      </c>
      <c r="P14" s="40">
        <v>3.4899999999999984</v>
      </c>
      <c r="R14" s="40">
        <v>3.4899999999999984</v>
      </c>
      <c r="Y14" s="253">
        <v>40150</v>
      </c>
      <c r="Z14" s="41">
        <v>1</v>
      </c>
      <c r="AA14" s="40">
        <v>-14.5</v>
      </c>
      <c r="AB14" s="41">
        <v>6</v>
      </c>
      <c r="AC14" s="40">
        <v>241.07000000000022</v>
      </c>
      <c r="AD14" s="41">
        <v>7</v>
      </c>
      <c r="AE14" s="208">
        <v>226.57000000000022</v>
      </c>
      <c r="AF14" s="60"/>
      <c r="AL14" s="253">
        <v>40151</v>
      </c>
      <c r="AM14" s="40">
        <v>-58.559999999998404</v>
      </c>
      <c r="AO14" s="208">
        <v>-58.559999999998404</v>
      </c>
      <c r="AU14" s="207" t="s">
        <v>165</v>
      </c>
      <c r="AW14" s="41">
        <v>16</v>
      </c>
      <c r="AX14" s="40">
        <v>-17.689999999999081</v>
      </c>
      <c r="AY14" s="257">
        <v>1700</v>
      </c>
      <c r="BG14" s="207" t="s">
        <v>11852</v>
      </c>
      <c r="BI14" s="41">
        <v>3</v>
      </c>
      <c r="BJ14" s="40">
        <v>89.053999999999093</v>
      </c>
      <c r="BK14" s="208">
        <v>29.684666666666363</v>
      </c>
      <c r="BR14" s="223"/>
      <c r="BS14" s="60" t="s">
        <v>968</v>
      </c>
      <c r="BT14" s="224">
        <v>1</v>
      </c>
      <c r="BU14" s="225">
        <v>-8.43</v>
      </c>
      <c r="BV14" s="226">
        <v>-8.43</v>
      </c>
      <c r="BW14" s="60"/>
      <c r="CC14" s="241">
        <v>3</v>
      </c>
      <c r="CD14" s="242">
        <v>46.180000000000007</v>
      </c>
      <c r="CK14" s="241">
        <v>20</v>
      </c>
      <c r="CL14" s="40">
        <v>-128.50206000000091</v>
      </c>
      <c r="CM14" s="40">
        <v>230.25186999999974</v>
      </c>
      <c r="CN14" s="208">
        <v>101.74980999999886</v>
      </c>
      <c r="CO14" s="61"/>
      <c r="CP14" s="61"/>
      <c r="CQ14" s="61"/>
      <c r="CS14" s="215" t="s">
        <v>11995</v>
      </c>
      <c r="CT14" s="216">
        <v>1172.0353400000024</v>
      </c>
      <c r="CU14" s="216">
        <v>-1011.8936500000005</v>
      </c>
      <c r="CV14" s="216">
        <v>160.14169000000209</v>
      </c>
      <c r="CW14" s="76"/>
    </row>
    <row r="15" spans="2:101">
      <c r="B15" s="207" t="s">
        <v>256</v>
      </c>
      <c r="C15" s="40">
        <v>-34.11</v>
      </c>
      <c r="D15" s="40">
        <v>-8.5274999999999999</v>
      </c>
      <c r="E15" s="41">
        <v>4</v>
      </c>
      <c r="F15" s="41">
        <v>400</v>
      </c>
      <c r="G15" s="40">
        <v>-9.5299999999999994</v>
      </c>
      <c r="H15" s="40">
        <v>-7.5250000000000004</v>
      </c>
      <c r="O15" s="207" t="s">
        <v>256</v>
      </c>
      <c r="P15" s="40">
        <v>-34.11</v>
      </c>
      <c r="R15" s="40">
        <v>-34.11</v>
      </c>
      <c r="Y15" s="253">
        <v>40151</v>
      </c>
      <c r="Z15" s="41">
        <v>1</v>
      </c>
      <c r="AA15" s="40">
        <v>-13.22</v>
      </c>
      <c r="AB15" s="41">
        <v>2</v>
      </c>
      <c r="AC15" s="40">
        <v>-45.339999999998405</v>
      </c>
      <c r="AD15" s="41">
        <v>3</v>
      </c>
      <c r="AE15" s="208">
        <v>-58.559999999998404</v>
      </c>
      <c r="AF15" s="60"/>
      <c r="AL15" s="253">
        <v>40154</v>
      </c>
      <c r="AM15" s="40">
        <v>45.919999999999085</v>
      </c>
      <c r="AO15" s="208">
        <v>45.919999999999085</v>
      </c>
      <c r="AU15" s="207" t="s">
        <v>1001</v>
      </c>
      <c r="AV15" s="41" t="s">
        <v>5314</v>
      </c>
      <c r="AW15" s="41">
        <v>2</v>
      </c>
      <c r="AX15" s="40">
        <v>22.64</v>
      </c>
      <c r="AY15" s="257">
        <v>200</v>
      </c>
      <c r="BG15" s="207" t="s">
        <v>11851</v>
      </c>
      <c r="BI15" s="41">
        <v>25</v>
      </c>
      <c r="BJ15" s="40">
        <v>174.58360999999945</v>
      </c>
      <c r="BK15" s="208">
        <v>6.9833443999999778</v>
      </c>
      <c r="BR15" s="223"/>
      <c r="BS15" s="60" t="s">
        <v>3080</v>
      </c>
      <c r="BT15" s="224">
        <v>1</v>
      </c>
      <c r="BU15" s="225">
        <v>-7.49</v>
      </c>
      <c r="BV15" s="226">
        <v>-7.49</v>
      </c>
      <c r="BW15" s="60"/>
      <c r="CC15" s="241">
        <v>2</v>
      </c>
      <c r="CD15" s="208">
        <v>161.91461999999854</v>
      </c>
      <c r="CK15" s="241">
        <v>25</v>
      </c>
      <c r="CL15" s="40">
        <v>-259.9500000000005</v>
      </c>
      <c r="CM15" s="40">
        <v>361.96680000000009</v>
      </c>
      <c r="CN15" s="208">
        <v>102.01679999999956</v>
      </c>
      <c r="CO15" s="61"/>
      <c r="CP15" s="61"/>
      <c r="CQ15" s="61"/>
      <c r="CS15" s="215" t="s">
        <v>26</v>
      </c>
      <c r="CT15" s="216">
        <v>2471.1041000000014</v>
      </c>
      <c r="CU15" s="216">
        <v>-2132.2548300000044</v>
      </c>
      <c r="CV15" s="216">
        <v>338.84926999999766</v>
      </c>
      <c r="CW15" s="76"/>
    </row>
    <row r="16" spans="2:101">
      <c r="B16" s="207" t="s">
        <v>333</v>
      </c>
      <c r="C16" s="40">
        <v>16.55</v>
      </c>
      <c r="D16" s="40">
        <v>16.55</v>
      </c>
      <c r="E16" s="41">
        <v>1</v>
      </c>
      <c r="F16" s="41">
        <v>100</v>
      </c>
      <c r="G16" s="40">
        <v>16.55</v>
      </c>
      <c r="H16" s="40">
        <v>16.55</v>
      </c>
      <c r="O16" s="207" t="s">
        <v>333</v>
      </c>
      <c r="P16" s="40">
        <v>16.55</v>
      </c>
      <c r="R16" s="40">
        <v>16.55</v>
      </c>
      <c r="Y16" s="253">
        <v>40154</v>
      </c>
      <c r="Z16" s="41">
        <v>9</v>
      </c>
      <c r="AA16" s="40">
        <v>49.319999999999546</v>
      </c>
      <c r="AB16" s="41">
        <v>3</v>
      </c>
      <c r="AC16" s="40">
        <v>-3.4000000000004551</v>
      </c>
      <c r="AD16" s="41">
        <v>12</v>
      </c>
      <c r="AE16" s="208">
        <v>45.919999999999092</v>
      </c>
      <c r="AF16" s="60"/>
      <c r="AL16" s="253">
        <v>40155</v>
      </c>
      <c r="AM16" s="40">
        <v>-0.3947799999995425</v>
      </c>
      <c r="AO16" s="208">
        <v>-0.3947799999995425</v>
      </c>
      <c r="AU16" s="207" t="s">
        <v>117</v>
      </c>
      <c r="AW16" s="41">
        <v>23</v>
      </c>
      <c r="AX16" s="40">
        <v>40.137670000001826</v>
      </c>
      <c r="AY16" s="257">
        <v>2900</v>
      </c>
      <c r="BG16" s="207" t="s">
        <v>11936</v>
      </c>
      <c r="BI16" s="41">
        <v>21</v>
      </c>
      <c r="BJ16" s="40">
        <v>-60.597259999999196</v>
      </c>
      <c r="BK16" s="208">
        <v>-2.8855838095237711</v>
      </c>
      <c r="BR16" s="223"/>
      <c r="BS16" s="60" t="s">
        <v>3738</v>
      </c>
      <c r="BT16" s="224">
        <v>1</v>
      </c>
      <c r="BU16" s="225">
        <v>47.56</v>
      </c>
      <c r="BV16" s="226">
        <v>47.56</v>
      </c>
      <c r="BW16" s="60"/>
      <c r="CC16" s="241">
        <v>1</v>
      </c>
      <c r="CD16" s="208">
        <v>126.22469000000127</v>
      </c>
      <c r="CK16" s="241">
        <v>30</v>
      </c>
      <c r="CL16" s="40">
        <v>-204.9092</v>
      </c>
      <c r="CM16" s="40">
        <v>143.93280000000001</v>
      </c>
      <c r="CN16" s="208">
        <v>-60.976399999999991</v>
      </c>
      <c r="CO16" s="61"/>
      <c r="CP16" s="61"/>
      <c r="CQ16" s="61"/>
      <c r="CS16" s="76"/>
      <c r="CT16" s="76"/>
      <c r="CU16" s="76"/>
    </row>
    <row r="17" spans="2:99">
      <c r="B17" s="207" t="s">
        <v>346</v>
      </c>
      <c r="C17" s="40">
        <v>-43.013199999999998</v>
      </c>
      <c r="D17" s="40">
        <v>-7.1688666666666663</v>
      </c>
      <c r="E17" s="41">
        <v>6</v>
      </c>
      <c r="F17" s="41">
        <v>600</v>
      </c>
      <c r="G17" s="40">
        <v>-20.283200000000001</v>
      </c>
      <c r="H17" s="40">
        <v>9.4499999999999993</v>
      </c>
      <c r="O17" s="207" t="s">
        <v>346</v>
      </c>
      <c r="P17" s="40">
        <v>-12.46</v>
      </c>
      <c r="Q17" s="40">
        <v>-30.5532</v>
      </c>
      <c r="R17" s="40">
        <v>-43.013199999999998</v>
      </c>
      <c r="Y17" s="253">
        <v>40155</v>
      </c>
      <c r="Z17" s="41">
        <v>3</v>
      </c>
      <c r="AA17" s="40">
        <v>11.403480000001366</v>
      </c>
      <c r="AB17" s="41">
        <v>1</v>
      </c>
      <c r="AC17" s="40">
        <v>-11.798260000000909</v>
      </c>
      <c r="AD17" s="41">
        <v>4</v>
      </c>
      <c r="AE17" s="208">
        <v>-0.3947799999995425</v>
      </c>
      <c r="AF17" s="60"/>
      <c r="AL17" s="253">
        <v>40156</v>
      </c>
      <c r="AM17" s="40">
        <v>96.920000000000698</v>
      </c>
      <c r="AO17" s="208">
        <v>96.920000000000698</v>
      </c>
      <c r="AU17" s="207" t="s">
        <v>151</v>
      </c>
      <c r="AW17" s="41">
        <v>37</v>
      </c>
      <c r="AX17" s="40">
        <v>73.498939999998754</v>
      </c>
      <c r="AY17" s="257">
        <v>3700</v>
      </c>
      <c r="BG17" s="207" t="s">
        <v>11857</v>
      </c>
      <c r="BI17" s="41">
        <v>24</v>
      </c>
      <c r="BJ17" s="40">
        <v>-88.742129999999776</v>
      </c>
      <c r="BK17" s="208">
        <v>-3.6975887499999907</v>
      </c>
      <c r="BR17" s="223"/>
      <c r="BS17" s="60" t="s">
        <v>79</v>
      </c>
      <c r="BT17" s="224">
        <v>1</v>
      </c>
      <c r="BU17" s="225">
        <v>-2.3899999999999997</v>
      </c>
      <c r="BV17" s="226">
        <v>-2.3899999999999997</v>
      </c>
      <c r="BW17" s="60"/>
      <c r="CC17" s="241">
        <v>0</v>
      </c>
      <c r="CD17" s="208">
        <v>-41.086929999997494</v>
      </c>
      <c r="CK17" s="241">
        <v>35</v>
      </c>
      <c r="CL17" s="40">
        <v>-48.579129999999999</v>
      </c>
      <c r="CM17" s="40">
        <v>90.920870000000477</v>
      </c>
      <c r="CN17" s="208">
        <v>42.341740000000456</v>
      </c>
      <c r="CO17" s="61"/>
      <c r="CP17" s="61"/>
      <c r="CQ17" s="61"/>
      <c r="CS17" s="76"/>
      <c r="CT17" s="76"/>
      <c r="CU17" s="76"/>
    </row>
    <row r="18" spans="2:99">
      <c r="B18" s="207" t="s">
        <v>364</v>
      </c>
      <c r="C18" s="40">
        <v>-19.02</v>
      </c>
      <c r="D18" s="40">
        <v>-9.51</v>
      </c>
      <c r="E18" s="41">
        <v>2</v>
      </c>
      <c r="F18" s="41">
        <v>200</v>
      </c>
      <c r="G18" s="40">
        <v>-9.57</v>
      </c>
      <c r="H18" s="40">
        <v>-9.4499999999999993</v>
      </c>
      <c r="O18" s="207" t="s">
        <v>364</v>
      </c>
      <c r="P18" s="40">
        <v>-19.02</v>
      </c>
      <c r="R18" s="40">
        <v>-19.02</v>
      </c>
      <c r="Y18" s="253">
        <v>40156</v>
      </c>
      <c r="Z18" s="41">
        <v>7</v>
      </c>
      <c r="AA18" s="40">
        <v>144.75200000000001</v>
      </c>
      <c r="AB18" s="41">
        <v>9</v>
      </c>
      <c r="AC18" s="40">
        <v>-47.831999999999326</v>
      </c>
      <c r="AD18" s="41">
        <v>16</v>
      </c>
      <c r="AE18" s="208">
        <v>96.920000000000726</v>
      </c>
      <c r="AF18" s="60"/>
      <c r="AL18" s="253">
        <v>40161</v>
      </c>
      <c r="AM18" s="40">
        <v>-138.85</v>
      </c>
      <c r="AO18" s="208">
        <v>-138.85</v>
      </c>
      <c r="AU18" s="207" t="s">
        <v>122</v>
      </c>
      <c r="AW18" s="41">
        <v>108</v>
      </c>
      <c r="AX18" s="40">
        <v>96.671519999997102</v>
      </c>
      <c r="AY18" s="257">
        <v>11500</v>
      </c>
      <c r="BG18" s="207" t="s">
        <v>11907</v>
      </c>
      <c r="BI18" s="41">
        <v>44</v>
      </c>
      <c r="BJ18" s="40">
        <v>65.490869999997429</v>
      </c>
      <c r="BK18" s="208">
        <v>1.4884288636363052</v>
      </c>
      <c r="BR18" s="227" t="s">
        <v>11911</v>
      </c>
      <c r="BS18" s="60"/>
      <c r="BT18" s="224">
        <v>11</v>
      </c>
      <c r="BU18" s="225">
        <v>-75.91</v>
      </c>
      <c r="BV18" s="226">
        <v>-6.9009090909090904</v>
      </c>
      <c r="BW18" s="60"/>
      <c r="CC18" s="241">
        <v>-1</v>
      </c>
      <c r="CD18" s="208">
        <v>119.30153999999831</v>
      </c>
      <c r="CK18" s="241">
        <v>40</v>
      </c>
      <c r="CL18" s="40">
        <v>-160.87738999999905</v>
      </c>
      <c r="CM18" s="40">
        <v>268.4500000000009</v>
      </c>
      <c r="CN18" s="208">
        <v>107.57261000000183</v>
      </c>
      <c r="CO18" s="61"/>
      <c r="CP18" s="61"/>
      <c r="CQ18" s="61"/>
      <c r="CS18" s="76"/>
      <c r="CT18" s="76"/>
      <c r="CU18" s="76"/>
    </row>
    <row r="19" spans="2:99">
      <c r="B19" s="207" t="s">
        <v>378</v>
      </c>
      <c r="C19" s="40">
        <v>14.26</v>
      </c>
      <c r="D19" s="40">
        <v>7.13</v>
      </c>
      <c r="E19" s="41">
        <v>2</v>
      </c>
      <c r="F19" s="41">
        <v>200</v>
      </c>
      <c r="G19" s="40">
        <v>7.13</v>
      </c>
      <c r="H19" s="40">
        <v>7.13</v>
      </c>
      <c r="O19" s="207" t="s">
        <v>378</v>
      </c>
      <c r="Q19" s="40">
        <v>14.26</v>
      </c>
      <c r="R19" s="40">
        <v>14.26</v>
      </c>
      <c r="Y19" s="253">
        <v>40161</v>
      </c>
      <c r="Z19" s="41">
        <v>9</v>
      </c>
      <c r="AA19" s="40">
        <v>-50.350000000000009</v>
      </c>
      <c r="AB19" s="41">
        <v>13</v>
      </c>
      <c r="AC19" s="40">
        <v>-88.5</v>
      </c>
      <c r="AD19" s="41">
        <v>22</v>
      </c>
      <c r="AE19" s="208">
        <v>-138.85</v>
      </c>
      <c r="AF19" s="60"/>
      <c r="AL19" s="253">
        <v>40162</v>
      </c>
      <c r="AM19" s="40">
        <v>-55.439999999999088</v>
      </c>
      <c r="AO19" s="208">
        <v>-55.439999999999088</v>
      </c>
      <c r="AU19" s="207" t="s">
        <v>143</v>
      </c>
      <c r="AW19" s="41">
        <v>24</v>
      </c>
      <c r="AX19" s="40">
        <v>113.76999999999998</v>
      </c>
      <c r="AY19" s="257">
        <v>2500</v>
      </c>
      <c r="BG19" s="207" t="s">
        <v>11950</v>
      </c>
      <c r="BI19" s="41">
        <v>13</v>
      </c>
      <c r="BJ19" s="40">
        <v>245.04235</v>
      </c>
      <c r="BK19" s="208">
        <v>18.849411538461538</v>
      </c>
      <c r="BR19" s="223" t="s">
        <v>11915</v>
      </c>
      <c r="BS19" s="60"/>
      <c r="BT19" s="224">
        <v>7</v>
      </c>
      <c r="BU19" s="225">
        <v>13.376740000000908</v>
      </c>
      <c r="BV19" s="226">
        <v>1.9109628571429869</v>
      </c>
      <c r="BW19" s="60"/>
      <c r="CC19" s="241">
        <v>-2</v>
      </c>
      <c r="CD19" s="208">
        <v>-104.93798000000277</v>
      </c>
      <c r="CK19" s="241">
        <v>45</v>
      </c>
      <c r="CL19" s="40">
        <v>-379.87000000000114</v>
      </c>
      <c r="CM19" s="40">
        <v>417.09261000000316</v>
      </c>
      <c r="CN19" s="208">
        <v>37.222610000001872</v>
      </c>
      <c r="CO19" s="61"/>
      <c r="CP19" s="61"/>
      <c r="CQ19" s="61"/>
      <c r="CS19" s="76"/>
      <c r="CT19" s="76"/>
      <c r="CU19" s="76"/>
    </row>
    <row r="20" spans="2:99">
      <c r="B20" s="207" t="s">
        <v>389</v>
      </c>
      <c r="C20" s="40">
        <v>-7.2000000000004549</v>
      </c>
      <c r="D20" s="40">
        <v>-7.2000000000004549</v>
      </c>
      <c r="E20" s="41">
        <v>1</v>
      </c>
      <c r="F20" s="41">
        <v>100</v>
      </c>
      <c r="G20" s="40">
        <v>-7.2000000000004549</v>
      </c>
      <c r="H20" s="40">
        <v>-7.2000000000004549</v>
      </c>
      <c r="O20" s="207" t="s">
        <v>389</v>
      </c>
      <c r="Q20" s="40">
        <v>-7.2000000000004549</v>
      </c>
      <c r="R20" s="40">
        <v>-7.2000000000004549</v>
      </c>
      <c r="Y20" s="253">
        <v>40162</v>
      </c>
      <c r="Z20" s="41">
        <v>8</v>
      </c>
      <c r="AA20" s="40">
        <v>14.520000000000911</v>
      </c>
      <c r="AB20" s="41">
        <v>9</v>
      </c>
      <c r="AC20" s="40">
        <v>-79.08</v>
      </c>
      <c r="AD20" s="41">
        <v>17</v>
      </c>
      <c r="AE20" s="208">
        <v>-64.559999999999093</v>
      </c>
      <c r="AF20" s="60"/>
      <c r="AL20" s="253">
        <v>40163</v>
      </c>
      <c r="AM20" s="40">
        <v>-31.02</v>
      </c>
      <c r="AO20" s="208">
        <v>-31.02</v>
      </c>
      <c r="AU20" s="207" t="s">
        <v>139</v>
      </c>
      <c r="AW20" s="41">
        <v>55</v>
      </c>
      <c r="AX20" s="40">
        <v>288.09799999999905</v>
      </c>
      <c r="AY20" s="257">
        <v>6500</v>
      </c>
      <c r="BG20" s="207" t="s">
        <v>14017</v>
      </c>
      <c r="BH20" s="41" t="s">
        <v>517</v>
      </c>
      <c r="BI20" s="41">
        <v>1</v>
      </c>
      <c r="BJ20" s="40">
        <v>5.99</v>
      </c>
      <c r="BK20" s="208">
        <v>5.99</v>
      </c>
      <c r="BR20" s="223" t="s">
        <v>11912</v>
      </c>
      <c r="BS20" s="60"/>
      <c r="BT20" s="224">
        <v>5</v>
      </c>
      <c r="BU20" s="225">
        <v>-73.78</v>
      </c>
      <c r="BV20" s="226">
        <v>-14.756</v>
      </c>
      <c r="BW20" s="60"/>
      <c r="CC20" s="243" t="s">
        <v>26</v>
      </c>
      <c r="CD20" s="245">
        <v>479.84593999999834</v>
      </c>
      <c r="CK20" s="241">
        <v>50</v>
      </c>
      <c r="CL20" s="40">
        <v>-321.86320000000006</v>
      </c>
      <c r="CM20" s="40">
        <v>500.28086999999834</v>
      </c>
      <c r="CN20" s="208">
        <v>178.41766999999834</v>
      </c>
      <c r="CO20" s="61"/>
      <c r="CP20" s="61"/>
      <c r="CQ20" s="61"/>
      <c r="CS20" s="76"/>
      <c r="CT20" s="76"/>
      <c r="CU20" s="76"/>
    </row>
    <row r="21" spans="2:99">
      <c r="B21" s="207" t="s">
        <v>396</v>
      </c>
      <c r="C21" s="40">
        <v>-48.46</v>
      </c>
      <c r="D21" s="40">
        <v>-9.6920000000000002</v>
      </c>
      <c r="E21" s="41">
        <v>5</v>
      </c>
      <c r="F21" s="41">
        <v>500</v>
      </c>
      <c r="G21" s="40">
        <v>-27.22</v>
      </c>
      <c r="H21" s="40">
        <v>0.37999999999999989</v>
      </c>
      <c r="O21" s="207" t="s">
        <v>396</v>
      </c>
      <c r="P21" s="40">
        <v>-15.74</v>
      </c>
      <c r="Q21" s="40">
        <v>-32.72</v>
      </c>
      <c r="R21" s="40">
        <v>-48.46</v>
      </c>
      <c r="Y21" s="253">
        <v>40163</v>
      </c>
      <c r="AB21" s="41">
        <v>4</v>
      </c>
      <c r="AC21" s="40">
        <v>-31.02</v>
      </c>
      <c r="AD21" s="41">
        <v>4</v>
      </c>
      <c r="AE21" s="208">
        <v>-31.02</v>
      </c>
      <c r="AF21" s="60"/>
      <c r="AL21" s="253">
        <v>40168</v>
      </c>
      <c r="AM21" s="40">
        <v>-68.960000000000576</v>
      </c>
      <c r="AO21" s="208">
        <v>-68.960000000000576</v>
      </c>
      <c r="AU21" s="209" t="s">
        <v>26</v>
      </c>
      <c r="AV21" s="252"/>
      <c r="AW21" s="252">
        <v>365</v>
      </c>
      <c r="AX21" s="210">
        <v>441.98593999999792</v>
      </c>
      <c r="AY21" s="258">
        <v>39400</v>
      </c>
      <c r="BG21" s="207"/>
      <c r="BH21" s="41" t="s">
        <v>903</v>
      </c>
      <c r="BI21" s="41">
        <v>1</v>
      </c>
      <c r="BJ21" s="40">
        <v>1.7200000000000002</v>
      </c>
      <c r="BK21" s="208">
        <v>1.7200000000000002</v>
      </c>
      <c r="BL21" s="60"/>
      <c r="BM21" s="60"/>
      <c r="BN21" s="60"/>
      <c r="BO21" s="60"/>
      <c r="BP21" s="60"/>
      <c r="BQ21" s="60"/>
      <c r="BR21" s="223" t="s">
        <v>11909</v>
      </c>
      <c r="BS21" s="60"/>
      <c r="BT21" s="224">
        <v>205</v>
      </c>
      <c r="BU21" s="225">
        <v>-443.80208000000164</v>
      </c>
      <c r="BV21" s="226">
        <v>-2.1648881951219594</v>
      </c>
      <c r="BW21" s="60"/>
      <c r="CK21" s="241">
        <v>55</v>
      </c>
      <c r="CL21" s="40">
        <v>-197.80513000000002</v>
      </c>
      <c r="CM21" s="40">
        <v>67.171740000000014</v>
      </c>
      <c r="CN21" s="208">
        <v>-130.63339000000002</v>
      </c>
      <c r="CO21" s="61"/>
      <c r="CP21" s="61"/>
      <c r="CQ21" s="61"/>
      <c r="CS21" s="76"/>
      <c r="CT21" s="76"/>
      <c r="CU21" s="76"/>
    </row>
    <row r="22" spans="2:99">
      <c r="B22" s="207" t="s">
        <v>400</v>
      </c>
      <c r="C22" s="40">
        <v>8.18</v>
      </c>
      <c r="D22" s="40">
        <v>4.09</v>
      </c>
      <c r="E22" s="41">
        <v>2</v>
      </c>
      <c r="F22" s="41">
        <v>200</v>
      </c>
      <c r="G22" s="40">
        <v>-7.55</v>
      </c>
      <c r="H22" s="40">
        <v>15.73</v>
      </c>
      <c r="O22" s="207" t="s">
        <v>400</v>
      </c>
      <c r="P22" s="40">
        <v>8.18</v>
      </c>
      <c r="R22" s="40">
        <v>8.18</v>
      </c>
      <c r="Y22" s="253">
        <v>40168</v>
      </c>
      <c r="Z22" s="41">
        <v>4</v>
      </c>
      <c r="AA22" s="40">
        <v>-36.110000000000113</v>
      </c>
      <c r="AB22" s="41">
        <v>4</v>
      </c>
      <c r="AC22" s="40">
        <v>-32.850000000000456</v>
      </c>
      <c r="AD22" s="41">
        <v>8</v>
      </c>
      <c r="AE22" s="208">
        <v>-68.960000000000576</v>
      </c>
      <c r="AF22" s="60"/>
      <c r="AL22" s="253">
        <v>40169</v>
      </c>
      <c r="AM22" s="40">
        <v>-112.63000000000001</v>
      </c>
      <c r="AO22" s="208">
        <v>-112.63000000000001</v>
      </c>
      <c r="AU22" s="60"/>
      <c r="AV22" s="60"/>
      <c r="AW22" s="60"/>
      <c r="AX22" s="59"/>
      <c r="AY22" s="60"/>
      <c r="AZ22" s="60"/>
      <c r="BG22" s="207"/>
      <c r="BH22" s="41" t="s">
        <v>3143</v>
      </c>
      <c r="BI22" s="41">
        <v>1</v>
      </c>
      <c r="BJ22" s="40">
        <v>14.74</v>
      </c>
      <c r="BK22" s="208">
        <v>14.74</v>
      </c>
      <c r="BL22" s="60"/>
      <c r="BM22" s="60"/>
      <c r="BN22" s="60"/>
      <c r="BO22" s="60"/>
      <c r="BP22" s="60"/>
      <c r="BQ22" s="60"/>
      <c r="BR22" s="223" t="s">
        <v>11913</v>
      </c>
      <c r="BS22" s="60"/>
      <c r="BT22" s="224">
        <v>72</v>
      </c>
      <c r="BU22" s="225">
        <v>597.44233999999904</v>
      </c>
      <c r="BV22" s="226">
        <v>8.2978102777777636</v>
      </c>
      <c r="CK22" s="241">
        <v>60</v>
      </c>
      <c r="CL22" s="40">
        <v>-47.989999999999995</v>
      </c>
      <c r="CM22" s="40">
        <v>19.989999999999998</v>
      </c>
      <c r="CN22" s="208">
        <v>-28.000000000000004</v>
      </c>
      <c r="CO22" s="61"/>
      <c r="CP22" s="61"/>
      <c r="CQ22" s="61"/>
      <c r="CS22" s="76"/>
      <c r="CT22" s="76"/>
      <c r="CU22" s="76"/>
    </row>
    <row r="23" spans="2:99">
      <c r="B23" s="207" t="s">
        <v>86</v>
      </c>
      <c r="C23" s="40">
        <v>-6.5299999999999994</v>
      </c>
      <c r="D23" s="40">
        <v>-6.5299999999999994</v>
      </c>
      <c r="E23" s="41">
        <v>1</v>
      </c>
      <c r="F23" s="41">
        <v>100</v>
      </c>
      <c r="G23" s="40">
        <v>-6.5299999999999994</v>
      </c>
      <c r="H23" s="40">
        <v>-6.5299999999999994</v>
      </c>
      <c r="O23" s="207" t="s">
        <v>86</v>
      </c>
      <c r="Q23" s="40">
        <v>-6.5299999999999994</v>
      </c>
      <c r="R23" s="40">
        <v>-6.5299999999999994</v>
      </c>
      <c r="Y23" s="253">
        <v>40169</v>
      </c>
      <c r="Z23" s="41">
        <v>9</v>
      </c>
      <c r="AA23" s="40">
        <v>-51.070000000000007</v>
      </c>
      <c r="AB23" s="41">
        <v>10</v>
      </c>
      <c r="AC23" s="40">
        <v>-61.56</v>
      </c>
      <c r="AD23" s="41">
        <v>19</v>
      </c>
      <c r="AE23" s="208">
        <v>-112.63</v>
      </c>
      <c r="AF23" s="60"/>
      <c r="AL23" s="253">
        <v>40170</v>
      </c>
      <c r="AM23" s="40">
        <v>14.569999999998181</v>
      </c>
      <c r="AO23" s="208">
        <v>14.569999999998181</v>
      </c>
      <c r="AU23" s="60"/>
      <c r="AV23" s="60"/>
      <c r="AW23" s="60"/>
      <c r="AX23" s="59"/>
      <c r="AY23" s="60"/>
      <c r="AZ23" s="60"/>
      <c r="BG23" s="207"/>
      <c r="BH23" s="41" t="s">
        <v>5441</v>
      </c>
      <c r="BI23" s="41">
        <v>1</v>
      </c>
      <c r="BJ23" s="40">
        <v>-13.23</v>
      </c>
      <c r="BK23" s="208">
        <v>-13.23</v>
      </c>
      <c r="BL23" s="60"/>
      <c r="BM23" s="60"/>
      <c r="BN23" s="60"/>
      <c r="BO23" s="60"/>
      <c r="BP23" s="60"/>
      <c r="BQ23" s="60"/>
      <c r="BR23" s="223" t="s">
        <v>11910</v>
      </c>
      <c r="BS23" s="60"/>
      <c r="BT23" s="224">
        <v>39</v>
      </c>
      <c r="BU23" s="225">
        <v>245.49893999999966</v>
      </c>
      <c r="BV23" s="226">
        <v>6.2948446153846067</v>
      </c>
      <c r="CK23" s="241">
        <v>65</v>
      </c>
      <c r="CL23" s="40">
        <v>-37.78</v>
      </c>
      <c r="CM23" s="40">
        <v>167.27999999999909</v>
      </c>
      <c r="CN23" s="208">
        <v>129.49999999999909</v>
      </c>
      <c r="CO23" s="61"/>
      <c r="CP23" s="61"/>
      <c r="CQ23" s="61"/>
    </row>
    <row r="24" spans="2:99">
      <c r="B24" s="207" t="s">
        <v>407</v>
      </c>
      <c r="C24" s="40">
        <v>-4.3991299999999995</v>
      </c>
      <c r="D24" s="40">
        <v>-4.3991299999999995</v>
      </c>
      <c r="E24" s="41">
        <v>1</v>
      </c>
      <c r="F24" s="41">
        <v>100</v>
      </c>
      <c r="G24" s="40">
        <v>-4.3991299999999995</v>
      </c>
      <c r="H24" s="40">
        <v>-4.3991299999999995</v>
      </c>
      <c r="O24" s="207" t="s">
        <v>407</v>
      </c>
      <c r="P24" s="40">
        <v>-4.3991299999999995</v>
      </c>
      <c r="R24" s="40">
        <v>-4.3991299999999995</v>
      </c>
      <c r="Y24" s="253">
        <v>40170</v>
      </c>
      <c r="Z24" s="41">
        <v>2</v>
      </c>
      <c r="AA24" s="40">
        <v>-12.810000000001818</v>
      </c>
      <c r="AB24" s="41">
        <v>11</v>
      </c>
      <c r="AC24" s="40">
        <v>27.379999999999995</v>
      </c>
      <c r="AD24" s="41">
        <v>13</v>
      </c>
      <c r="AE24" s="208">
        <v>14.569999999998181</v>
      </c>
      <c r="AF24" s="60"/>
      <c r="AL24" s="253">
        <v>40171</v>
      </c>
      <c r="AM24" s="40">
        <v>41.799999999998178</v>
      </c>
      <c r="AO24" s="208">
        <v>41.799999999998178</v>
      </c>
      <c r="AU24" s="60"/>
      <c r="AV24" s="60"/>
      <c r="AW24" s="60"/>
      <c r="AX24" s="59"/>
      <c r="AY24" s="60"/>
      <c r="AZ24" s="60"/>
      <c r="BG24" s="207"/>
      <c r="BH24" s="41" t="s">
        <v>2343</v>
      </c>
      <c r="BI24" s="41">
        <v>1</v>
      </c>
      <c r="BJ24" s="40">
        <v>-11.11</v>
      </c>
      <c r="BK24" s="208">
        <v>-11.11</v>
      </c>
      <c r="BL24" s="60"/>
      <c r="BM24" s="60"/>
      <c r="BN24" s="60"/>
      <c r="BO24" s="60"/>
      <c r="BP24" s="60"/>
      <c r="BQ24" s="60"/>
      <c r="BR24" s="223" t="s">
        <v>14015</v>
      </c>
      <c r="BS24" s="60" t="s">
        <v>400</v>
      </c>
      <c r="BT24" s="224">
        <v>1</v>
      </c>
      <c r="BU24" s="228">
        <v>15.73</v>
      </c>
      <c r="BV24" s="229">
        <v>15.73</v>
      </c>
      <c r="CK24" s="241">
        <v>70</v>
      </c>
      <c r="CL24" s="40">
        <v>-60.023199999999093</v>
      </c>
      <c r="CM24" s="40">
        <v>63.326799999999089</v>
      </c>
      <c r="CN24" s="208">
        <v>3.303600000000003</v>
      </c>
      <c r="CO24" s="61"/>
      <c r="CP24" s="61"/>
      <c r="CQ24" s="61"/>
    </row>
    <row r="25" spans="2:99">
      <c r="B25" s="207" t="s">
        <v>434</v>
      </c>
      <c r="C25" s="40">
        <v>-27.88</v>
      </c>
      <c r="D25" s="40">
        <v>-27.88</v>
      </c>
      <c r="E25" s="41">
        <v>1</v>
      </c>
      <c r="F25" s="41">
        <v>100</v>
      </c>
      <c r="G25" s="40">
        <v>-27.88</v>
      </c>
      <c r="H25" s="40">
        <v>-27.88</v>
      </c>
      <c r="O25" s="207" t="s">
        <v>434</v>
      </c>
      <c r="Q25" s="40">
        <v>-27.88</v>
      </c>
      <c r="R25" s="40">
        <v>-27.88</v>
      </c>
      <c r="Y25" s="253">
        <v>40171</v>
      </c>
      <c r="Z25" s="41">
        <v>2</v>
      </c>
      <c r="AA25" s="40">
        <v>35.679999999998181</v>
      </c>
      <c r="AB25" s="41">
        <v>3</v>
      </c>
      <c r="AC25" s="40">
        <v>6.1199999999999974</v>
      </c>
      <c r="AD25" s="41">
        <v>5</v>
      </c>
      <c r="AE25" s="208">
        <v>41.799999999998178</v>
      </c>
      <c r="AF25" s="60"/>
      <c r="AL25" s="253">
        <v>40175</v>
      </c>
      <c r="AM25" s="40">
        <v>-91.629999999999541</v>
      </c>
      <c r="AO25" s="208">
        <v>-91.629999999999541</v>
      </c>
      <c r="AU25" s="60"/>
      <c r="AV25" s="60"/>
      <c r="AW25" s="60"/>
      <c r="AX25" s="59"/>
      <c r="AY25" s="60"/>
      <c r="AZ25" s="60"/>
      <c r="BG25" s="207"/>
      <c r="BH25" s="41" t="s">
        <v>383</v>
      </c>
      <c r="BI25" s="41">
        <v>1</v>
      </c>
      <c r="BJ25" s="40">
        <v>4.13</v>
      </c>
      <c r="BK25" s="208">
        <v>4.13</v>
      </c>
      <c r="BL25" s="60"/>
      <c r="BM25" s="60"/>
      <c r="BN25" s="60"/>
      <c r="BO25" s="60"/>
      <c r="BP25" s="60"/>
      <c r="BQ25" s="60"/>
      <c r="BR25" s="223"/>
      <c r="BS25" s="60" t="s">
        <v>3835</v>
      </c>
      <c r="BT25" s="224">
        <v>1</v>
      </c>
      <c r="BU25" s="228">
        <v>10.74</v>
      </c>
      <c r="BV25" s="229">
        <v>10.74</v>
      </c>
      <c r="CK25" s="241">
        <v>75</v>
      </c>
      <c r="CL25" s="40">
        <v>-34.080000000002727</v>
      </c>
      <c r="CM25" s="40">
        <v>0</v>
      </c>
      <c r="CN25" s="208">
        <v>-34.080000000002727</v>
      </c>
      <c r="CO25" s="61"/>
      <c r="CP25" s="61"/>
      <c r="CQ25" s="61"/>
    </row>
    <row r="26" spans="2:99">
      <c r="B26" s="207" t="s">
        <v>460</v>
      </c>
      <c r="C26" s="40">
        <v>-29.246519999999997</v>
      </c>
      <c r="D26" s="40">
        <v>-7.3116299999999992</v>
      </c>
      <c r="E26" s="41">
        <v>4</v>
      </c>
      <c r="F26" s="41">
        <v>600</v>
      </c>
      <c r="G26" s="40">
        <v>-23.33</v>
      </c>
      <c r="H26" s="40">
        <v>13.20174000000091</v>
      </c>
      <c r="O26" s="207" t="s">
        <v>460</v>
      </c>
      <c r="P26" s="40">
        <v>-10.128259999999088</v>
      </c>
      <c r="Q26" s="40">
        <v>-19.118260000000909</v>
      </c>
      <c r="R26" s="40">
        <v>-29.246519999999997</v>
      </c>
      <c r="Y26" s="253">
        <v>40175</v>
      </c>
      <c r="Z26" s="41">
        <v>6</v>
      </c>
      <c r="AA26" s="40">
        <v>-51.30999999999954</v>
      </c>
      <c r="AB26" s="41">
        <v>3</v>
      </c>
      <c r="AC26" s="40">
        <v>-40.32</v>
      </c>
      <c r="AD26" s="41">
        <v>9</v>
      </c>
      <c r="AE26" s="208">
        <v>-91.629999999999541</v>
      </c>
      <c r="AF26" s="60"/>
      <c r="AL26" s="253">
        <v>40176</v>
      </c>
      <c r="AM26" s="40">
        <v>41.579999999999529</v>
      </c>
      <c r="AO26" s="208">
        <v>41.579999999999529</v>
      </c>
      <c r="AU26" s="60"/>
      <c r="AV26" s="60"/>
      <c r="AW26" s="60"/>
      <c r="AX26" s="59"/>
      <c r="AY26" s="60"/>
      <c r="AZ26" s="60"/>
      <c r="BG26" s="207" t="s">
        <v>14019</v>
      </c>
      <c r="BH26" s="41" t="s">
        <v>5280</v>
      </c>
      <c r="BI26" s="41">
        <v>1</v>
      </c>
      <c r="BJ26" s="40">
        <v>35.770000000000003</v>
      </c>
      <c r="BK26" s="208">
        <v>35.770000000000003</v>
      </c>
      <c r="BL26" s="60"/>
      <c r="BM26" s="60"/>
      <c r="BN26" s="60"/>
      <c r="BO26" s="60"/>
      <c r="BP26" s="60"/>
      <c r="BQ26" s="60"/>
      <c r="BR26" s="223"/>
      <c r="BS26" s="60" t="s">
        <v>3143</v>
      </c>
      <c r="BT26" s="224">
        <v>1</v>
      </c>
      <c r="BU26" s="228">
        <v>14.74</v>
      </c>
      <c r="BV26" s="229">
        <v>14.74</v>
      </c>
      <c r="CK26" s="241">
        <v>80</v>
      </c>
      <c r="CL26" s="40">
        <v>0</v>
      </c>
      <c r="CM26" s="40">
        <v>52.446800000000913</v>
      </c>
      <c r="CN26" s="208">
        <v>52.446800000000913</v>
      </c>
      <c r="CO26" s="61"/>
      <c r="CP26" s="61"/>
      <c r="CQ26" s="61"/>
    </row>
    <row r="27" spans="2:99">
      <c r="B27" s="207" t="s">
        <v>488</v>
      </c>
      <c r="C27" s="40">
        <v>-7.3599999999999994</v>
      </c>
      <c r="D27" s="40">
        <v>-2.4533333333333331</v>
      </c>
      <c r="E27" s="41">
        <v>3</v>
      </c>
      <c r="F27" s="41">
        <v>300</v>
      </c>
      <c r="G27" s="40">
        <v>-11.16</v>
      </c>
      <c r="H27" s="40">
        <v>14.120000000000001</v>
      </c>
      <c r="O27" s="207" t="s">
        <v>488</v>
      </c>
      <c r="P27" s="40">
        <v>-10.32</v>
      </c>
      <c r="Q27" s="40">
        <v>2.9600000000000009</v>
      </c>
      <c r="R27" s="40">
        <v>-7.3599999999999994</v>
      </c>
      <c r="Y27" s="253">
        <v>40176</v>
      </c>
      <c r="AB27" s="41">
        <v>10</v>
      </c>
      <c r="AC27" s="40">
        <v>41.579999999999529</v>
      </c>
      <c r="AD27" s="41">
        <v>10</v>
      </c>
      <c r="AE27" s="208">
        <v>41.579999999999529</v>
      </c>
      <c r="AF27" s="60"/>
      <c r="AL27" s="253">
        <v>40182</v>
      </c>
      <c r="AM27" s="40">
        <v>1.2499999999993356</v>
      </c>
      <c r="AO27" s="208">
        <v>1.2499999999993356</v>
      </c>
      <c r="AU27" s="60"/>
      <c r="AV27" s="60"/>
      <c r="AW27" s="60"/>
      <c r="AX27" s="59"/>
      <c r="AY27" s="60"/>
      <c r="AZ27" s="60"/>
      <c r="BG27" s="207"/>
      <c r="BH27" s="41" t="s">
        <v>1452</v>
      </c>
      <c r="BI27" s="41">
        <v>1</v>
      </c>
      <c r="BJ27" s="40">
        <v>24.760000000000453</v>
      </c>
      <c r="BK27" s="208">
        <v>24.760000000000453</v>
      </c>
      <c r="BL27" s="60"/>
      <c r="BM27" s="60"/>
      <c r="BN27" s="60"/>
      <c r="BO27" s="60"/>
      <c r="BP27" s="60"/>
      <c r="BQ27" s="60"/>
      <c r="BR27" s="223"/>
      <c r="BS27" s="60" t="s">
        <v>5441</v>
      </c>
      <c r="BT27" s="224">
        <v>1</v>
      </c>
      <c r="BU27" s="228">
        <v>-13.23</v>
      </c>
      <c r="BV27" s="229">
        <v>-13.23</v>
      </c>
      <c r="CK27" s="241">
        <v>95</v>
      </c>
      <c r="CL27" s="40">
        <v>-42.84</v>
      </c>
      <c r="CM27" s="40">
        <v>0</v>
      </c>
      <c r="CN27" s="208">
        <v>-42.84</v>
      </c>
      <c r="CO27" s="61"/>
      <c r="CP27" s="61"/>
      <c r="CQ27" s="61"/>
    </row>
    <row r="28" spans="2:99">
      <c r="B28" s="207" t="s">
        <v>517</v>
      </c>
      <c r="C28" s="40">
        <v>24.790000000000454</v>
      </c>
      <c r="D28" s="40">
        <v>12.395000000000227</v>
      </c>
      <c r="E28" s="41">
        <v>2</v>
      </c>
      <c r="F28" s="41">
        <v>200</v>
      </c>
      <c r="G28" s="40">
        <v>5.99</v>
      </c>
      <c r="H28" s="40">
        <v>18.800000000000455</v>
      </c>
      <c r="O28" s="207" t="s">
        <v>517</v>
      </c>
      <c r="P28" s="40">
        <v>24.790000000000454</v>
      </c>
      <c r="R28" s="40">
        <v>24.790000000000454</v>
      </c>
      <c r="Y28" s="253">
        <v>40182</v>
      </c>
      <c r="Z28" s="41">
        <v>17</v>
      </c>
      <c r="AA28" s="40">
        <v>-96.999999999999517</v>
      </c>
      <c r="AB28" s="41">
        <v>17</v>
      </c>
      <c r="AC28" s="40">
        <v>98.249999999998863</v>
      </c>
      <c r="AD28" s="41">
        <v>34</v>
      </c>
      <c r="AE28" s="208">
        <v>1.2499999999993523</v>
      </c>
      <c r="AF28" s="60"/>
      <c r="AL28" s="253">
        <v>40183</v>
      </c>
      <c r="AM28" s="40">
        <v>160.00999999999982</v>
      </c>
      <c r="AN28" s="40">
        <v>2.42</v>
      </c>
      <c r="AO28" s="208">
        <v>162.42999999999981</v>
      </c>
      <c r="AU28" s="60"/>
      <c r="AV28" s="60"/>
      <c r="AW28" s="60"/>
      <c r="AX28" s="59"/>
      <c r="AY28" s="60"/>
      <c r="AZ28" s="60"/>
      <c r="BG28" s="207"/>
      <c r="BH28" s="41" t="s">
        <v>4913</v>
      </c>
      <c r="BI28" s="41">
        <v>1</v>
      </c>
      <c r="BJ28" s="40">
        <v>4.1500000000000004</v>
      </c>
      <c r="BK28" s="208">
        <v>4.1500000000000004</v>
      </c>
      <c r="BL28" s="60"/>
      <c r="BM28" s="60"/>
      <c r="BN28" s="60"/>
      <c r="BO28" s="60"/>
      <c r="BP28" s="60"/>
      <c r="BQ28" s="60"/>
      <c r="BR28" s="223"/>
      <c r="BS28" s="60" t="s">
        <v>2343</v>
      </c>
      <c r="BT28" s="224">
        <v>1</v>
      </c>
      <c r="BU28" s="228">
        <v>-11.11</v>
      </c>
      <c r="BV28" s="229">
        <v>-11.11</v>
      </c>
      <c r="CK28" s="241">
        <v>105</v>
      </c>
      <c r="CL28" s="40">
        <v>-49.678259999999995</v>
      </c>
      <c r="CM28" s="40">
        <v>83.201740000000001</v>
      </c>
      <c r="CN28" s="208">
        <v>33.523480000000006</v>
      </c>
      <c r="CO28" s="61"/>
      <c r="CP28" s="61"/>
      <c r="CQ28" s="61"/>
    </row>
    <row r="29" spans="2:99">
      <c r="B29" s="207" t="s">
        <v>524</v>
      </c>
      <c r="C29" s="40">
        <v>-31.197390000000226</v>
      </c>
      <c r="D29" s="40">
        <v>-10.399130000000076</v>
      </c>
      <c r="E29" s="41">
        <v>3</v>
      </c>
      <c r="F29" s="41">
        <v>300</v>
      </c>
      <c r="G29" s="40">
        <v>-14.39913</v>
      </c>
      <c r="H29" s="40">
        <v>-8.3991300000001132</v>
      </c>
      <c r="O29" s="207" t="s">
        <v>524</v>
      </c>
      <c r="Q29" s="40">
        <v>-31.197390000000226</v>
      </c>
      <c r="R29" s="40">
        <v>-31.197390000000226</v>
      </c>
      <c r="Y29" s="253">
        <v>40183</v>
      </c>
      <c r="Z29" s="41">
        <v>27</v>
      </c>
      <c r="AA29" s="40">
        <v>231.60999999999973</v>
      </c>
      <c r="AB29" s="41">
        <v>9</v>
      </c>
      <c r="AC29" s="40">
        <v>-12.589999999999998</v>
      </c>
      <c r="AD29" s="41">
        <v>36</v>
      </c>
      <c r="AE29" s="208">
        <v>219.01999999999973</v>
      </c>
      <c r="AF29" s="60"/>
      <c r="AL29" s="253">
        <v>40184</v>
      </c>
      <c r="AM29" s="40">
        <v>71.369999999999095</v>
      </c>
      <c r="AO29" s="208">
        <v>71.369999999999095</v>
      </c>
      <c r="AU29" s="60"/>
      <c r="AV29" s="60"/>
      <c r="AW29" s="60"/>
      <c r="AX29" s="59"/>
      <c r="AY29" s="60"/>
      <c r="AZ29" s="60"/>
      <c r="BG29" s="207" t="s">
        <v>14023</v>
      </c>
      <c r="BH29" s="41" t="s">
        <v>400</v>
      </c>
      <c r="BI29" s="41">
        <v>1</v>
      </c>
      <c r="BJ29" s="40">
        <v>15.73</v>
      </c>
      <c r="BK29" s="208">
        <v>15.73</v>
      </c>
      <c r="BL29" s="60"/>
      <c r="BM29" s="60"/>
      <c r="BN29" s="60"/>
      <c r="BO29" s="60"/>
      <c r="BP29" s="60"/>
      <c r="BQ29" s="60"/>
      <c r="BR29" s="223"/>
      <c r="BS29" s="60" t="s">
        <v>5314</v>
      </c>
      <c r="BT29" s="224">
        <v>1</v>
      </c>
      <c r="BU29" s="228">
        <v>4.4800000000000004</v>
      </c>
      <c r="BV29" s="229">
        <v>4.4800000000000004</v>
      </c>
      <c r="CK29" s="241">
        <v>115</v>
      </c>
      <c r="CL29" s="40">
        <v>-31.509999999999998</v>
      </c>
      <c r="CM29" s="40">
        <v>0</v>
      </c>
      <c r="CN29" s="208">
        <v>-31.509999999999998</v>
      </c>
      <c r="CO29" s="61"/>
      <c r="CP29" s="61"/>
      <c r="CQ29" s="61"/>
    </row>
    <row r="30" spans="2:99">
      <c r="B30" s="207" t="s">
        <v>559</v>
      </c>
      <c r="C30" s="40">
        <v>-24.240000000000116</v>
      </c>
      <c r="D30" s="40">
        <v>-12.120000000000058</v>
      </c>
      <c r="E30" s="41">
        <v>2</v>
      </c>
      <c r="F30" s="41">
        <v>200</v>
      </c>
      <c r="G30" s="40">
        <v>-15.120000000000001</v>
      </c>
      <c r="H30" s="40">
        <v>-9.1200000000001147</v>
      </c>
      <c r="O30" s="207" t="s">
        <v>559</v>
      </c>
      <c r="P30" s="40">
        <v>-24.240000000000116</v>
      </c>
      <c r="R30" s="40">
        <v>-24.240000000000116</v>
      </c>
      <c r="Y30" s="253">
        <v>40184</v>
      </c>
      <c r="Z30" s="41">
        <v>8</v>
      </c>
      <c r="AA30" s="40">
        <v>85.619999999999095</v>
      </c>
      <c r="AB30" s="41">
        <v>6</v>
      </c>
      <c r="AC30" s="40">
        <v>-21.47</v>
      </c>
      <c r="AD30" s="41">
        <v>14</v>
      </c>
      <c r="AE30" s="208">
        <v>64.149999999999096</v>
      </c>
      <c r="AF30" s="60"/>
      <c r="AL30" s="253">
        <v>40185</v>
      </c>
      <c r="AM30" s="40">
        <v>206.89100000000062</v>
      </c>
      <c r="AO30" s="208">
        <v>206.89100000000062</v>
      </c>
      <c r="AU30" s="60"/>
      <c r="AV30" s="60"/>
      <c r="AW30" s="60"/>
      <c r="AX30" s="59"/>
      <c r="AY30" s="60"/>
      <c r="AZ30" s="60"/>
      <c r="BG30" s="207"/>
      <c r="BH30" s="41" t="s">
        <v>3188</v>
      </c>
      <c r="BI30" s="41">
        <v>1</v>
      </c>
      <c r="BJ30" s="40">
        <v>-11.120000000000001</v>
      </c>
      <c r="BK30" s="208">
        <v>-11.120000000000001</v>
      </c>
      <c r="BL30" s="60"/>
      <c r="BM30" s="60"/>
      <c r="BN30" s="60"/>
      <c r="BO30" s="60"/>
      <c r="BP30" s="60"/>
      <c r="BQ30" s="60"/>
      <c r="BR30" s="223"/>
      <c r="BS30" s="60" t="s">
        <v>3436</v>
      </c>
      <c r="BT30" s="224">
        <v>1</v>
      </c>
      <c r="BU30" s="228">
        <v>11.16</v>
      </c>
      <c r="BV30" s="229">
        <v>11.16</v>
      </c>
      <c r="CK30" s="241">
        <v>90</v>
      </c>
      <c r="CL30" s="64">
        <v>-27.2</v>
      </c>
      <c r="CM30" s="64">
        <v>0</v>
      </c>
      <c r="CN30" s="242">
        <v>-27.2</v>
      </c>
      <c r="CO30" s="61"/>
      <c r="CP30" s="61"/>
      <c r="CQ30" s="61"/>
    </row>
    <row r="31" spans="2:99">
      <c r="B31" s="207" t="s">
        <v>67</v>
      </c>
      <c r="C31" s="40">
        <v>-28.500000000000909</v>
      </c>
      <c r="D31" s="40">
        <v>-9.5000000000003038</v>
      </c>
      <c r="E31" s="41">
        <v>3</v>
      </c>
      <c r="F31" s="41">
        <v>400</v>
      </c>
      <c r="G31" s="40">
        <v>-25.000000000000909</v>
      </c>
      <c r="H31" s="40">
        <v>3.7500000000004547</v>
      </c>
      <c r="O31" s="207" t="s">
        <v>67</v>
      </c>
      <c r="P31" s="40">
        <v>-21.250000000000455</v>
      </c>
      <c r="Q31" s="40">
        <v>-7.2500000000004547</v>
      </c>
      <c r="R31" s="40">
        <v>-28.500000000000909</v>
      </c>
      <c r="Y31" s="253">
        <v>40185</v>
      </c>
      <c r="Z31" s="41">
        <v>26</v>
      </c>
      <c r="AA31" s="40">
        <v>230.85100000000062</v>
      </c>
      <c r="AB31" s="41">
        <v>7</v>
      </c>
      <c r="AC31" s="40">
        <v>-23.96</v>
      </c>
      <c r="AD31" s="41">
        <v>33</v>
      </c>
      <c r="AE31" s="208">
        <v>206.89100000000062</v>
      </c>
      <c r="AF31" s="60"/>
      <c r="AL31" s="253">
        <v>40234</v>
      </c>
      <c r="AM31" s="40">
        <v>81.403049999999553</v>
      </c>
      <c r="AO31" s="208">
        <v>81.403049999999553</v>
      </c>
      <c r="AU31" s="60"/>
      <c r="AV31" s="60"/>
      <c r="AW31" s="60"/>
      <c r="AX31" s="59"/>
      <c r="AY31" s="60"/>
      <c r="AZ31" s="60"/>
      <c r="BG31" s="207"/>
      <c r="BH31" s="41" t="s">
        <v>3689</v>
      </c>
      <c r="BI31" s="41">
        <v>1</v>
      </c>
      <c r="BJ31" s="40">
        <v>-18.773330000000001</v>
      </c>
      <c r="BK31" s="208">
        <v>-18.773330000000001</v>
      </c>
      <c r="BL31" s="60"/>
      <c r="BM31" s="60"/>
      <c r="BN31" s="60"/>
      <c r="BO31" s="60"/>
      <c r="BP31" s="60"/>
      <c r="BQ31" s="60"/>
      <c r="BR31" s="223" t="s">
        <v>14017</v>
      </c>
      <c r="BS31" s="60" t="s">
        <v>488</v>
      </c>
      <c r="BT31" s="224">
        <v>2</v>
      </c>
      <c r="BU31" s="228">
        <v>2.9600000000000009</v>
      </c>
      <c r="BV31" s="229">
        <v>1.4800000000000004</v>
      </c>
      <c r="CK31" s="243" t="s">
        <v>26</v>
      </c>
      <c r="CL31" s="244">
        <v>-2288.0281600000039</v>
      </c>
      <c r="CM31" s="244">
        <v>2767.8741000000023</v>
      </c>
      <c r="CN31" s="245">
        <v>479.84593999999794</v>
      </c>
      <c r="CO31" s="61"/>
      <c r="CP31" s="61"/>
      <c r="CQ31" s="61"/>
    </row>
    <row r="32" spans="2:99">
      <c r="B32" s="207" t="s">
        <v>630</v>
      </c>
      <c r="C32" s="40">
        <v>-95.77</v>
      </c>
      <c r="D32" s="40">
        <v>-7.980833333333333</v>
      </c>
      <c r="E32" s="41">
        <v>12</v>
      </c>
      <c r="F32" s="41">
        <v>1200</v>
      </c>
      <c r="G32" s="40">
        <v>-33.32</v>
      </c>
      <c r="H32" s="40">
        <v>5.3900000000000006</v>
      </c>
      <c r="O32" s="207" t="s">
        <v>630</v>
      </c>
      <c r="P32" s="40">
        <v>-7.8</v>
      </c>
      <c r="Q32" s="40">
        <v>-87.970000000000013</v>
      </c>
      <c r="R32" s="40">
        <v>-95.77000000000001</v>
      </c>
      <c r="Y32" s="253">
        <v>40234</v>
      </c>
      <c r="Z32" s="41">
        <v>10</v>
      </c>
      <c r="AA32" s="40">
        <v>85.797829999999777</v>
      </c>
      <c r="AB32" s="41">
        <v>6</v>
      </c>
      <c r="AC32" s="40">
        <v>-4.3947800000002246</v>
      </c>
      <c r="AD32" s="41">
        <v>16</v>
      </c>
      <c r="AE32" s="208">
        <v>81.403049999999553</v>
      </c>
      <c r="AF32" s="60"/>
      <c r="AL32" s="253">
        <v>40232</v>
      </c>
      <c r="AM32" s="40">
        <v>-10.48</v>
      </c>
      <c r="AO32" s="208">
        <v>-10.48</v>
      </c>
      <c r="AU32" s="60"/>
      <c r="AV32" s="60"/>
      <c r="AW32" s="60"/>
      <c r="AX32" s="59"/>
      <c r="AY32" s="60"/>
      <c r="AZ32" s="60"/>
      <c r="BG32" s="207"/>
      <c r="BH32" s="41" t="s">
        <v>4175</v>
      </c>
      <c r="BI32" s="41">
        <v>1</v>
      </c>
      <c r="BJ32" s="40">
        <v>-9.4</v>
      </c>
      <c r="BK32" s="208">
        <v>-9.4</v>
      </c>
      <c r="BL32" s="60"/>
      <c r="BM32" s="60"/>
      <c r="BN32" s="60"/>
      <c r="BO32" s="60"/>
      <c r="BP32" s="60"/>
      <c r="BQ32" s="60"/>
      <c r="BR32" s="223"/>
      <c r="BS32" s="60" t="s">
        <v>517</v>
      </c>
      <c r="BT32" s="224">
        <v>1</v>
      </c>
      <c r="BU32" s="228">
        <v>5.99</v>
      </c>
      <c r="BV32" s="229">
        <v>5.99</v>
      </c>
      <c r="CK32" s="61"/>
      <c r="CL32" s="64"/>
      <c r="CM32" s="64"/>
    </row>
    <row r="33" spans="2:91">
      <c r="B33" s="207" t="s">
        <v>724</v>
      </c>
      <c r="C33" s="40">
        <v>17.71</v>
      </c>
      <c r="D33" s="40">
        <v>17.71</v>
      </c>
      <c r="E33" s="41">
        <v>1</v>
      </c>
      <c r="F33" s="41">
        <v>100</v>
      </c>
      <c r="G33" s="40">
        <v>17.71</v>
      </c>
      <c r="H33" s="40">
        <v>17.71</v>
      </c>
      <c r="O33" s="207" t="s">
        <v>724</v>
      </c>
      <c r="Q33" s="40">
        <v>17.71</v>
      </c>
      <c r="R33" s="40">
        <v>17.71</v>
      </c>
      <c r="Y33" s="253">
        <v>40232</v>
      </c>
      <c r="Z33" s="41">
        <v>2</v>
      </c>
      <c r="AA33" s="40">
        <v>-10.48</v>
      </c>
      <c r="AD33" s="41">
        <v>2</v>
      </c>
      <c r="AE33" s="208">
        <v>-10.48</v>
      </c>
      <c r="AF33" s="60"/>
      <c r="AL33" s="253">
        <v>40235</v>
      </c>
      <c r="AM33" s="40">
        <v>35.22000000000012</v>
      </c>
      <c r="AO33" s="208">
        <v>35.22000000000012</v>
      </c>
      <c r="AU33" s="60"/>
      <c r="AV33" s="60"/>
      <c r="AW33" s="60"/>
      <c r="AX33" s="59"/>
      <c r="AY33" s="60"/>
      <c r="AZ33" s="60"/>
      <c r="BG33" s="207"/>
      <c r="BH33" s="41" t="s">
        <v>1606</v>
      </c>
      <c r="BI33" s="41">
        <v>1</v>
      </c>
      <c r="BJ33" s="40">
        <v>3.85</v>
      </c>
      <c r="BK33" s="208">
        <v>3.85</v>
      </c>
      <c r="BL33" s="60"/>
      <c r="BM33" s="60"/>
      <c r="BN33" s="60"/>
      <c r="BO33" s="60"/>
      <c r="BP33" s="60"/>
      <c r="BQ33" s="60"/>
      <c r="BR33" s="223"/>
      <c r="BS33" s="60" t="s">
        <v>383</v>
      </c>
      <c r="BT33" s="224">
        <v>1</v>
      </c>
      <c r="BU33" s="228">
        <v>4.13</v>
      </c>
      <c r="BV33" s="229">
        <v>4.13</v>
      </c>
      <c r="CK33" s="61"/>
      <c r="CL33" s="64"/>
      <c r="CM33" s="64"/>
    </row>
    <row r="34" spans="2:91">
      <c r="B34" s="207" t="s">
        <v>737</v>
      </c>
      <c r="C34" s="40">
        <v>-15.46</v>
      </c>
      <c r="D34" s="40">
        <v>-7.73</v>
      </c>
      <c r="E34" s="41">
        <v>2</v>
      </c>
      <c r="F34" s="41">
        <v>200</v>
      </c>
      <c r="G34" s="40">
        <v>-9.17</v>
      </c>
      <c r="H34" s="40">
        <v>-6.29</v>
      </c>
      <c r="O34" s="207" t="s">
        <v>737</v>
      </c>
      <c r="P34" s="40">
        <v>-15.46</v>
      </c>
      <c r="R34" s="40">
        <v>-15.46</v>
      </c>
      <c r="Y34" s="253">
        <v>40235</v>
      </c>
      <c r="Z34" s="41">
        <v>8</v>
      </c>
      <c r="AA34" s="40">
        <v>51.340000000000131</v>
      </c>
      <c r="AB34" s="41">
        <v>5</v>
      </c>
      <c r="AC34" s="40">
        <v>-16.12</v>
      </c>
      <c r="AD34" s="41">
        <v>13</v>
      </c>
      <c r="AE34" s="208">
        <v>35.220000000000127</v>
      </c>
      <c r="AF34" s="60"/>
      <c r="AL34" s="253">
        <v>40267</v>
      </c>
      <c r="AM34" s="40">
        <v>26.08</v>
      </c>
      <c r="AN34" s="40">
        <v>34.410000000000565</v>
      </c>
      <c r="AO34" s="208">
        <v>60.490000000000563</v>
      </c>
      <c r="AU34" s="60"/>
      <c r="AV34" s="60"/>
      <c r="AW34" s="60"/>
      <c r="AX34" s="59"/>
      <c r="AY34" s="60"/>
      <c r="AZ34" s="61"/>
      <c r="BG34" s="207"/>
      <c r="BH34" s="41" t="s">
        <v>4628</v>
      </c>
      <c r="BI34" s="41">
        <v>1</v>
      </c>
      <c r="BJ34" s="40">
        <v>1.7599999999999998</v>
      </c>
      <c r="BK34" s="208">
        <v>1.7599999999999998</v>
      </c>
      <c r="BL34" s="60"/>
      <c r="BM34" s="60"/>
      <c r="BN34" s="60"/>
      <c r="BO34" s="60"/>
      <c r="BP34" s="60"/>
      <c r="BQ34" s="60"/>
      <c r="BR34" s="223"/>
      <c r="BS34" s="60" t="s">
        <v>4913</v>
      </c>
      <c r="BT34" s="224">
        <v>2</v>
      </c>
      <c r="BU34" s="228">
        <v>14.9</v>
      </c>
      <c r="BV34" s="229">
        <v>7.45</v>
      </c>
      <c r="CK34" s="61"/>
      <c r="CL34" s="64"/>
      <c r="CM34" s="64"/>
    </row>
    <row r="35" spans="2:91">
      <c r="B35" s="207" t="s">
        <v>785</v>
      </c>
      <c r="C35" s="40">
        <v>-14.566400000000002</v>
      </c>
      <c r="D35" s="40">
        <v>-7.2832000000000008</v>
      </c>
      <c r="E35" s="41">
        <v>2</v>
      </c>
      <c r="F35" s="41">
        <v>200</v>
      </c>
      <c r="G35" s="40">
        <v>-9.2832000000000008</v>
      </c>
      <c r="H35" s="40">
        <v>-5.2831999999999999</v>
      </c>
      <c r="O35" s="207" t="s">
        <v>785</v>
      </c>
      <c r="P35" s="40">
        <v>-14.566400000000002</v>
      </c>
      <c r="R35" s="40">
        <v>-14.566400000000002</v>
      </c>
      <c r="Y35" s="253">
        <v>40267</v>
      </c>
      <c r="Z35" s="41">
        <v>10</v>
      </c>
      <c r="AA35" s="40">
        <v>84.560000000000571</v>
      </c>
      <c r="AB35" s="41">
        <v>1</v>
      </c>
      <c r="AC35" s="40">
        <v>-26.46</v>
      </c>
      <c r="AD35" s="41">
        <v>11</v>
      </c>
      <c r="AE35" s="208">
        <v>58.10000000000057</v>
      </c>
      <c r="AF35" s="60"/>
      <c r="AL35" s="253">
        <v>40315</v>
      </c>
      <c r="AM35" s="40">
        <v>8.6599999999990871</v>
      </c>
      <c r="AN35" s="40">
        <v>-50.479999999999094</v>
      </c>
      <c r="AO35" s="208">
        <v>-41.820000000000007</v>
      </c>
      <c r="AU35" s="60"/>
      <c r="AV35" s="60"/>
      <c r="AW35" s="60"/>
      <c r="AX35" s="59"/>
      <c r="AY35" s="60"/>
      <c r="AZ35" s="61"/>
      <c r="BG35" s="209" t="s">
        <v>26</v>
      </c>
      <c r="BH35" s="252"/>
      <c r="BI35" s="252">
        <v>371</v>
      </c>
      <c r="BJ35" s="210">
        <v>479.84593999999788</v>
      </c>
      <c r="BK35" s="211">
        <v>1.2933852830188621</v>
      </c>
      <c r="BL35" s="60"/>
      <c r="BM35" s="60"/>
      <c r="BN35" s="60"/>
      <c r="BO35" s="60"/>
      <c r="BP35" s="60"/>
      <c r="BQ35" s="60"/>
      <c r="BR35" s="223"/>
      <c r="BS35" s="60" t="s">
        <v>4628</v>
      </c>
      <c r="BT35" s="224">
        <v>1</v>
      </c>
      <c r="BU35" s="228">
        <v>1.7599999999999998</v>
      </c>
      <c r="BV35" s="229">
        <v>1.7599999999999998</v>
      </c>
      <c r="CK35" s="61"/>
      <c r="CL35" s="64"/>
      <c r="CM35" s="64"/>
    </row>
    <row r="36" spans="2:91">
      <c r="B36" s="207" t="s">
        <v>903</v>
      </c>
      <c r="C36" s="40">
        <v>47.869999999998171</v>
      </c>
      <c r="D36" s="40">
        <v>7.9783333333330289</v>
      </c>
      <c r="E36" s="41">
        <v>6</v>
      </c>
      <c r="F36" s="41">
        <v>900</v>
      </c>
      <c r="G36" s="40">
        <v>-15.21</v>
      </c>
      <c r="H36" s="40">
        <v>48.179999999998181</v>
      </c>
      <c r="O36" s="207" t="s">
        <v>903</v>
      </c>
      <c r="P36" s="40">
        <v>35.529999999998182</v>
      </c>
      <c r="Q36" s="40">
        <v>12.339999999999998</v>
      </c>
      <c r="R36" s="40">
        <v>47.869999999998178</v>
      </c>
      <c r="Y36" s="253">
        <v>40315</v>
      </c>
      <c r="Z36" s="41">
        <v>5</v>
      </c>
      <c r="AA36" s="40">
        <v>-68.230000000001354</v>
      </c>
      <c r="AB36" s="41">
        <v>5</v>
      </c>
      <c r="AC36" s="40">
        <v>26.410000000001364</v>
      </c>
      <c r="AD36" s="41">
        <v>10</v>
      </c>
      <c r="AE36" s="208">
        <v>-41.819999999999993</v>
      </c>
      <c r="AF36" s="60"/>
      <c r="AL36" s="253">
        <v>40237</v>
      </c>
      <c r="AM36" s="40">
        <v>25.48</v>
      </c>
      <c r="AO36" s="208">
        <v>25.48</v>
      </c>
      <c r="AU36" s="60"/>
      <c r="AV36" s="60"/>
      <c r="AW36" s="60"/>
      <c r="AX36" s="59"/>
      <c r="AY36" s="60"/>
      <c r="AZ36" s="61"/>
      <c r="BG36" s="60"/>
      <c r="BH36" s="60"/>
      <c r="BI36" s="60"/>
      <c r="BJ36" s="59"/>
      <c r="BK36" s="59"/>
      <c r="BL36" s="60"/>
      <c r="BM36" s="60"/>
      <c r="BN36" s="60"/>
      <c r="BO36" s="60"/>
      <c r="BP36" s="60"/>
      <c r="BQ36" s="60"/>
      <c r="BR36" s="223"/>
      <c r="BS36" s="60" t="s">
        <v>5448</v>
      </c>
      <c r="BT36" s="224">
        <v>1</v>
      </c>
      <c r="BU36" s="228">
        <v>-9.25</v>
      </c>
      <c r="BV36" s="229">
        <v>-9.25</v>
      </c>
      <c r="CK36" s="61"/>
      <c r="CL36" s="64"/>
      <c r="CM36" s="64"/>
    </row>
    <row r="37" spans="2:91">
      <c r="B37" s="207" t="s">
        <v>947</v>
      </c>
      <c r="C37" s="40">
        <v>-50.2</v>
      </c>
      <c r="D37" s="40">
        <v>-50.2</v>
      </c>
      <c r="E37" s="41">
        <v>1</v>
      </c>
      <c r="F37" s="41">
        <v>100</v>
      </c>
      <c r="G37" s="40">
        <v>-50.2</v>
      </c>
      <c r="H37" s="40">
        <v>-50.2</v>
      </c>
      <c r="O37" s="207" t="s">
        <v>947</v>
      </c>
      <c r="Q37" s="40">
        <v>-50.2</v>
      </c>
      <c r="R37" s="40">
        <v>-50.2</v>
      </c>
      <c r="Y37" s="253">
        <v>40237</v>
      </c>
      <c r="Z37" s="41">
        <v>2</v>
      </c>
      <c r="AA37" s="40">
        <v>25.48</v>
      </c>
      <c r="AD37" s="41">
        <v>2</v>
      </c>
      <c r="AE37" s="208">
        <v>25.48</v>
      </c>
      <c r="AF37" s="60"/>
      <c r="AL37" s="253">
        <v>40238</v>
      </c>
      <c r="AM37" s="40">
        <v>26.040000000000454</v>
      </c>
      <c r="AO37" s="208">
        <v>26.040000000000454</v>
      </c>
      <c r="AU37" s="60"/>
      <c r="AV37" s="60"/>
      <c r="AW37" s="60"/>
      <c r="AX37" s="59"/>
      <c r="AY37" s="60"/>
      <c r="AZ37" s="61"/>
      <c r="BG37" s="60"/>
      <c r="BH37" s="60"/>
      <c r="BI37" s="60"/>
      <c r="BJ37" s="59"/>
      <c r="BK37" s="59"/>
      <c r="BL37" s="60"/>
      <c r="BM37" s="60"/>
      <c r="BN37" s="60"/>
      <c r="BO37" s="60"/>
      <c r="BP37" s="60"/>
      <c r="BQ37" s="60"/>
      <c r="BR37" s="223" t="s">
        <v>14020</v>
      </c>
      <c r="BS37" s="60" t="s">
        <v>5280</v>
      </c>
      <c r="BT37" s="224">
        <v>1</v>
      </c>
      <c r="BU37" s="228">
        <v>35.770000000000003</v>
      </c>
      <c r="BV37" s="229">
        <v>35.770000000000003</v>
      </c>
      <c r="CK37" s="61"/>
      <c r="CL37" s="64"/>
      <c r="CM37" s="64"/>
    </row>
    <row r="38" spans="2:91">
      <c r="B38" s="207" t="s">
        <v>968</v>
      </c>
      <c r="C38" s="40">
        <v>-21.009999999999998</v>
      </c>
      <c r="D38" s="40">
        <v>-7.003333333333333</v>
      </c>
      <c r="E38" s="41">
        <v>3</v>
      </c>
      <c r="F38" s="41">
        <v>300</v>
      </c>
      <c r="G38" s="40">
        <v>-8.43</v>
      </c>
      <c r="H38" s="40">
        <v>-5.15</v>
      </c>
      <c r="O38" s="207" t="s">
        <v>968</v>
      </c>
      <c r="P38" s="40">
        <v>-12.58</v>
      </c>
      <c r="Q38" s="40">
        <v>-8.43</v>
      </c>
      <c r="R38" s="40">
        <v>-21.009999999999998</v>
      </c>
      <c r="Y38" s="253">
        <v>40238</v>
      </c>
      <c r="Z38" s="41">
        <v>3</v>
      </c>
      <c r="AA38" s="40">
        <v>-27.630000000000003</v>
      </c>
      <c r="AB38" s="41">
        <v>5</v>
      </c>
      <c r="AC38" s="40">
        <v>53.670000000000456</v>
      </c>
      <c r="AD38" s="41">
        <v>8</v>
      </c>
      <c r="AE38" s="208">
        <v>26.040000000000454</v>
      </c>
      <c r="AL38" s="253">
        <v>40239</v>
      </c>
      <c r="AM38" s="40">
        <v>70.759999999999991</v>
      </c>
      <c r="AO38" s="208">
        <v>70.759999999999991</v>
      </c>
      <c r="AU38" s="60"/>
      <c r="AV38" s="60"/>
      <c r="AW38" s="60"/>
      <c r="AX38" s="59"/>
      <c r="AY38" s="60"/>
      <c r="AZ38" s="61"/>
      <c r="BG38" s="60"/>
      <c r="BH38" s="60"/>
      <c r="BI38" s="60"/>
      <c r="BJ38" s="59"/>
      <c r="BK38" s="59"/>
      <c r="BL38" s="60"/>
      <c r="BM38" s="60"/>
      <c r="BN38" s="60"/>
      <c r="BO38" s="60"/>
      <c r="BP38" s="60"/>
      <c r="BQ38" s="60"/>
      <c r="BR38" s="223"/>
      <c r="BS38" s="60" t="s">
        <v>1452</v>
      </c>
      <c r="BT38" s="224">
        <v>1</v>
      </c>
      <c r="BU38" s="228">
        <v>36.729999999999997</v>
      </c>
      <c r="BV38" s="229">
        <v>36.729999999999997</v>
      </c>
      <c r="CK38" s="61"/>
      <c r="CL38" s="64"/>
      <c r="CM38" s="64"/>
    </row>
    <row r="39" spans="2:91">
      <c r="B39" s="207" t="s">
        <v>975</v>
      </c>
      <c r="C39" s="40">
        <v>56.59</v>
      </c>
      <c r="D39" s="40">
        <v>18.863333333333333</v>
      </c>
      <c r="E39" s="41">
        <v>3</v>
      </c>
      <c r="F39" s="41">
        <v>300</v>
      </c>
      <c r="G39" s="40">
        <v>-2.4300000000000002</v>
      </c>
      <c r="H39" s="40">
        <v>51.57</v>
      </c>
      <c r="O39" s="207" t="s">
        <v>975</v>
      </c>
      <c r="P39" s="40">
        <v>56.59</v>
      </c>
      <c r="R39" s="40">
        <v>56.59</v>
      </c>
      <c r="Y39" s="253">
        <v>40239</v>
      </c>
      <c r="Z39" s="41">
        <v>4</v>
      </c>
      <c r="AA39" s="40">
        <v>25.200000000000003</v>
      </c>
      <c r="AB39" s="41">
        <v>8</v>
      </c>
      <c r="AC39" s="40">
        <v>45.56</v>
      </c>
      <c r="AD39" s="41">
        <v>12</v>
      </c>
      <c r="AE39" s="208">
        <v>70.760000000000005</v>
      </c>
      <c r="AL39" s="253">
        <v>40240</v>
      </c>
      <c r="AM39" s="40">
        <v>64.69</v>
      </c>
      <c r="AO39" s="208">
        <v>64.69</v>
      </c>
      <c r="AU39" s="60"/>
      <c r="AV39" s="60"/>
      <c r="AW39" s="60"/>
      <c r="AX39" s="59"/>
      <c r="AY39" s="60"/>
      <c r="AZ39" s="61"/>
      <c r="BG39" s="60"/>
      <c r="BH39" s="60"/>
      <c r="BI39" s="60"/>
      <c r="BJ39" s="59"/>
      <c r="BK39" s="59"/>
      <c r="BL39" s="60"/>
      <c r="BM39" s="60"/>
      <c r="BN39" s="60"/>
      <c r="BO39" s="60"/>
      <c r="BP39" s="60"/>
      <c r="BQ39" s="60"/>
      <c r="BR39" s="223"/>
      <c r="BS39" s="60" t="s">
        <v>1225</v>
      </c>
      <c r="BT39" s="224">
        <v>1</v>
      </c>
      <c r="BU39" s="228">
        <v>30.84</v>
      </c>
      <c r="BV39" s="229">
        <v>30.84</v>
      </c>
      <c r="CK39" s="61"/>
      <c r="CL39" s="64"/>
      <c r="CM39" s="64"/>
    </row>
    <row r="40" spans="2:91">
      <c r="B40" s="207" t="s">
        <v>986</v>
      </c>
      <c r="C40" s="40">
        <v>37.160000000000004</v>
      </c>
      <c r="D40" s="40">
        <v>9.2900000000000009</v>
      </c>
      <c r="E40" s="41">
        <v>4</v>
      </c>
      <c r="F40" s="41">
        <v>500</v>
      </c>
      <c r="G40" s="40">
        <v>-24.58</v>
      </c>
      <c r="H40" s="40">
        <v>45.14</v>
      </c>
      <c r="O40" s="207" t="s">
        <v>986</v>
      </c>
      <c r="P40" s="40">
        <v>-34.78</v>
      </c>
      <c r="Q40" s="40">
        <v>71.94</v>
      </c>
      <c r="R40" s="40">
        <v>37.159999999999997</v>
      </c>
      <c r="Y40" s="253">
        <v>40240</v>
      </c>
      <c r="Z40" s="41">
        <v>10</v>
      </c>
      <c r="AA40" s="40">
        <v>84.03</v>
      </c>
      <c r="AB40" s="41">
        <v>3</v>
      </c>
      <c r="AC40" s="40">
        <v>-19.340000000000003</v>
      </c>
      <c r="AD40" s="41">
        <v>13</v>
      </c>
      <c r="AE40" s="208">
        <v>64.69</v>
      </c>
      <c r="AL40" s="253">
        <v>40241</v>
      </c>
      <c r="AM40" s="40">
        <v>-45.973330000000004</v>
      </c>
      <c r="AO40" s="208">
        <v>-45.973330000000004</v>
      </c>
      <c r="AU40" s="60"/>
      <c r="AV40" s="60"/>
      <c r="AW40" s="60"/>
      <c r="AX40" s="59"/>
      <c r="AY40" s="60"/>
      <c r="AZ40" s="61"/>
      <c r="BG40" s="60"/>
      <c r="BH40" s="60"/>
      <c r="BI40" s="60"/>
      <c r="BJ40" s="59"/>
      <c r="BK40" s="59"/>
      <c r="BL40" s="60"/>
      <c r="BM40" s="60"/>
      <c r="BN40" s="60"/>
      <c r="BO40" s="60"/>
      <c r="BP40" s="60"/>
      <c r="BQ40" s="60"/>
      <c r="BR40" s="223"/>
      <c r="BS40" s="60" t="s">
        <v>4773</v>
      </c>
      <c r="BT40" s="224">
        <v>1</v>
      </c>
      <c r="BU40" s="228">
        <v>29.73</v>
      </c>
      <c r="BV40" s="229">
        <v>29.73</v>
      </c>
      <c r="CK40" s="61"/>
      <c r="CL40" s="64"/>
      <c r="CM40" s="64"/>
    </row>
    <row r="41" spans="2:91">
      <c r="B41" s="207" t="s">
        <v>1008</v>
      </c>
      <c r="C41" s="40">
        <v>26.32</v>
      </c>
      <c r="D41" s="40">
        <v>13.16</v>
      </c>
      <c r="E41" s="41">
        <v>2</v>
      </c>
      <c r="F41" s="41">
        <v>200</v>
      </c>
      <c r="G41" s="40">
        <v>13.16</v>
      </c>
      <c r="H41" s="40">
        <v>13.16</v>
      </c>
      <c r="O41" s="207" t="s">
        <v>1008</v>
      </c>
      <c r="P41" s="40">
        <v>26.32</v>
      </c>
      <c r="R41" s="40">
        <v>26.32</v>
      </c>
      <c r="Y41" s="253">
        <v>40241</v>
      </c>
      <c r="Z41" s="41">
        <v>2</v>
      </c>
      <c r="AA41" s="40">
        <v>-45.973330000000004</v>
      </c>
      <c r="AD41" s="41">
        <v>2</v>
      </c>
      <c r="AE41" s="208">
        <v>-45.973330000000004</v>
      </c>
      <c r="AL41" s="209" t="s">
        <v>26</v>
      </c>
      <c r="AM41" s="210">
        <v>455.63593999999659</v>
      </c>
      <c r="AN41" s="210">
        <v>-13.649999999998528</v>
      </c>
      <c r="AO41" s="211">
        <v>441.9859399999981</v>
      </c>
      <c r="AU41" s="60"/>
      <c r="AV41" s="60"/>
      <c r="AW41" s="60"/>
      <c r="AX41" s="59"/>
      <c r="AY41" s="60"/>
      <c r="AZ41" s="61"/>
      <c r="BG41" s="60"/>
      <c r="BH41" s="60"/>
      <c r="BI41" s="60"/>
      <c r="BJ41" s="59"/>
      <c r="BK41" s="59"/>
      <c r="BL41" s="60"/>
      <c r="BM41" s="60"/>
      <c r="BN41" s="60"/>
      <c r="BO41" s="60"/>
      <c r="BP41" s="60"/>
      <c r="BQ41" s="60"/>
      <c r="BR41" s="223" t="s">
        <v>14022</v>
      </c>
      <c r="BS41" s="60" t="s">
        <v>4175</v>
      </c>
      <c r="BT41" s="224">
        <v>1</v>
      </c>
      <c r="BU41" s="228">
        <v>-7.12</v>
      </c>
      <c r="BV41" s="229">
        <v>-7.12</v>
      </c>
      <c r="CK41" s="61"/>
      <c r="CL41" s="64"/>
      <c r="CM41" s="64"/>
    </row>
    <row r="42" spans="2:91">
      <c r="B42" s="207" t="s">
        <v>6664</v>
      </c>
      <c r="C42" s="40">
        <v>-0.8400000000000003</v>
      </c>
      <c r="D42" s="40">
        <v>-0.8400000000000003</v>
      </c>
      <c r="E42" s="41">
        <v>1</v>
      </c>
      <c r="F42" s="41">
        <v>100</v>
      </c>
      <c r="G42" s="40">
        <v>-0.8400000000000003</v>
      </c>
      <c r="H42" s="40">
        <v>-0.8400000000000003</v>
      </c>
      <c r="O42" s="207" t="s">
        <v>6664</v>
      </c>
      <c r="P42" s="40">
        <v>-0.8400000000000003</v>
      </c>
      <c r="R42" s="40">
        <v>-0.8400000000000003</v>
      </c>
      <c r="Y42" s="209" t="s">
        <v>26</v>
      </c>
      <c r="Z42" s="252">
        <v>203</v>
      </c>
      <c r="AA42" s="210">
        <v>599.60097999999743</v>
      </c>
      <c r="AB42" s="252">
        <v>168</v>
      </c>
      <c r="AC42" s="210">
        <v>-119.75503999999945</v>
      </c>
      <c r="AD42" s="252">
        <v>371</v>
      </c>
      <c r="AE42" s="211">
        <v>479.84593999999811</v>
      </c>
      <c r="AL42" s="61"/>
      <c r="AM42" s="64"/>
      <c r="AU42" s="60"/>
      <c r="AV42" s="60"/>
      <c r="AW42" s="60"/>
      <c r="AX42" s="59"/>
      <c r="AY42" s="60"/>
      <c r="AZ42" s="61"/>
      <c r="BG42" s="60"/>
      <c r="BH42" s="60"/>
      <c r="BI42" s="60"/>
      <c r="BJ42" s="59"/>
      <c r="BK42" s="59"/>
      <c r="BL42" s="60"/>
      <c r="BM42" s="60"/>
      <c r="BN42" s="60"/>
      <c r="BO42" s="60"/>
      <c r="BP42" s="60"/>
      <c r="BQ42" s="60"/>
      <c r="BR42" s="223"/>
      <c r="BS42" s="60" t="s">
        <v>3371</v>
      </c>
      <c r="BT42" s="224">
        <v>1</v>
      </c>
      <c r="BU42" s="228">
        <v>13.6</v>
      </c>
      <c r="BV42" s="229">
        <v>13.6</v>
      </c>
      <c r="CK42" s="61"/>
      <c r="CL42" s="64"/>
      <c r="CM42" s="64"/>
    </row>
    <row r="43" spans="2:91">
      <c r="B43" s="207" t="s">
        <v>6666</v>
      </c>
      <c r="C43" s="40">
        <v>41.320000000000455</v>
      </c>
      <c r="D43" s="40">
        <v>41.320000000000455</v>
      </c>
      <c r="E43" s="41">
        <v>1</v>
      </c>
      <c r="F43" s="41">
        <v>100</v>
      </c>
      <c r="G43" s="40">
        <v>41.320000000000455</v>
      </c>
      <c r="H43" s="40">
        <v>41.320000000000455</v>
      </c>
      <c r="O43" s="207" t="s">
        <v>6666</v>
      </c>
      <c r="P43" s="40">
        <v>41.320000000000455</v>
      </c>
      <c r="R43" s="40">
        <v>41.320000000000455</v>
      </c>
      <c r="Y43" s="60"/>
      <c r="Z43" s="60"/>
      <c r="AA43" s="59"/>
      <c r="AB43" s="60"/>
      <c r="AC43" s="59"/>
      <c r="AD43" s="60"/>
      <c r="AE43" s="59"/>
      <c r="AL43" s="61"/>
      <c r="AM43" s="64"/>
      <c r="AU43" s="60"/>
      <c r="AV43" s="60"/>
      <c r="AW43" s="60"/>
      <c r="AX43" s="59"/>
      <c r="AY43" s="60"/>
      <c r="AZ43" s="61"/>
      <c r="BG43" s="60"/>
      <c r="BH43" s="60"/>
      <c r="BI43" s="60"/>
      <c r="BJ43" s="59"/>
      <c r="BK43" s="59"/>
      <c r="BL43" s="60"/>
      <c r="BM43" s="60"/>
      <c r="BN43" s="60"/>
      <c r="BO43" s="60"/>
      <c r="BP43" s="60"/>
      <c r="BQ43" s="60"/>
      <c r="BR43" s="223"/>
      <c r="BS43" s="60" t="s">
        <v>1452</v>
      </c>
      <c r="BT43" s="224">
        <v>1</v>
      </c>
      <c r="BU43" s="228">
        <v>24.760000000000453</v>
      </c>
      <c r="BV43" s="229">
        <v>24.760000000000453</v>
      </c>
      <c r="CK43" s="61"/>
      <c r="CL43" s="64"/>
      <c r="CM43" s="64"/>
    </row>
    <row r="44" spans="2:91">
      <c r="B44" s="207" t="s">
        <v>6668</v>
      </c>
      <c r="C44" s="40">
        <v>0.75999999999999979</v>
      </c>
      <c r="D44" s="40">
        <v>0.75999999999999979</v>
      </c>
      <c r="E44" s="41">
        <v>1</v>
      </c>
      <c r="F44" s="41">
        <v>100</v>
      </c>
      <c r="G44" s="40">
        <v>0.75999999999999979</v>
      </c>
      <c r="H44" s="40">
        <v>0.75999999999999979</v>
      </c>
      <c r="O44" s="207" t="s">
        <v>6668</v>
      </c>
      <c r="P44" s="40">
        <v>0.75999999999999979</v>
      </c>
      <c r="R44" s="40">
        <v>0.75999999999999979</v>
      </c>
      <c r="Y44" s="60"/>
      <c r="Z44" s="60"/>
      <c r="AA44" s="59"/>
      <c r="AB44" s="60"/>
      <c r="AC44" s="59"/>
      <c r="AD44" s="60"/>
      <c r="AE44" s="59"/>
      <c r="AL44" s="61"/>
      <c r="AM44" s="64"/>
      <c r="AU44" s="60"/>
      <c r="AV44" s="60"/>
      <c r="AW44" s="60"/>
      <c r="AX44" s="59"/>
      <c r="AY44" s="60"/>
      <c r="AZ44" s="61"/>
      <c r="BG44" s="60"/>
      <c r="BH44" s="60"/>
      <c r="BI44" s="60"/>
      <c r="BJ44" s="59"/>
      <c r="BK44" s="59"/>
      <c r="BL44" s="60"/>
      <c r="BM44" s="60"/>
      <c r="BN44" s="60"/>
      <c r="BO44" s="60"/>
      <c r="BP44" s="60"/>
      <c r="BQ44" s="60"/>
      <c r="BR44" s="223"/>
      <c r="BS44" s="60" t="s">
        <v>731</v>
      </c>
      <c r="BT44" s="224">
        <v>1</v>
      </c>
      <c r="BU44" s="228">
        <v>-11.35</v>
      </c>
      <c r="BV44" s="229">
        <v>-11.35</v>
      </c>
      <c r="CK44" s="61"/>
      <c r="CL44" s="64"/>
      <c r="CM44" s="64"/>
    </row>
    <row r="45" spans="2:91">
      <c r="B45" s="207" t="s">
        <v>6670</v>
      </c>
      <c r="C45" s="40">
        <v>-6.8299999999998864</v>
      </c>
      <c r="D45" s="40">
        <v>-6.8299999999998864</v>
      </c>
      <c r="E45" s="41">
        <v>1</v>
      </c>
      <c r="F45" s="41">
        <v>100</v>
      </c>
      <c r="G45" s="40">
        <v>-6.8299999999998864</v>
      </c>
      <c r="H45" s="208">
        <v>-6.8299999999998864</v>
      </c>
      <c r="O45" s="207" t="s">
        <v>6670</v>
      </c>
      <c r="P45" s="40">
        <v>-6.8299999999998864</v>
      </c>
      <c r="R45" s="208">
        <v>-6.8299999999998864</v>
      </c>
      <c r="Y45" s="60"/>
      <c r="Z45" s="60"/>
      <c r="AA45" s="59"/>
      <c r="AB45" s="60"/>
      <c r="AC45" s="59"/>
      <c r="AD45" s="60"/>
      <c r="AE45" s="59"/>
      <c r="AL45" s="61"/>
      <c r="AM45" s="64"/>
      <c r="AU45" s="60"/>
      <c r="AV45" s="60"/>
      <c r="AW45" s="60"/>
      <c r="AX45" s="59"/>
      <c r="AY45" s="60"/>
      <c r="AZ45" s="61"/>
      <c r="BG45" s="60"/>
      <c r="BH45" s="60"/>
      <c r="BI45" s="60"/>
      <c r="BJ45" s="59"/>
      <c r="BK45" s="59"/>
      <c r="BL45" s="60"/>
      <c r="BM45" s="60"/>
      <c r="BN45" s="60"/>
      <c r="BO45" s="60"/>
      <c r="BP45" s="60"/>
      <c r="BQ45" s="60"/>
      <c r="BR45" s="223"/>
      <c r="BS45" s="60" t="s">
        <v>1606</v>
      </c>
      <c r="BT45" s="224">
        <v>1</v>
      </c>
      <c r="BU45" s="228">
        <v>3.85</v>
      </c>
      <c r="BV45" s="229">
        <v>3.85</v>
      </c>
      <c r="CK45" s="61"/>
      <c r="CL45" s="64"/>
      <c r="CM45" s="64"/>
    </row>
    <row r="46" spans="2:91">
      <c r="B46" s="207" t="s">
        <v>6672</v>
      </c>
      <c r="C46" s="40">
        <v>-13.2</v>
      </c>
      <c r="D46" s="40">
        <v>-13.2</v>
      </c>
      <c r="E46" s="41">
        <v>1</v>
      </c>
      <c r="F46" s="41">
        <v>100</v>
      </c>
      <c r="G46" s="40">
        <v>-13.2</v>
      </c>
      <c r="H46" s="208">
        <v>-13.2</v>
      </c>
      <c r="O46" s="207" t="s">
        <v>6672</v>
      </c>
      <c r="Q46" s="40">
        <v>-13.2</v>
      </c>
      <c r="R46" s="208">
        <v>-13.2</v>
      </c>
      <c r="Y46" s="60"/>
      <c r="Z46" s="60"/>
      <c r="AA46" s="59"/>
      <c r="AB46" s="60"/>
      <c r="AC46" s="59"/>
      <c r="AD46" s="60"/>
      <c r="AE46" s="59"/>
      <c r="AL46" s="61"/>
      <c r="AM46" s="64"/>
      <c r="AU46" s="60"/>
      <c r="AV46" s="60"/>
      <c r="AW46" s="60"/>
      <c r="AX46" s="59"/>
      <c r="AY46" s="60"/>
      <c r="AZ46" s="61"/>
      <c r="BG46" s="60"/>
      <c r="BH46" s="60"/>
      <c r="BI46" s="60"/>
      <c r="BJ46" s="59"/>
      <c r="BK46" s="59"/>
      <c r="BL46" s="60"/>
      <c r="BM46" s="60"/>
      <c r="BN46" s="60"/>
      <c r="BO46" s="60"/>
      <c r="BP46" s="60"/>
      <c r="BQ46" s="60"/>
      <c r="BR46" s="223"/>
      <c r="BS46" s="60" t="s">
        <v>3436</v>
      </c>
      <c r="BT46" s="224">
        <v>1</v>
      </c>
      <c r="BU46" s="228">
        <v>-0.84000000000000008</v>
      </c>
      <c r="BV46" s="229">
        <v>-0.84000000000000008</v>
      </c>
      <c r="CK46" s="61"/>
      <c r="CL46" s="64"/>
      <c r="CM46" s="64"/>
    </row>
    <row r="47" spans="2:91">
      <c r="B47" s="207" t="s">
        <v>6674</v>
      </c>
      <c r="C47" s="40">
        <v>-25.079999999998179</v>
      </c>
      <c r="D47" s="40">
        <v>-25.079999999998179</v>
      </c>
      <c r="E47" s="41">
        <v>1</v>
      </c>
      <c r="F47" s="41">
        <v>200</v>
      </c>
      <c r="G47" s="40">
        <v>-25.079999999998179</v>
      </c>
      <c r="H47" s="208">
        <v>-25.079999999998179</v>
      </c>
      <c r="O47" s="207" t="s">
        <v>6674</v>
      </c>
      <c r="Q47" s="40">
        <v>-25.079999999998179</v>
      </c>
      <c r="R47" s="208">
        <v>-25.079999999998179</v>
      </c>
      <c r="Y47" s="60"/>
      <c r="Z47" s="60"/>
      <c r="AA47" s="59"/>
      <c r="AB47" s="60"/>
      <c r="AC47" s="59"/>
      <c r="AD47" s="60"/>
      <c r="AE47" s="59"/>
      <c r="AL47" s="61"/>
      <c r="AM47" s="64"/>
      <c r="AU47" s="60"/>
      <c r="AV47" s="60"/>
      <c r="AW47" s="60"/>
      <c r="AX47" s="59"/>
      <c r="AY47" s="60"/>
      <c r="AZ47" s="61"/>
      <c r="BG47" s="60"/>
      <c r="BH47" s="60"/>
      <c r="BI47" s="60"/>
      <c r="BJ47" s="59"/>
      <c r="BK47" s="59"/>
      <c r="BL47" s="60"/>
      <c r="BM47" s="60"/>
      <c r="BN47" s="60"/>
      <c r="BO47" s="60"/>
      <c r="BP47" s="60"/>
      <c r="BQ47" s="60"/>
      <c r="BR47" s="230" t="s">
        <v>26</v>
      </c>
      <c r="BS47" s="231"/>
      <c r="BT47" s="232">
        <v>371</v>
      </c>
      <c r="BU47" s="233">
        <v>479.84593999999748</v>
      </c>
      <c r="BV47" s="234">
        <v>1.2933852830188612</v>
      </c>
      <c r="CK47" s="61"/>
      <c r="CL47" s="64"/>
      <c r="CM47" s="64"/>
    </row>
    <row r="48" spans="2:91" ht="15">
      <c r="B48" s="207" t="s">
        <v>6676</v>
      </c>
      <c r="C48" s="40">
        <v>-12.200000000000909</v>
      </c>
      <c r="D48" s="40">
        <v>-12.200000000000909</v>
      </c>
      <c r="E48" s="41">
        <v>1</v>
      </c>
      <c r="F48" s="41">
        <v>100</v>
      </c>
      <c r="G48" s="40">
        <v>-12.200000000000909</v>
      </c>
      <c r="H48" s="208">
        <v>-12.200000000000909</v>
      </c>
      <c r="O48" s="207" t="s">
        <v>6676</v>
      </c>
      <c r="P48" s="40">
        <v>-12.200000000000909</v>
      </c>
      <c r="R48" s="208">
        <v>-12.200000000000909</v>
      </c>
      <c r="Y48" s="60"/>
      <c r="Z48" s="60"/>
      <c r="AA48" s="59"/>
      <c r="AB48" s="60"/>
      <c r="AC48" s="59"/>
      <c r="AD48" s="60"/>
      <c r="AE48" s="59"/>
      <c r="AL48" s="61"/>
      <c r="AM48" s="64"/>
      <c r="AU48" s="60"/>
      <c r="AV48" s="60"/>
      <c r="AW48" s="60"/>
      <c r="AX48" s="59"/>
      <c r="AY48" s="60"/>
      <c r="AZ48" s="61"/>
      <c r="BG48" s="60"/>
      <c r="BH48" s="60"/>
      <c r="BI48" s="60"/>
      <c r="BJ48" s="59"/>
      <c r="BK48" s="59"/>
      <c r="BL48" s="60"/>
      <c r="BM48" s="60"/>
      <c r="BN48" s="60"/>
      <c r="BO48" s="60"/>
      <c r="BP48" s="60"/>
      <c r="BQ48" s="60"/>
      <c r="BR48"/>
      <c r="BS48"/>
      <c r="BT48"/>
      <c r="BU48"/>
      <c r="BV48"/>
      <c r="CK48" s="61"/>
      <c r="CL48" s="64"/>
      <c r="CM48" s="64"/>
    </row>
    <row r="49" spans="2:91" ht="15">
      <c r="B49" s="207" t="s">
        <v>1031</v>
      </c>
      <c r="C49" s="40">
        <v>-5.2831999999999999</v>
      </c>
      <c r="D49" s="40">
        <v>-5.2831999999999999</v>
      </c>
      <c r="E49" s="41">
        <v>1</v>
      </c>
      <c r="F49" s="41">
        <v>100</v>
      </c>
      <c r="G49" s="40">
        <v>-5.2831999999999999</v>
      </c>
      <c r="H49" s="208">
        <v>-5.2831999999999999</v>
      </c>
      <c r="O49" s="207" t="s">
        <v>1031</v>
      </c>
      <c r="Q49" s="40">
        <v>-5.2831999999999999</v>
      </c>
      <c r="R49" s="208">
        <v>-5.2831999999999999</v>
      </c>
      <c r="Y49" s="60"/>
      <c r="Z49" s="60"/>
      <c r="AA49" s="59"/>
      <c r="AB49" s="60"/>
      <c r="AC49" s="59"/>
      <c r="AD49" s="60"/>
      <c r="AE49" s="59"/>
      <c r="AL49" s="61"/>
      <c r="AM49" s="64"/>
      <c r="AU49" s="60"/>
      <c r="AV49" s="60"/>
      <c r="AW49" s="60"/>
      <c r="AX49" s="59"/>
      <c r="AY49" s="60"/>
      <c r="AZ49" s="61"/>
      <c r="BG49" s="60"/>
      <c r="BH49" s="60"/>
      <c r="BI49" s="60"/>
      <c r="BJ49" s="59"/>
      <c r="BK49" s="59"/>
      <c r="BL49" s="60"/>
      <c r="BM49" s="60"/>
      <c r="BN49" s="60"/>
      <c r="BO49" s="60"/>
      <c r="BP49" s="60"/>
      <c r="BQ49" s="60"/>
      <c r="BR49"/>
      <c r="BS49"/>
      <c r="BT49"/>
      <c r="BU49"/>
      <c r="BV49"/>
      <c r="CK49" s="61"/>
      <c r="CL49" s="64"/>
      <c r="CM49" s="64"/>
    </row>
    <row r="50" spans="2:91" ht="15">
      <c r="B50" s="207" t="s">
        <v>1068</v>
      </c>
      <c r="C50" s="40">
        <v>61.403480000000002</v>
      </c>
      <c r="D50" s="40">
        <v>15.35087</v>
      </c>
      <c r="E50" s="41">
        <v>4</v>
      </c>
      <c r="F50" s="41">
        <v>400</v>
      </c>
      <c r="G50" s="40">
        <v>-13.39913</v>
      </c>
      <c r="H50" s="208">
        <v>48.60087</v>
      </c>
      <c r="O50" s="207" t="s">
        <v>1068</v>
      </c>
      <c r="P50" s="40">
        <v>34.60087</v>
      </c>
      <c r="Q50" s="40">
        <v>26.802610000000001</v>
      </c>
      <c r="R50" s="208">
        <v>61.403480000000002</v>
      </c>
      <c r="Y50" s="60"/>
      <c r="Z50" s="60"/>
      <c r="AA50" s="59"/>
      <c r="AB50" s="60"/>
      <c r="AC50" s="59"/>
      <c r="AD50" s="60"/>
      <c r="AE50" s="59"/>
      <c r="AL50" s="61"/>
      <c r="AM50" s="64"/>
      <c r="AU50" s="60"/>
      <c r="AV50" s="60"/>
      <c r="AW50" s="60"/>
      <c r="AX50" s="59"/>
      <c r="AY50" s="60"/>
      <c r="AZ50" s="61"/>
      <c r="BG50" s="60"/>
      <c r="BH50" s="60"/>
      <c r="BI50" s="60"/>
      <c r="BJ50" s="59"/>
      <c r="BK50" s="59"/>
      <c r="BL50" s="60"/>
      <c r="BM50" s="60"/>
      <c r="BN50" s="60"/>
      <c r="BO50" s="60"/>
      <c r="BP50" s="60"/>
      <c r="BQ50" s="60"/>
      <c r="BR50"/>
      <c r="BS50"/>
      <c r="BT50"/>
      <c r="BU50"/>
      <c r="BV50"/>
      <c r="CK50" s="61"/>
      <c r="CL50" s="64"/>
      <c r="CM50" s="64"/>
    </row>
    <row r="51" spans="2:91" ht="15">
      <c r="B51" s="207" t="s">
        <v>1128</v>
      </c>
      <c r="C51" s="40">
        <v>-19.239000000000001</v>
      </c>
      <c r="D51" s="40">
        <v>-6.4130000000000003</v>
      </c>
      <c r="E51" s="41">
        <v>3</v>
      </c>
      <c r="F51" s="41">
        <v>300</v>
      </c>
      <c r="G51" s="40">
        <v>-6.4130000000000003</v>
      </c>
      <c r="H51" s="208">
        <v>-6.4130000000000003</v>
      </c>
      <c r="O51" s="207" t="s">
        <v>1128</v>
      </c>
      <c r="P51" s="40">
        <v>-19.239000000000001</v>
      </c>
      <c r="R51" s="208">
        <v>-19.239000000000001</v>
      </c>
      <c r="Y51" s="60"/>
      <c r="Z51" s="60"/>
      <c r="AA51" s="59"/>
      <c r="AB51" s="60"/>
      <c r="AC51" s="59"/>
      <c r="AD51" s="60"/>
      <c r="AE51" s="59"/>
      <c r="AL51" s="61"/>
      <c r="AM51" s="64"/>
      <c r="AU51" s="60"/>
      <c r="AV51" s="60"/>
      <c r="AW51" s="60"/>
      <c r="AX51" s="59"/>
      <c r="AY51" s="60"/>
      <c r="AZ51" s="61"/>
      <c r="BG51" s="60"/>
      <c r="BH51" s="60"/>
      <c r="BI51" s="60"/>
      <c r="BJ51" s="59"/>
      <c r="BK51" s="59"/>
      <c r="BL51" s="60"/>
      <c r="BM51" s="60"/>
      <c r="BN51" s="60"/>
      <c r="BO51" s="60"/>
      <c r="BP51" s="60"/>
      <c r="BQ51" s="60"/>
      <c r="BR51"/>
      <c r="BS51"/>
      <c r="BT51"/>
      <c r="BU51"/>
      <c r="BV51"/>
      <c r="CK51" s="61"/>
      <c r="CL51" s="64"/>
      <c r="CM51" s="64"/>
    </row>
    <row r="52" spans="2:91" ht="15">
      <c r="B52" s="207" t="s">
        <v>1158</v>
      </c>
      <c r="C52" s="40">
        <v>-32.120000000000005</v>
      </c>
      <c r="D52" s="40">
        <v>-8.0300000000000011</v>
      </c>
      <c r="E52" s="41">
        <v>4</v>
      </c>
      <c r="F52" s="41">
        <v>400</v>
      </c>
      <c r="G52" s="40">
        <v>-8.49</v>
      </c>
      <c r="H52" s="208">
        <v>-7.21</v>
      </c>
      <c r="O52" s="207" t="s">
        <v>1158</v>
      </c>
      <c r="Q52" s="40">
        <v>-32.120000000000005</v>
      </c>
      <c r="R52" s="208">
        <v>-32.120000000000005</v>
      </c>
      <c r="Y52" s="60"/>
      <c r="Z52" s="60"/>
      <c r="AA52" s="59"/>
      <c r="AB52" s="60"/>
      <c r="AC52" s="59"/>
      <c r="AD52" s="60"/>
      <c r="AE52" s="59"/>
      <c r="AL52" s="61"/>
      <c r="AM52" s="64"/>
      <c r="AU52" s="60"/>
      <c r="AV52" s="60"/>
      <c r="AW52" s="60"/>
      <c r="AX52" s="59"/>
      <c r="AY52" s="60"/>
      <c r="AZ52" s="61"/>
      <c r="BG52" s="60"/>
      <c r="BH52" s="60"/>
      <c r="BI52" s="60"/>
      <c r="BJ52" s="59"/>
      <c r="BK52" s="59"/>
      <c r="BL52" s="60"/>
      <c r="BM52" s="60"/>
      <c r="BN52" s="60"/>
      <c r="BO52" s="60"/>
      <c r="BP52" s="60"/>
      <c r="BQ52" s="60"/>
      <c r="BR52"/>
      <c r="BS52"/>
      <c r="BT52"/>
      <c r="BU52"/>
      <c r="BV52"/>
    </row>
    <row r="53" spans="2:91" ht="15">
      <c r="B53" s="207" t="s">
        <v>1175</v>
      </c>
      <c r="C53" s="40">
        <v>3.37</v>
      </c>
      <c r="D53" s="40">
        <v>3.37</v>
      </c>
      <c r="E53" s="41">
        <v>1</v>
      </c>
      <c r="F53" s="41">
        <v>100</v>
      </c>
      <c r="G53" s="40">
        <v>3.37</v>
      </c>
      <c r="H53" s="208">
        <v>3.37</v>
      </c>
      <c r="O53" s="207" t="s">
        <v>1175</v>
      </c>
      <c r="P53" s="40">
        <v>3.37</v>
      </c>
      <c r="R53" s="208">
        <v>3.37</v>
      </c>
      <c r="Y53" s="60"/>
      <c r="Z53" s="60"/>
      <c r="AA53" s="59"/>
      <c r="AB53" s="60"/>
      <c r="AC53" s="59"/>
      <c r="AD53" s="60"/>
      <c r="AE53" s="59"/>
      <c r="AL53" s="61"/>
      <c r="AM53" s="64"/>
      <c r="AU53" s="60"/>
      <c r="AV53" s="60"/>
      <c r="AW53" s="60"/>
      <c r="AX53" s="59"/>
      <c r="AY53" s="60"/>
      <c r="AZ53" s="61"/>
      <c r="BG53" s="60"/>
      <c r="BH53" s="60"/>
      <c r="BI53" s="60"/>
      <c r="BJ53" s="59"/>
      <c r="BK53" s="59"/>
      <c r="BL53" s="60"/>
      <c r="BM53" s="60"/>
      <c r="BN53" s="60"/>
      <c r="BO53" s="60"/>
      <c r="BP53" s="60"/>
      <c r="BQ53" s="60"/>
      <c r="BR53"/>
      <c r="BS53"/>
      <c r="BT53"/>
      <c r="BU53"/>
      <c r="BV53"/>
    </row>
    <row r="54" spans="2:91" ht="15">
      <c r="B54" s="207" t="s">
        <v>1209</v>
      </c>
      <c r="C54" s="40">
        <v>-19.400000000000908</v>
      </c>
      <c r="D54" s="40">
        <v>-19.400000000000908</v>
      </c>
      <c r="E54" s="41">
        <v>1</v>
      </c>
      <c r="F54" s="41">
        <v>100</v>
      </c>
      <c r="G54" s="40">
        <v>-19.400000000000908</v>
      </c>
      <c r="H54" s="208">
        <v>-19.400000000000908</v>
      </c>
      <c r="O54" s="207" t="s">
        <v>1209</v>
      </c>
      <c r="P54" s="40">
        <v>-19.400000000000908</v>
      </c>
      <c r="R54" s="208">
        <v>-19.400000000000908</v>
      </c>
      <c r="Y54" s="61"/>
      <c r="Z54" s="61"/>
      <c r="AA54" s="64"/>
      <c r="AB54" s="61"/>
      <c r="AC54" s="64"/>
      <c r="AD54" s="61"/>
      <c r="AL54" s="61"/>
      <c r="AM54" s="64"/>
      <c r="AU54" s="61"/>
      <c r="AV54" s="61"/>
      <c r="AW54" s="61"/>
      <c r="AX54" s="64"/>
      <c r="AY54" s="61"/>
      <c r="AZ54" s="61"/>
      <c r="BG54" s="60"/>
      <c r="BH54" s="60"/>
      <c r="BI54" s="60"/>
      <c r="BJ54" s="59"/>
      <c r="BK54" s="59"/>
      <c r="BL54" s="60"/>
      <c r="BM54" s="60"/>
      <c r="BN54" s="60"/>
      <c r="BO54" s="60"/>
      <c r="BP54" s="60"/>
      <c r="BQ54" s="60"/>
      <c r="BR54"/>
      <c r="BS54"/>
      <c r="BT54"/>
      <c r="BU54"/>
      <c r="BV54"/>
    </row>
    <row r="55" spans="2:91" ht="15">
      <c r="B55" s="207" t="s">
        <v>96</v>
      </c>
      <c r="C55" s="40">
        <v>-9.33</v>
      </c>
      <c r="D55" s="40">
        <v>-9.33</v>
      </c>
      <c r="E55" s="41">
        <v>1</v>
      </c>
      <c r="F55" s="41">
        <v>100</v>
      </c>
      <c r="G55" s="40">
        <v>-9.33</v>
      </c>
      <c r="H55" s="208">
        <v>-9.33</v>
      </c>
      <c r="O55" s="207" t="s">
        <v>96</v>
      </c>
      <c r="P55" s="40">
        <v>-9.33</v>
      </c>
      <c r="R55" s="208">
        <v>-9.33</v>
      </c>
      <c r="Y55" s="61"/>
      <c r="Z55" s="61"/>
      <c r="AA55" s="64"/>
      <c r="AB55" s="61"/>
      <c r="AC55" s="64"/>
      <c r="AD55" s="61"/>
      <c r="AL55" s="61"/>
      <c r="AM55" s="64"/>
      <c r="AU55" s="61"/>
      <c r="AV55" s="61"/>
      <c r="AW55" s="61"/>
      <c r="AX55" s="64"/>
      <c r="AY55" s="61"/>
      <c r="AZ55" s="61"/>
      <c r="BG55" s="60"/>
      <c r="BH55" s="60"/>
      <c r="BI55" s="60"/>
      <c r="BJ55" s="59"/>
      <c r="BK55" s="59"/>
      <c r="BL55" s="60"/>
      <c r="BM55" s="60"/>
      <c r="BN55" s="60"/>
      <c r="BO55" s="60"/>
      <c r="BP55" s="60"/>
      <c r="BQ55" s="60"/>
      <c r="BR55"/>
      <c r="BS55"/>
      <c r="BT55"/>
      <c r="BU55"/>
      <c r="BV55"/>
    </row>
    <row r="56" spans="2:91" ht="15">
      <c r="B56" s="207" t="s">
        <v>1216</v>
      </c>
      <c r="C56" s="40">
        <v>86.800000000000011</v>
      </c>
      <c r="D56" s="40">
        <v>43.400000000000006</v>
      </c>
      <c r="E56" s="41">
        <v>2</v>
      </c>
      <c r="F56" s="41">
        <v>200</v>
      </c>
      <c r="G56" s="40">
        <v>42.28</v>
      </c>
      <c r="H56" s="208">
        <v>44.52</v>
      </c>
      <c r="O56" s="207" t="s">
        <v>1216</v>
      </c>
      <c r="P56" s="40">
        <v>86.800000000000011</v>
      </c>
      <c r="R56" s="208">
        <v>86.800000000000011</v>
      </c>
      <c r="Y56" s="61"/>
      <c r="Z56" s="61"/>
      <c r="AA56" s="64"/>
      <c r="AB56" s="61"/>
      <c r="AC56" s="64"/>
      <c r="AD56" s="61"/>
      <c r="AL56" s="61"/>
      <c r="AM56" s="64"/>
      <c r="AU56" s="61"/>
      <c r="AV56" s="61"/>
      <c r="AW56" s="61"/>
      <c r="AX56" s="64"/>
      <c r="AY56" s="61"/>
      <c r="AZ56" s="61"/>
      <c r="BG56" s="60"/>
      <c r="BH56" s="60"/>
      <c r="BI56" s="60"/>
      <c r="BJ56" s="59"/>
      <c r="BK56" s="59"/>
      <c r="BL56" s="60"/>
      <c r="BM56" s="60"/>
      <c r="BN56" s="60"/>
      <c r="BO56" s="60"/>
      <c r="BP56" s="60"/>
      <c r="BQ56" s="60"/>
      <c r="BR56"/>
      <c r="BS56"/>
      <c r="BT56"/>
      <c r="BU56"/>
      <c r="BV56"/>
    </row>
    <row r="57" spans="2:91" ht="15">
      <c r="B57" s="207" t="s">
        <v>1218</v>
      </c>
      <c r="C57" s="40">
        <v>5.0600000000000005</v>
      </c>
      <c r="D57" s="40">
        <v>2.5300000000000002</v>
      </c>
      <c r="E57" s="41">
        <v>2</v>
      </c>
      <c r="F57" s="41">
        <v>200</v>
      </c>
      <c r="G57" s="40">
        <v>-7.33</v>
      </c>
      <c r="H57" s="208">
        <v>12.39</v>
      </c>
      <c r="O57" s="207" t="s">
        <v>1218</v>
      </c>
      <c r="P57" s="40">
        <v>-7.33</v>
      </c>
      <c r="Q57" s="40">
        <v>12.39</v>
      </c>
      <c r="R57" s="208">
        <v>5.0600000000000005</v>
      </c>
      <c r="Y57" s="61"/>
      <c r="Z57" s="61"/>
      <c r="AA57" s="64"/>
      <c r="AB57" s="61"/>
      <c r="AC57" s="64"/>
      <c r="AD57" s="61"/>
      <c r="AL57" s="61"/>
      <c r="AM57" s="64"/>
      <c r="AU57" s="61"/>
      <c r="AV57" s="61"/>
      <c r="AW57" s="61"/>
      <c r="AX57" s="64"/>
      <c r="AY57" s="61"/>
      <c r="AZ57" s="61"/>
      <c r="BG57" s="60"/>
      <c r="BH57" s="60"/>
      <c r="BI57" s="60"/>
      <c r="BJ57" s="59"/>
      <c r="BK57" s="59"/>
      <c r="BL57" s="60"/>
      <c r="BM57" s="60"/>
      <c r="BN57" s="60"/>
      <c r="BO57" s="60"/>
      <c r="BP57" s="60"/>
      <c r="BQ57" s="60"/>
      <c r="BR57"/>
      <c r="BS57"/>
      <c r="BT57"/>
      <c r="BU57"/>
      <c r="BV57"/>
    </row>
    <row r="58" spans="2:91" ht="15">
      <c r="B58" s="207" t="s">
        <v>1229</v>
      </c>
      <c r="C58" s="40">
        <v>-12.440000000000001</v>
      </c>
      <c r="D58" s="40">
        <v>-6.2200000000000006</v>
      </c>
      <c r="E58" s="41">
        <v>2</v>
      </c>
      <c r="F58" s="41">
        <v>200</v>
      </c>
      <c r="G58" s="40">
        <v>-6.2200000000000006</v>
      </c>
      <c r="H58" s="208">
        <v>-6.2200000000000006</v>
      </c>
      <c r="O58" s="207" t="s">
        <v>1229</v>
      </c>
      <c r="Q58" s="40">
        <v>-12.440000000000001</v>
      </c>
      <c r="R58" s="208">
        <v>-12.440000000000001</v>
      </c>
      <c r="Y58" s="61"/>
      <c r="Z58" s="61"/>
      <c r="AA58" s="64"/>
      <c r="AB58" s="61"/>
      <c r="AC58" s="64"/>
      <c r="AD58" s="61"/>
      <c r="AL58" s="61"/>
      <c r="AM58" s="64"/>
      <c r="AU58" s="61"/>
      <c r="AV58" s="61"/>
      <c r="AW58" s="61"/>
      <c r="AX58" s="64"/>
      <c r="AY58" s="61"/>
      <c r="AZ58" s="61"/>
      <c r="BG58" s="60"/>
      <c r="BH58" s="60"/>
      <c r="BI58" s="60"/>
      <c r="BJ58" s="59"/>
      <c r="BK58" s="59"/>
      <c r="BL58" s="60"/>
      <c r="BM58" s="60"/>
      <c r="BN58" s="60"/>
      <c r="BO58" s="60"/>
      <c r="BP58" s="60"/>
      <c r="BQ58" s="60"/>
      <c r="BR58"/>
      <c r="BS58"/>
      <c r="BT58"/>
      <c r="BU58"/>
      <c r="BV58"/>
    </row>
    <row r="59" spans="2:91" ht="15">
      <c r="B59" s="207" t="s">
        <v>1234</v>
      </c>
      <c r="C59" s="40">
        <v>-11.283200000000001</v>
      </c>
      <c r="D59" s="40">
        <v>-11.283200000000001</v>
      </c>
      <c r="E59" s="41">
        <v>1</v>
      </c>
      <c r="F59" s="41">
        <v>100</v>
      </c>
      <c r="G59" s="40">
        <v>-11.283200000000001</v>
      </c>
      <c r="H59" s="208">
        <v>-11.283200000000001</v>
      </c>
      <c r="O59" s="207" t="s">
        <v>1234</v>
      </c>
      <c r="Q59" s="40">
        <v>-11.283200000000001</v>
      </c>
      <c r="R59" s="208">
        <v>-11.283200000000001</v>
      </c>
      <c r="Y59" s="61"/>
      <c r="Z59" s="61"/>
      <c r="AA59" s="64"/>
      <c r="AB59" s="61"/>
      <c r="AC59" s="64"/>
      <c r="AD59" s="61"/>
      <c r="AL59" s="61"/>
      <c r="AM59" s="64"/>
      <c r="AU59" s="61"/>
      <c r="AV59" s="61"/>
      <c r="AW59" s="61"/>
      <c r="AX59" s="64"/>
      <c r="AY59" s="61"/>
      <c r="AZ59" s="61"/>
      <c r="BG59" s="60"/>
      <c r="BH59" s="60"/>
      <c r="BI59" s="60"/>
      <c r="BJ59" s="59"/>
      <c r="BK59" s="59"/>
      <c r="BL59" s="60"/>
      <c r="BM59" s="60"/>
      <c r="BN59" s="60"/>
      <c r="BO59" s="60"/>
      <c r="BP59" s="60"/>
      <c r="BQ59" s="60"/>
      <c r="BR59"/>
      <c r="BS59"/>
      <c r="BT59"/>
      <c r="BU59"/>
      <c r="BV59"/>
    </row>
    <row r="60" spans="2:91" ht="15">
      <c r="B60" s="207" t="s">
        <v>1256</v>
      </c>
      <c r="C60" s="40">
        <v>-20.39</v>
      </c>
      <c r="D60" s="40">
        <v>-6.7966666666666669</v>
      </c>
      <c r="E60" s="41">
        <v>3</v>
      </c>
      <c r="F60" s="41">
        <v>300</v>
      </c>
      <c r="G60" s="40">
        <v>-7.13</v>
      </c>
      <c r="H60" s="208">
        <v>-6.13</v>
      </c>
      <c r="O60" s="207" t="s">
        <v>1256</v>
      </c>
      <c r="Q60" s="40">
        <v>-20.39</v>
      </c>
      <c r="R60" s="208">
        <v>-20.39</v>
      </c>
      <c r="Y60" s="61"/>
      <c r="Z60" s="61"/>
      <c r="AA60" s="64"/>
      <c r="AB60" s="61"/>
      <c r="AC60" s="64"/>
      <c r="AD60" s="61"/>
      <c r="AL60" s="61"/>
      <c r="AM60" s="64"/>
      <c r="AU60" s="61"/>
      <c r="AV60" s="61"/>
      <c r="AW60" s="61"/>
      <c r="AX60" s="64"/>
      <c r="AY60" s="61"/>
      <c r="AZ60" s="61"/>
      <c r="BG60" s="60"/>
      <c r="BH60" s="60"/>
      <c r="BI60" s="60"/>
      <c r="BJ60" s="59"/>
      <c r="BK60" s="59"/>
      <c r="BL60" s="60"/>
      <c r="BM60" s="60"/>
      <c r="BN60" s="60"/>
      <c r="BO60" s="60"/>
      <c r="BP60" s="60"/>
      <c r="BQ60" s="60"/>
      <c r="BR60"/>
      <c r="BS60"/>
      <c r="BT60"/>
      <c r="BU60"/>
      <c r="BV60"/>
    </row>
    <row r="61" spans="2:91" ht="15">
      <c r="B61" s="207" t="s">
        <v>1279</v>
      </c>
      <c r="C61" s="40">
        <v>22.31</v>
      </c>
      <c r="D61" s="40">
        <v>22.31</v>
      </c>
      <c r="E61" s="41">
        <v>1</v>
      </c>
      <c r="F61" s="41">
        <v>100</v>
      </c>
      <c r="G61" s="40">
        <v>22.31</v>
      </c>
      <c r="H61" s="208">
        <v>22.31</v>
      </c>
      <c r="O61" s="207" t="s">
        <v>1279</v>
      </c>
      <c r="Q61" s="40">
        <v>22.31</v>
      </c>
      <c r="R61" s="208">
        <v>22.31</v>
      </c>
      <c r="Y61" s="61"/>
      <c r="Z61" s="61"/>
      <c r="AA61" s="64"/>
      <c r="AB61" s="61"/>
      <c r="AC61" s="64"/>
      <c r="AD61" s="61"/>
      <c r="AL61" s="61"/>
      <c r="AM61" s="64"/>
      <c r="AU61" s="61"/>
      <c r="AV61" s="61"/>
      <c r="AW61" s="61"/>
      <c r="AX61" s="64"/>
      <c r="AY61" s="61"/>
      <c r="AZ61" s="61"/>
      <c r="BG61" s="60"/>
      <c r="BH61" s="60"/>
      <c r="BI61" s="60"/>
      <c r="BJ61" s="59"/>
      <c r="BK61" s="59"/>
      <c r="BL61" s="60"/>
      <c r="BM61" s="60"/>
      <c r="BN61" s="60"/>
      <c r="BO61" s="60"/>
      <c r="BP61" s="60"/>
      <c r="BQ61" s="60"/>
      <c r="BR61"/>
      <c r="BS61"/>
      <c r="BT61"/>
      <c r="BU61"/>
      <c r="BV61"/>
    </row>
    <row r="62" spans="2:91" ht="15">
      <c r="B62" s="207" t="s">
        <v>1315</v>
      </c>
      <c r="C62" s="40">
        <v>-30.94</v>
      </c>
      <c r="D62" s="40">
        <v>-10.313333333333334</v>
      </c>
      <c r="E62" s="41">
        <v>3</v>
      </c>
      <c r="F62" s="41">
        <v>300</v>
      </c>
      <c r="G62" s="40">
        <v>-12.5</v>
      </c>
      <c r="H62" s="208">
        <v>-6.2200000000000006</v>
      </c>
      <c r="O62" s="207" t="s">
        <v>1315</v>
      </c>
      <c r="P62" s="40">
        <v>-12.5</v>
      </c>
      <c r="Q62" s="40">
        <v>-18.440000000000001</v>
      </c>
      <c r="R62" s="208">
        <v>-30.94</v>
      </c>
      <c r="Y62" s="61"/>
      <c r="Z62" s="61"/>
      <c r="AA62" s="64"/>
      <c r="AB62" s="61"/>
      <c r="AC62" s="64"/>
      <c r="AD62" s="61"/>
      <c r="AL62" s="61"/>
      <c r="AM62" s="64"/>
      <c r="AU62" s="61"/>
      <c r="AV62" s="61"/>
      <c r="AW62" s="61"/>
      <c r="AX62" s="64"/>
      <c r="AY62" s="61"/>
      <c r="AZ62" s="61"/>
      <c r="BG62" s="60"/>
      <c r="BH62" s="60"/>
      <c r="BI62" s="60"/>
      <c r="BJ62" s="59"/>
      <c r="BK62" s="59"/>
      <c r="BL62" s="60"/>
      <c r="BM62" s="60"/>
      <c r="BN62" s="60"/>
      <c r="BO62" s="60"/>
      <c r="BP62" s="60"/>
      <c r="BQ62" s="60"/>
      <c r="BR62"/>
      <c r="BS62"/>
      <c r="BT62"/>
      <c r="BU62"/>
      <c r="BV62"/>
    </row>
    <row r="63" spans="2:91" ht="15">
      <c r="B63" s="207" t="s">
        <v>1399</v>
      </c>
      <c r="C63" s="40">
        <v>-6.4</v>
      </c>
      <c r="D63" s="40">
        <v>-6.4</v>
      </c>
      <c r="E63" s="41">
        <v>1</v>
      </c>
      <c r="F63" s="41">
        <v>100</v>
      </c>
      <c r="G63" s="40">
        <v>-6.4</v>
      </c>
      <c r="H63" s="208">
        <v>-6.4</v>
      </c>
      <c r="O63" s="207" t="s">
        <v>1399</v>
      </c>
      <c r="Q63" s="40">
        <v>-6.4</v>
      </c>
      <c r="R63" s="208">
        <v>-6.4</v>
      </c>
      <c r="Y63" s="61"/>
      <c r="Z63" s="61"/>
      <c r="AA63" s="64"/>
      <c r="AB63" s="61"/>
      <c r="AC63" s="64"/>
      <c r="AD63" s="61"/>
      <c r="AU63" s="61"/>
      <c r="AV63" s="61"/>
      <c r="AW63" s="61"/>
      <c r="AX63" s="64"/>
      <c r="AY63" s="61"/>
      <c r="AZ63" s="61"/>
      <c r="BG63" s="60"/>
      <c r="BH63" s="60"/>
      <c r="BI63" s="60"/>
      <c r="BJ63" s="59"/>
      <c r="BK63" s="59"/>
      <c r="BL63" s="60"/>
      <c r="BM63" s="60"/>
      <c r="BN63" s="60"/>
      <c r="BO63" s="60"/>
      <c r="BP63" s="60"/>
      <c r="BQ63" s="60"/>
      <c r="BR63"/>
      <c r="BS63"/>
      <c r="BT63"/>
      <c r="BU63"/>
      <c r="BV63"/>
    </row>
    <row r="64" spans="2:91" ht="15">
      <c r="B64" s="207" t="s">
        <v>1441</v>
      </c>
      <c r="C64" s="40">
        <v>3.5399999999995453</v>
      </c>
      <c r="D64" s="40">
        <v>3.5399999999995453</v>
      </c>
      <c r="E64" s="41">
        <v>1</v>
      </c>
      <c r="F64" s="41">
        <v>100</v>
      </c>
      <c r="G64" s="40">
        <v>3.5399999999995453</v>
      </c>
      <c r="H64" s="208">
        <v>3.5399999999995453</v>
      </c>
      <c r="O64" s="207" t="s">
        <v>1441</v>
      </c>
      <c r="P64" s="40">
        <v>3.5399999999995453</v>
      </c>
      <c r="R64" s="208">
        <v>3.5399999999995453</v>
      </c>
      <c r="AU64" s="61"/>
      <c r="AV64" s="61"/>
      <c r="AW64" s="61"/>
      <c r="AX64" s="64"/>
      <c r="AY64" s="61"/>
      <c r="AZ64" s="61"/>
      <c r="BG64" s="60"/>
      <c r="BH64" s="60"/>
      <c r="BI64" s="60"/>
      <c r="BJ64" s="59"/>
      <c r="BK64" s="59"/>
      <c r="BL64" s="60"/>
      <c r="BM64" s="60"/>
      <c r="BN64" s="60"/>
      <c r="BO64" s="60"/>
      <c r="BP64" s="60"/>
      <c r="BQ64" s="60"/>
      <c r="BR64"/>
      <c r="BS64"/>
      <c r="BT64"/>
      <c r="BU64"/>
      <c r="BV64"/>
    </row>
    <row r="65" spans="2:74" ht="15">
      <c r="B65" s="207" t="s">
        <v>1468</v>
      </c>
      <c r="C65" s="40">
        <v>8.4335999999999984</v>
      </c>
      <c r="D65" s="40">
        <v>4.2167999999999992</v>
      </c>
      <c r="E65" s="41">
        <v>2</v>
      </c>
      <c r="F65" s="41">
        <v>200</v>
      </c>
      <c r="G65" s="40">
        <v>-3.2831999999999999</v>
      </c>
      <c r="H65" s="208">
        <v>11.716799999999999</v>
      </c>
      <c r="O65" s="207" t="s">
        <v>1468</v>
      </c>
      <c r="Q65" s="40">
        <v>8.4335999999999984</v>
      </c>
      <c r="R65" s="208">
        <v>8.4335999999999984</v>
      </c>
      <c r="AU65" s="61"/>
      <c r="AV65" s="61"/>
      <c r="AW65" s="61"/>
      <c r="AX65" s="64"/>
      <c r="AY65" s="61"/>
      <c r="AZ65" s="61"/>
      <c r="BG65" s="60"/>
      <c r="BH65" s="60"/>
      <c r="BI65" s="60"/>
      <c r="BJ65" s="59"/>
      <c r="BK65" s="59"/>
      <c r="BL65" s="60"/>
      <c r="BM65" s="60"/>
      <c r="BN65" s="60"/>
      <c r="BO65" s="60"/>
      <c r="BP65" s="60"/>
      <c r="BQ65" s="60"/>
      <c r="BR65"/>
      <c r="BS65"/>
      <c r="BT65"/>
      <c r="BU65"/>
      <c r="BV65"/>
    </row>
    <row r="66" spans="2:74" ht="15">
      <c r="B66" s="207" t="s">
        <v>1532</v>
      </c>
      <c r="C66" s="40">
        <v>-20.88</v>
      </c>
      <c r="D66" s="40">
        <v>-10.44</v>
      </c>
      <c r="E66" s="41">
        <v>2</v>
      </c>
      <c r="F66" s="41">
        <v>200</v>
      </c>
      <c r="G66" s="40">
        <v>-10.44</v>
      </c>
      <c r="H66" s="208">
        <v>-10.44</v>
      </c>
      <c r="O66" s="207" t="s">
        <v>1532</v>
      </c>
      <c r="P66" s="40">
        <v>-20.88</v>
      </c>
      <c r="R66" s="208">
        <v>-20.88</v>
      </c>
      <c r="AU66" s="61"/>
      <c r="AV66" s="61"/>
      <c r="AW66" s="61"/>
      <c r="AX66" s="64"/>
      <c r="AY66" s="61"/>
      <c r="AZ66" s="61"/>
      <c r="BG66" s="60"/>
      <c r="BH66" s="60"/>
      <c r="BI66" s="60"/>
      <c r="BJ66" s="59"/>
      <c r="BK66" s="59"/>
      <c r="BL66" s="60"/>
      <c r="BM66" s="60"/>
      <c r="BN66" s="60"/>
      <c r="BO66" s="60"/>
      <c r="BP66" s="60"/>
      <c r="BQ66" s="60"/>
      <c r="BR66"/>
      <c r="BS66"/>
      <c r="BT66"/>
      <c r="BU66"/>
      <c r="BV66"/>
    </row>
    <row r="67" spans="2:74" ht="15">
      <c r="B67" s="207" t="s">
        <v>1535</v>
      </c>
      <c r="C67" s="40">
        <v>-23.560000000000002</v>
      </c>
      <c r="D67" s="40">
        <v>-11.780000000000001</v>
      </c>
      <c r="E67" s="41">
        <v>2</v>
      </c>
      <c r="F67" s="41">
        <v>200</v>
      </c>
      <c r="G67" s="40">
        <v>-13.34</v>
      </c>
      <c r="H67" s="208">
        <v>-10.220000000000001</v>
      </c>
      <c r="O67" s="207" t="s">
        <v>1535</v>
      </c>
      <c r="Q67" s="40">
        <v>-23.560000000000002</v>
      </c>
      <c r="R67" s="208">
        <v>-23.560000000000002</v>
      </c>
      <c r="AU67" s="61"/>
      <c r="AV67" s="61"/>
      <c r="AW67" s="61"/>
      <c r="AX67" s="64"/>
      <c r="AY67" s="61"/>
      <c r="AZ67" s="61"/>
      <c r="BG67" s="60"/>
      <c r="BH67" s="60"/>
      <c r="BI67" s="60"/>
      <c r="BJ67" s="59"/>
      <c r="BK67" s="59"/>
      <c r="BL67" s="60"/>
      <c r="BM67" s="60"/>
      <c r="BN67" s="60"/>
      <c r="BO67" s="60"/>
      <c r="BP67" s="60"/>
      <c r="BQ67" s="60"/>
      <c r="BR67"/>
      <c r="BS67"/>
      <c r="BT67"/>
      <c r="BU67"/>
      <c r="BV67"/>
    </row>
    <row r="68" spans="2:74" ht="15">
      <c r="B68" s="207" t="s">
        <v>1541</v>
      </c>
      <c r="C68" s="40">
        <v>62.56</v>
      </c>
      <c r="D68" s="40">
        <v>31.28</v>
      </c>
      <c r="E68" s="41">
        <v>2</v>
      </c>
      <c r="F68" s="41">
        <v>200</v>
      </c>
      <c r="G68" s="40">
        <v>22.78</v>
      </c>
      <c r="H68" s="208">
        <v>39.78</v>
      </c>
      <c r="O68" s="207" t="s">
        <v>1541</v>
      </c>
      <c r="P68" s="40">
        <v>62.56</v>
      </c>
      <c r="R68" s="208">
        <v>62.56</v>
      </c>
      <c r="AU68" s="61"/>
      <c r="AV68" s="61"/>
      <c r="AW68" s="61"/>
      <c r="AX68" s="64"/>
      <c r="AY68" s="61"/>
      <c r="AZ68" s="61"/>
      <c r="BG68" s="60"/>
      <c r="BH68" s="60"/>
      <c r="BI68" s="60"/>
      <c r="BJ68" s="59"/>
      <c r="BK68" s="59"/>
      <c r="BL68" s="60"/>
      <c r="BM68" s="60"/>
      <c r="BN68" s="60"/>
      <c r="BO68" s="60"/>
      <c r="BP68" s="60"/>
      <c r="BQ68" s="60"/>
      <c r="BR68"/>
      <c r="BS68"/>
      <c r="BT68"/>
      <c r="BU68"/>
      <c r="BV68"/>
    </row>
    <row r="69" spans="2:74" ht="15">
      <c r="B69" s="207" t="s">
        <v>1594</v>
      </c>
      <c r="C69" s="40">
        <v>13.870000000000001</v>
      </c>
      <c r="D69" s="40">
        <v>13.870000000000001</v>
      </c>
      <c r="E69" s="41">
        <v>1</v>
      </c>
      <c r="F69" s="41">
        <v>100</v>
      </c>
      <c r="G69" s="40">
        <v>13.870000000000001</v>
      </c>
      <c r="H69" s="208">
        <v>13.870000000000001</v>
      </c>
      <c r="O69" s="207" t="s">
        <v>1594</v>
      </c>
      <c r="P69" s="40">
        <v>13.870000000000001</v>
      </c>
      <c r="R69" s="208">
        <v>13.870000000000001</v>
      </c>
      <c r="AU69" s="61"/>
      <c r="AV69" s="61"/>
      <c r="AW69" s="61"/>
      <c r="AX69" s="64"/>
      <c r="AY69" s="61"/>
      <c r="AZ69" s="61"/>
      <c r="BG69" s="60"/>
      <c r="BH69" s="60"/>
      <c r="BI69" s="60"/>
      <c r="BJ69" s="59"/>
      <c r="BK69" s="59"/>
      <c r="BL69" s="60"/>
      <c r="BM69" s="60"/>
      <c r="BN69" s="60"/>
      <c r="BO69" s="60"/>
      <c r="BP69" s="60"/>
      <c r="BQ69" s="60"/>
      <c r="BR69"/>
      <c r="BS69"/>
      <c r="BT69"/>
      <c r="BU69"/>
      <c r="BV69"/>
    </row>
    <row r="70" spans="2:74" ht="15">
      <c r="B70" s="207" t="s">
        <v>1629</v>
      </c>
      <c r="C70" s="40">
        <v>9.4400000000000013</v>
      </c>
      <c r="D70" s="40">
        <v>4.7200000000000006</v>
      </c>
      <c r="E70" s="41">
        <v>2</v>
      </c>
      <c r="F70" s="41">
        <v>200</v>
      </c>
      <c r="G70" s="40">
        <v>1.7200000000000002</v>
      </c>
      <c r="H70" s="208">
        <v>7.7200000000000006</v>
      </c>
      <c r="O70" s="207" t="s">
        <v>1629</v>
      </c>
      <c r="Q70" s="40">
        <v>9.4400000000000013</v>
      </c>
      <c r="R70" s="208">
        <v>9.4400000000000013</v>
      </c>
      <c r="AU70" s="61"/>
      <c r="AV70" s="61"/>
      <c r="AW70" s="61"/>
      <c r="AX70" s="64"/>
      <c r="AY70" s="61"/>
      <c r="AZ70" s="61"/>
      <c r="BG70" s="60"/>
      <c r="BH70" s="60"/>
      <c r="BI70" s="60"/>
      <c r="BJ70" s="59"/>
      <c r="BK70" s="59"/>
      <c r="BL70" s="60"/>
      <c r="BM70" s="60"/>
      <c r="BN70" s="60"/>
      <c r="BO70" s="60"/>
      <c r="BP70" s="60"/>
      <c r="BQ70" s="60"/>
      <c r="BR70"/>
      <c r="BS70"/>
      <c r="BT70"/>
      <c r="BU70"/>
      <c r="BV70"/>
    </row>
    <row r="71" spans="2:74" ht="15">
      <c r="B71" s="207" t="s">
        <v>1656</v>
      </c>
      <c r="C71" s="40">
        <v>-7.37</v>
      </c>
      <c r="D71" s="40">
        <v>-7.37</v>
      </c>
      <c r="E71" s="41">
        <v>1</v>
      </c>
      <c r="F71" s="41">
        <v>100</v>
      </c>
      <c r="G71" s="40">
        <v>-7.37</v>
      </c>
      <c r="H71" s="208">
        <v>-7.37</v>
      </c>
      <c r="O71" s="207" t="s">
        <v>1656</v>
      </c>
      <c r="Q71" s="40">
        <v>-7.37</v>
      </c>
      <c r="R71" s="208">
        <v>-7.37</v>
      </c>
      <c r="AU71" s="61"/>
      <c r="AV71" s="61"/>
      <c r="AW71" s="61"/>
      <c r="AX71" s="64"/>
      <c r="AY71" s="61"/>
      <c r="AZ71" s="61"/>
      <c r="BG71" s="60"/>
      <c r="BH71" s="60"/>
      <c r="BI71" s="60"/>
      <c r="BJ71" s="59"/>
      <c r="BK71" s="59"/>
      <c r="BL71" s="60"/>
      <c r="BM71" s="60"/>
      <c r="BN71" s="60"/>
      <c r="BO71" s="60"/>
      <c r="BP71" s="60"/>
      <c r="BQ71" s="60"/>
      <c r="BR71"/>
      <c r="BS71"/>
      <c r="BT71"/>
      <c r="BU71"/>
      <c r="BV71"/>
    </row>
    <row r="72" spans="2:74" ht="15">
      <c r="B72" s="207" t="s">
        <v>1696</v>
      </c>
      <c r="C72" s="40">
        <v>-7.2200000000000006</v>
      </c>
      <c r="D72" s="40">
        <v>-7.2200000000000006</v>
      </c>
      <c r="E72" s="41">
        <v>1</v>
      </c>
      <c r="F72" s="41">
        <v>100</v>
      </c>
      <c r="G72" s="40">
        <v>-7.2200000000000006</v>
      </c>
      <c r="H72" s="208">
        <v>-7.2200000000000006</v>
      </c>
      <c r="O72" s="207" t="s">
        <v>1696</v>
      </c>
      <c r="Q72" s="40">
        <v>-7.2200000000000006</v>
      </c>
      <c r="R72" s="208">
        <v>-7.2200000000000006</v>
      </c>
      <c r="AU72" s="61"/>
      <c r="AV72" s="61"/>
      <c r="AW72" s="61"/>
      <c r="AX72" s="64"/>
      <c r="AY72" s="61"/>
      <c r="AZ72" s="61"/>
      <c r="BG72" s="60"/>
      <c r="BH72" s="60"/>
      <c r="BI72" s="60"/>
      <c r="BJ72" s="59"/>
      <c r="BK72" s="59"/>
      <c r="BL72" s="60"/>
      <c r="BM72" s="60"/>
      <c r="BN72" s="60"/>
      <c r="BO72" s="60"/>
      <c r="BP72" s="60"/>
      <c r="BQ72" s="60"/>
      <c r="BR72"/>
      <c r="BS72"/>
      <c r="BT72"/>
      <c r="BU72"/>
      <c r="BV72"/>
    </row>
    <row r="73" spans="2:74" ht="15">
      <c r="B73" s="207" t="s">
        <v>1709</v>
      </c>
      <c r="C73" s="40">
        <v>-9.35</v>
      </c>
      <c r="D73" s="40">
        <v>-9.35</v>
      </c>
      <c r="E73" s="41">
        <v>1</v>
      </c>
      <c r="F73" s="41">
        <v>100</v>
      </c>
      <c r="G73" s="40">
        <v>-9.35</v>
      </c>
      <c r="H73" s="208">
        <v>-9.35</v>
      </c>
      <c r="O73" s="207" t="s">
        <v>1709</v>
      </c>
      <c r="Q73" s="40">
        <v>-9.35</v>
      </c>
      <c r="R73" s="208">
        <v>-9.35</v>
      </c>
      <c r="AU73" s="61"/>
      <c r="AV73" s="61"/>
      <c r="AW73" s="61"/>
      <c r="AX73" s="64"/>
      <c r="AY73" s="61"/>
      <c r="AZ73" s="61"/>
      <c r="BG73" s="60"/>
      <c r="BH73" s="60"/>
      <c r="BI73" s="60"/>
      <c r="BJ73" s="59"/>
      <c r="BK73" s="59"/>
      <c r="BL73" s="60"/>
      <c r="BM73" s="60"/>
      <c r="BN73" s="60"/>
      <c r="BO73" s="60"/>
      <c r="BP73" s="60"/>
      <c r="BQ73" s="60"/>
      <c r="BR73"/>
      <c r="BS73"/>
      <c r="BT73"/>
      <c r="BU73"/>
      <c r="BV73"/>
    </row>
    <row r="74" spans="2:74" ht="15">
      <c r="B74" s="207" t="s">
        <v>1789</v>
      </c>
      <c r="C74" s="40">
        <v>-21.72</v>
      </c>
      <c r="D74" s="40">
        <v>-10.86</v>
      </c>
      <c r="E74" s="41">
        <v>2</v>
      </c>
      <c r="F74" s="41">
        <v>200</v>
      </c>
      <c r="G74" s="40">
        <v>-14.5</v>
      </c>
      <c r="H74" s="208">
        <v>-7.2200000000000006</v>
      </c>
      <c r="O74" s="207" t="s">
        <v>1789</v>
      </c>
      <c r="P74" s="40">
        <v>-14.5</v>
      </c>
      <c r="Q74" s="40">
        <v>-7.2200000000000006</v>
      </c>
      <c r="R74" s="208">
        <v>-21.72</v>
      </c>
      <c r="AU74" s="61"/>
      <c r="AV74" s="61"/>
      <c r="AW74" s="61"/>
      <c r="AX74" s="64"/>
      <c r="AY74" s="61"/>
      <c r="AZ74" s="61"/>
      <c r="BG74" s="60"/>
      <c r="BH74" s="60"/>
      <c r="BI74" s="60"/>
      <c r="BJ74" s="59"/>
      <c r="BK74" s="59"/>
      <c r="BL74" s="60"/>
      <c r="BM74" s="60"/>
      <c r="BN74" s="60"/>
      <c r="BO74" s="60"/>
      <c r="BP74" s="60"/>
      <c r="BQ74" s="60"/>
      <c r="BR74"/>
      <c r="BS74"/>
      <c r="BT74"/>
      <c r="BU74"/>
      <c r="BV74"/>
    </row>
    <row r="75" spans="2:74" ht="15">
      <c r="B75" s="207" t="s">
        <v>1854</v>
      </c>
      <c r="C75" s="40">
        <v>6.6500000000004551</v>
      </c>
      <c r="D75" s="40">
        <v>3.3250000000002276</v>
      </c>
      <c r="E75" s="41">
        <v>2</v>
      </c>
      <c r="F75" s="41">
        <v>200</v>
      </c>
      <c r="G75" s="40">
        <v>0.83000000000000007</v>
      </c>
      <c r="H75" s="208">
        <v>5.820000000000455</v>
      </c>
      <c r="O75" s="207" t="s">
        <v>1854</v>
      </c>
      <c r="P75" s="40">
        <v>0.83000000000000007</v>
      </c>
      <c r="Q75" s="40">
        <v>5.820000000000455</v>
      </c>
      <c r="R75" s="208">
        <v>6.6500000000004551</v>
      </c>
      <c r="AU75" s="61"/>
      <c r="AV75" s="61"/>
      <c r="AW75" s="61"/>
      <c r="AX75" s="64"/>
      <c r="AY75" s="61"/>
      <c r="AZ75" s="61"/>
      <c r="BG75" s="60"/>
      <c r="BH75" s="60"/>
      <c r="BI75" s="60"/>
      <c r="BJ75" s="59"/>
      <c r="BK75" s="59"/>
      <c r="BL75" s="60"/>
      <c r="BM75" s="60"/>
      <c r="BN75" s="60"/>
      <c r="BO75" s="60"/>
      <c r="BP75" s="60"/>
      <c r="BQ75" s="60"/>
      <c r="BR75"/>
      <c r="BS75"/>
      <c r="BT75"/>
      <c r="BU75"/>
      <c r="BV75"/>
    </row>
    <row r="76" spans="2:74" ht="15">
      <c r="B76" s="207" t="s">
        <v>1881</v>
      </c>
      <c r="C76" s="40">
        <v>-7.67</v>
      </c>
      <c r="D76" s="40">
        <v>-7.67</v>
      </c>
      <c r="E76" s="41">
        <v>1</v>
      </c>
      <c r="F76" s="41">
        <v>100</v>
      </c>
      <c r="G76" s="40">
        <v>-7.67</v>
      </c>
      <c r="H76" s="208">
        <v>-7.67</v>
      </c>
      <c r="O76" s="207" t="s">
        <v>1881</v>
      </c>
      <c r="Q76" s="40">
        <v>-7.67</v>
      </c>
      <c r="R76" s="208">
        <v>-7.67</v>
      </c>
      <c r="AU76" s="61"/>
      <c r="AV76" s="61"/>
      <c r="AW76" s="61"/>
      <c r="AX76" s="64"/>
      <c r="AY76" s="61"/>
      <c r="AZ76" s="61"/>
      <c r="BG76" s="60"/>
      <c r="BH76" s="60"/>
      <c r="BI76" s="60"/>
      <c r="BJ76" s="59"/>
      <c r="BK76" s="59"/>
      <c r="BL76" s="60"/>
      <c r="BM76" s="60"/>
      <c r="BN76" s="60"/>
      <c r="BO76" s="60"/>
      <c r="BP76" s="60"/>
      <c r="BQ76" s="60"/>
      <c r="BR76"/>
      <c r="BS76"/>
      <c r="BT76"/>
      <c r="BU76"/>
      <c r="BV76"/>
    </row>
    <row r="77" spans="2:74" ht="15">
      <c r="B77" s="207" t="s">
        <v>1903</v>
      </c>
      <c r="C77" s="40">
        <v>-6.21</v>
      </c>
      <c r="D77" s="40">
        <v>-6.21</v>
      </c>
      <c r="E77" s="41">
        <v>1</v>
      </c>
      <c r="F77" s="41">
        <v>100</v>
      </c>
      <c r="G77" s="40">
        <v>-6.21</v>
      </c>
      <c r="H77" s="208">
        <v>-6.21</v>
      </c>
      <c r="O77" s="207" t="s">
        <v>1903</v>
      </c>
      <c r="P77" s="40">
        <v>-6.21</v>
      </c>
      <c r="R77" s="208">
        <v>-6.21</v>
      </c>
      <c r="AU77" s="61"/>
      <c r="AV77" s="61"/>
      <c r="AW77" s="61"/>
      <c r="AX77" s="64"/>
      <c r="AY77" s="61"/>
      <c r="AZ77" s="61"/>
      <c r="BG77" s="60"/>
      <c r="BH77" s="60"/>
      <c r="BI77" s="60"/>
      <c r="BJ77" s="59"/>
      <c r="BK77" s="59"/>
      <c r="BL77" s="60"/>
      <c r="BM77" s="60"/>
      <c r="BN77" s="60"/>
      <c r="BO77" s="60"/>
      <c r="BP77" s="60"/>
      <c r="BQ77" s="60"/>
      <c r="BR77"/>
      <c r="BS77"/>
      <c r="BT77"/>
      <c r="BU77"/>
      <c r="BV77"/>
    </row>
    <row r="78" spans="2:74" ht="15">
      <c r="B78" s="207" t="s">
        <v>1993</v>
      </c>
      <c r="C78" s="40">
        <v>-13.22</v>
      </c>
      <c r="D78" s="40">
        <v>-13.22</v>
      </c>
      <c r="E78" s="41">
        <v>1</v>
      </c>
      <c r="F78" s="41">
        <v>100</v>
      </c>
      <c r="G78" s="40">
        <v>-13.22</v>
      </c>
      <c r="H78" s="208">
        <v>-13.22</v>
      </c>
      <c r="O78" s="207" t="s">
        <v>1993</v>
      </c>
      <c r="P78" s="40">
        <v>-13.22</v>
      </c>
      <c r="R78" s="208">
        <v>-13.22</v>
      </c>
      <c r="AU78" s="61"/>
      <c r="AV78" s="61"/>
      <c r="AW78" s="61"/>
      <c r="AX78" s="64"/>
      <c r="AY78" s="61"/>
      <c r="AZ78" s="61"/>
      <c r="BG78" s="60"/>
      <c r="BH78" s="60"/>
      <c r="BI78" s="60"/>
      <c r="BJ78" s="59"/>
      <c r="BK78" s="59"/>
      <c r="BL78" s="60"/>
      <c r="BM78" s="60"/>
      <c r="BN78" s="60"/>
      <c r="BO78" s="60"/>
      <c r="BP78" s="60"/>
      <c r="BQ78" s="60"/>
      <c r="BR78"/>
      <c r="BS78"/>
      <c r="BT78"/>
      <c r="BU78"/>
      <c r="BV78"/>
    </row>
    <row r="79" spans="2:74" ht="15">
      <c r="B79" s="207" t="s">
        <v>2026</v>
      </c>
      <c r="C79" s="40">
        <v>-8.58</v>
      </c>
      <c r="D79" s="40">
        <v>-8.58</v>
      </c>
      <c r="E79" s="41">
        <v>1</v>
      </c>
      <c r="F79" s="41">
        <v>100</v>
      </c>
      <c r="G79" s="40">
        <v>-8.58</v>
      </c>
      <c r="H79" s="208">
        <v>-8.58</v>
      </c>
      <c r="O79" s="207" t="s">
        <v>2026</v>
      </c>
      <c r="P79" s="40">
        <v>-8.58</v>
      </c>
      <c r="R79" s="208">
        <v>-8.58</v>
      </c>
      <c r="AU79" s="61"/>
      <c r="AV79" s="61"/>
      <c r="AW79" s="61"/>
      <c r="AX79" s="64"/>
      <c r="AY79" s="61"/>
      <c r="AZ79" s="61"/>
      <c r="BG79" s="60"/>
      <c r="BH79" s="60"/>
      <c r="BI79" s="60"/>
      <c r="BJ79" s="59"/>
      <c r="BK79" s="59"/>
      <c r="BL79" s="60"/>
      <c r="BM79" s="60"/>
      <c r="BN79" s="60"/>
      <c r="BO79" s="60"/>
      <c r="BP79" s="60"/>
      <c r="BQ79" s="60"/>
      <c r="BR79"/>
      <c r="BS79"/>
      <c r="BT79"/>
      <c r="BU79"/>
      <c r="BV79"/>
    </row>
    <row r="80" spans="2:74" ht="15">
      <c r="B80" s="207" t="s">
        <v>2059</v>
      </c>
      <c r="C80" s="40">
        <v>10.039999999999999</v>
      </c>
      <c r="D80" s="40">
        <v>3.3466666666666662</v>
      </c>
      <c r="E80" s="41">
        <v>3</v>
      </c>
      <c r="F80" s="41">
        <v>400</v>
      </c>
      <c r="G80" s="40">
        <v>1.2999999999999998</v>
      </c>
      <c r="H80" s="208">
        <v>5.16</v>
      </c>
      <c r="O80" s="207" t="s">
        <v>2059</v>
      </c>
      <c r="Q80" s="40">
        <v>10.039999999999999</v>
      </c>
      <c r="R80" s="208">
        <v>10.039999999999999</v>
      </c>
      <c r="AU80" s="61"/>
      <c r="AV80" s="61"/>
      <c r="AW80" s="61"/>
      <c r="AX80" s="64"/>
      <c r="AY80" s="61"/>
      <c r="AZ80" s="61"/>
      <c r="BG80" s="60"/>
      <c r="BH80" s="60"/>
      <c r="BI80" s="60"/>
      <c r="BJ80" s="59"/>
      <c r="BK80" s="59"/>
      <c r="BL80" s="60"/>
      <c r="BM80" s="60"/>
      <c r="BN80" s="60"/>
      <c r="BO80" s="60"/>
      <c r="BP80" s="60"/>
      <c r="BQ80" s="60"/>
      <c r="BR80"/>
      <c r="BS80"/>
      <c r="BT80"/>
      <c r="BU80"/>
      <c r="BV80"/>
    </row>
    <row r="81" spans="2:74" ht="15">
      <c r="B81" s="207" t="s">
        <v>2078</v>
      </c>
      <c r="C81" s="40">
        <v>-42.84</v>
      </c>
      <c r="D81" s="40">
        <v>-10.71</v>
      </c>
      <c r="E81" s="41">
        <v>4</v>
      </c>
      <c r="F81" s="41">
        <v>400</v>
      </c>
      <c r="G81" s="40">
        <v>-14.73</v>
      </c>
      <c r="H81" s="208">
        <v>-6.33</v>
      </c>
      <c r="O81" s="207" t="s">
        <v>2078</v>
      </c>
      <c r="P81" s="40">
        <v>-26.18</v>
      </c>
      <c r="Q81" s="40">
        <v>-16.66</v>
      </c>
      <c r="R81" s="208">
        <v>-42.84</v>
      </c>
      <c r="AU81" s="61"/>
      <c r="AV81" s="61"/>
      <c r="AW81" s="61"/>
      <c r="AX81" s="64"/>
      <c r="AY81" s="61"/>
      <c r="AZ81" s="61"/>
      <c r="BG81" s="60"/>
      <c r="BH81" s="60"/>
      <c r="BI81" s="60"/>
      <c r="BJ81" s="59"/>
      <c r="BK81" s="59"/>
      <c r="BL81" s="60"/>
      <c r="BM81" s="60"/>
      <c r="BN81" s="60"/>
      <c r="BO81" s="60"/>
      <c r="BP81" s="60"/>
      <c r="BQ81" s="60"/>
      <c r="BR81"/>
      <c r="BS81"/>
      <c r="BT81"/>
      <c r="BU81"/>
      <c r="BV81"/>
    </row>
    <row r="82" spans="2:74" ht="15">
      <c r="B82" s="207" t="s">
        <v>2129</v>
      </c>
      <c r="C82" s="40">
        <v>89.58</v>
      </c>
      <c r="D82" s="40">
        <v>44.79</v>
      </c>
      <c r="E82" s="41">
        <v>2</v>
      </c>
      <c r="F82" s="41">
        <v>200</v>
      </c>
      <c r="G82" s="40">
        <v>39.78</v>
      </c>
      <c r="H82" s="208">
        <v>49.8</v>
      </c>
      <c r="O82" s="207" t="s">
        <v>2129</v>
      </c>
      <c r="P82" s="40">
        <v>89.58</v>
      </c>
      <c r="R82" s="208">
        <v>89.58</v>
      </c>
      <c r="AU82" s="61"/>
      <c r="AV82" s="61"/>
      <c r="AW82" s="61"/>
      <c r="AX82" s="64"/>
      <c r="AY82" s="61"/>
      <c r="AZ82" s="61"/>
      <c r="BG82" s="60"/>
      <c r="BH82" s="60"/>
      <c r="BI82" s="60"/>
      <c r="BJ82" s="59"/>
      <c r="BK82" s="59"/>
      <c r="BL82" s="60"/>
      <c r="BM82" s="60"/>
      <c r="BN82" s="60"/>
      <c r="BO82" s="60"/>
      <c r="BP82" s="60"/>
      <c r="BQ82" s="60"/>
      <c r="BR82"/>
      <c r="BS82"/>
      <c r="BT82"/>
      <c r="BU82"/>
      <c r="BV82"/>
    </row>
    <row r="83" spans="2:74" ht="15">
      <c r="B83" s="207" t="s">
        <v>2181</v>
      </c>
      <c r="C83" s="40">
        <v>51.60999999999909</v>
      </c>
      <c r="D83" s="40">
        <v>51.60999999999909</v>
      </c>
      <c r="E83" s="41">
        <v>1</v>
      </c>
      <c r="F83" s="41">
        <v>100</v>
      </c>
      <c r="G83" s="40">
        <v>51.60999999999909</v>
      </c>
      <c r="H83" s="208">
        <v>51.60999999999909</v>
      </c>
      <c r="O83" s="207" t="s">
        <v>2181</v>
      </c>
      <c r="Q83" s="40">
        <v>51.60999999999909</v>
      </c>
      <c r="R83" s="208">
        <v>51.60999999999909</v>
      </c>
      <c r="AU83" s="61"/>
      <c r="AV83" s="61"/>
      <c r="AW83" s="61"/>
      <c r="AX83" s="64"/>
      <c r="AY83" s="61"/>
      <c r="AZ83" s="61"/>
      <c r="BG83" s="60"/>
      <c r="BH83" s="60"/>
      <c r="BI83" s="60"/>
      <c r="BJ83" s="59"/>
      <c r="BK83" s="59"/>
      <c r="BL83" s="60"/>
      <c r="BM83" s="60"/>
      <c r="BN83" s="60"/>
      <c r="BO83" s="60"/>
      <c r="BP83" s="60"/>
      <c r="BQ83" s="60"/>
      <c r="BR83"/>
      <c r="BS83"/>
      <c r="BT83"/>
      <c r="BU83"/>
      <c r="BV83"/>
    </row>
    <row r="84" spans="2:74" ht="15">
      <c r="B84" s="207" t="s">
        <v>2300</v>
      </c>
      <c r="C84" s="40">
        <v>-13.623200000000001</v>
      </c>
      <c r="D84" s="40">
        <v>-2.72464</v>
      </c>
      <c r="E84" s="41">
        <v>5</v>
      </c>
      <c r="F84" s="41">
        <v>500</v>
      </c>
      <c r="G84" s="40">
        <v>-10.283200000000001</v>
      </c>
      <c r="H84" s="208">
        <v>0.11099999999999999</v>
      </c>
      <c r="O84" s="207" t="s">
        <v>2300</v>
      </c>
      <c r="P84" s="40">
        <v>-10.283200000000001</v>
      </c>
      <c r="Q84" s="40">
        <v>-3.34</v>
      </c>
      <c r="R84" s="208">
        <v>-13.623200000000001</v>
      </c>
      <c r="AU84" s="61"/>
      <c r="AV84" s="61"/>
      <c r="AW84" s="61"/>
      <c r="AX84" s="64"/>
      <c r="AY84" s="61"/>
      <c r="AZ84" s="61"/>
      <c r="BG84" s="60"/>
      <c r="BH84" s="60"/>
      <c r="BI84" s="60"/>
      <c r="BJ84" s="59"/>
      <c r="BK84" s="59"/>
      <c r="BL84" s="60"/>
      <c r="BM84" s="60"/>
      <c r="BN84" s="60"/>
      <c r="BO84" s="60"/>
      <c r="BP84" s="60"/>
      <c r="BQ84" s="60"/>
      <c r="BR84"/>
      <c r="BS84"/>
      <c r="BT84"/>
      <c r="BU84"/>
      <c r="BV84"/>
    </row>
    <row r="85" spans="2:74" ht="15">
      <c r="B85" s="207" t="s">
        <v>2339</v>
      </c>
      <c r="C85" s="40">
        <v>2.6008700000004548</v>
      </c>
      <c r="D85" s="40">
        <v>2.6008700000004548</v>
      </c>
      <c r="E85" s="41">
        <v>1</v>
      </c>
      <c r="F85" s="41">
        <v>100</v>
      </c>
      <c r="G85" s="40">
        <v>2.6008700000004548</v>
      </c>
      <c r="H85" s="208">
        <v>2.6008700000004548</v>
      </c>
      <c r="O85" s="207" t="s">
        <v>2339</v>
      </c>
      <c r="P85" s="40">
        <v>2.6008700000004548</v>
      </c>
      <c r="R85" s="208">
        <v>2.6008700000004548</v>
      </c>
      <c r="AU85" s="61"/>
      <c r="AV85" s="61"/>
      <c r="AW85" s="61"/>
      <c r="AX85" s="64"/>
      <c r="AY85" s="61"/>
      <c r="AZ85" s="61"/>
      <c r="BG85" s="60"/>
      <c r="BH85" s="60"/>
      <c r="BI85" s="60"/>
      <c r="BJ85" s="59"/>
      <c r="BK85" s="59"/>
      <c r="BL85" s="60"/>
      <c r="BM85" s="60"/>
      <c r="BN85" s="60"/>
      <c r="BO85" s="60"/>
      <c r="BP85" s="60"/>
      <c r="BQ85" s="60"/>
      <c r="BR85"/>
      <c r="BS85"/>
      <c r="BT85"/>
      <c r="BU85"/>
      <c r="BV85"/>
    </row>
    <row r="86" spans="2:74" ht="15">
      <c r="B86" s="207" t="s">
        <v>2376</v>
      </c>
      <c r="C86" s="40">
        <v>79.3</v>
      </c>
      <c r="D86" s="40">
        <v>39.65</v>
      </c>
      <c r="E86" s="41">
        <v>2</v>
      </c>
      <c r="F86" s="41">
        <v>200</v>
      </c>
      <c r="G86" s="40">
        <v>2.57</v>
      </c>
      <c r="H86" s="208">
        <v>76.73</v>
      </c>
      <c r="O86" s="207" t="s">
        <v>2376</v>
      </c>
      <c r="P86" s="40">
        <v>76.73</v>
      </c>
      <c r="Q86" s="40">
        <v>2.57</v>
      </c>
      <c r="R86" s="208">
        <v>79.3</v>
      </c>
      <c r="AU86" s="61"/>
      <c r="AV86" s="61"/>
      <c r="AW86" s="61"/>
      <c r="AX86" s="64"/>
      <c r="AY86" s="61"/>
      <c r="AZ86" s="61"/>
      <c r="BG86" s="60"/>
      <c r="BH86" s="60"/>
      <c r="BI86" s="60"/>
      <c r="BJ86" s="59"/>
      <c r="BK86" s="59"/>
      <c r="BL86" s="60"/>
      <c r="BM86" s="60"/>
      <c r="BN86" s="60"/>
      <c r="BO86" s="60"/>
      <c r="BP86" s="60"/>
      <c r="BQ86" s="60"/>
      <c r="BR86"/>
      <c r="BS86"/>
      <c r="BT86"/>
      <c r="BU86"/>
      <c r="BV86"/>
    </row>
    <row r="87" spans="2:74" ht="15">
      <c r="B87" s="207" t="s">
        <v>93</v>
      </c>
      <c r="C87" s="40">
        <v>32.051739999999775</v>
      </c>
      <c r="D87" s="40">
        <v>10.683913333333258</v>
      </c>
      <c r="E87" s="41">
        <v>3</v>
      </c>
      <c r="F87" s="41">
        <v>300</v>
      </c>
      <c r="G87" s="40">
        <v>-2.39913</v>
      </c>
      <c r="H87" s="208">
        <v>32.600869999999773</v>
      </c>
      <c r="O87" s="207" t="s">
        <v>93</v>
      </c>
      <c r="P87" s="40">
        <v>30.201739999999774</v>
      </c>
      <c r="Q87" s="40">
        <v>1.85</v>
      </c>
      <c r="R87" s="208">
        <v>32.051739999999775</v>
      </c>
      <c r="AU87" s="61"/>
      <c r="AV87" s="61"/>
      <c r="AW87" s="61"/>
      <c r="AX87" s="64"/>
      <c r="AY87" s="61"/>
      <c r="AZ87" s="61"/>
      <c r="BG87" s="60"/>
      <c r="BH87" s="60"/>
      <c r="BI87" s="60"/>
      <c r="BJ87" s="59"/>
      <c r="BK87" s="59"/>
      <c r="BL87" s="60"/>
      <c r="BM87" s="60"/>
      <c r="BN87" s="60"/>
      <c r="BO87" s="60"/>
      <c r="BP87" s="60"/>
      <c r="BQ87" s="60"/>
      <c r="BR87"/>
      <c r="BS87"/>
      <c r="BT87"/>
      <c r="BU87"/>
      <c r="BV87"/>
    </row>
    <row r="88" spans="2:74" ht="15">
      <c r="B88" s="207" t="s">
        <v>2401</v>
      </c>
      <c r="C88" s="40">
        <v>29.56</v>
      </c>
      <c r="D88" s="40">
        <v>29.56</v>
      </c>
      <c r="E88" s="41">
        <v>1</v>
      </c>
      <c r="F88" s="41">
        <v>100</v>
      </c>
      <c r="G88" s="40">
        <v>29.56</v>
      </c>
      <c r="H88" s="208">
        <v>29.56</v>
      </c>
      <c r="O88" s="207" t="s">
        <v>2401</v>
      </c>
      <c r="Q88" s="40">
        <v>29.56</v>
      </c>
      <c r="R88" s="208">
        <v>29.56</v>
      </c>
      <c r="AU88" s="61"/>
      <c r="AV88" s="61"/>
      <c r="AW88" s="61"/>
      <c r="AX88" s="64"/>
      <c r="AY88" s="61"/>
      <c r="AZ88" s="61"/>
      <c r="BG88" s="60"/>
      <c r="BH88" s="60"/>
      <c r="BI88" s="60"/>
      <c r="BJ88" s="59"/>
      <c r="BK88" s="59"/>
      <c r="BL88" s="60"/>
      <c r="BM88" s="60"/>
      <c r="BN88" s="60"/>
      <c r="BO88" s="60"/>
      <c r="BP88" s="60"/>
      <c r="BQ88" s="60"/>
      <c r="BR88"/>
      <c r="BS88"/>
      <c r="BT88"/>
      <c r="BU88"/>
      <c r="BV88"/>
    </row>
    <row r="89" spans="2:74" ht="15">
      <c r="B89" s="207" t="s">
        <v>2405</v>
      </c>
      <c r="C89" s="40">
        <v>-28.259999999999998</v>
      </c>
      <c r="D89" s="40">
        <v>-14.129999999999999</v>
      </c>
      <c r="E89" s="41">
        <v>2</v>
      </c>
      <c r="F89" s="41">
        <v>200</v>
      </c>
      <c r="G89" s="40">
        <v>-14.51</v>
      </c>
      <c r="H89" s="208">
        <v>-13.75</v>
      </c>
      <c r="O89" s="207" t="s">
        <v>2405</v>
      </c>
      <c r="P89" s="40">
        <v>-28.259999999999998</v>
      </c>
      <c r="R89" s="208">
        <v>-28.259999999999998</v>
      </c>
      <c r="AU89" s="61"/>
      <c r="AV89" s="61"/>
      <c r="AW89" s="61"/>
      <c r="AX89" s="64"/>
      <c r="AY89" s="61"/>
      <c r="AZ89" s="61"/>
      <c r="BG89" s="60"/>
      <c r="BH89" s="60"/>
      <c r="BI89" s="60"/>
      <c r="BJ89" s="59"/>
      <c r="BK89" s="59"/>
      <c r="BL89" s="60"/>
      <c r="BM89" s="60"/>
      <c r="BN89" s="60"/>
      <c r="BO89" s="60"/>
      <c r="BP89" s="60"/>
      <c r="BQ89" s="60"/>
      <c r="BR89"/>
      <c r="BS89"/>
      <c r="BT89"/>
      <c r="BU89"/>
      <c r="BV89"/>
    </row>
    <row r="90" spans="2:74" ht="15">
      <c r="B90" s="207" t="s">
        <v>2407</v>
      </c>
      <c r="C90" s="40">
        <v>-2.8600000000002272</v>
      </c>
      <c r="D90" s="40">
        <v>-1.4300000000001136</v>
      </c>
      <c r="E90" s="41">
        <v>2</v>
      </c>
      <c r="F90" s="41">
        <v>200</v>
      </c>
      <c r="G90" s="40">
        <v>-5.4300000000002271</v>
      </c>
      <c r="H90" s="208">
        <v>2.57</v>
      </c>
      <c r="O90" s="207" t="s">
        <v>2407</v>
      </c>
      <c r="P90" s="40">
        <v>-2.8600000000002272</v>
      </c>
      <c r="R90" s="208">
        <v>-2.8600000000002272</v>
      </c>
      <c r="AU90" s="61"/>
      <c r="AV90" s="61"/>
      <c r="AW90" s="61"/>
      <c r="AX90" s="64"/>
      <c r="AY90" s="61"/>
      <c r="AZ90" s="61"/>
      <c r="BG90" s="60"/>
      <c r="BH90" s="60"/>
      <c r="BI90" s="60"/>
      <c r="BJ90" s="59"/>
      <c r="BK90" s="59"/>
      <c r="BL90" s="60"/>
      <c r="BM90" s="60"/>
      <c r="BN90" s="60"/>
      <c r="BO90" s="60"/>
      <c r="BP90" s="60"/>
      <c r="BQ90" s="60"/>
      <c r="BR90"/>
      <c r="BS90"/>
      <c r="BT90"/>
      <c r="BU90"/>
      <c r="BV90"/>
    </row>
    <row r="91" spans="2:74" ht="15">
      <c r="B91" s="207" t="s">
        <v>2449</v>
      </c>
      <c r="C91" s="40">
        <v>-43.12</v>
      </c>
      <c r="D91" s="40">
        <v>-10.78</v>
      </c>
      <c r="E91" s="41">
        <v>4</v>
      </c>
      <c r="F91" s="41">
        <v>400</v>
      </c>
      <c r="G91" s="40">
        <v>-11.53</v>
      </c>
      <c r="H91" s="208">
        <v>-9.5299999999999994</v>
      </c>
      <c r="O91" s="207" t="s">
        <v>2449</v>
      </c>
      <c r="P91" s="40">
        <v>-23.06</v>
      </c>
      <c r="Q91" s="40">
        <v>-20.059999999999999</v>
      </c>
      <c r="R91" s="208">
        <v>-43.12</v>
      </c>
      <c r="AU91" s="61"/>
      <c r="AV91" s="61"/>
      <c r="AW91" s="61"/>
      <c r="AX91" s="64"/>
      <c r="AY91" s="61"/>
      <c r="AZ91" s="61"/>
      <c r="BG91" s="60"/>
      <c r="BH91" s="60"/>
      <c r="BI91" s="60"/>
      <c r="BJ91" s="59"/>
      <c r="BK91" s="59"/>
      <c r="BL91" s="60"/>
      <c r="BM91" s="60"/>
      <c r="BN91" s="60"/>
      <c r="BO91" s="60"/>
      <c r="BP91" s="60"/>
      <c r="BQ91" s="60"/>
      <c r="BR91"/>
      <c r="BS91"/>
      <c r="BT91"/>
      <c r="BU91"/>
      <c r="BV91"/>
    </row>
    <row r="92" spans="2:74" ht="15">
      <c r="B92" s="207" t="s">
        <v>2498</v>
      </c>
      <c r="C92" s="40">
        <v>2.42</v>
      </c>
      <c r="D92" s="40">
        <v>2.42</v>
      </c>
      <c r="E92" s="41">
        <v>1</v>
      </c>
      <c r="F92" s="41">
        <v>100</v>
      </c>
      <c r="G92" s="40">
        <v>2.42</v>
      </c>
      <c r="H92" s="208">
        <v>2.42</v>
      </c>
      <c r="O92" s="207" t="s">
        <v>2498</v>
      </c>
      <c r="Q92" s="40">
        <v>2.42</v>
      </c>
      <c r="R92" s="208">
        <v>2.42</v>
      </c>
      <c r="AU92" s="61"/>
      <c r="AV92" s="61"/>
      <c r="AW92" s="61"/>
      <c r="AX92" s="64"/>
      <c r="AY92" s="61"/>
      <c r="AZ92" s="61"/>
      <c r="BG92" s="60"/>
      <c r="BH92" s="60"/>
      <c r="BI92" s="60"/>
      <c r="BJ92" s="59"/>
      <c r="BK92" s="59"/>
      <c r="BL92" s="60"/>
      <c r="BM92" s="60"/>
      <c r="BN92" s="60"/>
      <c r="BO92" s="60"/>
      <c r="BP92" s="60"/>
      <c r="BQ92" s="60"/>
      <c r="BR92"/>
      <c r="BS92"/>
      <c r="BT92"/>
      <c r="BU92"/>
      <c r="BV92"/>
    </row>
    <row r="93" spans="2:74" ht="15">
      <c r="B93" s="207" t="s">
        <v>2527</v>
      </c>
      <c r="C93" s="40">
        <v>-31.02</v>
      </c>
      <c r="D93" s="40">
        <v>-7.7549999999999999</v>
      </c>
      <c r="E93" s="41">
        <v>4</v>
      </c>
      <c r="F93" s="41">
        <v>400</v>
      </c>
      <c r="G93" s="40">
        <v>-26.36</v>
      </c>
      <c r="H93" s="208">
        <v>0.35999999999999988</v>
      </c>
      <c r="O93" s="207" t="s">
        <v>2527</v>
      </c>
      <c r="Q93" s="40">
        <v>-31.02</v>
      </c>
      <c r="R93" s="208">
        <v>-31.02</v>
      </c>
      <c r="AU93" s="61"/>
      <c r="AV93" s="61"/>
      <c r="AW93" s="61"/>
      <c r="AX93" s="64"/>
      <c r="AY93" s="61"/>
      <c r="AZ93" s="61"/>
      <c r="BG93" s="60"/>
      <c r="BH93" s="60"/>
      <c r="BI93" s="60"/>
      <c r="BJ93" s="59"/>
      <c r="BK93" s="59"/>
      <c r="BL93" s="60"/>
      <c r="BM93" s="60"/>
      <c r="BN93" s="60"/>
      <c r="BO93" s="60"/>
      <c r="BP93" s="60"/>
      <c r="BQ93" s="60"/>
      <c r="BR93"/>
      <c r="BS93"/>
      <c r="BT93"/>
      <c r="BU93"/>
      <c r="BV93"/>
    </row>
    <row r="94" spans="2:74" ht="15">
      <c r="B94" s="207" t="s">
        <v>2557</v>
      </c>
      <c r="C94" s="40">
        <v>30.3</v>
      </c>
      <c r="D94" s="40">
        <v>30.3</v>
      </c>
      <c r="E94" s="41">
        <v>1</v>
      </c>
      <c r="F94" s="41">
        <v>100</v>
      </c>
      <c r="G94" s="40">
        <v>30.3</v>
      </c>
      <c r="H94" s="208">
        <v>30.3</v>
      </c>
      <c r="O94" s="207" t="s">
        <v>2557</v>
      </c>
      <c r="Q94" s="40">
        <v>30.3</v>
      </c>
      <c r="R94" s="208">
        <v>30.3</v>
      </c>
      <c r="BG94" s="60"/>
      <c r="BH94" s="60"/>
      <c r="BI94" s="60"/>
      <c r="BJ94" s="59"/>
      <c r="BK94" s="59"/>
      <c r="BL94" s="60"/>
      <c r="BM94" s="60"/>
      <c r="BN94" s="60"/>
      <c r="BO94" s="60"/>
      <c r="BP94" s="60"/>
      <c r="BQ94" s="60"/>
      <c r="BR94"/>
      <c r="BS94"/>
      <c r="BT94"/>
      <c r="BU94"/>
      <c r="BV94"/>
    </row>
    <row r="95" spans="2:74" ht="15">
      <c r="B95" s="207" t="s">
        <v>2589</v>
      </c>
      <c r="C95" s="40">
        <v>-10.879999999999999</v>
      </c>
      <c r="D95" s="40">
        <v>-5.4399999999999995</v>
      </c>
      <c r="E95" s="41">
        <v>2</v>
      </c>
      <c r="F95" s="41">
        <v>200</v>
      </c>
      <c r="G95" s="40">
        <v>-5.4399999999999995</v>
      </c>
      <c r="H95" s="208">
        <v>-5.4399999999999995</v>
      </c>
      <c r="O95" s="207" t="s">
        <v>2589</v>
      </c>
      <c r="Q95" s="40">
        <v>-10.879999999999999</v>
      </c>
      <c r="R95" s="208">
        <v>-10.879999999999999</v>
      </c>
      <c r="BG95" s="60"/>
      <c r="BH95" s="60"/>
      <c r="BI95" s="60"/>
      <c r="BJ95" s="59"/>
      <c r="BK95" s="59"/>
      <c r="BL95" s="60"/>
      <c r="BM95" s="60"/>
      <c r="BN95" s="60"/>
      <c r="BO95" s="60"/>
      <c r="BP95" s="60"/>
      <c r="BQ95" s="60"/>
      <c r="BR95"/>
      <c r="BS95"/>
      <c r="BT95"/>
      <c r="BU95"/>
      <c r="BV95"/>
    </row>
    <row r="96" spans="2:74" ht="15">
      <c r="B96" s="207" t="s">
        <v>2591</v>
      </c>
      <c r="C96" s="40">
        <v>-16.47</v>
      </c>
      <c r="D96" s="40">
        <v>-5.4899999999999993</v>
      </c>
      <c r="E96" s="41">
        <v>3</v>
      </c>
      <c r="F96" s="41">
        <v>300</v>
      </c>
      <c r="G96" s="40">
        <v>-5.49</v>
      </c>
      <c r="H96" s="208">
        <v>-5.49</v>
      </c>
      <c r="O96" s="207" t="s">
        <v>2591</v>
      </c>
      <c r="P96" s="40">
        <v>-16.47</v>
      </c>
      <c r="R96" s="208">
        <v>-16.47</v>
      </c>
      <c r="BG96" s="60"/>
      <c r="BH96" s="60"/>
      <c r="BI96" s="60"/>
      <c r="BJ96" s="59"/>
      <c r="BK96" s="59"/>
      <c r="BL96" s="60"/>
      <c r="BM96" s="60"/>
      <c r="BN96" s="60"/>
      <c r="BO96" s="60"/>
      <c r="BP96" s="60"/>
      <c r="BQ96" s="60"/>
      <c r="BR96"/>
      <c r="BS96"/>
      <c r="BT96"/>
      <c r="BU96"/>
      <c r="BV96"/>
    </row>
    <row r="97" spans="2:74" ht="15">
      <c r="B97" s="207" t="s">
        <v>2593</v>
      </c>
      <c r="C97" s="40">
        <v>-14.879999999999999</v>
      </c>
      <c r="D97" s="40">
        <v>-7.4399999999999995</v>
      </c>
      <c r="E97" s="41">
        <v>2</v>
      </c>
      <c r="F97" s="41">
        <v>200</v>
      </c>
      <c r="G97" s="40">
        <v>-14.44</v>
      </c>
      <c r="H97" s="208">
        <v>-0.43999999999999995</v>
      </c>
      <c r="O97" s="207" t="s">
        <v>2593</v>
      </c>
      <c r="P97" s="40">
        <v>-0.43999999999999995</v>
      </c>
      <c r="Q97" s="40">
        <v>-14.44</v>
      </c>
      <c r="R97" s="208">
        <v>-14.879999999999999</v>
      </c>
      <c r="BG97" s="60"/>
      <c r="BH97" s="60"/>
      <c r="BI97" s="60"/>
      <c r="BJ97" s="59"/>
      <c r="BK97" s="59"/>
      <c r="BL97" s="60"/>
      <c r="BM97" s="60"/>
      <c r="BN97" s="60"/>
      <c r="BO97" s="60"/>
      <c r="BP97" s="60"/>
      <c r="BQ97" s="60"/>
      <c r="BR97"/>
      <c r="BS97"/>
      <c r="BT97"/>
      <c r="BU97"/>
      <c r="BV97"/>
    </row>
    <row r="98" spans="2:74" ht="15">
      <c r="B98" s="207" t="s">
        <v>2594</v>
      </c>
      <c r="C98" s="40">
        <v>12.44</v>
      </c>
      <c r="D98" s="40">
        <v>12.44</v>
      </c>
      <c r="E98" s="41">
        <v>1</v>
      </c>
      <c r="F98" s="41">
        <v>100</v>
      </c>
      <c r="G98" s="40">
        <v>12.44</v>
      </c>
      <c r="H98" s="208">
        <v>12.44</v>
      </c>
      <c r="O98" s="207" t="s">
        <v>2594</v>
      </c>
      <c r="Q98" s="40">
        <v>12.44</v>
      </c>
      <c r="R98" s="208">
        <v>12.44</v>
      </c>
      <c r="BG98" s="60"/>
      <c r="BH98" s="60"/>
      <c r="BI98" s="60"/>
      <c r="BJ98" s="59"/>
      <c r="BK98" s="59"/>
      <c r="BL98" s="60"/>
      <c r="BM98" s="60"/>
      <c r="BN98" s="60"/>
      <c r="BO98" s="60"/>
      <c r="BP98" s="60"/>
      <c r="BQ98" s="60"/>
      <c r="BR98"/>
      <c r="BS98"/>
      <c r="BT98"/>
      <c r="BU98"/>
      <c r="BV98"/>
    </row>
    <row r="99" spans="2:74" ht="15">
      <c r="B99" s="207" t="s">
        <v>2597</v>
      </c>
      <c r="C99" s="40">
        <v>66.800000000000907</v>
      </c>
      <c r="D99" s="40">
        <v>33.400000000000453</v>
      </c>
      <c r="E99" s="41">
        <v>2</v>
      </c>
      <c r="F99" s="41">
        <v>200</v>
      </c>
      <c r="G99" s="40">
        <v>5.4000000000009098</v>
      </c>
      <c r="H99" s="208">
        <v>61.4</v>
      </c>
      <c r="O99" s="207" t="s">
        <v>2597</v>
      </c>
      <c r="P99" s="40">
        <v>66.800000000000907</v>
      </c>
      <c r="R99" s="208">
        <v>66.800000000000907</v>
      </c>
      <c r="BG99" s="60"/>
      <c r="BH99" s="60"/>
      <c r="BI99" s="60"/>
      <c r="BJ99" s="59"/>
      <c r="BK99" s="59"/>
      <c r="BL99" s="60"/>
      <c r="BM99" s="60"/>
      <c r="BN99" s="60"/>
      <c r="BO99" s="60"/>
      <c r="BP99" s="60"/>
      <c r="BQ99" s="60"/>
      <c r="BR99"/>
      <c r="BS99"/>
      <c r="BT99"/>
      <c r="BU99"/>
      <c r="BV99"/>
    </row>
    <row r="100" spans="2:74" ht="15">
      <c r="B100" s="207" t="s">
        <v>2605</v>
      </c>
      <c r="C100" s="40">
        <v>42.3</v>
      </c>
      <c r="D100" s="40">
        <v>21.15</v>
      </c>
      <c r="E100" s="41">
        <v>2</v>
      </c>
      <c r="F100" s="41">
        <v>200</v>
      </c>
      <c r="G100" s="40">
        <v>-10.210000000000001</v>
      </c>
      <c r="H100" s="208">
        <v>52.51</v>
      </c>
      <c r="O100" s="207" t="s">
        <v>2605</v>
      </c>
      <c r="P100" s="40">
        <v>42.3</v>
      </c>
      <c r="R100" s="208">
        <v>42.3</v>
      </c>
      <c r="BG100" s="60"/>
      <c r="BH100" s="60"/>
      <c r="BI100" s="60"/>
      <c r="BJ100" s="59"/>
      <c r="BK100" s="59"/>
      <c r="BL100" s="60"/>
      <c r="BM100" s="60"/>
      <c r="BN100" s="60"/>
      <c r="BO100" s="60"/>
      <c r="BP100" s="60"/>
      <c r="BQ100" s="60"/>
      <c r="BR100"/>
      <c r="BS100"/>
      <c r="BT100"/>
      <c r="BU100"/>
      <c r="BV100"/>
    </row>
    <row r="101" spans="2:74" ht="15">
      <c r="B101" s="207" t="s">
        <v>2611</v>
      </c>
      <c r="C101" s="40">
        <v>15.110870000000002</v>
      </c>
      <c r="D101" s="40">
        <v>5.0369566666666676</v>
      </c>
      <c r="E101" s="41">
        <v>3</v>
      </c>
      <c r="F101" s="41">
        <v>300</v>
      </c>
      <c r="G101" s="40">
        <v>-7.6099999999999994</v>
      </c>
      <c r="H101" s="208">
        <v>18.60087</v>
      </c>
      <c r="O101" s="207" t="s">
        <v>2611</v>
      </c>
      <c r="P101" s="40">
        <v>10.990870000000001</v>
      </c>
      <c r="Q101" s="40">
        <v>4.12</v>
      </c>
      <c r="R101" s="208">
        <v>15.110870000000002</v>
      </c>
      <c r="BG101" s="60"/>
      <c r="BH101" s="60"/>
      <c r="BI101" s="60"/>
      <c r="BJ101" s="59"/>
      <c r="BK101" s="59"/>
      <c r="BL101" s="60"/>
      <c r="BM101" s="60"/>
      <c r="BN101" s="60"/>
      <c r="BO101" s="60"/>
      <c r="BP101" s="60"/>
      <c r="BQ101" s="60"/>
      <c r="BR101"/>
      <c r="BS101"/>
      <c r="BT101"/>
      <c r="BU101"/>
      <c r="BV101"/>
    </row>
    <row r="102" spans="2:74" ht="15">
      <c r="B102" s="207" t="s">
        <v>2625</v>
      </c>
      <c r="C102" s="40">
        <v>-2.27</v>
      </c>
      <c r="D102" s="40">
        <v>-2.27</v>
      </c>
      <c r="E102" s="41">
        <v>1</v>
      </c>
      <c r="F102" s="41">
        <v>100</v>
      </c>
      <c r="G102" s="40">
        <v>-2.27</v>
      </c>
      <c r="H102" s="208">
        <v>-2.27</v>
      </c>
      <c r="O102" s="207" t="s">
        <v>2625</v>
      </c>
      <c r="P102" s="40">
        <v>-2.27</v>
      </c>
      <c r="R102" s="208">
        <v>-2.27</v>
      </c>
      <c r="BG102" s="60"/>
      <c r="BH102" s="60"/>
      <c r="BI102" s="60"/>
      <c r="BJ102" s="59"/>
      <c r="BK102" s="59"/>
      <c r="BL102" s="60"/>
      <c r="BM102" s="60"/>
      <c r="BN102" s="60"/>
      <c r="BO102" s="60"/>
      <c r="BP102" s="60"/>
      <c r="BQ102" s="60"/>
      <c r="BR102"/>
      <c r="BS102"/>
      <c r="BT102"/>
      <c r="BU102"/>
      <c r="BV102"/>
    </row>
    <row r="103" spans="2:74" ht="15">
      <c r="B103" s="207" t="s">
        <v>2647</v>
      </c>
      <c r="C103" s="40">
        <v>55.939999999999088</v>
      </c>
      <c r="D103" s="40">
        <v>27.969999999999544</v>
      </c>
      <c r="E103" s="41">
        <v>2</v>
      </c>
      <c r="F103" s="41">
        <v>200</v>
      </c>
      <c r="G103" s="40">
        <v>-6.5900000000009094</v>
      </c>
      <c r="H103" s="208">
        <v>62.53</v>
      </c>
      <c r="O103" s="207" t="s">
        <v>2647</v>
      </c>
      <c r="P103" s="40">
        <v>55.939999999999088</v>
      </c>
      <c r="R103" s="208">
        <v>55.939999999999088</v>
      </c>
      <c r="BG103" s="60"/>
      <c r="BH103" s="60"/>
      <c r="BI103" s="60"/>
      <c r="BJ103" s="59"/>
      <c r="BK103" s="59"/>
      <c r="BL103" s="60"/>
      <c r="BM103" s="60"/>
      <c r="BN103" s="60"/>
      <c r="BO103" s="60"/>
      <c r="BP103" s="60"/>
      <c r="BQ103" s="60"/>
      <c r="BR103"/>
      <c r="BS103"/>
      <c r="BT103"/>
      <c r="BU103"/>
      <c r="BV103"/>
    </row>
    <row r="104" spans="2:74" ht="15">
      <c r="B104" s="207" t="s">
        <v>2660</v>
      </c>
      <c r="C104" s="40">
        <v>24.740000000000116</v>
      </c>
      <c r="D104" s="40">
        <v>24.740000000000116</v>
      </c>
      <c r="E104" s="41">
        <v>1</v>
      </c>
      <c r="F104" s="41">
        <v>100</v>
      </c>
      <c r="G104" s="40">
        <v>24.740000000000116</v>
      </c>
      <c r="H104" s="208">
        <v>24.740000000000116</v>
      </c>
      <c r="O104" s="207" t="s">
        <v>2660</v>
      </c>
      <c r="P104" s="40">
        <v>24.740000000000116</v>
      </c>
      <c r="R104" s="208">
        <v>24.740000000000116</v>
      </c>
      <c r="BG104" s="60"/>
      <c r="BH104" s="60"/>
      <c r="BI104" s="60"/>
      <c r="BJ104" s="59"/>
      <c r="BK104" s="59"/>
      <c r="BL104" s="60"/>
      <c r="BM104" s="60"/>
      <c r="BN104" s="60"/>
      <c r="BO104" s="60"/>
      <c r="BP104" s="60"/>
      <c r="BQ104" s="60"/>
      <c r="BR104"/>
      <c r="BS104"/>
      <c r="BT104"/>
      <c r="BU104"/>
      <c r="BV104"/>
    </row>
    <row r="105" spans="2:74" ht="15">
      <c r="B105" s="207" t="s">
        <v>2664</v>
      </c>
      <c r="C105" s="40">
        <v>6.79</v>
      </c>
      <c r="D105" s="40">
        <v>6.79</v>
      </c>
      <c r="E105" s="41">
        <v>1</v>
      </c>
      <c r="F105" s="41">
        <v>100</v>
      </c>
      <c r="G105" s="40">
        <v>6.79</v>
      </c>
      <c r="H105" s="208">
        <v>6.79</v>
      </c>
      <c r="O105" s="207" t="s">
        <v>2664</v>
      </c>
      <c r="P105" s="40">
        <v>6.79</v>
      </c>
      <c r="R105" s="208">
        <v>6.79</v>
      </c>
      <c r="BG105" s="60"/>
      <c r="BH105" s="60"/>
      <c r="BI105" s="60"/>
      <c r="BJ105" s="59"/>
      <c r="BK105" s="59"/>
      <c r="BL105" s="60"/>
      <c r="BM105" s="60"/>
      <c r="BN105" s="60"/>
      <c r="BO105" s="60"/>
      <c r="BP105" s="60"/>
      <c r="BQ105" s="60"/>
      <c r="BR105"/>
      <c r="BS105"/>
      <c r="BT105"/>
      <c r="BU105"/>
      <c r="BV105"/>
    </row>
    <row r="106" spans="2:74" ht="15">
      <c r="B106" s="207" t="s">
        <v>2676</v>
      </c>
      <c r="C106" s="40">
        <v>-6.0699999999999994</v>
      </c>
      <c r="D106" s="40">
        <v>-2.023333333333333</v>
      </c>
      <c r="E106" s="41">
        <v>3</v>
      </c>
      <c r="F106" s="41">
        <v>300</v>
      </c>
      <c r="G106" s="40">
        <v>-2.5299999999999998</v>
      </c>
      <c r="H106" s="208">
        <v>-1.1299999999999999</v>
      </c>
      <c r="O106" s="207" t="s">
        <v>2676</v>
      </c>
      <c r="P106" s="40">
        <v>-6.0699999999999994</v>
      </c>
      <c r="R106" s="208">
        <v>-6.0699999999999994</v>
      </c>
      <c r="BG106" s="60"/>
      <c r="BH106" s="60"/>
      <c r="BI106" s="60"/>
      <c r="BJ106" s="59"/>
      <c r="BK106" s="59"/>
      <c r="BL106" s="60"/>
      <c r="BM106" s="60"/>
      <c r="BN106" s="60"/>
      <c r="BO106" s="60"/>
      <c r="BP106" s="60"/>
      <c r="BQ106" s="60"/>
      <c r="BR106"/>
      <c r="BS106"/>
      <c r="BT106"/>
      <c r="BU106"/>
      <c r="BV106"/>
    </row>
    <row r="107" spans="2:74" ht="15">
      <c r="B107" s="207" t="s">
        <v>2718</v>
      </c>
      <c r="C107" s="40">
        <v>-31.509999999999998</v>
      </c>
      <c r="D107" s="40">
        <v>-31.509999999999998</v>
      </c>
      <c r="E107" s="41">
        <v>1</v>
      </c>
      <c r="F107" s="41">
        <v>100</v>
      </c>
      <c r="G107" s="40">
        <v>-31.509999999999998</v>
      </c>
      <c r="H107" s="208">
        <v>-31.509999999999998</v>
      </c>
      <c r="O107" s="207" t="s">
        <v>2718</v>
      </c>
      <c r="Q107" s="40">
        <v>-31.509999999999998</v>
      </c>
      <c r="R107" s="208">
        <v>-31.509999999999998</v>
      </c>
      <c r="BG107" s="60"/>
      <c r="BH107" s="60"/>
      <c r="BI107" s="60"/>
      <c r="BJ107" s="59"/>
      <c r="BK107" s="59"/>
      <c r="BL107" s="60"/>
      <c r="BM107" s="60"/>
      <c r="BN107" s="60"/>
      <c r="BO107" s="60"/>
      <c r="BP107" s="60"/>
      <c r="BQ107" s="60"/>
      <c r="BR107"/>
      <c r="BS107"/>
      <c r="BT107"/>
      <c r="BU107"/>
      <c r="BV107"/>
    </row>
    <row r="108" spans="2:74" ht="15">
      <c r="B108" s="207" t="s">
        <v>2772</v>
      </c>
      <c r="C108" s="40">
        <v>8.5099999999997706</v>
      </c>
      <c r="D108" s="40">
        <v>2.1274999999999427</v>
      </c>
      <c r="E108" s="41">
        <v>4</v>
      </c>
      <c r="F108" s="41">
        <v>400</v>
      </c>
      <c r="G108" s="40">
        <v>-13.65</v>
      </c>
      <c r="H108" s="208">
        <v>9.85</v>
      </c>
      <c r="O108" s="207" t="s">
        <v>2772</v>
      </c>
      <c r="P108" s="40">
        <v>9.85</v>
      </c>
      <c r="Q108" s="40">
        <v>-1.3400000000002272</v>
      </c>
      <c r="R108" s="208">
        <v>8.5099999999997724</v>
      </c>
      <c r="BG108" s="60"/>
      <c r="BH108" s="60"/>
      <c r="BI108" s="60"/>
      <c r="BJ108" s="59"/>
      <c r="BK108" s="59"/>
      <c r="BL108" s="60"/>
      <c r="BM108" s="60"/>
      <c r="BN108" s="60"/>
      <c r="BO108" s="60"/>
      <c r="BP108" s="60"/>
      <c r="BQ108" s="60"/>
      <c r="BR108"/>
      <c r="BS108"/>
      <c r="BT108"/>
      <c r="BU108"/>
      <c r="BV108"/>
    </row>
    <row r="109" spans="2:74" ht="15">
      <c r="B109" s="207" t="s">
        <v>2836</v>
      </c>
      <c r="C109" s="40">
        <v>19.71</v>
      </c>
      <c r="D109" s="40">
        <v>19.71</v>
      </c>
      <c r="E109" s="41">
        <v>1</v>
      </c>
      <c r="F109" s="41">
        <v>100</v>
      </c>
      <c r="G109" s="40">
        <v>19.71</v>
      </c>
      <c r="H109" s="208">
        <v>19.71</v>
      </c>
      <c r="O109" s="207" t="s">
        <v>2836</v>
      </c>
      <c r="P109" s="40">
        <v>19.71</v>
      </c>
      <c r="R109" s="208">
        <v>19.71</v>
      </c>
      <c r="BG109" s="60"/>
      <c r="BH109" s="60"/>
      <c r="BI109" s="60"/>
      <c r="BJ109" s="59"/>
      <c r="BK109" s="59"/>
      <c r="BL109" s="60"/>
      <c r="BM109" s="60"/>
      <c r="BN109" s="60"/>
      <c r="BO109" s="60"/>
      <c r="BP109" s="60"/>
      <c r="BQ109" s="60"/>
      <c r="BR109"/>
      <c r="BS109"/>
      <c r="BT109"/>
      <c r="BU109"/>
      <c r="BV109"/>
    </row>
    <row r="110" spans="2:74" ht="15">
      <c r="B110" s="207" t="s">
        <v>3002</v>
      </c>
      <c r="C110" s="40">
        <v>39.57000000000091</v>
      </c>
      <c r="D110" s="40">
        <v>13.190000000000303</v>
      </c>
      <c r="E110" s="41">
        <v>3</v>
      </c>
      <c r="F110" s="41">
        <v>300</v>
      </c>
      <c r="G110" s="40">
        <v>-4.32</v>
      </c>
      <c r="H110" s="208">
        <v>38.08</v>
      </c>
      <c r="O110" s="207" t="s">
        <v>3002</v>
      </c>
      <c r="P110" s="40">
        <v>39.57000000000091</v>
      </c>
      <c r="R110" s="208">
        <v>39.57000000000091</v>
      </c>
      <c r="BG110" s="60"/>
      <c r="BH110" s="60"/>
      <c r="BI110" s="60"/>
      <c r="BJ110" s="59"/>
      <c r="BK110" s="59"/>
      <c r="BL110" s="60"/>
      <c r="BM110" s="60"/>
      <c r="BN110" s="60"/>
      <c r="BO110" s="60"/>
      <c r="BP110" s="60"/>
      <c r="BQ110" s="60"/>
      <c r="BR110"/>
      <c r="BS110"/>
      <c r="BT110"/>
      <c r="BU110"/>
      <c r="BV110"/>
    </row>
    <row r="111" spans="2:74" ht="15">
      <c r="B111" s="207" t="s">
        <v>3004</v>
      </c>
      <c r="C111" s="40">
        <v>-4.78</v>
      </c>
      <c r="D111" s="40">
        <v>-2.39</v>
      </c>
      <c r="E111" s="41">
        <v>2</v>
      </c>
      <c r="F111" s="41">
        <v>200</v>
      </c>
      <c r="G111" s="40">
        <v>-5.65</v>
      </c>
      <c r="H111" s="208">
        <v>0.87000000000000011</v>
      </c>
      <c r="O111" s="207" t="s">
        <v>3004</v>
      </c>
      <c r="Q111" s="40">
        <v>-4.78</v>
      </c>
      <c r="R111" s="208">
        <v>-4.78</v>
      </c>
      <c r="BG111" s="60"/>
      <c r="BH111" s="60"/>
      <c r="BI111" s="60"/>
      <c r="BJ111" s="59"/>
      <c r="BK111" s="59"/>
      <c r="BL111" s="60"/>
      <c r="BM111" s="60"/>
      <c r="BN111" s="60"/>
      <c r="BO111" s="60"/>
      <c r="BP111" s="60"/>
      <c r="BQ111" s="60"/>
      <c r="BR111"/>
      <c r="BS111"/>
      <c r="BT111"/>
      <c r="BU111"/>
      <c r="BV111"/>
    </row>
    <row r="112" spans="2:74" ht="15">
      <c r="B112" s="207" t="s">
        <v>3080</v>
      </c>
      <c r="C112" s="40">
        <v>-7.49</v>
      </c>
      <c r="D112" s="40">
        <v>-7.49</v>
      </c>
      <c r="E112" s="41">
        <v>1</v>
      </c>
      <c r="F112" s="41">
        <v>100</v>
      </c>
      <c r="G112" s="40">
        <v>-7.49</v>
      </c>
      <c r="H112" s="208">
        <v>-7.49</v>
      </c>
      <c r="O112" s="207" t="s">
        <v>3080</v>
      </c>
      <c r="P112" s="40">
        <v>-7.49</v>
      </c>
      <c r="R112" s="208">
        <v>-7.49</v>
      </c>
      <c r="BG112" s="60"/>
      <c r="BH112" s="60"/>
      <c r="BI112" s="60"/>
      <c r="BJ112" s="59"/>
      <c r="BK112" s="59"/>
      <c r="BL112" s="60"/>
      <c r="BM112" s="60"/>
      <c r="BN112" s="60"/>
      <c r="BO112" s="60"/>
      <c r="BP112" s="60"/>
      <c r="BQ112" s="60"/>
      <c r="BR112"/>
      <c r="BS112"/>
      <c r="BT112"/>
      <c r="BU112"/>
      <c r="BV112"/>
    </row>
    <row r="113" spans="2:74" ht="15">
      <c r="B113" s="207" t="s">
        <v>3163</v>
      </c>
      <c r="C113" s="40">
        <v>-7.2832000000002273</v>
      </c>
      <c r="D113" s="40">
        <v>-7.2832000000002273</v>
      </c>
      <c r="E113" s="41">
        <v>1</v>
      </c>
      <c r="F113" s="41">
        <v>100</v>
      </c>
      <c r="G113" s="40">
        <v>-7.2832000000002273</v>
      </c>
      <c r="H113" s="208">
        <v>-7.2832000000002273</v>
      </c>
      <c r="O113" s="207" t="s">
        <v>3163</v>
      </c>
      <c r="Q113" s="40">
        <v>-7.2832000000002273</v>
      </c>
      <c r="R113" s="208">
        <v>-7.2832000000002273</v>
      </c>
      <c r="BG113" s="60"/>
      <c r="BH113" s="60"/>
      <c r="BI113" s="60"/>
      <c r="BJ113" s="59"/>
      <c r="BK113" s="59"/>
      <c r="BL113" s="60"/>
      <c r="BM113" s="60"/>
      <c r="BN113" s="60"/>
      <c r="BO113" s="60"/>
      <c r="BP113" s="60"/>
      <c r="BQ113" s="60"/>
      <c r="BR113"/>
      <c r="BS113"/>
      <c r="BT113"/>
      <c r="BU113"/>
      <c r="BV113"/>
    </row>
    <row r="114" spans="2:74" ht="15">
      <c r="B114" s="207" t="s">
        <v>3188</v>
      </c>
      <c r="C114" s="40">
        <v>-17.560000000000002</v>
      </c>
      <c r="D114" s="40">
        <v>-5.8533333333333344</v>
      </c>
      <c r="E114" s="41">
        <v>3</v>
      </c>
      <c r="F114" s="41">
        <v>300</v>
      </c>
      <c r="G114" s="40">
        <v>-11.120000000000001</v>
      </c>
      <c r="H114" s="208">
        <v>-3.16</v>
      </c>
      <c r="O114" s="207" t="s">
        <v>3188</v>
      </c>
      <c r="P114" s="40">
        <v>-6.4399999999999995</v>
      </c>
      <c r="Q114" s="40">
        <v>-11.120000000000001</v>
      </c>
      <c r="R114" s="208">
        <v>-17.560000000000002</v>
      </c>
      <c r="BG114" s="60"/>
      <c r="BH114" s="60"/>
      <c r="BI114" s="60"/>
      <c r="BJ114" s="59"/>
      <c r="BK114" s="59"/>
      <c r="BL114" s="60"/>
      <c r="BM114" s="60"/>
      <c r="BN114" s="60"/>
      <c r="BO114" s="60"/>
      <c r="BP114" s="60"/>
      <c r="BQ114" s="60"/>
      <c r="BR114"/>
      <c r="BS114"/>
      <c r="BT114"/>
      <c r="BU114"/>
      <c r="BV114"/>
    </row>
    <row r="115" spans="2:74" ht="15">
      <c r="B115" s="207" t="s">
        <v>87</v>
      </c>
      <c r="C115" s="40">
        <v>-5.5500000000002272</v>
      </c>
      <c r="D115" s="40">
        <v>-5.5500000000002272</v>
      </c>
      <c r="E115" s="41">
        <v>1</v>
      </c>
      <c r="F115" s="41">
        <v>100</v>
      </c>
      <c r="G115" s="40">
        <v>-5.5500000000002272</v>
      </c>
      <c r="H115" s="208">
        <v>-5.5500000000002272</v>
      </c>
      <c r="O115" s="207" t="s">
        <v>87</v>
      </c>
      <c r="P115" s="40">
        <v>-5.5500000000002272</v>
      </c>
      <c r="R115" s="208">
        <v>-5.5500000000002272</v>
      </c>
      <c r="BG115" s="60"/>
      <c r="BH115" s="60"/>
      <c r="BI115" s="60"/>
      <c r="BJ115" s="59"/>
      <c r="BK115" s="59"/>
      <c r="BL115" s="60"/>
      <c r="BM115" s="60"/>
      <c r="BN115" s="60"/>
      <c r="BO115" s="60"/>
      <c r="BP115" s="60"/>
      <c r="BQ115" s="60"/>
      <c r="BR115"/>
      <c r="BS115"/>
      <c r="BT115"/>
      <c r="BU115"/>
      <c r="BV115"/>
    </row>
    <row r="116" spans="2:74" ht="15">
      <c r="B116" s="207" t="s">
        <v>3293</v>
      </c>
      <c r="C116" s="40">
        <v>1.6800000000000002</v>
      </c>
      <c r="D116" s="40">
        <v>1.6800000000000002</v>
      </c>
      <c r="E116" s="41">
        <v>1</v>
      </c>
      <c r="F116" s="41">
        <v>100</v>
      </c>
      <c r="G116" s="40">
        <v>1.6800000000000002</v>
      </c>
      <c r="H116" s="208">
        <v>1.6800000000000002</v>
      </c>
      <c r="O116" s="207" t="s">
        <v>3293</v>
      </c>
      <c r="Q116" s="40">
        <v>1.6800000000000002</v>
      </c>
      <c r="R116" s="208">
        <v>1.6800000000000002</v>
      </c>
      <c r="BG116" s="60"/>
      <c r="BH116" s="60"/>
      <c r="BI116" s="60"/>
      <c r="BJ116" s="59"/>
      <c r="BK116" s="59"/>
      <c r="BL116" s="60"/>
      <c r="BM116" s="60"/>
      <c r="BN116" s="60"/>
      <c r="BO116" s="60"/>
      <c r="BP116" s="60"/>
      <c r="BQ116" s="60"/>
      <c r="BR116"/>
      <c r="BS116"/>
      <c r="BT116"/>
      <c r="BU116"/>
      <c r="BV116"/>
    </row>
    <row r="117" spans="2:74" ht="15">
      <c r="B117" s="207" t="s">
        <v>3310</v>
      </c>
      <c r="C117" s="40">
        <v>-14.9</v>
      </c>
      <c r="D117" s="40">
        <v>-14.9</v>
      </c>
      <c r="E117" s="41">
        <v>1</v>
      </c>
      <c r="F117" s="41">
        <v>200</v>
      </c>
      <c r="G117" s="40">
        <v>-14.9</v>
      </c>
      <c r="H117" s="208">
        <v>-14.9</v>
      </c>
      <c r="O117" s="207" t="s">
        <v>3310</v>
      </c>
      <c r="Q117" s="40">
        <v>-14.9</v>
      </c>
      <c r="R117" s="208">
        <v>-14.9</v>
      </c>
      <c r="BG117" s="60"/>
      <c r="BH117" s="60"/>
      <c r="BI117" s="60"/>
      <c r="BJ117" s="59"/>
      <c r="BK117" s="59"/>
      <c r="BL117" s="60"/>
      <c r="BM117" s="60"/>
      <c r="BN117" s="60"/>
      <c r="BO117" s="60"/>
      <c r="BP117" s="60"/>
      <c r="BQ117" s="60"/>
      <c r="BR117"/>
      <c r="BS117"/>
      <c r="BT117"/>
      <c r="BU117"/>
      <c r="BV117"/>
    </row>
    <row r="118" spans="2:74" ht="15">
      <c r="B118" s="207" t="s">
        <v>3368</v>
      </c>
      <c r="C118" s="40">
        <v>-34.6</v>
      </c>
      <c r="D118" s="40">
        <v>-17.3</v>
      </c>
      <c r="E118" s="41">
        <v>2</v>
      </c>
      <c r="F118" s="41">
        <v>200</v>
      </c>
      <c r="G118" s="40">
        <v>-27.2</v>
      </c>
      <c r="H118" s="208">
        <v>-7.4</v>
      </c>
      <c r="O118" s="207" t="s">
        <v>3368</v>
      </c>
      <c r="P118" s="40">
        <v>-27.2</v>
      </c>
      <c r="Q118" s="40">
        <v>-7.4</v>
      </c>
      <c r="R118" s="208">
        <v>-34.6</v>
      </c>
      <c r="BG118" s="60"/>
      <c r="BH118" s="60"/>
      <c r="BI118" s="60"/>
      <c r="BJ118" s="59"/>
      <c r="BK118" s="59"/>
      <c r="BL118" s="60"/>
      <c r="BM118" s="60"/>
      <c r="BN118" s="60"/>
      <c r="BO118" s="60"/>
      <c r="BP118" s="60"/>
      <c r="BQ118" s="60"/>
      <c r="BR118"/>
      <c r="BS118"/>
      <c r="BT118"/>
      <c r="BU118"/>
      <c r="BV118"/>
    </row>
    <row r="119" spans="2:74" ht="15">
      <c r="B119" s="207" t="s">
        <v>3377</v>
      </c>
      <c r="C119" s="40">
        <v>104.00000000000091</v>
      </c>
      <c r="D119" s="40">
        <v>13.000000000000114</v>
      </c>
      <c r="E119" s="41">
        <v>8</v>
      </c>
      <c r="F119" s="41">
        <v>800</v>
      </c>
      <c r="G119" s="40">
        <v>-11.469999999999546</v>
      </c>
      <c r="H119" s="208">
        <v>78.689999999999543</v>
      </c>
      <c r="O119" s="207" t="s">
        <v>3377</v>
      </c>
      <c r="P119" s="40">
        <v>-31.909999999998632</v>
      </c>
      <c r="Q119" s="40">
        <v>135.90999999999954</v>
      </c>
      <c r="R119" s="208">
        <v>104.00000000000091</v>
      </c>
      <c r="BG119" s="60"/>
      <c r="BH119" s="60"/>
      <c r="BI119" s="60"/>
      <c r="BJ119" s="59"/>
      <c r="BK119" s="59"/>
      <c r="BL119" s="60"/>
      <c r="BM119" s="60"/>
      <c r="BN119" s="60"/>
      <c r="BO119" s="60"/>
      <c r="BP119" s="60"/>
      <c r="BQ119" s="60"/>
      <c r="BR119"/>
      <c r="BS119"/>
      <c r="BT119"/>
      <c r="BU119"/>
      <c r="BV119"/>
    </row>
    <row r="120" spans="2:74" ht="15">
      <c r="B120" s="207" t="s">
        <v>3385</v>
      </c>
      <c r="C120" s="40">
        <v>18.47</v>
      </c>
      <c r="D120" s="40">
        <v>18.47</v>
      </c>
      <c r="E120" s="41">
        <v>1</v>
      </c>
      <c r="F120" s="41">
        <v>100</v>
      </c>
      <c r="G120" s="40">
        <v>18.47</v>
      </c>
      <c r="H120" s="208">
        <v>18.47</v>
      </c>
      <c r="O120" s="207" t="s">
        <v>3385</v>
      </c>
      <c r="P120" s="40">
        <v>18.47</v>
      </c>
      <c r="R120" s="208">
        <v>18.47</v>
      </c>
      <c r="BG120" s="60"/>
      <c r="BH120" s="60"/>
      <c r="BI120" s="60"/>
      <c r="BJ120" s="59"/>
      <c r="BK120" s="59"/>
      <c r="BL120" s="60"/>
      <c r="BM120" s="60"/>
      <c r="BN120" s="60"/>
      <c r="BO120" s="60"/>
      <c r="BP120" s="60"/>
      <c r="BQ120" s="60"/>
      <c r="BR120"/>
      <c r="BS120"/>
      <c r="BT120"/>
      <c r="BU120"/>
      <c r="BV120"/>
    </row>
    <row r="121" spans="2:74" ht="15">
      <c r="B121" s="207" t="s">
        <v>3431</v>
      </c>
      <c r="C121" s="40">
        <v>-13.61</v>
      </c>
      <c r="D121" s="40">
        <v>-13.61</v>
      </c>
      <c r="E121" s="41">
        <v>1</v>
      </c>
      <c r="F121" s="41">
        <v>100</v>
      </c>
      <c r="G121" s="40">
        <v>-13.61</v>
      </c>
      <c r="H121" s="208">
        <v>-13.61</v>
      </c>
      <c r="O121" s="207" t="s">
        <v>3431</v>
      </c>
      <c r="P121" s="40">
        <v>-13.61</v>
      </c>
      <c r="R121" s="208">
        <v>-13.61</v>
      </c>
      <c r="BG121" s="60"/>
      <c r="BH121" s="60"/>
      <c r="BI121" s="60"/>
      <c r="BJ121" s="59"/>
      <c r="BK121" s="59"/>
      <c r="BL121" s="60"/>
      <c r="BM121" s="60"/>
      <c r="BN121" s="60"/>
      <c r="BO121" s="60"/>
      <c r="BP121" s="60"/>
      <c r="BQ121" s="60"/>
      <c r="BR121"/>
      <c r="BS121"/>
      <c r="BT121"/>
      <c r="BU121"/>
      <c r="BV121"/>
    </row>
    <row r="122" spans="2:74" ht="15">
      <c r="B122" s="207" t="s">
        <v>3446</v>
      </c>
      <c r="C122" s="40">
        <v>7.5299999999999994</v>
      </c>
      <c r="D122" s="40">
        <v>7.5299999999999994</v>
      </c>
      <c r="E122" s="41">
        <v>1</v>
      </c>
      <c r="F122" s="41">
        <v>100</v>
      </c>
      <c r="G122" s="40">
        <v>7.5299999999999994</v>
      </c>
      <c r="H122" s="208">
        <v>7.5299999999999994</v>
      </c>
      <c r="O122" s="207" t="s">
        <v>3446</v>
      </c>
      <c r="P122" s="40">
        <v>7.5299999999999994</v>
      </c>
      <c r="R122" s="208">
        <v>7.5299999999999994</v>
      </c>
      <c r="BR122"/>
      <c r="BS122"/>
      <c r="BT122"/>
      <c r="BU122"/>
      <c r="BV122"/>
    </row>
    <row r="123" spans="2:74" ht="15">
      <c r="B123" s="207" t="s">
        <v>3456</v>
      </c>
      <c r="C123" s="40">
        <v>-8.59</v>
      </c>
      <c r="D123" s="40">
        <v>-8.59</v>
      </c>
      <c r="E123" s="41">
        <v>1</v>
      </c>
      <c r="F123" s="41">
        <v>100</v>
      </c>
      <c r="G123" s="40">
        <v>-8.59</v>
      </c>
      <c r="H123" s="208">
        <v>-8.59</v>
      </c>
      <c r="O123" s="207" t="s">
        <v>3456</v>
      </c>
      <c r="P123" s="40">
        <v>-8.59</v>
      </c>
      <c r="R123" s="208">
        <v>-8.59</v>
      </c>
      <c r="BR123"/>
      <c r="BS123"/>
      <c r="BT123"/>
      <c r="BU123"/>
      <c r="BV123"/>
    </row>
    <row r="124" spans="2:74" ht="15">
      <c r="B124" s="207" t="s">
        <v>3504</v>
      </c>
      <c r="C124" s="40">
        <v>-9.26</v>
      </c>
      <c r="D124" s="40">
        <v>-9.26</v>
      </c>
      <c r="E124" s="41">
        <v>1</v>
      </c>
      <c r="F124" s="41">
        <v>100</v>
      </c>
      <c r="G124" s="40">
        <v>-9.26</v>
      </c>
      <c r="H124" s="208">
        <v>-9.26</v>
      </c>
      <c r="O124" s="207" t="s">
        <v>3504</v>
      </c>
      <c r="P124" s="40">
        <v>-9.26</v>
      </c>
      <c r="R124" s="208">
        <v>-9.26</v>
      </c>
      <c r="BR124"/>
      <c r="BS124"/>
      <c r="BT124"/>
      <c r="BU124"/>
      <c r="BV124"/>
    </row>
    <row r="125" spans="2:74" ht="15">
      <c r="B125" s="207" t="s">
        <v>3600</v>
      </c>
      <c r="C125" s="40">
        <v>-9.44</v>
      </c>
      <c r="D125" s="40">
        <v>-9.44</v>
      </c>
      <c r="E125" s="41">
        <v>1</v>
      </c>
      <c r="F125" s="41">
        <v>100</v>
      </c>
      <c r="G125" s="40">
        <v>-9.44</v>
      </c>
      <c r="H125" s="208">
        <v>-9.44</v>
      </c>
      <c r="O125" s="207" t="s">
        <v>3600</v>
      </c>
      <c r="P125" s="40">
        <v>-9.44</v>
      </c>
      <c r="R125" s="208">
        <v>-9.44</v>
      </c>
      <c r="BR125"/>
      <c r="BS125"/>
      <c r="BT125"/>
      <c r="BU125"/>
      <c r="BV125"/>
    </row>
    <row r="126" spans="2:74" ht="15">
      <c r="B126" s="207" t="s">
        <v>3619</v>
      </c>
      <c r="C126" s="40">
        <v>-6.33</v>
      </c>
      <c r="D126" s="40">
        <v>-6.33</v>
      </c>
      <c r="E126" s="41">
        <v>1</v>
      </c>
      <c r="F126" s="41">
        <v>100</v>
      </c>
      <c r="G126" s="40">
        <v>-6.33</v>
      </c>
      <c r="H126" s="208">
        <v>-6.33</v>
      </c>
      <c r="O126" s="207" t="s">
        <v>3619</v>
      </c>
      <c r="Q126" s="40">
        <v>-6.33</v>
      </c>
      <c r="R126" s="208">
        <v>-6.33</v>
      </c>
      <c r="BR126"/>
      <c r="BS126"/>
      <c r="BT126"/>
      <c r="BU126"/>
      <c r="BV126"/>
    </row>
    <row r="127" spans="2:74" ht="15">
      <c r="B127" s="207" t="s">
        <v>3636</v>
      </c>
      <c r="C127" s="40">
        <v>-8.1899999999995448</v>
      </c>
      <c r="D127" s="40">
        <v>-8.1899999999995448</v>
      </c>
      <c r="E127" s="41">
        <v>1</v>
      </c>
      <c r="F127" s="41">
        <v>100</v>
      </c>
      <c r="G127" s="40">
        <v>-8.1899999999995448</v>
      </c>
      <c r="H127" s="208">
        <v>-8.1899999999995448</v>
      </c>
      <c r="O127" s="207" t="s">
        <v>3636</v>
      </c>
      <c r="P127" s="40">
        <v>-8.1899999999995448</v>
      </c>
      <c r="R127" s="208">
        <v>-8.1899999999995448</v>
      </c>
      <c r="BR127"/>
      <c r="BS127"/>
      <c r="BT127"/>
      <c r="BU127"/>
      <c r="BV127"/>
    </row>
    <row r="128" spans="2:74" ht="15">
      <c r="B128" s="207" t="s">
        <v>3677</v>
      </c>
      <c r="C128" s="40">
        <v>13.716799999999999</v>
      </c>
      <c r="D128" s="40">
        <v>13.716799999999999</v>
      </c>
      <c r="E128" s="41">
        <v>1</v>
      </c>
      <c r="F128" s="41">
        <v>100</v>
      </c>
      <c r="G128" s="40">
        <v>13.716799999999999</v>
      </c>
      <c r="H128" s="208">
        <v>13.716799999999999</v>
      </c>
      <c r="O128" s="207" t="s">
        <v>3677</v>
      </c>
      <c r="P128" s="40">
        <v>13.716799999999999</v>
      </c>
      <c r="R128" s="208">
        <v>13.716799999999999</v>
      </c>
      <c r="BR128"/>
      <c r="BS128"/>
      <c r="BT128"/>
      <c r="BU128"/>
      <c r="BV128"/>
    </row>
    <row r="129" spans="2:74" ht="15">
      <c r="B129" s="207" t="s">
        <v>3687</v>
      </c>
      <c r="C129" s="40">
        <v>-24.03</v>
      </c>
      <c r="D129" s="40">
        <v>-8.01</v>
      </c>
      <c r="E129" s="41">
        <v>3</v>
      </c>
      <c r="F129" s="41">
        <v>300</v>
      </c>
      <c r="G129" s="40">
        <v>-11.29</v>
      </c>
      <c r="H129" s="208">
        <v>-5.29</v>
      </c>
      <c r="O129" s="207" t="s">
        <v>3687</v>
      </c>
      <c r="Q129" s="40">
        <v>-24.03</v>
      </c>
      <c r="R129" s="208">
        <v>-24.03</v>
      </c>
      <c r="BR129"/>
      <c r="BS129"/>
      <c r="BT129"/>
      <c r="BU129"/>
      <c r="BV129"/>
    </row>
    <row r="130" spans="2:74" ht="15">
      <c r="B130" s="207" t="s">
        <v>3689</v>
      </c>
      <c r="C130" s="40">
        <v>-29.853330000000682</v>
      </c>
      <c r="D130" s="40">
        <v>-9.9511100000002273</v>
      </c>
      <c r="E130" s="41">
        <v>3</v>
      </c>
      <c r="F130" s="41">
        <v>400</v>
      </c>
      <c r="G130" s="40">
        <v>-18.773330000000001</v>
      </c>
      <c r="H130" s="208">
        <v>-4.5400000000004548</v>
      </c>
      <c r="O130" s="207" t="s">
        <v>3689</v>
      </c>
      <c r="P130" s="40">
        <v>-18.773330000000001</v>
      </c>
      <c r="Q130" s="40">
        <v>-11.080000000000682</v>
      </c>
      <c r="R130" s="208">
        <v>-29.853330000000682</v>
      </c>
      <c r="BR130"/>
      <c r="BS130"/>
      <c r="BT130"/>
      <c r="BU130"/>
      <c r="BV130"/>
    </row>
    <row r="131" spans="2:74" ht="15">
      <c r="B131" s="207" t="s">
        <v>3738</v>
      </c>
      <c r="C131" s="40">
        <v>144.36000000000001</v>
      </c>
      <c r="D131" s="40">
        <v>24.060000000000002</v>
      </c>
      <c r="E131" s="41">
        <v>6</v>
      </c>
      <c r="F131" s="41">
        <v>600</v>
      </c>
      <c r="G131" s="40">
        <v>-7.4399999999999995</v>
      </c>
      <c r="H131" s="208">
        <v>47.56</v>
      </c>
      <c r="O131" s="207" t="s">
        <v>3738</v>
      </c>
      <c r="P131" s="40">
        <v>157.24</v>
      </c>
      <c r="Q131" s="40">
        <v>-12.879999999999999</v>
      </c>
      <c r="R131" s="208">
        <v>144.36000000000001</v>
      </c>
      <c r="BR131"/>
      <c r="BS131"/>
      <c r="BT131"/>
      <c r="BU131"/>
      <c r="BV131"/>
    </row>
    <row r="132" spans="2:74" ht="15">
      <c r="B132" s="207" t="s">
        <v>3772</v>
      </c>
      <c r="C132" s="40">
        <v>-26.46</v>
      </c>
      <c r="D132" s="40">
        <v>-26.46</v>
      </c>
      <c r="E132" s="41">
        <v>1</v>
      </c>
      <c r="F132" s="41">
        <v>100</v>
      </c>
      <c r="G132" s="40">
        <v>-26.46</v>
      </c>
      <c r="H132" s="208">
        <v>-26.46</v>
      </c>
      <c r="O132" s="207" t="s">
        <v>3772</v>
      </c>
      <c r="Q132" s="40">
        <v>-26.46</v>
      </c>
      <c r="R132" s="208">
        <v>-26.46</v>
      </c>
      <c r="BR132"/>
      <c r="BS132"/>
      <c r="BT132"/>
      <c r="BU132"/>
      <c r="BV132"/>
    </row>
    <row r="133" spans="2:74" ht="15">
      <c r="B133" s="207" t="s">
        <v>3841</v>
      </c>
      <c r="C133" s="40">
        <v>-18.75</v>
      </c>
      <c r="D133" s="40">
        <v>-9.375</v>
      </c>
      <c r="E133" s="41">
        <v>2</v>
      </c>
      <c r="F133" s="41">
        <v>200</v>
      </c>
      <c r="G133" s="40">
        <v>-10.707000000000001</v>
      </c>
      <c r="H133" s="208">
        <v>-8.0429999999999993</v>
      </c>
      <c r="O133" s="207" t="s">
        <v>3841</v>
      </c>
      <c r="P133" s="40">
        <v>-18.75</v>
      </c>
      <c r="R133" s="208">
        <v>-18.75</v>
      </c>
      <c r="BR133"/>
      <c r="BS133"/>
      <c r="BT133"/>
      <c r="BU133"/>
      <c r="BV133"/>
    </row>
    <row r="134" spans="2:74" ht="15">
      <c r="B134" s="207" t="s">
        <v>3910</v>
      </c>
      <c r="C134" s="40">
        <v>-10.5</v>
      </c>
      <c r="D134" s="40">
        <v>-10.5</v>
      </c>
      <c r="E134" s="41">
        <v>1</v>
      </c>
      <c r="F134" s="41">
        <v>100</v>
      </c>
      <c r="G134" s="40">
        <v>-10.5</v>
      </c>
      <c r="H134" s="208">
        <v>-10.5</v>
      </c>
      <c r="O134" s="207" t="s">
        <v>3910</v>
      </c>
      <c r="P134" s="40">
        <v>-10.5</v>
      </c>
      <c r="R134" s="208">
        <v>-10.5</v>
      </c>
      <c r="BR134"/>
      <c r="BS134"/>
      <c r="BT134"/>
      <c r="BU134"/>
      <c r="BV134"/>
    </row>
    <row r="135" spans="2:74" ht="15">
      <c r="B135" s="207" t="s">
        <v>3990</v>
      </c>
      <c r="C135" s="40">
        <v>95.339999999999094</v>
      </c>
      <c r="D135" s="40">
        <v>95.339999999999094</v>
      </c>
      <c r="E135" s="41">
        <v>1</v>
      </c>
      <c r="F135" s="41">
        <v>100</v>
      </c>
      <c r="G135" s="40">
        <v>95.339999999999094</v>
      </c>
      <c r="H135" s="208">
        <v>95.339999999999094</v>
      </c>
      <c r="O135" s="207" t="s">
        <v>3990</v>
      </c>
      <c r="P135" s="40">
        <v>95.339999999999094</v>
      </c>
      <c r="R135" s="208">
        <v>95.339999999999094</v>
      </c>
      <c r="BR135"/>
      <c r="BS135"/>
      <c r="BT135"/>
      <c r="BU135"/>
      <c r="BV135"/>
    </row>
    <row r="136" spans="2:74" ht="15">
      <c r="B136" s="207" t="s">
        <v>4028</v>
      </c>
      <c r="C136" s="40">
        <v>-50.319999999999993</v>
      </c>
      <c r="D136" s="40">
        <v>-12.579999999999998</v>
      </c>
      <c r="E136" s="41">
        <v>4</v>
      </c>
      <c r="F136" s="41">
        <v>400</v>
      </c>
      <c r="G136" s="40">
        <v>-20.32</v>
      </c>
      <c r="H136" s="208">
        <v>-2.3199999999999998</v>
      </c>
      <c r="O136" s="207" t="s">
        <v>4028</v>
      </c>
      <c r="P136" s="40">
        <v>-15.48</v>
      </c>
      <c r="Q136" s="40">
        <v>-34.839999999999996</v>
      </c>
      <c r="R136" s="208">
        <v>-50.319999999999993</v>
      </c>
      <c r="BR136"/>
      <c r="BS136"/>
      <c r="BT136"/>
      <c r="BU136"/>
      <c r="BV136"/>
    </row>
    <row r="137" spans="2:74" ht="15">
      <c r="B137" s="207" t="s">
        <v>4030</v>
      </c>
      <c r="C137" s="40">
        <v>38.72</v>
      </c>
      <c r="D137" s="40">
        <v>38.72</v>
      </c>
      <c r="E137" s="41">
        <v>1</v>
      </c>
      <c r="F137" s="41">
        <v>100</v>
      </c>
      <c r="G137" s="40">
        <v>38.72</v>
      </c>
      <c r="H137" s="208">
        <v>38.72</v>
      </c>
      <c r="O137" s="207" t="s">
        <v>4030</v>
      </c>
      <c r="P137" s="40">
        <v>38.72</v>
      </c>
      <c r="R137" s="208">
        <v>38.72</v>
      </c>
      <c r="BR137"/>
      <c r="BS137"/>
      <c r="BT137"/>
      <c r="BU137"/>
      <c r="BV137"/>
    </row>
    <row r="138" spans="2:74" ht="15">
      <c r="B138" s="207" t="s">
        <v>4042</v>
      </c>
      <c r="C138" s="40">
        <v>-18.566400000000002</v>
      </c>
      <c r="D138" s="40">
        <v>-18.566400000000002</v>
      </c>
      <c r="E138" s="41">
        <v>1</v>
      </c>
      <c r="F138" s="41">
        <v>200</v>
      </c>
      <c r="G138" s="40">
        <v>-18.566400000000002</v>
      </c>
      <c r="H138" s="208">
        <v>-18.566400000000002</v>
      </c>
      <c r="O138" s="207" t="s">
        <v>4042</v>
      </c>
      <c r="Q138" s="40">
        <v>-18.566400000000002</v>
      </c>
      <c r="R138" s="208">
        <v>-18.566400000000002</v>
      </c>
      <c r="BR138"/>
      <c r="BS138"/>
      <c r="BT138"/>
      <c r="BU138"/>
      <c r="BV138"/>
    </row>
    <row r="139" spans="2:74" ht="15">
      <c r="B139" s="207" t="s">
        <v>4068</v>
      </c>
      <c r="C139" s="40">
        <v>-6.2831999999999999</v>
      </c>
      <c r="D139" s="40">
        <v>-6.2831999999999999</v>
      </c>
      <c r="E139" s="41">
        <v>1</v>
      </c>
      <c r="F139" s="41">
        <v>100</v>
      </c>
      <c r="G139" s="40">
        <v>-6.2831999999999999</v>
      </c>
      <c r="H139" s="208">
        <v>-6.2831999999999999</v>
      </c>
      <c r="O139" s="207" t="s">
        <v>4068</v>
      </c>
      <c r="Q139" s="40">
        <v>-6.2831999999999999</v>
      </c>
      <c r="R139" s="208">
        <v>-6.2831999999999999</v>
      </c>
      <c r="BR139"/>
      <c r="BS139"/>
      <c r="BT139"/>
      <c r="BU139"/>
      <c r="BV139"/>
    </row>
    <row r="140" spans="2:74" ht="15">
      <c r="B140" s="207" t="s">
        <v>4161</v>
      </c>
      <c r="C140" s="40">
        <v>-4.4800000000000004</v>
      </c>
      <c r="D140" s="40">
        <v>-4.4800000000000004</v>
      </c>
      <c r="E140" s="41">
        <v>1</v>
      </c>
      <c r="F140" s="41">
        <v>100</v>
      </c>
      <c r="G140" s="40">
        <v>-4.4800000000000004</v>
      </c>
      <c r="H140" s="208">
        <v>-4.4800000000000004</v>
      </c>
      <c r="O140" s="207" t="s">
        <v>4161</v>
      </c>
      <c r="Q140" s="40">
        <v>-4.4800000000000004</v>
      </c>
      <c r="R140" s="208">
        <v>-4.4800000000000004</v>
      </c>
      <c r="BR140"/>
      <c r="BS140"/>
      <c r="BT140"/>
      <c r="BU140"/>
      <c r="BV140"/>
    </row>
    <row r="141" spans="2:74">
      <c r="B141" s="207" t="s">
        <v>4235</v>
      </c>
      <c r="C141" s="40">
        <v>0.56999999999999984</v>
      </c>
      <c r="D141" s="40">
        <v>0.56999999999999984</v>
      </c>
      <c r="E141" s="41">
        <v>1</v>
      </c>
      <c r="F141" s="41">
        <v>100</v>
      </c>
      <c r="G141" s="40">
        <v>0.56999999999999984</v>
      </c>
      <c r="H141" s="208">
        <v>0.56999999999999984</v>
      </c>
      <c r="O141" s="207" t="s">
        <v>4235</v>
      </c>
      <c r="P141" s="40">
        <v>0.56999999999999984</v>
      </c>
      <c r="R141" s="208">
        <v>0.56999999999999984</v>
      </c>
      <c r="BR141" s="60"/>
      <c r="BS141" s="60"/>
      <c r="BT141" s="60"/>
      <c r="BU141" s="59"/>
    </row>
    <row r="142" spans="2:74">
      <c r="B142" s="207" t="s">
        <v>4256</v>
      </c>
      <c r="C142" s="40">
        <v>-67.289999999999992</v>
      </c>
      <c r="D142" s="40">
        <v>-33.644999999999996</v>
      </c>
      <c r="E142" s="41">
        <v>2</v>
      </c>
      <c r="F142" s="41">
        <v>300</v>
      </c>
      <c r="G142" s="40">
        <v>-54.86</v>
      </c>
      <c r="H142" s="208">
        <v>-12.43</v>
      </c>
      <c r="O142" s="207" t="s">
        <v>4256</v>
      </c>
      <c r="P142" s="40">
        <v>-67.289999999999992</v>
      </c>
      <c r="R142" s="208">
        <v>-67.289999999999992</v>
      </c>
      <c r="BR142" s="60"/>
      <c r="BS142" s="60"/>
      <c r="BT142" s="60"/>
      <c r="BU142" s="59"/>
    </row>
    <row r="143" spans="2:74">
      <c r="B143" s="207" t="s">
        <v>4260</v>
      </c>
      <c r="C143" s="40">
        <v>-15.44</v>
      </c>
      <c r="D143" s="40">
        <v>-15.44</v>
      </c>
      <c r="E143" s="41">
        <v>1</v>
      </c>
      <c r="F143" s="41">
        <v>100</v>
      </c>
      <c r="G143" s="40">
        <v>-15.44</v>
      </c>
      <c r="H143" s="208">
        <v>-15.44</v>
      </c>
      <c r="O143" s="207" t="s">
        <v>4260</v>
      </c>
      <c r="P143" s="40">
        <v>-15.44</v>
      </c>
      <c r="R143" s="208">
        <v>-15.44</v>
      </c>
      <c r="BR143" s="60"/>
      <c r="BS143" s="60"/>
      <c r="BT143" s="60"/>
      <c r="BU143" s="59"/>
    </row>
    <row r="144" spans="2:74">
      <c r="B144" s="207" t="s">
        <v>4294</v>
      </c>
      <c r="C144" s="40">
        <v>-4.4399999999999995</v>
      </c>
      <c r="D144" s="40">
        <v>-4.4399999999999995</v>
      </c>
      <c r="E144" s="41">
        <v>1</v>
      </c>
      <c r="F144" s="41">
        <v>100</v>
      </c>
      <c r="G144" s="40">
        <v>-4.4399999999999995</v>
      </c>
      <c r="H144" s="208">
        <v>-4.4399999999999995</v>
      </c>
      <c r="O144" s="207" t="s">
        <v>4294</v>
      </c>
      <c r="P144" s="40">
        <v>-4.4399999999999995</v>
      </c>
      <c r="R144" s="208">
        <v>-4.4399999999999995</v>
      </c>
      <c r="BR144" s="60"/>
      <c r="BS144" s="60"/>
      <c r="BT144" s="60"/>
      <c r="BU144" s="59"/>
    </row>
    <row r="145" spans="2:73">
      <c r="B145" s="207" t="s">
        <v>4437</v>
      </c>
      <c r="C145" s="40">
        <v>-6.8000000000000007</v>
      </c>
      <c r="D145" s="40">
        <v>-1.7000000000000002</v>
      </c>
      <c r="E145" s="41">
        <v>4</v>
      </c>
      <c r="F145" s="41">
        <v>400</v>
      </c>
      <c r="G145" s="40">
        <v>-15.34</v>
      </c>
      <c r="H145" s="208">
        <v>26.5</v>
      </c>
      <c r="O145" s="207" t="s">
        <v>4437</v>
      </c>
      <c r="P145" s="40">
        <v>-6.8000000000000007</v>
      </c>
      <c r="R145" s="208">
        <v>-6.8000000000000007</v>
      </c>
      <c r="BR145" s="60"/>
      <c r="BS145" s="60"/>
      <c r="BT145" s="60"/>
      <c r="BU145" s="59"/>
    </row>
    <row r="146" spans="2:73">
      <c r="B146" s="207" t="s">
        <v>4515</v>
      </c>
      <c r="C146" s="40">
        <v>-7.5600000000000005</v>
      </c>
      <c r="D146" s="40">
        <v>-7.5600000000000005</v>
      </c>
      <c r="E146" s="41">
        <v>1</v>
      </c>
      <c r="F146" s="41">
        <v>100</v>
      </c>
      <c r="G146" s="40">
        <v>-7.5600000000000005</v>
      </c>
      <c r="H146" s="208">
        <v>-7.5600000000000005</v>
      </c>
      <c r="O146" s="207" t="s">
        <v>4515</v>
      </c>
      <c r="Q146" s="40">
        <v>-7.5600000000000005</v>
      </c>
      <c r="R146" s="208">
        <v>-7.5600000000000005</v>
      </c>
      <c r="BR146" s="60"/>
      <c r="BS146" s="60"/>
      <c r="BT146" s="60"/>
      <c r="BU146" s="59"/>
    </row>
    <row r="147" spans="2:73">
      <c r="B147" s="207" t="s">
        <v>4569</v>
      </c>
      <c r="C147" s="40">
        <v>3.7168000000000001</v>
      </c>
      <c r="D147" s="40">
        <v>3.7168000000000001</v>
      </c>
      <c r="E147" s="41">
        <v>1</v>
      </c>
      <c r="F147" s="41">
        <v>100</v>
      </c>
      <c r="G147" s="40">
        <v>3.7168000000000001</v>
      </c>
      <c r="H147" s="208">
        <v>3.7168000000000001</v>
      </c>
      <c r="O147" s="207" t="s">
        <v>4569</v>
      </c>
      <c r="P147" s="40">
        <v>3.7168000000000001</v>
      </c>
      <c r="R147" s="208">
        <v>3.7168000000000001</v>
      </c>
      <c r="BR147" s="60"/>
      <c r="BS147" s="60"/>
      <c r="BT147" s="60"/>
      <c r="BU147" s="59"/>
    </row>
    <row r="148" spans="2:73">
      <c r="B148" s="207" t="s">
        <v>4570</v>
      </c>
      <c r="C148" s="40">
        <v>12.716800000000909</v>
      </c>
      <c r="D148" s="40">
        <v>12.716800000000909</v>
      </c>
      <c r="E148" s="41">
        <v>1</v>
      </c>
      <c r="F148" s="41">
        <v>100</v>
      </c>
      <c r="G148" s="40">
        <v>12.716800000000909</v>
      </c>
      <c r="H148" s="208">
        <v>12.716800000000909</v>
      </c>
      <c r="O148" s="207" t="s">
        <v>4570</v>
      </c>
      <c r="Q148" s="40">
        <v>12.716800000000909</v>
      </c>
      <c r="R148" s="208">
        <v>12.716800000000909</v>
      </c>
      <c r="BR148" s="60"/>
      <c r="BS148" s="60"/>
      <c r="BT148" s="60"/>
      <c r="BU148" s="59"/>
    </row>
    <row r="149" spans="2:73">
      <c r="B149" s="207" t="s">
        <v>4622</v>
      </c>
      <c r="C149" s="40">
        <v>-9.8482599999999998</v>
      </c>
      <c r="D149" s="40">
        <v>-2.4620649999999999</v>
      </c>
      <c r="E149" s="41">
        <v>4</v>
      </c>
      <c r="F149" s="41">
        <v>400</v>
      </c>
      <c r="G149" s="40">
        <v>-8.49</v>
      </c>
      <c r="H149" s="208">
        <v>8.6008700000000005</v>
      </c>
      <c r="O149" s="207" t="s">
        <v>4622</v>
      </c>
      <c r="P149" s="40">
        <v>-9.8482599999999998</v>
      </c>
      <c r="R149" s="208">
        <v>-9.8482599999999998</v>
      </c>
      <c r="BR149" s="60"/>
      <c r="BS149" s="60"/>
      <c r="BT149" s="60"/>
      <c r="BU149" s="59"/>
    </row>
    <row r="150" spans="2:73">
      <c r="B150" s="207" t="s">
        <v>11919</v>
      </c>
      <c r="C150" s="40">
        <v>-2.3899999999999997</v>
      </c>
      <c r="D150" s="40">
        <v>-2.3899999999999997</v>
      </c>
      <c r="E150" s="41">
        <v>1</v>
      </c>
      <c r="F150" s="41">
        <v>100</v>
      </c>
      <c r="G150" s="40">
        <v>-2.3899999999999997</v>
      </c>
      <c r="H150" s="208">
        <v>-2.3899999999999997</v>
      </c>
      <c r="O150" s="207" t="s">
        <v>11919</v>
      </c>
      <c r="P150" s="40">
        <v>-2.3899999999999997</v>
      </c>
      <c r="R150" s="208">
        <v>-2.3899999999999997</v>
      </c>
      <c r="BR150" s="60"/>
      <c r="BS150" s="60"/>
      <c r="BT150" s="60"/>
      <c r="BU150" s="59"/>
    </row>
    <row r="151" spans="2:73">
      <c r="B151" s="207" t="s">
        <v>4644</v>
      </c>
      <c r="C151" s="40">
        <v>-20.61</v>
      </c>
      <c r="D151" s="40">
        <v>-10.305</v>
      </c>
      <c r="E151" s="41">
        <v>2</v>
      </c>
      <c r="F151" s="41">
        <v>200</v>
      </c>
      <c r="G151" s="40">
        <v>-11.17</v>
      </c>
      <c r="H151" s="208">
        <v>-9.44</v>
      </c>
      <c r="O151" s="207" t="s">
        <v>4644</v>
      </c>
      <c r="P151" s="40">
        <v>-20.61</v>
      </c>
      <c r="R151" s="208">
        <v>-20.61</v>
      </c>
      <c r="BR151" s="60"/>
      <c r="BS151" s="60"/>
      <c r="BT151" s="60"/>
      <c r="BU151" s="59"/>
    </row>
    <row r="152" spans="2:73">
      <c r="B152" s="207" t="s">
        <v>4683</v>
      </c>
      <c r="C152" s="40">
        <v>19.12</v>
      </c>
      <c r="D152" s="40">
        <v>19.12</v>
      </c>
      <c r="E152" s="41">
        <v>1</v>
      </c>
      <c r="F152" s="41">
        <v>100</v>
      </c>
      <c r="G152" s="40">
        <v>19.12</v>
      </c>
      <c r="H152" s="208">
        <v>19.12</v>
      </c>
      <c r="O152" s="207" t="s">
        <v>4683</v>
      </c>
      <c r="P152" s="40">
        <v>19.12</v>
      </c>
      <c r="R152" s="208">
        <v>19.12</v>
      </c>
      <c r="BR152" s="60"/>
      <c r="BS152" s="60"/>
      <c r="BT152" s="60"/>
      <c r="BU152" s="59"/>
    </row>
    <row r="153" spans="2:73">
      <c r="B153" s="207" t="s">
        <v>4767</v>
      </c>
      <c r="C153" s="40">
        <v>26.02</v>
      </c>
      <c r="D153" s="40">
        <v>26.02</v>
      </c>
      <c r="E153" s="41">
        <v>1</v>
      </c>
      <c r="F153" s="41">
        <v>100</v>
      </c>
      <c r="G153" s="40">
        <v>26.02</v>
      </c>
      <c r="H153" s="208">
        <v>26.02</v>
      </c>
      <c r="O153" s="207" t="s">
        <v>4767</v>
      </c>
      <c r="P153" s="40">
        <v>26.02</v>
      </c>
      <c r="R153" s="208">
        <v>26.02</v>
      </c>
      <c r="BR153" s="60"/>
      <c r="BS153" s="60"/>
      <c r="BT153" s="60"/>
      <c r="BU153" s="59"/>
    </row>
    <row r="154" spans="2:73">
      <c r="B154" s="207" t="s">
        <v>4777</v>
      </c>
      <c r="C154" s="40">
        <v>6.4799999999995457</v>
      </c>
      <c r="D154" s="40">
        <v>3.2399999999997728</v>
      </c>
      <c r="E154" s="41">
        <v>2</v>
      </c>
      <c r="F154" s="41">
        <v>200</v>
      </c>
      <c r="G154" s="40">
        <v>2.6799999999995454</v>
      </c>
      <c r="H154" s="208">
        <v>3.8</v>
      </c>
      <c r="O154" s="207" t="s">
        <v>4777</v>
      </c>
      <c r="Q154" s="40">
        <v>6.4799999999995457</v>
      </c>
      <c r="R154" s="208">
        <v>6.4799999999995457</v>
      </c>
      <c r="BR154" s="60"/>
      <c r="BS154" s="60"/>
      <c r="BT154" s="60"/>
      <c r="BU154" s="59"/>
    </row>
    <row r="155" spans="2:73">
      <c r="B155" s="207" t="s">
        <v>4796</v>
      </c>
      <c r="C155" s="40">
        <v>23.919999999999774</v>
      </c>
      <c r="D155" s="40">
        <v>11.959999999999887</v>
      </c>
      <c r="E155" s="41">
        <v>2</v>
      </c>
      <c r="F155" s="41">
        <v>200</v>
      </c>
      <c r="G155" s="40">
        <v>11.46</v>
      </c>
      <c r="H155" s="208">
        <v>12.459999999999773</v>
      </c>
      <c r="O155" s="207" t="s">
        <v>4796</v>
      </c>
      <c r="Q155" s="40">
        <v>23.919999999999774</v>
      </c>
      <c r="R155" s="208">
        <v>23.919999999999774</v>
      </c>
      <c r="BR155" s="60"/>
      <c r="BS155" s="60"/>
      <c r="BT155" s="60"/>
      <c r="BU155" s="59"/>
    </row>
    <row r="156" spans="2:73">
      <c r="B156" s="207" t="s">
        <v>4829</v>
      </c>
      <c r="C156" s="40">
        <v>19.63</v>
      </c>
      <c r="D156" s="40">
        <v>19.63</v>
      </c>
      <c r="E156" s="41">
        <v>1</v>
      </c>
      <c r="F156" s="41">
        <v>100</v>
      </c>
      <c r="G156" s="40">
        <v>19.63</v>
      </c>
      <c r="H156" s="208">
        <v>19.63</v>
      </c>
      <c r="O156" s="207" t="s">
        <v>4829</v>
      </c>
      <c r="Q156" s="40">
        <v>19.63</v>
      </c>
      <c r="R156" s="208">
        <v>19.63</v>
      </c>
      <c r="BR156" s="60"/>
      <c r="BS156" s="60"/>
      <c r="BT156" s="60"/>
      <c r="BU156" s="59"/>
    </row>
    <row r="157" spans="2:73">
      <c r="B157" s="207" t="s">
        <v>4847</v>
      </c>
      <c r="C157" s="40">
        <v>-7.0882599999999982</v>
      </c>
      <c r="D157" s="40">
        <v>-2.3627533333333326</v>
      </c>
      <c r="E157" s="41">
        <v>3</v>
      </c>
      <c r="F157" s="41">
        <v>300</v>
      </c>
      <c r="G157" s="40">
        <v>-9.2899999999999991</v>
      </c>
      <c r="H157" s="208">
        <v>10.60087</v>
      </c>
      <c r="O157" s="207" t="s">
        <v>4847</v>
      </c>
      <c r="P157" s="40">
        <v>-7.0882599999999982</v>
      </c>
      <c r="R157" s="208">
        <v>-7.0882599999999982</v>
      </c>
      <c r="BR157" s="60"/>
      <c r="BS157" s="60"/>
      <c r="BT157" s="60"/>
      <c r="BU157" s="59"/>
    </row>
    <row r="158" spans="2:73">
      <c r="B158" s="207" t="s">
        <v>4859</v>
      </c>
      <c r="C158" s="40">
        <v>-32.46</v>
      </c>
      <c r="D158" s="40">
        <v>-16.23</v>
      </c>
      <c r="E158" s="41">
        <v>2</v>
      </c>
      <c r="F158" s="41">
        <v>200</v>
      </c>
      <c r="G158" s="40">
        <v>-16.23</v>
      </c>
      <c r="H158" s="208">
        <v>-16.23</v>
      </c>
      <c r="O158" s="207" t="s">
        <v>4859</v>
      </c>
      <c r="Q158" s="40">
        <v>-32.46</v>
      </c>
      <c r="R158" s="208">
        <v>-32.46</v>
      </c>
      <c r="BR158" s="60"/>
      <c r="BS158" s="60"/>
      <c r="BT158" s="60"/>
      <c r="BU158" s="59"/>
    </row>
    <row r="159" spans="2:73">
      <c r="B159" s="207" t="s">
        <v>4924</v>
      </c>
      <c r="C159" s="40">
        <v>-19.32</v>
      </c>
      <c r="D159" s="40">
        <v>-6.44</v>
      </c>
      <c r="E159" s="41">
        <v>3</v>
      </c>
      <c r="F159" s="41">
        <v>300</v>
      </c>
      <c r="G159" s="40">
        <v>-6.4399999999999995</v>
      </c>
      <c r="H159" s="208">
        <v>-6.4399999999999995</v>
      </c>
      <c r="O159" s="207" t="s">
        <v>4924</v>
      </c>
      <c r="Q159" s="40">
        <v>-19.32</v>
      </c>
      <c r="R159" s="208">
        <v>-19.32</v>
      </c>
      <c r="BR159" s="60"/>
      <c r="BS159" s="60"/>
      <c r="BT159" s="60"/>
      <c r="BU159" s="59"/>
    </row>
    <row r="160" spans="2:73">
      <c r="B160" s="207" t="s">
        <v>4930</v>
      </c>
      <c r="C160" s="40">
        <v>-9.24</v>
      </c>
      <c r="D160" s="40">
        <v>-9.24</v>
      </c>
      <c r="E160" s="41">
        <v>1</v>
      </c>
      <c r="F160" s="41">
        <v>100</v>
      </c>
      <c r="G160" s="40">
        <v>-9.24</v>
      </c>
      <c r="H160" s="208">
        <v>-9.24</v>
      </c>
      <c r="O160" s="207" t="s">
        <v>4930</v>
      </c>
      <c r="P160" s="40">
        <v>-9.24</v>
      </c>
      <c r="R160" s="208">
        <v>-9.24</v>
      </c>
      <c r="BR160" s="60"/>
      <c r="BS160" s="60"/>
      <c r="BT160" s="60"/>
      <c r="BU160" s="59"/>
    </row>
    <row r="161" spans="2:73">
      <c r="B161" s="207" t="s">
        <v>4938</v>
      </c>
      <c r="C161" s="40">
        <v>13.36</v>
      </c>
      <c r="D161" s="40">
        <v>13.36</v>
      </c>
      <c r="E161" s="41">
        <v>1</v>
      </c>
      <c r="F161" s="41">
        <v>100</v>
      </c>
      <c r="G161" s="40">
        <v>13.36</v>
      </c>
      <c r="H161" s="208">
        <v>13.36</v>
      </c>
      <c r="O161" s="207" t="s">
        <v>4938</v>
      </c>
      <c r="Q161" s="40">
        <v>13.36</v>
      </c>
      <c r="R161" s="208">
        <v>13.36</v>
      </c>
      <c r="BR161" s="60"/>
      <c r="BS161" s="60"/>
      <c r="BT161" s="60"/>
      <c r="BU161" s="59"/>
    </row>
    <row r="162" spans="2:73">
      <c r="B162" s="207" t="s">
        <v>4967</v>
      </c>
      <c r="C162" s="40">
        <v>-7.2831999999999999</v>
      </c>
      <c r="D162" s="40">
        <v>-7.2831999999999999</v>
      </c>
      <c r="E162" s="41">
        <v>1</v>
      </c>
      <c r="F162" s="41">
        <v>100</v>
      </c>
      <c r="G162" s="40">
        <v>-7.2831999999999999</v>
      </c>
      <c r="H162" s="208">
        <v>-7.2831999999999999</v>
      </c>
      <c r="O162" s="207" t="s">
        <v>4967</v>
      </c>
      <c r="P162" s="40">
        <v>-7.2831999999999999</v>
      </c>
      <c r="R162" s="208">
        <v>-7.2831999999999999</v>
      </c>
      <c r="BR162" s="60"/>
      <c r="BS162" s="60"/>
      <c r="BT162" s="60"/>
      <c r="BU162" s="59"/>
    </row>
    <row r="163" spans="2:73">
      <c r="B163" s="207" t="s">
        <v>4969</v>
      </c>
      <c r="C163" s="40">
        <v>-6.3099999999999987</v>
      </c>
      <c r="D163" s="40">
        <v>-3.1549999999999994</v>
      </c>
      <c r="E163" s="41">
        <v>2</v>
      </c>
      <c r="F163" s="41">
        <v>300</v>
      </c>
      <c r="G163" s="40">
        <v>-15.02</v>
      </c>
      <c r="H163" s="208">
        <v>8.7100000000000009</v>
      </c>
      <c r="O163" s="207" t="s">
        <v>4969</v>
      </c>
      <c r="P163" s="40">
        <v>8.7100000000000009</v>
      </c>
      <c r="Q163" s="40">
        <v>-15.02</v>
      </c>
      <c r="R163" s="208">
        <v>-6.3099999999999987</v>
      </c>
      <c r="BR163" s="60"/>
      <c r="BS163" s="60"/>
      <c r="BT163" s="60"/>
      <c r="BU163" s="59"/>
    </row>
    <row r="164" spans="2:73">
      <c r="B164" s="207" t="s">
        <v>4985</v>
      </c>
      <c r="C164" s="40">
        <v>-9.61</v>
      </c>
      <c r="D164" s="40">
        <v>-9.61</v>
      </c>
      <c r="E164" s="41">
        <v>1</v>
      </c>
      <c r="F164" s="41">
        <v>100</v>
      </c>
      <c r="G164" s="40">
        <v>-9.61</v>
      </c>
      <c r="H164" s="208">
        <v>-9.61</v>
      </c>
      <c r="O164" s="207" t="s">
        <v>4985</v>
      </c>
      <c r="P164" s="40">
        <v>-9.61</v>
      </c>
      <c r="R164" s="208">
        <v>-9.61</v>
      </c>
      <c r="BR164" s="60"/>
      <c r="BS164" s="60"/>
      <c r="BT164" s="60"/>
      <c r="BU164" s="59"/>
    </row>
    <row r="165" spans="2:73">
      <c r="B165" s="207" t="s">
        <v>4997</v>
      </c>
      <c r="C165" s="40">
        <v>-5.0999999999999996</v>
      </c>
      <c r="D165" s="40">
        <v>-5.0999999999999996</v>
      </c>
      <c r="E165" s="41">
        <v>1</v>
      </c>
      <c r="F165" s="41">
        <v>200</v>
      </c>
      <c r="G165" s="40">
        <v>-5.0999999999999996</v>
      </c>
      <c r="H165" s="208">
        <v>-5.0999999999999996</v>
      </c>
      <c r="O165" s="207" t="s">
        <v>4997</v>
      </c>
      <c r="P165" s="40">
        <v>-5.0999999999999996</v>
      </c>
      <c r="R165" s="208">
        <v>-5.0999999999999996</v>
      </c>
      <c r="BR165" s="60"/>
      <c r="BS165" s="60"/>
      <c r="BT165" s="60"/>
      <c r="BU165" s="59"/>
    </row>
    <row r="166" spans="2:73">
      <c r="B166" s="207" t="s">
        <v>5022</v>
      </c>
      <c r="C166" s="40">
        <v>159.4512</v>
      </c>
      <c r="D166" s="40">
        <v>159.4512</v>
      </c>
      <c r="E166" s="41">
        <v>1</v>
      </c>
      <c r="F166" s="41">
        <v>900</v>
      </c>
      <c r="G166" s="40">
        <v>159.4512</v>
      </c>
      <c r="H166" s="208">
        <v>159.4512</v>
      </c>
      <c r="O166" s="207" t="s">
        <v>5022</v>
      </c>
      <c r="P166" s="40">
        <v>159.4512</v>
      </c>
      <c r="R166" s="208">
        <v>159.4512</v>
      </c>
      <c r="BR166" s="60"/>
      <c r="BS166" s="60"/>
      <c r="BT166" s="60"/>
      <c r="BU166" s="59"/>
    </row>
    <row r="167" spans="2:73">
      <c r="B167" s="207" t="s">
        <v>5196</v>
      </c>
      <c r="C167" s="40">
        <v>-4.16</v>
      </c>
      <c r="D167" s="40">
        <v>-4.16</v>
      </c>
      <c r="E167" s="41">
        <v>1</v>
      </c>
      <c r="F167" s="41">
        <v>100</v>
      </c>
      <c r="G167" s="40">
        <v>-4.16</v>
      </c>
      <c r="H167" s="208">
        <v>-4.16</v>
      </c>
      <c r="O167" s="207" t="s">
        <v>5196</v>
      </c>
      <c r="P167" s="40">
        <v>-4.16</v>
      </c>
      <c r="R167" s="208">
        <v>-4.16</v>
      </c>
      <c r="BR167" s="60"/>
      <c r="BS167" s="60"/>
      <c r="BT167" s="60"/>
      <c r="BU167" s="59"/>
    </row>
    <row r="168" spans="2:73">
      <c r="B168" s="207" t="s">
        <v>5214</v>
      </c>
      <c r="C168" s="40">
        <v>-15.46</v>
      </c>
      <c r="D168" s="40">
        <v>-7.73</v>
      </c>
      <c r="E168" s="41">
        <v>2</v>
      </c>
      <c r="F168" s="41">
        <v>200</v>
      </c>
      <c r="G168" s="40">
        <v>-8.2300000000001141</v>
      </c>
      <c r="H168" s="208">
        <v>-7.2299999999998867</v>
      </c>
      <c r="O168" s="207" t="s">
        <v>5214</v>
      </c>
      <c r="Q168" s="40">
        <v>-15.46</v>
      </c>
      <c r="R168" s="208">
        <v>-15.46</v>
      </c>
      <c r="BR168" s="60"/>
      <c r="BS168" s="60"/>
      <c r="BT168" s="60"/>
      <c r="BU168" s="59"/>
    </row>
    <row r="169" spans="2:73">
      <c r="B169" s="207" t="s">
        <v>5263</v>
      </c>
      <c r="C169" s="40">
        <v>208.05000000000024</v>
      </c>
      <c r="D169" s="40">
        <v>69.35000000000008</v>
      </c>
      <c r="E169" s="41">
        <v>3</v>
      </c>
      <c r="F169" s="41">
        <v>500</v>
      </c>
      <c r="G169" s="40">
        <v>-12.95</v>
      </c>
      <c r="H169" s="208">
        <v>223.35000000000022</v>
      </c>
      <c r="O169" s="207" t="s">
        <v>5263</v>
      </c>
      <c r="P169" s="40">
        <v>-15.299999999999999</v>
      </c>
      <c r="Q169" s="40">
        <v>223.35000000000022</v>
      </c>
      <c r="R169" s="208">
        <v>208.05000000000021</v>
      </c>
      <c r="BR169" s="60"/>
      <c r="BS169" s="60"/>
      <c r="BT169" s="60"/>
      <c r="BU169" s="59"/>
    </row>
    <row r="170" spans="2:73">
      <c r="B170" s="207" t="s">
        <v>5267</v>
      </c>
      <c r="C170" s="40">
        <v>-2.41</v>
      </c>
      <c r="D170" s="40">
        <v>-2.41</v>
      </c>
      <c r="E170" s="41">
        <v>1</v>
      </c>
      <c r="F170" s="41">
        <v>100</v>
      </c>
      <c r="G170" s="40">
        <v>-2.41</v>
      </c>
      <c r="H170" s="208">
        <v>-2.41</v>
      </c>
      <c r="O170" s="207" t="s">
        <v>5267</v>
      </c>
      <c r="Q170" s="40">
        <v>-2.41</v>
      </c>
      <c r="R170" s="208">
        <v>-2.41</v>
      </c>
      <c r="BR170" s="60"/>
      <c r="BS170" s="60"/>
      <c r="BT170" s="60"/>
      <c r="BU170" s="59"/>
    </row>
    <row r="171" spans="2:73">
      <c r="B171" s="207" t="s">
        <v>71</v>
      </c>
      <c r="C171" s="40">
        <v>15.78</v>
      </c>
      <c r="D171" s="40">
        <v>15.78</v>
      </c>
      <c r="E171" s="41">
        <v>1</v>
      </c>
      <c r="F171" s="41">
        <v>100</v>
      </c>
      <c r="G171" s="40">
        <v>15.78</v>
      </c>
      <c r="H171" s="208">
        <v>15.78</v>
      </c>
      <c r="O171" s="207" t="s">
        <v>71</v>
      </c>
      <c r="Q171" s="40">
        <v>15.78</v>
      </c>
      <c r="R171" s="208">
        <v>15.78</v>
      </c>
      <c r="BR171" s="60"/>
      <c r="BS171" s="60"/>
      <c r="BT171" s="60"/>
      <c r="BU171" s="59"/>
    </row>
    <row r="172" spans="2:73">
      <c r="B172" s="207" t="s">
        <v>5308</v>
      </c>
      <c r="C172" s="40">
        <v>10.18</v>
      </c>
      <c r="D172" s="40">
        <v>5.09</v>
      </c>
      <c r="E172" s="41">
        <v>2</v>
      </c>
      <c r="F172" s="41">
        <v>200</v>
      </c>
      <c r="G172" s="40">
        <v>5.09</v>
      </c>
      <c r="H172" s="208">
        <v>5.09</v>
      </c>
      <c r="O172" s="207" t="s">
        <v>5308</v>
      </c>
      <c r="P172" s="40">
        <v>10.18</v>
      </c>
      <c r="R172" s="208">
        <v>10.18</v>
      </c>
      <c r="BR172" s="60"/>
      <c r="BS172" s="60"/>
      <c r="BT172" s="60"/>
      <c r="BU172" s="59"/>
    </row>
    <row r="173" spans="2:73">
      <c r="B173" s="207" t="s">
        <v>5379</v>
      </c>
      <c r="C173" s="40">
        <v>-4.54</v>
      </c>
      <c r="D173" s="40">
        <v>-4.54</v>
      </c>
      <c r="E173" s="41">
        <v>1</v>
      </c>
      <c r="F173" s="41">
        <v>100</v>
      </c>
      <c r="G173" s="40">
        <v>-4.54</v>
      </c>
      <c r="H173" s="208">
        <v>-4.54</v>
      </c>
      <c r="O173" s="207" t="s">
        <v>5379</v>
      </c>
      <c r="P173" s="40">
        <v>-4.54</v>
      </c>
      <c r="R173" s="208">
        <v>-4.54</v>
      </c>
      <c r="BR173" s="60"/>
      <c r="BS173" s="60"/>
      <c r="BT173" s="60"/>
      <c r="BU173" s="59"/>
    </row>
    <row r="174" spans="2:73">
      <c r="B174" s="207" t="s">
        <v>5417</v>
      </c>
      <c r="C174" s="40">
        <v>-12.58</v>
      </c>
      <c r="D174" s="40">
        <v>-12.58</v>
      </c>
      <c r="E174" s="41">
        <v>1</v>
      </c>
      <c r="F174" s="41">
        <v>100</v>
      </c>
      <c r="G174" s="40">
        <v>-12.58</v>
      </c>
      <c r="H174" s="208">
        <v>-12.58</v>
      </c>
      <c r="O174" s="207" t="s">
        <v>5417</v>
      </c>
      <c r="Q174" s="40">
        <v>-12.58</v>
      </c>
      <c r="R174" s="208">
        <v>-12.58</v>
      </c>
      <c r="BR174" s="60"/>
      <c r="BS174" s="60"/>
      <c r="BT174" s="60"/>
      <c r="BU174" s="59"/>
    </row>
    <row r="175" spans="2:73">
      <c r="B175" s="207" t="s">
        <v>5426</v>
      </c>
      <c r="C175" s="40">
        <v>5.6008700000000005</v>
      </c>
      <c r="D175" s="40">
        <v>5.6008700000000005</v>
      </c>
      <c r="E175" s="41">
        <v>1</v>
      </c>
      <c r="F175" s="41">
        <v>100</v>
      </c>
      <c r="G175" s="40">
        <v>5.6008700000000005</v>
      </c>
      <c r="H175" s="208">
        <v>5.6008700000000005</v>
      </c>
      <c r="O175" s="207" t="s">
        <v>5426</v>
      </c>
      <c r="P175" s="40">
        <v>5.6008700000000005</v>
      </c>
      <c r="R175" s="208">
        <v>5.6008700000000005</v>
      </c>
      <c r="BR175" s="60"/>
      <c r="BS175" s="60"/>
      <c r="BT175" s="60"/>
      <c r="BU175" s="59"/>
    </row>
    <row r="176" spans="2:73">
      <c r="B176" s="207" t="s">
        <v>79</v>
      </c>
      <c r="C176" s="40">
        <v>-12.5</v>
      </c>
      <c r="D176" s="40">
        <v>-6.25</v>
      </c>
      <c r="E176" s="41">
        <v>2</v>
      </c>
      <c r="F176" s="41">
        <v>200</v>
      </c>
      <c r="G176" s="40">
        <v>-10.11</v>
      </c>
      <c r="H176" s="208">
        <v>-2.3899999999999997</v>
      </c>
      <c r="O176" s="207" t="s">
        <v>79</v>
      </c>
      <c r="P176" s="40">
        <v>-12.5</v>
      </c>
      <c r="R176" s="208">
        <v>-12.5</v>
      </c>
      <c r="BR176" s="60"/>
      <c r="BS176" s="60"/>
      <c r="BT176" s="60"/>
      <c r="BU176" s="59"/>
    </row>
    <row r="177" spans="2:87">
      <c r="B177" s="207" t="s">
        <v>5475</v>
      </c>
      <c r="C177" s="40">
        <v>11.98</v>
      </c>
      <c r="D177" s="40">
        <v>11.98</v>
      </c>
      <c r="E177" s="41">
        <v>1</v>
      </c>
      <c r="F177" s="41">
        <v>100</v>
      </c>
      <c r="G177" s="40">
        <v>11.98</v>
      </c>
      <c r="H177" s="208">
        <v>11.98</v>
      </c>
      <c r="O177" s="207" t="s">
        <v>5475</v>
      </c>
      <c r="P177" s="40">
        <v>11.98</v>
      </c>
      <c r="R177" s="208">
        <v>11.98</v>
      </c>
      <c r="BR177" s="60"/>
      <c r="BS177" s="60"/>
      <c r="BT177" s="60"/>
      <c r="BU177" s="59"/>
    </row>
    <row r="178" spans="2:87">
      <c r="B178" s="207" t="s">
        <v>5540</v>
      </c>
      <c r="C178" s="40">
        <v>-17.23</v>
      </c>
      <c r="D178" s="40">
        <v>-17.23</v>
      </c>
      <c r="E178" s="41">
        <v>1</v>
      </c>
      <c r="F178" s="41">
        <v>100</v>
      </c>
      <c r="G178" s="40">
        <v>-17.23</v>
      </c>
      <c r="H178" s="208">
        <v>-17.23</v>
      </c>
      <c r="O178" s="207" t="s">
        <v>5540</v>
      </c>
      <c r="P178" s="40">
        <v>-17.23</v>
      </c>
      <c r="R178" s="208">
        <v>-17.23</v>
      </c>
      <c r="BR178" s="60"/>
      <c r="BS178" s="60"/>
      <c r="BT178" s="60"/>
      <c r="BU178" s="59"/>
    </row>
    <row r="179" spans="2:87">
      <c r="B179" s="207" t="s">
        <v>5549</v>
      </c>
      <c r="C179" s="40">
        <v>-7.2800000000018183</v>
      </c>
      <c r="D179" s="40">
        <v>-7.2800000000018183</v>
      </c>
      <c r="E179" s="41">
        <v>1</v>
      </c>
      <c r="F179" s="41">
        <v>100</v>
      </c>
      <c r="G179" s="40">
        <v>-7.2800000000018183</v>
      </c>
      <c r="H179" s="208">
        <v>-7.2800000000018183</v>
      </c>
      <c r="O179" s="207" t="s">
        <v>5549</v>
      </c>
      <c r="P179" s="40">
        <v>-7.2800000000018183</v>
      </c>
      <c r="R179" s="208">
        <v>-7.2800000000018183</v>
      </c>
      <c r="BR179" s="60"/>
      <c r="BS179" s="60"/>
      <c r="BT179" s="60"/>
      <c r="BU179" s="59"/>
    </row>
    <row r="180" spans="2:87">
      <c r="B180" s="207" t="s">
        <v>5572</v>
      </c>
      <c r="C180" s="40">
        <v>-14.01</v>
      </c>
      <c r="D180" s="40">
        <v>-4.67</v>
      </c>
      <c r="E180" s="41">
        <v>3</v>
      </c>
      <c r="F180" s="41">
        <v>300</v>
      </c>
      <c r="G180" s="40">
        <v>-9.25</v>
      </c>
      <c r="H180" s="208">
        <v>-1.88</v>
      </c>
      <c r="O180" s="207" t="s">
        <v>5572</v>
      </c>
      <c r="P180" s="40">
        <v>-9.25</v>
      </c>
      <c r="Q180" s="40">
        <v>-4.76</v>
      </c>
      <c r="R180" s="208">
        <v>-14.01</v>
      </c>
      <c r="BR180" s="60"/>
      <c r="BS180" s="60"/>
      <c r="BT180" s="60"/>
      <c r="BU180" s="59"/>
    </row>
    <row r="181" spans="2:87">
      <c r="B181" s="207" t="s">
        <v>5634</v>
      </c>
      <c r="C181" s="40">
        <v>-38.799999999998178</v>
      </c>
      <c r="D181" s="40">
        <v>-38.799999999998178</v>
      </c>
      <c r="E181" s="41">
        <v>1</v>
      </c>
      <c r="F181" s="41">
        <v>400</v>
      </c>
      <c r="G181" s="40">
        <v>-38.799999999998178</v>
      </c>
      <c r="H181" s="208">
        <v>-38.799999999998178</v>
      </c>
      <c r="O181" s="207" t="s">
        <v>5634</v>
      </c>
      <c r="Q181" s="40">
        <v>-38.799999999998178</v>
      </c>
      <c r="R181" s="208">
        <v>-38.799999999998178</v>
      </c>
      <c r="BR181" s="60"/>
      <c r="BS181" s="60"/>
      <c r="BT181" s="60"/>
      <c r="BU181" s="59"/>
    </row>
    <row r="182" spans="2:87">
      <c r="B182" s="207" t="s">
        <v>5636</v>
      </c>
      <c r="C182" s="40">
        <v>7.820000000000455</v>
      </c>
      <c r="D182" s="40">
        <v>7.820000000000455</v>
      </c>
      <c r="E182" s="41">
        <v>1</v>
      </c>
      <c r="F182" s="41">
        <v>100</v>
      </c>
      <c r="G182" s="40">
        <v>7.820000000000455</v>
      </c>
      <c r="H182" s="208">
        <v>7.820000000000455</v>
      </c>
      <c r="O182" s="207" t="s">
        <v>5636</v>
      </c>
      <c r="P182" s="40">
        <v>7.820000000000455</v>
      </c>
      <c r="R182" s="208">
        <v>7.820000000000455</v>
      </c>
      <c r="BR182" s="60"/>
      <c r="BS182" s="60"/>
      <c r="BT182" s="60"/>
      <c r="BU182" s="59"/>
    </row>
    <row r="183" spans="2:87">
      <c r="B183" s="207" t="s">
        <v>5640</v>
      </c>
      <c r="C183" s="40">
        <v>11.5</v>
      </c>
      <c r="D183" s="40">
        <v>11.5</v>
      </c>
      <c r="E183" s="41">
        <v>1</v>
      </c>
      <c r="F183" s="41">
        <v>100</v>
      </c>
      <c r="G183" s="40">
        <v>11.5</v>
      </c>
      <c r="H183" s="208">
        <v>11.5</v>
      </c>
      <c r="O183" s="207" t="s">
        <v>5640</v>
      </c>
      <c r="Q183" s="40">
        <v>11.5</v>
      </c>
      <c r="R183" s="208">
        <v>11.5</v>
      </c>
      <c r="BR183" s="60"/>
      <c r="BS183" s="60"/>
      <c r="BT183" s="60"/>
      <c r="BU183" s="59"/>
    </row>
    <row r="184" spans="2:87">
      <c r="B184" s="207" t="s">
        <v>5648</v>
      </c>
      <c r="C184" s="40">
        <v>-2.88</v>
      </c>
      <c r="D184" s="40">
        <v>-1.44</v>
      </c>
      <c r="E184" s="41">
        <v>2</v>
      </c>
      <c r="F184" s="41">
        <v>200</v>
      </c>
      <c r="G184" s="40">
        <v>-3.44</v>
      </c>
      <c r="H184" s="208">
        <v>0.56000000000000005</v>
      </c>
      <c r="I184" s="61"/>
      <c r="J184" s="61"/>
      <c r="K184" s="61"/>
      <c r="L184" s="61"/>
      <c r="M184" s="61"/>
      <c r="O184" s="207" t="s">
        <v>5648</v>
      </c>
      <c r="P184" s="40">
        <v>0.56000000000000005</v>
      </c>
      <c r="Q184" s="40">
        <v>-3.44</v>
      </c>
      <c r="R184" s="208">
        <v>-2.88</v>
      </c>
      <c r="S184" s="61"/>
      <c r="T184" s="61"/>
      <c r="U184" s="61"/>
      <c r="V184" s="61"/>
      <c r="W184" s="61"/>
      <c r="X184" s="61"/>
      <c r="AF184" s="61"/>
      <c r="AG184" s="61"/>
      <c r="AH184" s="61"/>
      <c r="AI184" s="61"/>
      <c r="AJ184" s="61"/>
      <c r="AO184" s="64"/>
      <c r="AP184" s="61"/>
      <c r="AQ184" s="61"/>
      <c r="AR184" s="61"/>
      <c r="AS184" s="61"/>
      <c r="BA184" s="61"/>
      <c r="BB184" s="61"/>
      <c r="BC184" s="61"/>
      <c r="BD184" s="61"/>
      <c r="BE184" s="61"/>
      <c r="BR184" s="60"/>
      <c r="BS184" s="60"/>
      <c r="BT184" s="60"/>
      <c r="BU184" s="59"/>
      <c r="BW184" s="61"/>
      <c r="BX184" s="61"/>
      <c r="BY184" s="61"/>
      <c r="BZ184" s="61"/>
      <c r="CA184" s="61"/>
      <c r="CE184" s="61"/>
      <c r="CF184" s="61"/>
      <c r="CG184" s="61"/>
      <c r="CH184" s="61"/>
      <c r="CI184" s="61"/>
    </row>
    <row r="185" spans="2:87">
      <c r="B185" s="207" t="s">
        <v>5674</v>
      </c>
      <c r="C185" s="40">
        <v>-8.5500000000000007</v>
      </c>
      <c r="D185" s="40">
        <v>-8.5500000000000007</v>
      </c>
      <c r="E185" s="41">
        <v>1</v>
      </c>
      <c r="F185" s="41">
        <v>100</v>
      </c>
      <c r="G185" s="40">
        <v>-8.5500000000000007</v>
      </c>
      <c r="H185" s="208">
        <v>-8.5500000000000007</v>
      </c>
      <c r="I185" s="61"/>
      <c r="J185" s="61"/>
      <c r="K185" s="61"/>
      <c r="L185" s="61"/>
      <c r="M185" s="61"/>
      <c r="O185" s="207" t="s">
        <v>5674</v>
      </c>
      <c r="Q185" s="40">
        <v>-8.5500000000000007</v>
      </c>
      <c r="R185" s="208">
        <v>-8.5500000000000007</v>
      </c>
      <c r="S185" s="61"/>
      <c r="T185" s="61"/>
      <c r="U185" s="61"/>
      <c r="V185" s="61"/>
      <c r="W185" s="61"/>
      <c r="X185" s="61"/>
      <c r="AF185" s="61"/>
      <c r="AG185" s="61"/>
      <c r="AH185" s="61"/>
      <c r="AI185" s="61"/>
      <c r="AJ185" s="61"/>
      <c r="AO185" s="64"/>
      <c r="AP185" s="61"/>
      <c r="AQ185" s="61"/>
      <c r="AR185" s="61"/>
      <c r="AS185" s="61"/>
      <c r="BA185" s="61"/>
      <c r="BB185" s="61"/>
      <c r="BC185" s="61"/>
      <c r="BD185" s="61"/>
      <c r="BE185" s="61"/>
      <c r="BR185" s="60"/>
      <c r="BS185" s="60"/>
      <c r="BT185" s="60"/>
      <c r="BU185" s="59"/>
      <c r="BW185" s="61"/>
      <c r="BX185" s="61"/>
      <c r="BY185" s="61"/>
      <c r="BZ185" s="61"/>
      <c r="CA185" s="61"/>
      <c r="CE185" s="61"/>
      <c r="CF185" s="61"/>
      <c r="CG185" s="61"/>
      <c r="CH185" s="61"/>
      <c r="CI185" s="61"/>
    </row>
    <row r="186" spans="2:87">
      <c r="B186" s="207" t="s">
        <v>5707</v>
      </c>
      <c r="C186" s="40">
        <v>-5.5299999999999994</v>
      </c>
      <c r="D186" s="40">
        <v>-5.5299999999999994</v>
      </c>
      <c r="E186" s="41">
        <v>1</v>
      </c>
      <c r="F186" s="41">
        <v>100</v>
      </c>
      <c r="G186" s="40">
        <v>-5.5299999999999994</v>
      </c>
      <c r="H186" s="208">
        <v>-5.5299999999999994</v>
      </c>
      <c r="I186" s="61"/>
      <c r="J186" s="61"/>
      <c r="K186" s="61"/>
      <c r="L186" s="61"/>
      <c r="M186" s="61"/>
      <c r="O186" s="207" t="s">
        <v>5707</v>
      </c>
      <c r="P186" s="40">
        <v>-5.5299999999999994</v>
      </c>
      <c r="R186" s="208">
        <v>-5.5299999999999994</v>
      </c>
      <c r="S186" s="61"/>
      <c r="T186" s="61"/>
      <c r="U186" s="61"/>
      <c r="V186" s="61"/>
      <c r="W186" s="61"/>
      <c r="X186" s="61"/>
      <c r="AF186" s="61"/>
      <c r="AG186" s="61"/>
      <c r="AH186" s="61"/>
      <c r="AI186" s="61"/>
      <c r="AJ186" s="61"/>
      <c r="AO186" s="64"/>
      <c r="AP186" s="61"/>
      <c r="AQ186" s="61"/>
      <c r="AR186" s="61"/>
      <c r="AS186" s="61"/>
      <c r="BA186" s="61"/>
      <c r="BB186" s="61"/>
      <c r="BC186" s="61"/>
      <c r="BD186" s="61"/>
      <c r="BE186" s="61"/>
      <c r="BR186" s="60"/>
      <c r="BS186" s="60"/>
      <c r="BT186" s="60"/>
      <c r="BU186" s="59"/>
      <c r="BW186" s="61"/>
      <c r="BX186" s="61"/>
      <c r="BY186" s="61"/>
      <c r="BZ186" s="61"/>
      <c r="CA186" s="61"/>
      <c r="CE186" s="61"/>
      <c r="CF186" s="61"/>
      <c r="CG186" s="61"/>
      <c r="CH186" s="61"/>
      <c r="CI186" s="61"/>
    </row>
    <row r="187" spans="2:87">
      <c r="B187" s="207" t="s">
        <v>5711</v>
      </c>
      <c r="C187" s="40">
        <v>-15.599999999999545</v>
      </c>
      <c r="D187" s="40">
        <v>-15.599999999999545</v>
      </c>
      <c r="E187" s="41">
        <v>1</v>
      </c>
      <c r="F187" s="41">
        <v>100</v>
      </c>
      <c r="G187" s="40">
        <v>-15.599999999999545</v>
      </c>
      <c r="H187" s="208">
        <v>-15.599999999999545</v>
      </c>
      <c r="I187" s="61"/>
      <c r="J187" s="61"/>
      <c r="K187" s="61"/>
      <c r="L187" s="61"/>
      <c r="M187" s="61"/>
      <c r="O187" s="207" t="s">
        <v>5711</v>
      </c>
      <c r="Q187" s="40">
        <v>-15.599999999999545</v>
      </c>
      <c r="R187" s="208">
        <v>-15.599999999999545</v>
      </c>
      <c r="S187" s="61"/>
      <c r="T187" s="61"/>
      <c r="U187" s="61"/>
      <c r="V187" s="61"/>
      <c r="W187" s="61"/>
      <c r="X187" s="61"/>
      <c r="AF187" s="61"/>
      <c r="AG187" s="61"/>
      <c r="AH187" s="61"/>
      <c r="AI187" s="61"/>
      <c r="AJ187" s="61"/>
      <c r="AO187" s="64"/>
      <c r="AP187" s="61"/>
      <c r="AQ187" s="61"/>
      <c r="AR187" s="61"/>
      <c r="AS187" s="61"/>
      <c r="BA187" s="61"/>
      <c r="BB187" s="61"/>
      <c r="BC187" s="61"/>
      <c r="BD187" s="61"/>
      <c r="BE187" s="61"/>
      <c r="BR187" s="60"/>
      <c r="BS187" s="60"/>
      <c r="BT187" s="60"/>
      <c r="BU187" s="59"/>
      <c r="BW187" s="61"/>
      <c r="BX187" s="61"/>
      <c r="BY187" s="61"/>
      <c r="BZ187" s="61"/>
      <c r="CA187" s="61"/>
      <c r="CE187" s="61"/>
      <c r="CF187" s="61"/>
      <c r="CG187" s="61"/>
      <c r="CH187" s="61"/>
      <c r="CI187" s="61"/>
    </row>
    <row r="188" spans="2:87">
      <c r="B188" s="207" t="s">
        <v>5755</v>
      </c>
      <c r="C188" s="40">
        <v>-18.329999999999998</v>
      </c>
      <c r="D188" s="40">
        <v>-18.329999999999998</v>
      </c>
      <c r="E188" s="41">
        <v>1</v>
      </c>
      <c r="F188" s="41">
        <v>100</v>
      </c>
      <c r="G188" s="40">
        <v>-18.329999999999998</v>
      </c>
      <c r="H188" s="208">
        <v>-18.329999999999998</v>
      </c>
      <c r="I188" s="61"/>
      <c r="J188" s="61"/>
      <c r="K188" s="61"/>
      <c r="L188" s="61"/>
      <c r="M188" s="61"/>
      <c r="O188" s="207" t="s">
        <v>5755</v>
      </c>
      <c r="P188" s="40">
        <v>-18.329999999999998</v>
      </c>
      <c r="R188" s="208">
        <v>-18.329999999999998</v>
      </c>
      <c r="S188" s="61"/>
      <c r="T188" s="61"/>
      <c r="U188" s="61"/>
      <c r="V188" s="61"/>
      <c r="W188" s="61"/>
      <c r="X188" s="61"/>
      <c r="AF188" s="61"/>
      <c r="AG188" s="61"/>
      <c r="AH188" s="61"/>
      <c r="AI188" s="61"/>
      <c r="AJ188" s="61"/>
      <c r="AO188" s="64"/>
      <c r="AP188" s="61"/>
      <c r="AQ188" s="61"/>
      <c r="AR188" s="61"/>
      <c r="AS188" s="61"/>
      <c r="BA188" s="61"/>
      <c r="BB188" s="61"/>
      <c r="BC188" s="61"/>
      <c r="BD188" s="61"/>
      <c r="BE188" s="61"/>
      <c r="BR188" s="60"/>
      <c r="BS188" s="60"/>
      <c r="BT188" s="60"/>
      <c r="BU188" s="59"/>
      <c r="BW188" s="61"/>
      <c r="BX188" s="61"/>
      <c r="BY188" s="61"/>
      <c r="BZ188" s="61"/>
      <c r="CA188" s="61"/>
      <c r="CE188" s="61"/>
      <c r="CF188" s="61"/>
      <c r="CG188" s="61"/>
      <c r="CH188" s="61"/>
      <c r="CI188" s="61"/>
    </row>
    <row r="189" spans="2:87">
      <c r="B189" s="207" t="s">
        <v>5818</v>
      </c>
      <c r="C189" s="40">
        <v>-9.120000000000001</v>
      </c>
      <c r="D189" s="40">
        <v>-9.120000000000001</v>
      </c>
      <c r="E189" s="41">
        <v>1</v>
      </c>
      <c r="F189" s="41">
        <v>200</v>
      </c>
      <c r="G189" s="40">
        <v>-9.120000000000001</v>
      </c>
      <c r="H189" s="208">
        <v>-9.120000000000001</v>
      </c>
      <c r="I189" s="61"/>
      <c r="J189" s="61"/>
      <c r="K189" s="61"/>
      <c r="L189" s="61"/>
      <c r="M189" s="61"/>
      <c r="O189" s="207" t="s">
        <v>5818</v>
      </c>
      <c r="Q189" s="40">
        <v>-9.120000000000001</v>
      </c>
      <c r="R189" s="208">
        <v>-9.120000000000001</v>
      </c>
      <c r="S189" s="61"/>
      <c r="T189" s="61"/>
      <c r="U189" s="61"/>
      <c r="V189" s="61"/>
      <c r="W189" s="61"/>
      <c r="X189" s="61"/>
      <c r="AF189" s="61"/>
      <c r="AG189" s="61"/>
      <c r="AH189" s="61"/>
      <c r="AI189" s="61"/>
      <c r="AJ189" s="61"/>
      <c r="AO189" s="64"/>
      <c r="AP189" s="61"/>
      <c r="AQ189" s="61"/>
      <c r="AR189" s="61"/>
      <c r="AS189" s="61"/>
      <c r="BA189" s="61"/>
      <c r="BB189" s="61"/>
      <c r="BC189" s="61"/>
      <c r="BD189" s="61"/>
      <c r="BE189" s="61"/>
      <c r="BR189" s="60"/>
      <c r="BS189" s="60"/>
      <c r="BT189" s="60"/>
      <c r="BU189" s="59"/>
      <c r="BW189" s="61"/>
      <c r="BX189" s="61"/>
      <c r="BY189" s="61"/>
      <c r="BZ189" s="61"/>
      <c r="CA189" s="61"/>
      <c r="CE189" s="61"/>
      <c r="CF189" s="61"/>
      <c r="CG189" s="61"/>
      <c r="CH189" s="61"/>
      <c r="CI189" s="61"/>
    </row>
    <row r="190" spans="2:87">
      <c r="B190" s="207" t="s">
        <v>3835</v>
      </c>
      <c r="C190" s="40">
        <v>10.74</v>
      </c>
      <c r="D190" s="40">
        <v>10.74</v>
      </c>
      <c r="E190" s="41">
        <v>1</v>
      </c>
      <c r="F190" s="41">
        <v>100</v>
      </c>
      <c r="G190" s="40">
        <v>10.74</v>
      </c>
      <c r="H190" s="208">
        <v>10.74</v>
      </c>
      <c r="I190" s="61"/>
      <c r="J190" s="61"/>
      <c r="K190" s="61"/>
      <c r="L190" s="61"/>
      <c r="M190" s="61"/>
      <c r="O190" s="207" t="s">
        <v>3835</v>
      </c>
      <c r="P190" s="40">
        <v>10.74</v>
      </c>
      <c r="R190" s="208">
        <v>10.74</v>
      </c>
      <c r="S190" s="61"/>
      <c r="T190" s="61"/>
      <c r="U190" s="61"/>
      <c r="V190" s="61"/>
      <c r="W190" s="61"/>
      <c r="X190" s="61"/>
      <c r="AF190" s="61"/>
      <c r="AG190" s="61"/>
      <c r="AH190" s="61"/>
      <c r="AI190" s="61"/>
      <c r="AJ190" s="61"/>
      <c r="AO190" s="64"/>
      <c r="AP190" s="61"/>
      <c r="AQ190" s="61"/>
      <c r="AR190" s="61"/>
      <c r="AS190" s="61"/>
      <c r="BA190" s="61"/>
      <c r="BB190" s="61"/>
      <c r="BC190" s="61"/>
      <c r="BD190" s="61"/>
      <c r="BE190" s="61"/>
      <c r="BR190" s="60"/>
      <c r="BS190" s="60"/>
      <c r="BT190" s="60"/>
      <c r="BU190" s="59"/>
      <c r="BW190" s="61"/>
      <c r="BX190" s="61"/>
      <c r="BY190" s="61"/>
      <c r="BZ190" s="61"/>
      <c r="CA190" s="61"/>
      <c r="CE190" s="61"/>
      <c r="CF190" s="61"/>
      <c r="CG190" s="61"/>
      <c r="CH190" s="61"/>
      <c r="CI190" s="61"/>
    </row>
    <row r="191" spans="2:87">
      <c r="B191" s="207" t="s">
        <v>3143</v>
      </c>
      <c r="C191" s="40">
        <v>14.74</v>
      </c>
      <c r="D191" s="40">
        <v>14.74</v>
      </c>
      <c r="E191" s="41">
        <v>1</v>
      </c>
      <c r="F191" s="41">
        <v>100</v>
      </c>
      <c r="G191" s="40">
        <v>14.74</v>
      </c>
      <c r="H191" s="208">
        <v>14.74</v>
      </c>
      <c r="I191" s="61"/>
      <c r="J191" s="61"/>
      <c r="K191" s="61"/>
      <c r="L191" s="61"/>
      <c r="M191" s="61"/>
      <c r="O191" s="207" t="s">
        <v>3143</v>
      </c>
      <c r="P191" s="40">
        <v>14.74</v>
      </c>
      <c r="R191" s="208">
        <v>14.74</v>
      </c>
      <c r="S191" s="61"/>
      <c r="T191" s="61"/>
      <c r="U191" s="61"/>
      <c r="V191" s="61"/>
      <c r="W191" s="61"/>
      <c r="X191" s="61"/>
      <c r="AF191" s="61"/>
      <c r="AG191" s="61"/>
      <c r="AH191" s="61"/>
      <c r="AI191" s="61"/>
      <c r="AJ191" s="61"/>
      <c r="AO191" s="64"/>
      <c r="AP191" s="61"/>
      <c r="AQ191" s="61"/>
      <c r="AR191" s="61"/>
      <c r="AS191" s="61"/>
      <c r="BA191" s="61"/>
      <c r="BB191" s="61"/>
      <c r="BC191" s="61"/>
      <c r="BD191" s="61"/>
      <c r="BE191" s="61"/>
      <c r="BR191" s="60"/>
      <c r="BS191" s="60"/>
      <c r="BT191" s="60"/>
      <c r="BU191" s="59"/>
      <c r="BW191" s="61"/>
      <c r="BX191" s="61"/>
      <c r="BY191" s="61"/>
      <c r="BZ191" s="61"/>
      <c r="CA191" s="61"/>
      <c r="CE191" s="61"/>
      <c r="CF191" s="61"/>
      <c r="CG191" s="61"/>
      <c r="CH191" s="61"/>
      <c r="CI191" s="61"/>
    </row>
    <row r="192" spans="2:87">
      <c r="B192" s="207" t="s">
        <v>5441</v>
      </c>
      <c r="C192" s="40">
        <v>-10.210000000000001</v>
      </c>
      <c r="D192" s="40">
        <v>-5.1050000000000004</v>
      </c>
      <c r="E192" s="41">
        <v>2</v>
      </c>
      <c r="F192" s="41">
        <v>200</v>
      </c>
      <c r="G192" s="40">
        <v>-13.23</v>
      </c>
      <c r="H192" s="208">
        <v>3.02</v>
      </c>
      <c r="I192" s="61"/>
      <c r="J192" s="61"/>
      <c r="K192" s="61"/>
      <c r="L192" s="61"/>
      <c r="M192" s="61"/>
      <c r="O192" s="207" t="s">
        <v>5441</v>
      </c>
      <c r="P192" s="40">
        <v>3.02</v>
      </c>
      <c r="Q192" s="40">
        <v>-13.23</v>
      </c>
      <c r="R192" s="208">
        <v>-10.210000000000001</v>
      </c>
      <c r="S192" s="61"/>
      <c r="T192" s="61"/>
      <c r="U192" s="61"/>
      <c r="V192" s="61"/>
      <c r="W192" s="61"/>
      <c r="X192" s="61"/>
      <c r="AF192" s="61"/>
      <c r="AG192" s="61"/>
      <c r="AH192" s="61"/>
      <c r="AI192" s="61"/>
      <c r="AJ192" s="61"/>
      <c r="AO192" s="64"/>
      <c r="AP192" s="61"/>
      <c r="AQ192" s="61"/>
      <c r="AR192" s="61"/>
      <c r="AS192" s="61"/>
      <c r="BA192" s="61"/>
      <c r="BB192" s="61"/>
      <c r="BC192" s="61"/>
      <c r="BD192" s="61"/>
      <c r="BE192" s="61"/>
      <c r="BR192" s="60"/>
      <c r="BS192" s="60"/>
      <c r="BT192" s="60"/>
      <c r="BU192" s="59"/>
      <c r="BW192" s="61"/>
      <c r="BX192" s="61"/>
      <c r="BY192" s="61"/>
      <c r="BZ192" s="61"/>
      <c r="CA192" s="61"/>
      <c r="CE192" s="61"/>
      <c r="CF192" s="61"/>
      <c r="CG192" s="61"/>
      <c r="CH192" s="61"/>
      <c r="CI192" s="61"/>
    </row>
    <row r="193" spans="2:87">
      <c r="B193" s="207" t="s">
        <v>3369</v>
      </c>
      <c r="C193" s="40">
        <v>-7.23</v>
      </c>
      <c r="D193" s="40">
        <v>-7.23</v>
      </c>
      <c r="E193" s="41">
        <v>1</v>
      </c>
      <c r="F193" s="41">
        <v>100</v>
      </c>
      <c r="G193" s="40">
        <v>-7.23</v>
      </c>
      <c r="H193" s="208">
        <v>-7.23</v>
      </c>
      <c r="I193" s="61"/>
      <c r="J193" s="61"/>
      <c r="K193" s="61"/>
      <c r="L193" s="61"/>
      <c r="M193" s="61"/>
      <c r="O193" s="207" t="s">
        <v>3369</v>
      </c>
      <c r="Q193" s="40">
        <v>-7.23</v>
      </c>
      <c r="R193" s="208">
        <v>-7.23</v>
      </c>
      <c r="S193" s="61"/>
      <c r="T193" s="61"/>
      <c r="U193" s="61"/>
      <c r="V193" s="61"/>
      <c r="W193" s="61"/>
      <c r="X193" s="61"/>
      <c r="AF193" s="61"/>
      <c r="AG193" s="61"/>
      <c r="AH193" s="61"/>
      <c r="AI193" s="61"/>
      <c r="AJ193" s="61"/>
      <c r="AO193" s="64"/>
      <c r="AP193" s="61"/>
      <c r="AQ193" s="61"/>
      <c r="AR193" s="61"/>
      <c r="AS193" s="61"/>
      <c r="BA193" s="61"/>
      <c r="BB193" s="61"/>
      <c r="BC193" s="61"/>
      <c r="BD193" s="61"/>
      <c r="BE193" s="61"/>
      <c r="BR193" s="60"/>
      <c r="BS193" s="60"/>
      <c r="BT193" s="60"/>
      <c r="BU193" s="59"/>
      <c r="BW193" s="61"/>
      <c r="BX193" s="61"/>
      <c r="BY193" s="61"/>
      <c r="BZ193" s="61"/>
      <c r="CA193" s="61"/>
      <c r="CE193" s="61"/>
      <c r="CF193" s="61"/>
      <c r="CG193" s="61"/>
      <c r="CH193" s="61"/>
      <c r="CI193" s="61"/>
    </row>
    <row r="194" spans="2:87">
      <c r="B194" s="207" t="s">
        <v>2343</v>
      </c>
      <c r="C194" s="40">
        <v>-11.11</v>
      </c>
      <c r="D194" s="40">
        <v>-11.11</v>
      </c>
      <c r="E194" s="41">
        <v>1</v>
      </c>
      <c r="F194" s="41">
        <v>100</v>
      </c>
      <c r="G194" s="40">
        <v>-11.11</v>
      </c>
      <c r="H194" s="208">
        <v>-11.11</v>
      </c>
      <c r="I194" s="61"/>
      <c r="J194" s="61"/>
      <c r="K194" s="61"/>
      <c r="L194" s="61"/>
      <c r="M194" s="61"/>
      <c r="O194" s="207" t="s">
        <v>2343</v>
      </c>
      <c r="P194" s="40">
        <v>-11.11</v>
      </c>
      <c r="R194" s="208">
        <v>-11.11</v>
      </c>
      <c r="AF194" s="61"/>
      <c r="AG194" s="61"/>
      <c r="AH194" s="61"/>
      <c r="AI194" s="61"/>
      <c r="AJ194" s="61"/>
      <c r="AO194" s="64"/>
      <c r="AP194" s="61"/>
      <c r="AQ194" s="61"/>
      <c r="AR194" s="61"/>
      <c r="AS194" s="61"/>
      <c r="BA194" s="61"/>
      <c r="BB194" s="61"/>
      <c r="BC194" s="61"/>
      <c r="BD194" s="61"/>
      <c r="BE194" s="61"/>
      <c r="BR194" s="60"/>
      <c r="BS194" s="60"/>
      <c r="BT194" s="60"/>
      <c r="BU194" s="59"/>
      <c r="BW194" s="61"/>
      <c r="BX194" s="61"/>
      <c r="BY194" s="61"/>
      <c r="BZ194" s="61"/>
      <c r="CA194" s="61"/>
      <c r="CE194" s="61"/>
      <c r="CF194" s="61"/>
      <c r="CG194" s="61"/>
      <c r="CH194" s="61"/>
      <c r="CI194" s="61"/>
    </row>
    <row r="195" spans="2:87">
      <c r="B195" s="207" t="s">
        <v>5280</v>
      </c>
      <c r="C195" s="40">
        <v>35.770000000000003</v>
      </c>
      <c r="D195" s="40">
        <v>35.770000000000003</v>
      </c>
      <c r="E195" s="41">
        <v>1</v>
      </c>
      <c r="F195" s="41">
        <v>100</v>
      </c>
      <c r="G195" s="40">
        <v>35.770000000000003</v>
      </c>
      <c r="H195" s="208">
        <v>35.770000000000003</v>
      </c>
      <c r="I195" s="61"/>
      <c r="J195" s="61"/>
      <c r="K195" s="61"/>
      <c r="L195" s="61"/>
      <c r="M195" s="61"/>
      <c r="O195" s="207" t="s">
        <v>5280</v>
      </c>
      <c r="Q195" s="40">
        <v>35.770000000000003</v>
      </c>
      <c r="R195" s="208">
        <v>35.770000000000003</v>
      </c>
      <c r="AF195" s="61"/>
      <c r="AG195" s="61"/>
      <c r="AH195" s="61"/>
      <c r="AI195" s="61"/>
      <c r="AJ195" s="61"/>
      <c r="AO195" s="64"/>
      <c r="AP195" s="61"/>
      <c r="AQ195" s="61"/>
      <c r="AR195" s="61"/>
      <c r="AS195" s="61"/>
      <c r="BA195" s="61"/>
      <c r="BB195" s="61"/>
      <c r="BC195" s="61"/>
      <c r="BD195" s="61"/>
      <c r="BE195" s="61"/>
      <c r="BR195" s="60"/>
      <c r="BS195" s="60"/>
      <c r="BT195" s="60"/>
      <c r="BU195" s="59"/>
      <c r="BW195" s="61"/>
      <c r="BX195" s="61"/>
      <c r="BY195" s="61"/>
      <c r="BZ195" s="61"/>
      <c r="CA195" s="61"/>
      <c r="CE195" s="61"/>
      <c r="CF195" s="61"/>
      <c r="CG195" s="61"/>
      <c r="CH195" s="61"/>
      <c r="CI195" s="61"/>
    </row>
    <row r="196" spans="2:87">
      <c r="B196" s="207" t="s">
        <v>4175</v>
      </c>
      <c r="C196" s="40">
        <v>-16.52</v>
      </c>
      <c r="D196" s="40">
        <v>-8.26</v>
      </c>
      <c r="E196" s="41">
        <v>2</v>
      </c>
      <c r="F196" s="41">
        <v>200</v>
      </c>
      <c r="G196" s="40">
        <v>-9.4</v>
      </c>
      <c r="H196" s="208">
        <v>-7.12</v>
      </c>
      <c r="I196" s="61"/>
      <c r="J196" s="61"/>
      <c r="K196" s="61"/>
      <c r="L196" s="61"/>
      <c r="M196" s="61"/>
      <c r="O196" s="207" t="s">
        <v>4175</v>
      </c>
      <c r="P196" s="40">
        <v>-16.52</v>
      </c>
      <c r="R196" s="208">
        <v>-16.52</v>
      </c>
      <c r="AF196" s="61"/>
      <c r="AG196" s="61"/>
      <c r="AH196" s="61"/>
      <c r="AI196" s="61"/>
      <c r="AJ196" s="61"/>
      <c r="AO196" s="64"/>
      <c r="AP196" s="61"/>
      <c r="AQ196" s="61"/>
      <c r="AR196" s="61"/>
      <c r="AS196" s="61"/>
      <c r="BA196" s="61"/>
      <c r="BB196" s="61"/>
      <c r="BC196" s="61"/>
      <c r="BD196" s="61"/>
      <c r="BE196" s="61"/>
      <c r="BR196" s="60"/>
      <c r="BS196" s="60"/>
      <c r="BT196" s="60"/>
      <c r="BU196" s="59"/>
      <c r="BW196" s="61"/>
      <c r="BX196" s="61"/>
      <c r="BY196" s="61"/>
      <c r="BZ196" s="61"/>
      <c r="CA196" s="61"/>
      <c r="CE196" s="61"/>
      <c r="CF196" s="61"/>
      <c r="CG196" s="61"/>
      <c r="CH196" s="61"/>
      <c r="CI196" s="61"/>
    </row>
    <row r="197" spans="2:87">
      <c r="B197" s="207" t="s">
        <v>3371</v>
      </c>
      <c r="C197" s="40">
        <v>11.33</v>
      </c>
      <c r="D197" s="40">
        <v>5.665</v>
      </c>
      <c r="E197" s="41">
        <v>2</v>
      </c>
      <c r="F197" s="41">
        <v>200</v>
      </c>
      <c r="G197" s="40">
        <v>-2.27</v>
      </c>
      <c r="H197" s="208">
        <v>13.6</v>
      </c>
      <c r="I197" s="61"/>
      <c r="J197" s="61"/>
      <c r="K197" s="61"/>
      <c r="L197" s="61"/>
      <c r="M197" s="61"/>
      <c r="O197" s="207" t="s">
        <v>3371</v>
      </c>
      <c r="P197" s="40">
        <v>-2.27</v>
      </c>
      <c r="Q197" s="40">
        <v>13.6</v>
      </c>
      <c r="R197" s="208">
        <v>11.33</v>
      </c>
      <c r="AF197" s="61"/>
      <c r="AG197" s="61"/>
      <c r="AH197" s="61"/>
      <c r="AI197" s="61"/>
      <c r="AJ197" s="61"/>
      <c r="AO197" s="64"/>
      <c r="AP197" s="61"/>
      <c r="AQ197" s="61"/>
      <c r="AR197" s="61"/>
      <c r="AS197" s="61"/>
      <c r="BA197" s="61"/>
      <c r="BB197" s="61"/>
      <c r="BC197" s="61"/>
      <c r="BD197" s="61"/>
      <c r="BE197" s="61"/>
      <c r="BR197" s="60"/>
      <c r="BS197" s="60"/>
      <c r="BT197" s="60"/>
      <c r="BU197" s="59"/>
      <c r="BW197" s="61"/>
      <c r="BX197" s="61"/>
      <c r="BY197" s="61"/>
      <c r="BZ197" s="61"/>
      <c r="CA197" s="61"/>
      <c r="CE197" s="61"/>
      <c r="CF197" s="61"/>
      <c r="CG197" s="61"/>
      <c r="CH197" s="61"/>
      <c r="CI197" s="61"/>
    </row>
    <row r="198" spans="2:87">
      <c r="B198" s="207" t="s">
        <v>1452</v>
      </c>
      <c r="C198" s="40">
        <v>61.49000000000045</v>
      </c>
      <c r="D198" s="40">
        <v>30.745000000000225</v>
      </c>
      <c r="E198" s="41">
        <v>2</v>
      </c>
      <c r="F198" s="41">
        <v>200</v>
      </c>
      <c r="G198" s="40">
        <v>24.760000000000453</v>
      </c>
      <c r="H198" s="208">
        <v>36.729999999999997</v>
      </c>
      <c r="I198" s="61"/>
      <c r="J198" s="61"/>
      <c r="K198" s="61"/>
      <c r="L198" s="61"/>
      <c r="M198" s="61"/>
      <c r="O198" s="207" t="s">
        <v>1452</v>
      </c>
      <c r="P198" s="40">
        <v>36.729999999999997</v>
      </c>
      <c r="Q198" s="40">
        <v>24.760000000000453</v>
      </c>
      <c r="R198" s="208">
        <v>61.49000000000045</v>
      </c>
      <c r="AF198" s="61"/>
      <c r="AG198" s="61"/>
      <c r="AH198" s="61"/>
      <c r="AI198" s="61"/>
      <c r="AJ198" s="61"/>
      <c r="AO198" s="64"/>
      <c r="AP198" s="61"/>
      <c r="AQ198" s="61"/>
      <c r="AR198" s="61"/>
      <c r="AS198" s="61"/>
      <c r="BA198" s="61"/>
      <c r="BB198" s="61"/>
      <c r="BC198" s="61"/>
      <c r="BD198" s="61"/>
      <c r="BE198" s="61"/>
      <c r="BR198" s="60"/>
      <c r="BS198" s="60"/>
      <c r="BT198" s="60"/>
      <c r="BU198" s="59"/>
      <c r="BW198" s="61"/>
      <c r="BX198" s="61"/>
      <c r="BY198" s="61"/>
      <c r="BZ198" s="61"/>
      <c r="CA198" s="61"/>
      <c r="CE198" s="61"/>
      <c r="CF198" s="61"/>
      <c r="CG198" s="61"/>
      <c r="CH198" s="61"/>
      <c r="CI198" s="61"/>
    </row>
    <row r="199" spans="2:87">
      <c r="B199" s="207" t="s">
        <v>383</v>
      </c>
      <c r="C199" s="40">
        <v>4.13</v>
      </c>
      <c r="D199" s="40">
        <v>4.13</v>
      </c>
      <c r="E199" s="41">
        <v>1</v>
      </c>
      <c r="F199" s="41">
        <v>100</v>
      </c>
      <c r="G199" s="40">
        <v>4.13</v>
      </c>
      <c r="H199" s="208">
        <v>4.13</v>
      </c>
      <c r="I199" s="61"/>
      <c r="J199" s="61"/>
      <c r="K199" s="61"/>
      <c r="L199" s="61"/>
      <c r="M199" s="61"/>
      <c r="O199" s="207" t="s">
        <v>383</v>
      </c>
      <c r="Q199" s="40">
        <v>4.13</v>
      </c>
      <c r="R199" s="208">
        <v>4.13</v>
      </c>
      <c r="AF199" s="61"/>
      <c r="AG199" s="61"/>
      <c r="AH199" s="61"/>
      <c r="AI199" s="61"/>
      <c r="AJ199" s="61"/>
      <c r="AO199" s="64"/>
      <c r="AP199" s="61"/>
      <c r="AQ199" s="61"/>
      <c r="AR199" s="61"/>
      <c r="AS199" s="61"/>
      <c r="BA199" s="61"/>
      <c r="BB199" s="61"/>
      <c r="BC199" s="61"/>
      <c r="BD199" s="61"/>
      <c r="BE199" s="61"/>
      <c r="BR199" s="60"/>
      <c r="BS199" s="60"/>
      <c r="BT199" s="60"/>
      <c r="BU199" s="59"/>
      <c r="BW199" s="61"/>
      <c r="BX199" s="61"/>
      <c r="BY199" s="61"/>
      <c r="BZ199" s="61"/>
      <c r="CA199" s="61"/>
      <c r="CE199" s="61"/>
      <c r="CF199" s="61"/>
      <c r="CG199" s="61"/>
      <c r="CH199" s="61"/>
      <c r="CI199" s="61"/>
    </row>
    <row r="200" spans="2:87">
      <c r="B200" s="207" t="s">
        <v>1225</v>
      </c>
      <c r="C200" s="40">
        <v>30.84</v>
      </c>
      <c r="D200" s="40">
        <v>30.84</v>
      </c>
      <c r="E200" s="41">
        <v>1</v>
      </c>
      <c r="F200" s="41">
        <v>100</v>
      </c>
      <c r="G200" s="40">
        <v>30.84</v>
      </c>
      <c r="H200" s="208">
        <v>30.84</v>
      </c>
      <c r="I200" s="61"/>
      <c r="J200" s="61"/>
      <c r="K200" s="61"/>
      <c r="L200" s="61"/>
      <c r="M200" s="61"/>
      <c r="O200" s="207" t="s">
        <v>1225</v>
      </c>
      <c r="Q200" s="40">
        <v>30.84</v>
      </c>
      <c r="R200" s="208">
        <v>30.84</v>
      </c>
      <c r="AF200" s="61"/>
      <c r="AG200" s="61"/>
      <c r="AH200" s="61"/>
      <c r="AI200" s="61"/>
      <c r="AJ200" s="61"/>
      <c r="AO200" s="64"/>
      <c r="AP200" s="61"/>
      <c r="AQ200" s="61"/>
      <c r="AR200" s="61"/>
      <c r="AS200" s="61"/>
      <c r="BA200" s="61"/>
      <c r="BB200" s="61"/>
      <c r="BC200" s="61"/>
      <c r="BD200" s="61"/>
      <c r="BE200" s="61"/>
      <c r="BR200" s="60"/>
      <c r="BS200" s="60"/>
      <c r="BT200" s="60"/>
      <c r="BU200" s="59"/>
      <c r="BW200" s="61"/>
      <c r="BX200" s="61"/>
      <c r="BY200" s="61"/>
      <c r="BZ200" s="61"/>
      <c r="CA200" s="61"/>
      <c r="CE200" s="61"/>
      <c r="CF200" s="61"/>
      <c r="CG200" s="61"/>
      <c r="CH200" s="61"/>
      <c r="CI200" s="61"/>
    </row>
    <row r="201" spans="2:87">
      <c r="B201" s="207" t="s">
        <v>4913</v>
      </c>
      <c r="C201" s="40">
        <v>14.9</v>
      </c>
      <c r="D201" s="40">
        <v>7.45</v>
      </c>
      <c r="E201" s="41">
        <v>2</v>
      </c>
      <c r="F201" s="41">
        <v>200</v>
      </c>
      <c r="G201" s="40">
        <v>4.1500000000000004</v>
      </c>
      <c r="H201" s="208">
        <v>10.75</v>
      </c>
      <c r="I201" s="61"/>
      <c r="J201" s="61"/>
      <c r="K201" s="61"/>
      <c r="L201" s="61"/>
      <c r="M201" s="61"/>
      <c r="O201" s="207" t="s">
        <v>4913</v>
      </c>
      <c r="Q201" s="40">
        <v>14.9</v>
      </c>
      <c r="R201" s="208">
        <v>14.9</v>
      </c>
      <c r="AF201" s="61"/>
      <c r="AG201" s="61"/>
      <c r="AH201" s="61"/>
      <c r="AI201" s="61"/>
      <c r="AJ201" s="61"/>
      <c r="AO201" s="64"/>
      <c r="AP201" s="61"/>
      <c r="AQ201" s="61"/>
      <c r="AR201" s="61"/>
      <c r="AS201" s="61"/>
      <c r="BA201" s="61"/>
      <c r="BB201" s="61"/>
      <c r="BC201" s="61"/>
      <c r="BD201" s="61"/>
      <c r="BE201" s="61"/>
      <c r="BR201" s="60"/>
      <c r="BS201" s="60"/>
      <c r="BT201" s="60"/>
      <c r="BU201" s="59"/>
      <c r="BW201" s="61"/>
      <c r="BX201" s="61"/>
      <c r="BY201" s="61"/>
      <c r="BZ201" s="61"/>
      <c r="CA201" s="61"/>
      <c r="CE201" s="61"/>
      <c r="CF201" s="61"/>
      <c r="CG201" s="61"/>
      <c r="CH201" s="61"/>
      <c r="CI201" s="61"/>
    </row>
    <row r="202" spans="2:87">
      <c r="B202" s="207" t="s">
        <v>5314</v>
      </c>
      <c r="C202" s="40">
        <v>22.64</v>
      </c>
      <c r="D202" s="40">
        <v>11.32</v>
      </c>
      <c r="E202" s="41">
        <v>2</v>
      </c>
      <c r="F202" s="41">
        <v>200</v>
      </c>
      <c r="G202" s="40">
        <v>4.4800000000000004</v>
      </c>
      <c r="H202" s="208">
        <v>18.16</v>
      </c>
      <c r="I202" s="61"/>
      <c r="J202" s="61"/>
      <c r="K202" s="61"/>
      <c r="L202" s="61"/>
      <c r="M202" s="61"/>
      <c r="O202" s="207" t="s">
        <v>5314</v>
      </c>
      <c r="P202" s="40">
        <v>22.64</v>
      </c>
      <c r="R202" s="208">
        <v>22.64</v>
      </c>
      <c r="AF202" s="61"/>
      <c r="AG202" s="61"/>
      <c r="AH202" s="61"/>
      <c r="AI202" s="61"/>
      <c r="AJ202" s="61"/>
      <c r="AO202" s="64"/>
      <c r="AP202" s="61"/>
      <c r="AQ202" s="61"/>
      <c r="AR202" s="61"/>
      <c r="AS202" s="61"/>
      <c r="BA202" s="61"/>
      <c r="BB202" s="61"/>
      <c r="BC202" s="61"/>
      <c r="BD202" s="61"/>
      <c r="BE202" s="61"/>
      <c r="BR202" s="60"/>
      <c r="BS202" s="60"/>
      <c r="BT202" s="60"/>
      <c r="BU202" s="59"/>
      <c r="BW202" s="61"/>
      <c r="BX202" s="61"/>
      <c r="BY202" s="61"/>
      <c r="BZ202" s="61"/>
      <c r="CA202" s="61"/>
      <c r="CE202" s="61"/>
      <c r="CF202" s="61"/>
      <c r="CG202" s="61"/>
      <c r="CH202" s="61"/>
      <c r="CI202" s="61"/>
    </row>
    <row r="203" spans="2:87">
      <c r="B203" s="207" t="s">
        <v>731</v>
      </c>
      <c r="C203" s="40">
        <v>-21.1</v>
      </c>
      <c r="D203" s="40">
        <v>-10.55</v>
      </c>
      <c r="E203" s="41">
        <v>2</v>
      </c>
      <c r="F203" s="41">
        <v>200</v>
      </c>
      <c r="G203" s="40">
        <v>-11.35</v>
      </c>
      <c r="H203" s="208">
        <v>-9.75</v>
      </c>
      <c r="I203" s="61"/>
      <c r="J203" s="61"/>
      <c r="K203" s="61"/>
      <c r="L203" s="61"/>
      <c r="M203" s="61"/>
      <c r="O203" s="207" t="s">
        <v>731</v>
      </c>
      <c r="Q203" s="40">
        <v>-21.1</v>
      </c>
      <c r="R203" s="208">
        <v>-21.1</v>
      </c>
      <c r="AF203" s="61"/>
      <c r="AG203" s="61"/>
      <c r="AH203" s="61"/>
      <c r="AI203" s="61"/>
      <c r="AJ203" s="61"/>
      <c r="AO203" s="64"/>
      <c r="AP203" s="61"/>
      <c r="AQ203" s="61"/>
      <c r="AR203" s="61"/>
      <c r="AS203" s="61"/>
      <c r="BA203" s="61"/>
      <c r="BB203" s="61"/>
      <c r="BC203" s="61"/>
      <c r="BD203" s="61"/>
      <c r="BE203" s="61"/>
      <c r="BR203" s="60"/>
      <c r="BS203" s="60"/>
      <c r="BT203" s="60"/>
      <c r="BU203" s="59"/>
      <c r="BW203" s="61"/>
      <c r="BX203" s="61"/>
      <c r="BY203" s="61"/>
      <c r="BZ203" s="61"/>
      <c r="CA203" s="61"/>
      <c r="CE203" s="61"/>
      <c r="CF203" s="61"/>
      <c r="CG203" s="61"/>
      <c r="CH203" s="61"/>
      <c r="CI203" s="61"/>
    </row>
    <row r="204" spans="2:87">
      <c r="B204" s="207" t="s">
        <v>1606</v>
      </c>
      <c r="C204" s="40">
        <v>3.85</v>
      </c>
      <c r="D204" s="40">
        <v>3.85</v>
      </c>
      <c r="E204" s="41">
        <v>1</v>
      </c>
      <c r="F204" s="41">
        <v>100</v>
      </c>
      <c r="G204" s="40">
        <v>3.85</v>
      </c>
      <c r="H204" s="208">
        <v>3.85</v>
      </c>
      <c r="I204" s="61"/>
      <c r="J204" s="61"/>
      <c r="K204" s="61"/>
      <c r="L204" s="61"/>
      <c r="M204" s="61"/>
      <c r="O204" s="207" t="s">
        <v>1606</v>
      </c>
      <c r="Q204" s="40">
        <v>3.85</v>
      </c>
      <c r="R204" s="208">
        <v>3.85</v>
      </c>
      <c r="AF204" s="61"/>
      <c r="AG204" s="61"/>
      <c r="AH204" s="61"/>
      <c r="AI204" s="61"/>
      <c r="AJ204" s="61"/>
      <c r="AO204" s="64"/>
      <c r="AP204" s="61"/>
      <c r="AQ204" s="61"/>
      <c r="AR204" s="61"/>
      <c r="AS204" s="61"/>
      <c r="BA204" s="61"/>
      <c r="BB204" s="61"/>
      <c r="BC204" s="61"/>
      <c r="BD204" s="61"/>
      <c r="BE204" s="61"/>
      <c r="BR204" s="60"/>
      <c r="BS204" s="60"/>
      <c r="BT204" s="60"/>
      <c r="BU204" s="59"/>
      <c r="BW204" s="61"/>
      <c r="BX204" s="61"/>
      <c r="BY204" s="61"/>
      <c r="BZ204" s="61"/>
      <c r="CA204" s="61"/>
      <c r="CE204" s="61"/>
      <c r="CF204" s="61"/>
      <c r="CG204" s="61"/>
      <c r="CH204" s="61"/>
      <c r="CI204" s="61"/>
    </row>
    <row r="205" spans="2:87">
      <c r="B205" s="207" t="s">
        <v>3436</v>
      </c>
      <c r="C205" s="40">
        <v>10.32</v>
      </c>
      <c r="D205" s="40">
        <v>5.16</v>
      </c>
      <c r="E205" s="41">
        <v>2</v>
      </c>
      <c r="F205" s="41">
        <v>200</v>
      </c>
      <c r="G205" s="40">
        <v>-0.84000000000000008</v>
      </c>
      <c r="H205" s="208">
        <v>11.16</v>
      </c>
      <c r="I205" s="61"/>
      <c r="J205" s="61"/>
      <c r="K205" s="61"/>
      <c r="L205" s="61"/>
      <c r="M205" s="61"/>
      <c r="O205" s="207" t="s">
        <v>3436</v>
      </c>
      <c r="P205" s="40">
        <v>10.32</v>
      </c>
      <c r="R205" s="208">
        <v>10.32</v>
      </c>
      <c r="AF205" s="61"/>
      <c r="AG205" s="61"/>
      <c r="AH205" s="61"/>
      <c r="AI205" s="61"/>
      <c r="AJ205" s="61"/>
      <c r="AO205" s="64"/>
      <c r="AP205" s="61"/>
      <c r="AQ205" s="61"/>
      <c r="AR205" s="61"/>
      <c r="AS205" s="61"/>
      <c r="BA205" s="61"/>
      <c r="BB205" s="61"/>
      <c r="BC205" s="61"/>
      <c r="BD205" s="61"/>
      <c r="BE205" s="61"/>
      <c r="BR205" s="60"/>
      <c r="BS205" s="60"/>
      <c r="BT205" s="60"/>
      <c r="BU205" s="59"/>
      <c r="BW205" s="61"/>
      <c r="BX205" s="61"/>
      <c r="BY205" s="61"/>
      <c r="BZ205" s="61"/>
      <c r="CA205" s="61"/>
      <c r="CE205" s="61"/>
      <c r="CF205" s="61"/>
      <c r="CG205" s="61"/>
      <c r="CH205" s="61"/>
      <c r="CI205" s="61"/>
    </row>
    <row r="206" spans="2:87">
      <c r="B206" s="207" t="s">
        <v>4628</v>
      </c>
      <c r="C206" s="40">
        <v>1.7599999999999998</v>
      </c>
      <c r="D206" s="40">
        <v>1.7599999999999998</v>
      </c>
      <c r="E206" s="41">
        <v>1</v>
      </c>
      <c r="F206" s="41">
        <v>100</v>
      </c>
      <c r="G206" s="40">
        <v>1.7599999999999998</v>
      </c>
      <c r="H206" s="208">
        <v>1.7599999999999998</v>
      </c>
      <c r="I206" s="61"/>
      <c r="J206" s="61"/>
      <c r="K206" s="61"/>
      <c r="L206" s="61"/>
      <c r="M206" s="61"/>
      <c r="O206" s="207" t="s">
        <v>4628</v>
      </c>
      <c r="Q206" s="40">
        <v>1.7599999999999998</v>
      </c>
      <c r="R206" s="208">
        <v>1.7599999999999998</v>
      </c>
      <c r="AF206" s="61"/>
      <c r="AG206" s="61"/>
      <c r="AH206" s="61"/>
      <c r="AI206" s="61"/>
      <c r="AJ206" s="61"/>
      <c r="AO206" s="64"/>
      <c r="AP206" s="61"/>
      <c r="AQ206" s="61"/>
      <c r="AR206" s="61"/>
      <c r="AS206" s="61"/>
      <c r="BA206" s="61"/>
      <c r="BB206" s="61"/>
      <c r="BC206" s="61"/>
      <c r="BD206" s="61"/>
      <c r="BE206" s="61"/>
      <c r="BR206" s="60"/>
      <c r="BS206" s="60"/>
      <c r="BT206" s="60"/>
      <c r="BU206" s="59"/>
      <c r="BW206" s="61"/>
      <c r="BX206" s="61"/>
      <c r="BY206" s="61"/>
      <c r="BZ206" s="61"/>
      <c r="CA206" s="61"/>
      <c r="CE206" s="61"/>
      <c r="CF206" s="61"/>
      <c r="CG206" s="61"/>
      <c r="CH206" s="61"/>
      <c r="CI206" s="61"/>
    </row>
    <row r="207" spans="2:87">
      <c r="B207" s="207" t="s">
        <v>5448</v>
      </c>
      <c r="C207" s="40">
        <v>-15.219999999999999</v>
      </c>
      <c r="D207" s="40">
        <v>-7.6099999999999994</v>
      </c>
      <c r="E207" s="41">
        <v>2</v>
      </c>
      <c r="F207" s="41">
        <v>200</v>
      </c>
      <c r="G207" s="40">
        <v>-9.25</v>
      </c>
      <c r="H207" s="208">
        <v>-5.97</v>
      </c>
      <c r="I207" s="61"/>
      <c r="J207" s="61"/>
      <c r="K207" s="61"/>
      <c r="L207" s="61"/>
      <c r="M207" s="61"/>
      <c r="O207" s="207" t="s">
        <v>5448</v>
      </c>
      <c r="P207" s="40">
        <v>-15.219999999999999</v>
      </c>
      <c r="R207" s="208">
        <v>-15.219999999999999</v>
      </c>
      <c r="AF207" s="61"/>
      <c r="AG207" s="61"/>
      <c r="AH207" s="61"/>
      <c r="AI207" s="61"/>
      <c r="AJ207" s="61"/>
      <c r="AO207" s="64"/>
      <c r="AP207" s="61"/>
      <c r="AQ207" s="61"/>
      <c r="AR207" s="61"/>
      <c r="AS207" s="61"/>
      <c r="BA207" s="61"/>
      <c r="BB207" s="61"/>
      <c r="BC207" s="61"/>
      <c r="BD207" s="61"/>
      <c r="BE207" s="61"/>
      <c r="BR207" s="60"/>
      <c r="BS207" s="60"/>
      <c r="BT207" s="60"/>
      <c r="BU207" s="59"/>
      <c r="BW207" s="61"/>
      <c r="BX207" s="61"/>
      <c r="BY207" s="61"/>
      <c r="BZ207" s="61"/>
      <c r="CA207" s="61"/>
      <c r="CE207" s="61"/>
      <c r="CF207" s="61"/>
      <c r="CG207" s="61"/>
      <c r="CH207" s="61"/>
      <c r="CI207" s="61"/>
    </row>
    <row r="208" spans="2:87">
      <c r="B208" s="207" t="s">
        <v>4773</v>
      </c>
      <c r="C208" s="40">
        <v>29.73</v>
      </c>
      <c r="D208" s="40">
        <v>29.73</v>
      </c>
      <c r="E208" s="41">
        <v>1</v>
      </c>
      <c r="F208" s="41">
        <v>100</v>
      </c>
      <c r="G208" s="40">
        <v>29.73</v>
      </c>
      <c r="H208" s="208">
        <v>29.73</v>
      </c>
      <c r="I208" s="61"/>
      <c r="J208" s="61"/>
      <c r="K208" s="61"/>
      <c r="L208" s="61"/>
      <c r="M208" s="61"/>
      <c r="O208" s="207" t="s">
        <v>4773</v>
      </c>
      <c r="P208" s="40">
        <v>29.73</v>
      </c>
      <c r="R208" s="208">
        <v>29.73</v>
      </c>
      <c r="AF208" s="61"/>
      <c r="AG208" s="61"/>
      <c r="AH208" s="61"/>
      <c r="AI208" s="61"/>
      <c r="AJ208" s="61"/>
      <c r="AO208" s="64"/>
      <c r="AP208" s="61"/>
      <c r="AQ208" s="61"/>
      <c r="AR208" s="61"/>
      <c r="AS208" s="61"/>
      <c r="BA208" s="61"/>
      <c r="BB208" s="61"/>
      <c r="BC208" s="61"/>
      <c r="BD208" s="61"/>
      <c r="BE208" s="61"/>
      <c r="BR208" s="60"/>
      <c r="BS208" s="60"/>
      <c r="BT208" s="60"/>
      <c r="BU208" s="59"/>
      <c r="BW208" s="61"/>
      <c r="BX208" s="61"/>
      <c r="BY208" s="61"/>
      <c r="BZ208" s="61"/>
      <c r="CA208" s="61"/>
      <c r="CE208" s="61"/>
      <c r="CF208" s="61"/>
      <c r="CG208" s="61"/>
      <c r="CH208" s="61"/>
      <c r="CI208" s="61"/>
    </row>
    <row r="209" spans="2:87">
      <c r="B209" s="209" t="s">
        <v>26</v>
      </c>
      <c r="C209" s="210">
        <v>479.84593999999788</v>
      </c>
      <c r="D209" s="210">
        <v>1.2933852830188621</v>
      </c>
      <c r="E209" s="252">
        <v>371</v>
      </c>
      <c r="F209" s="252">
        <v>40100</v>
      </c>
      <c r="G209" s="210">
        <v>-54.86</v>
      </c>
      <c r="H209" s="211">
        <v>223.35000000000022</v>
      </c>
      <c r="I209" s="61"/>
      <c r="J209" s="61"/>
      <c r="K209" s="61"/>
      <c r="L209" s="61"/>
      <c r="M209" s="61"/>
      <c r="O209" s="209" t="s">
        <v>26</v>
      </c>
      <c r="P209" s="210">
        <v>599.60097999999778</v>
      </c>
      <c r="Q209" s="210">
        <v>-119.7550399999994</v>
      </c>
      <c r="R209" s="211">
        <v>479.84593999999811</v>
      </c>
      <c r="AF209" s="61"/>
      <c r="AG209" s="61"/>
      <c r="AH209" s="61"/>
      <c r="AI209" s="61"/>
      <c r="AJ209" s="61"/>
      <c r="AO209" s="64"/>
      <c r="AP209" s="61"/>
      <c r="AQ209" s="61"/>
      <c r="AR209" s="61"/>
      <c r="AS209" s="61"/>
      <c r="BA209" s="61"/>
      <c r="BB209" s="61"/>
      <c r="BC209" s="61"/>
      <c r="BD209" s="61"/>
      <c r="BE209" s="61"/>
      <c r="BR209" s="60"/>
      <c r="BS209" s="60"/>
      <c r="BT209" s="60"/>
      <c r="BU209" s="59"/>
      <c r="BW209" s="61"/>
      <c r="BX209" s="61"/>
      <c r="BY209" s="61"/>
      <c r="BZ209" s="61"/>
      <c r="CA209" s="61"/>
      <c r="CE209" s="61"/>
      <c r="CF209" s="61"/>
      <c r="CG209" s="61"/>
      <c r="CH209" s="61"/>
      <c r="CI209" s="61"/>
    </row>
    <row r="210" spans="2:87">
      <c r="B210" s="61"/>
      <c r="C210" s="64"/>
      <c r="D210" s="64"/>
      <c r="E210" s="61"/>
      <c r="F210" s="61"/>
      <c r="G210" s="64"/>
      <c r="H210" s="64"/>
      <c r="I210" s="61"/>
      <c r="J210" s="61"/>
      <c r="K210" s="61"/>
      <c r="L210" s="61"/>
      <c r="M210" s="61"/>
      <c r="O210" s="60"/>
      <c r="P210" s="59"/>
      <c r="Q210" s="59"/>
      <c r="R210" s="59"/>
      <c r="AF210" s="61"/>
      <c r="AG210" s="61"/>
      <c r="AH210" s="61"/>
      <c r="AI210" s="61"/>
      <c r="AJ210" s="61"/>
      <c r="AO210" s="64"/>
      <c r="AP210" s="61"/>
      <c r="AQ210" s="61"/>
      <c r="AR210" s="61"/>
      <c r="AS210" s="61"/>
      <c r="BA210" s="61"/>
      <c r="BB210" s="61"/>
      <c r="BC210" s="61"/>
      <c r="BD210" s="61"/>
      <c r="BE210" s="61"/>
      <c r="BR210" s="60"/>
      <c r="BS210" s="60"/>
      <c r="BT210" s="60"/>
      <c r="BU210" s="59"/>
      <c r="BW210" s="61"/>
      <c r="BX210" s="61"/>
      <c r="BY210" s="61"/>
      <c r="BZ210" s="61"/>
      <c r="CA210" s="61"/>
      <c r="CE210" s="61"/>
      <c r="CF210" s="61"/>
      <c r="CG210" s="61"/>
      <c r="CH210" s="61"/>
      <c r="CI210" s="61"/>
    </row>
    <row r="211" spans="2:87">
      <c r="B211" s="61"/>
      <c r="C211" s="64"/>
      <c r="D211" s="64"/>
      <c r="E211" s="61"/>
      <c r="F211" s="61"/>
      <c r="G211" s="64"/>
      <c r="H211" s="64"/>
      <c r="I211" s="61"/>
      <c r="J211" s="61"/>
      <c r="K211" s="61"/>
      <c r="L211" s="61"/>
      <c r="M211" s="61"/>
      <c r="O211" s="60"/>
      <c r="P211" s="59"/>
      <c r="Q211" s="59"/>
      <c r="R211" s="59"/>
      <c r="AF211" s="61"/>
      <c r="AG211" s="61"/>
      <c r="AH211" s="61"/>
      <c r="AI211" s="61"/>
      <c r="AJ211" s="61"/>
      <c r="AO211" s="64"/>
      <c r="AP211" s="61"/>
      <c r="AQ211" s="61"/>
      <c r="AR211" s="61"/>
      <c r="AS211" s="61"/>
      <c r="BA211" s="61"/>
      <c r="BB211" s="61"/>
      <c r="BC211" s="61"/>
      <c r="BD211" s="61"/>
      <c r="BE211" s="61"/>
      <c r="BR211" s="60"/>
      <c r="BS211" s="60"/>
      <c r="BT211" s="60"/>
      <c r="BU211" s="59"/>
      <c r="BW211" s="61"/>
      <c r="BX211" s="61"/>
      <c r="BY211" s="61"/>
      <c r="BZ211" s="61"/>
      <c r="CA211" s="61"/>
      <c r="CE211" s="61"/>
      <c r="CF211" s="61"/>
      <c r="CG211" s="61"/>
      <c r="CH211" s="61"/>
      <c r="CI211" s="61"/>
    </row>
    <row r="212" spans="2:87">
      <c r="B212" s="61"/>
      <c r="C212" s="64"/>
      <c r="D212" s="64"/>
      <c r="E212" s="61"/>
      <c r="F212" s="61"/>
      <c r="G212" s="64"/>
      <c r="H212" s="64"/>
      <c r="I212" s="61"/>
      <c r="J212" s="61"/>
      <c r="K212" s="61"/>
      <c r="L212" s="61"/>
      <c r="M212" s="61"/>
      <c r="O212" s="60"/>
      <c r="P212" s="59"/>
      <c r="Q212" s="59"/>
      <c r="R212" s="59"/>
      <c r="AF212" s="61"/>
      <c r="AG212" s="61"/>
      <c r="AH212" s="61"/>
      <c r="AI212" s="61"/>
      <c r="AJ212" s="61"/>
      <c r="AO212" s="64"/>
      <c r="AP212" s="61"/>
      <c r="AQ212" s="61"/>
      <c r="AR212" s="61"/>
      <c r="AS212" s="61"/>
      <c r="BA212" s="61"/>
      <c r="BB212" s="61"/>
      <c r="BC212" s="61"/>
      <c r="BD212" s="61"/>
      <c r="BE212" s="61"/>
      <c r="BR212" s="60"/>
      <c r="BS212" s="60"/>
      <c r="BT212" s="60"/>
      <c r="BU212" s="59"/>
      <c r="BW212" s="61"/>
      <c r="BX212" s="61"/>
      <c r="BY212" s="61"/>
      <c r="BZ212" s="61"/>
      <c r="CA212" s="61"/>
      <c r="CE212" s="61"/>
      <c r="CF212" s="61"/>
      <c r="CG212" s="61"/>
      <c r="CH212" s="61"/>
      <c r="CI212" s="61"/>
    </row>
    <row r="213" spans="2:87">
      <c r="B213" s="61"/>
      <c r="C213" s="64"/>
      <c r="D213" s="64"/>
      <c r="E213" s="61"/>
      <c r="F213" s="61"/>
      <c r="G213" s="64"/>
      <c r="H213" s="64"/>
      <c r="I213" s="61"/>
      <c r="J213" s="61"/>
      <c r="K213" s="61"/>
      <c r="L213" s="61"/>
      <c r="M213" s="61"/>
      <c r="O213" s="61"/>
      <c r="P213" s="64"/>
      <c r="Q213" s="64"/>
      <c r="R213" s="64"/>
      <c r="AF213" s="61"/>
      <c r="AG213" s="61"/>
      <c r="AH213" s="61"/>
      <c r="AI213" s="61"/>
      <c r="AJ213" s="61"/>
      <c r="AO213" s="64"/>
      <c r="AP213" s="61"/>
      <c r="AQ213" s="61"/>
      <c r="AR213" s="61"/>
      <c r="AS213" s="61"/>
      <c r="BA213" s="61"/>
      <c r="BB213" s="61"/>
      <c r="BC213" s="61"/>
      <c r="BD213" s="61"/>
      <c r="BE213" s="61"/>
      <c r="BR213" s="60"/>
      <c r="BS213" s="60"/>
      <c r="BT213" s="60"/>
      <c r="BU213" s="59"/>
      <c r="BW213" s="61"/>
      <c r="BX213" s="61"/>
      <c r="BY213" s="61"/>
      <c r="BZ213" s="61"/>
      <c r="CA213" s="61"/>
      <c r="CE213" s="61"/>
      <c r="CF213" s="61"/>
      <c r="CG213" s="61"/>
      <c r="CH213" s="61"/>
      <c r="CI213" s="61"/>
    </row>
    <row r="214" spans="2:87">
      <c r="B214" s="61"/>
      <c r="C214" s="64"/>
      <c r="D214" s="64"/>
      <c r="E214" s="61"/>
      <c r="F214" s="61"/>
      <c r="G214" s="64"/>
      <c r="H214" s="64"/>
      <c r="I214" s="61"/>
      <c r="J214" s="61"/>
      <c r="K214" s="61"/>
      <c r="L214" s="61"/>
      <c r="M214" s="61"/>
      <c r="O214" s="61"/>
      <c r="P214" s="64"/>
      <c r="Q214" s="64"/>
      <c r="R214" s="64"/>
      <c r="AF214" s="61"/>
      <c r="AG214" s="61"/>
      <c r="AH214" s="61"/>
      <c r="AI214" s="61"/>
      <c r="AJ214" s="61"/>
      <c r="AO214" s="64"/>
      <c r="AP214" s="61"/>
      <c r="AQ214" s="61"/>
      <c r="AR214" s="61"/>
      <c r="AS214" s="61"/>
      <c r="BA214" s="61"/>
      <c r="BB214" s="61"/>
      <c r="BC214" s="61"/>
      <c r="BD214" s="61"/>
      <c r="BE214" s="61"/>
      <c r="BR214" s="60"/>
      <c r="BS214" s="60"/>
      <c r="BT214" s="60"/>
      <c r="BU214" s="59"/>
      <c r="BW214" s="61"/>
      <c r="BX214" s="61"/>
      <c r="BY214" s="61"/>
      <c r="BZ214" s="61"/>
      <c r="CA214" s="61"/>
      <c r="CE214" s="61"/>
      <c r="CF214" s="61"/>
      <c r="CG214" s="61"/>
      <c r="CH214" s="61"/>
      <c r="CI214" s="61"/>
    </row>
    <row r="215" spans="2:87">
      <c r="B215" s="61"/>
      <c r="C215" s="64"/>
      <c r="D215" s="64"/>
      <c r="E215" s="61"/>
      <c r="F215" s="61"/>
      <c r="G215" s="64"/>
      <c r="H215" s="64"/>
      <c r="I215" s="61"/>
      <c r="J215" s="61"/>
      <c r="K215" s="61"/>
      <c r="L215" s="61"/>
      <c r="M215" s="61"/>
      <c r="O215" s="61"/>
      <c r="P215" s="64"/>
      <c r="Q215" s="64"/>
      <c r="R215" s="64"/>
      <c r="AF215" s="61"/>
      <c r="AG215" s="61"/>
      <c r="AH215" s="61"/>
      <c r="AI215" s="61"/>
      <c r="AJ215" s="61"/>
      <c r="AO215" s="64"/>
      <c r="AP215" s="61"/>
      <c r="AQ215" s="61"/>
      <c r="AR215" s="61"/>
      <c r="AS215" s="61"/>
      <c r="BA215" s="61"/>
      <c r="BB215" s="61"/>
      <c r="BC215" s="61"/>
      <c r="BD215" s="61"/>
      <c r="BE215" s="61"/>
      <c r="BR215" s="60"/>
      <c r="BS215" s="60"/>
      <c r="BT215" s="60"/>
      <c r="BU215" s="59"/>
      <c r="BW215" s="61"/>
      <c r="BX215" s="61"/>
      <c r="BY215" s="61"/>
      <c r="BZ215" s="61"/>
      <c r="CA215" s="61"/>
      <c r="CE215" s="61"/>
      <c r="CF215" s="61"/>
      <c r="CG215" s="61"/>
      <c r="CH215" s="61"/>
      <c r="CI215" s="61"/>
    </row>
    <row r="216" spans="2:87">
      <c r="B216" s="61"/>
      <c r="C216" s="64"/>
      <c r="D216" s="64"/>
      <c r="E216" s="61"/>
      <c r="F216" s="61"/>
      <c r="G216" s="64"/>
      <c r="H216" s="64"/>
      <c r="I216" s="61"/>
      <c r="J216" s="61"/>
      <c r="K216" s="61"/>
      <c r="L216" s="61"/>
      <c r="M216" s="61"/>
      <c r="O216" s="61"/>
      <c r="P216" s="64"/>
      <c r="Q216" s="64"/>
      <c r="R216" s="64"/>
      <c r="AF216" s="61"/>
      <c r="AG216" s="61"/>
      <c r="AH216" s="61"/>
      <c r="AI216" s="61"/>
      <c r="AJ216" s="61"/>
      <c r="AO216" s="64"/>
      <c r="AP216" s="61"/>
      <c r="AQ216" s="61"/>
      <c r="AR216" s="61"/>
      <c r="AS216" s="61"/>
      <c r="BA216" s="61"/>
      <c r="BB216" s="61"/>
      <c r="BC216" s="61"/>
      <c r="BD216" s="61"/>
      <c r="BE216" s="61"/>
      <c r="BR216" s="60"/>
      <c r="BS216" s="60"/>
      <c r="BT216" s="60"/>
      <c r="BU216" s="59"/>
      <c r="BW216" s="61"/>
      <c r="BX216" s="61"/>
      <c r="BY216" s="61"/>
      <c r="BZ216" s="61"/>
      <c r="CA216" s="61"/>
      <c r="CE216" s="61"/>
      <c r="CF216" s="61"/>
      <c r="CG216" s="61"/>
      <c r="CH216" s="61"/>
      <c r="CI216" s="61"/>
    </row>
    <row r="217" spans="2:87">
      <c r="B217" s="61"/>
      <c r="C217" s="64"/>
      <c r="D217" s="64"/>
      <c r="E217" s="61"/>
      <c r="F217" s="61"/>
      <c r="G217" s="64"/>
      <c r="H217" s="64"/>
      <c r="I217" s="61"/>
      <c r="J217" s="61"/>
      <c r="K217" s="61"/>
      <c r="L217" s="61"/>
      <c r="M217" s="61"/>
      <c r="O217" s="61"/>
      <c r="P217" s="64"/>
      <c r="Q217" s="64"/>
      <c r="R217" s="64"/>
      <c r="AF217" s="61"/>
      <c r="AG217" s="61"/>
      <c r="AH217" s="61"/>
      <c r="AI217" s="61"/>
      <c r="AJ217" s="61"/>
      <c r="AO217" s="64"/>
      <c r="AP217" s="61"/>
      <c r="AQ217" s="61"/>
      <c r="AR217" s="61"/>
      <c r="AS217" s="61"/>
      <c r="BA217" s="61"/>
      <c r="BB217" s="61"/>
      <c r="BC217" s="61"/>
      <c r="BD217" s="61"/>
      <c r="BE217" s="61"/>
      <c r="BR217" s="60"/>
      <c r="BS217" s="60"/>
      <c r="BT217" s="60"/>
      <c r="BU217" s="59"/>
      <c r="BW217" s="61"/>
      <c r="BX217" s="61"/>
      <c r="BY217" s="61"/>
      <c r="BZ217" s="61"/>
      <c r="CA217" s="61"/>
      <c r="CE217" s="61"/>
      <c r="CF217" s="61"/>
      <c r="CG217" s="61"/>
      <c r="CH217" s="61"/>
      <c r="CI217" s="61"/>
    </row>
    <row r="218" spans="2:87">
      <c r="B218" s="61"/>
      <c r="C218" s="64"/>
      <c r="D218" s="64"/>
      <c r="E218" s="61"/>
      <c r="F218" s="61"/>
      <c r="G218" s="64"/>
      <c r="H218" s="64"/>
      <c r="I218" s="61"/>
      <c r="J218" s="61"/>
      <c r="K218" s="61"/>
      <c r="L218" s="61"/>
      <c r="M218" s="61"/>
      <c r="O218" s="61"/>
      <c r="P218" s="64"/>
      <c r="Q218" s="64"/>
      <c r="R218" s="64"/>
      <c r="AF218" s="61"/>
      <c r="AG218" s="61"/>
      <c r="AH218" s="61"/>
      <c r="AI218" s="61"/>
      <c r="AJ218" s="61"/>
      <c r="AO218" s="64"/>
      <c r="AP218" s="61"/>
      <c r="AQ218" s="61"/>
      <c r="AR218" s="61"/>
      <c r="AS218" s="61"/>
      <c r="BA218" s="61"/>
      <c r="BB218" s="61"/>
      <c r="BC218" s="61"/>
      <c r="BD218" s="61"/>
      <c r="BE218" s="61"/>
      <c r="BR218" s="60"/>
      <c r="BS218" s="60"/>
      <c r="BT218" s="60"/>
      <c r="BU218" s="59"/>
      <c r="BW218" s="61"/>
      <c r="BX218" s="61"/>
      <c r="BY218" s="61"/>
      <c r="BZ218" s="61"/>
      <c r="CA218" s="61"/>
      <c r="CE218" s="61"/>
      <c r="CF218" s="61"/>
      <c r="CG218" s="61"/>
      <c r="CH218" s="61"/>
      <c r="CI218" s="61"/>
    </row>
    <row r="219" spans="2:87">
      <c r="B219" s="61"/>
      <c r="C219" s="64"/>
      <c r="D219" s="64"/>
      <c r="E219" s="61"/>
      <c r="F219" s="61"/>
      <c r="G219" s="64"/>
      <c r="H219" s="64"/>
      <c r="I219" s="61"/>
      <c r="J219" s="61"/>
      <c r="K219" s="61"/>
      <c r="L219" s="61"/>
      <c r="M219" s="61"/>
      <c r="O219" s="61"/>
      <c r="P219" s="64"/>
      <c r="Q219" s="64"/>
      <c r="R219" s="64"/>
      <c r="AF219" s="61"/>
      <c r="AG219" s="61"/>
      <c r="AH219" s="61"/>
      <c r="AI219" s="61"/>
      <c r="AJ219" s="61"/>
      <c r="AO219" s="64"/>
      <c r="AP219" s="61"/>
      <c r="AQ219" s="61"/>
      <c r="AR219" s="61"/>
      <c r="AS219" s="61"/>
      <c r="BA219" s="61"/>
      <c r="BB219" s="61"/>
      <c r="BC219" s="61"/>
      <c r="BD219" s="61"/>
      <c r="BE219" s="61"/>
      <c r="BR219" s="60"/>
      <c r="BS219" s="60"/>
      <c r="BT219" s="60"/>
      <c r="BU219" s="59"/>
      <c r="BW219" s="61"/>
      <c r="BX219" s="61"/>
      <c r="BY219" s="61"/>
      <c r="BZ219" s="61"/>
      <c r="CA219" s="61"/>
      <c r="CE219" s="61"/>
      <c r="CF219" s="61"/>
      <c r="CG219" s="61"/>
      <c r="CH219" s="61"/>
      <c r="CI219" s="61"/>
    </row>
    <row r="220" spans="2:87">
      <c r="B220" s="61"/>
      <c r="C220" s="64"/>
      <c r="D220" s="64"/>
      <c r="E220" s="61"/>
      <c r="F220" s="61"/>
      <c r="G220" s="64"/>
      <c r="H220" s="64"/>
      <c r="I220" s="61"/>
      <c r="J220" s="61"/>
      <c r="K220" s="61"/>
      <c r="L220" s="61"/>
      <c r="M220" s="61"/>
      <c r="O220" s="61"/>
      <c r="P220" s="64"/>
      <c r="Q220" s="64"/>
      <c r="R220" s="64"/>
      <c r="AF220" s="61"/>
      <c r="AG220" s="61"/>
      <c r="AH220" s="61"/>
      <c r="AI220" s="61"/>
      <c r="AJ220" s="61"/>
      <c r="AO220" s="64"/>
      <c r="AP220" s="61"/>
      <c r="AQ220" s="61"/>
      <c r="AR220" s="61"/>
      <c r="AS220" s="61"/>
      <c r="BA220" s="61"/>
      <c r="BB220" s="61"/>
      <c r="BC220" s="61"/>
      <c r="BD220" s="61"/>
      <c r="BE220" s="61"/>
      <c r="BR220" s="60"/>
      <c r="BS220" s="60"/>
      <c r="BT220" s="60"/>
      <c r="BU220" s="59"/>
      <c r="BW220" s="61"/>
      <c r="BX220" s="61"/>
      <c r="BY220" s="61"/>
      <c r="BZ220" s="61"/>
      <c r="CA220" s="61"/>
      <c r="CE220" s="61"/>
      <c r="CF220" s="61"/>
      <c r="CG220" s="61"/>
      <c r="CH220" s="61"/>
      <c r="CI220" s="61"/>
    </row>
    <row r="221" spans="2:87">
      <c r="B221" s="61"/>
      <c r="C221" s="64"/>
      <c r="D221" s="64"/>
      <c r="E221" s="61"/>
      <c r="F221" s="61"/>
      <c r="G221" s="64"/>
      <c r="H221" s="64"/>
      <c r="I221" s="61"/>
      <c r="J221" s="61"/>
      <c r="K221" s="61"/>
      <c r="L221" s="61"/>
      <c r="M221" s="61"/>
      <c r="O221" s="61"/>
      <c r="P221" s="64"/>
      <c r="Q221" s="64"/>
      <c r="R221" s="64"/>
      <c r="AF221" s="61"/>
      <c r="AG221" s="61"/>
      <c r="AH221" s="61"/>
      <c r="AI221" s="61"/>
      <c r="AJ221" s="61"/>
      <c r="AO221" s="64"/>
      <c r="AP221" s="61"/>
      <c r="AQ221" s="61"/>
      <c r="AR221" s="61"/>
      <c r="AS221" s="61"/>
      <c r="BA221" s="61"/>
      <c r="BB221" s="61"/>
      <c r="BC221" s="61"/>
      <c r="BD221" s="61"/>
      <c r="BE221" s="61"/>
      <c r="BR221" s="60"/>
      <c r="BS221" s="60"/>
      <c r="BT221" s="60"/>
      <c r="BU221" s="59"/>
      <c r="BW221" s="61"/>
      <c r="BX221" s="61"/>
      <c r="BY221" s="61"/>
      <c r="BZ221" s="61"/>
      <c r="CA221" s="61"/>
      <c r="CE221" s="61"/>
      <c r="CF221" s="61"/>
      <c r="CG221" s="61"/>
      <c r="CH221" s="61"/>
      <c r="CI221" s="61"/>
    </row>
    <row r="222" spans="2:87">
      <c r="B222" s="61"/>
      <c r="C222" s="64"/>
      <c r="D222" s="64"/>
      <c r="E222" s="61"/>
      <c r="F222" s="61"/>
      <c r="G222" s="64"/>
      <c r="H222" s="64"/>
      <c r="I222" s="61"/>
      <c r="J222" s="61"/>
      <c r="K222" s="61"/>
      <c r="L222" s="61"/>
      <c r="M222" s="61"/>
      <c r="O222" s="61"/>
      <c r="P222" s="64"/>
      <c r="Q222" s="64"/>
      <c r="R222" s="64"/>
      <c r="AF222" s="61"/>
      <c r="AG222" s="61"/>
      <c r="AH222" s="61"/>
      <c r="AI222" s="61"/>
      <c r="AJ222" s="61"/>
      <c r="AO222" s="64"/>
      <c r="AP222" s="61"/>
      <c r="AQ222" s="61"/>
      <c r="AR222" s="61"/>
      <c r="AS222" s="61"/>
      <c r="BA222" s="61"/>
      <c r="BB222" s="61"/>
      <c r="BC222" s="61"/>
      <c r="BD222" s="61"/>
      <c r="BE222" s="61"/>
      <c r="BR222" s="60"/>
      <c r="BS222" s="60"/>
      <c r="BT222" s="60"/>
      <c r="BU222" s="59"/>
      <c r="BW222" s="61"/>
      <c r="BX222" s="61"/>
      <c r="BY222" s="61"/>
      <c r="BZ222" s="61"/>
      <c r="CA222" s="61"/>
      <c r="CE222" s="61"/>
      <c r="CF222" s="61"/>
      <c r="CG222" s="61"/>
      <c r="CH222" s="61"/>
      <c r="CI222" s="61"/>
    </row>
    <row r="223" spans="2:87">
      <c r="B223" s="61"/>
      <c r="C223" s="64"/>
      <c r="D223" s="64"/>
      <c r="E223" s="61"/>
      <c r="F223" s="61"/>
      <c r="G223" s="64"/>
      <c r="H223" s="64"/>
      <c r="I223" s="61"/>
      <c r="J223" s="61"/>
      <c r="K223" s="61"/>
      <c r="L223" s="61"/>
      <c r="M223" s="61"/>
      <c r="O223" s="61"/>
      <c r="P223" s="64"/>
      <c r="Q223" s="64"/>
      <c r="R223" s="64"/>
      <c r="AF223" s="61"/>
      <c r="AG223" s="61"/>
      <c r="AH223" s="61"/>
      <c r="AI223" s="61"/>
      <c r="AJ223" s="61"/>
      <c r="AO223" s="64"/>
      <c r="AP223" s="61"/>
      <c r="AQ223" s="61"/>
      <c r="AR223" s="61"/>
      <c r="AS223" s="61"/>
      <c r="BA223" s="61"/>
      <c r="BB223" s="61"/>
      <c r="BC223" s="61"/>
      <c r="BD223" s="61"/>
      <c r="BE223" s="61"/>
      <c r="BR223" s="60"/>
      <c r="BS223" s="60"/>
      <c r="BT223" s="60"/>
      <c r="BU223" s="59"/>
      <c r="BW223" s="61"/>
      <c r="BX223" s="61"/>
      <c r="BY223" s="61"/>
      <c r="BZ223" s="61"/>
      <c r="CA223" s="61"/>
      <c r="CE223" s="61"/>
      <c r="CF223" s="61"/>
      <c r="CG223" s="61"/>
      <c r="CH223" s="61"/>
      <c r="CI223" s="61"/>
    </row>
    <row r="224" spans="2:87">
      <c r="B224" s="61"/>
      <c r="C224" s="64"/>
      <c r="D224" s="64"/>
      <c r="E224" s="61"/>
      <c r="F224" s="61"/>
      <c r="G224" s="64"/>
      <c r="H224" s="64"/>
      <c r="I224" s="61"/>
      <c r="J224" s="61"/>
      <c r="K224" s="61"/>
      <c r="L224" s="61"/>
      <c r="M224" s="61"/>
      <c r="O224" s="61"/>
      <c r="P224" s="64"/>
      <c r="Q224" s="64"/>
      <c r="R224" s="64"/>
      <c r="AF224" s="61"/>
      <c r="AG224" s="61"/>
      <c r="AH224" s="61"/>
      <c r="AI224" s="61"/>
      <c r="AJ224" s="61"/>
      <c r="AO224" s="64"/>
      <c r="AP224" s="61"/>
      <c r="AQ224" s="61"/>
      <c r="AR224" s="61"/>
      <c r="AS224" s="61"/>
      <c r="BA224" s="61"/>
      <c r="BB224" s="61"/>
      <c r="BC224" s="61"/>
      <c r="BD224" s="61"/>
      <c r="BE224" s="61"/>
      <c r="BR224" s="60"/>
      <c r="BS224" s="60"/>
      <c r="BT224" s="60"/>
      <c r="BU224" s="59"/>
      <c r="BW224" s="61"/>
      <c r="BX224" s="61"/>
      <c r="BY224" s="61"/>
      <c r="BZ224" s="61"/>
      <c r="CA224" s="61"/>
      <c r="CE224" s="61"/>
      <c r="CF224" s="61"/>
      <c r="CG224" s="61"/>
      <c r="CH224" s="61"/>
      <c r="CI224" s="61"/>
    </row>
    <row r="225" spans="2:87">
      <c r="B225" s="61"/>
      <c r="C225" s="64"/>
      <c r="D225" s="64"/>
      <c r="E225" s="61"/>
      <c r="F225" s="61"/>
      <c r="G225" s="64"/>
      <c r="H225" s="64"/>
      <c r="I225" s="61"/>
      <c r="J225" s="61"/>
      <c r="K225" s="61"/>
      <c r="L225" s="61"/>
      <c r="M225" s="61"/>
      <c r="O225" s="61"/>
      <c r="P225" s="64"/>
      <c r="Q225" s="64"/>
      <c r="R225" s="64"/>
      <c r="AF225" s="61"/>
      <c r="AG225" s="61"/>
      <c r="AH225" s="61"/>
      <c r="AI225" s="61"/>
      <c r="AJ225" s="61"/>
      <c r="AO225" s="64"/>
      <c r="AP225" s="61"/>
      <c r="AQ225" s="61"/>
      <c r="AR225" s="61"/>
      <c r="AS225" s="61"/>
      <c r="BA225" s="61"/>
      <c r="BB225" s="61"/>
      <c r="BC225" s="61"/>
      <c r="BD225" s="61"/>
      <c r="BE225" s="61"/>
      <c r="BR225" s="60"/>
      <c r="BS225" s="60"/>
      <c r="BT225" s="60"/>
      <c r="BU225" s="59"/>
      <c r="BW225" s="61"/>
      <c r="BX225" s="61"/>
      <c r="BY225" s="61"/>
      <c r="BZ225" s="61"/>
      <c r="CA225" s="61"/>
      <c r="CE225" s="61"/>
      <c r="CF225" s="61"/>
      <c r="CG225" s="61"/>
      <c r="CH225" s="61"/>
      <c r="CI225" s="61"/>
    </row>
    <row r="226" spans="2:87">
      <c r="B226" s="61"/>
      <c r="C226" s="64"/>
      <c r="D226" s="64"/>
      <c r="E226" s="61"/>
      <c r="F226" s="61"/>
      <c r="G226" s="64"/>
      <c r="H226" s="64"/>
      <c r="I226" s="61"/>
      <c r="J226" s="61"/>
      <c r="K226" s="61"/>
      <c r="L226" s="61"/>
      <c r="M226" s="61"/>
      <c r="O226" s="61"/>
      <c r="P226" s="64"/>
      <c r="Q226" s="64"/>
      <c r="R226" s="64"/>
      <c r="AF226" s="61"/>
      <c r="AG226" s="61"/>
      <c r="AH226" s="61"/>
      <c r="AI226" s="61"/>
      <c r="AJ226" s="61"/>
      <c r="AO226" s="64"/>
      <c r="AP226" s="61"/>
      <c r="AQ226" s="61"/>
      <c r="AR226" s="61"/>
      <c r="AS226" s="61"/>
      <c r="BA226" s="61"/>
      <c r="BB226" s="61"/>
      <c r="BC226" s="61"/>
      <c r="BD226" s="61"/>
      <c r="BE226" s="61"/>
      <c r="BR226" s="60"/>
      <c r="BS226" s="60"/>
      <c r="BT226" s="60"/>
      <c r="BU226" s="59"/>
      <c r="BW226" s="61"/>
      <c r="BX226" s="61"/>
      <c r="BY226" s="61"/>
      <c r="BZ226" s="61"/>
      <c r="CA226" s="61"/>
      <c r="CE226" s="61"/>
      <c r="CF226" s="61"/>
      <c r="CG226" s="61"/>
      <c r="CH226" s="61"/>
      <c r="CI226" s="61"/>
    </row>
    <row r="227" spans="2:87">
      <c r="B227" s="61"/>
      <c r="C227" s="64"/>
      <c r="D227" s="64"/>
      <c r="E227" s="61"/>
      <c r="F227" s="61"/>
      <c r="G227" s="64"/>
      <c r="H227" s="64"/>
      <c r="I227" s="61"/>
      <c r="J227" s="61"/>
      <c r="K227" s="61"/>
      <c r="L227" s="61"/>
      <c r="M227" s="61"/>
      <c r="O227" s="61"/>
      <c r="P227" s="64"/>
      <c r="Q227" s="64"/>
      <c r="R227" s="64"/>
      <c r="AF227" s="61"/>
      <c r="AG227" s="61"/>
      <c r="AH227" s="61"/>
      <c r="AI227" s="61"/>
      <c r="AJ227" s="61"/>
      <c r="AO227" s="64"/>
      <c r="AP227" s="61"/>
      <c r="AQ227" s="61"/>
      <c r="AR227" s="61"/>
      <c r="AS227" s="61"/>
      <c r="BA227" s="61"/>
      <c r="BB227" s="61"/>
      <c r="BC227" s="61"/>
      <c r="BD227" s="61"/>
      <c r="BE227" s="61"/>
      <c r="BR227" s="60"/>
      <c r="BS227" s="60"/>
      <c r="BT227" s="60"/>
      <c r="BU227" s="59"/>
      <c r="BW227" s="61"/>
      <c r="BX227" s="61"/>
      <c r="BY227" s="61"/>
      <c r="BZ227" s="61"/>
      <c r="CA227" s="61"/>
      <c r="CE227" s="61"/>
      <c r="CF227" s="61"/>
      <c r="CG227" s="61"/>
      <c r="CH227" s="61"/>
      <c r="CI227" s="61"/>
    </row>
    <row r="228" spans="2:87">
      <c r="B228" s="61"/>
      <c r="C228" s="64"/>
      <c r="D228" s="64"/>
      <c r="E228" s="61"/>
      <c r="F228" s="61"/>
      <c r="G228" s="64"/>
      <c r="H228" s="64"/>
      <c r="I228" s="61"/>
      <c r="J228" s="61"/>
      <c r="K228" s="61"/>
      <c r="L228" s="61"/>
      <c r="M228" s="61"/>
      <c r="O228" s="61"/>
      <c r="P228" s="64"/>
      <c r="Q228" s="64"/>
      <c r="R228" s="64"/>
      <c r="AF228" s="61"/>
      <c r="AG228" s="61"/>
      <c r="AH228" s="61"/>
      <c r="AI228" s="61"/>
      <c r="AJ228" s="61"/>
      <c r="AO228" s="64"/>
      <c r="AP228" s="61"/>
      <c r="AQ228" s="61"/>
      <c r="AR228" s="61"/>
      <c r="AS228" s="61"/>
      <c r="BA228" s="61"/>
      <c r="BB228" s="61"/>
      <c r="BC228" s="61"/>
      <c r="BD228" s="61"/>
      <c r="BE228" s="61"/>
      <c r="BR228" s="60"/>
      <c r="BS228" s="60"/>
      <c r="BT228" s="60"/>
      <c r="BU228" s="59"/>
      <c r="BW228" s="61"/>
      <c r="BX228" s="61"/>
      <c r="BY228" s="61"/>
      <c r="BZ228" s="61"/>
      <c r="CA228" s="61"/>
      <c r="CE228" s="61"/>
      <c r="CF228" s="61"/>
      <c r="CG228" s="61"/>
      <c r="CH228" s="61"/>
      <c r="CI228" s="61"/>
    </row>
    <row r="229" spans="2:87">
      <c r="B229" s="61"/>
      <c r="C229" s="64"/>
      <c r="D229" s="64"/>
      <c r="E229" s="61"/>
      <c r="F229" s="61"/>
      <c r="G229" s="64"/>
      <c r="H229" s="64"/>
      <c r="I229" s="61"/>
      <c r="J229" s="61"/>
      <c r="K229" s="61"/>
      <c r="L229" s="61"/>
      <c r="M229" s="61"/>
      <c r="O229" s="61"/>
      <c r="P229" s="64"/>
      <c r="Q229" s="64"/>
      <c r="R229" s="64"/>
      <c r="AF229" s="61"/>
      <c r="AG229" s="61"/>
      <c r="AH229" s="61"/>
      <c r="AI229" s="61"/>
      <c r="AJ229" s="61"/>
      <c r="AO229" s="64"/>
      <c r="AP229" s="61"/>
      <c r="AQ229" s="61"/>
      <c r="AR229" s="61"/>
      <c r="AS229" s="61"/>
      <c r="BA229" s="61"/>
      <c r="BB229" s="61"/>
      <c r="BC229" s="61"/>
      <c r="BD229" s="61"/>
      <c r="BE229" s="61"/>
      <c r="BR229" s="60"/>
      <c r="BS229" s="60"/>
      <c r="BT229" s="60"/>
      <c r="BU229" s="59"/>
      <c r="BW229" s="61"/>
      <c r="BX229" s="61"/>
      <c r="BY229" s="61"/>
      <c r="BZ229" s="61"/>
      <c r="CA229" s="61"/>
      <c r="CE229" s="61"/>
      <c r="CF229" s="61"/>
      <c r="CG229" s="61"/>
      <c r="CH229" s="61"/>
      <c r="CI229" s="61"/>
    </row>
    <row r="230" spans="2:87">
      <c r="B230" s="61"/>
      <c r="C230" s="64"/>
      <c r="D230" s="64"/>
      <c r="E230" s="61"/>
      <c r="F230" s="61"/>
      <c r="G230" s="64"/>
      <c r="H230" s="64"/>
      <c r="I230" s="61"/>
      <c r="J230" s="61"/>
      <c r="K230" s="61"/>
      <c r="L230" s="61"/>
      <c r="M230" s="61"/>
      <c r="O230" s="61"/>
      <c r="P230" s="64"/>
      <c r="Q230" s="64"/>
      <c r="R230" s="64"/>
      <c r="AF230" s="61"/>
      <c r="AG230" s="61"/>
      <c r="AH230" s="61"/>
      <c r="AI230" s="61"/>
      <c r="AJ230" s="61"/>
      <c r="AO230" s="64"/>
      <c r="AP230" s="61"/>
      <c r="AQ230" s="61"/>
      <c r="AR230" s="61"/>
      <c r="AS230" s="61"/>
      <c r="BA230" s="61"/>
      <c r="BB230" s="61"/>
      <c r="BC230" s="61"/>
      <c r="BD230" s="61"/>
      <c r="BE230" s="61"/>
      <c r="BW230" s="61"/>
      <c r="BX230" s="61"/>
      <c r="BY230" s="61"/>
      <c r="BZ230" s="61"/>
      <c r="CA230" s="61"/>
      <c r="CE230" s="61"/>
      <c r="CF230" s="61"/>
      <c r="CG230" s="61"/>
      <c r="CH230" s="61"/>
      <c r="CI230" s="61"/>
    </row>
    <row r="231" spans="2:87">
      <c r="B231" s="61"/>
      <c r="C231" s="64"/>
      <c r="D231" s="64"/>
      <c r="E231" s="61"/>
      <c r="F231" s="61"/>
      <c r="G231" s="64"/>
      <c r="H231" s="64"/>
      <c r="I231" s="61"/>
      <c r="J231" s="61"/>
      <c r="K231" s="61"/>
      <c r="L231" s="61"/>
      <c r="M231" s="61"/>
      <c r="O231" s="61"/>
      <c r="P231" s="64"/>
      <c r="Q231" s="64"/>
      <c r="R231" s="64"/>
      <c r="AF231" s="61"/>
      <c r="AG231" s="61"/>
      <c r="AH231" s="61"/>
      <c r="AI231" s="61"/>
      <c r="AJ231" s="61"/>
      <c r="AO231" s="64"/>
      <c r="AP231" s="61"/>
      <c r="AQ231" s="61"/>
      <c r="AR231" s="61"/>
      <c r="AS231" s="61"/>
      <c r="BA231" s="61"/>
      <c r="BB231" s="61"/>
      <c r="BC231" s="61"/>
      <c r="BD231" s="61"/>
      <c r="BE231" s="61"/>
      <c r="BW231" s="61"/>
      <c r="BX231" s="61"/>
      <c r="BY231" s="61"/>
      <c r="BZ231" s="61"/>
      <c r="CA231" s="61"/>
      <c r="CE231" s="61"/>
      <c r="CF231" s="61"/>
      <c r="CG231" s="61"/>
      <c r="CH231" s="61"/>
      <c r="CI231" s="61"/>
    </row>
    <row r="232" spans="2:87">
      <c r="B232" s="61"/>
      <c r="C232" s="64"/>
      <c r="D232" s="64"/>
      <c r="E232" s="61"/>
      <c r="F232" s="61"/>
      <c r="G232" s="64"/>
      <c r="H232" s="64"/>
      <c r="I232" s="61"/>
      <c r="J232" s="61"/>
      <c r="K232" s="61"/>
      <c r="L232" s="61"/>
      <c r="M232" s="61"/>
      <c r="O232" s="61"/>
      <c r="P232" s="64"/>
      <c r="Q232" s="64"/>
      <c r="R232" s="64"/>
      <c r="AF232" s="61"/>
      <c r="AG232" s="61"/>
      <c r="AH232" s="61"/>
      <c r="AI232" s="61"/>
      <c r="AJ232" s="61"/>
      <c r="AO232" s="64"/>
      <c r="AP232" s="61"/>
      <c r="AQ232" s="61"/>
      <c r="AR232" s="61"/>
      <c r="AS232" s="61"/>
      <c r="BA232" s="61"/>
      <c r="BB232" s="61"/>
      <c r="BC232" s="61"/>
      <c r="BD232" s="61"/>
      <c r="BE232" s="61"/>
      <c r="BW232" s="61"/>
      <c r="BX232" s="61"/>
      <c r="BY232" s="61"/>
      <c r="BZ232" s="61"/>
      <c r="CA232" s="61"/>
      <c r="CE232" s="61"/>
      <c r="CF232" s="61"/>
      <c r="CG232" s="61"/>
      <c r="CH232" s="61"/>
      <c r="CI232" s="61"/>
    </row>
    <row r="233" spans="2:87">
      <c r="B233" s="61"/>
      <c r="C233" s="64"/>
      <c r="D233" s="64"/>
      <c r="E233" s="61"/>
      <c r="F233" s="61"/>
      <c r="G233" s="64"/>
      <c r="H233" s="64"/>
      <c r="I233" s="61"/>
      <c r="J233" s="61"/>
      <c r="K233" s="61"/>
      <c r="L233" s="61"/>
      <c r="M233" s="61"/>
      <c r="O233" s="61"/>
      <c r="P233" s="64"/>
      <c r="Q233" s="64"/>
      <c r="R233" s="64"/>
      <c r="AF233" s="61"/>
      <c r="AG233" s="61"/>
      <c r="AH233" s="61"/>
      <c r="AI233" s="61"/>
      <c r="AJ233" s="61"/>
      <c r="AO233" s="64"/>
      <c r="AP233" s="61"/>
      <c r="AQ233" s="61"/>
      <c r="AR233" s="61"/>
      <c r="AS233" s="61"/>
      <c r="BA233" s="61"/>
      <c r="BB233" s="61"/>
      <c r="BC233" s="61"/>
      <c r="BD233" s="61"/>
      <c r="BE233" s="61"/>
      <c r="BW233" s="61"/>
      <c r="BX233" s="61"/>
      <c r="BY233" s="61"/>
      <c r="BZ233" s="61"/>
      <c r="CA233" s="61"/>
      <c r="CE233" s="61"/>
      <c r="CF233" s="61"/>
      <c r="CG233" s="61"/>
      <c r="CH233" s="61"/>
      <c r="CI233" s="61"/>
    </row>
    <row r="234" spans="2:87">
      <c r="B234" s="61"/>
      <c r="C234" s="64"/>
      <c r="D234" s="64"/>
      <c r="E234" s="61"/>
      <c r="F234" s="61"/>
      <c r="G234" s="64"/>
      <c r="H234" s="64"/>
      <c r="I234" s="61"/>
      <c r="J234" s="61"/>
      <c r="K234" s="61"/>
      <c r="L234" s="61"/>
      <c r="M234" s="61"/>
      <c r="O234" s="61"/>
      <c r="P234" s="64"/>
      <c r="Q234" s="64"/>
      <c r="R234" s="64"/>
      <c r="AF234" s="61"/>
      <c r="AG234" s="61"/>
      <c r="AH234" s="61"/>
      <c r="AI234" s="61"/>
      <c r="AJ234" s="61"/>
      <c r="AO234" s="64"/>
      <c r="AP234" s="61"/>
      <c r="AQ234" s="61"/>
      <c r="AR234" s="61"/>
      <c r="AS234" s="61"/>
      <c r="BA234" s="61"/>
      <c r="BB234" s="61"/>
      <c r="BC234" s="61"/>
      <c r="BD234" s="61"/>
      <c r="BE234" s="61"/>
      <c r="BW234" s="61"/>
      <c r="BX234" s="61"/>
      <c r="BY234" s="61"/>
      <c r="BZ234" s="61"/>
      <c r="CA234" s="61"/>
      <c r="CE234" s="61"/>
      <c r="CF234" s="61"/>
      <c r="CG234" s="61"/>
      <c r="CH234" s="61"/>
      <c r="CI234" s="61"/>
    </row>
    <row r="235" spans="2:87">
      <c r="B235" s="61"/>
      <c r="C235" s="64"/>
      <c r="D235" s="64"/>
      <c r="E235" s="61"/>
      <c r="F235" s="61"/>
      <c r="G235" s="64"/>
      <c r="H235" s="64"/>
      <c r="I235" s="61"/>
      <c r="J235" s="61"/>
      <c r="K235" s="61"/>
      <c r="L235" s="61"/>
      <c r="M235" s="61"/>
      <c r="O235" s="61"/>
      <c r="P235" s="64"/>
      <c r="Q235" s="64"/>
      <c r="R235" s="64"/>
      <c r="AF235" s="61"/>
      <c r="AG235" s="61"/>
      <c r="AH235" s="61"/>
      <c r="AI235" s="61"/>
      <c r="AJ235" s="61"/>
      <c r="AO235" s="64"/>
      <c r="AP235" s="61"/>
      <c r="AQ235" s="61"/>
      <c r="AR235" s="61"/>
      <c r="AS235" s="61"/>
      <c r="BA235" s="61"/>
      <c r="BB235" s="61"/>
      <c r="BC235" s="61"/>
      <c r="BD235" s="61"/>
      <c r="BE235" s="61"/>
      <c r="BW235" s="61"/>
      <c r="BX235" s="61"/>
      <c r="BY235" s="61"/>
      <c r="BZ235" s="61"/>
      <c r="CA235" s="61"/>
      <c r="CE235" s="61"/>
      <c r="CF235" s="61"/>
      <c r="CG235" s="61"/>
      <c r="CH235" s="61"/>
      <c r="CI235" s="61"/>
    </row>
    <row r="236" spans="2:87">
      <c r="B236" s="61"/>
      <c r="C236" s="64"/>
      <c r="D236" s="64"/>
      <c r="E236" s="61"/>
      <c r="F236" s="61"/>
      <c r="G236" s="64"/>
      <c r="H236" s="64"/>
      <c r="I236" s="61"/>
      <c r="J236" s="61"/>
      <c r="K236" s="61"/>
      <c r="L236" s="61"/>
      <c r="M236" s="61"/>
      <c r="O236" s="61"/>
      <c r="P236" s="64"/>
      <c r="Q236" s="64"/>
      <c r="R236" s="64"/>
      <c r="AF236" s="61"/>
      <c r="AG236" s="61"/>
      <c r="AH236" s="61"/>
      <c r="AI236" s="61"/>
      <c r="AJ236" s="61"/>
      <c r="AO236" s="64"/>
      <c r="AP236" s="61"/>
      <c r="AQ236" s="61"/>
      <c r="AR236" s="61"/>
      <c r="AS236" s="61"/>
      <c r="BA236" s="61"/>
      <c r="BB236" s="61"/>
      <c r="BC236" s="61"/>
      <c r="BD236" s="61"/>
      <c r="BE236" s="61"/>
      <c r="BW236" s="61"/>
      <c r="BX236" s="61"/>
      <c r="BY236" s="61"/>
      <c r="BZ236" s="61"/>
      <c r="CA236" s="61"/>
      <c r="CE236" s="61"/>
      <c r="CF236" s="61"/>
      <c r="CG236" s="61"/>
      <c r="CH236" s="61"/>
      <c r="CI236" s="61"/>
    </row>
    <row r="237" spans="2:87">
      <c r="B237" s="61"/>
      <c r="C237" s="64"/>
      <c r="D237" s="64"/>
      <c r="E237" s="61"/>
      <c r="F237" s="61"/>
      <c r="G237" s="64"/>
      <c r="H237" s="64"/>
      <c r="I237" s="61"/>
      <c r="J237" s="61"/>
      <c r="K237" s="61"/>
      <c r="L237" s="61"/>
      <c r="M237" s="61"/>
      <c r="O237" s="61"/>
      <c r="P237" s="64"/>
      <c r="Q237" s="64"/>
      <c r="R237" s="64"/>
      <c r="AF237" s="61"/>
      <c r="AG237" s="61"/>
      <c r="AH237" s="61"/>
      <c r="AI237" s="61"/>
      <c r="AJ237" s="61"/>
      <c r="AO237" s="64"/>
      <c r="AP237" s="61"/>
      <c r="AQ237" s="61"/>
      <c r="AR237" s="61"/>
      <c r="AS237" s="61"/>
      <c r="BA237" s="61"/>
      <c r="BB237" s="61"/>
      <c r="BC237" s="61"/>
      <c r="BD237" s="61"/>
      <c r="BE237" s="61"/>
      <c r="BW237" s="61"/>
      <c r="BX237" s="61"/>
      <c r="BY237" s="61"/>
      <c r="BZ237" s="61"/>
      <c r="CA237" s="61"/>
      <c r="CE237" s="61"/>
      <c r="CF237" s="61"/>
      <c r="CG237" s="61"/>
      <c r="CH237" s="61"/>
      <c r="CI237" s="61"/>
    </row>
    <row r="238" spans="2:87">
      <c r="B238" s="61"/>
      <c r="C238" s="64"/>
      <c r="D238" s="64"/>
      <c r="E238" s="61"/>
      <c r="F238" s="61"/>
      <c r="G238" s="64"/>
      <c r="H238" s="64"/>
      <c r="I238" s="61"/>
      <c r="J238" s="61"/>
      <c r="K238" s="61"/>
      <c r="L238" s="61"/>
      <c r="M238" s="61"/>
      <c r="O238" s="61"/>
      <c r="P238" s="64"/>
      <c r="Q238" s="64"/>
      <c r="R238" s="64"/>
      <c r="AF238" s="61"/>
      <c r="AG238" s="61"/>
      <c r="AH238" s="61"/>
      <c r="AI238" s="61"/>
      <c r="AJ238" s="61"/>
      <c r="AO238" s="64"/>
      <c r="AP238" s="61"/>
      <c r="AQ238" s="61"/>
      <c r="AR238" s="61"/>
      <c r="AS238" s="61"/>
      <c r="BA238" s="61"/>
      <c r="BB238" s="61"/>
      <c r="BC238" s="61"/>
      <c r="BD238" s="61"/>
      <c r="BE238" s="61"/>
      <c r="BW238" s="61"/>
      <c r="BX238" s="61"/>
      <c r="BY238" s="61"/>
      <c r="BZ238" s="61"/>
      <c r="CA238" s="61"/>
      <c r="CE238" s="61"/>
      <c r="CF238" s="61"/>
      <c r="CG238" s="61"/>
      <c r="CH238" s="61"/>
      <c r="CI238" s="61"/>
    </row>
    <row r="239" spans="2:87">
      <c r="B239" s="61"/>
      <c r="C239" s="64"/>
      <c r="D239" s="64"/>
      <c r="E239" s="61"/>
      <c r="F239" s="61"/>
      <c r="G239" s="64"/>
      <c r="H239" s="64"/>
      <c r="I239" s="61"/>
      <c r="J239" s="61"/>
      <c r="K239" s="61"/>
      <c r="L239" s="61"/>
      <c r="M239" s="61"/>
      <c r="O239" s="61"/>
      <c r="P239" s="64"/>
      <c r="Q239" s="64"/>
      <c r="R239" s="64"/>
      <c r="AF239" s="61"/>
      <c r="AG239" s="61"/>
      <c r="AH239" s="61"/>
      <c r="AI239" s="61"/>
      <c r="AJ239" s="61"/>
      <c r="AO239" s="64"/>
      <c r="AP239" s="61"/>
      <c r="AQ239" s="61"/>
      <c r="AR239" s="61"/>
      <c r="AS239" s="61"/>
      <c r="BA239" s="61"/>
      <c r="BB239" s="61"/>
      <c r="BC239" s="61"/>
      <c r="BD239" s="61"/>
      <c r="BE239" s="61"/>
      <c r="BW239" s="61"/>
      <c r="BX239" s="61"/>
      <c r="BY239" s="61"/>
      <c r="BZ239" s="61"/>
      <c r="CA239" s="61"/>
      <c r="CE239" s="61"/>
      <c r="CF239" s="61"/>
      <c r="CG239" s="61"/>
      <c r="CH239" s="61"/>
      <c r="CI239" s="61"/>
    </row>
    <row r="240" spans="2:87">
      <c r="B240" s="61"/>
      <c r="C240" s="64"/>
      <c r="D240" s="64"/>
      <c r="E240" s="61"/>
      <c r="F240" s="61"/>
      <c r="G240" s="64"/>
      <c r="H240" s="64"/>
      <c r="I240" s="61"/>
      <c r="J240" s="61"/>
      <c r="K240" s="61"/>
      <c r="L240" s="61"/>
      <c r="M240" s="61"/>
      <c r="O240" s="61"/>
      <c r="P240" s="64"/>
      <c r="Q240" s="64"/>
      <c r="R240" s="64"/>
      <c r="AF240" s="61"/>
      <c r="AG240" s="61"/>
      <c r="AH240" s="61"/>
      <c r="AI240" s="61"/>
      <c r="AJ240" s="61"/>
      <c r="AO240" s="64"/>
      <c r="AP240" s="61"/>
      <c r="AQ240" s="61"/>
      <c r="AR240" s="61"/>
      <c r="AS240" s="61"/>
      <c r="BA240" s="61"/>
      <c r="BB240" s="61"/>
      <c r="BC240" s="61"/>
      <c r="BD240" s="61"/>
      <c r="BE240" s="61"/>
      <c r="BW240" s="61"/>
      <c r="BX240" s="61"/>
      <c r="BY240" s="61"/>
      <c r="BZ240" s="61"/>
      <c r="CA240" s="61"/>
      <c r="CE240" s="61"/>
      <c r="CF240" s="61"/>
      <c r="CG240" s="61"/>
      <c r="CH240" s="61"/>
      <c r="CI240" s="61"/>
    </row>
    <row r="241" spans="2:87">
      <c r="B241" s="61"/>
      <c r="C241" s="64"/>
      <c r="D241" s="64"/>
      <c r="E241" s="61"/>
      <c r="F241" s="61"/>
      <c r="G241" s="64"/>
      <c r="H241" s="64"/>
      <c r="I241" s="61"/>
      <c r="J241" s="61"/>
      <c r="K241" s="61"/>
      <c r="L241" s="61"/>
      <c r="M241" s="61"/>
      <c r="O241" s="61"/>
      <c r="P241" s="64"/>
      <c r="Q241" s="64"/>
      <c r="R241" s="64"/>
      <c r="AF241" s="61"/>
      <c r="AG241" s="61"/>
      <c r="AH241" s="61"/>
      <c r="AI241" s="61"/>
      <c r="AJ241" s="61"/>
      <c r="AO241" s="64"/>
      <c r="AP241" s="61"/>
      <c r="AQ241" s="61"/>
      <c r="AR241" s="61"/>
      <c r="AS241" s="61"/>
      <c r="BA241" s="61"/>
      <c r="BB241" s="61"/>
      <c r="BC241" s="61"/>
      <c r="BD241" s="61"/>
      <c r="BE241" s="61"/>
      <c r="BW241" s="61"/>
      <c r="BX241" s="61"/>
      <c r="BY241" s="61"/>
      <c r="BZ241" s="61"/>
      <c r="CA241" s="61"/>
      <c r="CE241" s="61"/>
      <c r="CF241" s="61"/>
      <c r="CG241" s="61"/>
      <c r="CH241" s="61"/>
      <c r="CI241" s="61"/>
    </row>
    <row r="242" spans="2:87">
      <c r="B242" s="61"/>
      <c r="C242" s="64"/>
      <c r="D242" s="64"/>
      <c r="E242" s="61"/>
      <c r="F242" s="61"/>
      <c r="G242" s="64"/>
      <c r="H242" s="64"/>
      <c r="I242" s="61"/>
      <c r="J242" s="61"/>
      <c r="K242" s="61"/>
      <c r="L242" s="61"/>
      <c r="M242" s="61"/>
      <c r="O242" s="61"/>
      <c r="P242" s="64"/>
      <c r="Q242" s="64"/>
      <c r="R242" s="64"/>
      <c r="AF242" s="61"/>
      <c r="AG242" s="61"/>
      <c r="AH242" s="61"/>
      <c r="AI242" s="61"/>
      <c r="AJ242" s="61"/>
      <c r="AO242" s="64"/>
      <c r="AP242" s="61"/>
      <c r="AQ242" s="61"/>
      <c r="AR242" s="61"/>
      <c r="AS242" s="61"/>
      <c r="BA242" s="61"/>
      <c r="BB242" s="61"/>
      <c r="BC242" s="61"/>
      <c r="BD242" s="61"/>
      <c r="BE242" s="61"/>
      <c r="BW242" s="61"/>
      <c r="BX242" s="61"/>
      <c r="BY242" s="61"/>
      <c r="BZ242" s="61"/>
      <c r="CA242" s="61"/>
      <c r="CE242" s="61"/>
      <c r="CF242" s="61"/>
      <c r="CG242" s="61"/>
      <c r="CH242" s="61"/>
      <c r="CI242" s="61"/>
    </row>
    <row r="243" spans="2:87">
      <c r="B243" s="61"/>
      <c r="C243" s="64"/>
      <c r="D243" s="64"/>
      <c r="E243" s="61"/>
      <c r="F243" s="61"/>
      <c r="G243" s="64"/>
      <c r="H243" s="64"/>
      <c r="I243" s="61"/>
      <c r="J243" s="61"/>
      <c r="K243" s="61"/>
      <c r="L243" s="61"/>
      <c r="M243" s="61"/>
      <c r="O243" s="61"/>
      <c r="P243" s="64"/>
      <c r="Q243" s="64"/>
      <c r="R243" s="64"/>
      <c r="AF243" s="61"/>
      <c r="AG243" s="61"/>
      <c r="AH243" s="61"/>
      <c r="AI243" s="61"/>
      <c r="AJ243" s="61"/>
      <c r="AO243" s="64"/>
      <c r="AP243" s="61"/>
      <c r="AQ243" s="61"/>
      <c r="AR243" s="61"/>
      <c r="AS243" s="61"/>
      <c r="BA243" s="61"/>
      <c r="BB243" s="61"/>
      <c r="BC243" s="61"/>
      <c r="BD243" s="61"/>
      <c r="BE243" s="61"/>
      <c r="BW243" s="61"/>
      <c r="BX243" s="61"/>
      <c r="BY243" s="61"/>
      <c r="BZ243" s="61"/>
      <c r="CA243" s="61"/>
      <c r="CE243" s="61"/>
      <c r="CF243" s="61"/>
      <c r="CG243" s="61"/>
      <c r="CH243" s="61"/>
      <c r="CI243" s="61"/>
    </row>
    <row r="244" spans="2:87">
      <c r="B244" s="61"/>
      <c r="C244" s="64"/>
      <c r="D244" s="64"/>
      <c r="E244" s="61"/>
      <c r="F244" s="61"/>
      <c r="G244" s="64"/>
      <c r="H244" s="64"/>
      <c r="I244" s="61"/>
      <c r="J244" s="61"/>
      <c r="K244" s="61"/>
      <c r="L244" s="61"/>
      <c r="M244" s="61"/>
      <c r="O244" s="61"/>
      <c r="P244" s="64"/>
      <c r="Q244" s="64"/>
      <c r="R244" s="64"/>
      <c r="AF244" s="61"/>
      <c r="AG244" s="61"/>
      <c r="AH244" s="61"/>
      <c r="AI244" s="61"/>
      <c r="AJ244" s="61"/>
      <c r="AO244" s="64"/>
      <c r="AP244" s="61"/>
      <c r="AQ244" s="61"/>
      <c r="AR244" s="61"/>
      <c r="AS244" s="61"/>
      <c r="BA244" s="61"/>
      <c r="BB244" s="61"/>
      <c r="BC244" s="61"/>
      <c r="BD244" s="61"/>
      <c r="BE244" s="61"/>
      <c r="BW244" s="61"/>
      <c r="BX244" s="61"/>
      <c r="BY244" s="61"/>
      <c r="BZ244" s="61"/>
      <c r="CA244" s="61"/>
      <c r="CE244" s="61"/>
      <c r="CF244" s="61"/>
      <c r="CG244" s="61"/>
      <c r="CH244" s="61"/>
      <c r="CI244" s="61"/>
    </row>
    <row r="245" spans="2:87">
      <c r="B245" s="61"/>
      <c r="C245" s="64"/>
      <c r="D245" s="64"/>
      <c r="E245" s="61"/>
      <c r="F245" s="61"/>
      <c r="G245" s="64"/>
      <c r="H245" s="64"/>
      <c r="I245" s="61"/>
      <c r="J245" s="61"/>
      <c r="K245" s="61"/>
      <c r="L245" s="61"/>
      <c r="M245" s="61"/>
      <c r="O245" s="61"/>
      <c r="P245" s="64"/>
      <c r="Q245" s="64"/>
      <c r="R245" s="64"/>
      <c r="AF245" s="61"/>
      <c r="AG245" s="61"/>
      <c r="AH245" s="61"/>
      <c r="AI245" s="61"/>
      <c r="AJ245" s="61"/>
      <c r="AO245" s="64"/>
      <c r="AP245" s="61"/>
      <c r="AQ245" s="61"/>
      <c r="AR245" s="61"/>
      <c r="AS245" s="61"/>
      <c r="BA245" s="61"/>
      <c r="BB245" s="61"/>
      <c r="BC245" s="61"/>
      <c r="BD245" s="61"/>
      <c r="BE245" s="61"/>
      <c r="BW245" s="61"/>
      <c r="BX245" s="61"/>
      <c r="BY245" s="61"/>
      <c r="BZ245" s="61"/>
      <c r="CA245" s="61"/>
      <c r="CE245" s="61"/>
      <c r="CF245" s="61"/>
      <c r="CG245" s="61"/>
      <c r="CH245" s="61"/>
      <c r="CI245" s="61"/>
    </row>
    <row r="246" spans="2:87">
      <c r="B246" s="61"/>
      <c r="C246" s="64"/>
      <c r="D246" s="64"/>
      <c r="E246" s="61"/>
      <c r="F246" s="61"/>
      <c r="G246" s="64"/>
      <c r="H246" s="64"/>
      <c r="I246" s="61"/>
      <c r="J246" s="61"/>
      <c r="K246" s="61"/>
      <c r="L246" s="61"/>
      <c r="M246" s="61"/>
      <c r="O246" s="61"/>
      <c r="P246" s="64"/>
      <c r="Q246" s="64"/>
      <c r="R246" s="64"/>
      <c r="AF246" s="61"/>
      <c r="AG246" s="61"/>
      <c r="AH246" s="61"/>
      <c r="AI246" s="61"/>
      <c r="AJ246" s="61"/>
      <c r="AO246" s="64"/>
      <c r="AP246" s="61"/>
      <c r="AQ246" s="61"/>
      <c r="AR246" s="61"/>
      <c r="AS246" s="61"/>
      <c r="BA246" s="61"/>
      <c r="BB246" s="61"/>
      <c r="BC246" s="61"/>
      <c r="BD246" s="61"/>
      <c r="BE246" s="61"/>
      <c r="BW246" s="61"/>
      <c r="BX246" s="61"/>
      <c r="BY246" s="61"/>
      <c r="BZ246" s="61"/>
      <c r="CA246" s="61"/>
      <c r="CE246" s="61"/>
      <c r="CF246" s="61"/>
      <c r="CG246" s="61"/>
      <c r="CH246" s="61"/>
      <c r="CI246" s="61"/>
    </row>
    <row r="247" spans="2:87">
      <c r="B247" s="61"/>
      <c r="C247" s="64"/>
      <c r="D247" s="64"/>
      <c r="E247" s="61"/>
      <c r="F247" s="61"/>
      <c r="G247" s="64"/>
      <c r="H247" s="64"/>
      <c r="I247" s="61"/>
      <c r="J247" s="61"/>
      <c r="K247" s="61"/>
      <c r="L247" s="61"/>
      <c r="M247" s="61"/>
      <c r="O247" s="61"/>
      <c r="P247" s="64"/>
      <c r="Q247" s="64"/>
      <c r="R247" s="64"/>
      <c r="AF247" s="61"/>
      <c r="AG247" s="61"/>
      <c r="AH247" s="61"/>
      <c r="AI247" s="61"/>
      <c r="AJ247" s="61"/>
      <c r="AO247" s="64"/>
      <c r="AP247" s="61"/>
      <c r="AQ247" s="61"/>
      <c r="AR247" s="61"/>
      <c r="AS247" s="61"/>
      <c r="BA247" s="61"/>
      <c r="BB247" s="61"/>
      <c r="BC247" s="61"/>
      <c r="BD247" s="61"/>
      <c r="BE247" s="61"/>
      <c r="BW247" s="61"/>
      <c r="BX247" s="61"/>
      <c r="BY247" s="61"/>
      <c r="BZ247" s="61"/>
      <c r="CA247" s="61"/>
      <c r="CE247" s="61"/>
      <c r="CF247" s="61"/>
      <c r="CG247" s="61"/>
      <c r="CH247" s="61"/>
      <c r="CI247" s="61"/>
    </row>
    <row r="248" spans="2:87">
      <c r="B248" s="61"/>
      <c r="C248" s="64"/>
      <c r="D248" s="64"/>
      <c r="E248" s="61"/>
      <c r="F248" s="61"/>
      <c r="G248" s="64"/>
      <c r="H248" s="64"/>
      <c r="I248" s="61"/>
      <c r="J248" s="61"/>
      <c r="K248" s="61"/>
      <c r="L248" s="61"/>
      <c r="M248" s="61"/>
      <c r="O248" s="61"/>
      <c r="P248" s="64"/>
      <c r="Q248" s="64"/>
      <c r="R248" s="64"/>
      <c r="AF248" s="61"/>
      <c r="AG248" s="61"/>
      <c r="AH248" s="61"/>
      <c r="AI248" s="61"/>
      <c r="AJ248" s="61"/>
      <c r="AO248" s="64"/>
      <c r="AP248" s="61"/>
      <c r="AQ248" s="61"/>
      <c r="AR248" s="61"/>
      <c r="AS248" s="61"/>
      <c r="BA248" s="61"/>
      <c r="BB248" s="61"/>
      <c r="BC248" s="61"/>
      <c r="BD248" s="61"/>
      <c r="BE248" s="61"/>
      <c r="BW248" s="61"/>
      <c r="BX248" s="61"/>
      <c r="BY248" s="61"/>
      <c r="BZ248" s="61"/>
      <c r="CA248" s="61"/>
      <c r="CE248" s="61"/>
      <c r="CF248" s="61"/>
      <c r="CG248" s="61"/>
      <c r="CH248" s="61"/>
      <c r="CI248" s="61"/>
    </row>
    <row r="249" spans="2:87">
      <c r="B249" s="61"/>
      <c r="C249" s="64"/>
      <c r="D249" s="64"/>
      <c r="E249" s="61"/>
      <c r="F249" s="61"/>
      <c r="G249" s="64"/>
      <c r="H249" s="64"/>
      <c r="I249" s="61"/>
      <c r="J249" s="61"/>
      <c r="K249" s="61"/>
      <c r="L249" s="61"/>
      <c r="M249" s="61"/>
      <c r="O249" s="61"/>
      <c r="P249" s="64"/>
      <c r="Q249" s="64"/>
      <c r="R249" s="64"/>
      <c r="AF249" s="61"/>
      <c r="AG249" s="61"/>
      <c r="AH249" s="61"/>
      <c r="AI249" s="61"/>
      <c r="AJ249" s="61"/>
      <c r="AO249" s="64"/>
      <c r="AP249" s="61"/>
      <c r="AQ249" s="61"/>
      <c r="AR249" s="61"/>
      <c r="AS249" s="61"/>
      <c r="BA249" s="61"/>
      <c r="BB249" s="61"/>
      <c r="BC249" s="61"/>
      <c r="BD249" s="61"/>
      <c r="BE249" s="61"/>
      <c r="BW249" s="61"/>
      <c r="BX249" s="61"/>
      <c r="BY249" s="61"/>
      <c r="BZ249" s="61"/>
      <c r="CA249" s="61"/>
      <c r="CE249" s="61"/>
      <c r="CF249" s="61"/>
      <c r="CG249" s="61"/>
      <c r="CH249" s="61"/>
      <c r="CI249" s="61"/>
    </row>
    <row r="250" spans="2:87">
      <c r="B250" s="61"/>
      <c r="C250" s="64"/>
      <c r="D250" s="64"/>
      <c r="E250" s="61"/>
      <c r="F250" s="61"/>
      <c r="G250" s="64"/>
      <c r="H250" s="64"/>
      <c r="I250" s="61"/>
      <c r="J250" s="61"/>
      <c r="K250" s="61"/>
      <c r="L250" s="61"/>
      <c r="M250" s="61"/>
      <c r="O250" s="61"/>
      <c r="P250" s="64"/>
      <c r="Q250" s="64"/>
      <c r="R250" s="64"/>
      <c r="AF250" s="61"/>
      <c r="AG250" s="61"/>
      <c r="AH250" s="61"/>
      <c r="AI250" s="61"/>
      <c r="AJ250" s="61"/>
      <c r="AO250" s="64"/>
      <c r="AP250" s="61"/>
      <c r="AQ250" s="61"/>
      <c r="AR250" s="61"/>
      <c r="AS250" s="61"/>
      <c r="BA250" s="61"/>
      <c r="BB250" s="61"/>
      <c r="BC250" s="61"/>
      <c r="BD250" s="61"/>
      <c r="BE250" s="61"/>
      <c r="BW250" s="61"/>
      <c r="BX250" s="61"/>
      <c r="BY250" s="61"/>
      <c r="BZ250" s="61"/>
      <c r="CA250" s="61"/>
      <c r="CE250" s="61"/>
      <c r="CF250" s="61"/>
      <c r="CG250" s="61"/>
      <c r="CH250" s="61"/>
      <c r="CI250" s="61"/>
    </row>
    <row r="251" spans="2:87">
      <c r="B251" s="61"/>
      <c r="C251" s="64"/>
      <c r="D251" s="64"/>
      <c r="E251" s="61"/>
      <c r="F251" s="61"/>
      <c r="G251" s="64"/>
      <c r="H251" s="64"/>
      <c r="I251" s="61"/>
      <c r="J251" s="61"/>
      <c r="K251" s="61"/>
      <c r="L251" s="61"/>
      <c r="M251" s="61"/>
      <c r="O251" s="61"/>
      <c r="P251" s="64"/>
      <c r="Q251" s="64"/>
      <c r="R251" s="64"/>
      <c r="AF251" s="61"/>
      <c r="AG251" s="61"/>
      <c r="AH251" s="61"/>
      <c r="AI251" s="61"/>
      <c r="AJ251" s="61"/>
      <c r="AO251" s="64"/>
      <c r="AP251" s="61"/>
      <c r="AQ251" s="61"/>
      <c r="AR251" s="61"/>
      <c r="AS251" s="61"/>
      <c r="BA251" s="61"/>
      <c r="BB251" s="61"/>
      <c r="BC251" s="61"/>
      <c r="BD251" s="61"/>
      <c r="BE251" s="61"/>
      <c r="BW251" s="61"/>
      <c r="BX251" s="61"/>
      <c r="BY251" s="61"/>
      <c r="BZ251" s="61"/>
      <c r="CA251" s="61"/>
      <c r="CE251" s="61"/>
      <c r="CF251" s="61"/>
      <c r="CG251" s="61"/>
      <c r="CH251" s="61"/>
      <c r="CI251" s="61"/>
    </row>
    <row r="252" spans="2:87">
      <c r="B252" s="61"/>
      <c r="C252" s="64"/>
      <c r="D252" s="64"/>
      <c r="E252" s="61"/>
      <c r="F252" s="61"/>
      <c r="G252" s="64"/>
      <c r="H252" s="64"/>
      <c r="I252" s="61"/>
      <c r="J252" s="61"/>
      <c r="K252" s="61"/>
      <c r="L252" s="61"/>
      <c r="M252" s="61"/>
      <c r="O252" s="61"/>
      <c r="P252" s="64"/>
      <c r="Q252" s="64"/>
      <c r="R252" s="64"/>
      <c r="AF252" s="61"/>
      <c r="AG252" s="61"/>
      <c r="AH252" s="61"/>
      <c r="AI252" s="61"/>
      <c r="AJ252" s="61"/>
      <c r="AO252" s="64"/>
      <c r="AP252" s="61"/>
      <c r="AQ252" s="61"/>
      <c r="AR252" s="61"/>
      <c r="AS252" s="61"/>
      <c r="BA252" s="61"/>
      <c r="BB252" s="61"/>
      <c r="BC252" s="61"/>
      <c r="BD252" s="61"/>
      <c r="BE252" s="61"/>
      <c r="BW252" s="61"/>
      <c r="BX252" s="61"/>
      <c r="BY252" s="61"/>
      <c r="BZ252" s="61"/>
      <c r="CA252" s="61"/>
      <c r="CE252" s="61"/>
      <c r="CF252" s="61"/>
      <c r="CG252" s="61"/>
      <c r="CH252" s="61"/>
      <c r="CI252" s="61"/>
    </row>
    <row r="253" spans="2:87">
      <c r="B253" s="61"/>
      <c r="C253" s="64"/>
      <c r="D253" s="64"/>
      <c r="E253" s="61"/>
      <c r="F253" s="61"/>
      <c r="G253" s="64"/>
      <c r="H253" s="64"/>
      <c r="I253" s="61"/>
      <c r="J253" s="61"/>
      <c r="K253" s="61"/>
      <c r="L253" s="61"/>
      <c r="M253" s="61"/>
      <c r="O253" s="61"/>
      <c r="P253" s="64"/>
      <c r="Q253" s="64"/>
      <c r="R253" s="64"/>
      <c r="AF253" s="61"/>
      <c r="AG253" s="61"/>
      <c r="AH253" s="61"/>
      <c r="AI253" s="61"/>
      <c r="AJ253" s="61"/>
      <c r="AO253" s="64"/>
      <c r="AP253" s="61"/>
      <c r="AQ253" s="61"/>
      <c r="AR253" s="61"/>
      <c r="AS253" s="61"/>
      <c r="BA253" s="61"/>
      <c r="BB253" s="61"/>
      <c r="BC253" s="61"/>
      <c r="BD253" s="61"/>
      <c r="BE253" s="61"/>
      <c r="BW253" s="61"/>
      <c r="BX253" s="61"/>
      <c r="BY253" s="61"/>
      <c r="BZ253" s="61"/>
      <c r="CA253" s="61"/>
      <c r="CE253" s="61"/>
      <c r="CF253" s="61"/>
      <c r="CG253" s="61"/>
      <c r="CH253" s="61"/>
      <c r="CI253" s="61"/>
    </row>
    <row r="254" spans="2:87">
      <c r="B254" s="61"/>
      <c r="C254" s="64"/>
      <c r="D254" s="64"/>
      <c r="E254" s="61"/>
      <c r="F254" s="61"/>
      <c r="G254" s="64"/>
      <c r="H254" s="64"/>
      <c r="I254" s="61"/>
      <c r="J254" s="61"/>
      <c r="K254" s="61"/>
      <c r="L254" s="61"/>
      <c r="M254" s="61"/>
      <c r="O254" s="61"/>
      <c r="P254" s="64"/>
      <c r="Q254" s="64"/>
      <c r="R254" s="64"/>
      <c r="AF254" s="61"/>
      <c r="AG254" s="61"/>
      <c r="AH254" s="61"/>
      <c r="AI254" s="61"/>
      <c r="AJ254" s="61"/>
      <c r="AO254" s="64"/>
      <c r="AP254" s="61"/>
      <c r="AQ254" s="61"/>
      <c r="AR254" s="61"/>
      <c r="AS254" s="61"/>
      <c r="BA254" s="61"/>
      <c r="BB254" s="61"/>
      <c r="BC254" s="61"/>
      <c r="BD254" s="61"/>
      <c r="BE254" s="61"/>
      <c r="BW254" s="61"/>
      <c r="BX254" s="61"/>
      <c r="BY254" s="61"/>
      <c r="BZ254" s="61"/>
      <c r="CA254" s="61"/>
      <c r="CE254" s="61"/>
      <c r="CF254" s="61"/>
      <c r="CG254" s="61"/>
      <c r="CH254" s="61"/>
      <c r="CI254" s="61"/>
    </row>
    <row r="255" spans="2:87">
      <c r="B255" s="61"/>
      <c r="C255" s="64"/>
      <c r="D255" s="64"/>
      <c r="E255" s="61"/>
      <c r="F255" s="61"/>
      <c r="G255" s="64"/>
      <c r="H255" s="64"/>
      <c r="I255" s="61"/>
      <c r="J255" s="61"/>
      <c r="K255" s="61"/>
      <c r="L255" s="61"/>
      <c r="M255" s="61"/>
      <c r="O255" s="61"/>
      <c r="P255" s="64"/>
      <c r="Q255" s="64"/>
      <c r="R255" s="64"/>
      <c r="AF255" s="61"/>
      <c r="AG255" s="61"/>
      <c r="AH255" s="61"/>
      <c r="AI255" s="61"/>
      <c r="AJ255" s="61"/>
      <c r="AO255" s="64"/>
      <c r="AP255" s="61"/>
      <c r="AQ255" s="61"/>
      <c r="AR255" s="61"/>
      <c r="AS255" s="61"/>
      <c r="BA255" s="61"/>
      <c r="BB255" s="61"/>
      <c r="BC255" s="61"/>
      <c r="BD255" s="61"/>
      <c r="BE255" s="61"/>
      <c r="BW255" s="61"/>
      <c r="BX255" s="61"/>
      <c r="BY255" s="61"/>
      <c r="BZ255" s="61"/>
      <c r="CA255" s="61"/>
      <c r="CE255" s="61"/>
      <c r="CF255" s="61"/>
      <c r="CG255" s="61"/>
      <c r="CH255" s="61"/>
      <c r="CI255" s="61"/>
    </row>
    <row r="256" spans="2:87">
      <c r="B256" s="61"/>
      <c r="C256" s="64"/>
      <c r="D256" s="64"/>
      <c r="E256" s="61"/>
      <c r="F256" s="61"/>
      <c r="G256" s="64"/>
      <c r="H256" s="64"/>
      <c r="I256" s="61"/>
      <c r="J256" s="61"/>
      <c r="K256" s="61"/>
      <c r="L256" s="61"/>
      <c r="M256" s="61"/>
      <c r="O256" s="61"/>
      <c r="P256" s="64"/>
      <c r="Q256" s="64"/>
      <c r="R256" s="64"/>
      <c r="AF256" s="61"/>
      <c r="AG256" s="61"/>
      <c r="AH256" s="61"/>
      <c r="AI256" s="61"/>
      <c r="AJ256" s="61"/>
      <c r="AO256" s="64"/>
      <c r="AP256" s="61"/>
      <c r="AQ256" s="61"/>
      <c r="AR256" s="61"/>
      <c r="AS256" s="61"/>
      <c r="BA256" s="61"/>
      <c r="BB256" s="61"/>
      <c r="BC256" s="61"/>
      <c r="BD256" s="61"/>
      <c r="BE256" s="61"/>
      <c r="BW256" s="61"/>
      <c r="BX256" s="61"/>
      <c r="BY256" s="61"/>
      <c r="BZ256" s="61"/>
      <c r="CA256" s="61"/>
      <c r="CE256" s="61"/>
      <c r="CF256" s="61"/>
      <c r="CG256" s="61"/>
      <c r="CH256" s="61"/>
      <c r="CI256" s="61"/>
    </row>
    <row r="257" spans="2:87">
      <c r="B257" s="61"/>
      <c r="C257" s="64"/>
      <c r="D257" s="64"/>
      <c r="E257" s="61"/>
      <c r="F257" s="61"/>
      <c r="G257" s="64"/>
      <c r="H257" s="64"/>
      <c r="I257" s="61"/>
      <c r="J257" s="61"/>
      <c r="K257" s="61"/>
      <c r="L257" s="61"/>
      <c r="M257" s="61"/>
      <c r="O257" s="61"/>
      <c r="P257" s="64"/>
      <c r="Q257" s="64"/>
      <c r="R257" s="64"/>
      <c r="AF257" s="61"/>
      <c r="AG257" s="61"/>
      <c r="AH257" s="61"/>
      <c r="AI257" s="61"/>
      <c r="AJ257" s="61"/>
      <c r="AO257" s="64"/>
      <c r="AP257" s="61"/>
      <c r="AQ257" s="61"/>
      <c r="AR257" s="61"/>
      <c r="AS257" s="61"/>
      <c r="BA257" s="61"/>
      <c r="BB257" s="61"/>
      <c r="BC257" s="61"/>
      <c r="BD257" s="61"/>
      <c r="BE257" s="61"/>
      <c r="BW257" s="61"/>
      <c r="BX257" s="61"/>
      <c r="BY257" s="61"/>
      <c r="BZ257" s="61"/>
      <c r="CA257" s="61"/>
      <c r="CE257" s="61"/>
      <c r="CF257" s="61"/>
      <c r="CG257" s="61"/>
      <c r="CH257" s="61"/>
      <c r="CI257" s="61"/>
    </row>
    <row r="258" spans="2:87">
      <c r="B258" s="61"/>
      <c r="C258" s="64"/>
      <c r="D258" s="64"/>
      <c r="E258" s="61"/>
      <c r="F258" s="61"/>
      <c r="G258" s="64"/>
      <c r="H258" s="64"/>
      <c r="I258" s="61"/>
      <c r="J258" s="61"/>
      <c r="K258" s="61"/>
      <c r="L258" s="61"/>
      <c r="M258" s="61"/>
      <c r="O258" s="61"/>
      <c r="P258" s="64"/>
      <c r="Q258" s="64"/>
      <c r="R258" s="64"/>
      <c r="AF258" s="61"/>
      <c r="AG258" s="61"/>
      <c r="AH258" s="61"/>
      <c r="AI258" s="61"/>
      <c r="AJ258" s="61"/>
      <c r="AO258" s="64"/>
      <c r="AP258" s="61"/>
      <c r="AQ258" s="61"/>
      <c r="AR258" s="61"/>
      <c r="AS258" s="61"/>
      <c r="BA258" s="61"/>
      <c r="BB258" s="61"/>
      <c r="BC258" s="61"/>
      <c r="BD258" s="61"/>
      <c r="BE258" s="61"/>
      <c r="BW258" s="61"/>
      <c r="BX258" s="61"/>
      <c r="BY258" s="61"/>
      <c r="BZ258" s="61"/>
      <c r="CA258" s="61"/>
      <c r="CE258" s="61"/>
      <c r="CF258" s="61"/>
      <c r="CG258" s="61"/>
      <c r="CH258" s="61"/>
      <c r="CI258" s="61"/>
    </row>
    <row r="259" spans="2:87">
      <c r="B259" s="61"/>
      <c r="C259" s="64"/>
      <c r="D259" s="64"/>
      <c r="E259" s="61"/>
      <c r="F259" s="61"/>
      <c r="G259" s="64"/>
      <c r="H259" s="64"/>
      <c r="I259" s="61"/>
      <c r="J259" s="61"/>
      <c r="K259" s="61"/>
      <c r="L259" s="61"/>
      <c r="M259" s="61"/>
      <c r="O259" s="61"/>
      <c r="P259" s="64"/>
      <c r="Q259" s="64"/>
      <c r="R259" s="64"/>
      <c r="AF259" s="61"/>
      <c r="AG259" s="61"/>
      <c r="AH259" s="61"/>
      <c r="AI259" s="61"/>
      <c r="AJ259" s="61"/>
      <c r="AO259" s="64"/>
      <c r="AP259" s="61"/>
      <c r="AQ259" s="61"/>
      <c r="AR259" s="61"/>
      <c r="AS259" s="61"/>
      <c r="BA259" s="61"/>
      <c r="BB259" s="61"/>
      <c r="BC259" s="61"/>
      <c r="BD259" s="61"/>
      <c r="BE259" s="61"/>
      <c r="BW259" s="61"/>
      <c r="BX259" s="61"/>
      <c r="BY259" s="61"/>
      <c r="BZ259" s="61"/>
      <c r="CA259" s="61"/>
      <c r="CE259" s="61"/>
      <c r="CF259" s="61"/>
      <c r="CG259" s="61"/>
      <c r="CH259" s="61"/>
      <c r="CI259" s="61"/>
    </row>
    <row r="260" spans="2:87">
      <c r="B260" s="61"/>
      <c r="C260" s="64"/>
      <c r="D260" s="64"/>
      <c r="E260" s="61"/>
      <c r="F260" s="61"/>
      <c r="G260" s="64"/>
      <c r="H260" s="64"/>
      <c r="I260" s="61"/>
      <c r="J260" s="61"/>
      <c r="K260" s="61"/>
      <c r="L260" s="61"/>
      <c r="M260" s="61"/>
      <c r="O260" s="61"/>
      <c r="P260" s="64"/>
      <c r="Q260" s="64"/>
      <c r="R260" s="64"/>
      <c r="AF260" s="61"/>
      <c r="AG260" s="61"/>
      <c r="AH260" s="61"/>
      <c r="AI260" s="61"/>
      <c r="AJ260" s="61"/>
      <c r="AO260" s="64"/>
      <c r="AP260" s="61"/>
      <c r="AQ260" s="61"/>
      <c r="AR260" s="61"/>
      <c r="AS260" s="61"/>
      <c r="BA260" s="61"/>
      <c r="BB260" s="61"/>
      <c r="BC260" s="61"/>
      <c r="BD260" s="61"/>
      <c r="BE260" s="61"/>
      <c r="BW260" s="61"/>
      <c r="BX260" s="61"/>
      <c r="BY260" s="61"/>
      <c r="BZ260" s="61"/>
      <c r="CA260" s="61"/>
      <c r="CE260" s="61"/>
      <c r="CF260" s="61"/>
      <c r="CG260" s="61"/>
      <c r="CH260" s="61"/>
      <c r="CI260" s="61"/>
    </row>
    <row r="261" spans="2:87">
      <c r="B261" s="61"/>
      <c r="C261" s="64"/>
      <c r="D261" s="64"/>
      <c r="E261" s="61"/>
      <c r="F261" s="61"/>
      <c r="G261" s="64"/>
      <c r="H261" s="64"/>
      <c r="I261" s="61"/>
      <c r="J261" s="61"/>
      <c r="K261" s="61"/>
      <c r="L261" s="61"/>
      <c r="M261" s="61"/>
      <c r="O261" s="61"/>
      <c r="P261" s="64"/>
      <c r="Q261" s="64"/>
      <c r="R261" s="64"/>
      <c r="AF261" s="61"/>
      <c r="AG261" s="61"/>
      <c r="AH261" s="61"/>
      <c r="AI261" s="61"/>
      <c r="AJ261" s="61"/>
      <c r="AO261" s="64"/>
      <c r="AP261" s="61"/>
      <c r="AQ261" s="61"/>
      <c r="AR261" s="61"/>
      <c r="AS261" s="61"/>
      <c r="BA261" s="61"/>
      <c r="BB261" s="61"/>
      <c r="BC261" s="61"/>
      <c r="BD261" s="61"/>
      <c r="BE261" s="61"/>
      <c r="BW261" s="61"/>
      <c r="BX261" s="61"/>
      <c r="BY261" s="61"/>
      <c r="BZ261" s="61"/>
      <c r="CA261" s="61"/>
      <c r="CE261" s="61"/>
      <c r="CF261" s="61"/>
      <c r="CG261" s="61"/>
      <c r="CH261" s="61"/>
      <c r="CI261" s="61"/>
    </row>
    <row r="262" spans="2:87">
      <c r="B262" s="61"/>
      <c r="C262" s="64"/>
      <c r="D262" s="64"/>
      <c r="E262" s="61"/>
      <c r="F262" s="61"/>
      <c r="G262" s="64"/>
      <c r="H262" s="64"/>
      <c r="I262" s="61"/>
      <c r="J262" s="61"/>
      <c r="K262" s="61"/>
      <c r="L262" s="61"/>
      <c r="M262" s="61"/>
      <c r="O262" s="61"/>
      <c r="P262" s="64"/>
      <c r="Q262" s="64"/>
      <c r="R262" s="64"/>
      <c r="AF262" s="61"/>
      <c r="AG262" s="61"/>
      <c r="AH262" s="61"/>
      <c r="AI262" s="61"/>
      <c r="AJ262" s="61"/>
      <c r="AO262" s="64"/>
      <c r="AP262" s="61"/>
      <c r="AQ262" s="61"/>
      <c r="AR262" s="61"/>
      <c r="AS262" s="61"/>
      <c r="BA262" s="61"/>
      <c r="BB262" s="61"/>
      <c r="BC262" s="61"/>
      <c r="BD262" s="61"/>
      <c r="BE262" s="61"/>
      <c r="BW262" s="61"/>
      <c r="BX262" s="61"/>
      <c r="BY262" s="61"/>
      <c r="BZ262" s="61"/>
      <c r="CA262" s="61"/>
      <c r="CE262" s="61"/>
      <c r="CF262" s="61"/>
      <c r="CG262" s="61"/>
      <c r="CH262" s="61"/>
      <c r="CI262" s="61"/>
    </row>
    <row r="263" spans="2:87">
      <c r="B263" s="61"/>
      <c r="C263" s="64"/>
      <c r="D263" s="64"/>
      <c r="E263" s="61"/>
      <c r="F263" s="61"/>
      <c r="G263" s="64"/>
      <c r="H263" s="64"/>
      <c r="I263" s="61"/>
      <c r="J263" s="61"/>
      <c r="K263" s="61"/>
      <c r="L263" s="61"/>
      <c r="M263" s="61"/>
      <c r="O263" s="61"/>
      <c r="P263" s="64"/>
      <c r="Q263" s="64"/>
      <c r="R263" s="64"/>
      <c r="AF263" s="61"/>
      <c r="AG263" s="61"/>
      <c r="AH263" s="61"/>
      <c r="AI263" s="61"/>
      <c r="AJ263" s="61"/>
      <c r="AO263" s="64"/>
      <c r="AP263" s="61"/>
      <c r="AQ263" s="61"/>
      <c r="AR263" s="61"/>
      <c r="AS263" s="61"/>
      <c r="BA263" s="61"/>
      <c r="BB263" s="61"/>
      <c r="BC263" s="61"/>
      <c r="BD263" s="61"/>
      <c r="BE263" s="61"/>
      <c r="BW263" s="61"/>
      <c r="BX263" s="61"/>
      <c r="BY263" s="61"/>
      <c r="BZ263" s="61"/>
      <c r="CA263" s="61"/>
      <c r="CE263" s="61"/>
      <c r="CF263" s="61"/>
      <c r="CG263" s="61"/>
      <c r="CH263" s="61"/>
      <c r="CI263" s="61"/>
    </row>
    <row r="264" spans="2:87">
      <c r="B264" s="61"/>
      <c r="C264" s="64"/>
      <c r="D264" s="64"/>
      <c r="E264" s="61"/>
      <c r="F264" s="61"/>
      <c r="G264" s="64"/>
      <c r="H264" s="64"/>
      <c r="I264" s="61"/>
      <c r="J264" s="61"/>
      <c r="K264" s="61"/>
      <c r="L264" s="61"/>
      <c r="M264" s="61"/>
      <c r="O264" s="61"/>
      <c r="P264" s="64"/>
      <c r="Q264" s="64"/>
      <c r="R264" s="64"/>
      <c r="AF264" s="61"/>
      <c r="AG264" s="61"/>
      <c r="AH264" s="61"/>
      <c r="AI264" s="61"/>
      <c r="AJ264" s="61"/>
      <c r="AO264" s="64"/>
      <c r="AP264" s="61"/>
      <c r="AQ264" s="61"/>
      <c r="AR264" s="61"/>
      <c r="AS264" s="61"/>
      <c r="BA264" s="61"/>
      <c r="BB264" s="61"/>
      <c r="BC264" s="61"/>
      <c r="BD264" s="61"/>
      <c r="BE264" s="61"/>
      <c r="BW264" s="61"/>
      <c r="BX264" s="61"/>
      <c r="BY264" s="61"/>
      <c r="BZ264" s="61"/>
      <c r="CA264" s="61"/>
      <c r="CE264" s="61"/>
      <c r="CF264" s="61"/>
      <c r="CG264" s="61"/>
      <c r="CH264" s="61"/>
      <c r="CI264" s="61"/>
    </row>
    <row r="265" spans="2:87">
      <c r="B265" s="61"/>
      <c r="C265" s="64"/>
      <c r="D265" s="64"/>
      <c r="E265" s="61"/>
      <c r="F265" s="61"/>
      <c r="G265" s="64"/>
      <c r="H265" s="64"/>
      <c r="I265" s="61"/>
      <c r="J265" s="61"/>
      <c r="K265" s="61"/>
      <c r="L265" s="61"/>
      <c r="M265" s="61"/>
      <c r="O265" s="61"/>
      <c r="P265" s="64"/>
      <c r="Q265" s="64"/>
      <c r="R265" s="64"/>
      <c r="AF265" s="61"/>
      <c r="AG265" s="61"/>
      <c r="AH265" s="61"/>
      <c r="AI265" s="61"/>
      <c r="AJ265" s="61"/>
      <c r="AO265" s="64"/>
      <c r="AP265" s="61"/>
      <c r="AQ265" s="61"/>
      <c r="AR265" s="61"/>
      <c r="AS265" s="61"/>
      <c r="BA265" s="61"/>
      <c r="BB265" s="61"/>
      <c r="BC265" s="61"/>
      <c r="BD265" s="61"/>
      <c r="BE265" s="61"/>
      <c r="BW265" s="61"/>
      <c r="BX265" s="61"/>
      <c r="BY265" s="61"/>
      <c r="BZ265" s="61"/>
      <c r="CA265" s="61"/>
      <c r="CE265" s="61"/>
      <c r="CF265" s="61"/>
      <c r="CG265" s="61"/>
      <c r="CH265" s="61"/>
      <c r="CI265" s="61"/>
    </row>
    <row r="266" spans="2:87">
      <c r="B266" s="61"/>
      <c r="C266" s="64"/>
      <c r="D266" s="64"/>
      <c r="E266" s="61"/>
      <c r="F266" s="61"/>
      <c r="G266" s="64"/>
      <c r="H266" s="64"/>
      <c r="I266" s="61"/>
      <c r="J266" s="61"/>
      <c r="K266" s="61"/>
      <c r="L266" s="61"/>
      <c r="M266" s="61"/>
      <c r="O266" s="61"/>
      <c r="P266" s="64"/>
      <c r="Q266" s="64"/>
      <c r="R266" s="64"/>
      <c r="AF266" s="61"/>
      <c r="AG266" s="61"/>
      <c r="AH266" s="61"/>
      <c r="AI266" s="61"/>
      <c r="AJ266" s="61"/>
      <c r="AO266" s="64"/>
      <c r="AP266" s="61"/>
      <c r="AQ266" s="61"/>
      <c r="AR266" s="61"/>
      <c r="AS266" s="61"/>
      <c r="BA266" s="61"/>
      <c r="BB266" s="61"/>
      <c r="BC266" s="61"/>
      <c r="BD266" s="61"/>
      <c r="BE266" s="61"/>
      <c r="BW266" s="61"/>
      <c r="BX266" s="61"/>
      <c r="BY266" s="61"/>
      <c r="BZ266" s="61"/>
      <c r="CA266" s="61"/>
      <c r="CE266" s="61"/>
      <c r="CF266" s="61"/>
      <c r="CG266" s="61"/>
      <c r="CH266" s="61"/>
      <c r="CI266" s="61"/>
    </row>
    <row r="267" spans="2:87">
      <c r="B267" s="61"/>
      <c r="C267" s="64"/>
      <c r="D267" s="64"/>
      <c r="E267" s="61"/>
      <c r="F267" s="61"/>
      <c r="G267" s="64"/>
      <c r="H267" s="64"/>
      <c r="I267" s="61"/>
      <c r="J267" s="61"/>
      <c r="K267" s="61"/>
      <c r="L267" s="61"/>
      <c r="M267" s="61"/>
      <c r="O267" s="61"/>
      <c r="P267" s="64"/>
      <c r="Q267" s="64"/>
      <c r="R267" s="64"/>
      <c r="AF267" s="61"/>
      <c r="AG267" s="61"/>
      <c r="AH267" s="61"/>
      <c r="AI267" s="61"/>
      <c r="AJ267" s="61"/>
      <c r="AO267" s="64"/>
      <c r="AP267" s="61"/>
      <c r="AQ267" s="61"/>
      <c r="AR267" s="61"/>
      <c r="AS267" s="61"/>
      <c r="BA267" s="61"/>
      <c r="BB267" s="61"/>
      <c r="BC267" s="61"/>
      <c r="BD267" s="61"/>
      <c r="BE267" s="61"/>
      <c r="BW267" s="61"/>
      <c r="BX267" s="61"/>
      <c r="BY267" s="61"/>
      <c r="BZ267" s="61"/>
      <c r="CA267" s="61"/>
      <c r="CE267" s="61"/>
      <c r="CF267" s="61"/>
      <c r="CG267" s="61"/>
      <c r="CH267" s="61"/>
      <c r="CI267" s="61"/>
    </row>
    <row r="268" spans="2:87">
      <c r="B268" s="61"/>
      <c r="C268" s="64"/>
      <c r="D268" s="64"/>
      <c r="E268" s="61"/>
      <c r="F268" s="61"/>
      <c r="G268" s="64"/>
      <c r="H268" s="64"/>
      <c r="I268" s="61"/>
      <c r="J268" s="61"/>
      <c r="K268" s="61"/>
      <c r="L268" s="61"/>
      <c r="M268" s="61"/>
      <c r="O268" s="61"/>
      <c r="P268" s="64"/>
      <c r="Q268" s="64"/>
      <c r="R268" s="64"/>
      <c r="AF268" s="61"/>
      <c r="AG268" s="61"/>
      <c r="AH268" s="61"/>
      <c r="AI268" s="61"/>
      <c r="AJ268" s="61"/>
      <c r="AO268" s="64"/>
      <c r="AP268" s="61"/>
      <c r="AQ268" s="61"/>
      <c r="AR268" s="61"/>
      <c r="AS268" s="61"/>
      <c r="BA268" s="61"/>
      <c r="BB268" s="61"/>
      <c r="BC268" s="61"/>
      <c r="BD268" s="61"/>
      <c r="BE268" s="61"/>
      <c r="BW268" s="61"/>
      <c r="BX268" s="61"/>
      <c r="BY268" s="61"/>
      <c r="BZ268" s="61"/>
      <c r="CA268" s="61"/>
      <c r="CE268" s="61"/>
      <c r="CF268" s="61"/>
      <c r="CG268" s="61"/>
      <c r="CH268" s="61"/>
      <c r="CI268" s="61"/>
    </row>
    <row r="269" spans="2:87">
      <c r="B269" s="61"/>
      <c r="C269" s="64"/>
      <c r="D269" s="64"/>
      <c r="E269" s="61"/>
      <c r="F269" s="61"/>
      <c r="G269" s="64"/>
      <c r="H269" s="64"/>
      <c r="I269" s="61"/>
      <c r="J269" s="61"/>
      <c r="K269" s="61"/>
      <c r="L269" s="61"/>
      <c r="M269" s="61"/>
      <c r="O269" s="61"/>
      <c r="P269" s="64"/>
      <c r="Q269" s="64"/>
      <c r="R269" s="64"/>
      <c r="AF269" s="61"/>
      <c r="AG269" s="61"/>
      <c r="AH269" s="61"/>
      <c r="AI269" s="61"/>
      <c r="AJ269" s="61"/>
      <c r="AO269" s="64"/>
      <c r="AP269" s="61"/>
      <c r="AQ269" s="61"/>
      <c r="AR269" s="61"/>
      <c r="AS269" s="61"/>
      <c r="BA269" s="61"/>
      <c r="BB269" s="61"/>
      <c r="BC269" s="61"/>
      <c r="BD269" s="61"/>
      <c r="BE269" s="61"/>
      <c r="BW269" s="61"/>
      <c r="BX269" s="61"/>
      <c r="BY269" s="61"/>
      <c r="BZ269" s="61"/>
      <c r="CA269" s="61"/>
      <c r="CE269" s="61"/>
      <c r="CF269" s="61"/>
      <c r="CG269" s="61"/>
      <c r="CH269" s="61"/>
      <c r="CI269" s="61"/>
    </row>
    <row r="270" spans="2:87">
      <c r="B270" s="61"/>
      <c r="C270" s="64"/>
      <c r="D270" s="64"/>
      <c r="E270" s="61"/>
      <c r="F270" s="61"/>
      <c r="G270" s="64"/>
      <c r="H270" s="64"/>
      <c r="I270" s="61"/>
      <c r="J270" s="61"/>
      <c r="K270" s="61"/>
      <c r="L270" s="61"/>
      <c r="M270" s="61"/>
      <c r="O270" s="61"/>
      <c r="P270" s="64"/>
      <c r="Q270" s="64"/>
      <c r="R270" s="64"/>
      <c r="AF270" s="61"/>
      <c r="AG270" s="61"/>
      <c r="AH270" s="61"/>
      <c r="AI270" s="61"/>
      <c r="AJ270" s="61"/>
      <c r="AO270" s="64"/>
      <c r="AP270" s="61"/>
      <c r="AQ270" s="61"/>
      <c r="AR270" s="61"/>
      <c r="AS270" s="61"/>
      <c r="BA270" s="61"/>
      <c r="BB270" s="61"/>
      <c r="BC270" s="61"/>
      <c r="BD270" s="61"/>
      <c r="BE270" s="61"/>
      <c r="BW270" s="61"/>
      <c r="BX270" s="61"/>
      <c r="BY270" s="61"/>
      <c r="BZ270" s="61"/>
      <c r="CA270" s="61"/>
      <c r="CE270" s="61"/>
      <c r="CF270" s="61"/>
      <c r="CG270" s="61"/>
      <c r="CH270" s="61"/>
      <c r="CI270" s="61"/>
    </row>
    <row r="271" spans="2:87">
      <c r="B271" s="61"/>
      <c r="C271" s="64"/>
      <c r="D271" s="64"/>
      <c r="E271" s="61"/>
      <c r="F271" s="61"/>
      <c r="G271" s="64"/>
      <c r="H271" s="64"/>
      <c r="I271" s="61"/>
      <c r="J271" s="61"/>
      <c r="K271" s="61"/>
      <c r="L271" s="61"/>
      <c r="M271" s="61"/>
      <c r="O271" s="61"/>
      <c r="P271" s="64"/>
      <c r="Q271" s="64"/>
      <c r="R271" s="64"/>
      <c r="AF271" s="61"/>
      <c r="AG271" s="61"/>
      <c r="AH271" s="61"/>
      <c r="AI271" s="61"/>
      <c r="AJ271" s="61"/>
      <c r="AO271" s="64"/>
      <c r="AP271" s="61"/>
      <c r="AQ271" s="61"/>
      <c r="AR271" s="61"/>
      <c r="AS271" s="61"/>
      <c r="BA271" s="61"/>
      <c r="BB271" s="61"/>
      <c r="BC271" s="61"/>
      <c r="BD271" s="61"/>
      <c r="BE271" s="61"/>
      <c r="BW271" s="61"/>
      <c r="BX271" s="61"/>
      <c r="BY271" s="61"/>
      <c r="BZ271" s="61"/>
      <c r="CA271" s="61"/>
      <c r="CE271" s="61"/>
      <c r="CF271" s="61"/>
      <c r="CG271" s="61"/>
      <c r="CH271" s="61"/>
      <c r="CI271" s="61"/>
    </row>
    <row r="272" spans="2:87">
      <c r="B272" s="61"/>
      <c r="C272" s="64"/>
      <c r="D272" s="64"/>
      <c r="E272" s="61"/>
      <c r="F272" s="61"/>
      <c r="G272" s="64"/>
      <c r="H272" s="64"/>
      <c r="I272" s="61"/>
      <c r="J272" s="61"/>
      <c r="K272" s="61"/>
      <c r="L272" s="61"/>
      <c r="M272" s="61"/>
      <c r="O272" s="61"/>
      <c r="P272" s="64"/>
      <c r="Q272" s="64"/>
      <c r="R272" s="64"/>
      <c r="AF272" s="61"/>
      <c r="AG272" s="61"/>
      <c r="AH272" s="61"/>
      <c r="AI272" s="61"/>
      <c r="AJ272" s="61"/>
      <c r="AO272" s="64"/>
      <c r="AP272" s="61"/>
      <c r="AQ272" s="61"/>
      <c r="AR272" s="61"/>
      <c r="AS272" s="61"/>
      <c r="BA272" s="61"/>
      <c r="BB272" s="61"/>
      <c r="BC272" s="61"/>
      <c r="BD272" s="61"/>
      <c r="BE272" s="61"/>
      <c r="BW272" s="61"/>
      <c r="BX272" s="61"/>
      <c r="BY272" s="61"/>
      <c r="BZ272" s="61"/>
      <c r="CA272" s="61"/>
      <c r="CE272" s="61"/>
      <c r="CF272" s="61"/>
      <c r="CG272" s="61"/>
      <c r="CH272" s="61"/>
      <c r="CI272" s="61"/>
    </row>
    <row r="273" spans="2:87">
      <c r="B273" s="61"/>
      <c r="C273" s="64"/>
      <c r="D273" s="64"/>
      <c r="E273" s="61"/>
      <c r="F273" s="61"/>
      <c r="G273" s="64"/>
      <c r="H273" s="64"/>
      <c r="I273" s="61"/>
      <c r="J273" s="61"/>
      <c r="K273" s="61"/>
      <c r="L273" s="61"/>
      <c r="M273" s="61"/>
      <c r="O273" s="61"/>
      <c r="P273" s="64"/>
      <c r="Q273" s="64"/>
      <c r="R273" s="64"/>
      <c r="AF273" s="61"/>
      <c r="AG273" s="61"/>
      <c r="AH273" s="61"/>
      <c r="AI273" s="61"/>
      <c r="AJ273" s="61"/>
      <c r="AO273" s="64"/>
      <c r="AP273" s="61"/>
      <c r="AQ273" s="61"/>
      <c r="AR273" s="61"/>
      <c r="AS273" s="61"/>
      <c r="BA273" s="61"/>
      <c r="BB273" s="61"/>
      <c r="BC273" s="61"/>
      <c r="BD273" s="61"/>
      <c r="BE273" s="61"/>
      <c r="BW273" s="61"/>
      <c r="BX273" s="61"/>
      <c r="BY273" s="61"/>
      <c r="BZ273" s="61"/>
      <c r="CA273" s="61"/>
      <c r="CE273" s="61"/>
      <c r="CF273" s="61"/>
      <c r="CG273" s="61"/>
      <c r="CH273" s="61"/>
      <c r="CI273" s="61"/>
    </row>
    <row r="274" spans="2:87">
      <c r="B274" s="61"/>
      <c r="C274" s="64"/>
      <c r="D274" s="64"/>
      <c r="E274" s="61"/>
      <c r="F274" s="61"/>
      <c r="G274" s="64"/>
      <c r="H274" s="64"/>
      <c r="I274" s="61"/>
      <c r="J274" s="61"/>
      <c r="K274" s="61"/>
      <c r="L274" s="61"/>
      <c r="M274" s="61"/>
      <c r="O274" s="61"/>
      <c r="P274" s="64"/>
      <c r="Q274" s="64"/>
      <c r="R274" s="64"/>
      <c r="AF274" s="61"/>
      <c r="AG274" s="61"/>
      <c r="AH274" s="61"/>
      <c r="AI274" s="61"/>
      <c r="AJ274" s="61"/>
      <c r="AO274" s="64"/>
      <c r="AP274" s="61"/>
      <c r="AQ274" s="61"/>
      <c r="AR274" s="61"/>
      <c r="AS274" s="61"/>
      <c r="BA274" s="61"/>
      <c r="BB274" s="61"/>
      <c r="BC274" s="61"/>
      <c r="BD274" s="61"/>
      <c r="BE274" s="61"/>
      <c r="BW274" s="61"/>
      <c r="BX274" s="61"/>
      <c r="BY274" s="61"/>
      <c r="BZ274" s="61"/>
      <c r="CA274" s="61"/>
      <c r="CE274" s="61"/>
      <c r="CF274" s="61"/>
      <c r="CG274" s="61"/>
      <c r="CH274" s="61"/>
      <c r="CI274" s="61"/>
    </row>
    <row r="275" spans="2:87">
      <c r="B275" s="61"/>
      <c r="C275" s="64"/>
      <c r="D275" s="64"/>
      <c r="E275" s="61"/>
      <c r="F275" s="61"/>
      <c r="G275" s="64"/>
      <c r="H275" s="64"/>
      <c r="I275" s="61"/>
      <c r="J275" s="61"/>
      <c r="K275" s="61"/>
      <c r="L275" s="61"/>
      <c r="M275" s="61"/>
      <c r="O275" s="61"/>
      <c r="P275" s="64"/>
      <c r="Q275" s="64"/>
      <c r="R275" s="64"/>
      <c r="AF275" s="61"/>
      <c r="AG275" s="61"/>
      <c r="AH275" s="61"/>
      <c r="AI275" s="61"/>
      <c r="AJ275" s="61"/>
      <c r="AO275" s="64"/>
      <c r="AP275" s="61"/>
      <c r="AQ275" s="61"/>
      <c r="AR275" s="61"/>
      <c r="AS275" s="61"/>
      <c r="BA275" s="61"/>
      <c r="BB275" s="61"/>
      <c r="BC275" s="61"/>
      <c r="BD275" s="61"/>
      <c r="BE275" s="61"/>
      <c r="BW275" s="61"/>
      <c r="BX275" s="61"/>
      <c r="BY275" s="61"/>
      <c r="BZ275" s="61"/>
      <c r="CA275" s="61"/>
      <c r="CE275" s="61"/>
      <c r="CF275" s="61"/>
      <c r="CG275" s="61"/>
      <c r="CH275" s="61"/>
      <c r="CI275" s="61"/>
    </row>
    <row r="276" spans="2:87">
      <c r="B276" s="61"/>
      <c r="C276" s="64"/>
      <c r="D276" s="64"/>
      <c r="E276" s="61"/>
      <c r="F276" s="61"/>
      <c r="G276" s="64"/>
      <c r="H276" s="64"/>
      <c r="I276" s="61"/>
      <c r="J276" s="61"/>
      <c r="K276" s="61"/>
      <c r="L276" s="61"/>
      <c r="M276" s="61"/>
      <c r="O276" s="61"/>
      <c r="P276" s="64"/>
      <c r="Q276" s="64"/>
      <c r="R276" s="64"/>
      <c r="AF276" s="61"/>
      <c r="AG276" s="61"/>
      <c r="AH276" s="61"/>
      <c r="AI276" s="61"/>
      <c r="AJ276" s="61"/>
      <c r="AO276" s="64"/>
      <c r="AP276" s="61"/>
      <c r="AQ276" s="61"/>
      <c r="AR276" s="61"/>
      <c r="AS276" s="61"/>
      <c r="BA276" s="61"/>
      <c r="BB276" s="61"/>
      <c r="BC276" s="61"/>
      <c r="BD276" s="61"/>
      <c r="BE276" s="61"/>
      <c r="BW276" s="61"/>
      <c r="BX276" s="61"/>
      <c r="BY276" s="61"/>
      <c r="BZ276" s="61"/>
      <c r="CA276" s="61"/>
      <c r="CE276" s="61"/>
      <c r="CF276" s="61"/>
      <c r="CG276" s="61"/>
      <c r="CH276" s="61"/>
      <c r="CI276" s="61"/>
    </row>
    <row r="277" spans="2:87">
      <c r="B277" s="61"/>
      <c r="C277" s="64"/>
      <c r="D277" s="64"/>
      <c r="E277" s="61"/>
      <c r="F277" s="61"/>
      <c r="G277" s="64"/>
      <c r="H277" s="64"/>
      <c r="I277" s="61"/>
      <c r="J277" s="61"/>
      <c r="K277" s="61"/>
      <c r="L277" s="61"/>
      <c r="M277" s="61"/>
      <c r="O277" s="61"/>
      <c r="P277" s="64"/>
      <c r="Q277" s="64"/>
      <c r="R277" s="64"/>
      <c r="AF277" s="61"/>
      <c r="AG277" s="61"/>
      <c r="AH277" s="61"/>
      <c r="AI277" s="61"/>
      <c r="AJ277" s="61"/>
      <c r="AO277" s="64"/>
      <c r="AP277" s="61"/>
      <c r="AQ277" s="61"/>
      <c r="AR277" s="61"/>
      <c r="AS277" s="61"/>
      <c r="BA277" s="61"/>
      <c r="BB277" s="61"/>
      <c r="BC277" s="61"/>
      <c r="BD277" s="61"/>
      <c r="BE277" s="61"/>
      <c r="BW277" s="61"/>
      <c r="BX277" s="61"/>
      <c r="BY277" s="61"/>
      <c r="BZ277" s="61"/>
      <c r="CA277" s="61"/>
      <c r="CE277" s="61"/>
      <c r="CF277" s="61"/>
      <c r="CG277" s="61"/>
      <c r="CH277" s="61"/>
      <c r="CI277" s="61"/>
    </row>
    <row r="278" spans="2:87">
      <c r="B278" s="61"/>
      <c r="C278" s="64"/>
      <c r="D278" s="64"/>
      <c r="E278" s="61"/>
      <c r="F278" s="61"/>
      <c r="G278" s="64"/>
      <c r="H278" s="64"/>
      <c r="I278" s="61"/>
      <c r="J278" s="61"/>
      <c r="K278" s="61"/>
      <c r="L278" s="61"/>
      <c r="M278" s="61"/>
      <c r="O278" s="61"/>
      <c r="P278" s="64"/>
      <c r="Q278" s="64"/>
      <c r="R278" s="64"/>
      <c r="AF278" s="61"/>
      <c r="AG278" s="61"/>
      <c r="AH278" s="61"/>
      <c r="AI278" s="61"/>
      <c r="AJ278" s="61"/>
      <c r="AO278" s="64"/>
      <c r="AP278" s="61"/>
      <c r="AQ278" s="61"/>
      <c r="AR278" s="61"/>
      <c r="AS278" s="61"/>
      <c r="BA278" s="61"/>
      <c r="BB278" s="61"/>
      <c r="BC278" s="61"/>
      <c r="BD278" s="61"/>
      <c r="BE278" s="61"/>
      <c r="BW278" s="61"/>
      <c r="BX278" s="61"/>
      <c r="BY278" s="61"/>
      <c r="BZ278" s="61"/>
      <c r="CA278" s="61"/>
      <c r="CE278" s="61"/>
      <c r="CF278" s="61"/>
      <c r="CG278" s="61"/>
      <c r="CH278" s="61"/>
      <c r="CI278" s="61"/>
    </row>
    <row r="279" spans="2:87">
      <c r="B279" s="61"/>
      <c r="C279" s="64"/>
      <c r="D279" s="64"/>
      <c r="E279" s="61"/>
      <c r="F279" s="61"/>
      <c r="G279" s="64"/>
      <c r="H279" s="64"/>
      <c r="I279" s="61"/>
      <c r="J279" s="61"/>
      <c r="K279" s="61"/>
      <c r="L279" s="61"/>
      <c r="M279" s="61"/>
      <c r="O279" s="61"/>
      <c r="P279" s="64"/>
      <c r="Q279" s="64"/>
      <c r="R279" s="64"/>
      <c r="AF279" s="61"/>
      <c r="AG279" s="61"/>
      <c r="AH279" s="61"/>
      <c r="AI279" s="61"/>
      <c r="AJ279" s="61"/>
      <c r="AO279" s="64"/>
      <c r="AP279" s="61"/>
      <c r="AQ279" s="61"/>
      <c r="AR279" s="61"/>
      <c r="AS279" s="61"/>
      <c r="BA279" s="61"/>
      <c r="BB279" s="61"/>
      <c r="BC279" s="61"/>
      <c r="BD279" s="61"/>
      <c r="BE279" s="61"/>
      <c r="BW279" s="61"/>
      <c r="BX279" s="61"/>
      <c r="BY279" s="61"/>
      <c r="BZ279" s="61"/>
      <c r="CA279" s="61"/>
      <c r="CE279" s="61"/>
      <c r="CF279" s="61"/>
      <c r="CG279" s="61"/>
      <c r="CH279" s="61"/>
      <c r="CI279" s="61"/>
    </row>
    <row r="280" spans="2:87">
      <c r="B280" s="61"/>
      <c r="C280" s="64"/>
      <c r="D280" s="64"/>
      <c r="E280" s="61"/>
      <c r="F280" s="61"/>
      <c r="G280" s="64"/>
      <c r="H280" s="64"/>
      <c r="I280" s="61"/>
      <c r="J280" s="61"/>
      <c r="K280" s="61"/>
      <c r="L280" s="61"/>
      <c r="M280" s="61"/>
      <c r="O280" s="61"/>
      <c r="P280" s="64"/>
      <c r="Q280" s="64"/>
      <c r="R280" s="64"/>
      <c r="AF280" s="61"/>
      <c r="AG280" s="61"/>
      <c r="AH280" s="61"/>
      <c r="AI280" s="61"/>
      <c r="AJ280" s="61"/>
      <c r="AO280" s="64"/>
      <c r="AP280" s="61"/>
      <c r="AQ280" s="61"/>
      <c r="AR280" s="61"/>
      <c r="AS280" s="61"/>
      <c r="BA280" s="61"/>
      <c r="BB280" s="61"/>
      <c r="BC280" s="61"/>
      <c r="BD280" s="61"/>
      <c r="BE280" s="61"/>
      <c r="BW280" s="61"/>
      <c r="BX280" s="61"/>
      <c r="BY280" s="61"/>
      <c r="BZ280" s="61"/>
      <c r="CA280" s="61"/>
      <c r="CE280" s="61"/>
      <c r="CF280" s="61"/>
      <c r="CG280" s="61"/>
      <c r="CH280" s="61"/>
      <c r="CI280" s="61"/>
    </row>
    <row r="281" spans="2:87">
      <c r="B281" s="61"/>
      <c r="C281" s="64"/>
      <c r="D281" s="64"/>
      <c r="E281" s="61"/>
      <c r="F281" s="61"/>
      <c r="G281" s="64"/>
      <c r="H281" s="64"/>
      <c r="I281" s="61"/>
      <c r="J281" s="61"/>
      <c r="K281" s="61"/>
      <c r="L281" s="61"/>
      <c r="M281" s="61"/>
      <c r="O281" s="61"/>
      <c r="P281" s="64"/>
      <c r="Q281" s="64"/>
      <c r="R281" s="64"/>
      <c r="AF281" s="61"/>
      <c r="AG281" s="61"/>
      <c r="AH281" s="61"/>
      <c r="AI281" s="61"/>
      <c r="AJ281" s="61"/>
      <c r="AO281" s="64"/>
      <c r="AP281" s="61"/>
      <c r="AQ281" s="61"/>
      <c r="AR281" s="61"/>
      <c r="AS281" s="61"/>
      <c r="BA281" s="61"/>
      <c r="BB281" s="61"/>
      <c r="BC281" s="61"/>
      <c r="BD281" s="61"/>
      <c r="BE281" s="61"/>
      <c r="BW281" s="61"/>
      <c r="BX281" s="61"/>
      <c r="BY281" s="61"/>
      <c r="BZ281" s="61"/>
      <c r="CA281" s="61"/>
      <c r="CE281" s="61"/>
      <c r="CF281" s="61"/>
      <c r="CG281" s="61"/>
      <c r="CH281" s="61"/>
      <c r="CI281" s="61"/>
    </row>
    <row r="282" spans="2:87">
      <c r="B282" s="61"/>
      <c r="C282" s="64"/>
      <c r="D282" s="64"/>
      <c r="E282" s="61"/>
      <c r="F282" s="61"/>
      <c r="G282" s="64"/>
      <c r="H282" s="64"/>
      <c r="I282" s="61"/>
      <c r="J282" s="61"/>
      <c r="K282" s="61"/>
      <c r="L282" s="61"/>
      <c r="M282" s="61"/>
      <c r="O282" s="61"/>
      <c r="P282" s="64"/>
      <c r="Q282" s="64"/>
      <c r="R282" s="64"/>
      <c r="AF282" s="61"/>
      <c r="AG282" s="61"/>
      <c r="AH282" s="61"/>
      <c r="AI282" s="61"/>
      <c r="AJ282" s="61"/>
      <c r="AO282" s="64"/>
      <c r="AP282" s="61"/>
      <c r="AQ282" s="61"/>
      <c r="AR282" s="61"/>
      <c r="AS282" s="61"/>
      <c r="BA282" s="61"/>
      <c r="BB282" s="61"/>
      <c r="BC282" s="61"/>
      <c r="BD282" s="61"/>
      <c r="BE282" s="61"/>
      <c r="BW282" s="61"/>
      <c r="BX282" s="61"/>
      <c r="BY282" s="61"/>
      <c r="BZ282" s="61"/>
      <c r="CA282" s="61"/>
      <c r="CE282" s="61"/>
      <c r="CF282" s="61"/>
      <c r="CG282" s="61"/>
      <c r="CH282" s="61"/>
      <c r="CI282" s="61"/>
    </row>
    <row r="283" spans="2:87">
      <c r="B283" s="61"/>
      <c r="C283" s="64"/>
      <c r="D283" s="64"/>
      <c r="E283" s="61"/>
      <c r="F283" s="61"/>
      <c r="G283" s="64"/>
      <c r="H283" s="64"/>
      <c r="I283" s="61"/>
      <c r="J283" s="61"/>
      <c r="K283" s="61"/>
      <c r="L283" s="61"/>
      <c r="M283" s="61"/>
      <c r="O283" s="61"/>
      <c r="P283" s="64"/>
      <c r="Q283" s="64"/>
      <c r="R283" s="64"/>
      <c r="AF283" s="61"/>
      <c r="AG283" s="61"/>
      <c r="AH283" s="61"/>
      <c r="AI283" s="61"/>
      <c r="AJ283" s="61"/>
      <c r="AO283" s="64"/>
      <c r="AP283" s="61"/>
      <c r="AQ283" s="61"/>
      <c r="AR283" s="61"/>
      <c r="AS283" s="61"/>
      <c r="BA283" s="61"/>
      <c r="BB283" s="61"/>
      <c r="BC283" s="61"/>
      <c r="BD283" s="61"/>
      <c r="BE283" s="61"/>
      <c r="BW283" s="61"/>
      <c r="BX283" s="61"/>
      <c r="BY283" s="61"/>
      <c r="BZ283" s="61"/>
      <c r="CA283" s="61"/>
      <c r="CE283" s="61"/>
      <c r="CF283" s="61"/>
      <c r="CG283" s="61"/>
      <c r="CH283" s="61"/>
      <c r="CI283" s="61"/>
    </row>
    <row r="284" spans="2:87">
      <c r="B284" s="61"/>
      <c r="C284" s="64"/>
      <c r="D284" s="64"/>
      <c r="E284" s="61"/>
      <c r="F284" s="61"/>
      <c r="G284" s="64"/>
      <c r="H284" s="64"/>
      <c r="I284" s="61"/>
      <c r="J284" s="61"/>
      <c r="K284" s="61"/>
      <c r="L284" s="61"/>
      <c r="M284" s="61"/>
      <c r="O284" s="61"/>
      <c r="P284" s="64"/>
      <c r="Q284" s="64"/>
      <c r="R284" s="64"/>
      <c r="AF284" s="61"/>
      <c r="AG284" s="61"/>
      <c r="AH284" s="61"/>
      <c r="AI284" s="61"/>
      <c r="AJ284" s="61"/>
      <c r="AO284" s="64"/>
      <c r="AP284" s="61"/>
      <c r="AQ284" s="61"/>
      <c r="AR284" s="61"/>
      <c r="AS284" s="61"/>
      <c r="BA284" s="61"/>
      <c r="BB284" s="61"/>
      <c r="BC284" s="61"/>
      <c r="BD284" s="61"/>
      <c r="BE284" s="61"/>
      <c r="BW284" s="61"/>
      <c r="BX284" s="61"/>
      <c r="BY284" s="61"/>
      <c r="BZ284" s="61"/>
      <c r="CA284" s="61"/>
      <c r="CE284" s="61"/>
      <c r="CF284" s="61"/>
      <c r="CG284" s="61"/>
      <c r="CH284" s="61"/>
      <c r="CI284" s="61"/>
    </row>
    <row r="285" spans="2:87">
      <c r="B285" s="61"/>
      <c r="C285" s="64"/>
      <c r="D285" s="64"/>
      <c r="E285" s="61"/>
      <c r="F285" s="61"/>
      <c r="G285" s="64"/>
      <c r="H285" s="64"/>
      <c r="I285" s="61"/>
      <c r="J285" s="61"/>
      <c r="K285" s="61"/>
      <c r="L285" s="61"/>
      <c r="M285" s="61"/>
      <c r="O285" s="61"/>
      <c r="P285" s="64"/>
      <c r="Q285" s="64"/>
      <c r="R285" s="64"/>
      <c r="AF285" s="61"/>
      <c r="AG285" s="61"/>
      <c r="AH285" s="61"/>
      <c r="AI285" s="61"/>
      <c r="AJ285" s="61"/>
      <c r="AO285" s="64"/>
      <c r="AP285" s="61"/>
      <c r="AQ285" s="61"/>
      <c r="AR285" s="61"/>
      <c r="AS285" s="61"/>
      <c r="BA285" s="61"/>
      <c r="BB285" s="61"/>
      <c r="BC285" s="61"/>
      <c r="BD285" s="61"/>
      <c r="BE285" s="61"/>
      <c r="BW285" s="61"/>
      <c r="BX285" s="61"/>
      <c r="BY285" s="61"/>
      <c r="BZ285" s="61"/>
      <c r="CA285" s="61"/>
      <c r="CE285" s="61"/>
      <c r="CF285" s="61"/>
      <c r="CG285" s="61"/>
      <c r="CH285" s="61"/>
      <c r="CI285" s="61"/>
    </row>
    <row r="286" spans="2:87">
      <c r="B286" s="61"/>
      <c r="C286" s="64"/>
      <c r="D286" s="64"/>
      <c r="E286" s="61"/>
      <c r="F286" s="61"/>
      <c r="G286" s="64"/>
      <c r="H286" s="64"/>
      <c r="I286" s="61"/>
      <c r="J286" s="61"/>
      <c r="K286" s="61"/>
      <c r="L286" s="61"/>
      <c r="M286" s="61"/>
      <c r="O286" s="61"/>
      <c r="P286" s="64"/>
      <c r="Q286" s="64"/>
      <c r="R286" s="64"/>
      <c r="AF286" s="61"/>
      <c r="AG286" s="61"/>
      <c r="AH286" s="61"/>
      <c r="AI286" s="61"/>
      <c r="AJ286" s="61"/>
      <c r="AO286" s="64"/>
      <c r="AP286" s="61"/>
      <c r="AQ286" s="61"/>
      <c r="AR286" s="61"/>
      <c r="AS286" s="61"/>
      <c r="BA286" s="61"/>
      <c r="BB286" s="61"/>
      <c r="BC286" s="61"/>
      <c r="BD286" s="61"/>
      <c r="BE286" s="61"/>
      <c r="BW286" s="61"/>
      <c r="BX286" s="61"/>
      <c r="BY286" s="61"/>
      <c r="BZ286" s="61"/>
      <c r="CA286" s="61"/>
      <c r="CE286" s="61"/>
      <c r="CF286" s="61"/>
      <c r="CG286" s="61"/>
      <c r="CH286" s="61"/>
      <c r="CI286" s="61"/>
    </row>
    <row r="287" spans="2:87">
      <c r="B287" s="61"/>
      <c r="C287" s="64"/>
      <c r="D287" s="64"/>
      <c r="E287" s="61"/>
      <c r="F287" s="61"/>
      <c r="G287" s="64"/>
      <c r="H287" s="64"/>
      <c r="I287" s="61"/>
      <c r="J287" s="61"/>
      <c r="K287" s="61"/>
      <c r="L287" s="61"/>
      <c r="M287" s="61"/>
      <c r="O287" s="61"/>
      <c r="P287" s="64"/>
      <c r="Q287" s="64"/>
      <c r="R287" s="64"/>
      <c r="AF287" s="61"/>
      <c r="AG287" s="61"/>
      <c r="AH287" s="61"/>
      <c r="AI287" s="61"/>
      <c r="AJ287" s="61"/>
      <c r="AO287" s="64"/>
      <c r="AP287" s="61"/>
      <c r="AQ287" s="61"/>
      <c r="AR287" s="61"/>
      <c r="AS287" s="61"/>
      <c r="BA287" s="61"/>
      <c r="BB287" s="61"/>
      <c r="BC287" s="61"/>
      <c r="BD287" s="61"/>
      <c r="BE287" s="61"/>
      <c r="BW287" s="61"/>
      <c r="BX287" s="61"/>
      <c r="BY287" s="61"/>
      <c r="BZ287" s="61"/>
      <c r="CA287" s="61"/>
      <c r="CE287" s="61"/>
      <c r="CF287" s="61"/>
      <c r="CG287" s="61"/>
      <c r="CH287" s="61"/>
      <c r="CI287" s="61"/>
    </row>
    <row r="288" spans="2:87">
      <c r="B288" s="61"/>
      <c r="C288" s="64"/>
      <c r="D288" s="64"/>
      <c r="E288" s="61"/>
      <c r="F288" s="61"/>
      <c r="G288" s="64"/>
      <c r="H288" s="64"/>
      <c r="I288" s="61"/>
      <c r="J288" s="61"/>
      <c r="K288" s="61"/>
      <c r="L288" s="61"/>
      <c r="M288" s="61"/>
      <c r="O288" s="61"/>
      <c r="P288" s="64"/>
      <c r="Q288" s="64"/>
      <c r="R288" s="64"/>
      <c r="AF288" s="61"/>
      <c r="AG288" s="61"/>
      <c r="AH288" s="61"/>
      <c r="AI288" s="61"/>
      <c r="AJ288" s="61"/>
      <c r="AO288" s="64"/>
      <c r="AP288" s="61"/>
      <c r="AQ288" s="61"/>
      <c r="AR288" s="61"/>
      <c r="AS288" s="61"/>
      <c r="BA288" s="61"/>
      <c r="BB288" s="61"/>
      <c r="BC288" s="61"/>
      <c r="BD288" s="61"/>
      <c r="BE288" s="61"/>
      <c r="BW288" s="61"/>
      <c r="BX288" s="61"/>
      <c r="BY288" s="61"/>
      <c r="BZ288" s="61"/>
      <c r="CA288" s="61"/>
      <c r="CE288" s="61"/>
      <c r="CF288" s="61"/>
      <c r="CG288" s="61"/>
      <c r="CH288" s="61"/>
      <c r="CI288" s="61"/>
    </row>
    <row r="289" spans="2:87">
      <c r="B289" s="61"/>
      <c r="C289" s="64"/>
      <c r="D289" s="64"/>
      <c r="E289" s="61"/>
      <c r="F289" s="61"/>
      <c r="G289" s="64"/>
      <c r="H289" s="64"/>
      <c r="I289" s="61"/>
      <c r="J289" s="61"/>
      <c r="K289" s="61"/>
      <c r="L289" s="61"/>
      <c r="M289" s="61"/>
      <c r="O289" s="61"/>
      <c r="P289" s="64"/>
      <c r="Q289" s="64"/>
      <c r="R289" s="64"/>
      <c r="AF289" s="61"/>
      <c r="AG289" s="61"/>
      <c r="AH289" s="61"/>
      <c r="AI289" s="61"/>
      <c r="AJ289" s="61"/>
      <c r="AO289" s="64"/>
      <c r="AP289" s="61"/>
      <c r="AQ289" s="61"/>
      <c r="AR289" s="61"/>
      <c r="AS289" s="61"/>
      <c r="BA289" s="61"/>
      <c r="BB289" s="61"/>
      <c r="BC289" s="61"/>
      <c r="BD289" s="61"/>
      <c r="BE289" s="61"/>
      <c r="BW289" s="61"/>
      <c r="BX289" s="61"/>
      <c r="BY289" s="61"/>
      <c r="BZ289" s="61"/>
      <c r="CA289" s="61"/>
      <c r="CE289" s="61"/>
      <c r="CF289" s="61"/>
      <c r="CG289" s="61"/>
      <c r="CH289" s="61"/>
      <c r="CI289" s="61"/>
    </row>
    <row r="290" spans="2:87">
      <c r="B290" s="61"/>
      <c r="C290" s="64"/>
      <c r="D290" s="64"/>
      <c r="E290" s="61"/>
      <c r="F290" s="61"/>
      <c r="G290" s="64"/>
      <c r="H290" s="64"/>
      <c r="I290" s="61"/>
      <c r="J290" s="61"/>
      <c r="K290" s="61"/>
      <c r="L290" s="61"/>
      <c r="M290" s="61"/>
      <c r="O290" s="61"/>
      <c r="P290" s="64"/>
      <c r="Q290" s="64"/>
      <c r="R290" s="64"/>
      <c r="AF290" s="61"/>
      <c r="AG290" s="61"/>
      <c r="AH290" s="61"/>
      <c r="AI290" s="61"/>
      <c r="AJ290" s="61"/>
      <c r="AO290" s="64"/>
      <c r="AP290" s="61"/>
      <c r="AQ290" s="61"/>
      <c r="AR290" s="61"/>
      <c r="AS290" s="61"/>
      <c r="BA290" s="61"/>
      <c r="BB290" s="61"/>
      <c r="BC290" s="61"/>
      <c r="BD290" s="61"/>
      <c r="BE290" s="61"/>
      <c r="BW290" s="61"/>
      <c r="BX290" s="61"/>
      <c r="BY290" s="61"/>
      <c r="BZ290" s="61"/>
      <c r="CA290" s="61"/>
      <c r="CE290" s="61"/>
      <c r="CF290" s="61"/>
      <c r="CG290" s="61"/>
      <c r="CH290" s="61"/>
      <c r="CI290" s="61"/>
    </row>
    <row r="291" spans="2:87">
      <c r="B291" s="61"/>
      <c r="C291" s="64"/>
      <c r="D291" s="64"/>
      <c r="E291" s="61"/>
      <c r="F291" s="61"/>
      <c r="G291" s="64"/>
      <c r="H291" s="64"/>
      <c r="I291" s="61"/>
      <c r="J291" s="61"/>
      <c r="K291" s="61"/>
      <c r="L291" s="61"/>
      <c r="M291" s="61"/>
      <c r="O291" s="61"/>
      <c r="P291" s="64"/>
      <c r="Q291" s="64"/>
      <c r="R291" s="64"/>
      <c r="AF291" s="61"/>
      <c r="AG291" s="61"/>
      <c r="AH291" s="61"/>
      <c r="AI291" s="61"/>
      <c r="AJ291" s="61"/>
      <c r="AO291" s="64"/>
      <c r="AP291" s="61"/>
      <c r="AQ291" s="61"/>
      <c r="AR291" s="61"/>
      <c r="AS291" s="61"/>
      <c r="BA291" s="61"/>
      <c r="BB291" s="61"/>
      <c r="BC291" s="61"/>
      <c r="BD291" s="61"/>
      <c r="BE291" s="61"/>
      <c r="BW291" s="61"/>
      <c r="BX291" s="61"/>
      <c r="BY291" s="61"/>
      <c r="BZ291" s="61"/>
      <c r="CA291" s="61"/>
      <c r="CE291" s="61"/>
      <c r="CF291" s="61"/>
      <c r="CG291" s="61"/>
      <c r="CH291" s="61"/>
      <c r="CI291" s="61"/>
    </row>
    <row r="292" spans="2:87">
      <c r="B292" s="61"/>
      <c r="C292" s="64"/>
      <c r="D292" s="64"/>
      <c r="E292" s="61"/>
      <c r="F292" s="61"/>
      <c r="G292" s="64"/>
      <c r="H292" s="64"/>
      <c r="I292" s="61"/>
      <c r="J292" s="61"/>
      <c r="K292" s="61"/>
      <c r="L292" s="61"/>
      <c r="M292" s="61"/>
      <c r="O292" s="61"/>
      <c r="P292" s="64"/>
      <c r="Q292" s="64"/>
      <c r="R292" s="64"/>
      <c r="AF292" s="61"/>
      <c r="AG292" s="61"/>
      <c r="AH292" s="61"/>
      <c r="AI292" s="61"/>
      <c r="AJ292" s="61"/>
      <c r="AO292" s="64"/>
      <c r="AP292" s="61"/>
      <c r="AQ292" s="61"/>
      <c r="AR292" s="61"/>
      <c r="AS292" s="61"/>
      <c r="BA292" s="61"/>
      <c r="BB292" s="61"/>
      <c r="BC292" s="61"/>
      <c r="BD292" s="61"/>
      <c r="BE292" s="61"/>
      <c r="BW292" s="61"/>
      <c r="BX292" s="61"/>
      <c r="BY292" s="61"/>
      <c r="BZ292" s="61"/>
      <c r="CA292" s="61"/>
      <c r="CE292" s="61"/>
      <c r="CF292" s="61"/>
      <c r="CG292" s="61"/>
      <c r="CH292" s="61"/>
      <c r="CI292" s="61"/>
    </row>
    <row r="293" spans="2:87">
      <c r="B293" s="61"/>
      <c r="C293" s="64"/>
      <c r="D293" s="64"/>
      <c r="E293" s="61"/>
      <c r="F293" s="61"/>
      <c r="G293" s="64"/>
      <c r="H293" s="64"/>
      <c r="I293" s="61"/>
      <c r="J293" s="61"/>
      <c r="K293" s="61"/>
      <c r="L293" s="61"/>
      <c r="M293" s="61"/>
      <c r="O293" s="61"/>
      <c r="P293" s="64"/>
      <c r="Q293" s="64"/>
      <c r="R293" s="64"/>
      <c r="AF293" s="61"/>
      <c r="AG293" s="61"/>
      <c r="AH293" s="61"/>
      <c r="AI293" s="61"/>
      <c r="AJ293" s="61"/>
      <c r="AO293" s="64"/>
      <c r="AP293" s="61"/>
      <c r="AQ293" s="61"/>
      <c r="AR293" s="61"/>
      <c r="AS293" s="61"/>
      <c r="BA293" s="61"/>
      <c r="BB293" s="61"/>
      <c r="BC293" s="61"/>
      <c r="BD293" s="61"/>
      <c r="BE293" s="61"/>
      <c r="BW293" s="61"/>
      <c r="BX293" s="61"/>
      <c r="BY293" s="61"/>
      <c r="BZ293" s="61"/>
      <c r="CA293" s="61"/>
      <c r="CE293" s="61"/>
      <c r="CF293" s="61"/>
      <c r="CG293" s="61"/>
      <c r="CH293" s="61"/>
      <c r="CI293" s="61"/>
    </row>
    <row r="294" spans="2:87">
      <c r="B294" s="61"/>
      <c r="C294" s="64"/>
      <c r="D294" s="64"/>
      <c r="E294" s="61"/>
      <c r="F294" s="61"/>
      <c r="G294" s="64"/>
      <c r="H294" s="64"/>
      <c r="I294" s="61"/>
      <c r="J294" s="61"/>
      <c r="K294" s="61"/>
      <c r="L294" s="61"/>
      <c r="M294" s="61"/>
      <c r="O294" s="61"/>
      <c r="P294" s="64"/>
      <c r="Q294" s="64"/>
      <c r="R294" s="64"/>
      <c r="AF294" s="61"/>
      <c r="AG294" s="61"/>
      <c r="AH294" s="61"/>
      <c r="AI294" s="61"/>
      <c r="AJ294" s="61"/>
      <c r="AO294" s="64"/>
      <c r="AP294" s="61"/>
      <c r="AQ294" s="61"/>
      <c r="AR294" s="61"/>
      <c r="AS294" s="61"/>
      <c r="BA294" s="61"/>
      <c r="BB294" s="61"/>
      <c r="BC294" s="61"/>
      <c r="BD294" s="61"/>
      <c r="BE294" s="61"/>
      <c r="BW294" s="61"/>
      <c r="BX294" s="61"/>
      <c r="BY294" s="61"/>
      <c r="BZ294" s="61"/>
      <c r="CA294" s="61"/>
      <c r="CE294" s="61"/>
      <c r="CF294" s="61"/>
      <c r="CG294" s="61"/>
      <c r="CH294" s="61"/>
      <c r="CI294" s="61"/>
    </row>
    <row r="295" spans="2:87">
      <c r="B295" s="61"/>
      <c r="C295" s="64"/>
      <c r="D295" s="64"/>
      <c r="E295" s="61"/>
      <c r="F295" s="61"/>
      <c r="G295" s="64"/>
      <c r="H295" s="64"/>
      <c r="I295" s="61"/>
      <c r="J295" s="61"/>
      <c r="K295" s="61"/>
      <c r="L295" s="61"/>
      <c r="M295" s="61"/>
      <c r="O295" s="61"/>
      <c r="P295" s="64"/>
      <c r="Q295" s="64"/>
      <c r="R295" s="64"/>
      <c r="AF295" s="61"/>
      <c r="AG295" s="61"/>
      <c r="AH295" s="61"/>
      <c r="AI295" s="61"/>
      <c r="AJ295" s="61"/>
      <c r="AO295" s="64"/>
      <c r="AP295" s="61"/>
      <c r="AQ295" s="61"/>
      <c r="AR295" s="61"/>
      <c r="AS295" s="61"/>
      <c r="BA295" s="61"/>
      <c r="BB295" s="61"/>
      <c r="BC295" s="61"/>
      <c r="BD295" s="61"/>
      <c r="BE295" s="61"/>
      <c r="BW295" s="61"/>
      <c r="BX295" s="61"/>
      <c r="BY295" s="61"/>
      <c r="BZ295" s="61"/>
      <c r="CA295" s="61"/>
      <c r="CE295" s="61"/>
      <c r="CF295" s="61"/>
      <c r="CG295" s="61"/>
      <c r="CH295" s="61"/>
      <c r="CI295" s="61"/>
    </row>
    <row r="296" spans="2:87">
      <c r="B296" s="61"/>
      <c r="C296" s="64"/>
      <c r="D296" s="64"/>
      <c r="E296" s="61"/>
      <c r="F296" s="61"/>
      <c r="G296" s="64"/>
      <c r="H296" s="64"/>
      <c r="I296" s="61"/>
      <c r="J296" s="61"/>
      <c r="K296" s="61"/>
      <c r="L296" s="61"/>
      <c r="M296" s="61"/>
      <c r="O296" s="61"/>
      <c r="P296" s="64"/>
      <c r="Q296" s="64"/>
      <c r="R296" s="64"/>
      <c r="AF296" s="61"/>
      <c r="AG296" s="61"/>
      <c r="AH296" s="61"/>
      <c r="AI296" s="61"/>
      <c r="AJ296" s="61"/>
      <c r="AO296" s="64"/>
      <c r="AP296" s="61"/>
      <c r="AQ296" s="61"/>
      <c r="AR296" s="61"/>
      <c r="AS296" s="61"/>
      <c r="BA296" s="61"/>
      <c r="BB296" s="61"/>
      <c r="BC296" s="61"/>
      <c r="BD296" s="61"/>
      <c r="BE296" s="61"/>
      <c r="BW296" s="61"/>
      <c r="BX296" s="61"/>
      <c r="BY296" s="61"/>
      <c r="BZ296" s="61"/>
      <c r="CA296" s="61"/>
      <c r="CE296" s="61"/>
      <c r="CF296" s="61"/>
      <c r="CG296" s="61"/>
      <c r="CH296" s="61"/>
      <c r="CI296" s="61"/>
    </row>
    <row r="297" spans="2:87">
      <c r="B297" s="61"/>
      <c r="C297" s="64"/>
      <c r="D297" s="64"/>
      <c r="E297" s="61"/>
      <c r="F297" s="61"/>
      <c r="G297" s="64"/>
      <c r="H297" s="64"/>
      <c r="I297" s="61"/>
      <c r="J297" s="61"/>
      <c r="K297" s="61"/>
      <c r="L297" s="61"/>
      <c r="M297" s="61"/>
      <c r="O297" s="61"/>
      <c r="P297" s="64"/>
      <c r="Q297" s="64"/>
      <c r="R297" s="64"/>
      <c r="AF297" s="61"/>
      <c r="AG297" s="61"/>
      <c r="AH297" s="61"/>
      <c r="AI297" s="61"/>
      <c r="AJ297" s="61"/>
      <c r="AO297" s="64"/>
      <c r="AP297" s="61"/>
      <c r="AQ297" s="61"/>
      <c r="AR297" s="61"/>
      <c r="AS297" s="61"/>
      <c r="BA297" s="61"/>
      <c r="BB297" s="61"/>
      <c r="BC297" s="61"/>
      <c r="BD297" s="61"/>
      <c r="BE297" s="61"/>
      <c r="BW297" s="61"/>
      <c r="BX297" s="61"/>
      <c r="BY297" s="61"/>
      <c r="BZ297" s="61"/>
      <c r="CA297" s="61"/>
      <c r="CE297" s="61"/>
      <c r="CF297" s="61"/>
      <c r="CG297" s="61"/>
      <c r="CH297" s="61"/>
      <c r="CI297" s="61"/>
    </row>
    <row r="298" spans="2:87">
      <c r="B298" s="61"/>
      <c r="C298" s="64"/>
      <c r="D298" s="64"/>
      <c r="E298" s="61"/>
      <c r="F298" s="61"/>
      <c r="G298" s="64"/>
      <c r="H298" s="64"/>
      <c r="I298" s="61"/>
      <c r="J298" s="61"/>
      <c r="K298" s="61"/>
      <c r="L298" s="61"/>
      <c r="M298" s="61"/>
      <c r="O298" s="61"/>
      <c r="P298" s="64"/>
      <c r="Q298" s="64"/>
      <c r="R298" s="64"/>
      <c r="AF298" s="61"/>
      <c r="AG298" s="61"/>
      <c r="AH298" s="61"/>
      <c r="AI298" s="61"/>
      <c r="AJ298" s="61"/>
      <c r="AO298" s="64"/>
      <c r="AP298" s="61"/>
      <c r="AQ298" s="61"/>
      <c r="AR298" s="61"/>
      <c r="AS298" s="61"/>
      <c r="BA298" s="61"/>
      <c r="BB298" s="61"/>
      <c r="BC298" s="61"/>
      <c r="BD298" s="61"/>
      <c r="BE298" s="61"/>
      <c r="BW298" s="61"/>
      <c r="BX298" s="61"/>
      <c r="BY298" s="61"/>
      <c r="BZ298" s="61"/>
      <c r="CA298" s="61"/>
      <c r="CE298" s="61"/>
      <c r="CF298" s="61"/>
      <c r="CG298" s="61"/>
      <c r="CH298" s="61"/>
      <c r="CI298" s="61"/>
    </row>
    <row r="299" spans="2:87">
      <c r="B299" s="61"/>
      <c r="C299" s="64"/>
      <c r="D299" s="64"/>
      <c r="E299" s="61"/>
      <c r="F299" s="61"/>
      <c r="G299" s="64"/>
      <c r="H299" s="64"/>
      <c r="I299" s="61"/>
      <c r="J299" s="61"/>
      <c r="K299" s="61"/>
      <c r="L299" s="61"/>
      <c r="M299" s="61"/>
      <c r="O299" s="61"/>
      <c r="P299" s="64"/>
      <c r="Q299" s="64"/>
      <c r="R299" s="64"/>
      <c r="AF299" s="61"/>
      <c r="AG299" s="61"/>
      <c r="AH299" s="61"/>
      <c r="AI299" s="61"/>
      <c r="AJ299" s="61"/>
      <c r="AO299" s="64"/>
      <c r="AP299" s="61"/>
      <c r="AQ299" s="61"/>
      <c r="AR299" s="61"/>
      <c r="AS299" s="61"/>
      <c r="BA299" s="61"/>
      <c r="BB299" s="61"/>
      <c r="BC299" s="61"/>
      <c r="BD299" s="61"/>
      <c r="BE299" s="61"/>
      <c r="BW299" s="61"/>
      <c r="BX299" s="61"/>
      <c r="BY299" s="61"/>
      <c r="BZ299" s="61"/>
      <c r="CA299" s="61"/>
      <c r="CE299" s="61"/>
      <c r="CF299" s="61"/>
      <c r="CG299" s="61"/>
      <c r="CH299" s="61"/>
      <c r="CI299" s="61"/>
    </row>
    <row r="300" spans="2:87">
      <c r="B300" s="61"/>
      <c r="C300" s="64"/>
      <c r="D300" s="64"/>
      <c r="E300" s="61"/>
      <c r="F300" s="61"/>
      <c r="G300" s="64"/>
      <c r="H300" s="64"/>
      <c r="I300" s="61"/>
      <c r="J300" s="61"/>
      <c r="K300" s="61"/>
      <c r="L300" s="61"/>
      <c r="M300" s="61"/>
      <c r="O300" s="61"/>
      <c r="P300" s="64"/>
      <c r="Q300" s="64"/>
      <c r="R300" s="64"/>
      <c r="AF300" s="61"/>
      <c r="AG300" s="61"/>
      <c r="AH300" s="61"/>
      <c r="AI300" s="61"/>
      <c r="AJ300" s="61"/>
      <c r="AO300" s="64"/>
      <c r="AP300" s="61"/>
      <c r="AQ300" s="61"/>
      <c r="AR300" s="61"/>
      <c r="AS300" s="61"/>
      <c r="BA300" s="61"/>
      <c r="BB300" s="61"/>
      <c r="BC300" s="61"/>
      <c r="BD300" s="61"/>
      <c r="BE300" s="61"/>
      <c r="BW300" s="61"/>
      <c r="BX300" s="61"/>
      <c r="BY300" s="61"/>
      <c r="BZ300" s="61"/>
      <c r="CA300" s="61"/>
      <c r="CE300" s="61"/>
      <c r="CF300" s="61"/>
      <c r="CG300" s="61"/>
      <c r="CH300" s="61"/>
      <c r="CI300" s="61"/>
    </row>
    <row r="301" spans="2:87">
      <c r="B301" s="61"/>
      <c r="C301" s="64"/>
      <c r="D301" s="64"/>
      <c r="E301" s="61"/>
      <c r="F301" s="61"/>
      <c r="G301" s="64"/>
      <c r="H301" s="64"/>
      <c r="I301" s="61"/>
      <c r="J301" s="61"/>
      <c r="K301" s="61"/>
      <c r="L301" s="61"/>
      <c r="M301" s="61"/>
      <c r="O301" s="61"/>
      <c r="P301" s="64"/>
      <c r="Q301" s="64"/>
      <c r="R301" s="64"/>
      <c r="AF301" s="61"/>
      <c r="AG301" s="61"/>
      <c r="AH301" s="61"/>
      <c r="AI301" s="61"/>
      <c r="AJ301" s="61"/>
      <c r="AO301" s="64"/>
      <c r="AP301" s="61"/>
      <c r="AQ301" s="61"/>
      <c r="AR301" s="61"/>
      <c r="AS301" s="61"/>
      <c r="BA301" s="61"/>
      <c r="BB301" s="61"/>
      <c r="BC301" s="61"/>
      <c r="BD301" s="61"/>
      <c r="BE301" s="61"/>
      <c r="BW301" s="61"/>
      <c r="BX301" s="61"/>
      <c r="BY301" s="61"/>
      <c r="BZ301" s="61"/>
      <c r="CA301" s="61"/>
      <c r="CE301" s="61"/>
      <c r="CF301" s="61"/>
      <c r="CG301" s="61"/>
      <c r="CH301" s="61"/>
      <c r="CI301" s="61"/>
    </row>
    <row r="302" spans="2:87">
      <c r="B302" s="61"/>
      <c r="C302" s="64"/>
      <c r="D302" s="64"/>
      <c r="E302" s="61"/>
      <c r="F302" s="61"/>
      <c r="G302" s="64"/>
      <c r="H302" s="64"/>
      <c r="I302" s="61"/>
      <c r="J302" s="61"/>
      <c r="K302" s="61"/>
      <c r="L302" s="61"/>
      <c r="M302" s="61"/>
      <c r="O302" s="61"/>
      <c r="P302" s="64"/>
      <c r="Q302" s="64"/>
      <c r="R302" s="64"/>
      <c r="AF302" s="61"/>
      <c r="AG302" s="61"/>
      <c r="AH302" s="61"/>
      <c r="AI302" s="61"/>
      <c r="AJ302" s="61"/>
      <c r="AO302" s="64"/>
      <c r="AP302" s="61"/>
      <c r="AQ302" s="61"/>
      <c r="AR302" s="61"/>
      <c r="AS302" s="61"/>
      <c r="BA302" s="61"/>
      <c r="BB302" s="61"/>
      <c r="BC302" s="61"/>
      <c r="BD302" s="61"/>
      <c r="BE302" s="61"/>
      <c r="BW302" s="61"/>
      <c r="BX302" s="61"/>
      <c r="BY302" s="61"/>
      <c r="BZ302" s="61"/>
      <c r="CA302" s="61"/>
      <c r="CE302" s="61"/>
      <c r="CF302" s="61"/>
      <c r="CG302" s="61"/>
      <c r="CH302" s="61"/>
      <c r="CI302" s="61"/>
    </row>
    <row r="303" spans="2:87">
      <c r="B303" s="61"/>
      <c r="C303" s="64"/>
      <c r="D303" s="64"/>
      <c r="E303" s="61"/>
      <c r="F303" s="61"/>
      <c r="G303" s="64"/>
      <c r="H303" s="64"/>
      <c r="I303" s="61"/>
      <c r="J303" s="61"/>
      <c r="K303" s="61"/>
      <c r="L303" s="61"/>
      <c r="M303" s="61"/>
      <c r="O303" s="61"/>
      <c r="P303" s="64"/>
      <c r="Q303" s="64"/>
      <c r="R303" s="64"/>
      <c r="AF303" s="61"/>
      <c r="AG303" s="61"/>
      <c r="AH303" s="61"/>
      <c r="AI303" s="61"/>
      <c r="AJ303" s="61"/>
      <c r="AO303" s="64"/>
      <c r="AP303" s="61"/>
      <c r="AQ303" s="61"/>
      <c r="AR303" s="61"/>
      <c r="AS303" s="61"/>
      <c r="BA303" s="61"/>
      <c r="BB303" s="61"/>
      <c r="BC303" s="61"/>
      <c r="BD303" s="61"/>
      <c r="BE303" s="61"/>
      <c r="BW303" s="61"/>
      <c r="BX303" s="61"/>
      <c r="BY303" s="61"/>
      <c r="BZ303" s="61"/>
      <c r="CA303" s="61"/>
      <c r="CE303" s="61"/>
      <c r="CF303" s="61"/>
      <c r="CG303" s="61"/>
      <c r="CH303" s="61"/>
      <c r="CI303" s="61"/>
    </row>
    <row r="304" spans="2:87">
      <c r="B304" s="61"/>
      <c r="C304" s="64"/>
      <c r="D304" s="64"/>
      <c r="E304" s="61"/>
      <c r="F304" s="61"/>
      <c r="G304" s="64"/>
      <c r="H304" s="64"/>
      <c r="I304" s="61"/>
      <c r="J304" s="61"/>
      <c r="K304" s="61"/>
      <c r="L304" s="61"/>
      <c r="M304" s="61"/>
      <c r="O304" s="61"/>
      <c r="P304" s="64"/>
      <c r="Q304" s="64"/>
      <c r="R304" s="64"/>
      <c r="AF304" s="61"/>
      <c r="AG304" s="61"/>
      <c r="AH304" s="61"/>
      <c r="AI304" s="61"/>
      <c r="AJ304" s="61"/>
      <c r="AO304" s="64"/>
      <c r="AP304" s="61"/>
      <c r="AQ304" s="61"/>
      <c r="AR304" s="61"/>
      <c r="AS304" s="61"/>
      <c r="BA304" s="61"/>
      <c r="BB304" s="61"/>
      <c r="BC304" s="61"/>
      <c r="BD304" s="61"/>
      <c r="BE304" s="61"/>
      <c r="BW304" s="61"/>
      <c r="BX304" s="61"/>
      <c r="BY304" s="61"/>
      <c r="BZ304" s="61"/>
      <c r="CA304" s="61"/>
      <c r="CE304" s="61"/>
      <c r="CF304" s="61"/>
      <c r="CG304" s="61"/>
      <c r="CH304" s="61"/>
      <c r="CI304" s="61"/>
    </row>
    <row r="305" spans="2:87">
      <c r="B305" s="61"/>
      <c r="C305" s="64"/>
      <c r="D305" s="64"/>
      <c r="E305" s="61"/>
      <c r="F305" s="61"/>
      <c r="G305" s="64"/>
      <c r="H305" s="64"/>
      <c r="I305" s="61"/>
      <c r="J305" s="61"/>
      <c r="K305" s="61"/>
      <c r="L305" s="61"/>
      <c r="M305" s="61"/>
      <c r="O305" s="61"/>
      <c r="P305" s="64"/>
      <c r="Q305" s="64"/>
      <c r="R305" s="64"/>
      <c r="AF305" s="61"/>
      <c r="AG305" s="61"/>
      <c r="AH305" s="61"/>
      <c r="AI305" s="61"/>
      <c r="AJ305" s="61"/>
      <c r="AO305" s="64"/>
      <c r="AP305" s="61"/>
      <c r="AQ305" s="61"/>
      <c r="AR305" s="61"/>
      <c r="AS305" s="61"/>
      <c r="BA305" s="61"/>
      <c r="BB305" s="61"/>
      <c r="BC305" s="61"/>
      <c r="BD305" s="61"/>
      <c r="BE305" s="61"/>
      <c r="BW305" s="61"/>
      <c r="BX305" s="61"/>
      <c r="BY305" s="61"/>
      <c r="BZ305" s="61"/>
      <c r="CA305" s="61"/>
      <c r="CE305" s="61"/>
      <c r="CF305" s="61"/>
      <c r="CG305" s="61"/>
      <c r="CH305" s="61"/>
      <c r="CI305" s="61"/>
    </row>
    <row r="306" spans="2:87">
      <c r="B306" s="61"/>
      <c r="C306" s="64"/>
      <c r="D306" s="64"/>
      <c r="E306" s="61"/>
      <c r="F306" s="61"/>
      <c r="G306" s="64"/>
      <c r="H306" s="64"/>
      <c r="I306" s="61"/>
      <c r="J306" s="61"/>
      <c r="K306" s="61"/>
      <c r="L306" s="61"/>
      <c r="M306" s="61"/>
      <c r="O306" s="61"/>
      <c r="P306" s="64"/>
      <c r="Q306" s="64"/>
      <c r="R306" s="64"/>
      <c r="AF306" s="61"/>
      <c r="AG306" s="61"/>
      <c r="AH306" s="61"/>
      <c r="AI306" s="61"/>
      <c r="AJ306" s="61"/>
      <c r="AO306" s="64"/>
      <c r="AP306" s="61"/>
      <c r="AQ306" s="61"/>
      <c r="AR306" s="61"/>
      <c r="AS306" s="61"/>
      <c r="BA306" s="61"/>
      <c r="BB306" s="61"/>
      <c r="BC306" s="61"/>
      <c r="BD306" s="61"/>
      <c r="BE306" s="61"/>
      <c r="BW306" s="61"/>
      <c r="BX306" s="61"/>
      <c r="BY306" s="61"/>
      <c r="BZ306" s="61"/>
      <c r="CA306" s="61"/>
      <c r="CE306" s="61"/>
      <c r="CF306" s="61"/>
      <c r="CG306" s="61"/>
      <c r="CH306" s="61"/>
      <c r="CI306" s="61"/>
    </row>
  </sheetData>
  <mergeCells count="10">
    <mergeCell ref="CS3:CV4"/>
    <mergeCell ref="B3:H4"/>
    <mergeCell ref="BG3:BK4"/>
    <mergeCell ref="CC3:CD4"/>
    <mergeCell ref="CK3:CN4"/>
    <mergeCell ref="O3:R4"/>
    <mergeCell ref="BR3:BV4"/>
    <mergeCell ref="Y3:AE4"/>
    <mergeCell ref="AL3:AO4"/>
    <mergeCell ref="AU3:AY4"/>
  </mergeCells>
  <phoneticPr fontId="3" type="noConversion"/>
  <conditionalFormatting pivot="1" sqref="C12:C208">
    <cfRule type="colorScale" priority="47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D12:D208">
    <cfRule type="colorScale" priority="46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G12:G208">
    <cfRule type="colorScale" priority="44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H12:H208">
    <cfRule type="colorScale" priority="43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E12:E208">
    <cfRule type="iconSet" priority="42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F12:F208">
    <cfRule type="iconSet" priority="41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P12:Q208">
    <cfRule type="colorScale" priority="40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P12:Q208">
    <cfRule type="colorScale" priority="39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Z13:Z41 AB13:AB41">
    <cfRule type="iconSet" priority="37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AA13:AA41 AC13:AC41">
    <cfRule type="colorScale" priority="33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AM12:AN40">
    <cfRule type="colorScale" priority="32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AW12:AW14 AW16:AW20">
    <cfRule type="iconSet" priority="31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AX12:AX14 AX16:AX20">
    <cfRule type="colorScale" priority="30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AY12:AY14 AY16:AY20">
    <cfRule type="iconSet" priority="29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BJ12:BJ19">
    <cfRule type="colorScale" priority="28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BK12:BK19">
    <cfRule type="colorScale" priority="27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BI12:BI19">
    <cfRule type="iconSet" priority="26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BU18:BU23">
    <cfRule type="colorScale" priority="25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BV18:BV23">
    <cfRule type="colorScale" priority="24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CD12:CD19">
    <cfRule type="colorScale" priority="22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CL12:CL30">
    <cfRule type="colorScale" priority="19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CM12:CM30">
    <cfRule type="colorScale" priority="16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CN12:CN30">
    <cfRule type="colorScale" priority="13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BT18:BT23">
    <cfRule type="iconSet" priority="12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P12:Q208">
    <cfRule type="cellIs" dxfId="677" priority="10" operator="equal">
      <formula>0</formula>
    </cfRule>
  </conditionalFormatting>
  <conditionalFormatting pivot="1" sqref="AA13:AA41 AC13:AC41">
    <cfRule type="cellIs" dxfId="676" priority="7" operator="equal">
      <formula>0</formula>
    </cfRule>
  </conditionalFormatting>
  <conditionalFormatting pivot="1" sqref="AM12:AN40">
    <cfRule type="cellIs" dxfId="675" priority="4" operator="equal">
      <formula>0</formula>
    </cfRule>
  </conditionalFormatting>
  <conditionalFormatting pivot="1" sqref="CT12:CT14">
    <cfRule type="colorScale" priority="3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CU12:CU14">
    <cfRule type="colorScale" priority="2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CV12:CV14">
    <cfRule type="colorScale" priority="1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pageMargins left="0.7" right="0.7" top="0.75" bottom="0.75" header="0.3" footer="0.3"/>
  <pageSetup paperSize="9" orientation="portrait" r:id="rId11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5">
    <tabColor rgb="FF92D050"/>
  </sheetPr>
  <dimension ref="A1:AH72"/>
  <sheetViews>
    <sheetView zoomScale="80" zoomScaleNormal="80" workbookViewId="0">
      <selection activeCell="AL39" sqref="AL39"/>
    </sheetView>
  </sheetViews>
  <sheetFormatPr defaultRowHeight="15"/>
  <cols>
    <col min="1" max="1" width="4.5703125" style="16" customWidth="1"/>
    <col min="2" max="8" width="9.140625" style="16"/>
    <col min="9" max="9" width="8" style="16" customWidth="1"/>
    <col min="10" max="16384" width="9.140625" style="16"/>
  </cols>
  <sheetData>
    <row r="1" spans="1:34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</row>
    <row r="2" spans="1:34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</row>
    <row r="3" spans="1:34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</row>
    <row r="4" spans="1:34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</row>
    <row r="5" spans="1:34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</row>
    <row r="6" spans="1:34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</row>
    <row r="7" spans="1:34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</row>
    <row r="8" spans="1:34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</row>
    <row r="9" spans="1:34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1:34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</row>
    <row r="11" spans="1:34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</row>
    <row r="12" spans="1:34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</row>
    <row r="13" spans="1:34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</row>
    <row r="14" spans="1:34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</row>
    <row r="15" spans="1:34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</row>
    <row r="16" spans="1:34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</row>
    <row r="17" spans="1:34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</row>
    <row r="18" spans="1:34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</row>
    <row r="19" spans="1:34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</row>
    <row r="20" spans="1:34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</row>
    <row r="21" spans="1:34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</row>
    <row r="22" spans="1:34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</row>
    <row r="23" spans="1:34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</row>
    <row r="24" spans="1:34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</row>
    <row r="25" spans="1:34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</row>
    <row r="26" spans="1:34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</row>
    <row r="27" spans="1:34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</row>
    <row r="28" spans="1:34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</row>
    <row r="29" spans="1:34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</row>
    <row r="30" spans="1:34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</row>
    <row r="31" spans="1:34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1:34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</row>
    <row r="33" spans="1:34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</row>
    <row r="34" spans="1:34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</row>
    <row r="35" spans="1:34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</row>
    <row r="36" spans="1:34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</row>
    <row r="37" spans="1:34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</row>
    <row r="38" spans="1:34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</row>
    <row r="39" spans="1:34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</row>
    <row r="40" spans="1:34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</row>
    <row r="41" spans="1:34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</row>
    <row r="42" spans="1:34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</row>
    <row r="43" spans="1:34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</row>
    <row r="44" spans="1:34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</row>
    <row r="45" spans="1:34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</row>
    <row r="46" spans="1:34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</row>
    <row r="47" spans="1:34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</row>
    <row r="48" spans="1:34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</row>
    <row r="49" spans="1:34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</row>
    <row r="50" spans="1:34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</row>
    <row r="51" spans="1:34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</row>
    <row r="52" spans="1:34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</row>
    <row r="53" spans="1:34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</row>
    <row r="54" spans="1:34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</row>
    <row r="55" spans="1:34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</row>
    <row r="56" spans="1:34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</row>
    <row r="57" spans="1:34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</row>
    <row r="58" spans="1:34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</row>
    <row r="59" spans="1:34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</row>
    <row r="60" spans="1:34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</row>
    <row r="61" spans="1:34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</row>
    <row r="62" spans="1:34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</row>
    <row r="63" spans="1:34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</row>
    <row r="64" spans="1:34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</row>
    <row r="65" spans="1:34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</row>
    <row r="66" spans="1:34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</row>
    <row r="67" spans="1:34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</row>
    <row r="68" spans="1:34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</row>
    <row r="69" spans="1:34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</row>
    <row r="70" spans="1:34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</row>
    <row r="71" spans="1:34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</row>
    <row r="72" spans="1:34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7"/>
  <dimension ref="A1:E20"/>
  <sheetViews>
    <sheetView workbookViewId="0">
      <selection activeCell="B17" sqref="B17"/>
    </sheetView>
  </sheetViews>
  <sheetFormatPr defaultRowHeight="15"/>
  <cols>
    <col min="1" max="1" width="7" style="1" customWidth="1"/>
    <col min="2" max="2" width="101.140625" style="1" customWidth="1"/>
    <col min="3" max="3" width="9.140625" style="1"/>
    <col min="4" max="4" width="10.140625" style="10" customWidth="1"/>
    <col min="5" max="5" width="94.28515625" style="1" customWidth="1"/>
    <col min="6" max="16384" width="9.140625" style="1"/>
  </cols>
  <sheetData>
    <row r="1" spans="1:5">
      <c r="A1" s="161" t="s">
        <v>12000</v>
      </c>
      <c r="B1" s="161"/>
      <c r="E1" s="14"/>
    </row>
    <row r="2" spans="1:5">
      <c r="A2" s="2">
        <v>1</v>
      </c>
      <c r="B2" s="1" t="s">
        <v>11882</v>
      </c>
      <c r="D2" s="11"/>
    </row>
    <row r="3" spans="1:5">
      <c r="A3" s="2">
        <v>2</v>
      </c>
      <c r="B3" s="1" t="s">
        <v>11923</v>
      </c>
      <c r="D3" s="11"/>
    </row>
    <row r="4" spans="1:5" ht="30">
      <c r="A4" s="2">
        <v>3</v>
      </c>
      <c r="B4" s="1" t="s">
        <v>11904</v>
      </c>
      <c r="D4" s="11"/>
    </row>
    <row r="5" spans="1:5" ht="30">
      <c r="A5" s="2">
        <v>4</v>
      </c>
      <c r="B5" s="1" t="s">
        <v>11924</v>
      </c>
      <c r="D5" s="11"/>
    </row>
    <row r="6" spans="1:5" ht="30">
      <c r="A6" s="2">
        <v>5</v>
      </c>
      <c r="B6" s="1" t="s">
        <v>11905</v>
      </c>
      <c r="D6" s="11"/>
    </row>
    <row r="7" spans="1:5" ht="60">
      <c r="A7" s="2">
        <v>6</v>
      </c>
      <c r="B7" s="1" t="s">
        <v>11926</v>
      </c>
      <c r="D7" s="11"/>
    </row>
    <row r="8" spans="1:5">
      <c r="A8" s="2">
        <v>7</v>
      </c>
      <c r="B8" s="1" t="s">
        <v>11906</v>
      </c>
      <c r="D8" s="11"/>
    </row>
    <row r="9" spans="1:5" ht="45">
      <c r="A9" s="2">
        <v>8</v>
      </c>
      <c r="B9" s="1" t="s">
        <v>62</v>
      </c>
      <c r="D9" s="11"/>
    </row>
    <row r="10" spans="1:5">
      <c r="A10" s="2">
        <v>10</v>
      </c>
      <c r="B10" s="1" t="s">
        <v>11925</v>
      </c>
    </row>
    <row r="11" spans="1:5" ht="30">
      <c r="A11" s="1">
        <v>11</v>
      </c>
      <c r="B11" s="1" t="s">
        <v>12001</v>
      </c>
      <c r="D11" s="11"/>
    </row>
    <row r="12" spans="1:5">
      <c r="D12" s="11"/>
    </row>
    <row r="13" spans="1:5">
      <c r="B13" s="4"/>
      <c r="D13" s="11"/>
    </row>
    <row r="14" spans="1:5">
      <c r="B14" s="5" t="s">
        <v>11970</v>
      </c>
      <c r="D14" s="11"/>
    </row>
    <row r="15" spans="1:5">
      <c r="B15" s="13" t="s">
        <v>11927</v>
      </c>
      <c r="D15" s="11"/>
    </row>
    <row r="16" spans="1:5">
      <c r="B16" s="1" t="s">
        <v>11972</v>
      </c>
      <c r="D16" s="11"/>
    </row>
    <row r="17" spans="4:4">
      <c r="D17" s="11"/>
    </row>
    <row r="18" spans="4:4">
      <c r="D18" s="11"/>
    </row>
    <row r="19" spans="4:4">
      <c r="D19" s="11"/>
    </row>
    <row r="20" spans="4:4">
      <c r="D20" s="11"/>
    </row>
  </sheetData>
  <mergeCells count="1">
    <mergeCell ref="A1:B1"/>
  </mergeCells>
  <phoneticPr fontId="3" type="noConversion"/>
  <hyperlinks>
    <hyperlink ref="B15" r:id="rId1"/>
  </hyperlinks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8"/>
  <dimension ref="A1:Z6756"/>
  <sheetViews>
    <sheetView zoomScale="80" zoomScaleNormal="80" workbookViewId="0">
      <selection activeCell="E15" sqref="E15"/>
    </sheetView>
  </sheetViews>
  <sheetFormatPr defaultRowHeight="15"/>
  <cols>
    <col min="2" max="2" width="8.42578125" customWidth="1"/>
    <col min="3" max="3" width="77" customWidth="1"/>
    <col min="4" max="4" width="16.140625" customWidth="1"/>
    <col min="5" max="5" width="38.140625" customWidth="1"/>
    <col min="6" max="6" width="15.42578125" customWidth="1"/>
    <col min="7" max="7" width="10.140625" bestFit="1" customWidth="1"/>
    <col min="13" max="13" width="16.5703125" bestFit="1" customWidth="1"/>
    <col min="14" max="14" width="14.28515625" customWidth="1"/>
    <col min="17" max="17" width="11" customWidth="1"/>
    <col min="21" max="22" width="10.5703125" customWidth="1"/>
    <col min="25" max="25" width="18.7109375" customWidth="1"/>
    <col min="26" max="26" width="36.5703125" customWidth="1"/>
    <col min="28" max="28" width="25.7109375" customWidth="1"/>
  </cols>
  <sheetData>
    <row r="1" spans="1:26">
      <c r="A1" s="105" t="s">
        <v>11835</v>
      </c>
      <c r="B1" s="105" t="s">
        <v>11836</v>
      </c>
      <c r="C1" s="105" t="s">
        <v>11837</v>
      </c>
      <c r="D1" s="105" t="s">
        <v>11838</v>
      </c>
      <c r="E1" s="105" t="s">
        <v>11839</v>
      </c>
      <c r="F1" s="105" t="s">
        <v>11840</v>
      </c>
      <c r="G1" s="105" t="s">
        <v>11841</v>
      </c>
      <c r="H1" s="9"/>
    </row>
    <row r="2" spans="1:26">
      <c r="A2" s="100">
        <v>1</v>
      </c>
      <c r="B2" s="101" t="s">
        <v>115</v>
      </c>
      <c r="C2" s="101" t="s">
        <v>116</v>
      </c>
      <c r="D2" s="101" t="s">
        <v>117</v>
      </c>
      <c r="E2" s="101" t="s">
        <v>118</v>
      </c>
      <c r="F2" s="101" t="s">
        <v>119</v>
      </c>
      <c r="G2" s="101" t="s">
        <v>5848</v>
      </c>
      <c r="T2" s="12"/>
      <c r="U2" s="12"/>
      <c r="V2" s="12"/>
      <c r="W2" s="12"/>
      <c r="X2" s="12"/>
    </row>
    <row r="3" spans="1:26">
      <c r="A3" s="100">
        <v>2</v>
      </c>
      <c r="B3" s="101" t="s">
        <v>120</v>
      </c>
      <c r="C3" s="101" t="s">
        <v>121</v>
      </c>
      <c r="D3" s="101" t="s">
        <v>122</v>
      </c>
      <c r="E3" s="101" t="s">
        <v>123</v>
      </c>
      <c r="F3" s="101" t="s">
        <v>119</v>
      </c>
      <c r="G3" s="101" t="s">
        <v>5848</v>
      </c>
      <c r="K3" s="162" t="s">
        <v>28</v>
      </c>
      <c r="L3" s="162"/>
      <c r="N3" s="162" t="s">
        <v>36</v>
      </c>
      <c r="O3" s="162"/>
      <c r="P3" s="3"/>
      <c r="R3" s="163" t="s">
        <v>11896</v>
      </c>
      <c r="S3" s="163"/>
      <c r="T3" s="12"/>
      <c r="U3" s="12"/>
      <c r="V3" s="12"/>
      <c r="W3" s="12"/>
      <c r="X3" s="12"/>
    </row>
    <row r="4" spans="1:26">
      <c r="A4" s="100">
        <v>3</v>
      </c>
      <c r="B4" s="101" t="s">
        <v>5849</v>
      </c>
      <c r="C4" s="101" t="s">
        <v>5850</v>
      </c>
      <c r="D4" s="101" t="s">
        <v>139</v>
      </c>
      <c r="E4" s="101" t="s">
        <v>182</v>
      </c>
      <c r="F4" s="101" t="s">
        <v>119</v>
      </c>
      <c r="G4" s="101" t="s">
        <v>10956</v>
      </c>
      <c r="K4" s="6">
        <v>1</v>
      </c>
      <c r="L4" s="6" t="s">
        <v>29</v>
      </c>
      <c r="N4" s="7" t="s">
        <v>40</v>
      </c>
      <c r="O4" s="7">
        <v>1</v>
      </c>
      <c r="P4" s="3">
        <v>0.45833333333333331</v>
      </c>
      <c r="R4">
        <v>1</v>
      </c>
      <c r="S4" t="s">
        <v>11952</v>
      </c>
      <c r="T4" s="12"/>
      <c r="U4" s="12" t="str">
        <f t="shared" ref="U4:U14" si="0">TEXT(R4,"ММММ")</f>
        <v>Январь</v>
      </c>
      <c r="V4" s="12"/>
      <c r="W4" s="12"/>
      <c r="X4" s="12"/>
      <c r="Y4" s="72" t="s">
        <v>11978</v>
      </c>
      <c r="Z4" t="s">
        <v>11987</v>
      </c>
    </row>
    <row r="5" spans="1:26">
      <c r="A5" s="100">
        <v>4</v>
      </c>
      <c r="B5" s="101" t="s">
        <v>12002</v>
      </c>
      <c r="C5" s="101" t="s">
        <v>12003</v>
      </c>
      <c r="D5" s="101" t="s">
        <v>139</v>
      </c>
      <c r="E5" s="101" t="s">
        <v>227</v>
      </c>
      <c r="F5" s="101" t="s">
        <v>119</v>
      </c>
      <c r="G5" s="101" t="s">
        <v>5848</v>
      </c>
      <c r="K5" s="6">
        <v>2</v>
      </c>
      <c r="L5" s="6" t="s">
        <v>30</v>
      </c>
      <c r="N5" s="7" t="s">
        <v>41</v>
      </c>
      <c r="O5" s="7">
        <v>2</v>
      </c>
      <c r="P5" s="3">
        <v>0.60416666666666663</v>
      </c>
      <c r="R5">
        <v>2</v>
      </c>
      <c r="S5" t="s">
        <v>11953</v>
      </c>
      <c r="T5" s="12"/>
      <c r="U5" s="12" t="str">
        <f t="shared" si="0"/>
        <v>Январь</v>
      </c>
      <c r="V5" s="12"/>
      <c r="W5" s="12"/>
      <c r="X5" s="12"/>
      <c r="Y5" s="73">
        <v>40147</v>
      </c>
      <c r="Z5" s="74">
        <v>-0.70445574625160534</v>
      </c>
    </row>
    <row r="6" spans="1:26">
      <c r="A6" s="100">
        <v>5</v>
      </c>
      <c r="B6" s="101" t="s">
        <v>124</v>
      </c>
      <c r="C6" s="101" t="s">
        <v>125</v>
      </c>
      <c r="D6" s="101" t="s">
        <v>126</v>
      </c>
      <c r="E6" s="101" t="s">
        <v>127</v>
      </c>
      <c r="F6" s="101" t="s">
        <v>119</v>
      </c>
      <c r="G6" s="101" t="s">
        <v>5848</v>
      </c>
      <c r="K6" s="6">
        <v>3</v>
      </c>
      <c r="L6" s="6" t="s">
        <v>31</v>
      </c>
      <c r="N6" s="8" t="s">
        <v>42</v>
      </c>
      <c r="O6" s="7">
        <v>3</v>
      </c>
      <c r="P6" s="3">
        <v>0.66666666666666663</v>
      </c>
      <c r="R6">
        <v>3</v>
      </c>
      <c r="S6" t="s">
        <v>11954</v>
      </c>
      <c r="T6" s="12"/>
      <c r="U6" s="12" t="str">
        <f t="shared" si="0"/>
        <v>Январь</v>
      </c>
      <c r="V6" s="12"/>
      <c r="W6" s="12"/>
      <c r="X6" s="12"/>
      <c r="Y6" s="73">
        <v>40150</v>
      </c>
      <c r="Z6" s="74">
        <v>0.20826593975491414</v>
      </c>
    </row>
    <row r="7" spans="1:26">
      <c r="A7" s="100">
        <v>6</v>
      </c>
      <c r="B7" s="101" t="s">
        <v>5851</v>
      </c>
      <c r="C7" s="101" t="s">
        <v>5852</v>
      </c>
      <c r="D7" s="101" t="s">
        <v>143</v>
      </c>
      <c r="E7" s="101" t="s">
        <v>327</v>
      </c>
      <c r="F7" s="101" t="s">
        <v>119</v>
      </c>
      <c r="G7" s="101" t="s">
        <v>10956</v>
      </c>
      <c r="K7" s="6">
        <v>4</v>
      </c>
      <c r="L7" s="6" t="s">
        <v>32</v>
      </c>
      <c r="R7">
        <v>4</v>
      </c>
      <c r="S7" t="s">
        <v>11955</v>
      </c>
      <c r="T7" s="12"/>
      <c r="U7" s="12" t="str">
        <f t="shared" si="0"/>
        <v>Январь</v>
      </c>
      <c r="V7" s="12"/>
      <c r="W7" s="12"/>
      <c r="X7" s="12"/>
      <c r="Y7" s="73">
        <v>40151</v>
      </c>
      <c r="Z7" s="74">
        <v>-2.56340252967657E-2</v>
      </c>
    </row>
    <row r="8" spans="1:26">
      <c r="A8" s="100">
        <v>7</v>
      </c>
      <c r="B8" s="101" t="s">
        <v>5853</v>
      </c>
      <c r="C8" s="101" t="s">
        <v>5854</v>
      </c>
      <c r="D8" s="101" t="s">
        <v>139</v>
      </c>
      <c r="E8" s="101" t="s">
        <v>237</v>
      </c>
      <c r="F8" s="101" t="s">
        <v>119</v>
      </c>
      <c r="G8" s="101" t="s">
        <v>10956</v>
      </c>
      <c r="K8" s="6">
        <v>5</v>
      </c>
      <c r="L8" s="6" t="s">
        <v>33</v>
      </c>
      <c r="N8" s="3"/>
      <c r="R8">
        <v>5</v>
      </c>
      <c r="S8" t="s">
        <v>11956</v>
      </c>
      <c r="T8" s="12"/>
      <c r="U8" s="12" t="str">
        <f t="shared" si="0"/>
        <v>Январь</v>
      </c>
      <c r="V8" s="12"/>
      <c r="W8" s="12"/>
      <c r="X8" s="12"/>
      <c r="Y8" s="73">
        <v>40154</v>
      </c>
      <c r="Z8" s="74">
        <v>0.15818078984535239</v>
      </c>
    </row>
    <row r="9" spans="1:26">
      <c r="A9" s="100">
        <v>8</v>
      </c>
      <c r="B9" s="101" t="s">
        <v>128</v>
      </c>
      <c r="C9" s="101" t="s">
        <v>129</v>
      </c>
      <c r="D9" s="101" t="s">
        <v>126</v>
      </c>
      <c r="E9" s="101" t="s">
        <v>701</v>
      </c>
      <c r="F9" s="101" t="s">
        <v>119</v>
      </c>
      <c r="G9" s="101" t="s">
        <v>5848</v>
      </c>
      <c r="K9" s="6">
        <v>6</v>
      </c>
      <c r="L9" s="6" t="s">
        <v>34</v>
      </c>
      <c r="R9">
        <v>6</v>
      </c>
      <c r="S9" t="s">
        <v>11957</v>
      </c>
      <c r="T9" s="12"/>
      <c r="U9" s="12" t="str">
        <f t="shared" si="0"/>
        <v>Январь</v>
      </c>
      <c r="V9" s="12"/>
      <c r="W9" s="12"/>
      <c r="X9" s="12"/>
      <c r="Y9" s="73">
        <v>40155</v>
      </c>
      <c r="Z9" s="74">
        <v>0.15224873093677704</v>
      </c>
    </row>
    <row r="10" spans="1:26">
      <c r="A10" s="100">
        <v>9</v>
      </c>
      <c r="B10" s="101" t="s">
        <v>5855</v>
      </c>
      <c r="C10" s="101" t="s">
        <v>5856</v>
      </c>
      <c r="D10" s="101" t="s">
        <v>143</v>
      </c>
      <c r="E10" s="101" t="s">
        <v>204</v>
      </c>
      <c r="F10" s="101" t="s">
        <v>119</v>
      </c>
      <c r="G10" s="101" t="s">
        <v>10956</v>
      </c>
      <c r="K10" s="6">
        <v>7</v>
      </c>
      <c r="L10" s="6" t="s">
        <v>35</v>
      </c>
      <c r="R10">
        <v>7</v>
      </c>
      <c r="S10" t="s">
        <v>11958</v>
      </c>
      <c r="T10" s="12"/>
      <c r="U10" s="12" t="str">
        <f t="shared" si="0"/>
        <v>Январь</v>
      </c>
      <c r="V10" s="12"/>
      <c r="W10" s="12"/>
      <c r="X10" s="12"/>
      <c r="Y10" s="73">
        <v>40156</v>
      </c>
      <c r="Z10" s="74">
        <v>0.63816316078776003</v>
      </c>
    </row>
    <row r="11" spans="1:26">
      <c r="A11" s="100">
        <v>10</v>
      </c>
      <c r="B11" s="101" t="s">
        <v>97</v>
      </c>
      <c r="C11" s="101" t="s">
        <v>131</v>
      </c>
      <c r="D11" s="101" t="s">
        <v>126</v>
      </c>
      <c r="E11" s="101" t="s">
        <v>132</v>
      </c>
      <c r="F11" s="101" t="s">
        <v>119</v>
      </c>
      <c r="G11" s="101" t="s">
        <v>5848</v>
      </c>
      <c r="R11">
        <v>8</v>
      </c>
      <c r="S11" t="s">
        <v>11959</v>
      </c>
      <c r="T11" s="12"/>
      <c r="U11" s="12" t="str">
        <f t="shared" si="0"/>
        <v>Январь</v>
      </c>
      <c r="V11" s="12"/>
      <c r="W11" s="12"/>
      <c r="X11" s="12"/>
      <c r="Y11" s="73">
        <v>40161</v>
      </c>
      <c r="Z11" s="74">
        <v>-5.3585061360064801E-2</v>
      </c>
    </row>
    <row r="12" spans="1:26">
      <c r="A12" s="100">
        <v>11</v>
      </c>
      <c r="B12" s="101" t="s">
        <v>5857</v>
      </c>
      <c r="C12" s="101" t="s">
        <v>5858</v>
      </c>
      <c r="D12" s="101" t="s">
        <v>117</v>
      </c>
      <c r="E12" s="101" t="s">
        <v>5859</v>
      </c>
      <c r="F12" s="101" t="s">
        <v>119</v>
      </c>
      <c r="G12" s="101" t="s">
        <v>10956</v>
      </c>
      <c r="R12">
        <v>9</v>
      </c>
      <c r="S12" t="s">
        <v>11960</v>
      </c>
      <c r="U12" s="12" t="str">
        <f t="shared" si="0"/>
        <v>Январь</v>
      </c>
      <c r="V12" s="12"/>
      <c r="W12" s="12"/>
      <c r="X12" s="12"/>
      <c r="Y12" s="73">
        <v>40162</v>
      </c>
      <c r="Z12" s="74">
        <v>-0.23694557214929085</v>
      </c>
    </row>
    <row r="13" spans="1:26">
      <c r="A13" s="100">
        <v>12</v>
      </c>
      <c r="B13" s="101" t="s">
        <v>5860</v>
      </c>
      <c r="C13" s="101" t="s">
        <v>5861</v>
      </c>
      <c r="D13" s="101" t="s">
        <v>117</v>
      </c>
      <c r="E13" s="101" t="s">
        <v>3337</v>
      </c>
      <c r="F13" s="101" t="s">
        <v>119</v>
      </c>
      <c r="G13" s="101" t="s">
        <v>10956</v>
      </c>
      <c r="R13">
        <v>10</v>
      </c>
      <c r="S13" t="s">
        <v>11961</v>
      </c>
      <c r="U13" s="12" t="str">
        <f t="shared" si="0"/>
        <v>Январь</v>
      </c>
      <c r="V13" s="12"/>
      <c r="W13" s="12"/>
      <c r="X13" s="12"/>
      <c r="Y13" s="73">
        <v>40163</v>
      </c>
      <c r="Z13" s="74">
        <v>-0.34059676150568013</v>
      </c>
    </row>
    <row r="14" spans="1:26">
      <c r="A14" s="100">
        <v>13</v>
      </c>
      <c r="B14" s="101" t="s">
        <v>10957</v>
      </c>
      <c r="C14" s="101" t="s">
        <v>10958</v>
      </c>
      <c r="D14" s="101" t="s">
        <v>122</v>
      </c>
      <c r="E14" s="101" t="s">
        <v>191</v>
      </c>
      <c r="F14" s="101" t="s">
        <v>136</v>
      </c>
      <c r="G14" s="101" t="s">
        <v>11834</v>
      </c>
      <c r="R14">
        <v>11</v>
      </c>
      <c r="S14" t="s">
        <v>11962</v>
      </c>
      <c r="U14" s="12" t="str">
        <f t="shared" si="0"/>
        <v>Январь</v>
      </c>
      <c r="V14" s="12"/>
      <c r="W14" s="12"/>
      <c r="X14" s="12"/>
      <c r="Y14" s="73">
        <v>40168</v>
      </c>
      <c r="Z14" s="74">
        <v>-0.57145406944148802</v>
      </c>
    </row>
    <row r="15" spans="1:26">
      <c r="A15" s="100">
        <v>14</v>
      </c>
      <c r="B15" s="101" t="s">
        <v>133</v>
      </c>
      <c r="C15" s="101" t="s">
        <v>134</v>
      </c>
      <c r="D15" s="101" t="s">
        <v>122</v>
      </c>
      <c r="E15" s="101" t="s">
        <v>135</v>
      </c>
      <c r="F15" s="101" t="s">
        <v>136</v>
      </c>
      <c r="G15" s="101" t="s">
        <v>5848</v>
      </c>
      <c r="R15">
        <v>12</v>
      </c>
      <c r="S15" t="s">
        <v>11963</v>
      </c>
      <c r="U15" s="12" t="str">
        <f>TEXT(R15,"ММММ")</f>
        <v>Январь</v>
      </c>
      <c r="V15" s="12"/>
      <c r="W15" s="12"/>
      <c r="X15" s="12"/>
      <c r="Y15" s="73">
        <v>40169</v>
      </c>
      <c r="Z15" s="74">
        <v>-0.94958963334156632</v>
      </c>
    </row>
    <row r="16" spans="1:26">
      <c r="A16" s="100">
        <v>15</v>
      </c>
      <c r="B16" s="101" t="s">
        <v>5862</v>
      </c>
      <c r="C16" s="101" t="s">
        <v>5863</v>
      </c>
      <c r="D16" s="101" t="s">
        <v>126</v>
      </c>
      <c r="E16" s="101" t="s">
        <v>496</v>
      </c>
      <c r="F16" s="101" t="s">
        <v>119</v>
      </c>
      <c r="G16" s="101" t="s">
        <v>10956</v>
      </c>
      <c r="U16" s="12"/>
      <c r="V16" s="12"/>
      <c r="W16" s="12"/>
      <c r="X16" s="12"/>
      <c r="Y16" s="73">
        <v>40170</v>
      </c>
      <c r="Z16" s="74">
        <v>-0.90050416819832768</v>
      </c>
    </row>
    <row r="17" spans="1:26">
      <c r="A17" s="100">
        <v>16</v>
      </c>
      <c r="B17" s="101" t="s">
        <v>5864</v>
      </c>
      <c r="C17" s="101" t="s">
        <v>5865</v>
      </c>
      <c r="D17" s="101" t="s">
        <v>139</v>
      </c>
      <c r="E17" s="101" t="s">
        <v>227</v>
      </c>
      <c r="F17" s="101" t="s">
        <v>119</v>
      </c>
      <c r="G17" s="101" t="s">
        <v>10956</v>
      </c>
      <c r="U17" s="12"/>
      <c r="V17" s="12"/>
      <c r="W17" s="12"/>
      <c r="X17" s="12"/>
      <c r="Y17" s="73">
        <v>40171</v>
      </c>
      <c r="Z17" s="74">
        <v>-0.75987224487990024</v>
      </c>
    </row>
    <row r="18" spans="1:26">
      <c r="A18" s="100">
        <v>17</v>
      </c>
      <c r="B18" s="101" t="s">
        <v>137</v>
      </c>
      <c r="C18" s="101" t="s">
        <v>138</v>
      </c>
      <c r="D18" s="101" t="s">
        <v>139</v>
      </c>
      <c r="E18" s="101" t="s">
        <v>140</v>
      </c>
      <c r="F18" s="101" t="s">
        <v>119</v>
      </c>
      <c r="G18" s="101" t="s">
        <v>5848</v>
      </c>
      <c r="U18" s="12"/>
      <c r="V18" s="12"/>
      <c r="W18" s="12"/>
      <c r="X18" s="12"/>
      <c r="Y18" s="73">
        <v>40175</v>
      </c>
      <c r="Z18" s="74">
        <v>-1.0679873432038773</v>
      </c>
    </row>
    <row r="19" spans="1:26">
      <c r="A19" s="100">
        <v>18</v>
      </c>
      <c r="B19" s="101" t="s">
        <v>5866</v>
      </c>
      <c r="C19" s="101" t="s">
        <v>5867</v>
      </c>
      <c r="D19" s="101" t="s">
        <v>143</v>
      </c>
      <c r="E19" s="101" t="s">
        <v>144</v>
      </c>
      <c r="F19" s="101" t="s">
        <v>119</v>
      </c>
      <c r="G19" s="101" t="s">
        <v>10956</v>
      </c>
      <c r="U19" s="12"/>
      <c r="V19" s="12"/>
      <c r="W19" s="12"/>
      <c r="X19" s="12"/>
      <c r="Y19" s="73">
        <v>40176</v>
      </c>
      <c r="Z19" s="74">
        <v>-0.92737375349854945</v>
      </c>
    </row>
    <row r="20" spans="1:26">
      <c r="A20" s="100">
        <v>19</v>
      </c>
      <c r="B20" s="101" t="s">
        <v>5868</v>
      </c>
      <c r="C20" s="101" t="s">
        <v>5869</v>
      </c>
      <c r="D20" s="101" t="s">
        <v>165</v>
      </c>
      <c r="E20" s="101" t="s">
        <v>5870</v>
      </c>
      <c r="F20" s="101" t="s">
        <v>119</v>
      </c>
      <c r="G20" s="101" t="s">
        <v>10956</v>
      </c>
      <c r="U20" s="12"/>
      <c r="V20" s="12"/>
      <c r="W20" s="12"/>
      <c r="X20" s="12"/>
      <c r="Y20" s="73">
        <v>40182</v>
      </c>
      <c r="Z20" s="74">
        <v>-0.92284325194536176</v>
      </c>
    </row>
    <row r="21" spans="1:26">
      <c r="A21" s="100">
        <v>20</v>
      </c>
      <c r="B21" s="101" t="s">
        <v>141</v>
      </c>
      <c r="C21" s="101" t="s">
        <v>142</v>
      </c>
      <c r="D21" s="101" t="s">
        <v>143</v>
      </c>
      <c r="E21" s="101" t="s">
        <v>144</v>
      </c>
      <c r="F21" s="101" t="s">
        <v>145</v>
      </c>
      <c r="G21" s="101" t="s">
        <v>5848</v>
      </c>
      <c r="U21" s="12"/>
      <c r="V21" s="12"/>
      <c r="W21" s="12"/>
      <c r="X21" s="12"/>
      <c r="Y21" s="73">
        <v>40183</v>
      </c>
      <c r="Z21" s="74">
        <v>-0.18770033394731189</v>
      </c>
    </row>
    <row r="22" spans="1:26">
      <c r="A22" s="100">
        <v>21</v>
      </c>
      <c r="B22" s="101" t="s">
        <v>5871</v>
      </c>
      <c r="C22" s="101" t="s">
        <v>5872</v>
      </c>
      <c r="D22" s="101" t="s">
        <v>139</v>
      </c>
      <c r="E22" s="101" t="s">
        <v>258</v>
      </c>
      <c r="F22" s="101" t="s">
        <v>119</v>
      </c>
      <c r="G22" s="101" t="s">
        <v>10956</v>
      </c>
      <c r="U22" s="12"/>
      <c r="V22" s="12"/>
      <c r="W22" s="12"/>
      <c r="X22" s="12"/>
      <c r="Y22" s="73">
        <v>40184</v>
      </c>
      <c r="Z22" s="74">
        <v>2.6865795477001103E-2</v>
      </c>
    </row>
    <row r="23" spans="1:26">
      <c r="A23" s="100">
        <v>22</v>
      </c>
      <c r="B23" s="101" t="s">
        <v>146</v>
      </c>
      <c r="C23" s="101" t="s">
        <v>147</v>
      </c>
      <c r="D23" s="101" t="s">
        <v>126</v>
      </c>
      <c r="E23" s="101" t="s">
        <v>148</v>
      </c>
      <c r="F23" s="101" t="s">
        <v>119</v>
      </c>
      <c r="G23" s="101" t="s">
        <v>5848</v>
      </c>
      <c r="T23" s="12"/>
      <c r="U23" s="12"/>
      <c r="V23" s="12"/>
      <c r="W23" s="12"/>
      <c r="X23" s="12"/>
      <c r="Y23" s="73">
        <v>40185</v>
      </c>
      <c r="Z23" s="74">
        <v>0.71492623043443437</v>
      </c>
    </row>
    <row r="24" spans="1:26">
      <c r="A24" s="100">
        <v>23</v>
      </c>
      <c r="B24" s="101" t="s">
        <v>5873</v>
      </c>
      <c r="C24" s="101" t="s">
        <v>5874</v>
      </c>
      <c r="D24" s="101" t="s">
        <v>139</v>
      </c>
      <c r="E24" s="101" t="s">
        <v>622</v>
      </c>
      <c r="F24" s="101" t="s">
        <v>119</v>
      </c>
      <c r="G24" s="101" t="s">
        <v>10956</v>
      </c>
      <c r="T24" s="12"/>
      <c r="U24" s="12"/>
      <c r="V24" s="12"/>
      <c r="W24" s="12"/>
      <c r="X24" s="12"/>
      <c r="Y24" s="73">
        <v>40232</v>
      </c>
      <c r="Z24" s="74">
        <v>0.68024010051588457</v>
      </c>
    </row>
    <row r="25" spans="1:26">
      <c r="A25" s="100">
        <v>24</v>
      </c>
      <c r="B25" s="101" t="s">
        <v>12004</v>
      </c>
      <c r="C25" s="101" t="s">
        <v>12005</v>
      </c>
      <c r="D25" s="101" t="s">
        <v>126</v>
      </c>
      <c r="E25" s="101" t="s">
        <v>836</v>
      </c>
      <c r="F25" s="101" t="s">
        <v>119</v>
      </c>
      <c r="G25" s="101" t="s">
        <v>10956</v>
      </c>
      <c r="T25" s="12"/>
      <c r="U25" s="12"/>
      <c r="V25" s="12"/>
      <c r="W25" s="12"/>
      <c r="X25" s="12"/>
      <c r="Y25" s="73">
        <v>40234</v>
      </c>
      <c r="Z25" s="74">
        <v>0.94969709986666984</v>
      </c>
    </row>
    <row r="26" spans="1:26">
      <c r="A26" s="100">
        <v>25</v>
      </c>
      <c r="B26" s="101" t="s">
        <v>5875</v>
      </c>
      <c r="C26" s="101" t="s">
        <v>5876</v>
      </c>
      <c r="D26" s="101" t="s">
        <v>126</v>
      </c>
      <c r="E26" s="101" t="s">
        <v>159</v>
      </c>
      <c r="F26" s="101" t="s">
        <v>119</v>
      </c>
      <c r="G26" s="101" t="s">
        <v>10956</v>
      </c>
      <c r="T26" s="12"/>
      <c r="U26" s="12"/>
      <c r="V26" s="12"/>
      <c r="W26" s="12"/>
      <c r="X26" s="12"/>
      <c r="Y26" s="73">
        <v>40235</v>
      </c>
      <c r="Z26" s="74">
        <v>1.0660446736787081</v>
      </c>
    </row>
    <row r="27" spans="1:26">
      <c r="A27" s="100">
        <v>26</v>
      </c>
      <c r="B27" s="101" t="s">
        <v>5877</v>
      </c>
      <c r="C27" s="101" t="s">
        <v>5878</v>
      </c>
      <c r="D27" s="101" t="s">
        <v>139</v>
      </c>
      <c r="E27" s="101" t="s">
        <v>258</v>
      </c>
      <c r="F27" s="101" t="s">
        <v>119</v>
      </c>
      <c r="G27" s="101" t="s">
        <v>10956</v>
      </c>
      <c r="T27" s="12"/>
      <c r="U27" s="12"/>
      <c r="V27" s="12"/>
      <c r="W27" s="12"/>
      <c r="X27" s="12"/>
      <c r="Y27" s="73">
        <v>40267</v>
      </c>
      <c r="Z27" s="74">
        <v>1.257707719143194</v>
      </c>
    </row>
    <row r="28" spans="1:26">
      <c r="A28" s="100">
        <v>27</v>
      </c>
      <c r="B28" s="101" t="s">
        <v>149</v>
      </c>
      <c r="C28" s="101" t="s">
        <v>150</v>
      </c>
      <c r="D28" s="101" t="s">
        <v>151</v>
      </c>
      <c r="E28" s="101" t="s">
        <v>152</v>
      </c>
      <c r="F28" s="101" t="s">
        <v>119</v>
      </c>
      <c r="G28" s="101" t="s">
        <v>5848</v>
      </c>
      <c r="T28" s="12"/>
      <c r="U28" s="12"/>
      <c r="V28" s="12"/>
      <c r="W28" s="12"/>
      <c r="X28" s="12"/>
      <c r="Y28" s="73">
        <v>40315</v>
      </c>
      <c r="Z28" s="74">
        <v>1.1202371431518912</v>
      </c>
    </row>
    <row r="29" spans="1:26">
      <c r="A29" s="100">
        <v>28</v>
      </c>
      <c r="B29" s="101" t="s">
        <v>5879</v>
      </c>
      <c r="C29" s="101" t="s">
        <v>12006</v>
      </c>
      <c r="D29" s="101" t="s">
        <v>126</v>
      </c>
      <c r="E29" s="101" t="s">
        <v>1083</v>
      </c>
      <c r="F29" s="101" t="s">
        <v>119</v>
      </c>
      <c r="G29" s="101" t="s">
        <v>10956</v>
      </c>
      <c r="T29" s="12"/>
      <c r="U29" s="12"/>
      <c r="V29" s="12"/>
      <c r="W29" s="12"/>
      <c r="X29" s="12"/>
    </row>
    <row r="30" spans="1:26">
      <c r="A30" s="100">
        <v>29</v>
      </c>
      <c r="B30" s="101" t="s">
        <v>153</v>
      </c>
      <c r="C30" s="101" t="s">
        <v>154</v>
      </c>
      <c r="D30" s="101" t="s">
        <v>126</v>
      </c>
      <c r="E30" s="101" t="s">
        <v>155</v>
      </c>
      <c r="F30" s="101" t="s">
        <v>119</v>
      </c>
      <c r="G30" s="101" t="s">
        <v>5848</v>
      </c>
      <c r="T30" s="12"/>
      <c r="U30" s="12"/>
      <c r="V30" s="12"/>
      <c r="W30" s="12"/>
      <c r="X30" s="12"/>
    </row>
    <row r="31" spans="1:26">
      <c r="A31" s="100">
        <v>30</v>
      </c>
      <c r="B31" s="101" t="s">
        <v>5880</v>
      </c>
      <c r="C31" s="101" t="s">
        <v>5881</v>
      </c>
      <c r="D31" s="101" t="s">
        <v>165</v>
      </c>
      <c r="E31" s="101" t="s">
        <v>417</v>
      </c>
      <c r="F31" s="101" t="s">
        <v>119</v>
      </c>
      <c r="G31" s="101" t="s">
        <v>10956</v>
      </c>
      <c r="T31" s="12"/>
      <c r="U31" s="12"/>
      <c r="V31" s="12"/>
      <c r="W31" s="12"/>
      <c r="X31" s="12"/>
    </row>
    <row r="32" spans="1:26">
      <c r="A32" s="100">
        <v>31</v>
      </c>
      <c r="B32" s="101" t="s">
        <v>10959</v>
      </c>
      <c r="C32" s="101" t="s">
        <v>10960</v>
      </c>
      <c r="D32" s="101" t="s">
        <v>151</v>
      </c>
      <c r="E32" s="101" t="s">
        <v>1302</v>
      </c>
      <c r="F32" s="101" t="s">
        <v>119</v>
      </c>
      <c r="G32" s="101" t="s">
        <v>11834</v>
      </c>
      <c r="T32" s="12"/>
      <c r="U32" s="12"/>
      <c r="V32" s="12"/>
      <c r="W32" s="12"/>
      <c r="X32" s="12"/>
    </row>
    <row r="33" spans="1:24">
      <c r="A33" s="100">
        <v>32</v>
      </c>
      <c r="B33" s="101" t="s">
        <v>157</v>
      </c>
      <c r="C33" s="101" t="s">
        <v>158</v>
      </c>
      <c r="D33" s="101" t="s">
        <v>126</v>
      </c>
      <c r="E33" s="101" t="s">
        <v>159</v>
      </c>
      <c r="F33" s="101" t="s">
        <v>119</v>
      </c>
      <c r="G33" s="101" t="s">
        <v>5848</v>
      </c>
      <c r="M33" s="15"/>
      <c r="T33" s="12"/>
      <c r="U33" s="12"/>
      <c r="V33" s="12"/>
      <c r="W33" s="12"/>
      <c r="X33" s="12"/>
    </row>
    <row r="34" spans="1:24">
      <c r="A34" s="100">
        <v>33</v>
      </c>
      <c r="B34" s="101" t="s">
        <v>5882</v>
      </c>
      <c r="C34" s="101" t="s">
        <v>5883</v>
      </c>
      <c r="D34" s="101" t="s">
        <v>165</v>
      </c>
      <c r="E34" s="101" t="s">
        <v>5870</v>
      </c>
      <c r="F34" s="101" t="s">
        <v>119</v>
      </c>
      <c r="G34" s="101" t="s">
        <v>10956</v>
      </c>
      <c r="T34" s="12"/>
      <c r="U34" s="12"/>
      <c r="V34" s="12"/>
      <c r="W34" s="12"/>
      <c r="X34" s="12"/>
    </row>
    <row r="35" spans="1:24">
      <c r="A35" s="100">
        <v>34</v>
      </c>
      <c r="B35" s="101" t="s">
        <v>5884</v>
      </c>
      <c r="C35" s="101" t="s">
        <v>5885</v>
      </c>
      <c r="D35" s="101" t="s">
        <v>165</v>
      </c>
      <c r="E35" s="101" t="s">
        <v>194</v>
      </c>
      <c r="F35" s="101" t="s">
        <v>119</v>
      </c>
      <c r="G35" s="101" t="s">
        <v>10956</v>
      </c>
      <c r="T35" s="12"/>
      <c r="U35" s="12"/>
      <c r="V35" s="12"/>
      <c r="W35" s="12"/>
      <c r="X35" s="12"/>
    </row>
    <row r="36" spans="1:24">
      <c r="A36" s="100">
        <v>35</v>
      </c>
      <c r="B36" s="101" t="s">
        <v>160</v>
      </c>
      <c r="C36" s="101" t="s">
        <v>161</v>
      </c>
      <c r="D36" s="101" t="s">
        <v>139</v>
      </c>
      <c r="E36" s="101" t="s">
        <v>162</v>
      </c>
      <c r="F36" s="101" t="s">
        <v>119</v>
      </c>
      <c r="G36" s="101" t="s">
        <v>5848</v>
      </c>
      <c r="T36" s="12"/>
      <c r="U36" s="12"/>
      <c r="V36" s="12"/>
      <c r="W36" s="12"/>
      <c r="X36" s="12"/>
    </row>
    <row r="37" spans="1:24">
      <c r="A37" s="100">
        <v>36</v>
      </c>
      <c r="B37" s="101" t="s">
        <v>163</v>
      </c>
      <c r="C37" s="101" t="s">
        <v>164</v>
      </c>
      <c r="D37" s="101" t="s">
        <v>165</v>
      </c>
      <c r="E37" s="101" t="s">
        <v>166</v>
      </c>
      <c r="F37" s="101" t="s">
        <v>119</v>
      </c>
      <c r="G37" s="101" t="s">
        <v>5848</v>
      </c>
      <c r="T37" s="12"/>
      <c r="U37" s="12"/>
      <c r="V37" s="12"/>
      <c r="W37" s="12"/>
      <c r="X37" s="12"/>
    </row>
    <row r="38" spans="1:24">
      <c r="A38" s="100">
        <v>37</v>
      </c>
      <c r="B38" s="101" t="s">
        <v>5886</v>
      </c>
      <c r="C38" s="101" t="s">
        <v>5887</v>
      </c>
      <c r="D38" s="101" t="s">
        <v>117</v>
      </c>
      <c r="E38" s="101" t="s">
        <v>5888</v>
      </c>
      <c r="F38" s="101" t="s">
        <v>119</v>
      </c>
      <c r="G38" s="101" t="s">
        <v>10956</v>
      </c>
      <c r="T38" s="12"/>
      <c r="U38" s="12"/>
      <c r="V38" s="12"/>
      <c r="W38" s="12"/>
      <c r="X38" s="12"/>
    </row>
    <row r="39" spans="1:24">
      <c r="A39" s="100">
        <v>38</v>
      </c>
      <c r="B39" s="101" t="s">
        <v>167</v>
      </c>
      <c r="C39" s="101" t="s">
        <v>168</v>
      </c>
      <c r="D39" s="101" t="s">
        <v>151</v>
      </c>
      <c r="E39" s="101" t="s">
        <v>169</v>
      </c>
      <c r="F39" s="101" t="s">
        <v>170</v>
      </c>
      <c r="G39" s="101" t="s">
        <v>5848</v>
      </c>
      <c r="T39" s="12"/>
      <c r="U39" s="12"/>
      <c r="V39" s="12"/>
      <c r="W39" s="12"/>
      <c r="X39" s="12"/>
    </row>
    <row r="40" spans="1:24">
      <c r="A40" s="100">
        <v>39</v>
      </c>
      <c r="B40" s="101" t="s">
        <v>5889</v>
      </c>
      <c r="C40" s="101" t="s">
        <v>5890</v>
      </c>
      <c r="D40" s="101" t="s">
        <v>139</v>
      </c>
      <c r="E40" s="101" t="s">
        <v>622</v>
      </c>
      <c r="F40" s="101" t="s">
        <v>119</v>
      </c>
      <c r="G40" s="101" t="s">
        <v>10956</v>
      </c>
      <c r="T40" s="12"/>
      <c r="U40" s="12"/>
      <c r="V40" s="12"/>
      <c r="W40" s="12"/>
      <c r="X40" s="12"/>
    </row>
    <row r="41" spans="1:24">
      <c r="A41" s="100">
        <v>40</v>
      </c>
      <c r="B41" s="101" t="s">
        <v>171</v>
      </c>
      <c r="C41" s="101" t="s">
        <v>12007</v>
      </c>
      <c r="D41" s="101" t="s">
        <v>117</v>
      </c>
      <c r="E41" s="101" t="s">
        <v>7049</v>
      </c>
      <c r="F41" s="101" t="s">
        <v>119</v>
      </c>
      <c r="G41" s="101" t="s">
        <v>5848</v>
      </c>
      <c r="T41" s="12"/>
      <c r="U41" s="12"/>
      <c r="V41" s="12"/>
      <c r="W41" s="12"/>
      <c r="X41" s="12"/>
    </row>
    <row r="42" spans="1:24">
      <c r="A42" s="100">
        <v>41</v>
      </c>
      <c r="B42" s="101" t="s">
        <v>173</v>
      </c>
      <c r="C42" s="101" t="s">
        <v>174</v>
      </c>
      <c r="D42" s="101" t="s">
        <v>122</v>
      </c>
      <c r="E42" s="101" t="s">
        <v>175</v>
      </c>
      <c r="F42" s="101" t="s">
        <v>136</v>
      </c>
      <c r="G42" s="101" t="s">
        <v>5848</v>
      </c>
      <c r="T42" s="12"/>
      <c r="U42" s="12"/>
      <c r="V42" s="12"/>
      <c r="W42" s="12"/>
      <c r="X42" s="12"/>
    </row>
    <row r="43" spans="1:24">
      <c r="A43" s="100">
        <v>42</v>
      </c>
      <c r="B43" s="101" t="s">
        <v>5891</v>
      </c>
      <c r="C43" s="101" t="s">
        <v>5892</v>
      </c>
      <c r="D43" s="101" t="s">
        <v>165</v>
      </c>
      <c r="E43" s="101" t="s">
        <v>417</v>
      </c>
      <c r="F43" s="101" t="s">
        <v>119</v>
      </c>
      <c r="G43" s="101" t="s">
        <v>10956</v>
      </c>
    </row>
    <row r="44" spans="1:24">
      <c r="A44" s="100">
        <v>43</v>
      </c>
      <c r="B44" s="101" t="s">
        <v>5893</v>
      </c>
      <c r="C44" s="101" t="s">
        <v>5894</v>
      </c>
      <c r="D44" s="101" t="s">
        <v>139</v>
      </c>
      <c r="E44" s="101" t="s">
        <v>140</v>
      </c>
      <c r="F44" s="101" t="s">
        <v>119</v>
      </c>
      <c r="G44" s="101" t="s">
        <v>10956</v>
      </c>
    </row>
    <row r="45" spans="1:24">
      <c r="A45" s="100">
        <v>44</v>
      </c>
      <c r="B45" s="101" t="s">
        <v>5895</v>
      </c>
      <c r="C45" s="101" t="s">
        <v>5896</v>
      </c>
      <c r="D45" s="101" t="s">
        <v>151</v>
      </c>
      <c r="E45" s="101" t="s">
        <v>2596</v>
      </c>
      <c r="F45" s="101" t="s">
        <v>119</v>
      </c>
      <c r="G45" s="101" t="s">
        <v>10956</v>
      </c>
    </row>
    <row r="46" spans="1:24">
      <c r="A46" s="100">
        <v>45</v>
      </c>
      <c r="B46" s="101" t="s">
        <v>176</v>
      </c>
      <c r="C46" s="101" t="s">
        <v>177</v>
      </c>
      <c r="D46" s="101" t="s">
        <v>139</v>
      </c>
      <c r="E46" s="101" t="s">
        <v>178</v>
      </c>
      <c r="F46" s="101" t="s">
        <v>119</v>
      </c>
      <c r="G46" s="101" t="s">
        <v>5848</v>
      </c>
    </row>
    <row r="47" spans="1:24">
      <c r="A47" s="100">
        <v>46</v>
      </c>
      <c r="B47" s="101" t="s">
        <v>5897</v>
      </c>
      <c r="C47" s="101" t="s">
        <v>5898</v>
      </c>
      <c r="D47" s="101" t="s">
        <v>117</v>
      </c>
      <c r="E47" s="101" t="s">
        <v>205</v>
      </c>
      <c r="F47" s="101" t="s">
        <v>119</v>
      </c>
      <c r="G47" s="101" t="s">
        <v>10956</v>
      </c>
    </row>
    <row r="48" spans="1:24">
      <c r="A48" s="100">
        <v>47</v>
      </c>
      <c r="B48" s="101" t="s">
        <v>179</v>
      </c>
      <c r="C48" s="101" t="s">
        <v>180</v>
      </c>
      <c r="D48" s="101" t="s">
        <v>139</v>
      </c>
      <c r="E48" s="101" t="s">
        <v>181</v>
      </c>
      <c r="F48" s="101" t="s">
        <v>145</v>
      </c>
      <c r="G48" s="101" t="s">
        <v>5848</v>
      </c>
    </row>
    <row r="49" spans="1:7">
      <c r="A49" s="100">
        <v>48</v>
      </c>
      <c r="B49" s="101" t="s">
        <v>5899</v>
      </c>
      <c r="C49" s="101" t="s">
        <v>12008</v>
      </c>
      <c r="D49" s="101" t="s">
        <v>165</v>
      </c>
      <c r="E49" s="101" t="s">
        <v>417</v>
      </c>
      <c r="F49" s="101" t="s">
        <v>119</v>
      </c>
      <c r="G49" s="101" t="s">
        <v>10956</v>
      </c>
    </row>
    <row r="50" spans="1:7">
      <c r="A50" s="100">
        <v>49</v>
      </c>
      <c r="B50" s="101" t="s">
        <v>5900</v>
      </c>
      <c r="C50" s="101" t="s">
        <v>5901</v>
      </c>
      <c r="D50" s="101" t="s">
        <v>122</v>
      </c>
      <c r="E50" s="101" t="s">
        <v>443</v>
      </c>
      <c r="F50" s="101" t="s">
        <v>119</v>
      </c>
      <c r="G50" s="101" t="s">
        <v>10956</v>
      </c>
    </row>
    <row r="51" spans="1:7">
      <c r="A51" s="100">
        <v>50</v>
      </c>
      <c r="B51" s="102" t="s">
        <v>5902</v>
      </c>
      <c r="C51" s="101" t="s">
        <v>5903</v>
      </c>
      <c r="D51" s="101" t="s">
        <v>139</v>
      </c>
      <c r="E51" s="101" t="s">
        <v>943</v>
      </c>
      <c r="F51" s="101" t="s">
        <v>119</v>
      </c>
      <c r="G51" s="101" t="s">
        <v>10956</v>
      </c>
    </row>
    <row r="52" spans="1:7">
      <c r="A52" s="100">
        <v>51</v>
      </c>
      <c r="B52" s="101" t="s">
        <v>5904</v>
      </c>
      <c r="C52" s="101" t="s">
        <v>5905</v>
      </c>
      <c r="D52" s="101" t="s">
        <v>117</v>
      </c>
      <c r="E52" s="101" t="s">
        <v>523</v>
      </c>
      <c r="F52" s="101" t="s">
        <v>119</v>
      </c>
      <c r="G52" s="101" t="s">
        <v>10956</v>
      </c>
    </row>
    <row r="53" spans="1:7">
      <c r="A53" s="100">
        <v>52</v>
      </c>
      <c r="B53" s="101" t="s">
        <v>183</v>
      </c>
      <c r="C53" s="101" t="s">
        <v>184</v>
      </c>
      <c r="D53" s="101" t="s">
        <v>139</v>
      </c>
      <c r="E53" s="101" t="s">
        <v>185</v>
      </c>
      <c r="F53" s="101" t="s">
        <v>119</v>
      </c>
      <c r="G53" s="101" t="s">
        <v>5848</v>
      </c>
    </row>
    <row r="54" spans="1:7">
      <c r="A54" s="100">
        <v>53</v>
      </c>
      <c r="B54" s="101" t="s">
        <v>5906</v>
      </c>
      <c r="C54" s="101" t="s">
        <v>5907</v>
      </c>
      <c r="D54" s="101" t="s">
        <v>139</v>
      </c>
      <c r="E54" s="101" t="s">
        <v>181</v>
      </c>
      <c r="F54" s="101" t="s">
        <v>288</v>
      </c>
      <c r="G54" s="101" t="s">
        <v>10956</v>
      </c>
    </row>
    <row r="55" spans="1:7">
      <c r="A55" s="100">
        <v>54</v>
      </c>
      <c r="B55" s="101" t="s">
        <v>5908</v>
      </c>
      <c r="C55" s="101" t="s">
        <v>5909</v>
      </c>
      <c r="D55" s="101" t="s">
        <v>122</v>
      </c>
      <c r="E55" s="101" t="s">
        <v>377</v>
      </c>
      <c r="F55" s="101" t="s">
        <v>579</v>
      </c>
      <c r="G55" s="101" t="s">
        <v>10956</v>
      </c>
    </row>
    <row r="56" spans="1:7">
      <c r="A56" s="100">
        <v>55</v>
      </c>
      <c r="B56" s="101" t="s">
        <v>186</v>
      </c>
      <c r="C56" s="101" t="s">
        <v>187</v>
      </c>
      <c r="D56" s="101" t="s">
        <v>122</v>
      </c>
      <c r="E56" s="101" t="s">
        <v>123</v>
      </c>
      <c r="F56" s="101" t="s">
        <v>188</v>
      </c>
      <c r="G56" s="101" t="s">
        <v>5848</v>
      </c>
    </row>
    <row r="57" spans="1:7">
      <c r="A57" s="100">
        <v>56</v>
      </c>
      <c r="B57" s="101" t="s">
        <v>5910</v>
      </c>
      <c r="C57" s="101" t="s">
        <v>5911</v>
      </c>
      <c r="D57" s="101" t="s">
        <v>165</v>
      </c>
      <c r="E57" s="101" t="s">
        <v>417</v>
      </c>
      <c r="F57" s="101" t="s">
        <v>119</v>
      </c>
      <c r="G57" s="101" t="s">
        <v>10956</v>
      </c>
    </row>
    <row r="58" spans="1:7">
      <c r="A58" s="100">
        <v>57</v>
      </c>
      <c r="B58" s="101" t="s">
        <v>189</v>
      </c>
      <c r="C58" s="101" t="s">
        <v>190</v>
      </c>
      <c r="D58" s="101" t="s">
        <v>122</v>
      </c>
      <c r="E58" s="101" t="s">
        <v>191</v>
      </c>
      <c r="F58" s="101" t="s">
        <v>119</v>
      </c>
      <c r="G58" s="101" t="s">
        <v>5848</v>
      </c>
    </row>
    <row r="59" spans="1:7">
      <c r="A59" s="100">
        <v>58</v>
      </c>
      <c r="B59" s="101" t="s">
        <v>5912</v>
      </c>
      <c r="C59" s="101" t="s">
        <v>5913</v>
      </c>
      <c r="D59" s="101" t="s">
        <v>117</v>
      </c>
      <c r="E59" s="101" t="s">
        <v>5326</v>
      </c>
      <c r="F59" s="101" t="s">
        <v>119</v>
      </c>
      <c r="G59" s="101" t="s">
        <v>10956</v>
      </c>
    </row>
    <row r="60" spans="1:7">
      <c r="A60" s="100">
        <v>59</v>
      </c>
      <c r="B60" s="101" t="s">
        <v>192</v>
      </c>
      <c r="C60" s="101" t="s">
        <v>193</v>
      </c>
      <c r="D60" s="101" t="s">
        <v>165</v>
      </c>
      <c r="E60" s="101" t="s">
        <v>194</v>
      </c>
      <c r="F60" s="101" t="s">
        <v>145</v>
      </c>
      <c r="G60" s="101" t="s">
        <v>5848</v>
      </c>
    </row>
    <row r="61" spans="1:7">
      <c r="A61" s="100">
        <v>60</v>
      </c>
      <c r="B61" s="101" t="s">
        <v>5914</v>
      </c>
      <c r="C61" s="101" t="s">
        <v>5915</v>
      </c>
      <c r="D61" s="101" t="s">
        <v>117</v>
      </c>
      <c r="E61" s="101" t="s">
        <v>499</v>
      </c>
      <c r="F61" s="101" t="s">
        <v>119</v>
      </c>
      <c r="G61" s="101" t="s">
        <v>10956</v>
      </c>
    </row>
    <row r="62" spans="1:7">
      <c r="A62" s="100">
        <v>61</v>
      </c>
      <c r="B62" s="101" t="s">
        <v>195</v>
      </c>
      <c r="C62" s="101" t="s">
        <v>196</v>
      </c>
      <c r="D62" s="101" t="s">
        <v>126</v>
      </c>
      <c r="E62" s="101" t="s">
        <v>197</v>
      </c>
      <c r="F62" s="101" t="s">
        <v>119</v>
      </c>
      <c r="G62" s="101" t="s">
        <v>5848</v>
      </c>
    </row>
    <row r="63" spans="1:7">
      <c r="A63" s="100">
        <v>62</v>
      </c>
      <c r="B63" s="101" t="s">
        <v>5916</v>
      </c>
      <c r="C63" s="101" t="s">
        <v>5917</v>
      </c>
      <c r="D63" s="101" t="s">
        <v>126</v>
      </c>
      <c r="E63" s="101" t="s">
        <v>701</v>
      </c>
      <c r="F63" s="101" t="s">
        <v>119</v>
      </c>
      <c r="G63" s="101" t="s">
        <v>10956</v>
      </c>
    </row>
    <row r="64" spans="1:7">
      <c r="A64" s="100">
        <v>63</v>
      </c>
      <c r="B64" s="101" t="s">
        <v>198</v>
      </c>
      <c r="C64" s="101" t="s">
        <v>199</v>
      </c>
      <c r="D64" s="101" t="s">
        <v>126</v>
      </c>
      <c r="E64" s="101" t="s">
        <v>200</v>
      </c>
      <c r="F64" s="101" t="s">
        <v>201</v>
      </c>
      <c r="G64" s="101" t="s">
        <v>5848</v>
      </c>
    </row>
    <row r="65" spans="1:7">
      <c r="A65" s="100">
        <v>64</v>
      </c>
      <c r="B65" s="101" t="s">
        <v>12009</v>
      </c>
      <c r="C65" s="101" t="s">
        <v>12010</v>
      </c>
      <c r="D65" s="101" t="s">
        <v>139</v>
      </c>
      <c r="E65" s="101" t="s">
        <v>1076</v>
      </c>
      <c r="F65" s="101" t="s">
        <v>119</v>
      </c>
      <c r="G65" s="101" t="s">
        <v>10956</v>
      </c>
    </row>
    <row r="66" spans="1:7">
      <c r="A66" s="100">
        <v>65</v>
      </c>
      <c r="B66" s="101" t="s">
        <v>202</v>
      </c>
      <c r="C66" s="101" t="s">
        <v>203</v>
      </c>
      <c r="D66" s="101" t="s">
        <v>143</v>
      </c>
      <c r="E66" s="101" t="s">
        <v>204</v>
      </c>
      <c r="F66" s="101" t="s">
        <v>119</v>
      </c>
      <c r="G66" s="101" t="s">
        <v>5848</v>
      </c>
    </row>
    <row r="67" spans="1:7">
      <c r="A67" s="100">
        <v>66</v>
      </c>
      <c r="B67" s="101" t="s">
        <v>12011</v>
      </c>
      <c r="C67" s="101" t="s">
        <v>12012</v>
      </c>
      <c r="D67" s="101" t="s">
        <v>117</v>
      </c>
      <c r="E67" s="101" t="s">
        <v>5888</v>
      </c>
      <c r="F67" s="101" t="s">
        <v>119</v>
      </c>
      <c r="G67" s="101" t="s">
        <v>10956</v>
      </c>
    </row>
    <row r="68" spans="1:7">
      <c r="A68" s="100">
        <v>67</v>
      </c>
      <c r="B68" s="101" t="s">
        <v>5918</v>
      </c>
      <c r="C68" s="101" t="s">
        <v>5919</v>
      </c>
      <c r="D68" s="101" t="s">
        <v>165</v>
      </c>
      <c r="E68" s="101" t="s">
        <v>417</v>
      </c>
      <c r="F68" s="101" t="s">
        <v>119</v>
      </c>
      <c r="G68" s="101" t="s">
        <v>10956</v>
      </c>
    </row>
    <row r="69" spans="1:7">
      <c r="A69" s="100">
        <v>68</v>
      </c>
      <c r="B69" s="101" t="s">
        <v>5920</v>
      </c>
      <c r="C69" s="101" t="s">
        <v>5921</v>
      </c>
      <c r="D69" s="101" t="s">
        <v>234</v>
      </c>
      <c r="E69" s="101" t="s">
        <v>248</v>
      </c>
      <c r="F69" s="101" t="s">
        <v>119</v>
      </c>
      <c r="G69" s="101" t="s">
        <v>10956</v>
      </c>
    </row>
    <row r="70" spans="1:7">
      <c r="A70" s="100">
        <v>69</v>
      </c>
      <c r="B70" s="101" t="s">
        <v>5922</v>
      </c>
      <c r="C70" s="101" t="s">
        <v>5923</v>
      </c>
      <c r="D70" s="101" t="s">
        <v>143</v>
      </c>
      <c r="E70" s="101" t="s">
        <v>144</v>
      </c>
      <c r="F70" s="101" t="s">
        <v>881</v>
      </c>
      <c r="G70" s="101" t="s">
        <v>10956</v>
      </c>
    </row>
    <row r="71" spans="1:7">
      <c r="A71" s="100">
        <v>70</v>
      </c>
      <c r="B71" s="101" t="s">
        <v>5924</v>
      </c>
      <c r="C71" s="101" t="s">
        <v>5925</v>
      </c>
      <c r="D71" s="101" t="s">
        <v>126</v>
      </c>
      <c r="E71" s="101" t="s">
        <v>459</v>
      </c>
      <c r="F71" s="101" t="s">
        <v>119</v>
      </c>
      <c r="G71" s="101" t="s">
        <v>10956</v>
      </c>
    </row>
    <row r="72" spans="1:7">
      <c r="A72" s="100">
        <v>71</v>
      </c>
      <c r="B72" s="101" t="s">
        <v>5926</v>
      </c>
      <c r="C72" s="101" t="s">
        <v>5927</v>
      </c>
      <c r="D72" s="101" t="s">
        <v>117</v>
      </c>
      <c r="E72" s="101" t="s">
        <v>3337</v>
      </c>
      <c r="F72" s="101" t="s">
        <v>188</v>
      </c>
      <c r="G72" s="101" t="s">
        <v>10956</v>
      </c>
    </row>
    <row r="73" spans="1:7">
      <c r="A73" s="100">
        <v>72</v>
      </c>
      <c r="B73" s="101" t="s">
        <v>10961</v>
      </c>
      <c r="C73" s="101" t="s">
        <v>10962</v>
      </c>
      <c r="D73" s="101" t="s">
        <v>151</v>
      </c>
      <c r="E73" s="101" t="s">
        <v>152</v>
      </c>
      <c r="F73" s="101" t="s">
        <v>119</v>
      </c>
      <c r="G73" s="101" t="s">
        <v>11834</v>
      </c>
    </row>
    <row r="74" spans="1:7">
      <c r="A74" s="100">
        <v>73</v>
      </c>
      <c r="B74" s="101" t="s">
        <v>5928</v>
      </c>
      <c r="C74" s="101" t="s">
        <v>5929</v>
      </c>
      <c r="D74" s="101" t="s">
        <v>165</v>
      </c>
      <c r="E74" s="101" t="s">
        <v>909</v>
      </c>
      <c r="F74" s="101" t="s">
        <v>119</v>
      </c>
      <c r="G74" s="101" t="s">
        <v>10956</v>
      </c>
    </row>
    <row r="75" spans="1:7">
      <c r="A75" s="100">
        <v>74</v>
      </c>
      <c r="B75" s="101" t="s">
        <v>206</v>
      </c>
      <c r="C75" s="101" t="s">
        <v>207</v>
      </c>
      <c r="D75" s="101" t="s">
        <v>151</v>
      </c>
      <c r="E75" s="101" t="s">
        <v>208</v>
      </c>
      <c r="F75" s="101" t="s">
        <v>119</v>
      </c>
      <c r="G75" s="101" t="s">
        <v>5848</v>
      </c>
    </row>
    <row r="76" spans="1:7">
      <c r="A76" s="100">
        <v>75</v>
      </c>
      <c r="B76" s="101" t="s">
        <v>12013</v>
      </c>
      <c r="C76" s="101" t="s">
        <v>12014</v>
      </c>
      <c r="D76" s="101" t="s">
        <v>151</v>
      </c>
      <c r="E76" s="101" t="s">
        <v>2192</v>
      </c>
      <c r="F76" s="101" t="s">
        <v>119</v>
      </c>
      <c r="G76" s="101" t="s">
        <v>5848</v>
      </c>
    </row>
    <row r="77" spans="1:7">
      <c r="A77" s="100">
        <v>76</v>
      </c>
      <c r="B77" s="101" t="s">
        <v>5930</v>
      </c>
      <c r="C77" s="101" t="s">
        <v>5931</v>
      </c>
      <c r="D77" s="101" t="s">
        <v>139</v>
      </c>
      <c r="E77" s="101" t="s">
        <v>227</v>
      </c>
      <c r="F77" s="101" t="s">
        <v>119</v>
      </c>
      <c r="G77" s="101" t="s">
        <v>10956</v>
      </c>
    </row>
    <row r="78" spans="1:7">
      <c r="A78" s="100">
        <v>77</v>
      </c>
      <c r="B78" s="101" t="s">
        <v>5932</v>
      </c>
      <c r="C78" s="101" t="s">
        <v>5933</v>
      </c>
      <c r="D78" s="101" t="s">
        <v>139</v>
      </c>
      <c r="E78" s="101" t="s">
        <v>227</v>
      </c>
      <c r="F78" s="101" t="s">
        <v>119</v>
      </c>
      <c r="G78" s="101" t="s">
        <v>10956</v>
      </c>
    </row>
    <row r="79" spans="1:7">
      <c r="A79" s="100">
        <v>78</v>
      </c>
      <c r="B79" s="101" t="s">
        <v>5934</v>
      </c>
      <c r="C79" s="101" t="s">
        <v>5935</v>
      </c>
      <c r="D79" s="101" t="s">
        <v>117</v>
      </c>
      <c r="E79" s="101" t="s">
        <v>205</v>
      </c>
      <c r="F79" s="101" t="s">
        <v>119</v>
      </c>
      <c r="G79" s="101" t="s">
        <v>10956</v>
      </c>
    </row>
    <row r="80" spans="1:7">
      <c r="A80" s="100">
        <v>79</v>
      </c>
      <c r="B80" s="101" t="s">
        <v>10963</v>
      </c>
      <c r="C80" s="101" t="s">
        <v>10964</v>
      </c>
      <c r="D80" s="101" t="s">
        <v>126</v>
      </c>
      <c r="E80" s="101" t="s">
        <v>130</v>
      </c>
      <c r="F80" s="101" t="s">
        <v>119</v>
      </c>
      <c r="G80" s="101" t="s">
        <v>11834</v>
      </c>
    </row>
    <row r="81" spans="1:7">
      <c r="A81" s="100">
        <v>80</v>
      </c>
      <c r="B81" s="101" t="s">
        <v>5936</v>
      </c>
      <c r="C81" s="101" t="s">
        <v>5937</v>
      </c>
      <c r="D81" s="101" t="s">
        <v>117</v>
      </c>
      <c r="E81" s="101" t="s">
        <v>5888</v>
      </c>
      <c r="F81" s="101" t="s">
        <v>119</v>
      </c>
      <c r="G81" s="101" t="s">
        <v>10956</v>
      </c>
    </row>
    <row r="82" spans="1:7">
      <c r="A82" s="100">
        <v>81</v>
      </c>
      <c r="B82" s="101" t="s">
        <v>5938</v>
      </c>
      <c r="C82" s="101" t="s">
        <v>5939</v>
      </c>
      <c r="D82" s="101" t="s">
        <v>117</v>
      </c>
      <c r="E82" s="101" t="s">
        <v>2355</v>
      </c>
      <c r="F82" s="101" t="s">
        <v>119</v>
      </c>
      <c r="G82" s="101" t="s">
        <v>10956</v>
      </c>
    </row>
    <row r="83" spans="1:7">
      <c r="A83" s="100">
        <v>82</v>
      </c>
      <c r="B83" s="101" t="s">
        <v>5940</v>
      </c>
      <c r="C83" s="101" t="s">
        <v>5941</v>
      </c>
      <c r="D83" s="101" t="s">
        <v>117</v>
      </c>
      <c r="E83" s="101" t="s">
        <v>1277</v>
      </c>
      <c r="F83" s="101" t="s">
        <v>119</v>
      </c>
      <c r="G83" s="101" t="s">
        <v>10956</v>
      </c>
    </row>
    <row r="84" spans="1:7">
      <c r="A84" s="100">
        <v>83</v>
      </c>
      <c r="B84" s="101" t="s">
        <v>209</v>
      </c>
      <c r="C84" s="101" t="s">
        <v>210</v>
      </c>
      <c r="D84" s="101" t="s">
        <v>139</v>
      </c>
      <c r="E84" s="101" t="s">
        <v>211</v>
      </c>
      <c r="F84" s="101" t="s">
        <v>119</v>
      </c>
      <c r="G84" s="101" t="s">
        <v>5848</v>
      </c>
    </row>
    <row r="85" spans="1:7">
      <c r="A85" s="100">
        <v>84</v>
      </c>
      <c r="B85" s="101" t="s">
        <v>5942</v>
      </c>
      <c r="C85" s="101" t="s">
        <v>5943</v>
      </c>
      <c r="D85" s="101" t="s">
        <v>143</v>
      </c>
      <c r="E85" s="101" t="s">
        <v>433</v>
      </c>
      <c r="F85" s="101" t="s">
        <v>119</v>
      </c>
      <c r="G85" s="101" t="s">
        <v>10956</v>
      </c>
    </row>
    <row r="86" spans="1:7">
      <c r="A86" s="100">
        <v>85</v>
      </c>
      <c r="B86" s="101" t="s">
        <v>5944</v>
      </c>
      <c r="C86" s="101" t="s">
        <v>5945</v>
      </c>
      <c r="D86" s="101" t="s">
        <v>143</v>
      </c>
      <c r="E86" s="101" t="s">
        <v>1432</v>
      </c>
      <c r="F86" s="101" t="s">
        <v>119</v>
      </c>
      <c r="G86" s="101" t="s">
        <v>10956</v>
      </c>
    </row>
    <row r="87" spans="1:7">
      <c r="A87" s="100">
        <v>86</v>
      </c>
      <c r="B87" s="101" t="s">
        <v>10965</v>
      </c>
      <c r="C87" s="101" t="s">
        <v>10966</v>
      </c>
      <c r="D87" s="101" t="s">
        <v>234</v>
      </c>
      <c r="E87" s="101" t="s">
        <v>248</v>
      </c>
      <c r="F87" s="101" t="s">
        <v>119</v>
      </c>
      <c r="G87" s="101" t="s">
        <v>11834</v>
      </c>
    </row>
    <row r="88" spans="1:7">
      <c r="A88" s="100">
        <v>87</v>
      </c>
      <c r="B88" s="101" t="s">
        <v>5946</v>
      </c>
      <c r="C88" s="101" t="s">
        <v>5947</v>
      </c>
      <c r="D88" s="101" t="s">
        <v>151</v>
      </c>
      <c r="E88" s="101" t="s">
        <v>1802</v>
      </c>
      <c r="F88" s="101" t="s">
        <v>119</v>
      </c>
      <c r="G88" s="101" t="s">
        <v>10956</v>
      </c>
    </row>
    <row r="89" spans="1:7">
      <c r="A89" s="100">
        <v>88</v>
      </c>
      <c r="B89" s="101" t="s">
        <v>212</v>
      </c>
      <c r="C89" s="101" t="s">
        <v>213</v>
      </c>
      <c r="D89" s="101" t="s">
        <v>117</v>
      </c>
      <c r="E89" s="101" t="s">
        <v>2057</v>
      </c>
      <c r="F89" s="101" t="s">
        <v>119</v>
      </c>
      <c r="G89" s="101" t="s">
        <v>5848</v>
      </c>
    </row>
    <row r="90" spans="1:7">
      <c r="A90" s="100">
        <v>89</v>
      </c>
      <c r="B90" s="101" t="s">
        <v>10967</v>
      </c>
      <c r="C90" s="101" t="s">
        <v>10968</v>
      </c>
      <c r="D90" s="101" t="s">
        <v>165</v>
      </c>
      <c r="E90" s="101" t="s">
        <v>353</v>
      </c>
      <c r="F90" s="101" t="s">
        <v>119</v>
      </c>
      <c r="G90" s="101" t="s">
        <v>11834</v>
      </c>
    </row>
    <row r="91" spans="1:7">
      <c r="A91" s="100">
        <v>90</v>
      </c>
      <c r="B91" s="101" t="s">
        <v>5948</v>
      </c>
      <c r="C91" s="101" t="s">
        <v>5949</v>
      </c>
      <c r="D91" s="101" t="s">
        <v>165</v>
      </c>
      <c r="E91" s="101" t="s">
        <v>285</v>
      </c>
      <c r="F91" s="101" t="s">
        <v>119</v>
      </c>
      <c r="G91" s="101" t="s">
        <v>10956</v>
      </c>
    </row>
    <row r="92" spans="1:7">
      <c r="A92" s="100">
        <v>91</v>
      </c>
      <c r="B92" s="101" t="s">
        <v>5950</v>
      </c>
      <c r="C92" s="101" t="s">
        <v>5951</v>
      </c>
      <c r="D92" s="101" t="s">
        <v>165</v>
      </c>
      <c r="E92" s="101" t="s">
        <v>417</v>
      </c>
      <c r="F92" s="101" t="s">
        <v>119</v>
      </c>
      <c r="G92" s="101" t="s">
        <v>10956</v>
      </c>
    </row>
    <row r="93" spans="1:7">
      <c r="A93" s="100">
        <v>92</v>
      </c>
      <c r="B93" s="101" t="s">
        <v>215</v>
      </c>
      <c r="C93" s="101" t="s">
        <v>216</v>
      </c>
      <c r="D93" s="101" t="s">
        <v>151</v>
      </c>
      <c r="E93" s="101" t="s">
        <v>217</v>
      </c>
      <c r="F93" s="101" t="s">
        <v>119</v>
      </c>
      <c r="G93" s="101" t="s">
        <v>5848</v>
      </c>
    </row>
    <row r="94" spans="1:7">
      <c r="A94" s="100">
        <v>93</v>
      </c>
      <c r="B94" s="101" t="s">
        <v>5952</v>
      </c>
      <c r="C94" s="101" t="s">
        <v>5953</v>
      </c>
      <c r="D94" s="101" t="s">
        <v>117</v>
      </c>
      <c r="E94" s="101" t="s">
        <v>1341</v>
      </c>
      <c r="F94" s="101" t="s">
        <v>119</v>
      </c>
      <c r="G94" s="101" t="s">
        <v>10956</v>
      </c>
    </row>
    <row r="95" spans="1:7">
      <c r="A95" s="100">
        <v>94</v>
      </c>
      <c r="B95" s="101" t="s">
        <v>5954</v>
      </c>
      <c r="C95" s="101" t="s">
        <v>5955</v>
      </c>
      <c r="D95" s="101" t="s">
        <v>165</v>
      </c>
      <c r="E95" s="101" t="s">
        <v>255</v>
      </c>
      <c r="F95" s="101" t="s">
        <v>119</v>
      </c>
      <c r="G95" s="101" t="s">
        <v>10956</v>
      </c>
    </row>
    <row r="96" spans="1:7">
      <c r="A96" s="100">
        <v>95</v>
      </c>
      <c r="B96" s="101" t="s">
        <v>5956</v>
      </c>
      <c r="C96" s="101" t="s">
        <v>12015</v>
      </c>
      <c r="D96" s="101" t="s">
        <v>117</v>
      </c>
      <c r="E96" s="101" t="s">
        <v>5957</v>
      </c>
      <c r="F96" s="101" t="s">
        <v>119</v>
      </c>
      <c r="G96" s="101" t="s">
        <v>10956</v>
      </c>
    </row>
    <row r="97" spans="1:7">
      <c r="A97" s="100">
        <v>96</v>
      </c>
      <c r="B97" s="101" t="s">
        <v>5958</v>
      </c>
      <c r="C97" s="101" t="s">
        <v>5959</v>
      </c>
      <c r="D97" s="101" t="s">
        <v>139</v>
      </c>
      <c r="E97" s="101" t="s">
        <v>227</v>
      </c>
      <c r="F97" s="101" t="s">
        <v>119</v>
      </c>
      <c r="G97" s="101" t="s">
        <v>10956</v>
      </c>
    </row>
    <row r="98" spans="1:7">
      <c r="A98" s="100">
        <v>97</v>
      </c>
      <c r="B98" s="101" t="s">
        <v>5960</v>
      </c>
      <c r="C98" s="101" t="s">
        <v>5961</v>
      </c>
      <c r="D98" s="101" t="s">
        <v>139</v>
      </c>
      <c r="E98" s="101" t="s">
        <v>227</v>
      </c>
      <c r="F98" s="101" t="s">
        <v>119</v>
      </c>
      <c r="G98" s="101" t="s">
        <v>10956</v>
      </c>
    </row>
    <row r="99" spans="1:7">
      <c r="A99" s="100">
        <v>98</v>
      </c>
      <c r="B99" s="101" t="s">
        <v>5962</v>
      </c>
      <c r="C99" s="101" t="s">
        <v>5963</v>
      </c>
      <c r="D99" s="101" t="s">
        <v>139</v>
      </c>
      <c r="E99" s="101" t="s">
        <v>227</v>
      </c>
      <c r="F99" s="101" t="s">
        <v>119</v>
      </c>
      <c r="G99" s="101" t="s">
        <v>10956</v>
      </c>
    </row>
    <row r="100" spans="1:7">
      <c r="A100" s="100">
        <v>99</v>
      </c>
      <c r="B100" s="102" t="s">
        <v>5964</v>
      </c>
      <c r="C100" s="101" t="s">
        <v>5965</v>
      </c>
      <c r="D100" s="101" t="s">
        <v>139</v>
      </c>
      <c r="E100" s="101" t="s">
        <v>227</v>
      </c>
      <c r="F100" s="101" t="s">
        <v>119</v>
      </c>
      <c r="G100" s="101" t="s">
        <v>10956</v>
      </c>
    </row>
    <row r="101" spans="1:7">
      <c r="A101" s="100">
        <v>100</v>
      </c>
      <c r="B101" s="101" t="s">
        <v>218</v>
      </c>
      <c r="C101" s="101" t="s">
        <v>219</v>
      </c>
      <c r="D101" s="101" t="s">
        <v>139</v>
      </c>
      <c r="E101" s="101" t="s">
        <v>182</v>
      </c>
      <c r="F101" s="101" t="s">
        <v>119</v>
      </c>
      <c r="G101" s="101" t="s">
        <v>5848</v>
      </c>
    </row>
    <row r="102" spans="1:7">
      <c r="A102" s="100">
        <v>101</v>
      </c>
      <c r="B102" s="101" t="s">
        <v>5966</v>
      </c>
      <c r="C102" s="101" t="s">
        <v>5967</v>
      </c>
      <c r="D102" s="101" t="s">
        <v>117</v>
      </c>
      <c r="E102" s="101" t="s">
        <v>5326</v>
      </c>
      <c r="F102" s="101" t="s">
        <v>119</v>
      </c>
      <c r="G102" s="101" t="s">
        <v>10956</v>
      </c>
    </row>
    <row r="103" spans="1:7">
      <c r="A103" s="100">
        <v>102</v>
      </c>
      <c r="B103" s="101" t="s">
        <v>5968</v>
      </c>
      <c r="C103" s="101" t="s">
        <v>5969</v>
      </c>
      <c r="D103" s="101" t="s">
        <v>117</v>
      </c>
      <c r="E103" s="101" t="s">
        <v>367</v>
      </c>
      <c r="F103" s="101" t="s">
        <v>119</v>
      </c>
      <c r="G103" s="101" t="s">
        <v>10956</v>
      </c>
    </row>
    <row r="104" spans="1:7">
      <c r="A104" s="100">
        <v>103</v>
      </c>
      <c r="B104" s="101" t="s">
        <v>5970</v>
      </c>
      <c r="C104" s="101" t="s">
        <v>12016</v>
      </c>
      <c r="D104" s="101" t="s">
        <v>165</v>
      </c>
      <c r="E104" s="101" t="s">
        <v>1097</v>
      </c>
      <c r="F104" s="101" t="s">
        <v>119</v>
      </c>
      <c r="G104" s="101" t="s">
        <v>10956</v>
      </c>
    </row>
    <row r="105" spans="1:7">
      <c r="A105" s="100">
        <v>104</v>
      </c>
      <c r="B105" s="101" t="s">
        <v>5971</v>
      </c>
      <c r="C105" s="101" t="s">
        <v>5972</v>
      </c>
      <c r="D105" s="101" t="s">
        <v>117</v>
      </c>
      <c r="E105" s="101" t="s">
        <v>1277</v>
      </c>
      <c r="F105" s="101" t="s">
        <v>119</v>
      </c>
      <c r="G105" s="101" t="s">
        <v>10956</v>
      </c>
    </row>
    <row r="106" spans="1:7">
      <c r="A106" s="100">
        <v>105</v>
      </c>
      <c r="B106" s="101" t="s">
        <v>220</v>
      </c>
      <c r="C106" s="101" t="s">
        <v>221</v>
      </c>
      <c r="D106" s="101" t="s">
        <v>139</v>
      </c>
      <c r="E106" s="101" t="s">
        <v>273</v>
      </c>
      <c r="F106" s="101" t="s">
        <v>119</v>
      </c>
      <c r="G106" s="101" t="s">
        <v>5848</v>
      </c>
    </row>
    <row r="107" spans="1:7">
      <c r="A107" s="100">
        <v>106</v>
      </c>
      <c r="B107" s="101" t="s">
        <v>222</v>
      </c>
      <c r="C107" s="101" t="s">
        <v>223</v>
      </c>
      <c r="D107" s="101" t="s">
        <v>151</v>
      </c>
      <c r="E107" s="101" t="s">
        <v>224</v>
      </c>
      <c r="F107" s="101" t="s">
        <v>188</v>
      </c>
      <c r="G107" s="101" t="s">
        <v>5848</v>
      </c>
    </row>
    <row r="108" spans="1:7">
      <c r="A108" s="100">
        <v>107</v>
      </c>
      <c r="B108" s="101" t="s">
        <v>225</v>
      </c>
      <c r="C108" s="101" t="s">
        <v>226</v>
      </c>
      <c r="D108" s="101" t="s">
        <v>139</v>
      </c>
      <c r="E108" s="101" t="s">
        <v>227</v>
      </c>
      <c r="F108" s="101" t="s">
        <v>119</v>
      </c>
      <c r="G108" s="101" t="s">
        <v>5848</v>
      </c>
    </row>
    <row r="109" spans="1:7">
      <c r="A109" s="100">
        <v>108</v>
      </c>
      <c r="B109" s="101" t="s">
        <v>10969</v>
      </c>
      <c r="C109" s="101" t="s">
        <v>10970</v>
      </c>
      <c r="D109" s="101" t="s">
        <v>126</v>
      </c>
      <c r="E109" s="101" t="s">
        <v>411</v>
      </c>
      <c r="F109" s="101" t="s">
        <v>119</v>
      </c>
      <c r="G109" s="101" t="s">
        <v>11834</v>
      </c>
    </row>
    <row r="110" spans="1:7">
      <c r="A110" s="100">
        <v>109</v>
      </c>
      <c r="B110" s="101" t="s">
        <v>228</v>
      </c>
      <c r="C110" s="101" t="s">
        <v>229</v>
      </c>
      <c r="D110" s="101" t="s">
        <v>139</v>
      </c>
      <c r="E110" s="101" t="s">
        <v>182</v>
      </c>
      <c r="F110" s="101" t="s">
        <v>119</v>
      </c>
      <c r="G110" s="101" t="s">
        <v>5848</v>
      </c>
    </row>
    <row r="111" spans="1:7">
      <c r="A111" s="100">
        <v>110</v>
      </c>
      <c r="B111" s="101" t="s">
        <v>230</v>
      </c>
      <c r="C111" s="101" t="s">
        <v>231</v>
      </c>
      <c r="D111" s="101" t="s">
        <v>139</v>
      </c>
      <c r="E111" s="101" t="s">
        <v>178</v>
      </c>
      <c r="F111" s="101" t="s">
        <v>119</v>
      </c>
      <c r="G111" s="101" t="s">
        <v>5848</v>
      </c>
    </row>
    <row r="112" spans="1:7">
      <c r="A112" s="100">
        <v>111</v>
      </c>
      <c r="B112" s="101" t="s">
        <v>232</v>
      </c>
      <c r="C112" s="101" t="s">
        <v>233</v>
      </c>
      <c r="D112" s="101" t="s">
        <v>234</v>
      </c>
      <c r="E112" s="101" t="s">
        <v>235</v>
      </c>
      <c r="F112" s="101" t="s">
        <v>119</v>
      </c>
      <c r="G112" s="101" t="s">
        <v>5848</v>
      </c>
    </row>
    <row r="113" spans="1:7">
      <c r="A113" s="100">
        <v>112</v>
      </c>
      <c r="B113" s="101" t="s">
        <v>236</v>
      </c>
      <c r="C113" s="101" t="s">
        <v>12017</v>
      </c>
      <c r="D113" s="101" t="s">
        <v>139</v>
      </c>
      <c r="E113" s="101" t="s">
        <v>237</v>
      </c>
      <c r="F113" s="101" t="s">
        <v>238</v>
      </c>
      <c r="G113" s="101" t="s">
        <v>5848</v>
      </c>
    </row>
    <row r="114" spans="1:7">
      <c r="A114" s="100">
        <v>113</v>
      </c>
      <c r="B114" s="101" t="s">
        <v>12018</v>
      </c>
      <c r="C114" s="101" t="s">
        <v>12019</v>
      </c>
      <c r="D114" s="101" t="s">
        <v>165</v>
      </c>
      <c r="E114" s="101" t="s">
        <v>166</v>
      </c>
      <c r="F114" s="101" t="s">
        <v>119</v>
      </c>
      <c r="G114" s="101" t="s">
        <v>10956</v>
      </c>
    </row>
    <row r="115" spans="1:7">
      <c r="A115" s="100">
        <v>114</v>
      </c>
      <c r="B115" s="101" t="s">
        <v>5973</v>
      </c>
      <c r="C115" s="101" t="s">
        <v>5974</v>
      </c>
      <c r="D115" s="101" t="s">
        <v>117</v>
      </c>
      <c r="E115" s="101" t="s">
        <v>499</v>
      </c>
      <c r="F115" s="101" t="s">
        <v>119</v>
      </c>
      <c r="G115" s="101" t="s">
        <v>10956</v>
      </c>
    </row>
    <row r="116" spans="1:7">
      <c r="A116" s="100">
        <v>115</v>
      </c>
      <c r="B116" s="101" t="s">
        <v>5975</v>
      </c>
      <c r="C116" s="101" t="s">
        <v>5976</v>
      </c>
      <c r="D116" s="101" t="s">
        <v>117</v>
      </c>
      <c r="E116" s="101" t="s">
        <v>448</v>
      </c>
      <c r="F116" s="101" t="s">
        <v>119</v>
      </c>
      <c r="G116" s="101" t="s">
        <v>10956</v>
      </c>
    </row>
    <row r="117" spans="1:7">
      <c r="A117" s="100">
        <v>116</v>
      </c>
      <c r="B117" s="101" t="s">
        <v>239</v>
      </c>
      <c r="C117" s="101" t="s">
        <v>240</v>
      </c>
      <c r="D117" s="101" t="s">
        <v>139</v>
      </c>
      <c r="E117" s="101" t="s">
        <v>237</v>
      </c>
      <c r="F117" s="101" t="s">
        <v>119</v>
      </c>
      <c r="G117" s="101" t="s">
        <v>5848</v>
      </c>
    </row>
    <row r="118" spans="1:7">
      <c r="A118" s="100">
        <v>117</v>
      </c>
      <c r="B118" s="101" t="s">
        <v>241</v>
      </c>
      <c r="C118" s="101" t="s">
        <v>242</v>
      </c>
      <c r="D118" s="101" t="s">
        <v>122</v>
      </c>
      <c r="E118" s="101" t="s">
        <v>175</v>
      </c>
      <c r="F118" s="101" t="s">
        <v>136</v>
      </c>
      <c r="G118" s="101" t="s">
        <v>5848</v>
      </c>
    </row>
    <row r="119" spans="1:7">
      <c r="A119" s="100">
        <v>118</v>
      </c>
      <c r="B119" s="101" t="s">
        <v>10971</v>
      </c>
      <c r="C119" s="101" t="s">
        <v>10972</v>
      </c>
      <c r="D119" s="101" t="s">
        <v>165</v>
      </c>
      <c r="E119" s="101" t="s">
        <v>417</v>
      </c>
      <c r="F119" s="101" t="s">
        <v>119</v>
      </c>
      <c r="G119" s="101" t="s">
        <v>11834</v>
      </c>
    </row>
    <row r="120" spans="1:7">
      <c r="A120" s="100">
        <v>119</v>
      </c>
      <c r="B120" s="101" t="s">
        <v>243</v>
      </c>
      <c r="C120" s="101" t="s">
        <v>244</v>
      </c>
      <c r="D120" s="101" t="s">
        <v>126</v>
      </c>
      <c r="E120" s="101" t="s">
        <v>245</v>
      </c>
      <c r="F120" s="101" t="s">
        <v>119</v>
      </c>
      <c r="G120" s="101" t="s">
        <v>5848</v>
      </c>
    </row>
    <row r="121" spans="1:7">
      <c r="A121" s="100">
        <v>120</v>
      </c>
      <c r="B121" s="101" t="s">
        <v>246</v>
      </c>
      <c r="C121" s="101" t="s">
        <v>247</v>
      </c>
      <c r="D121" s="101" t="s">
        <v>234</v>
      </c>
      <c r="E121" s="101" t="s">
        <v>248</v>
      </c>
      <c r="F121" s="101" t="s">
        <v>119</v>
      </c>
      <c r="G121" s="101" t="s">
        <v>5848</v>
      </c>
    </row>
    <row r="122" spans="1:7">
      <c r="A122" s="100">
        <v>121</v>
      </c>
      <c r="B122" s="101" t="s">
        <v>5977</v>
      </c>
      <c r="C122" s="101" t="s">
        <v>5978</v>
      </c>
      <c r="D122" s="101" t="s">
        <v>151</v>
      </c>
      <c r="E122" s="101" t="s">
        <v>1302</v>
      </c>
      <c r="F122" s="101" t="s">
        <v>119</v>
      </c>
      <c r="G122" s="101" t="s">
        <v>10956</v>
      </c>
    </row>
    <row r="123" spans="1:7">
      <c r="A123" s="100">
        <v>122</v>
      </c>
      <c r="B123" s="101" t="s">
        <v>249</v>
      </c>
      <c r="C123" s="101" t="s">
        <v>250</v>
      </c>
      <c r="D123" s="101" t="s">
        <v>126</v>
      </c>
      <c r="E123" s="101" t="s">
        <v>130</v>
      </c>
      <c r="F123" s="101" t="s">
        <v>238</v>
      </c>
      <c r="G123" s="101" t="s">
        <v>5848</v>
      </c>
    </row>
    <row r="124" spans="1:7">
      <c r="A124" s="100">
        <v>123</v>
      </c>
      <c r="B124" s="101" t="s">
        <v>5979</v>
      </c>
      <c r="C124" s="101" t="s">
        <v>5980</v>
      </c>
      <c r="D124" s="101" t="s">
        <v>117</v>
      </c>
      <c r="E124" s="101" t="s">
        <v>118</v>
      </c>
      <c r="F124" s="101" t="s">
        <v>119</v>
      </c>
      <c r="G124" s="101" t="s">
        <v>10956</v>
      </c>
    </row>
    <row r="125" spans="1:7">
      <c r="A125" s="100">
        <v>124</v>
      </c>
      <c r="B125" s="101" t="s">
        <v>12020</v>
      </c>
      <c r="C125" s="101" t="s">
        <v>12021</v>
      </c>
      <c r="D125" s="101" t="s">
        <v>126</v>
      </c>
      <c r="E125" s="101" t="s">
        <v>949</v>
      </c>
      <c r="F125" s="101" t="s">
        <v>1063</v>
      </c>
      <c r="G125" s="101" t="s">
        <v>10956</v>
      </c>
    </row>
    <row r="126" spans="1:7">
      <c r="A126" s="100">
        <v>125</v>
      </c>
      <c r="B126" s="101" t="s">
        <v>5981</v>
      </c>
      <c r="C126" s="101" t="s">
        <v>5982</v>
      </c>
      <c r="D126" s="101" t="s">
        <v>143</v>
      </c>
      <c r="E126" s="101" t="s">
        <v>659</v>
      </c>
      <c r="F126" s="101" t="s">
        <v>119</v>
      </c>
      <c r="G126" s="101" t="s">
        <v>10956</v>
      </c>
    </row>
    <row r="127" spans="1:7">
      <c r="A127" s="100">
        <v>126</v>
      </c>
      <c r="B127" s="101" t="s">
        <v>5983</v>
      </c>
      <c r="C127" s="101" t="s">
        <v>5984</v>
      </c>
      <c r="D127" s="101" t="s">
        <v>143</v>
      </c>
      <c r="E127" s="101" t="s">
        <v>1465</v>
      </c>
      <c r="F127" s="101" t="s">
        <v>119</v>
      </c>
      <c r="G127" s="101" t="s">
        <v>10956</v>
      </c>
    </row>
    <row r="128" spans="1:7">
      <c r="A128" s="100">
        <v>127</v>
      </c>
      <c r="B128" s="101" t="s">
        <v>251</v>
      </c>
      <c r="C128" s="101" t="s">
        <v>252</v>
      </c>
      <c r="D128" s="101" t="s">
        <v>234</v>
      </c>
      <c r="E128" s="101" t="s">
        <v>248</v>
      </c>
      <c r="F128" s="101" t="s">
        <v>119</v>
      </c>
      <c r="G128" s="101" t="s">
        <v>5848</v>
      </c>
    </row>
    <row r="129" spans="1:7">
      <c r="A129" s="100">
        <v>128</v>
      </c>
      <c r="B129" s="101" t="s">
        <v>253</v>
      </c>
      <c r="C129" s="101" t="s">
        <v>254</v>
      </c>
      <c r="D129" s="101" t="s">
        <v>165</v>
      </c>
      <c r="E129" s="101" t="s">
        <v>255</v>
      </c>
      <c r="F129" s="101" t="s">
        <v>119</v>
      </c>
      <c r="G129" s="101" t="s">
        <v>5848</v>
      </c>
    </row>
    <row r="130" spans="1:7">
      <c r="A130" s="100">
        <v>129</v>
      </c>
      <c r="B130" s="101" t="s">
        <v>5985</v>
      </c>
      <c r="C130" s="101" t="s">
        <v>5986</v>
      </c>
      <c r="D130" s="101" t="s">
        <v>143</v>
      </c>
      <c r="E130" s="101" t="s">
        <v>144</v>
      </c>
      <c r="F130" s="101" t="s">
        <v>119</v>
      </c>
      <c r="G130" s="101" t="s">
        <v>10956</v>
      </c>
    </row>
    <row r="131" spans="1:7">
      <c r="A131" s="100">
        <v>130</v>
      </c>
      <c r="B131" s="101" t="s">
        <v>5987</v>
      </c>
      <c r="C131" s="101" t="s">
        <v>5988</v>
      </c>
      <c r="D131" s="101" t="s">
        <v>126</v>
      </c>
      <c r="E131" s="101" t="s">
        <v>481</v>
      </c>
      <c r="F131" s="101" t="s">
        <v>119</v>
      </c>
      <c r="G131" s="101" t="s">
        <v>10956</v>
      </c>
    </row>
    <row r="132" spans="1:7">
      <c r="A132" s="100">
        <v>131</v>
      </c>
      <c r="B132" s="101" t="s">
        <v>5989</v>
      </c>
      <c r="C132" s="101" t="s">
        <v>12022</v>
      </c>
      <c r="D132" s="101" t="s">
        <v>165</v>
      </c>
      <c r="E132" s="101" t="s">
        <v>417</v>
      </c>
      <c r="F132" s="101" t="s">
        <v>136</v>
      </c>
      <c r="G132" s="101" t="s">
        <v>10956</v>
      </c>
    </row>
    <row r="133" spans="1:7">
      <c r="A133" s="100">
        <v>132</v>
      </c>
      <c r="B133" s="101" t="s">
        <v>256</v>
      </c>
      <c r="C133" s="101" t="s">
        <v>257</v>
      </c>
      <c r="D133" s="101" t="s">
        <v>139</v>
      </c>
      <c r="E133" s="101" t="s">
        <v>258</v>
      </c>
      <c r="F133" s="101" t="s">
        <v>119</v>
      </c>
      <c r="G133" s="101" t="s">
        <v>5848</v>
      </c>
    </row>
    <row r="134" spans="1:7">
      <c r="A134" s="100">
        <v>133</v>
      </c>
      <c r="B134" s="101" t="s">
        <v>5990</v>
      </c>
      <c r="C134" s="101" t="s">
        <v>5991</v>
      </c>
      <c r="D134" s="101" t="s">
        <v>165</v>
      </c>
      <c r="E134" s="101" t="s">
        <v>1097</v>
      </c>
      <c r="F134" s="101" t="s">
        <v>119</v>
      </c>
      <c r="G134" s="101" t="s">
        <v>10956</v>
      </c>
    </row>
    <row r="135" spans="1:7">
      <c r="A135" s="100">
        <v>134</v>
      </c>
      <c r="B135" s="101" t="s">
        <v>259</v>
      </c>
      <c r="C135" s="101" t="s">
        <v>260</v>
      </c>
      <c r="D135" s="101" t="s">
        <v>139</v>
      </c>
      <c r="E135" s="101" t="s">
        <v>185</v>
      </c>
      <c r="F135" s="101" t="s">
        <v>119</v>
      </c>
      <c r="G135" s="101" t="s">
        <v>5848</v>
      </c>
    </row>
    <row r="136" spans="1:7">
      <c r="A136" s="100">
        <v>135</v>
      </c>
      <c r="B136" s="101" t="s">
        <v>12023</v>
      </c>
      <c r="C136" s="101" t="s">
        <v>12024</v>
      </c>
      <c r="D136" s="101" t="s">
        <v>139</v>
      </c>
      <c r="E136" s="101" t="s">
        <v>943</v>
      </c>
      <c r="F136" s="101" t="s">
        <v>119</v>
      </c>
      <c r="G136" s="101" t="s">
        <v>10956</v>
      </c>
    </row>
    <row r="137" spans="1:7">
      <c r="A137" s="100">
        <v>136</v>
      </c>
      <c r="B137" s="101" t="s">
        <v>5992</v>
      </c>
      <c r="C137" s="101" t="s">
        <v>5993</v>
      </c>
      <c r="D137" s="101" t="s">
        <v>126</v>
      </c>
      <c r="E137" s="101" t="s">
        <v>761</v>
      </c>
      <c r="F137" s="101" t="s">
        <v>119</v>
      </c>
      <c r="G137" s="101" t="s">
        <v>10956</v>
      </c>
    </row>
    <row r="138" spans="1:7">
      <c r="A138" s="100">
        <v>137</v>
      </c>
      <c r="B138" s="101" t="s">
        <v>5994</v>
      </c>
      <c r="C138" s="101" t="s">
        <v>5995</v>
      </c>
      <c r="D138" s="101" t="s">
        <v>139</v>
      </c>
      <c r="E138" s="101" t="s">
        <v>181</v>
      </c>
      <c r="F138" s="101" t="s">
        <v>119</v>
      </c>
      <c r="G138" s="101" t="s">
        <v>10956</v>
      </c>
    </row>
    <row r="139" spans="1:7">
      <c r="A139" s="100">
        <v>138</v>
      </c>
      <c r="B139" s="101" t="s">
        <v>5996</v>
      </c>
      <c r="C139" s="101" t="s">
        <v>5997</v>
      </c>
      <c r="D139" s="101" t="s">
        <v>117</v>
      </c>
      <c r="E139" s="101" t="s">
        <v>118</v>
      </c>
      <c r="F139" s="101" t="s">
        <v>119</v>
      </c>
      <c r="G139" s="101" t="s">
        <v>10956</v>
      </c>
    </row>
    <row r="140" spans="1:7">
      <c r="A140" s="100">
        <v>139</v>
      </c>
      <c r="B140" s="101" t="s">
        <v>5998</v>
      </c>
      <c r="C140" s="101" t="s">
        <v>5999</v>
      </c>
      <c r="D140" s="101" t="s">
        <v>165</v>
      </c>
      <c r="E140" s="101" t="s">
        <v>417</v>
      </c>
      <c r="F140" s="101" t="s">
        <v>119</v>
      </c>
      <c r="G140" s="101" t="s">
        <v>10956</v>
      </c>
    </row>
    <row r="141" spans="1:7">
      <c r="A141" s="100">
        <v>140</v>
      </c>
      <c r="B141" s="101" t="s">
        <v>261</v>
      </c>
      <c r="C141" s="101" t="s">
        <v>262</v>
      </c>
      <c r="D141" s="101" t="s">
        <v>139</v>
      </c>
      <c r="E141" s="101" t="s">
        <v>181</v>
      </c>
      <c r="F141" s="101" t="s">
        <v>119</v>
      </c>
      <c r="G141" s="101" t="s">
        <v>5848</v>
      </c>
    </row>
    <row r="142" spans="1:7">
      <c r="A142" s="100">
        <v>141</v>
      </c>
      <c r="B142" s="101" t="s">
        <v>263</v>
      </c>
      <c r="C142" s="101" t="s">
        <v>12025</v>
      </c>
      <c r="D142" s="101" t="s">
        <v>139</v>
      </c>
      <c r="E142" s="101" t="s">
        <v>227</v>
      </c>
      <c r="F142" s="101" t="s">
        <v>119</v>
      </c>
      <c r="G142" s="101" t="s">
        <v>5848</v>
      </c>
    </row>
    <row r="143" spans="1:7">
      <c r="A143" s="100">
        <v>142</v>
      </c>
      <c r="B143" s="101" t="s">
        <v>74</v>
      </c>
      <c r="C143" s="101" t="s">
        <v>264</v>
      </c>
      <c r="D143" s="101" t="s">
        <v>139</v>
      </c>
      <c r="E143" s="101" t="s">
        <v>265</v>
      </c>
      <c r="F143" s="101" t="s">
        <v>119</v>
      </c>
      <c r="G143" s="101" t="s">
        <v>5848</v>
      </c>
    </row>
    <row r="144" spans="1:7">
      <c r="A144" s="100">
        <v>143</v>
      </c>
      <c r="B144" s="101" t="s">
        <v>6000</v>
      </c>
      <c r="C144" s="101" t="s">
        <v>6001</v>
      </c>
      <c r="D144" s="101" t="s">
        <v>117</v>
      </c>
      <c r="E144" s="101" t="s">
        <v>367</v>
      </c>
      <c r="F144" s="101" t="s">
        <v>119</v>
      </c>
      <c r="G144" s="101" t="s">
        <v>10956</v>
      </c>
    </row>
    <row r="145" spans="1:7">
      <c r="A145" s="100">
        <v>144</v>
      </c>
      <c r="B145" s="101" t="s">
        <v>10973</v>
      </c>
      <c r="C145" s="101" t="s">
        <v>10974</v>
      </c>
      <c r="D145" s="101" t="s">
        <v>139</v>
      </c>
      <c r="E145" s="101" t="s">
        <v>564</v>
      </c>
      <c r="F145" s="101" t="s">
        <v>119</v>
      </c>
      <c r="G145" s="101" t="s">
        <v>11834</v>
      </c>
    </row>
    <row r="146" spans="1:7">
      <c r="A146" s="100">
        <v>145</v>
      </c>
      <c r="B146" s="101" t="s">
        <v>6002</v>
      </c>
      <c r="C146" s="101" t="s">
        <v>6003</v>
      </c>
      <c r="D146" s="101" t="s">
        <v>139</v>
      </c>
      <c r="E146" s="101" t="s">
        <v>181</v>
      </c>
      <c r="F146" s="101" t="s">
        <v>119</v>
      </c>
      <c r="G146" s="101" t="s">
        <v>10956</v>
      </c>
    </row>
    <row r="147" spans="1:7">
      <c r="A147" s="100">
        <v>146</v>
      </c>
      <c r="B147" s="101" t="s">
        <v>12026</v>
      </c>
      <c r="C147" s="101" t="s">
        <v>12027</v>
      </c>
      <c r="D147" s="101" t="s">
        <v>122</v>
      </c>
      <c r="E147" s="101" t="s">
        <v>1044</v>
      </c>
      <c r="F147" s="101" t="s">
        <v>136</v>
      </c>
      <c r="G147" s="101" t="s">
        <v>5848</v>
      </c>
    </row>
    <row r="148" spans="1:7">
      <c r="A148" s="100">
        <v>147</v>
      </c>
      <c r="B148" s="101" t="s">
        <v>267</v>
      </c>
      <c r="C148" s="101" t="s">
        <v>268</v>
      </c>
      <c r="D148" s="101" t="s">
        <v>139</v>
      </c>
      <c r="E148" s="101" t="s">
        <v>227</v>
      </c>
      <c r="F148" s="101" t="s">
        <v>119</v>
      </c>
      <c r="G148" s="101" t="s">
        <v>5848</v>
      </c>
    </row>
    <row r="149" spans="1:7">
      <c r="A149" s="100">
        <v>148</v>
      </c>
      <c r="B149" s="101" t="s">
        <v>269</v>
      </c>
      <c r="C149" s="101" t="s">
        <v>12028</v>
      </c>
      <c r="D149" s="101" t="s">
        <v>143</v>
      </c>
      <c r="E149" s="101" t="s">
        <v>270</v>
      </c>
      <c r="F149" s="101" t="s">
        <v>119</v>
      </c>
      <c r="G149" s="101" t="s">
        <v>5848</v>
      </c>
    </row>
    <row r="150" spans="1:7">
      <c r="A150" s="100">
        <v>149</v>
      </c>
      <c r="B150" s="101" t="s">
        <v>271</v>
      </c>
      <c r="C150" s="101" t="s">
        <v>272</v>
      </c>
      <c r="D150" s="101" t="s">
        <v>139</v>
      </c>
      <c r="E150" s="101" t="s">
        <v>439</v>
      </c>
      <c r="F150" s="101" t="s">
        <v>119</v>
      </c>
      <c r="G150" s="101" t="s">
        <v>5848</v>
      </c>
    </row>
    <row r="151" spans="1:7">
      <c r="A151" s="100">
        <v>150</v>
      </c>
      <c r="B151" s="101" t="s">
        <v>6004</v>
      </c>
      <c r="C151" s="101" t="s">
        <v>6005</v>
      </c>
      <c r="D151" s="101" t="s">
        <v>165</v>
      </c>
      <c r="E151" s="101" t="s">
        <v>417</v>
      </c>
      <c r="F151" s="101" t="s">
        <v>119</v>
      </c>
      <c r="G151" s="101" t="s">
        <v>10956</v>
      </c>
    </row>
    <row r="152" spans="1:7">
      <c r="A152" s="100">
        <v>151</v>
      </c>
      <c r="B152" s="101" t="s">
        <v>274</v>
      </c>
      <c r="C152" s="101" t="s">
        <v>275</v>
      </c>
      <c r="D152" s="101" t="s">
        <v>139</v>
      </c>
      <c r="E152" s="101" t="s">
        <v>227</v>
      </c>
      <c r="F152" s="101" t="s">
        <v>119</v>
      </c>
      <c r="G152" s="101" t="s">
        <v>5848</v>
      </c>
    </row>
    <row r="153" spans="1:7">
      <c r="A153" s="100">
        <v>152</v>
      </c>
      <c r="B153" s="101" t="s">
        <v>276</v>
      </c>
      <c r="C153" s="101" t="s">
        <v>277</v>
      </c>
      <c r="D153" s="101" t="s">
        <v>139</v>
      </c>
      <c r="E153" s="101" t="s">
        <v>227</v>
      </c>
      <c r="F153" s="101" t="s">
        <v>119</v>
      </c>
      <c r="G153" s="101" t="s">
        <v>5848</v>
      </c>
    </row>
    <row r="154" spans="1:7">
      <c r="A154" s="100">
        <v>153</v>
      </c>
      <c r="B154" s="101" t="s">
        <v>6006</v>
      </c>
      <c r="C154" s="101" t="s">
        <v>6007</v>
      </c>
      <c r="D154" s="101" t="s">
        <v>139</v>
      </c>
      <c r="E154" s="101" t="s">
        <v>181</v>
      </c>
      <c r="F154" s="101" t="s">
        <v>288</v>
      </c>
      <c r="G154" s="101" t="s">
        <v>10956</v>
      </c>
    </row>
    <row r="155" spans="1:7">
      <c r="A155" s="100">
        <v>154</v>
      </c>
      <c r="B155" s="101" t="s">
        <v>278</v>
      </c>
      <c r="C155" s="101" t="s">
        <v>279</v>
      </c>
      <c r="D155" s="101" t="s">
        <v>234</v>
      </c>
      <c r="E155" s="101" t="s">
        <v>280</v>
      </c>
      <c r="F155" s="101" t="s">
        <v>119</v>
      </c>
      <c r="G155" s="101" t="s">
        <v>5848</v>
      </c>
    </row>
    <row r="156" spans="1:7">
      <c r="A156" s="100">
        <v>155</v>
      </c>
      <c r="B156" s="101" t="s">
        <v>281</v>
      </c>
      <c r="C156" s="101" t="s">
        <v>282</v>
      </c>
      <c r="D156" s="101" t="s">
        <v>139</v>
      </c>
      <c r="E156" s="101" t="s">
        <v>182</v>
      </c>
      <c r="F156" s="101" t="s">
        <v>119</v>
      </c>
      <c r="G156" s="101" t="s">
        <v>5848</v>
      </c>
    </row>
    <row r="157" spans="1:7">
      <c r="A157" s="100">
        <v>156</v>
      </c>
      <c r="B157" s="101" t="s">
        <v>283</v>
      </c>
      <c r="C157" s="101" t="s">
        <v>284</v>
      </c>
      <c r="D157" s="101" t="s">
        <v>165</v>
      </c>
      <c r="E157" s="101" t="s">
        <v>285</v>
      </c>
      <c r="F157" s="101" t="s">
        <v>119</v>
      </c>
      <c r="G157" s="101" t="s">
        <v>5848</v>
      </c>
    </row>
    <row r="158" spans="1:7">
      <c r="A158" s="100">
        <v>157</v>
      </c>
      <c r="B158" s="101" t="s">
        <v>6008</v>
      </c>
      <c r="C158" s="101" t="s">
        <v>6009</v>
      </c>
      <c r="D158" s="101" t="s">
        <v>139</v>
      </c>
      <c r="E158" s="101" t="s">
        <v>178</v>
      </c>
      <c r="F158" s="101" t="s">
        <v>119</v>
      </c>
      <c r="G158" s="101" t="s">
        <v>10956</v>
      </c>
    </row>
    <row r="159" spans="1:7">
      <c r="A159" s="100">
        <v>158</v>
      </c>
      <c r="B159" s="101" t="s">
        <v>286</v>
      </c>
      <c r="C159" s="101" t="s">
        <v>287</v>
      </c>
      <c r="D159" s="101" t="s">
        <v>139</v>
      </c>
      <c r="E159" s="101" t="s">
        <v>156</v>
      </c>
      <c r="F159" s="101" t="s">
        <v>288</v>
      </c>
      <c r="G159" s="101" t="s">
        <v>5848</v>
      </c>
    </row>
    <row r="160" spans="1:7">
      <c r="A160" s="100">
        <v>159</v>
      </c>
      <c r="B160" s="101" t="s">
        <v>289</v>
      </c>
      <c r="C160" s="101" t="s">
        <v>12029</v>
      </c>
      <c r="D160" s="101" t="s">
        <v>165</v>
      </c>
      <c r="E160" s="101" t="s">
        <v>255</v>
      </c>
      <c r="F160" s="101" t="s">
        <v>119</v>
      </c>
      <c r="G160" s="101" t="s">
        <v>5848</v>
      </c>
    </row>
    <row r="161" spans="1:7">
      <c r="A161" s="100">
        <v>160</v>
      </c>
      <c r="B161" s="101" t="s">
        <v>290</v>
      </c>
      <c r="C161" s="101" t="s">
        <v>12030</v>
      </c>
      <c r="D161" s="101" t="s">
        <v>139</v>
      </c>
      <c r="E161" s="101" t="s">
        <v>227</v>
      </c>
      <c r="F161" s="101" t="s">
        <v>119</v>
      </c>
      <c r="G161" s="101" t="s">
        <v>5848</v>
      </c>
    </row>
    <row r="162" spans="1:7">
      <c r="A162" s="100">
        <v>161</v>
      </c>
      <c r="B162" s="101" t="s">
        <v>291</v>
      </c>
      <c r="C162" s="101" t="s">
        <v>292</v>
      </c>
      <c r="D162" s="101" t="s">
        <v>122</v>
      </c>
      <c r="E162" s="101" t="s">
        <v>293</v>
      </c>
      <c r="F162" s="101" t="s">
        <v>136</v>
      </c>
      <c r="G162" s="101" t="s">
        <v>5848</v>
      </c>
    </row>
    <row r="163" spans="1:7">
      <c r="A163" s="100">
        <v>162</v>
      </c>
      <c r="B163" s="101" t="s">
        <v>10975</v>
      </c>
      <c r="C163" s="101" t="s">
        <v>10976</v>
      </c>
      <c r="D163" s="101" t="s">
        <v>143</v>
      </c>
      <c r="E163" s="101" t="s">
        <v>1684</v>
      </c>
      <c r="F163" s="101" t="s">
        <v>119</v>
      </c>
      <c r="G163" s="101" t="s">
        <v>11834</v>
      </c>
    </row>
    <row r="164" spans="1:7">
      <c r="A164" s="100">
        <v>163</v>
      </c>
      <c r="B164" s="101" t="s">
        <v>6010</v>
      </c>
      <c r="C164" s="101" t="s">
        <v>6011</v>
      </c>
      <c r="D164" s="101" t="s">
        <v>117</v>
      </c>
      <c r="E164" s="101" t="s">
        <v>205</v>
      </c>
      <c r="F164" s="101" t="s">
        <v>119</v>
      </c>
      <c r="G164" s="101" t="s">
        <v>10956</v>
      </c>
    </row>
    <row r="165" spans="1:7">
      <c r="A165" s="100">
        <v>164</v>
      </c>
      <c r="B165" s="101" t="s">
        <v>294</v>
      </c>
      <c r="C165" s="101" t="s">
        <v>295</v>
      </c>
      <c r="D165" s="101" t="s">
        <v>139</v>
      </c>
      <c r="E165" s="101" t="s">
        <v>227</v>
      </c>
      <c r="F165" s="101" t="s">
        <v>119</v>
      </c>
      <c r="G165" s="101" t="s">
        <v>5848</v>
      </c>
    </row>
    <row r="166" spans="1:7">
      <c r="A166" s="100">
        <v>165</v>
      </c>
      <c r="B166" s="101" t="s">
        <v>12031</v>
      </c>
      <c r="C166" s="101" t="s">
        <v>12032</v>
      </c>
      <c r="D166" s="101" t="s">
        <v>126</v>
      </c>
      <c r="E166" s="101" t="s">
        <v>200</v>
      </c>
      <c r="F166" s="101" t="s">
        <v>119</v>
      </c>
      <c r="G166" s="101" t="s">
        <v>5848</v>
      </c>
    </row>
    <row r="167" spans="1:7">
      <c r="A167" s="100">
        <v>166</v>
      </c>
      <c r="B167" s="101" t="s">
        <v>296</v>
      </c>
      <c r="C167" s="101" t="s">
        <v>297</v>
      </c>
      <c r="D167" s="101" t="s">
        <v>126</v>
      </c>
      <c r="E167" s="101" t="s">
        <v>298</v>
      </c>
      <c r="F167" s="101" t="s">
        <v>119</v>
      </c>
      <c r="G167" s="101" t="s">
        <v>5848</v>
      </c>
    </row>
    <row r="168" spans="1:7">
      <c r="A168" s="100">
        <v>167</v>
      </c>
      <c r="B168" s="101" t="s">
        <v>6012</v>
      </c>
      <c r="C168" s="101" t="s">
        <v>6013</v>
      </c>
      <c r="D168" s="101" t="s">
        <v>165</v>
      </c>
      <c r="E168" s="101" t="s">
        <v>1097</v>
      </c>
      <c r="F168" s="101" t="s">
        <v>119</v>
      </c>
      <c r="G168" s="101" t="s">
        <v>10956</v>
      </c>
    </row>
    <row r="169" spans="1:7">
      <c r="A169" s="100">
        <v>168</v>
      </c>
      <c r="B169" s="101" t="s">
        <v>299</v>
      </c>
      <c r="C169" s="101" t="s">
        <v>300</v>
      </c>
      <c r="D169" s="101" t="s">
        <v>234</v>
      </c>
      <c r="E169" s="101" t="s">
        <v>280</v>
      </c>
      <c r="F169" s="101" t="s">
        <v>119</v>
      </c>
      <c r="G169" s="101" t="s">
        <v>5848</v>
      </c>
    </row>
    <row r="170" spans="1:7">
      <c r="A170" s="100">
        <v>169</v>
      </c>
      <c r="B170" s="101" t="s">
        <v>6014</v>
      </c>
      <c r="C170" s="101" t="s">
        <v>6015</v>
      </c>
      <c r="D170" s="101" t="s">
        <v>122</v>
      </c>
      <c r="E170" s="101" t="s">
        <v>2675</v>
      </c>
      <c r="F170" s="101" t="s">
        <v>119</v>
      </c>
      <c r="G170" s="101" t="s">
        <v>10956</v>
      </c>
    </row>
    <row r="171" spans="1:7">
      <c r="A171" s="100">
        <v>170</v>
      </c>
      <c r="B171" s="101" t="s">
        <v>6016</v>
      </c>
      <c r="C171" s="101" t="s">
        <v>6017</v>
      </c>
      <c r="D171" s="101" t="s">
        <v>126</v>
      </c>
      <c r="E171" s="101" t="s">
        <v>4012</v>
      </c>
      <c r="F171" s="101" t="s">
        <v>119</v>
      </c>
      <c r="G171" s="101" t="s">
        <v>10956</v>
      </c>
    </row>
    <row r="172" spans="1:7">
      <c r="A172" s="100">
        <v>171</v>
      </c>
      <c r="B172" s="101" t="s">
        <v>301</v>
      </c>
      <c r="C172" s="101" t="s">
        <v>302</v>
      </c>
      <c r="D172" s="101" t="s">
        <v>139</v>
      </c>
      <c r="E172" s="101" t="s">
        <v>181</v>
      </c>
      <c r="F172" s="101" t="s">
        <v>288</v>
      </c>
      <c r="G172" s="101" t="s">
        <v>5848</v>
      </c>
    </row>
    <row r="173" spans="1:7">
      <c r="A173" s="100">
        <v>172</v>
      </c>
      <c r="B173" s="101" t="s">
        <v>6018</v>
      </c>
      <c r="C173" s="101" t="s">
        <v>6019</v>
      </c>
      <c r="D173" s="101" t="s">
        <v>165</v>
      </c>
      <c r="E173" s="101" t="s">
        <v>1285</v>
      </c>
      <c r="F173" s="101" t="s">
        <v>119</v>
      </c>
      <c r="G173" s="101" t="s">
        <v>10956</v>
      </c>
    </row>
    <row r="174" spans="1:7">
      <c r="A174" s="100">
        <v>173</v>
      </c>
      <c r="B174" s="101" t="s">
        <v>303</v>
      </c>
      <c r="C174" s="101" t="s">
        <v>304</v>
      </c>
      <c r="D174" s="101" t="s">
        <v>126</v>
      </c>
      <c r="E174" s="101" t="s">
        <v>305</v>
      </c>
      <c r="F174" s="101" t="s">
        <v>119</v>
      </c>
      <c r="G174" s="101" t="s">
        <v>5848</v>
      </c>
    </row>
    <row r="175" spans="1:7">
      <c r="A175" s="100">
        <v>174</v>
      </c>
      <c r="B175" s="101" t="s">
        <v>306</v>
      </c>
      <c r="C175" s="101" t="s">
        <v>307</v>
      </c>
      <c r="D175" s="101" t="s">
        <v>139</v>
      </c>
      <c r="E175" s="101" t="s">
        <v>308</v>
      </c>
      <c r="F175" s="101" t="s">
        <v>119</v>
      </c>
      <c r="G175" s="101" t="s">
        <v>5848</v>
      </c>
    </row>
    <row r="176" spans="1:7">
      <c r="A176" s="100">
        <v>175</v>
      </c>
      <c r="B176" s="101" t="s">
        <v>309</v>
      </c>
      <c r="C176" s="101" t="s">
        <v>310</v>
      </c>
      <c r="D176" s="101" t="s">
        <v>139</v>
      </c>
      <c r="E176" s="101" t="s">
        <v>311</v>
      </c>
      <c r="F176" s="101" t="s">
        <v>119</v>
      </c>
      <c r="G176" s="101" t="s">
        <v>5848</v>
      </c>
    </row>
    <row r="177" spans="1:7">
      <c r="A177" s="100">
        <v>176</v>
      </c>
      <c r="B177" s="101" t="s">
        <v>312</v>
      </c>
      <c r="C177" s="101" t="s">
        <v>313</v>
      </c>
      <c r="D177" s="101" t="s">
        <v>139</v>
      </c>
      <c r="E177" s="101" t="s">
        <v>227</v>
      </c>
      <c r="F177" s="101" t="s">
        <v>119</v>
      </c>
      <c r="G177" s="101" t="s">
        <v>5848</v>
      </c>
    </row>
    <row r="178" spans="1:7">
      <c r="A178" s="100">
        <v>177</v>
      </c>
      <c r="B178" s="101" t="s">
        <v>314</v>
      </c>
      <c r="C178" s="101" t="s">
        <v>315</v>
      </c>
      <c r="D178" s="101" t="s">
        <v>139</v>
      </c>
      <c r="E178" s="101" t="s">
        <v>316</v>
      </c>
      <c r="F178" s="101" t="s">
        <v>201</v>
      </c>
      <c r="G178" s="101" t="s">
        <v>5848</v>
      </c>
    </row>
    <row r="179" spans="1:7">
      <c r="A179" s="100">
        <v>178</v>
      </c>
      <c r="B179" s="101" t="s">
        <v>317</v>
      </c>
      <c r="C179" s="101" t="s">
        <v>318</v>
      </c>
      <c r="D179" s="101" t="s">
        <v>139</v>
      </c>
      <c r="E179" s="101" t="s">
        <v>181</v>
      </c>
      <c r="F179" s="101" t="s">
        <v>119</v>
      </c>
      <c r="G179" s="101" t="s">
        <v>5848</v>
      </c>
    </row>
    <row r="180" spans="1:7">
      <c r="A180" s="100">
        <v>179</v>
      </c>
      <c r="B180" s="101" t="s">
        <v>10977</v>
      </c>
      <c r="C180" s="101" t="s">
        <v>10978</v>
      </c>
      <c r="D180" s="101" t="s">
        <v>143</v>
      </c>
      <c r="E180" s="101" t="s">
        <v>327</v>
      </c>
      <c r="F180" s="101" t="s">
        <v>119</v>
      </c>
      <c r="G180" s="101" t="s">
        <v>11834</v>
      </c>
    </row>
    <row r="181" spans="1:7">
      <c r="A181" s="100">
        <v>180</v>
      </c>
      <c r="B181" s="101" t="s">
        <v>6020</v>
      </c>
      <c r="C181" s="101" t="s">
        <v>6021</v>
      </c>
      <c r="D181" s="101" t="s">
        <v>143</v>
      </c>
      <c r="E181" s="101" t="s">
        <v>144</v>
      </c>
      <c r="F181" s="101" t="s">
        <v>119</v>
      </c>
      <c r="G181" s="101" t="s">
        <v>10956</v>
      </c>
    </row>
    <row r="182" spans="1:7">
      <c r="A182" s="100">
        <v>181</v>
      </c>
      <c r="B182" s="101" t="s">
        <v>319</v>
      </c>
      <c r="C182" s="101" t="s">
        <v>320</v>
      </c>
      <c r="D182" s="101" t="s">
        <v>143</v>
      </c>
      <c r="E182" s="101" t="s">
        <v>321</v>
      </c>
      <c r="F182" s="101" t="s">
        <v>119</v>
      </c>
      <c r="G182" s="101" t="s">
        <v>5848</v>
      </c>
    </row>
    <row r="183" spans="1:7">
      <c r="A183" s="100">
        <v>182</v>
      </c>
      <c r="B183" s="101" t="s">
        <v>6022</v>
      </c>
      <c r="C183" s="101" t="s">
        <v>6023</v>
      </c>
      <c r="D183" s="101" t="s">
        <v>139</v>
      </c>
      <c r="E183" s="101" t="s">
        <v>354</v>
      </c>
      <c r="F183" s="101" t="s">
        <v>119</v>
      </c>
      <c r="G183" s="101" t="s">
        <v>10956</v>
      </c>
    </row>
    <row r="184" spans="1:7">
      <c r="A184" s="100">
        <v>183</v>
      </c>
      <c r="B184" s="101" t="s">
        <v>10979</v>
      </c>
      <c r="C184" s="101" t="s">
        <v>10980</v>
      </c>
      <c r="D184" s="101" t="s">
        <v>151</v>
      </c>
      <c r="E184" s="101" t="s">
        <v>456</v>
      </c>
      <c r="F184" s="101" t="s">
        <v>881</v>
      </c>
      <c r="G184" s="101" t="s">
        <v>11834</v>
      </c>
    </row>
    <row r="185" spans="1:7">
      <c r="A185" s="100">
        <v>184</v>
      </c>
      <c r="B185" s="101" t="s">
        <v>322</v>
      </c>
      <c r="C185" s="101" t="s">
        <v>323</v>
      </c>
      <c r="D185" s="101" t="s">
        <v>165</v>
      </c>
      <c r="E185" s="101" t="s">
        <v>324</v>
      </c>
      <c r="F185" s="101" t="s">
        <v>119</v>
      </c>
      <c r="G185" s="101" t="s">
        <v>5848</v>
      </c>
    </row>
    <row r="186" spans="1:7">
      <c r="A186" s="100">
        <v>185</v>
      </c>
      <c r="B186" s="101" t="s">
        <v>325</v>
      </c>
      <c r="C186" s="101" t="s">
        <v>326</v>
      </c>
      <c r="D186" s="101" t="s">
        <v>143</v>
      </c>
      <c r="E186" s="101" t="s">
        <v>327</v>
      </c>
      <c r="F186" s="101" t="s">
        <v>119</v>
      </c>
      <c r="G186" s="101" t="s">
        <v>5848</v>
      </c>
    </row>
    <row r="187" spans="1:7">
      <c r="A187" s="100">
        <v>186</v>
      </c>
      <c r="B187" s="101" t="s">
        <v>6024</v>
      </c>
      <c r="C187" s="101" t="s">
        <v>6025</v>
      </c>
      <c r="D187" s="101" t="s">
        <v>126</v>
      </c>
      <c r="E187" s="101" t="s">
        <v>496</v>
      </c>
      <c r="F187" s="101" t="s">
        <v>119</v>
      </c>
      <c r="G187" s="101" t="s">
        <v>10956</v>
      </c>
    </row>
    <row r="188" spans="1:7">
      <c r="A188" s="100">
        <v>187</v>
      </c>
      <c r="B188" s="101" t="s">
        <v>6026</v>
      </c>
      <c r="C188" s="101" t="s">
        <v>6027</v>
      </c>
      <c r="D188" s="101" t="s">
        <v>126</v>
      </c>
      <c r="E188" s="101" t="s">
        <v>2080</v>
      </c>
      <c r="F188" s="101" t="s">
        <v>119</v>
      </c>
      <c r="G188" s="101" t="s">
        <v>10956</v>
      </c>
    </row>
    <row r="189" spans="1:7">
      <c r="A189" s="100">
        <v>188</v>
      </c>
      <c r="B189" s="101" t="s">
        <v>10981</v>
      </c>
      <c r="C189" s="101" t="s">
        <v>10982</v>
      </c>
      <c r="D189" s="101" t="s">
        <v>165</v>
      </c>
      <c r="E189" s="101" t="s">
        <v>194</v>
      </c>
      <c r="F189" s="101" t="s">
        <v>119</v>
      </c>
      <c r="G189" s="101" t="s">
        <v>11834</v>
      </c>
    </row>
    <row r="190" spans="1:7">
      <c r="A190" s="100">
        <v>189</v>
      </c>
      <c r="B190" s="101" t="s">
        <v>328</v>
      </c>
      <c r="C190" s="101" t="s">
        <v>329</v>
      </c>
      <c r="D190" s="101" t="s">
        <v>126</v>
      </c>
      <c r="E190" s="101" t="s">
        <v>330</v>
      </c>
      <c r="F190" s="101" t="s">
        <v>119</v>
      </c>
      <c r="G190" s="101" t="s">
        <v>5848</v>
      </c>
    </row>
    <row r="191" spans="1:7">
      <c r="A191" s="100">
        <v>190</v>
      </c>
      <c r="B191" s="101" t="s">
        <v>331</v>
      </c>
      <c r="C191" s="101" t="s">
        <v>332</v>
      </c>
      <c r="D191" s="101" t="s">
        <v>139</v>
      </c>
      <c r="E191" s="101" t="s">
        <v>178</v>
      </c>
      <c r="F191" s="101" t="s">
        <v>119</v>
      </c>
      <c r="G191" s="101" t="s">
        <v>5848</v>
      </c>
    </row>
    <row r="192" spans="1:7">
      <c r="A192" s="100">
        <v>191</v>
      </c>
      <c r="B192" s="101" t="s">
        <v>6028</v>
      </c>
      <c r="C192" s="101" t="s">
        <v>12033</v>
      </c>
      <c r="D192" s="101" t="s">
        <v>143</v>
      </c>
      <c r="E192" s="101" t="s">
        <v>433</v>
      </c>
      <c r="F192" s="101" t="s">
        <v>1398</v>
      </c>
      <c r="G192" s="101" t="s">
        <v>10956</v>
      </c>
    </row>
    <row r="193" spans="1:7">
      <c r="A193" s="100">
        <v>192</v>
      </c>
      <c r="B193" s="101" t="s">
        <v>333</v>
      </c>
      <c r="C193" s="101" t="s">
        <v>334</v>
      </c>
      <c r="D193" s="101" t="s">
        <v>139</v>
      </c>
      <c r="E193" s="101" t="s">
        <v>265</v>
      </c>
      <c r="F193" s="101" t="s">
        <v>119</v>
      </c>
      <c r="G193" s="101" t="s">
        <v>5848</v>
      </c>
    </row>
    <row r="194" spans="1:7">
      <c r="A194" s="100">
        <v>193</v>
      </c>
      <c r="B194" s="101" t="s">
        <v>335</v>
      </c>
      <c r="C194" s="101" t="s">
        <v>336</v>
      </c>
      <c r="D194" s="101" t="s">
        <v>139</v>
      </c>
      <c r="E194" s="101" t="s">
        <v>337</v>
      </c>
      <c r="F194" s="101" t="s">
        <v>119</v>
      </c>
      <c r="G194" s="101" t="s">
        <v>5848</v>
      </c>
    </row>
    <row r="195" spans="1:7">
      <c r="A195" s="100">
        <v>194</v>
      </c>
      <c r="B195" s="101" t="s">
        <v>6029</v>
      </c>
      <c r="C195" s="101" t="s">
        <v>6030</v>
      </c>
      <c r="D195" s="101" t="s">
        <v>117</v>
      </c>
      <c r="E195" s="101" t="s">
        <v>5888</v>
      </c>
      <c r="F195" s="101" t="s">
        <v>119</v>
      </c>
      <c r="G195" s="101" t="s">
        <v>10956</v>
      </c>
    </row>
    <row r="196" spans="1:7">
      <c r="A196" s="100">
        <v>195</v>
      </c>
      <c r="B196" s="101" t="s">
        <v>338</v>
      </c>
      <c r="C196" s="101" t="s">
        <v>339</v>
      </c>
      <c r="D196" s="101" t="s">
        <v>151</v>
      </c>
      <c r="E196" s="101" t="s">
        <v>340</v>
      </c>
      <c r="F196" s="101" t="s">
        <v>341</v>
      </c>
      <c r="G196" s="101" t="s">
        <v>5848</v>
      </c>
    </row>
    <row r="197" spans="1:7">
      <c r="A197" s="100">
        <v>196</v>
      </c>
      <c r="B197" s="101" t="s">
        <v>342</v>
      </c>
      <c r="C197" s="101" t="s">
        <v>343</v>
      </c>
      <c r="D197" s="101" t="s">
        <v>139</v>
      </c>
      <c r="E197" s="101" t="s">
        <v>185</v>
      </c>
      <c r="F197" s="101" t="s">
        <v>119</v>
      </c>
      <c r="G197" s="101" t="s">
        <v>5848</v>
      </c>
    </row>
    <row r="198" spans="1:7">
      <c r="A198" s="100">
        <v>197</v>
      </c>
      <c r="B198" s="101" t="s">
        <v>344</v>
      </c>
      <c r="C198" s="101" t="s">
        <v>345</v>
      </c>
      <c r="D198" s="101" t="s">
        <v>139</v>
      </c>
      <c r="E198" s="101" t="s">
        <v>211</v>
      </c>
      <c r="F198" s="101" t="s">
        <v>119</v>
      </c>
      <c r="G198" s="101" t="s">
        <v>5848</v>
      </c>
    </row>
    <row r="199" spans="1:7">
      <c r="A199" s="100">
        <v>198</v>
      </c>
      <c r="B199" s="101" t="s">
        <v>6032</v>
      </c>
      <c r="C199" s="101" t="s">
        <v>6033</v>
      </c>
      <c r="D199" s="101" t="s">
        <v>165</v>
      </c>
      <c r="E199" s="101" t="s">
        <v>4344</v>
      </c>
      <c r="F199" s="101" t="s">
        <v>119</v>
      </c>
      <c r="G199" s="101" t="s">
        <v>10956</v>
      </c>
    </row>
    <row r="200" spans="1:7">
      <c r="A200" s="100">
        <v>199</v>
      </c>
      <c r="B200" s="101" t="s">
        <v>346</v>
      </c>
      <c r="C200" s="101" t="s">
        <v>12034</v>
      </c>
      <c r="D200" s="101" t="s">
        <v>122</v>
      </c>
      <c r="E200" s="101" t="s">
        <v>347</v>
      </c>
      <c r="F200" s="101" t="s">
        <v>119</v>
      </c>
      <c r="G200" s="101" t="s">
        <v>5848</v>
      </c>
    </row>
    <row r="201" spans="1:7">
      <c r="A201" s="100">
        <v>200</v>
      </c>
      <c r="B201" s="101" t="s">
        <v>6034</v>
      </c>
      <c r="C201" s="101" t="s">
        <v>6035</v>
      </c>
      <c r="D201" s="101" t="s">
        <v>117</v>
      </c>
      <c r="E201" s="101" t="s">
        <v>1181</v>
      </c>
      <c r="F201" s="101" t="s">
        <v>119</v>
      </c>
      <c r="G201" s="101" t="s">
        <v>10956</v>
      </c>
    </row>
    <row r="202" spans="1:7">
      <c r="A202" s="100">
        <v>201</v>
      </c>
      <c r="B202" s="101" t="s">
        <v>348</v>
      </c>
      <c r="C202" s="101" t="s">
        <v>349</v>
      </c>
      <c r="D202" s="101" t="s">
        <v>122</v>
      </c>
      <c r="E202" s="101" t="s">
        <v>350</v>
      </c>
      <c r="F202" s="101" t="s">
        <v>119</v>
      </c>
      <c r="G202" s="101" t="s">
        <v>5848</v>
      </c>
    </row>
    <row r="203" spans="1:7">
      <c r="A203" s="100">
        <v>202</v>
      </c>
      <c r="B203" s="101" t="s">
        <v>351</v>
      </c>
      <c r="C203" s="101" t="s">
        <v>352</v>
      </c>
      <c r="D203" s="101" t="s">
        <v>165</v>
      </c>
      <c r="E203" s="101" t="s">
        <v>353</v>
      </c>
      <c r="F203" s="101" t="s">
        <v>119</v>
      </c>
      <c r="G203" s="101" t="s">
        <v>5848</v>
      </c>
    </row>
    <row r="204" spans="1:7">
      <c r="A204" s="100">
        <v>203</v>
      </c>
      <c r="B204" s="101" t="s">
        <v>6036</v>
      </c>
      <c r="C204" s="101" t="s">
        <v>6037</v>
      </c>
      <c r="D204" s="101" t="s">
        <v>151</v>
      </c>
      <c r="E204" s="101" t="s">
        <v>217</v>
      </c>
      <c r="F204" s="101" t="s">
        <v>119</v>
      </c>
      <c r="G204" s="101" t="s">
        <v>10956</v>
      </c>
    </row>
    <row r="205" spans="1:7">
      <c r="A205" s="100">
        <v>204</v>
      </c>
      <c r="B205" s="101" t="s">
        <v>6038</v>
      </c>
      <c r="C205" s="101" t="s">
        <v>6039</v>
      </c>
      <c r="D205" s="101" t="s">
        <v>151</v>
      </c>
      <c r="E205" s="101" t="s">
        <v>1802</v>
      </c>
      <c r="F205" s="101" t="s">
        <v>119</v>
      </c>
      <c r="G205" s="101" t="s">
        <v>10956</v>
      </c>
    </row>
    <row r="206" spans="1:7">
      <c r="A206" s="100">
        <v>205</v>
      </c>
      <c r="B206" s="101" t="s">
        <v>355</v>
      </c>
      <c r="C206" s="101" t="s">
        <v>12035</v>
      </c>
      <c r="D206" s="101" t="s">
        <v>234</v>
      </c>
      <c r="E206" s="101" t="s">
        <v>235</v>
      </c>
      <c r="F206" s="101" t="s">
        <v>119</v>
      </c>
      <c r="G206" s="101" t="s">
        <v>5848</v>
      </c>
    </row>
    <row r="207" spans="1:7">
      <c r="A207" s="100">
        <v>206</v>
      </c>
      <c r="B207" s="101" t="s">
        <v>356</v>
      </c>
      <c r="C207" s="101" t="s">
        <v>357</v>
      </c>
      <c r="D207" s="101" t="s">
        <v>126</v>
      </c>
      <c r="E207" s="101" t="s">
        <v>358</v>
      </c>
      <c r="F207" s="101" t="s">
        <v>119</v>
      </c>
      <c r="G207" s="101" t="s">
        <v>5848</v>
      </c>
    </row>
    <row r="208" spans="1:7">
      <c r="A208" s="100">
        <v>207</v>
      </c>
      <c r="B208" s="101" t="s">
        <v>359</v>
      </c>
      <c r="C208" s="101" t="s">
        <v>360</v>
      </c>
      <c r="D208" s="101" t="s">
        <v>143</v>
      </c>
      <c r="E208" s="101" t="s">
        <v>270</v>
      </c>
      <c r="F208" s="101" t="s">
        <v>119</v>
      </c>
      <c r="G208" s="101" t="s">
        <v>5848</v>
      </c>
    </row>
    <row r="209" spans="1:7">
      <c r="A209" s="100">
        <v>208</v>
      </c>
      <c r="B209" s="101" t="s">
        <v>6040</v>
      </c>
      <c r="C209" s="101" t="s">
        <v>6041</v>
      </c>
      <c r="D209" s="101" t="s">
        <v>165</v>
      </c>
      <c r="E209" s="101" t="s">
        <v>1285</v>
      </c>
      <c r="F209" s="101" t="s">
        <v>119</v>
      </c>
      <c r="G209" s="101" t="s">
        <v>10956</v>
      </c>
    </row>
    <row r="210" spans="1:7">
      <c r="A210" s="100">
        <v>209</v>
      </c>
      <c r="B210" s="101" t="s">
        <v>6042</v>
      </c>
      <c r="C210" s="101" t="s">
        <v>6043</v>
      </c>
      <c r="D210" s="101" t="s">
        <v>126</v>
      </c>
      <c r="E210" s="101" t="s">
        <v>127</v>
      </c>
      <c r="F210" s="101" t="s">
        <v>119</v>
      </c>
      <c r="G210" s="101" t="s">
        <v>10956</v>
      </c>
    </row>
    <row r="211" spans="1:7">
      <c r="A211" s="100">
        <v>210</v>
      </c>
      <c r="B211" s="101" t="s">
        <v>12036</v>
      </c>
      <c r="C211" s="101" t="s">
        <v>12037</v>
      </c>
      <c r="D211" s="101" t="s">
        <v>165</v>
      </c>
      <c r="E211" s="101" t="s">
        <v>166</v>
      </c>
      <c r="F211" s="101" t="s">
        <v>119</v>
      </c>
      <c r="G211" s="101" t="s">
        <v>10956</v>
      </c>
    </row>
    <row r="212" spans="1:7">
      <c r="A212" s="100">
        <v>211</v>
      </c>
      <c r="B212" s="101" t="s">
        <v>361</v>
      </c>
      <c r="C212" s="101" t="s">
        <v>362</v>
      </c>
      <c r="D212" s="101" t="s">
        <v>122</v>
      </c>
      <c r="E212" s="101" t="s">
        <v>363</v>
      </c>
      <c r="F212" s="101" t="s">
        <v>119</v>
      </c>
      <c r="G212" s="101" t="s">
        <v>5848</v>
      </c>
    </row>
    <row r="213" spans="1:7">
      <c r="A213" s="100">
        <v>212</v>
      </c>
      <c r="B213" s="101" t="s">
        <v>109</v>
      </c>
      <c r="C213" s="101" t="s">
        <v>12038</v>
      </c>
      <c r="D213" s="101" t="s">
        <v>126</v>
      </c>
      <c r="E213" s="101" t="s">
        <v>127</v>
      </c>
      <c r="F213" s="101" t="s">
        <v>119</v>
      </c>
      <c r="G213" s="101" t="s">
        <v>5848</v>
      </c>
    </row>
    <row r="214" spans="1:7">
      <c r="A214" s="100">
        <v>213</v>
      </c>
      <c r="B214" s="101" t="s">
        <v>6044</v>
      </c>
      <c r="C214" s="101" t="s">
        <v>6045</v>
      </c>
      <c r="D214" s="101" t="s">
        <v>165</v>
      </c>
      <c r="E214" s="101" t="s">
        <v>909</v>
      </c>
      <c r="F214" s="101" t="s">
        <v>119</v>
      </c>
      <c r="G214" s="101" t="s">
        <v>10956</v>
      </c>
    </row>
    <row r="215" spans="1:7">
      <c r="A215" s="100">
        <v>214</v>
      </c>
      <c r="B215" s="101" t="s">
        <v>364</v>
      </c>
      <c r="C215" s="101" t="s">
        <v>12039</v>
      </c>
      <c r="D215" s="101" t="s">
        <v>139</v>
      </c>
      <c r="E215" s="101" t="s">
        <v>181</v>
      </c>
      <c r="F215" s="101" t="s">
        <v>119</v>
      </c>
      <c r="G215" s="101" t="s">
        <v>5848</v>
      </c>
    </row>
    <row r="216" spans="1:7">
      <c r="A216" s="100">
        <v>215</v>
      </c>
      <c r="B216" s="101" t="s">
        <v>6046</v>
      </c>
      <c r="C216" s="101" t="s">
        <v>6047</v>
      </c>
      <c r="D216" s="101" t="s">
        <v>139</v>
      </c>
      <c r="E216" s="101" t="s">
        <v>1020</v>
      </c>
      <c r="F216" s="101" t="s">
        <v>119</v>
      </c>
      <c r="G216" s="101" t="s">
        <v>10956</v>
      </c>
    </row>
    <row r="217" spans="1:7">
      <c r="A217" s="100">
        <v>216</v>
      </c>
      <c r="B217" s="101" t="s">
        <v>6048</v>
      </c>
      <c r="C217" s="101" t="s">
        <v>6049</v>
      </c>
      <c r="D217" s="101" t="s">
        <v>117</v>
      </c>
      <c r="E217" s="101" t="s">
        <v>5326</v>
      </c>
      <c r="F217" s="101" t="s">
        <v>881</v>
      </c>
      <c r="G217" s="101" t="s">
        <v>10956</v>
      </c>
    </row>
    <row r="218" spans="1:7">
      <c r="A218" s="100">
        <v>217</v>
      </c>
      <c r="B218" s="101" t="s">
        <v>10983</v>
      </c>
      <c r="C218" s="101" t="s">
        <v>10984</v>
      </c>
      <c r="D218" s="101" t="s">
        <v>151</v>
      </c>
      <c r="E218" s="101" t="s">
        <v>706</v>
      </c>
      <c r="F218" s="101" t="s">
        <v>188</v>
      </c>
      <c r="G218" s="101" t="s">
        <v>11834</v>
      </c>
    </row>
    <row r="219" spans="1:7">
      <c r="A219" s="100">
        <v>218</v>
      </c>
      <c r="B219" s="101" t="s">
        <v>6050</v>
      </c>
      <c r="C219" s="101" t="s">
        <v>6051</v>
      </c>
      <c r="D219" s="101" t="s">
        <v>139</v>
      </c>
      <c r="E219" s="101" t="s">
        <v>1020</v>
      </c>
      <c r="F219" s="101" t="s">
        <v>119</v>
      </c>
      <c r="G219" s="101" t="s">
        <v>10956</v>
      </c>
    </row>
    <row r="220" spans="1:7">
      <c r="A220" s="100">
        <v>219</v>
      </c>
      <c r="B220" s="101" t="s">
        <v>6052</v>
      </c>
      <c r="C220" s="101" t="s">
        <v>6053</v>
      </c>
      <c r="D220" s="101" t="s">
        <v>165</v>
      </c>
      <c r="E220" s="101" t="s">
        <v>417</v>
      </c>
      <c r="F220" s="101" t="s">
        <v>119</v>
      </c>
      <c r="G220" s="101" t="s">
        <v>10956</v>
      </c>
    </row>
    <row r="221" spans="1:7">
      <c r="A221" s="100">
        <v>220</v>
      </c>
      <c r="B221" s="101" t="s">
        <v>6054</v>
      </c>
      <c r="C221" s="101" t="s">
        <v>6055</v>
      </c>
      <c r="D221" s="101" t="s">
        <v>117</v>
      </c>
      <c r="E221" s="101" t="s">
        <v>118</v>
      </c>
      <c r="F221" s="101" t="s">
        <v>119</v>
      </c>
      <c r="G221" s="101" t="s">
        <v>10956</v>
      </c>
    </row>
    <row r="222" spans="1:7">
      <c r="A222" s="100">
        <v>221</v>
      </c>
      <c r="B222" s="101" t="s">
        <v>6056</v>
      </c>
      <c r="C222" s="101" t="s">
        <v>6057</v>
      </c>
      <c r="D222" s="101" t="s">
        <v>117</v>
      </c>
      <c r="E222" s="101" t="s">
        <v>523</v>
      </c>
      <c r="F222" s="101" t="s">
        <v>119</v>
      </c>
      <c r="G222" s="101" t="s">
        <v>10956</v>
      </c>
    </row>
    <row r="223" spans="1:7">
      <c r="A223" s="100">
        <v>222</v>
      </c>
      <c r="B223" s="101" t="s">
        <v>12040</v>
      </c>
      <c r="C223" s="101" t="s">
        <v>12041</v>
      </c>
      <c r="D223" s="101" t="s">
        <v>165</v>
      </c>
      <c r="E223" s="101" t="s">
        <v>324</v>
      </c>
      <c r="F223" s="101" t="s">
        <v>119</v>
      </c>
      <c r="G223" s="101" t="s">
        <v>5848</v>
      </c>
    </row>
    <row r="224" spans="1:7">
      <c r="A224" s="100">
        <v>223</v>
      </c>
      <c r="B224" s="101" t="s">
        <v>12042</v>
      </c>
      <c r="C224" s="101" t="s">
        <v>12043</v>
      </c>
      <c r="D224" s="101" t="s">
        <v>126</v>
      </c>
      <c r="E224" s="101" t="s">
        <v>836</v>
      </c>
      <c r="F224" s="101" t="s">
        <v>119</v>
      </c>
      <c r="G224" s="101" t="s">
        <v>10956</v>
      </c>
    </row>
    <row r="225" spans="1:7">
      <c r="A225" s="100">
        <v>224</v>
      </c>
      <c r="B225" s="101" t="s">
        <v>6058</v>
      </c>
      <c r="C225" s="101" t="s">
        <v>6059</v>
      </c>
      <c r="D225" s="101" t="s">
        <v>165</v>
      </c>
      <c r="E225" s="101" t="s">
        <v>417</v>
      </c>
      <c r="F225" s="101" t="s">
        <v>119</v>
      </c>
      <c r="G225" s="101" t="s">
        <v>10956</v>
      </c>
    </row>
    <row r="226" spans="1:7">
      <c r="A226" s="100">
        <v>225</v>
      </c>
      <c r="B226" s="101" t="s">
        <v>6060</v>
      </c>
      <c r="C226" s="101" t="s">
        <v>6061</v>
      </c>
      <c r="D226" s="101" t="s">
        <v>117</v>
      </c>
      <c r="E226" s="101" t="s">
        <v>639</v>
      </c>
      <c r="F226" s="101" t="s">
        <v>119</v>
      </c>
      <c r="G226" s="101" t="s">
        <v>10956</v>
      </c>
    </row>
    <row r="227" spans="1:7">
      <c r="A227" s="100">
        <v>226</v>
      </c>
      <c r="B227" s="101" t="s">
        <v>12044</v>
      </c>
      <c r="C227" s="101" t="s">
        <v>12045</v>
      </c>
      <c r="D227" s="101" t="s">
        <v>139</v>
      </c>
      <c r="E227" s="101" t="s">
        <v>227</v>
      </c>
      <c r="F227" s="101" t="s">
        <v>119</v>
      </c>
      <c r="G227" s="101" t="s">
        <v>5848</v>
      </c>
    </row>
    <row r="228" spans="1:7">
      <c r="A228" s="100">
        <v>227</v>
      </c>
      <c r="B228" s="101" t="s">
        <v>12046</v>
      </c>
      <c r="C228" s="101" t="s">
        <v>12047</v>
      </c>
      <c r="D228" s="101" t="s">
        <v>139</v>
      </c>
      <c r="E228" s="101" t="s">
        <v>181</v>
      </c>
      <c r="F228" s="101" t="s">
        <v>288</v>
      </c>
      <c r="G228" s="101" t="s">
        <v>10956</v>
      </c>
    </row>
    <row r="229" spans="1:7">
      <c r="A229" s="100">
        <v>228</v>
      </c>
      <c r="B229" s="101" t="s">
        <v>6062</v>
      </c>
      <c r="C229" s="101" t="s">
        <v>6063</v>
      </c>
      <c r="D229" s="101" t="s">
        <v>165</v>
      </c>
      <c r="E229" s="101" t="s">
        <v>285</v>
      </c>
      <c r="F229" s="101" t="s">
        <v>119</v>
      </c>
      <c r="G229" s="101" t="s">
        <v>10956</v>
      </c>
    </row>
    <row r="230" spans="1:7">
      <c r="A230" s="100">
        <v>229</v>
      </c>
      <c r="B230" s="101" t="s">
        <v>6064</v>
      </c>
      <c r="C230" s="101" t="s">
        <v>6065</v>
      </c>
      <c r="D230" s="101" t="s">
        <v>122</v>
      </c>
      <c r="E230" s="101" t="s">
        <v>597</v>
      </c>
      <c r="F230" s="101" t="s">
        <v>119</v>
      </c>
      <c r="G230" s="101" t="s">
        <v>10956</v>
      </c>
    </row>
    <row r="231" spans="1:7">
      <c r="A231" s="100">
        <v>230</v>
      </c>
      <c r="B231" s="101" t="s">
        <v>6066</v>
      </c>
      <c r="C231" s="101" t="s">
        <v>6067</v>
      </c>
      <c r="D231" s="101" t="s">
        <v>117</v>
      </c>
      <c r="E231" s="101" t="s">
        <v>3337</v>
      </c>
      <c r="F231" s="101" t="s">
        <v>119</v>
      </c>
      <c r="G231" s="101" t="s">
        <v>10956</v>
      </c>
    </row>
    <row r="232" spans="1:7">
      <c r="A232" s="100">
        <v>231</v>
      </c>
      <c r="B232" s="101" t="s">
        <v>365</v>
      </c>
      <c r="C232" s="101" t="s">
        <v>366</v>
      </c>
      <c r="D232" s="101" t="s">
        <v>117</v>
      </c>
      <c r="E232" s="101" t="s">
        <v>367</v>
      </c>
      <c r="F232" s="101" t="s">
        <v>368</v>
      </c>
      <c r="G232" s="101" t="s">
        <v>5848</v>
      </c>
    </row>
    <row r="233" spans="1:7">
      <c r="A233" s="100">
        <v>232</v>
      </c>
      <c r="B233" s="101" t="s">
        <v>369</v>
      </c>
      <c r="C233" s="101" t="s">
        <v>370</v>
      </c>
      <c r="D233" s="101" t="s">
        <v>151</v>
      </c>
      <c r="E233" s="101" t="s">
        <v>371</v>
      </c>
      <c r="F233" s="101" t="s">
        <v>372</v>
      </c>
      <c r="G233" s="101" t="s">
        <v>5848</v>
      </c>
    </row>
    <row r="234" spans="1:7">
      <c r="A234" s="100">
        <v>233</v>
      </c>
      <c r="B234" s="101" t="s">
        <v>6068</v>
      </c>
      <c r="C234" s="101" t="s">
        <v>6069</v>
      </c>
      <c r="D234" s="101" t="s">
        <v>117</v>
      </c>
      <c r="E234" s="101" t="s">
        <v>398</v>
      </c>
      <c r="F234" s="101" t="s">
        <v>881</v>
      </c>
      <c r="G234" s="101" t="s">
        <v>10956</v>
      </c>
    </row>
    <row r="235" spans="1:7">
      <c r="A235" s="100">
        <v>234</v>
      </c>
      <c r="B235" s="101" t="s">
        <v>373</v>
      </c>
      <c r="C235" s="101" t="s">
        <v>374</v>
      </c>
      <c r="D235" s="101" t="s">
        <v>139</v>
      </c>
      <c r="E235" s="101" t="s">
        <v>211</v>
      </c>
      <c r="F235" s="101" t="s">
        <v>119</v>
      </c>
      <c r="G235" s="101" t="s">
        <v>5848</v>
      </c>
    </row>
    <row r="236" spans="1:7">
      <c r="A236" s="100">
        <v>235</v>
      </c>
      <c r="B236" s="101" t="s">
        <v>6070</v>
      </c>
      <c r="C236" s="101" t="s">
        <v>6071</v>
      </c>
      <c r="D236" s="101" t="s">
        <v>165</v>
      </c>
      <c r="E236" s="101" t="s">
        <v>285</v>
      </c>
      <c r="F236" s="101" t="s">
        <v>119</v>
      </c>
      <c r="G236" s="101" t="s">
        <v>10956</v>
      </c>
    </row>
    <row r="237" spans="1:7">
      <c r="A237" s="100">
        <v>236</v>
      </c>
      <c r="B237" s="101" t="s">
        <v>6072</v>
      </c>
      <c r="C237" s="101" t="s">
        <v>6073</v>
      </c>
      <c r="D237" s="101" t="s">
        <v>165</v>
      </c>
      <c r="E237" s="101" t="s">
        <v>285</v>
      </c>
      <c r="F237" s="101" t="s">
        <v>119</v>
      </c>
      <c r="G237" s="101" t="s">
        <v>10956</v>
      </c>
    </row>
    <row r="238" spans="1:7">
      <c r="A238" s="100">
        <v>237</v>
      </c>
      <c r="B238" s="101" t="s">
        <v>375</v>
      </c>
      <c r="C238" s="101" t="s">
        <v>376</v>
      </c>
      <c r="D238" s="101" t="s">
        <v>122</v>
      </c>
      <c r="E238" s="101" t="s">
        <v>377</v>
      </c>
      <c r="F238" s="101" t="s">
        <v>119</v>
      </c>
      <c r="G238" s="101" t="s">
        <v>5848</v>
      </c>
    </row>
    <row r="239" spans="1:7">
      <c r="A239" s="100">
        <v>238</v>
      </c>
      <c r="B239" s="101" t="s">
        <v>378</v>
      </c>
      <c r="C239" s="101" t="s">
        <v>379</v>
      </c>
      <c r="D239" s="101" t="s">
        <v>126</v>
      </c>
      <c r="E239" s="101" t="s">
        <v>159</v>
      </c>
      <c r="F239" s="101" t="s">
        <v>119</v>
      </c>
      <c r="G239" s="101" t="s">
        <v>5848</v>
      </c>
    </row>
    <row r="240" spans="1:7">
      <c r="A240" s="100">
        <v>239</v>
      </c>
      <c r="B240" s="101" t="s">
        <v>6074</v>
      </c>
      <c r="C240" s="101" t="s">
        <v>6075</v>
      </c>
      <c r="D240" s="101" t="s">
        <v>165</v>
      </c>
      <c r="E240" s="101" t="s">
        <v>1285</v>
      </c>
      <c r="F240" s="101" t="s">
        <v>119</v>
      </c>
      <c r="G240" s="101" t="s">
        <v>10956</v>
      </c>
    </row>
    <row r="241" spans="1:7">
      <c r="A241" s="100">
        <v>240</v>
      </c>
      <c r="B241" s="101" t="s">
        <v>6076</v>
      </c>
      <c r="C241" s="101" t="s">
        <v>6077</v>
      </c>
      <c r="D241" s="101" t="s">
        <v>165</v>
      </c>
      <c r="E241" s="101" t="s">
        <v>5870</v>
      </c>
      <c r="F241" s="101" t="s">
        <v>119</v>
      </c>
      <c r="G241" s="101" t="s">
        <v>10956</v>
      </c>
    </row>
    <row r="242" spans="1:7">
      <c r="A242" s="100">
        <v>241</v>
      </c>
      <c r="B242" s="101" t="s">
        <v>12048</v>
      </c>
      <c r="C242" s="101" t="s">
        <v>12049</v>
      </c>
      <c r="D242" s="101" t="s">
        <v>117</v>
      </c>
      <c r="E242" s="101" t="s">
        <v>1277</v>
      </c>
      <c r="F242" s="101" t="s">
        <v>188</v>
      </c>
      <c r="G242" s="101" t="s">
        <v>10956</v>
      </c>
    </row>
    <row r="243" spans="1:7">
      <c r="A243" s="100">
        <v>242</v>
      </c>
      <c r="B243" s="101" t="s">
        <v>6078</v>
      </c>
      <c r="C243" s="101" t="s">
        <v>12050</v>
      </c>
      <c r="D243" s="101" t="s">
        <v>117</v>
      </c>
      <c r="E243" s="101" t="s">
        <v>499</v>
      </c>
      <c r="F243" s="101" t="s">
        <v>119</v>
      </c>
      <c r="G243" s="101" t="s">
        <v>10956</v>
      </c>
    </row>
    <row r="244" spans="1:7">
      <c r="A244" s="100">
        <v>243</v>
      </c>
      <c r="B244" s="101" t="s">
        <v>66</v>
      </c>
      <c r="C244" s="101" t="s">
        <v>380</v>
      </c>
      <c r="D244" s="101" t="s">
        <v>139</v>
      </c>
      <c r="E244" s="101" t="s">
        <v>381</v>
      </c>
      <c r="F244" s="101" t="s">
        <v>119</v>
      </c>
      <c r="G244" s="101" t="s">
        <v>5848</v>
      </c>
    </row>
    <row r="245" spans="1:7">
      <c r="A245" s="100">
        <v>244</v>
      </c>
      <c r="B245" s="101" t="s">
        <v>12051</v>
      </c>
      <c r="C245" s="101" t="s">
        <v>12052</v>
      </c>
      <c r="D245" s="101" t="s">
        <v>126</v>
      </c>
      <c r="E245" s="101" t="s">
        <v>836</v>
      </c>
      <c r="F245" s="101" t="s">
        <v>188</v>
      </c>
      <c r="G245" s="101" t="s">
        <v>5848</v>
      </c>
    </row>
    <row r="246" spans="1:7">
      <c r="A246" s="100">
        <v>245</v>
      </c>
      <c r="B246" s="101" t="s">
        <v>6079</v>
      </c>
      <c r="C246" s="101" t="s">
        <v>6080</v>
      </c>
      <c r="D246" s="101" t="s">
        <v>117</v>
      </c>
      <c r="E246" s="101" t="s">
        <v>2057</v>
      </c>
      <c r="F246" s="101" t="s">
        <v>119</v>
      </c>
      <c r="G246" s="101" t="s">
        <v>10956</v>
      </c>
    </row>
    <row r="247" spans="1:7">
      <c r="A247" s="100">
        <v>246</v>
      </c>
      <c r="B247" s="101" t="s">
        <v>12053</v>
      </c>
      <c r="C247" s="101" t="s">
        <v>12054</v>
      </c>
      <c r="D247" s="101" t="s">
        <v>122</v>
      </c>
      <c r="E247" s="101" t="s">
        <v>377</v>
      </c>
      <c r="F247" s="101" t="s">
        <v>188</v>
      </c>
      <c r="G247" s="101" t="s">
        <v>10956</v>
      </c>
    </row>
    <row r="248" spans="1:7">
      <c r="A248" s="100">
        <v>247</v>
      </c>
      <c r="B248" s="101" t="s">
        <v>6081</v>
      </c>
      <c r="C248" s="101" t="s">
        <v>6082</v>
      </c>
      <c r="D248" s="101" t="s">
        <v>126</v>
      </c>
      <c r="E248" s="101" t="s">
        <v>1039</v>
      </c>
      <c r="F248" s="101" t="s">
        <v>188</v>
      </c>
      <c r="G248" s="101" t="s">
        <v>10956</v>
      </c>
    </row>
    <row r="249" spans="1:7">
      <c r="A249" s="100">
        <v>248</v>
      </c>
      <c r="B249" s="101" t="s">
        <v>382</v>
      </c>
      <c r="C249" s="101" t="s">
        <v>12055</v>
      </c>
      <c r="D249" s="101" t="s">
        <v>117</v>
      </c>
      <c r="E249" s="101" t="s">
        <v>214</v>
      </c>
      <c r="F249" s="101" t="s">
        <v>119</v>
      </c>
      <c r="G249" s="101" t="s">
        <v>5848</v>
      </c>
    </row>
    <row r="250" spans="1:7">
      <c r="A250" s="100">
        <v>249</v>
      </c>
      <c r="B250" s="101" t="s">
        <v>383</v>
      </c>
      <c r="C250" s="101" t="s">
        <v>384</v>
      </c>
      <c r="D250" s="101" t="s">
        <v>143</v>
      </c>
      <c r="E250" s="101" t="s">
        <v>144</v>
      </c>
      <c r="F250" s="101" t="s">
        <v>119</v>
      </c>
      <c r="G250" s="101" t="s">
        <v>5848</v>
      </c>
    </row>
    <row r="251" spans="1:7">
      <c r="A251" s="100">
        <v>250</v>
      </c>
      <c r="B251" s="101" t="s">
        <v>6083</v>
      </c>
      <c r="C251" s="101" t="s">
        <v>6084</v>
      </c>
      <c r="D251" s="101" t="s">
        <v>165</v>
      </c>
      <c r="E251" s="101" t="s">
        <v>1097</v>
      </c>
      <c r="F251" s="101" t="s">
        <v>119</v>
      </c>
      <c r="G251" s="101" t="s">
        <v>10956</v>
      </c>
    </row>
    <row r="252" spans="1:7">
      <c r="A252" s="100">
        <v>251</v>
      </c>
      <c r="B252" s="101" t="s">
        <v>385</v>
      </c>
      <c r="C252" s="101" t="s">
        <v>386</v>
      </c>
      <c r="D252" s="101" t="s">
        <v>139</v>
      </c>
      <c r="E252" s="101" t="s">
        <v>140</v>
      </c>
      <c r="F252" s="101" t="s">
        <v>119</v>
      </c>
      <c r="G252" s="101" t="s">
        <v>5848</v>
      </c>
    </row>
    <row r="253" spans="1:7">
      <c r="A253" s="100">
        <v>252</v>
      </c>
      <c r="B253" s="101" t="s">
        <v>6085</v>
      </c>
      <c r="C253" s="101" t="s">
        <v>6086</v>
      </c>
      <c r="D253" s="101" t="s">
        <v>165</v>
      </c>
      <c r="E253" s="101" t="s">
        <v>417</v>
      </c>
      <c r="F253" s="101" t="s">
        <v>119</v>
      </c>
      <c r="G253" s="101" t="s">
        <v>10956</v>
      </c>
    </row>
    <row r="254" spans="1:7">
      <c r="A254" s="100">
        <v>253</v>
      </c>
      <c r="B254" s="101" t="s">
        <v>6087</v>
      </c>
      <c r="C254" s="101" t="s">
        <v>6088</v>
      </c>
      <c r="D254" s="101" t="s">
        <v>139</v>
      </c>
      <c r="E254" s="101" t="s">
        <v>265</v>
      </c>
      <c r="F254" s="101" t="s">
        <v>119</v>
      </c>
      <c r="G254" s="101" t="s">
        <v>10956</v>
      </c>
    </row>
    <row r="255" spans="1:7">
      <c r="A255" s="100">
        <v>254</v>
      </c>
      <c r="B255" s="101" t="s">
        <v>6089</v>
      </c>
      <c r="C255" s="101" t="s">
        <v>6090</v>
      </c>
      <c r="D255" s="101" t="s">
        <v>126</v>
      </c>
      <c r="E255" s="101" t="s">
        <v>1661</v>
      </c>
      <c r="F255" s="101" t="s">
        <v>119</v>
      </c>
      <c r="G255" s="101" t="s">
        <v>10956</v>
      </c>
    </row>
    <row r="256" spans="1:7">
      <c r="A256" s="100">
        <v>255</v>
      </c>
      <c r="B256" s="101" t="s">
        <v>6091</v>
      </c>
      <c r="C256" s="101" t="s">
        <v>6092</v>
      </c>
      <c r="D256" s="101" t="s">
        <v>126</v>
      </c>
      <c r="E256" s="101" t="s">
        <v>159</v>
      </c>
      <c r="F256" s="101" t="s">
        <v>119</v>
      </c>
      <c r="G256" s="101" t="s">
        <v>10956</v>
      </c>
    </row>
    <row r="257" spans="1:7">
      <c r="A257" s="100">
        <v>256</v>
      </c>
      <c r="B257" s="101" t="s">
        <v>12056</v>
      </c>
      <c r="C257" s="101" t="s">
        <v>12057</v>
      </c>
      <c r="D257" s="101" t="s">
        <v>139</v>
      </c>
      <c r="E257" s="101" t="s">
        <v>227</v>
      </c>
      <c r="F257" s="101" t="s">
        <v>119</v>
      </c>
      <c r="G257" s="101" t="s">
        <v>5848</v>
      </c>
    </row>
    <row r="258" spans="1:7">
      <c r="A258" s="100">
        <v>257</v>
      </c>
      <c r="B258" s="101" t="s">
        <v>6093</v>
      </c>
      <c r="C258" s="101" t="s">
        <v>6094</v>
      </c>
      <c r="D258" s="101" t="s">
        <v>117</v>
      </c>
      <c r="E258" s="101" t="s">
        <v>2057</v>
      </c>
      <c r="F258" s="101" t="s">
        <v>119</v>
      </c>
      <c r="G258" s="101" t="s">
        <v>10956</v>
      </c>
    </row>
    <row r="259" spans="1:7">
      <c r="A259" s="100">
        <v>258</v>
      </c>
      <c r="B259" s="101" t="s">
        <v>6095</v>
      </c>
      <c r="C259" s="101" t="s">
        <v>6096</v>
      </c>
      <c r="D259" s="101" t="s">
        <v>165</v>
      </c>
      <c r="E259" s="101" t="s">
        <v>417</v>
      </c>
      <c r="F259" s="101" t="s">
        <v>119</v>
      </c>
      <c r="G259" s="101" t="s">
        <v>10956</v>
      </c>
    </row>
    <row r="260" spans="1:7">
      <c r="A260" s="100">
        <v>259</v>
      </c>
      <c r="B260" s="101" t="s">
        <v>12058</v>
      </c>
      <c r="C260" s="101" t="s">
        <v>12059</v>
      </c>
      <c r="D260" s="101" t="s">
        <v>139</v>
      </c>
      <c r="E260" s="101" t="s">
        <v>227</v>
      </c>
      <c r="F260" s="101" t="s">
        <v>119</v>
      </c>
      <c r="G260" s="101" t="s">
        <v>5848</v>
      </c>
    </row>
    <row r="261" spans="1:7">
      <c r="A261" s="100">
        <v>260</v>
      </c>
      <c r="B261" s="101" t="s">
        <v>6097</v>
      </c>
      <c r="C261" s="101" t="s">
        <v>6098</v>
      </c>
      <c r="D261" s="101" t="s">
        <v>165</v>
      </c>
      <c r="E261" s="101" t="s">
        <v>1285</v>
      </c>
      <c r="F261" s="101" t="s">
        <v>119</v>
      </c>
      <c r="G261" s="101" t="s">
        <v>10956</v>
      </c>
    </row>
    <row r="262" spans="1:7">
      <c r="A262" s="100">
        <v>261</v>
      </c>
      <c r="B262" s="101" t="s">
        <v>387</v>
      </c>
      <c r="C262" s="101" t="s">
        <v>388</v>
      </c>
      <c r="D262" s="101" t="s">
        <v>143</v>
      </c>
      <c r="E262" s="101" t="s">
        <v>204</v>
      </c>
      <c r="F262" s="101" t="s">
        <v>119</v>
      </c>
      <c r="G262" s="101" t="s">
        <v>5848</v>
      </c>
    </row>
    <row r="263" spans="1:7">
      <c r="A263" s="100">
        <v>262</v>
      </c>
      <c r="B263" s="101" t="s">
        <v>6099</v>
      </c>
      <c r="C263" s="101" t="s">
        <v>6100</v>
      </c>
      <c r="D263" s="101" t="s">
        <v>139</v>
      </c>
      <c r="E263" s="101" t="s">
        <v>622</v>
      </c>
      <c r="F263" s="101" t="s">
        <v>119</v>
      </c>
      <c r="G263" s="101" t="s">
        <v>10956</v>
      </c>
    </row>
    <row r="264" spans="1:7">
      <c r="A264" s="100">
        <v>263</v>
      </c>
      <c r="B264" s="101" t="s">
        <v>6101</v>
      </c>
      <c r="C264" s="101" t="s">
        <v>6102</v>
      </c>
      <c r="D264" s="101" t="s">
        <v>117</v>
      </c>
      <c r="E264" s="101" t="s">
        <v>118</v>
      </c>
      <c r="F264" s="101" t="s">
        <v>119</v>
      </c>
      <c r="G264" s="101" t="s">
        <v>10956</v>
      </c>
    </row>
    <row r="265" spans="1:7">
      <c r="A265" s="100">
        <v>264</v>
      </c>
      <c r="B265" s="101" t="s">
        <v>389</v>
      </c>
      <c r="C265" s="101" t="s">
        <v>390</v>
      </c>
      <c r="D265" s="101" t="s">
        <v>139</v>
      </c>
      <c r="E265" s="101" t="s">
        <v>140</v>
      </c>
      <c r="F265" s="101" t="s">
        <v>119</v>
      </c>
      <c r="G265" s="101" t="s">
        <v>5848</v>
      </c>
    </row>
    <row r="266" spans="1:7">
      <c r="A266" s="100">
        <v>265</v>
      </c>
      <c r="B266" s="101" t="s">
        <v>6103</v>
      </c>
      <c r="C266" s="101" t="s">
        <v>6104</v>
      </c>
      <c r="D266" s="101" t="s">
        <v>139</v>
      </c>
      <c r="E266" s="101" t="s">
        <v>3060</v>
      </c>
      <c r="F266" s="101" t="s">
        <v>119</v>
      </c>
      <c r="G266" s="101" t="s">
        <v>10956</v>
      </c>
    </row>
    <row r="267" spans="1:7">
      <c r="A267" s="100">
        <v>266</v>
      </c>
      <c r="B267" s="101" t="s">
        <v>391</v>
      </c>
      <c r="C267" s="101" t="s">
        <v>392</v>
      </c>
      <c r="D267" s="101" t="s">
        <v>126</v>
      </c>
      <c r="E267" s="101" t="s">
        <v>393</v>
      </c>
      <c r="F267" s="101" t="s">
        <v>119</v>
      </c>
      <c r="G267" s="101" t="s">
        <v>5848</v>
      </c>
    </row>
    <row r="268" spans="1:7">
      <c r="A268" s="100">
        <v>267</v>
      </c>
      <c r="B268" s="101" t="s">
        <v>6105</v>
      </c>
      <c r="C268" s="101" t="s">
        <v>6106</v>
      </c>
      <c r="D268" s="101" t="s">
        <v>139</v>
      </c>
      <c r="E268" s="101" t="s">
        <v>826</v>
      </c>
      <c r="F268" s="101" t="s">
        <v>119</v>
      </c>
      <c r="G268" s="101" t="s">
        <v>10956</v>
      </c>
    </row>
    <row r="269" spans="1:7">
      <c r="A269" s="100">
        <v>268</v>
      </c>
      <c r="B269" s="101" t="s">
        <v>12060</v>
      </c>
      <c r="C269" s="101" t="s">
        <v>12061</v>
      </c>
      <c r="D269" s="101" t="s">
        <v>143</v>
      </c>
      <c r="E269" s="101" t="s">
        <v>144</v>
      </c>
      <c r="F269" s="101" t="s">
        <v>119</v>
      </c>
      <c r="G269" s="101" t="s">
        <v>5848</v>
      </c>
    </row>
    <row r="270" spans="1:7">
      <c r="A270" s="100">
        <v>269</v>
      </c>
      <c r="B270" s="101" t="s">
        <v>6107</v>
      </c>
      <c r="C270" s="101" t="s">
        <v>6108</v>
      </c>
      <c r="D270" s="101" t="s">
        <v>126</v>
      </c>
      <c r="E270" s="101" t="s">
        <v>459</v>
      </c>
      <c r="F270" s="101" t="s">
        <v>119</v>
      </c>
      <c r="G270" s="101" t="s">
        <v>10956</v>
      </c>
    </row>
    <row r="271" spans="1:7">
      <c r="A271" s="100">
        <v>270</v>
      </c>
      <c r="B271" s="101" t="s">
        <v>6109</v>
      </c>
      <c r="C271" s="101" t="s">
        <v>6110</v>
      </c>
      <c r="D271" s="101" t="s">
        <v>165</v>
      </c>
      <c r="E271" s="101" t="s">
        <v>285</v>
      </c>
      <c r="F271" s="101" t="s">
        <v>201</v>
      </c>
      <c r="G271" s="101" t="s">
        <v>10956</v>
      </c>
    </row>
    <row r="272" spans="1:7">
      <c r="A272" s="100">
        <v>271</v>
      </c>
      <c r="B272" s="101" t="s">
        <v>12062</v>
      </c>
      <c r="C272" s="101" t="s">
        <v>12063</v>
      </c>
      <c r="D272" s="101" t="s">
        <v>165</v>
      </c>
      <c r="E272" s="101" t="s">
        <v>417</v>
      </c>
      <c r="F272" s="101" t="s">
        <v>119</v>
      </c>
      <c r="G272" s="101" t="s">
        <v>10956</v>
      </c>
    </row>
    <row r="273" spans="1:7">
      <c r="A273" s="100">
        <v>272</v>
      </c>
      <c r="B273" s="101" t="s">
        <v>10985</v>
      </c>
      <c r="C273" s="101" t="s">
        <v>10986</v>
      </c>
      <c r="D273" s="101" t="s">
        <v>165</v>
      </c>
      <c r="E273" s="101" t="s">
        <v>1658</v>
      </c>
      <c r="F273" s="101" t="s">
        <v>119</v>
      </c>
      <c r="G273" s="101" t="s">
        <v>11834</v>
      </c>
    </row>
    <row r="274" spans="1:7">
      <c r="A274" s="100">
        <v>273</v>
      </c>
      <c r="B274" s="101" t="s">
        <v>6111</v>
      </c>
      <c r="C274" s="101" t="s">
        <v>6112</v>
      </c>
      <c r="D274" s="101" t="s">
        <v>117</v>
      </c>
      <c r="E274" s="101" t="s">
        <v>448</v>
      </c>
      <c r="F274" s="101" t="s">
        <v>119</v>
      </c>
      <c r="G274" s="101" t="s">
        <v>10956</v>
      </c>
    </row>
    <row r="275" spans="1:7">
      <c r="A275" s="100">
        <v>274</v>
      </c>
      <c r="B275" s="101" t="s">
        <v>6113</v>
      </c>
      <c r="C275" s="101" t="s">
        <v>6114</v>
      </c>
      <c r="D275" s="101" t="s">
        <v>139</v>
      </c>
      <c r="E275" s="101" t="s">
        <v>181</v>
      </c>
      <c r="F275" s="101" t="s">
        <v>119</v>
      </c>
      <c r="G275" s="101" t="s">
        <v>10956</v>
      </c>
    </row>
    <row r="276" spans="1:7">
      <c r="A276" s="100">
        <v>275</v>
      </c>
      <c r="B276" s="101" t="s">
        <v>6115</v>
      </c>
      <c r="C276" s="101" t="s">
        <v>6116</v>
      </c>
      <c r="D276" s="101" t="s">
        <v>165</v>
      </c>
      <c r="E276" s="101" t="s">
        <v>1381</v>
      </c>
      <c r="F276" s="101" t="s">
        <v>119</v>
      </c>
      <c r="G276" s="101" t="s">
        <v>10956</v>
      </c>
    </row>
    <row r="277" spans="1:7">
      <c r="A277" s="100">
        <v>276</v>
      </c>
      <c r="B277" s="101" t="s">
        <v>6117</v>
      </c>
      <c r="C277" s="101" t="s">
        <v>6118</v>
      </c>
      <c r="D277" s="101" t="s">
        <v>117</v>
      </c>
      <c r="E277" s="101" t="s">
        <v>1277</v>
      </c>
      <c r="F277" s="101" t="s">
        <v>119</v>
      </c>
      <c r="G277" s="101" t="s">
        <v>10956</v>
      </c>
    </row>
    <row r="278" spans="1:7">
      <c r="A278" s="100">
        <v>277</v>
      </c>
      <c r="B278" s="101" t="s">
        <v>394</v>
      </c>
      <c r="C278" s="101" t="s">
        <v>395</v>
      </c>
      <c r="D278" s="101" t="s">
        <v>117</v>
      </c>
      <c r="E278" s="101" t="s">
        <v>172</v>
      </c>
      <c r="F278" s="101" t="s">
        <v>119</v>
      </c>
      <c r="G278" s="101" t="s">
        <v>5848</v>
      </c>
    </row>
    <row r="279" spans="1:7">
      <c r="A279" s="100">
        <v>278</v>
      </c>
      <c r="B279" s="101" t="s">
        <v>6119</v>
      </c>
      <c r="C279" s="101" t="s">
        <v>6120</v>
      </c>
      <c r="D279" s="101" t="s">
        <v>139</v>
      </c>
      <c r="E279" s="101" t="s">
        <v>354</v>
      </c>
      <c r="F279" s="101" t="s">
        <v>119</v>
      </c>
      <c r="G279" s="101" t="s">
        <v>10956</v>
      </c>
    </row>
    <row r="280" spans="1:7">
      <c r="A280" s="100">
        <v>279</v>
      </c>
      <c r="B280" s="101" t="s">
        <v>6121</v>
      </c>
      <c r="C280" s="101" t="s">
        <v>6122</v>
      </c>
      <c r="D280" s="101" t="s">
        <v>139</v>
      </c>
      <c r="E280" s="101" t="s">
        <v>3060</v>
      </c>
      <c r="F280" s="101" t="s">
        <v>119</v>
      </c>
      <c r="G280" s="101" t="s">
        <v>10956</v>
      </c>
    </row>
    <row r="281" spans="1:7">
      <c r="A281" s="100">
        <v>280</v>
      </c>
      <c r="B281" s="101" t="s">
        <v>6123</v>
      </c>
      <c r="C281" s="101" t="s">
        <v>6124</v>
      </c>
      <c r="D281" s="101" t="s">
        <v>151</v>
      </c>
      <c r="E281" s="101" t="s">
        <v>1302</v>
      </c>
      <c r="F281" s="101" t="s">
        <v>119</v>
      </c>
      <c r="G281" s="101" t="s">
        <v>10956</v>
      </c>
    </row>
    <row r="282" spans="1:7">
      <c r="A282" s="100">
        <v>281</v>
      </c>
      <c r="B282" s="101" t="s">
        <v>6125</v>
      </c>
      <c r="C282" s="101" t="s">
        <v>6126</v>
      </c>
      <c r="D282" s="101" t="s">
        <v>143</v>
      </c>
      <c r="E282" s="101" t="s">
        <v>1465</v>
      </c>
      <c r="F282" s="101" t="s">
        <v>119</v>
      </c>
      <c r="G282" s="101" t="s">
        <v>10956</v>
      </c>
    </row>
    <row r="283" spans="1:7">
      <c r="A283" s="100">
        <v>282</v>
      </c>
      <c r="B283" s="101" t="s">
        <v>396</v>
      </c>
      <c r="C283" s="101" t="s">
        <v>397</v>
      </c>
      <c r="D283" s="101" t="s">
        <v>117</v>
      </c>
      <c r="E283" s="101" t="s">
        <v>398</v>
      </c>
      <c r="F283" s="101" t="s">
        <v>399</v>
      </c>
      <c r="G283" s="101" t="s">
        <v>5848</v>
      </c>
    </row>
    <row r="284" spans="1:7">
      <c r="A284" s="100">
        <v>283</v>
      </c>
      <c r="B284" s="101" t="s">
        <v>6127</v>
      </c>
      <c r="C284" s="101" t="s">
        <v>6128</v>
      </c>
      <c r="D284" s="101" t="s">
        <v>126</v>
      </c>
      <c r="E284" s="101" t="s">
        <v>516</v>
      </c>
      <c r="F284" s="101" t="s">
        <v>119</v>
      </c>
      <c r="G284" s="101" t="s">
        <v>10956</v>
      </c>
    </row>
    <row r="285" spans="1:7">
      <c r="A285" s="100">
        <v>284</v>
      </c>
      <c r="B285" s="101" t="s">
        <v>400</v>
      </c>
      <c r="C285" s="101" t="s">
        <v>401</v>
      </c>
      <c r="D285" s="101" t="s">
        <v>126</v>
      </c>
      <c r="E285" s="101" t="s">
        <v>155</v>
      </c>
      <c r="F285" s="101" t="s">
        <v>119</v>
      </c>
      <c r="G285" s="101" t="s">
        <v>5848</v>
      </c>
    </row>
    <row r="286" spans="1:7">
      <c r="A286" s="100">
        <v>285</v>
      </c>
      <c r="B286" s="101" t="s">
        <v>6129</v>
      </c>
      <c r="C286" s="101" t="s">
        <v>6130</v>
      </c>
      <c r="D286" s="101" t="s">
        <v>117</v>
      </c>
      <c r="E286" s="101" t="s">
        <v>2057</v>
      </c>
      <c r="F286" s="101" t="s">
        <v>119</v>
      </c>
      <c r="G286" s="101" t="s">
        <v>10956</v>
      </c>
    </row>
    <row r="287" spans="1:7">
      <c r="A287" s="100">
        <v>286</v>
      </c>
      <c r="B287" s="101" t="s">
        <v>6131</v>
      </c>
      <c r="C287" s="101" t="s">
        <v>6132</v>
      </c>
      <c r="D287" s="101" t="s">
        <v>139</v>
      </c>
      <c r="E287" s="101" t="s">
        <v>237</v>
      </c>
      <c r="F287" s="101" t="s">
        <v>119</v>
      </c>
      <c r="G287" s="101" t="s">
        <v>10956</v>
      </c>
    </row>
    <row r="288" spans="1:7">
      <c r="A288" s="100">
        <v>287</v>
      </c>
      <c r="B288" s="101" t="s">
        <v>6133</v>
      </c>
      <c r="C288" s="101" t="s">
        <v>6134</v>
      </c>
      <c r="D288" s="101" t="s">
        <v>165</v>
      </c>
      <c r="E288" s="101" t="s">
        <v>1658</v>
      </c>
      <c r="F288" s="101" t="s">
        <v>119</v>
      </c>
      <c r="G288" s="101" t="s">
        <v>10956</v>
      </c>
    </row>
    <row r="289" spans="1:7">
      <c r="A289" s="100">
        <v>288</v>
      </c>
      <c r="B289" s="101" t="s">
        <v>6135</v>
      </c>
      <c r="C289" s="101" t="s">
        <v>6136</v>
      </c>
      <c r="D289" s="101" t="s">
        <v>139</v>
      </c>
      <c r="E289" s="101" t="s">
        <v>622</v>
      </c>
      <c r="F289" s="101" t="s">
        <v>119</v>
      </c>
      <c r="G289" s="101" t="s">
        <v>10956</v>
      </c>
    </row>
    <row r="290" spans="1:7">
      <c r="A290" s="100">
        <v>289</v>
      </c>
      <c r="B290" s="101" t="s">
        <v>6137</v>
      </c>
      <c r="C290" s="101" t="s">
        <v>6138</v>
      </c>
      <c r="D290" s="101" t="s">
        <v>151</v>
      </c>
      <c r="E290" s="101" t="s">
        <v>217</v>
      </c>
      <c r="F290" s="101" t="s">
        <v>119</v>
      </c>
      <c r="G290" s="101" t="s">
        <v>10956</v>
      </c>
    </row>
    <row r="291" spans="1:7">
      <c r="A291" s="100">
        <v>290</v>
      </c>
      <c r="B291" s="101" t="s">
        <v>6139</v>
      </c>
      <c r="C291" s="101" t="s">
        <v>6140</v>
      </c>
      <c r="D291" s="101" t="s">
        <v>165</v>
      </c>
      <c r="E291" s="101" t="s">
        <v>417</v>
      </c>
      <c r="F291" s="101" t="s">
        <v>119</v>
      </c>
      <c r="G291" s="101" t="s">
        <v>10956</v>
      </c>
    </row>
    <row r="292" spans="1:7">
      <c r="A292" s="100">
        <v>291</v>
      </c>
      <c r="B292" s="101" t="s">
        <v>6141</v>
      </c>
      <c r="C292" s="101" t="s">
        <v>6142</v>
      </c>
      <c r="D292" s="101" t="s">
        <v>117</v>
      </c>
      <c r="E292" s="101" t="s">
        <v>398</v>
      </c>
      <c r="F292" s="101" t="s">
        <v>119</v>
      </c>
      <c r="G292" s="101" t="s">
        <v>10956</v>
      </c>
    </row>
    <row r="293" spans="1:7">
      <c r="A293" s="100">
        <v>292</v>
      </c>
      <c r="B293" s="101" t="s">
        <v>402</v>
      </c>
      <c r="C293" s="101" t="s">
        <v>403</v>
      </c>
      <c r="D293" s="101" t="s">
        <v>126</v>
      </c>
      <c r="E293" s="101" t="s">
        <v>245</v>
      </c>
      <c r="F293" s="101" t="s">
        <v>119</v>
      </c>
      <c r="G293" s="101" t="s">
        <v>5848</v>
      </c>
    </row>
    <row r="294" spans="1:7">
      <c r="A294" s="100">
        <v>293</v>
      </c>
      <c r="B294" s="101" t="s">
        <v>6143</v>
      </c>
      <c r="C294" s="101" t="s">
        <v>6144</v>
      </c>
      <c r="D294" s="101" t="s">
        <v>165</v>
      </c>
      <c r="E294" s="101" t="s">
        <v>194</v>
      </c>
      <c r="F294" s="101" t="s">
        <v>119</v>
      </c>
      <c r="G294" s="101" t="s">
        <v>10956</v>
      </c>
    </row>
    <row r="295" spans="1:7">
      <c r="A295" s="100">
        <v>294</v>
      </c>
      <c r="B295" s="101" t="s">
        <v>6145</v>
      </c>
      <c r="C295" s="101" t="s">
        <v>6146</v>
      </c>
      <c r="D295" s="101" t="s">
        <v>165</v>
      </c>
      <c r="E295" s="101" t="s">
        <v>194</v>
      </c>
      <c r="F295" s="101" t="s">
        <v>119</v>
      </c>
      <c r="G295" s="101" t="s">
        <v>10956</v>
      </c>
    </row>
    <row r="296" spans="1:7">
      <c r="A296" s="100">
        <v>295</v>
      </c>
      <c r="B296" s="101" t="s">
        <v>404</v>
      </c>
      <c r="C296" s="101" t="s">
        <v>405</v>
      </c>
      <c r="D296" s="101" t="s">
        <v>139</v>
      </c>
      <c r="E296" s="101" t="s">
        <v>162</v>
      </c>
      <c r="F296" s="101" t="s">
        <v>119</v>
      </c>
      <c r="G296" s="101" t="s">
        <v>5848</v>
      </c>
    </row>
    <row r="297" spans="1:7">
      <c r="A297" s="100">
        <v>296</v>
      </c>
      <c r="B297" s="101" t="s">
        <v>6147</v>
      </c>
      <c r="C297" s="101" t="s">
        <v>6148</v>
      </c>
      <c r="D297" s="101" t="s">
        <v>165</v>
      </c>
      <c r="E297" s="101" t="s">
        <v>417</v>
      </c>
      <c r="F297" s="101" t="s">
        <v>119</v>
      </c>
      <c r="G297" s="101" t="s">
        <v>10956</v>
      </c>
    </row>
    <row r="298" spans="1:7">
      <c r="A298" s="100">
        <v>297</v>
      </c>
      <c r="B298" s="101" t="s">
        <v>6149</v>
      </c>
      <c r="C298" s="101" t="s">
        <v>6150</v>
      </c>
      <c r="D298" s="101" t="s">
        <v>117</v>
      </c>
      <c r="E298" s="101" t="s">
        <v>205</v>
      </c>
      <c r="F298" s="101" t="s">
        <v>119</v>
      </c>
      <c r="G298" s="101" t="s">
        <v>10956</v>
      </c>
    </row>
    <row r="299" spans="1:7">
      <c r="A299" s="100">
        <v>298</v>
      </c>
      <c r="B299" s="101" t="s">
        <v>86</v>
      </c>
      <c r="C299" s="101" t="s">
        <v>406</v>
      </c>
      <c r="D299" s="101" t="s">
        <v>126</v>
      </c>
      <c r="E299" s="101" t="s">
        <v>245</v>
      </c>
      <c r="F299" s="101" t="s">
        <v>119</v>
      </c>
      <c r="G299" s="101" t="s">
        <v>5848</v>
      </c>
    </row>
    <row r="300" spans="1:7">
      <c r="A300" s="100">
        <v>299</v>
      </c>
      <c r="B300" s="101" t="s">
        <v>6151</v>
      </c>
      <c r="C300" s="101" t="s">
        <v>6152</v>
      </c>
      <c r="D300" s="101" t="s">
        <v>139</v>
      </c>
      <c r="E300" s="101" t="s">
        <v>622</v>
      </c>
      <c r="F300" s="101" t="s">
        <v>119</v>
      </c>
      <c r="G300" s="101" t="s">
        <v>10956</v>
      </c>
    </row>
    <row r="301" spans="1:7">
      <c r="A301" s="100">
        <v>300</v>
      </c>
      <c r="B301" s="101" t="s">
        <v>10987</v>
      </c>
      <c r="C301" s="101" t="s">
        <v>10988</v>
      </c>
      <c r="D301" s="101" t="s">
        <v>122</v>
      </c>
      <c r="E301" s="101" t="s">
        <v>191</v>
      </c>
      <c r="F301" s="101" t="s">
        <v>520</v>
      </c>
      <c r="G301" s="101" t="s">
        <v>11834</v>
      </c>
    </row>
    <row r="302" spans="1:7">
      <c r="A302" s="100">
        <v>301</v>
      </c>
      <c r="B302" s="101" t="s">
        <v>6153</v>
      </c>
      <c r="C302" s="101" t="s">
        <v>6154</v>
      </c>
      <c r="D302" s="101" t="s">
        <v>165</v>
      </c>
      <c r="E302" s="101" t="s">
        <v>285</v>
      </c>
      <c r="F302" s="101" t="s">
        <v>136</v>
      </c>
      <c r="G302" s="101" t="s">
        <v>10956</v>
      </c>
    </row>
    <row r="303" spans="1:7">
      <c r="A303" s="100">
        <v>302</v>
      </c>
      <c r="B303" s="101" t="s">
        <v>407</v>
      </c>
      <c r="C303" s="101" t="s">
        <v>408</v>
      </c>
      <c r="D303" s="101" t="s">
        <v>122</v>
      </c>
      <c r="E303" s="101" t="s">
        <v>191</v>
      </c>
      <c r="F303" s="101" t="s">
        <v>119</v>
      </c>
      <c r="G303" s="101" t="s">
        <v>5848</v>
      </c>
    </row>
    <row r="304" spans="1:7">
      <c r="A304" s="100">
        <v>303</v>
      </c>
      <c r="B304" s="101" t="s">
        <v>6155</v>
      </c>
      <c r="C304" s="101" t="s">
        <v>6156</v>
      </c>
      <c r="D304" s="101" t="s">
        <v>117</v>
      </c>
      <c r="E304" s="101" t="s">
        <v>5326</v>
      </c>
      <c r="F304" s="101" t="s">
        <v>119</v>
      </c>
      <c r="G304" s="101" t="s">
        <v>10956</v>
      </c>
    </row>
    <row r="305" spans="1:7">
      <c r="A305" s="100">
        <v>304</v>
      </c>
      <c r="B305" s="101" t="s">
        <v>6157</v>
      </c>
      <c r="C305" s="101" t="s">
        <v>6158</v>
      </c>
      <c r="D305" s="101" t="s">
        <v>117</v>
      </c>
      <c r="E305" s="101" t="s">
        <v>853</v>
      </c>
      <c r="F305" s="101" t="s">
        <v>119</v>
      </c>
      <c r="G305" s="101" t="s">
        <v>10956</v>
      </c>
    </row>
    <row r="306" spans="1:7">
      <c r="A306" s="100">
        <v>305</v>
      </c>
      <c r="B306" s="101" t="s">
        <v>12064</v>
      </c>
      <c r="C306" s="101" t="s">
        <v>12065</v>
      </c>
      <c r="D306" s="101" t="s">
        <v>165</v>
      </c>
      <c r="E306" s="101" t="s">
        <v>166</v>
      </c>
      <c r="F306" s="101" t="s">
        <v>119</v>
      </c>
      <c r="G306" s="101" t="s">
        <v>10956</v>
      </c>
    </row>
    <row r="307" spans="1:7">
      <c r="A307" s="100">
        <v>306</v>
      </c>
      <c r="B307" s="101" t="s">
        <v>6159</v>
      </c>
      <c r="C307" s="101" t="s">
        <v>6160</v>
      </c>
      <c r="D307" s="101" t="s">
        <v>117</v>
      </c>
      <c r="E307" s="101" t="s">
        <v>367</v>
      </c>
      <c r="F307" s="101" t="s">
        <v>119</v>
      </c>
      <c r="G307" s="101" t="s">
        <v>10956</v>
      </c>
    </row>
    <row r="308" spans="1:7">
      <c r="A308" s="100">
        <v>307</v>
      </c>
      <c r="B308" s="101" t="s">
        <v>10989</v>
      </c>
      <c r="C308" s="101" t="s">
        <v>10990</v>
      </c>
      <c r="D308" s="101" t="s">
        <v>122</v>
      </c>
      <c r="E308" s="101" t="s">
        <v>175</v>
      </c>
      <c r="F308" s="101" t="s">
        <v>119</v>
      </c>
      <c r="G308" s="101" t="s">
        <v>11834</v>
      </c>
    </row>
    <row r="309" spans="1:7">
      <c r="A309" s="100">
        <v>308</v>
      </c>
      <c r="B309" s="101" t="s">
        <v>409</v>
      </c>
      <c r="C309" s="101" t="s">
        <v>410</v>
      </c>
      <c r="D309" s="101" t="s">
        <v>126</v>
      </c>
      <c r="E309" s="101" t="s">
        <v>411</v>
      </c>
      <c r="F309" s="101" t="s">
        <v>412</v>
      </c>
      <c r="G309" s="101" t="s">
        <v>5848</v>
      </c>
    </row>
    <row r="310" spans="1:7">
      <c r="A310" s="100">
        <v>309</v>
      </c>
      <c r="B310" s="101" t="s">
        <v>10991</v>
      </c>
      <c r="C310" s="101" t="s">
        <v>10992</v>
      </c>
      <c r="D310" s="101" t="s">
        <v>165</v>
      </c>
      <c r="E310" s="101" t="s">
        <v>417</v>
      </c>
      <c r="F310" s="101" t="s">
        <v>119</v>
      </c>
      <c r="G310" s="101" t="s">
        <v>11834</v>
      </c>
    </row>
    <row r="311" spans="1:7">
      <c r="A311" s="100">
        <v>310</v>
      </c>
      <c r="B311" s="101" t="s">
        <v>413</v>
      </c>
      <c r="C311" s="101" t="s">
        <v>414</v>
      </c>
      <c r="D311" s="101" t="s">
        <v>139</v>
      </c>
      <c r="E311" s="101" t="s">
        <v>227</v>
      </c>
      <c r="F311" s="101" t="s">
        <v>119</v>
      </c>
      <c r="G311" s="101" t="s">
        <v>5848</v>
      </c>
    </row>
    <row r="312" spans="1:7">
      <c r="A312" s="100">
        <v>311</v>
      </c>
      <c r="B312" s="101" t="s">
        <v>415</v>
      </c>
      <c r="C312" s="101" t="s">
        <v>416</v>
      </c>
      <c r="D312" s="101" t="s">
        <v>165</v>
      </c>
      <c r="E312" s="101" t="s">
        <v>417</v>
      </c>
      <c r="F312" s="101" t="s">
        <v>188</v>
      </c>
      <c r="G312" s="101" t="s">
        <v>5848</v>
      </c>
    </row>
    <row r="313" spans="1:7">
      <c r="A313" s="100">
        <v>312</v>
      </c>
      <c r="B313" s="101" t="s">
        <v>419</v>
      </c>
      <c r="C313" s="101" t="s">
        <v>12066</v>
      </c>
      <c r="D313" s="101" t="s">
        <v>139</v>
      </c>
      <c r="E313" s="101" t="s">
        <v>273</v>
      </c>
      <c r="F313" s="101" t="s">
        <v>119</v>
      </c>
      <c r="G313" s="101" t="s">
        <v>5848</v>
      </c>
    </row>
    <row r="314" spans="1:7">
      <c r="A314" s="100">
        <v>313</v>
      </c>
      <c r="B314" s="101" t="s">
        <v>420</v>
      </c>
      <c r="C314" s="101" t="s">
        <v>421</v>
      </c>
      <c r="D314" s="101" t="s">
        <v>151</v>
      </c>
      <c r="E314" s="101" t="s">
        <v>422</v>
      </c>
      <c r="F314" s="101" t="s">
        <v>119</v>
      </c>
      <c r="G314" s="101" t="s">
        <v>5848</v>
      </c>
    </row>
    <row r="315" spans="1:7">
      <c r="A315" s="100">
        <v>314</v>
      </c>
      <c r="B315" s="101" t="s">
        <v>423</v>
      </c>
      <c r="C315" s="101" t="s">
        <v>424</v>
      </c>
      <c r="D315" s="101" t="s">
        <v>139</v>
      </c>
      <c r="E315" s="101" t="s">
        <v>227</v>
      </c>
      <c r="F315" s="101" t="s">
        <v>119</v>
      </c>
      <c r="G315" s="101" t="s">
        <v>5848</v>
      </c>
    </row>
    <row r="316" spans="1:7">
      <c r="A316" s="100">
        <v>315</v>
      </c>
      <c r="B316" s="101" t="s">
        <v>12067</v>
      </c>
      <c r="C316" s="101" t="s">
        <v>12068</v>
      </c>
      <c r="D316" s="101" t="s">
        <v>117</v>
      </c>
      <c r="E316" s="101" t="s">
        <v>5888</v>
      </c>
      <c r="F316" s="101" t="s">
        <v>119</v>
      </c>
      <c r="G316" s="101" t="s">
        <v>5848</v>
      </c>
    </row>
    <row r="317" spans="1:7">
      <c r="A317" s="100">
        <v>316</v>
      </c>
      <c r="B317" s="101" t="s">
        <v>425</v>
      </c>
      <c r="C317" s="101" t="s">
        <v>426</v>
      </c>
      <c r="D317" s="101" t="s">
        <v>139</v>
      </c>
      <c r="E317" s="101" t="s">
        <v>227</v>
      </c>
      <c r="F317" s="101" t="s">
        <v>119</v>
      </c>
      <c r="G317" s="101" t="s">
        <v>5848</v>
      </c>
    </row>
    <row r="318" spans="1:7">
      <c r="A318" s="100">
        <v>317</v>
      </c>
      <c r="B318" s="101" t="s">
        <v>12069</v>
      </c>
      <c r="C318" s="101" t="s">
        <v>418</v>
      </c>
      <c r="D318" s="101" t="s">
        <v>139</v>
      </c>
      <c r="E318" s="101" t="s">
        <v>337</v>
      </c>
      <c r="F318" s="101" t="s">
        <v>119</v>
      </c>
      <c r="G318" s="101" t="s">
        <v>5848</v>
      </c>
    </row>
    <row r="319" spans="1:7">
      <c r="A319" s="100">
        <v>318</v>
      </c>
      <c r="B319" s="101" t="s">
        <v>6161</v>
      </c>
      <c r="C319" s="101" t="s">
        <v>6162</v>
      </c>
      <c r="D319" s="101" t="s">
        <v>143</v>
      </c>
      <c r="E319" s="101" t="s">
        <v>144</v>
      </c>
      <c r="F319" s="101" t="s">
        <v>119</v>
      </c>
      <c r="G319" s="101" t="s">
        <v>10956</v>
      </c>
    </row>
    <row r="320" spans="1:7">
      <c r="A320" s="100">
        <v>319</v>
      </c>
      <c r="B320" s="101" t="s">
        <v>427</v>
      </c>
      <c r="C320" s="101" t="s">
        <v>428</v>
      </c>
      <c r="D320" s="101" t="s">
        <v>139</v>
      </c>
      <c r="E320" s="101" t="s">
        <v>227</v>
      </c>
      <c r="F320" s="101" t="s">
        <v>119</v>
      </c>
      <c r="G320" s="101" t="s">
        <v>5848</v>
      </c>
    </row>
    <row r="321" spans="1:7">
      <c r="A321" s="100">
        <v>320</v>
      </c>
      <c r="B321" s="101" t="s">
        <v>429</v>
      </c>
      <c r="C321" s="101" t="s">
        <v>430</v>
      </c>
      <c r="D321" s="101" t="s">
        <v>143</v>
      </c>
      <c r="E321" s="101" t="s">
        <v>144</v>
      </c>
      <c r="F321" s="101" t="s">
        <v>119</v>
      </c>
      <c r="G321" s="101" t="s">
        <v>5848</v>
      </c>
    </row>
    <row r="322" spans="1:7">
      <c r="A322" s="100">
        <v>321</v>
      </c>
      <c r="B322" s="101" t="s">
        <v>12070</v>
      </c>
      <c r="C322" s="101" t="s">
        <v>12071</v>
      </c>
      <c r="D322" s="101" t="s">
        <v>117</v>
      </c>
      <c r="E322" s="101" t="s">
        <v>3337</v>
      </c>
      <c r="F322" s="101" t="s">
        <v>288</v>
      </c>
      <c r="G322" s="101" t="s">
        <v>10956</v>
      </c>
    </row>
    <row r="323" spans="1:7">
      <c r="A323" s="100">
        <v>322</v>
      </c>
      <c r="B323" s="101" t="s">
        <v>431</v>
      </c>
      <c r="C323" s="101" t="s">
        <v>432</v>
      </c>
      <c r="D323" s="101" t="s">
        <v>143</v>
      </c>
      <c r="E323" s="101" t="s">
        <v>433</v>
      </c>
      <c r="F323" s="101" t="s">
        <v>119</v>
      </c>
      <c r="G323" s="101" t="s">
        <v>5848</v>
      </c>
    </row>
    <row r="324" spans="1:7">
      <c r="A324" s="100">
        <v>323</v>
      </c>
      <c r="B324" s="101" t="s">
        <v>434</v>
      </c>
      <c r="C324" s="101" t="s">
        <v>435</v>
      </c>
      <c r="D324" s="101" t="s">
        <v>122</v>
      </c>
      <c r="E324" s="101" t="s">
        <v>436</v>
      </c>
      <c r="F324" s="101" t="s">
        <v>119</v>
      </c>
      <c r="G324" s="101" t="s">
        <v>5848</v>
      </c>
    </row>
    <row r="325" spans="1:7">
      <c r="A325" s="100">
        <v>324</v>
      </c>
      <c r="B325" s="101" t="s">
        <v>6163</v>
      </c>
      <c r="C325" s="101" t="s">
        <v>6164</v>
      </c>
      <c r="D325" s="101" t="s">
        <v>126</v>
      </c>
      <c r="E325" s="101" t="s">
        <v>159</v>
      </c>
      <c r="F325" s="101" t="s">
        <v>119</v>
      </c>
      <c r="G325" s="101" t="s">
        <v>10956</v>
      </c>
    </row>
    <row r="326" spans="1:7">
      <c r="A326" s="100">
        <v>325</v>
      </c>
      <c r="B326" s="101" t="s">
        <v>6165</v>
      </c>
      <c r="C326" s="101" t="s">
        <v>6166</v>
      </c>
      <c r="D326" s="101" t="s">
        <v>122</v>
      </c>
      <c r="E326" s="101" t="s">
        <v>436</v>
      </c>
      <c r="F326" s="101" t="s">
        <v>119</v>
      </c>
      <c r="G326" s="101" t="s">
        <v>10956</v>
      </c>
    </row>
    <row r="327" spans="1:7">
      <c r="A327" s="100">
        <v>326</v>
      </c>
      <c r="B327" s="101" t="s">
        <v>437</v>
      </c>
      <c r="C327" s="101" t="s">
        <v>438</v>
      </c>
      <c r="D327" s="101" t="s">
        <v>139</v>
      </c>
      <c r="E327" s="101" t="s">
        <v>439</v>
      </c>
      <c r="F327" s="101" t="s">
        <v>119</v>
      </c>
      <c r="G327" s="101" t="s">
        <v>5848</v>
      </c>
    </row>
    <row r="328" spans="1:7">
      <c r="A328" s="100">
        <v>327</v>
      </c>
      <c r="B328" s="101" t="s">
        <v>440</v>
      </c>
      <c r="C328" s="101" t="s">
        <v>12072</v>
      </c>
      <c r="D328" s="101" t="s">
        <v>122</v>
      </c>
      <c r="E328" s="101" t="s">
        <v>436</v>
      </c>
      <c r="F328" s="101" t="s">
        <v>119</v>
      </c>
      <c r="G328" s="101" t="s">
        <v>5848</v>
      </c>
    </row>
    <row r="329" spans="1:7">
      <c r="A329" s="100">
        <v>328</v>
      </c>
      <c r="B329" s="101" t="s">
        <v>441</v>
      </c>
      <c r="C329" s="101" t="s">
        <v>442</v>
      </c>
      <c r="D329" s="101" t="s">
        <v>122</v>
      </c>
      <c r="E329" s="101" t="s">
        <v>443</v>
      </c>
      <c r="F329" s="101" t="s">
        <v>119</v>
      </c>
      <c r="G329" s="101" t="s">
        <v>5848</v>
      </c>
    </row>
    <row r="330" spans="1:7">
      <c r="A330" s="100">
        <v>329</v>
      </c>
      <c r="B330" s="101" t="s">
        <v>6167</v>
      </c>
      <c r="C330" s="101" t="s">
        <v>6168</v>
      </c>
      <c r="D330" s="101" t="s">
        <v>126</v>
      </c>
      <c r="E330" s="101" t="s">
        <v>159</v>
      </c>
      <c r="F330" s="101" t="s">
        <v>119</v>
      </c>
      <c r="G330" s="101" t="s">
        <v>10956</v>
      </c>
    </row>
    <row r="331" spans="1:7">
      <c r="A331" s="100">
        <v>330</v>
      </c>
      <c r="B331" s="101" t="s">
        <v>444</v>
      </c>
      <c r="C331" s="101" t="s">
        <v>445</v>
      </c>
      <c r="D331" s="101" t="s">
        <v>139</v>
      </c>
      <c r="E331" s="101" t="s">
        <v>439</v>
      </c>
      <c r="F331" s="101" t="s">
        <v>119</v>
      </c>
      <c r="G331" s="101" t="s">
        <v>5848</v>
      </c>
    </row>
    <row r="332" spans="1:7">
      <c r="A332" s="100">
        <v>331</v>
      </c>
      <c r="B332" s="101" t="s">
        <v>6169</v>
      </c>
      <c r="C332" s="101" t="s">
        <v>6170</v>
      </c>
      <c r="D332" s="101" t="s">
        <v>122</v>
      </c>
      <c r="E332" s="101" t="s">
        <v>597</v>
      </c>
      <c r="F332" s="101" t="s">
        <v>119</v>
      </c>
      <c r="G332" s="101" t="s">
        <v>10956</v>
      </c>
    </row>
    <row r="333" spans="1:7">
      <c r="A333" s="100">
        <v>332</v>
      </c>
      <c r="B333" s="101" t="s">
        <v>446</v>
      </c>
      <c r="C333" s="101" t="s">
        <v>447</v>
      </c>
      <c r="D333" s="101" t="s">
        <v>117</v>
      </c>
      <c r="E333" s="101" t="s">
        <v>448</v>
      </c>
      <c r="F333" s="101" t="s">
        <v>119</v>
      </c>
      <c r="G333" s="101" t="s">
        <v>5848</v>
      </c>
    </row>
    <row r="334" spans="1:7">
      <c r="A334" s="100">
        <v>333</v>
      </c>
      <c r="B334" s="101" t="s">
        <v>10993</v>
      </c>
      <c r="C334" s="101" t="s">
        <v>10994</v>
      </c>
      <c r="D334" s="101" t="s">
        <v>117</v>
      </c>
      <c r="E334" s="101" t="s">
        <v>2057</v>
      </c>
      <c r="F334" s="101" t="s">
        <v>119</v>
      </c>
      <c r="G334" s="101" t="s">
        <v>11834</v>
      </c>
    </row>
    <row r="335" spans="1:7">
      <c r="A335" s="100">
        <v>334</v>
      </c>
      <c r="B335" s="101" t="s">
        <v>6171</v>
      </c>
      <c r="C335" s="101" t="s">
        <v>6172</v>
      </c>
      <c r="D335" s="101" t="s">
        <v>117</v>
      </c>
      <c r="E335" s="101" t="s">
        <v>367</v>
      </c>
      <c r="F335" s="101" t="s">
        <v>119</v>
      </c>
      <c r="G335" s="101" t="s">
        <v>10956</v>
      </c>
    </row>
    <row r="336" spans="1:7">
      <c r="A336" s="100">
        <v>335</v>
      </c>
      <c r="B336" s="101" t="s">
        <v>449</v>
      </c>
      <c r="C336" s="101" t="s">
        <v>450</v>
      </c>
      <c r="D336" s="101" t="s">
        <v>122</v>
      </c>
      <c r="E336" s="101" t="s">
        <v>451</v>
      </c>
      <c r="F336" s="101" t="s">
        <v>119</v>
      </c>
      <c r="G336" s="101" t="s">
        <v>5848</v>
      </c>
    </row>
    <row r="337" spans="1:7">
      <c r="A337" s="100">
        <v>336</v>
      </c>
      <c r="B337" s="101" t="s">
        <v>6173</v>
      </c>
      <c r="C337" s="101" t="s">
        <v>12073</v>
      </c>
      <c r="D337" s="101" t="s">
        <v>143</v>
      </c>
      <c r="E337" s="101" t="s">
        <v>204</v>
      </c>
      <c r="F337" s="101" t="s">
        <v>119</v>
      </c>
      <c r="G337" s="101" t="s">
        <v>10956</v>
      </c>
    </row>
    <row r="338" spans="1:7">
      <c r="A338" s="100">
        <v>337</v>
      </c>
      <c r="B338" s="101" t="s">
        <v>6174</v>
      </c>
      <c r="C338" s="101" t="s">
        <v>6175</v>
      </c>
      <c r="D338" s="101" t="s">
        <v>126</v>
      </c>
      <c r="E338" s="101" t="s">
        <v>836</v>
      </c>
      <c r="F338" s="101" t="s">
        <v>119</v>
      </c>
      <c r="G338" s="101" t="s">
        <v>10956</v>
      </c>
    </row>
    <row r="339" spans="1:7">
      <c r="A339" s="100">
        <v>338</v>
      </c>
      <c r="B339" s="101" t="s">
        <v>10995</v>
      </c>
      <c r="C339" s="101" t="s">
        <v>10996</v>
      </c>
      <c r="D339" s="101" t="s">
        <v>151</v>
      </c>
      <c r="E339" s="101" t="s">
        <v>1271</v>
      </c>
      <c r="F339" s="101" t="s">
        <v>119</v>
      </c>
      <c r="G339" s="101" t="s">
        <v>11834</v>
      </c>
    </row>
    <row r="340" spans="1:7">
      <c r="A340" s="100">
        <v>339</v>
      </c>
      <c r="B340" s="101" t="s">
        <v>6176</v>
      </c>
      <c r="C340" s="101" t="s">
        <v>6177</v>
      </c>
      <c r="D340" s="101" t="s">
        <v>165</v>
      </c>
      <c r="E340" s="101" t="s">
        <v>166</v>
      </c>
      <c r="F340" s="101" t="s">
        <v>119</v>
      </c>
      <c r="G340" s="101" t="s">
        <v>10956</v>
      </c>
    </row>
    <row r="341" spans="1:7">
      <c r="A341" s="100">
        <v>340</v>
      </c>
      <c r="B341" s="101" t="s">
        <v>6178</v>
      </c>
      <c r="C341" s="101" t="s">
        <v>6179</v>
      </c>
      <c r="D341" s="101" t="s">
        <v>165</v>
      </c>
      <c r="E341" s="101" t="s">
        <v>5870</v>
      </c>
      <c r="F341" s="101" t="s">
        <v>119</v>
      </c>
      <c r="G341" s="101" t="s">
        <v>10956</v>
      </c>
    </row>
    <row r="342" spans="1:7">
      <c r="A342" s="100">
        <v>341</v>
      </c>
      <c r="B342" s="101" t="s">
        <v>12074</v>
      </c>
      <c r="C342" s="101" t="s">
        <v>12075</v>
      </c>
      <c r="D342" s="101" t="s">
        <v>165</v>
      </c>
      <c r="E342" s="101" t="s">
        <v>285</v>
      </c>
      <c r="F342" s="101" t="s">
        <v>119</v>
      </c>
      <c r="G342" s="101" t="s">
        <v>10956</v>
      </c>
    </row>
    <row r="343" spans="1:7">
      <c r="A343" s="100">
        <v>342</v>
      </c>
      <c r="B343" s="101" t="s">
        <v>6180</v>
      </c>
      <c r="C343" s="101" t="s">
        <v>6181</v>
      </c>
      <c r="D343" s="101" t="s">
        <v>139</v>
      </c>
      <c r="E343" s="101" t="s">
        <v>211</v>
      </c>
      <c r="F343" s="101" t="s">
        <v>687</v>
      </c>
      <c r="G343" s="101" t="s">
        <v>10956</v>
      </c>
    </row>
    <row r="344" spans="1:7">
      <c r="A344" s="100">
        <v>343</v>
      </c>
      <c r="B344" s="101" t="s">
        <v>6182</v>
      </c>
      <c r="C344" s="101" t="s">
        <v>6183</v>
      </c>
      <c r="D344" s="101" t="s">
        <v>117</v>
      </c>
      <c r="E344" s="101" t="s">
        <v>367</v>
      </c>
      <c r="F344" s="101" t="s">
        <v>119</v>
      </c>
      <c r="G344" s="101" t="s">
        <v>10956</v>
      </c>
    </row>
    <row r="345" spans="1:7">
      <c r="A345" s="100">
        <v>344</v>
      </c>
      <c r="B345" s="101" t="s">
        <v>10997</v>
      </c>
      <c r="C345" s="101" t="s">
        <v>10998</v>
      </c>
      <c r="D345" s="101" t="s">
        <v>165</v>
      </c>
      <c r="E345" s="101" t="s">
        <v>1285</v>
      </c>
      <c r="F345" s="101" t="s">
        <v>136</v>
      </c>
      <c r="G345" s="101" t="s">
        <v>11834</v>
      </c>
    </row>
    <row r="346" spans="1:7">
      <c r="A346" s="100">
        <v>345</v>
      </c>
      <c r="B346" s="101" t="s">
        <v>452</v>
      </c>
      <c r="C346" s="101" t="s">
        <v>453</v>
      </c>
      <c r="D346" s="101" t="s">
        <v>234</v>
      </c>
      <c r="E346" s="101" t="s">
        <v>280</v>
      </c>
      <c r="F346" s="101" t="s">
        <v>119</v>
      </c>
      <c r="G346" s="101" t="s">
        <v>5848</v>
      </c>
    </row>
    <row r="347" spans="1:7">
      <c r="A347" s="100">
        <v>346</v>
      </c>
      <c r="B347" s="101" t="s">
        <v>6184</v>
      </c>
      <c r="C347" s="101" t="s">
        <v>6185</v>
      </c>
      <c r="D347" s="101" t="s">
        <v>234</v>
      </c>
      <c r="E347" s="101" t="s">
        <v>248</v>
      </c>
      <c r="F347" s="101" t="s">
        <v>188</v>
      </c>
      <c r="G347" s="101" t="s">
        <v>10956</v>
      </c>
    </row>
    <row r="348" spans="1:7">
      <c r="A348" s="100">
        <v>347</v>
      </c>
      <c r="B348" s="101" t="s">
        <v>454</v>
      </c>
      <c r="C348" s="101" t="s">
        <v>455</v>
      </c>
      <c r="D348" s="101" t="s">
        <v>139</v>
      </c>
      <c r="E348" s="101" t="s">
        <v>185</v>
      </c>
      <c r="F348" s="101" t="s">
        <v>119</v>
      </c>
      <c r="G348" s="101" t="s">
        <v>5848</v>
      </c>
    </row>
    <row r="349" spans="1:7">
      <c r="A349" s="100">
        <v>348</v>
      </c>
      <c r="B349" s="101" t="s">
        <v>10999</v>
      </c>
      <c r="C349" s="101" t="s">
        <v>11000</v>
      </c>
      <c r="D349" s="101" t="s">
        <v>139</v>
      </c>
      <c r="E349" s="101" t="s">
        <v>690</v>
      </c>
      <c r="F349" s="101" t="s">
        <v>119</v>
      </c>
      <c r="G349" s="101" t="s">
        <v>11834</v>
      </c>
    </row>
    <row r="350" spans="1:7">
      <c r="A350" s="100">
        <v>349</v>
      </c>
      <c r="B350" s="101" t="s">
        <v>6186</v>
      </c>
      <c r="C350" s="101" t="s">
        <v>6187</v>
      </c>
      <c r="D350" s="101" t="s">
        <v>165</v>
      </c>
      <c r="E350" s="101" t="s">
        <v>1285</v>
      </c>
      <c r="F350" s="101" t="s">
        <v>119</v>
      </c>
      <c r="G350" s="101" t="s">
        <v>10956</v>
      </c>
    </row>
    <row r="351" spans="1:7">
      <c r="A351" s="100">
        <v>350</v>
      </c>
      <c r="B351" s="101" t="s">
        <v>457</v>
      </c>
      <c r="C351" s="101" t="s">
        <v>458</v>
      </c>
      <c r="D351" s="101" t="s">
        <v>126</v>
      </c>
      <c r="E351" s="101" t="s">
        <v>1039</v>
      </c>
      <c r="F351" s="101" t="s">
        <v>119</v>
      </c>
      <c r="G351" s="101" t="s">
        <v>5848</v>
      </c>
    </row>
    <row r="352" spans="1:7">
      <c r="A352" s="100">
        <v>351</v>
      </c>
      <c r="B352" s="101" t="s">
        <v>6188</v>
      </c>
      <c r="C352" s="101" t="s">
        <v>6189</v>
      </c>
      <c r="D352" s="101" t="s">
        <v>117</v>
      </c>
      <c r="E352" s="101" t="s">
        <v>2355</v>
      </c>
      <c r="F352" s="101" t="s">
        <v>119</v>
      </c>
      <c r="G352" s="101" t="s">
        <v>10956</v>
      </c>
    </row>
    <row r="353" spans="1:7">
      <c r="A353" s="100">
        <v>352</v>
      </c>
      <c r="B353" s="101" t="s">
        <v>6190</v>
      </c>
      <c r="C353" s="101" t="s">
        <v>6191</v>
      </c>
      <c r="D353" s="101" t="s">
        <v>126</v>
      </c>
      <c r="E353" s="101" t="s">
        <v>159</v>
      </c>
      <c r="F353" s="101" t="s">
        <v>119</v>
      </c>
      <c r="G353" s="101" t="s">
        <v>10956</v>
      </c>
    </row>
    <row r="354" spans="1:7">
      <c r="A354" s="100">
        <v>353</v>
      </c>
      <c r="B354" s="101" t="s">
        <v>6192</v>
      </c>
      <c r="C354" s="101" t="s">
        <v>6193</v>
      </c>
      <c r="D354" s="101" t="s">
        <v>139</v>
      </c>
      <c r="E354" s="101" t="s">
        <v>354</v>
      </c>
      <c r="F354" s="101" t="s">
        <v>119</v>
      </c>
      <c r="G354" s="101" t="s">
        <v>10956</v>
      </c>
    </row>
    <row r="355" spans="1:7">
      <c r="A355" s="100">
        <v>354</v>
      </c>
      <c r="B355" s="101" t="s">
        <v>6194</v>
      </c>
      <c r="C355" s="101" t="s">
        <v>6195</v>
      </c>
      <c r="D355" s="101" t="s">
        <v>151</v>
      </c>
      <c r="E355" s="101" t="s">
        <v>3294</v>
      </c>
      <c r="F355" s="101" t="s">
        <v>119</v>
      </c>
      <c r="G355" s="101" t="s">
        <v>10956</v>
      </c>
    </row>
    <row r="356" spans="1:7">
      <c r="A356" s="100">
        <v>355</v>
      </c>
      <c r="B356" s="101" t="s">
        <v>12076</v>
      </c>
      <c r="C356" s="101" t="s">
        <v>12077</v>
      </c>
      <c r="D356" s="101" t="s">
        <v>126</v>
      </c>
      <c r="E356" s="101" t="s">
        <v>836</v>
      </c>
      <c r="F356" s="101" t="s">
        <v>119</v>
      </c>
      <c r="G356" s="101" t="s">
        <v>10956</v>
      </c>
    </row>
    <row r="357" spans="1:7">
      <c r="A357" s="100">
        <v>356</v>
      </c>
      <c r="B357" s="101" t="s">
        <v>6196</v>
      </c>
      <c r="C357" s="101" t="s">
        <v>6197</v>
      </c>
      <c r="D357" s="101" t="s">
        <v>117</v>
      </c>
      <c r="E357" s="101" t="s">
        <v>398</v>
      </c>
      <c r="F357" s="101" t="s">
        <v>119</v>
      </c>
      <c r="G357" s="101" t="s">
        <v>10956</v>
      </c>
    </row>
    <row r="358" spans="1:7">
      <c r="A358" s="100">
        <v>357</v>
      </c>
      <c r="B358" s="101" t="s">
        <v>460</v>
      </c>
      <c r="C358" s="101" t="s">
        <v>461</v>
      </c>
      <c r="D358" s="101" t="s">
        <v>122</v>
      </c>
      <c r="E358" s="101" t="s">
        <v>135</v>
      </c>
      <c r="F358" s="101" t="s">
        <v>119</v>
      </c>
      <c r="G358" s="101" t="s">
        <v>5848</v>
      </c>
    </row>
    <row r="359" spans="1:7">
      <c r="A359" s="100">
        <v>358</v>
      </c>
      <c r="B359" s="101" t="s">
        <v>6198</v>
      </c>
      <c r="C359" s="101" t="s">
        <v>6199</v>
      </c>
      <c r="D359" s="101" t="s">
        <v>126</v>
      </c>
      <c r="E359" s="101" t="s">
        <v>880</v>
      </c>
      <c r="F359" s="101" t="s">
        <v>119</v>
      </c>
      <c r="G359" s="101" t="s">
        <v>10956</v>
      </c>
    </row>
    <row r="360" spans="1:7">
      <c r="A360" s="100">
        <v>359</v>
      </c>
      <c r="B360" s="101" t="s">
        <v>462</v>
      </c>
      <c r="C360" s="101" t="s">
        <v>463</v>
      </c>
      <c r="D360" s="101" t="s">
        <v>139</v>
      </c>
      <c r="E360" s="101" t="s">
        <v>381</v>
      </c>
      <c r="F360" s="101" t="s">
        <v>119</v>
      </c>
      <c r="G360" s="101" t="s">
        <v>5848</v>
      </c>
    </row>
    <row r="361" spans="1:7">
      <c r="A361" s="100">
        <v>360</v>
      </c>
      <c r="B361" s="101" t="s">
        <v>6200</v>
      </c>
      <c r="C361" s="101" t="s">
        <v>6201</v>
      </c>
      <c r="D361" s="101" t="s">
        <v>122</v>
      </c>
      <c r="E361" s="101" t="s">
        <v>135</v>
      </c>
      <c r="F361" s="101" t="s">
        <v>119</v>
      </c>
      <c r="G361" s="101" t="s">
        <v>10956</v>
      </c>
    </row>
    <row r="362" spans="1:7">
      <c r="A362" s="100">
        <v>361</v>
      </c>
      <c r="B362" s="101" t="s">
        <v>464</v>
      </c>
      <c r="C362" s="101" t="s">
        <v>465</v>
      </c>
      <c r="D362" s="101" t="s">
        <v>126</v>
      </c>
      <c r="E362" s="101" t="s">
        <v>330</v>
      </c>
      <c r="F362" s="101" t="s">
        <v>119</v>
      </c>
      <c r="G362" s="101" t="s">
        <v>5848</v>
      </c>
    </row>
    <row r="363" spans="1:7">
      <c r="A363" s="100">
        <v>362</v>
      </c>
      <c r="B363" s="101" t="s">
        <v>6202</v>
      </c>
      <c r="C363" s="101" t="s">
        <v>6203</v>
      </c>
      <c r="D363" s="101" t="s">
        <v>151</v>
      </c>
      <c r="E363" s="101" t="s">
        <v>371</v>
      </c>
      <c r="F363" s="101" t="s">
        <v>119</v>
      </c>
      <c r="G363" s="101" t="s">
        <v>10956</v>
      </c>
    </row>
    <row r="364" spans="1:7">
      <c r="A364" s="100">
        <v>363</v>
      </c>
      <c r="B364" s="101" t="s">
        <v>12078</v>
      </c>
      <c r="C364" s="101" t="s">
        <v>12079</v>
      </c>
      <c r="D364" s="101" t="s">
        <v>139</v>
      </c>
      <c r="E364" s="101" t="s">
        <v>162</v>
      </c>
      <c r="F364" s="101" t="s">
        <v>119</v>
      </c>
      <c r="G364" s="101" t="s">
        <v>5848</v>
      </c>
    </row>
    <row r="365" spans="1:7">
      <c r="A365" s="100">
        <v>364</v>
      </c>
      <c r="B365" s="101" t="s">
        <v>6204</v>
      </c>
      <c r="C365" s="101" t="s">
        <v>6205</v>
      </c>
      <c r="D365" s="101" t="s">
        <v>165</v>
      </c>
      <c r="E365" s="101" t="s">
        <v>417</v>
      </c>
      <c r="F365" s="101" t="s">
        <v>119</v>
      </c>
      <c r="G365" s="101" t="s">
        <v>10956</v>
      </c>
    </row>
    <row r="366" spans="1:7">
      <c r="A366" s="100">
        <v>365</v>
      </c>
      <c r="B366" s="101" t="s">
        <v>6206</v>
      </c>
      <c r="C366" s="101" t="s">
        <v>6207</v>
      </c>
      <c r="D366" s="101" t="s">
        <v>126</v>
      </c>
      <c r="E366" s="101" t="s">
        <v>813</v>
      </c>
      <c r="F366" s="101" t="s">
        <v>119</v>
      </c>
      <c r="G366" s="101" t="s">
        <v>10956</v>
      </c>
    </row>
    <row r="367" spans="1:7">
      <c r="A367" s="100">
        <v>366</v>
      </c>
      <c r="B367" s="101" t="s">
        <v>466</v>
      </c>
      <c r="C367" s="101" t="s">
        <v>467</v>
      </c>
      <c r="D367" s="101" t="s">
        <v>122</v>
      </c>
      <c r="E367" s="101" t="s">
        <v>350</v>
      </c>
      <c r="F367" s="101" t="s">
        <v>119</v>
      </c>
      <c r="G367" s="101" t="s">
        <v>5848</v>
      </c>
    </row>
    <row r="368" spans="1:7">
      <c r="A368" s="100">
        <v>367</v>
      </c>
      <c r="B368" s="101" t="s">
        <v>468</v>
      </c>
      <c r="C368" s="101" t="s">
        <v>469</v>
      </c>
      <c r="D368" s="101" t="s">
        <v>139</v>
      </c>
      <c r="E368" s="101" t="s">
        <v>185</v>
      </c>
      <c r="F368" s="101" t="s">
        <v>119</v>
      </c>
      <c r="G368" s="101" t="s">
        <v>5848</v>
      </c>
    </row>
    <row r="369" spans="1:7">
      <c r="A369" s="100">
        <v>368</v>
      </c>
      <c r="B369" s="101" t="s">
        <v>6208</v>
      </c>
      <c r="C369" s="101" t="s">
        <v>6209</v>
      </c>
      <c r="D369" s="101" t="s">
        <v>126</v>
      </c>
      <c r="E369" s="101" t="s">
        <v>761</v>
      </c>
      <c r="F369" s="101" t="s">
        <v>119</v>
      </c>
      <c r="G369" s="101" t="s">
        <v>10956</v>
      </c>
    </row>
    <row r="370" spans="1:7">
      <c r="A370" s="100">
        <v>369</v>
      </c>
      <c r="B370" s="101" t="s">
        <v>470</v>
      </c>
      <c r="C370" s="101" t="s">
        <v>471</v>
      </c>
      <c r="D370" s="101" t="s">
        <v>139</v>
      </c>
      <c r="E370" s="101" t="s">
        <v>211</v>
      </c>
      <c r="F370" s="101" t="s">
        <v>119</v>
      </c>
      <c r="G370" s="101" t="s">
        <v>5848</v>
      </c>
    </row>
    <row r="371" spans="1:7">
      <c r="A371" s="100">
        <v>370</v>
      </c>
      <c r="B371" s="101" t="s">
        <v>6210</v>
      </c>
      <c r="C371" s="101" t="s">
        <v>6211</v>
      </c>
      <c r="D371" s="101" t="s">
        <v>122</v>
      </c>
      <c r="E371" s="101" t="s">
        <v>191</v>
      </c>
      <c r="F371" s="101" t="s">
        <v>119</v>
      </c>
      <c r="G371" s="101" t="s">
        <v>10956</v>
      </c>
    </row>
    <row r="372" spans="1:7">
      <c r="A372" s="100">
        <v>371</v>
      </c>
      <c r="B372" s="101" t="s">
        <v>472</v>
      </c>
      <c r="C372" s="101" t="s">
        <v>473</v>
      </c>
      <c r="D372" s="101" t="s">
        <v>151</v>
      </c>
      <c r="E372" s="101" t="s">
        <v>371</v>
      </c>
      <c r="F372" s="101" t="s">
        <v>119</v>
      </c>
      <c r="G372" s="101" t="s">
        <v>5848</v>
      </c>
    </row>
    <row r="373" spans="1:7">
      <c r="A373" s="100">
        <v>372</v>
      </c>
      <c r="B373" s="101" t="s">
        <v>6212</v>
      </c>
      <c r="C373" s="101" t="s">
        <v>6213</v>
      </c>
      <c r="D373" s="101" t="s">
        <v>117</v>
      </c>
      <c r="E373" s="101" t="s">
        <v>3337</v>
      </c>
      <c r="F373" s="101" t="s">
        <v>579</v>
      </c>
      <c r="G373" s="101" t="s">
        <v>10956</v>
      </c>
    </row>
    <row r="374" spans="1:7">
      <c r="A374" s="100">
        <v>373</v>
      </c>
      <c r="B374" s="101" t="s">
        <v>6214</v>
      </c>
      <c r="C374" s="101" t="s">
        <v>6215</v>
      </c>
      <c r="D374" s="101" t="s">
        <v>165</v>
      </c>
      <c r="E374" s="101" t="s">
        <v>417</v>
      </c>
      <c r="F374" s="101" t="s">
        <v>119</v>
      </c>
      <c r="G374" s="101" t="s">
        <v>10956</v>
      </c>
    </row>
    <row r="375" spans="1:7">
      <c r="A375" s="100">
        <v>374</v>
      </c>
      <c r="B375" s="101" t="s">
        <v>474</v>
      </c>
      <c r="C375" s="101" t="s">
        <v>12080</v>
      </c>
      <c r="D375" s="101" t="s">
        <v>126</v>
      </c>
      <c r="E375" s="101" t="s">
        <v>245</v>
      </c>
      <c r="F375" s="101" t="s">
        <v>119</v>
      </c>
      <c r="G375" s="101" t="s">
        <v>5848</v>
      </c>
    </row>
    <row r="376" spans="1:7">
      <c r="A376" s="100">
        <v>375</v>
      </c>
      <c r="B376" s="101" t="s">
        <v>6216</v>
      </c>
      <c r="C376" s="101" t="s">
        <v>6217</v>
      </c>
      <c r="D376" s="101" t="s">
        <v>139</v>
      </c>
      <c r="E376" s="101" t="s">
        <v>1020</v>
      </c>
      <c r="F376" s="101" t="s">
        <v>119</v>
      </c>
      <c r="G376" s="101" t="s">
        <v>10956</v>
      </c>
    </row>
    <row r="377" spans="1:7">
      <c r="A377" s="100">
        <v>376</v>
      </c>
      <c r="B377" s="101" t="s">
        <v>475</v>
      </c>
      <c r="C377" s="101" t="s">
        <v>476</v>
      </c>
      <c r="D377" s="101" t="s">
        <v>126</v>
      </c>
      <c r="E377" s="101" t="s">
        <v>159</v>
      </c>
      <c r="F377" s="101" t="s">
        <v>119</v>
      </c>
      <c r="G377" s="101" t="s">
        <v>5848</v>
      </c>
    </row>
    <row r="378" spans="1:7">
      <c r="A378" s="100">
        <v>377</v>
      </c>
      <c r="B378" s="101" t="s">
        <v>6218</v>
      </c>
      <c r="C378" s="101" t="s">
        <v>6219</v>
      </c>
      <c r="D378" s="101" t="s">
        <v>165</v>
      </c>
      <c r="E378" s="101" t="s">
        <v>417</v>
      </c>
      <c r="F378" s="101" t="s">
        <v>119</v>
      </c>
      <c r="G378" s="101" t="s">
        <v>10956</v>
      </c>
    </row>
    <row r="379" spans="1:7">
      <c r="A379" s="100">
        <v>378</v>
      </c>
      <c r="B379" s="101" t="s">
        <v>12081</v>
      </c>
      <c r="C379" s="101" t="s">
        <v>12082</v>
      </c>
      <c r="D379" s="101" t="s">
        <v>139</v>
      </c>
      <c r="E379" s="101" t="s">
        <v>266</v>
      </c>
      <c r="F379" s="101" t="s">
        <v>119</v>
      </c>
      <c r="G379" s="101" t="s">
        <v>11834</v>
      </c>
    </row>
    <row r="380" spans="1:7">
      <c r="A380" s="100">
        <v>379</v>
      </c>
      <c r="B380" s="101" t="s">
        <v>6220</v>
      </c>
      <c r="C380" s="101" t="s">
        <v>6221</v>
      </c>
      <c r="D380" s="101" t="s">
        <v>117</v>
      </c>
      <c r="E380" s="101" t="s">
        <v>367</v>
      </c>
      <c r="F380" s="101" t="s">
        <v>119</v>
      </c>
      <c r="G380" s="101" t="s">
        <v>10956</v>
      </c>
    </row>
    <row r="381" spans="1:7">
      <c r="A381" s="100">
        <v>380</v>
      </c>
      <c r="B381" s="101" t="s">
        <v>6222</v>
      </c>
      <c r="C381" s="101" t="s">
        <v>6223</v>
      </c>
      <c r="D381" s="101" t="s">
        <v>126</v>
      </c>
      <c r="E381" s="101" t="s">
        <v>459</v>
      </c>
      <c r="F381" s="101" t="s">
        <v>119</v>
      </c>
      <c r="G381" s="101" t="s">
        <v>10956</v>
      </c>
    </row>
    <row r="382" spans="1:7">
      <c r="A382" s="100">
        <v>381</v>
      </c>
      <c r="B382" s="101" t="s">
        <v>6224</v>
      </c>
      <c r="C382" s="101" t="s">
        <v>6225</v>
      </c>
      <c r="D382" s="101" t="s">
        <v>122</v>
      </c>
      <c r="E382" s="101" t="s">
        <v>363</v>
      </c>
      <c r="F382" s="101" t="s">
        <v>119</v>
      </c>
      <c r="G382" s="101" t="s">
        <v>10956</v>
      </c>
    </row>
    <row r="383" spans="1:7">
      <c r="A383" s="100">
        <v>382</v>
      </c>
      <c r="B383" s="101" t="s">
        <v>477</v>
      </c>
      <c r="C383" s="101" t="s">
        <v>478</v>
      </c>
      <c r="D383" s="101" t="s">
        <v>139</v>
      </c>
      <c r="E383" s="101" t="s">
        <v>140</v>
      </c>
      <c r="F383" s="101" t="s">
        <v>119</v>
      </c>
      <c r="G383" s="101" t="s">
        <v>5848</v>
      </c>
    </row>
    <row r="384" spans="1:7">
      <c r="A384" s="100">
        <v>383</v>
      </c>
      <c r="B384" s="101" t="s">
        <v>6226</v>
      </c>
      <c r="C384" s="101" t="s">
        <v>6227</v>
      </c>
      <c r="D384" s="101" t="s">
        <v>165</v>
      </c>
      <c r="E384" s="101" t="s">
        <v>1285</v>
      </c>
      <c r="F384" s="101" t="s">
        <v>119</v>
      </c>
      <c r="G384" s="101" t="s">
        <v>10956</v>
      </c>
    </row>
    <row r="385" spans="1:7">
      <c r="A385" s="100">
        <v>384</v>
      </c>
      <c r="B385" s="101" t="s">
        <v>6228</v>
      </c>
      <c r="C385" s="101" t="s">
        <v>6229</v>
      </c>
      <c r="D385" s="101" t="s">
        <v>117</v>
      </c>
      <c r="E385" s="101" t="s">
        <v>2355</v>
      </c>
      <c r="F385" s="101" t="s">
        <v>119</v>
      </c>
      <c r="G385" s="101" t="s">
        <v>10956</v>
      </c>
    </row>
    <row r="386" spans="1:7">
      <c r="A386" s="100">
        <v>385</v>
      </c>
      <c r="B386" s="101" t="s">
        <v>6230</v>
      </c>
      <c r="C386" s="101" t="s">
        <v>6231</v>
      </c>
      <c r="D386" s="101" t="s">
        <v>234</v>
      </c>
      <c r="E386" s="101" t="s">
        <v>553</v>
      </c>
      <c r="F386" s="101" t="s">
        <v>119</v>
      </c>
      <c r="G386" s="101" t="s">
        <v>10956</v>
      </c>
    </row>
    <row r="387" spans="1:7">
      <c r="A387" s="100">
        <v>386</v>
      </c>
      <c r="B387" s="101" t="s">
        <v>6232</v>
      </c>
      <c r="C387" s="101" t="s">
        <v>6233</v>
      </c>
      <c r="D387" s="101" t="s">
        <v>143</v>
      </c>
      <c r="E387" s="101" t="s">
        <v>270</v>
      </c>
      <c r="F387" s="101" t="s">
        <v>119</v>
      </c>
      <c r="G387" s="101" t="s">
        <v>10956</v>
      </c>
    </row>
    <row r="388" spans="1:7">
      <c r="A388" s="100">
        <v>387</v>
      </c>
      <c r="B388" s="101" t="s">
        <v>6234</v>
      </c>
      <c r="C388" s="101" t="s">
        <v>6235</v>
      </c>
      <c r="D388" s="101" t="s">
        <v>143</v>
      </c>
      <c r="E388" s="101" t="s">
        <v>144</v>
      </c>
      <c r="F388" s="101" t="s">
        <v>119</v>
      </c>
      <c r="G388" s="101" t="s">
        <v>10956</v>
      </c>
    </row>
    <row r="389" spans="1:7">
      <c r="A389" s="100">
        <v>388</v>
      </c>
      <c r="B389" s="101" t="s">
        <v>6236</v>
      </c>
      <c r="C389" s="101" t="s">
        <v>6237</v>
      </c>
      <c r="D389" s="101" t="s">
        <v>117</v>
      </c>
      <c r="E389" s="101" t="s">
        <v>3067</v>
      </c>
      <c r="F389" s="101" t="s">
        <v>119</v>
      </c>
      <c r="G389" s="101" t="s">
        <v>10956</v>
      </c>
    </row>
    <row r="390" spans="1:7">
      <c r="A390" s="100">
        <v>389</v>
      </c>
      <c r="B390" s="101" t="s">
        <v>479</v>
      </c>
      <c r="C390" s="101" t="s">
        <v>480</v>
      </c>
      <c r="D390" s="101" t="s">
        <v>126</v>
      </c>
      <c r="E390" s="101" t="s">
        <v>481</v>
      </c>
      <c r="F390" s="101" t="s">
        <v>119</v>
      </c>
      <c r="G390" s="101" t="s">
        <v>5848</v>
      </c>
    </row>
    <row r="391" spans="1:7">
      <c r="A391" s="100">
        <v>390</v>
      </c>
      <c r="B391" s="101" t="s">
        <v>6238</v>
      </c>
      <c r="C391" s="101" t="s">
        <v>6239</v>
      </c>
      <c r="D391" s="101" t="s">
        <v>126</v>
      </c>
      <c r="E391" s="101" t="s">
        <v>459</v>
      </c>
      <c r="F391" s="101" t="s">
        <v>119</v>
      </c>
      <c r="G391" s="101" t="s">
        <v>10956</v>
      </c>
    </row>
    <row r="392" spans="1:7">
      <c r="A392" s="100">
        <v>391</v>
      </c>
      <c r="B392" s="101" t="s">
        <v>12083</v>
      </c>
      <c r="C392" s="101" t="s">
        <v>12084</v>
      </c>
      <c r="D392" s="101" t="s">
        <v>117</v>
      </c>
      <c r="E392" s="101" t="s">
        <v>2057</v>
      </c>
      <c r="F392" s="101" t="s">
        <v>119</v>
      </c>
      <c r="G392" s="101" t="s">
        <v>5848</v>
      </c>
    </row>
    <row r="393" spans="1:7">
      <c r="A393" s="100">
        <v>392</v>
      </c>
      <c r="B393" s="101" t="s">
        <v>6240</v>
      </c>
      <c r="C393" s="101" t="s">
        <v>6241</v>
      </c>
      <c r="D393" s="101" t="s">
        <v>165</v>
      </c>
      <c r="E393" s="101" t="s">
        <v>285</v>
      </c>
      <c r="F393" s="101" t="s">
        <v>119</v>
      </c>
      <c r="G393" s="101" t="s">
        <v>10956</v>
      </c>
    </row>
    <row r="394" spans="1:7">
      <c r="A394" s="100">
        <v>393</v>
      </c>
      <c r="B394" s="101" t="s">
        <v>482</v>
      </c>
      <c r="C394" s="101" t="s">
        <v>483</v>
      </c>
      <c r="D394" s="101" t="s">
        <v>139</v>
      </c>
      <c r="E394" s="101" t="s">
        <v>273</v>
      </c>
      <c r="F394" s="101" t="s">
        <v>119</v>
      </c>
      <c r="G394" s="101" t="s">
        <v>5848</v>
      </c>
    </row>
    <row r="395" spans="1:7">
      <c r="A395" s="100">
        <v>394</v>
      </c>
      <c r="B395" s="101" t="s">
        <v>6242</v>
      </c>
      <c r="C395" s="101" t="s">
        <v>6243</v>
      </c>
      <c r="D395" s="101" t="s">
        <v>139</v>
      </c>
      <c r="E395" s="101" t="s">
        <v>996</v>
      </c>
      <c r="F395" s="101" t="s">
        <v>119</v>
      </c>
      <c r="G395" s="101" t="s">
        <v>10956</v>
      </c>
    </row>
    <row r="396" spans="1:7">
      <c r="A396" s="100">
        <v>395</v>
      </c>
      <c r="B396" s="101" t="s">
        <v>6244</v>
      </c>
      <c r="C396" s="101" t="s">
        <v>6245</v>
      </c>
      <c r="D396" s="101" t="s">
        <v>139</v>
      </c>
      <c r="E396" s="101" t="s">
        <v>258</v>
      </c>
      <c r="F396" s="101" t="s">
        <v>119</v>
      </c>
      <c r="G396" s="101" t="s">
        <v>10956</v>
      </c>
    </row>
    <row r="397" spans="1:7">
      <c r="A397" s="100">
        <v>396</v>
      </c>
      <c r="B397" s="101" t="s">
        <v>6246</v>
      </c>
      <c r="C397" s="101" t="s">
        <v>6247</v>
      </c>
      <c r="D397" s="101" t="s">
        <v>126</v>
      </c>
      <c r="E397" s="101" t="s">
        <v>946</v>
      </c>
      <c r="F397" s="101" t="s">
        <v>119</v>
      </c>
      <c r="G397" s="101" t="s">
        <v>10956</v>
      </c>
    </row>
    <row r="398" spans="1:7">
      <c r="A398" s="100">
        <v>397</v>
      </c>
      <c r="B398" s="101" t="s">
        <v>6248</v>
      </c>
      <c r="C398" s="101" t="s">
        <v>6249</v>
      </c>
      <c r="D398" s="101" t="s">
        <v>126</v>
      </c>
      <c r="E398" s="101" t="s">
        <v>888</v>
      </c>
      <c r="F398" s="101" t="s">
        <v>119</v>
      </c>
      <c r="G398" s="101" t="s">
        <v>10956</v>
      </c>
    </row>
    <row r="399" spans="1:7">
      <c r="A399" s="100">
        <v>398</v>
      </c>
      <c r="B399" s="101" t="s">
        <v>6250</v>
      </c>
      <c r="C399" s="101" t="s">
        <v>6251</v>
      </c>
      <c r="D399" s="101" t="s">
        <v>126</v>
      </c>
      <c r="E399" s="101" t="s">
        <v>645</v>
      </c>
      <c r="F399" s="101" t="s">
        <v>119</v>
      </c>
      <c r="G399" s="101" t="s">
        <v>10956</v>
      </c>
    </row>
    <row r="400" spans="1:7">
      <c r="A400" s="100">
        <v>399</v>
      </c>
      <c r="B400" s="101" t="s">
        <v>484</v>
      </c>
      <c r="C400" s="101" t="s">
        <v>485</v>
      </c>
      <c r="D400" s="101" t="s">
        <v>126</v>
      </c>
      <c r="E400" s="101" t="s">
        <v>305</v>
      </c>
      <c r="F400" s="101" t="s">
        <v>119</v>
      </c>
      <c r="G400" s="101" t="s">
        <v>5848</v>
      </c>
    </row>
    <row r="401" spans="1:7">
      <c r="A401" s="100">
        <v>400</v>
      </c>
      <c r="B401" s="101" t="s">
        <v>6252</v>
      </c>
      <c r="C401" s="101" t="s">
        <v>6253</v>
      </c>
      <c r="D401" s="101" t="s">
        <v>126</v>
      </c>
      <c r="E401" s="101" t="s">
        <v>159</v>
      </c>
      <c r="F401" s="101" t="s">
        <v>119</v>
      </c>
      <c r="G401" s="101" t="s">
        <v>10956</v>
      </c>
    </row>
    <row r="402" spans="1:7">
      <c r="A402" s="100">
        <v>401</v>
      </c>
      <c r="B402" s="101" t="s">
        <v>6254</v>
      </c>
      <c r="C402" s="101" t="s">
        <v>6255</v>
      </c>
      <c r="D402" s="101" t="s">
        <v>139</v>
      </c>
      <c r="E402" s="101" t="s">
        <v>622</v>
      </c>
      <c r="F402" s="101" t="s">
        <v>119</v>
      </c>
      <c r="G402" s="101" t="s">
        <v>10956</v>
      </c>
    </row>
    <row r="403" spans="1:7">
      <c r="A403" s="100">
        <v>402</v>
      </c>
      <c r="B403" s="101" t="s">
        <v>486</v>
      </c>
      <c r="C403" s="101" t="s">
        <v>487</v>
      </c>
      <c r="D403" s="101" t="s">
        <v>139</v>
      </c>
      <c r="E403" s="101" t="s">
        <v>273</v>
      </c>
      <c r="F403" s="101" t="s">
        <v>119</v>
      </c>
      <c r="G403" s="101" t="s">
        <v>5848</v>
      </c>
    </row>
    <row r="404" spans="1:7">
      <c r="A404" s="100">
        <v>403</v>
      </c>
      <c r="B404" s="101" t="s">
        <v>6256</v>
      </c>
      <c r="C404" s="101" t="s">
        <v>6257</v>
      </c>
      <c r="D404" s="101" t="s">
        <v>126</v>
      </c>
      <c r="E404" s="101" t="s">
        <v>305</v>
      </c>
      <c r="F404" s="101" t="s">
        <v>119</v>
      </c>
      <c r="G404" s="101" t="s">
        <v>10956</v>
      </c>
    </row>
    <row r="405" spans="1:7">
      <c r="A405" s="100">
        <v>404</v>
      </c>
      <c r="B405" s="101" t="s">
        <v>6258</v>
      </c>
      <c r="C405" s="101" t="s">
        <v>6259</v>
      </c>
      <c r="D405" s="101" t="s">
        <v>165</v>
      </c>
      <c r="E405" s="101" t="s">
        <v>1658</v>
      </c>
      <c r="F405" s="101" t="s">
        <v>119</v>
      </c>
      <c r="G405" s="101" t="s">
        <v>10956</v>
      </c>
    </row>
    <row r="406" spans="1:7">
      <c r="A406" s="100">
        <v>405</v>
      </c>
      <c r="B406" s="101" t="s">
        <v>488</v>
      </c>
      <c r="C406" s="101" t="s">
        <v>489</v>
      </c>
      <c r="D406" s="101" t="s">
        <v>122</v>
      </c>
      <c r="E406" s="101" t="s">
        <v>443</v>
      </c>
      <c r="F406" s="101" t="s">
        <v>119</v>
      </c>
      <c r="G406" s="101" t="s">
        <v>5848</v>
      </c>
    </row>
    <row r="407" spans="1:7">
      <c r="A407" s="100">
        <v>406</v>
      </c>
      <c r="B407" s="101" t="s">
        <v>490</v>
      </c>
      <c r="C407" s="101" t="s">
        <v>491</v>
      </c>
      <c r="D407" s="101" t="s">
        <v>139</v>
      </c>
      <c r="E407" s="101" t="s">
        <v>181</v>
      </c>
      <c r="F407" s="101" t="s">
        <v>288</v>
      </c>
      <c r="G407" s="101" t="s">
        <v>5848</v>
      </c>
    </row>
    <row r="408" spans="1:7">
      <c r="A408" s="100">
        <v>407</v>
      </c>
      <c r="B408" s="101" t="s">
        <v>6260</v>
      </c>
      <c r="C408" s="101" t="s">
        <v>12085</v>
      </c>
      <c r="D408" s="101" t="s">
        <v>117</v>
      </c>
      <c r="E408" s="101" t="s">
        <v>3458</v>
      </c>
      <c r="F408" s="101" t="s">
        <v>188</v>
      </c>
      <c r="G408" s="101" t="s">
        <v>10956</v>
      </c>
    </row>
    <row r="409" spans="1:7">
      <c r="A409" s="100">
        <v>408</v>
      </c>
      <c r="B409" s="101" t="s">
        <v>6261</v>
      </c>
      <c r="C409" s="101" t="s">
        <v>6262</v>
      </c>
      <c r="D409" s="101" t="s">
        <v>117</v>
      </c>
      <c r="E409" s="101" t="s">
        <v>499</v>
      </c>
      <c r="F409" s="101" t="s">
        <v>238</v>
      </c>
      <c r="G409" s="101" t="s">
        <v>10956</v>
      </c>
    </row>
    <row r="410" spans="1:7">
      <c r="A410" s="100">
        <v>409</v>
      </c>
      <c r="B410" s="101" t="s">
        <v>6263</v>
      </c>
      <c r="C410" s="101" t="s">
        <v>6264</v>
      </c>
      <c r="D410" s="101" t="s">
        <v>117</v>
      </c>
      <c r="E410" s="101" t="s">
        <v>499</v>
      </c>
      <c r="F410" s="101" t="s">
        <v>238</v>
      </c>
      <c r="G410" s="101" t="s">
        <v>10956</v>
      </c>
    </row>
    <row r="411" spans="1:7">
      <c r="A411" s="100">
        <v>410</v>
      </c>
      <c r="B411" s="101" t="s">
        <v>12086</v>
      </c>
      <c r="C411" s="101" t="s">
        <v>12087</v>
      </c>
      <c r="D411" s="101" t="s">
        <v>126</v>
      </c>
      <c r="E411" s="101" t="s">
        <v>245</v>
      </c>
      <c r="F411" s="101" t="s">
        <v>119</v>
      </c>
      <c r="G411" s="101" t="s">
        <v>10956</v>
      </c>
    </row>
    <row r="412" spans="1:7">
      <c r="A412" s="100">
        <v>411</v>
      </c>
      <c r="B412" s="101" t="s">
        <v>492</v>
      </c>
      <c r="C412" s="101" t="s">
        <v>493</v>
      </c>
      <c r="D412" s="101" t="s">
        <v>139</v>
      </c>
      <c r="E412" s="101" t="s">
        <v>185</v>
      </c>
      <c r="F412" s="101" t="s">
        <v>119</v>
      </c>
      <c r="G412" s="101" t="s">
        <v>5848</v>
      </c>
    </row>
    <row r="413" spans="1:7">
      <c r="A413" s="100">
        <v>412</v>
      </c>
      <c r="B413" s="101" t="s">
        <v>6265</v>
      </c>
      <c r="C413" s="101" t="s">
        <v>6266</v>
      </c>
      <c r="D413" s="101" t="s">
        <v>139</v>
      </c>
      <c r="E413" s="101" t="s">
        <v>266</v>
      </c>
      <c r="F413" s="101" t="s">
        <v>3621</v>
      </c>
      <c r="G413" s="101" t="s">
        <v>10956</v>
      </c>
    </row>
    <row r="414" spans="1:7">
      <c r="A414" s="100">
        <v>413</v>
      </c>
      <c r="B414" s="101" t="s">
        <v>494</v>
      </c>
      <c r="C414" s="101" t="s">
        <v>495</v>
      </c>
      <c r="D414" s="101" t="s">
        <v>126</v>
      </c>
      <c r="E414" s="101" t="s">
        <v>496</v>
      </c>
      <c r="F414" s="101" t="s">
        <v>399</v>
      </c>
      <c r="G414" s="101" t="s">
        <v>5848</v>
      </c>
    </row>
    <row r="415" spans="1:7">
      <c r="A415" s="100">
        <v>414</v>
      </c>
      <c r="B415" s="101" t="s">
        <v>6267</v>
      </c>
      <c r="C415" s="101" t="s">
        <v>6268</v>
      </c>
      <c r="D415" s="101" t="s">
        <v>139</v>
      </c>
      <c r="E415" s="101" t="s">
        <v>1020</v>
      </c>
      <c r="F415" s="101" t="s">
        <v>119</v>
      </c>
      <c r="G415" s="101" t="s">
        <v>10956</v>
      </c>
    </row>
    <row r="416" spans="1:7">
      <c r="A416" s="100">
        <v>415</v>
      </c>
      <c r="B416" s="101" t="s">
        <v>6269</v>
      </c>
      <c r="C416" s="101" t="s">
        <v>6270</v>
      </c>
      <c r="D416" s="101" t="s">
        <v>143</v>
      </c>
      <c r="E416" s="101" t="s">
        <v>327</v>
      </c>
      <c r="F416" s="101" t="s">
        <v>119</v>
      </c>
      <c r="G416" s="101" t="s">
        <v>10956</v>
      </c>
    </row>
    <row r="417" spans="1:7">
      <c r="A417" s="100">
        <v>416</v>
      </c>
      <c r="B417" s="101" t="s">
        <v>6271</v>
      </c>
      <c r="C417" s="101" t="s">
        <v>12088</v>
      </c>
      <c r="D417" s="101" t="s">
        <v>143</v>
      </c>
      <c r="E417" s="101" t="s">
        <v>270</v>
      </c>
      <c r="F417" s="101" t="s">
        <v>119</v>
      </c>
      <c r="G417" s="101" t="s">
        <v>10956</v>
      </c>
    </row>
    <row r="418" spans="1:7">
      <c r="A418" s="100">
        <v>417</v>
      </c>
      <c r="B418" s="101" t="s">
        <v>6272</v>
      </c>
      <c r="C418" s="101" t="s">
        <v>12089</v>
      </c>
      <c r="D418" s="101" t="s">
        <v>117</v>
      </c>
      <c r="E418" s="101" t="s">
        <v>3337</v>
      </c>
      <c r="F418" s="101" t="s">
        <v>119</v>
      </c>
      <c r="G418" s="101" t="s">
        <v>10956</v>
      </c>
    </row>
    <row r="419" spans="1:7">
      <c r="A419" s="100">
        <v>418</v>
      </c>
      <c r="B419" s="101" t="s">
        <v>6273</v>
      </c>
      <c r="C419" s="101" t="s">
        <v>6274</v>
      </c>
      <c r="D419" s="101" t="s">
        <v>165</v>
      </c>
      <c r="E419" s="101" t="s">
        <v>417</v>
      </c>
      <c r="F419" s="101" t="s">
        <v>119</v>
      </c>
      <c r="G419" s="101" t="s">
        <v>10956</v>
      </c>
    </row>
    <row r="420" spans="1:7">
      <c r="A420" s="100">
        <v>419</v>
      </c>
      <c r="B420" s="101" t="s">
        <v>6275</v>
      </c>
      <c r="C420" s="101" t="s">
        <v>6276</v>
      </c>
      <c r="D420" s="101" t="s">
        <v>117</v>
      </c>
      <c r="E420" s="101" t="s">
        <v>1341</v>
      </c>
      <c r="F420" s="101" t="s">
        <v>119</v>
      </c>
      <c r="G420" s="101" t="s">
        <v>10956</v>
      </c>
    </row>
    <row r="421" spans="1:7">
      <c r="A421" s="100">
        <v>420</v>
      </c>
      <c r="B421" s="101" t="s">
        <v>497</v>
      </c>
      <c r="C421" s="101" t="s">
        <v>498</v>
      </c>
      <c r="D421" s="101" t="s">
        <v>117</v>
      </c>
      <c r="E421" s="101" t="s">
        <v>499</v>
      </c>
      <c r="F421" s="101" t="s">
        <v>500</v>
      </c>
      <c r="G421" s="101" t="s">
        <v>5848</v>
      </c>
    </row>
    <row r="422" spans="1:7">
      <c r="A422" s="100">
        <v>421</v>
      </c>
      <c r="B422" s="101" t="s">
        <v>6277</v>
      </c>
      <c r="C422" s="101" t="s">
        <v>6278</v>
      </c>
      <c r="D422" s="101" t="s">
        <v>117</v>
      </c>
      <c r="E422" s="101" t="s">
        <v>499</v>
      </c>
      <c r="F422" s="101" t="s">
        <v>119</v>
      </c>
      <c r="G422" s="101" t="s">
        <v>10956</v>
      </c>
    </row>
    <row r="423" spans="1:7">
      <c r="A423" s="100">
        <v>422</v>
      </c>
      <c r="B423" s="101" t="s">
        <v>12090</v>
      </c>
      <c r="C423" s="101" t="s">
        <v>12091</v>
      </c>
      <c r="D423" s="101" t="s">
        <v>234</v>
      </c>
      <c r="E423" s="101" t="s">
        <v>248</v>
      </c>
      <c r="F423" s="101" t="s">
        <v>119</v>
      </c>
      <c r="G423" s="101" t="s">
        <v>5848</v>
      </c>
    </row>
    <row r="424" spans="1:7">
      <c r="A424" s="100">
        <v>423</v>
      </c>
      <c r="B424" s="101" t="s">
        <v>6279</v>
      </c>
      <c r="C424" s="101" t="s">
        <v>6280</v>
      </c>
      <c r="D424" s="101" t="s">
        <v>126</v>
      </c>
      <c r="E424" s="101" t="s">
        <v>836</v>
      </c>
      <c r="F424" s="101" t="s">
        <v>188</v>
      </c>
      <c r="G424" s="101" t="s">
        <v>10956</v>
      </c>
    </row>
    <row r="425" spans="1:7">
      <c r="A425" s="100">
        <v>424</v>
      </c>
      <c r="B425" s="101" t="s">
        <v>6281</v>
      </c>
      <c r="C425" s="101" t="s">
        <v>6282</v>
      </c>
      <c r="D425" s="101" t="s">
        <v>139</v>
      </c>
      <c r="E425" s="101" t="s">
        <v>266</v>
      </c>
      <c r="F425" s="101" t="s">
        <v>119</v>
      </c>
      <c r="G425" s="101" t="s">
        <v>10956</v>
      </c>
    </row>
    <row r="426" spans="1:7">
      <c r="A426" s="100">
        <v>425</v>
      </c>
      <c r="B426" s="101" t="s">
        <v>11001</v>
      </c>
      <c r="C426" s="101" t="s">
        <v>11002</v>
      </c>
      <c r="D426" s="101" t="s">
        <v>151</v>
      </c>
      <c r="E426" s="101" t="s">
        <v>371</v>
      </c>
      <c r="F426" s="101" t="s">
        <v>119</v>
      </c>
      <c r="G426" s="101" t="s">
        <v>11834</v>
      </c>
    </row>
    <row r="427" spans="1:7">
      <c r="A427" s="100">
        <v>426</v>
      </c>
      <c r="B427" s="101" t="s">
        <v>501</v>
      </c>
      <c r="C427" s="101" t="s">
        <v>502</v>
      </c>
      <c r="D427" s="101" t="s">
        <v>117</v>
      </c>
      <c r="E427" s="101" t="s">
        <v>499</v>
      </c>
      <c r="F427" s="101" t="s">
        <v>503</v>
      </c>
      <c r="G427" s="101" t="s">
        <v>5848</v>
      </c>
    </row>
    <row r="428" spans="1:7">
      <c r="A428" s="100">
        <v>427</v>
      </c>
      <c r="B428" s="101" t="s">
        <v>6283</v>
      </c>
      <c r="C428" s="101" t="s">
        <v>6284</v>
      </c>
      <c r="D428" s="101" t="s">
        <v>117</v>
      </c>
      <c r="E428" s="101" t="s">
        <v>1277</v>
      </c>
      <c r="F428" s="101" t="s">
        <v>119</v>
      </c>
      <c r="G428" s="101" t="s">
        <v>10956</v>
      </c>
    </row>
    <row r="429" spans="1:7">
      <c r="A429" s="100">
        <v>428</v>
      </c>
      <c r="B429" s="101" t="s">
        <v>6285</v>
      </c>
      <c r="C429" s="101" t="s">
        <v>6286</v>
      </c>
      <c r="D429" s="101" t="s">
        <v>165</v>
      </c>
      <c r="E429" s="101" t="s">
        <v>194</v>
      </c>
      <c r="F429" s="101" t="s">
        <v>119</v>
      </c>
      <c r="G429" s="101" t="s">
        <v>10956</v>
      </c>
    </row>
    <row r="430" spans="1:7">
      <c r="A430" s="100">
        <v>429</v>
      </c>
      <c r="B430" s="101" t="s">
        <v>6287</v>
      </c>
      <c r="C430" s="101" t="s">
        <v>6288</v>
      </c>
      <c r="D430" s="101" t="s">
        <v>117</v>
      </c>
      <c r="E430" s="101" t="s">
        <v>367</v>
      </c>
      <c r="F430" s="101" t="s">
        <v>119</v>
      </c>
      <c r="G430" s="101" t="s">
        <v>10956</v>
      </c>
    </row>
    <row r="431" spans="1:7">
      <c r="A431" s="100">
        <v>430</v>
      </c>
      <c r="B431" s="101" t="s">
        <v>6289</v>
      </c>
      <c r="C431" s="101" t="s">
        <v>6290</v>
      </c>
      <c r="D431" s="101" t="s">
        <v>126</v>
      </c>
      <c r="E431" s="101" t="s">
        <v>159</v>
      </c>
      <c r="F431" s="101" t="s">
        <v>119</v>
      </c>
      <c r="G431" s="101" t="s">
        <v>10956</v>
      </c>
    </row>
    <row r="432" spans="1:7">
      <c r="A432" s="100">
        <v>431</v>
      </c>
      <c r="B432" s="101" t="s">
        <v>6291</v>
      </c>
      <c r="C432" s="101" t="s">
        <v>6292</v>
      </c>
      <c r="D432" s="101" t="s">
        <v>117</v>
      </c>
      <c r="E432" s="101" t="s">
        <v>2057</v>
      </c>
      <c r="F432" s="101" t="s">
        <v>119</v>
      </c>
      <c r="G432" s="101" t="s">
        <v>10956</v>
      </c>
    </row>
    <row r="433" spans="1:7">
      <c r="A433" s="100">
        <v>432</v>
      </c>
      <c r="B433" s="101" t="s">
        <v>6293</v>
      </c>
      <c r="C433" s="101" t="s">
        <v>6294</v>
      </c>
      <c r="D433" s="101" t="s">
        <v>165</v>
      </c>
      <c r="E433" s="101" t="s">
        <v>417</v>
      </c>
      <c r="F433" s="101" t="s">
        <v>119</v>
      </c>
      <c r="G433" s="101" t="s">
        <v>10956</v>
      </c>
    </row>
    <row r="434" spans="1:7">
      <c r="A434" s="100">
        <v>433</v>
      </c>
      <c r="B434" s="101" t="s">
        <v>504</v>
      </c>
      <c r="C434" s="101" t="s">
        <v>505</v>
      </c>
      <c r="D434" s="101" t="s">
        <v>122</v>
      </c>
      <c r="E434" s="101" t="s">
        <v>191</v>
      </c>
      <c r="F434" s="101" t="s">
        <v>119</v>
      </c>
      <c r="G434" s="101" t="s">
        <v>5848</v>
      </c>
    </row>
    <row r="435" spans="1:7">
      <c r="A435" s="100">
        <v>434</v>
      </c>
      <c r="B435" s="101" t="s">
        <v>506</v>
      </c>
      <c r="C435" s="101" t="s">
        <v>507</v>
      </c>
      <c r="D435" s="101" t="s">
        <v>143</v>
      </c>
      <c r="E435" s="101" t="s">
        <v>327</v>
      </c>
      <c r="F435" s="101" t="s">
        <v>119</v>
      </c>
      <c r="G435" s="101" t="s">
        <v>5848</v>
      </c>
    </row>
    <row r="436" spans="1:7">
      <c r="A436" s="100">
        <v>435</v>
      </c>
      <c r="B436" s="101" t="s">
        <v>6295</v>
      </c>
      <c r="C436" s="101" t="s">
        <v>6296</v>
      </c>
      <c r="D436" s="101" t="s">
        <v>139</v>
      </c>
      <c r="E436" s="101" t="s">
        <v>1020</v>
      </c>
      <c r="F436" s="101" t="s">
        <v>119</v>
      </c>
      <c r="G436" s="101" t="s">
        <v>10956</v>
      </c>
    </row>
    <row r="437" spans="1:7">
      <c r="A437" s="100">
        <v>436</v>
      </c>
      <c r="B437" s="101" t="s">
        <v>6297</v>
      </c>
      <c r="C437" s="101" t="s">
        <v>6298</v>
      </c>
      <c r="D437" s="101" t="s">
        <v>122</v>
      </c>
      <c r="E437" s="101" t="s">
        <v>135</v>
      </c>
      <c r="F437" s="101" t="s">
        <v>119</v>
      </c>
      <c r="G437" s="101" t="s">
        <v>10956</v>
      </c>
    </row>
    <row r="438" spans="1:7">
      <c r="A438" s="100">
        <v>437</v>
      </c>
      <c r="B438" s="101" t="s">
        <v>6299</v>
      </c>
      <c r="C438" s="101" t="s">
        <v>6300</v>
      </c>
      <c r="D438" s="101" t="s">
        <v>117</v>
      </c>
      <c r="E438" s="101" t="s">
        <v>499</v>
      </c>
      <c r="F438" s="101" t="s">
        <v>119</v>
      </c>
      <c r="G438" s="101" t="s">
        <v>10956</v>
      </c>
    </row>
    <row r="439" spans="1:7">
      <c r="A439" s="100">
        <v>438</v>
      </c>
      <c r="B439" s="101" t="s">
        <v>6301</v>
      </c>
      <c r="C439" s="101" t="s">
        <v>6302</v>
      </c>
      <c r="D439" s="101" t="s">
        <v>117</v>
      </c>
      <c r="E439" s="101" t="s">
        <v>214</v>
      </c>
      <c r="F439" s="101" t="s">
        <v>119</v>
      </c>
      <c r="G439" s="101" t="s">
        <v>10956</v>
      </c>
    </row>
    <row r="440" spans="1:7">
      <c r="A440" s="100">
        <v>439</v>
      </c>
      <c r="B440" s="101" t="s">
        <v>6303</v>
      </c>
      <c r="C440" s="101" t="s">
        <v>12092</v>
      </c>
      <c r="D440" s="101" t="s">
        <v>117</v>
      </c>
      <c r="E440" s="101" t="s">
        <v>639</v>
      </c>
      <c r="F440" s="101" t="s">
        <v>119</v>
      </c>
      <c r="G440" s="101" t="s">
        <v>10956</v>
      </c>
    </row>
    <row r="441" spans="1:7">
      <c r="A441" s="100">
        <v>440</v>
      </c>
      <c r="B441" s="101" t="s">
        <v>508</v>
      </c>
      <c r="C441" s="101" t="s">
        <v>12093</v>
      </c>
      <c r="D441" s="101" t="s">
        <v>234</v>
      </c>
      <c r="E441" s="101" t="s">
        <v>280</v>
      </c>
      <c r="F441" s="101" t="s">
        <v>119</v>
      </c>
      <c r="G441" s="101" t="s">
        <v>5848</v>
      </c>
    </row>
    <row r="442" spans="1:7">
      <c r="A442" s="100">
        <v>441</v>
      </c>
      <c r="B442" s="101" t="s">
        <v>6304</v>
      </c>
      <c r="C442" s="101" t="s">
        <v>6305</v>
      </c>
      <c r="D442" s="101" t="s">
        <v>122</v>
      </c>
      <c r="E442" s="101" t="s">
        <v>436</v>
      </c>
      <c r="F442" s="101" t="s">
        <v>119</v>
      </c>
      <c r="G442" s="101" t="s">
        <v>10956</v>
      </c>
    </row>
    <row r="443" spans="1:7">
      <c r="A443" s="100">
        <v>442</v>
      </c>
      <c r="B443" s="101" t="s">
        <v>509</v>
      </c>
      <c r="C443" s="101" t="s">
        <v>510</v>
      </c>
      <c r="D443" s="101" t="s">
        <v>151</v>
      </c>
      <c r="E443" s="101" t="s">
        <v>511</v>
      </c>
      <c r="F443" s="101" t="s">
        <v>119</v>
      </c>
      <c r="G443" s="101" t="s">
        <v>5848</v>
      </c>
    </row>
    <row r="444" spans="1:7">
      <c r="A444" s="100">
        <v>443</v>
      </c>
      <c r="B444" s="101" t="s">
        <v>6306</v>
      </c>
      <c r="C444" s="101" t="s">
        <v>6307</v>
      </c>
      <c r="D444" s="101" t="s">
        <v>165</v>
      </c>
      <c r="E444" s="101" t="s">
        <v>194</v>
      </c>
      <c r="F444" s="101" t="s">
        <v>119</v>
      </c>
      <c r="G444" s="101" t="s">
        <v>10956</v>
      </c>
    </row>
    <row r="445" spans="1:7">
      <c r="A445" s="100">
        <v>444</v>
      </c>
      <c r="B445" s="101" t="s">
        <v>6308</v>
      </c>
      <c r="C445" s="101" t="s">
        <v>6309</v>
      </c>
      <c r="D445" s="101" t="s">
        <v>165</v>
      </c>
      <c r="E445" s="101" t="s">
        <v>194</v>
      </c>
      <c r="F445" s="101" t="s">
        <v>119</v>
      </c>
      <c r="G445" s="101" t="s">
        <v>10956</v>
      </c>
    </row>
    <row r="446" spans="1:7">
      <c r="A446" s="100">
        <v>445</v>
      </c>
      <c r="B446" s="101" t="s">
        <v>6310</v>
      </c>
      <c r="C446" s="101" t="s">
        <v>6311</v>
      </c>
      <c r="D446" s="101" t="s">
        <v>117</v>
      </c>
      <c r="E446" s="101" t="s">
        <v>118</v>
      </c>
      <c r="F446" s="101" t="s">
        <v>119</v>
      </c>
      <c r="G446" s="101" t="s">
        <v>10956</v>
      </c>
    </row>
    <row r="447" spans="1:7">
      <c r="A447" s="100">
        <v>446</v>
      </c>
      <c r="B447" s="101" t="s">
        <v>6312</v>
      </c>
      <c r="C447" s="101" t="s">
        <v>6313</v>
      </c>
      <c r="D447" s="101" t="s">
        <v>117</v>
      </c>
      <c r="E447" s="101" t="s">
        <v>5888</v>
      </c>
      <c r="F447" s="101" t="s">
        <v>119</v>
      </c>
      <c r="G447" s="101" t="s">
        <v>10956</v>
      </c>
    </row>
    <row r="448" spans="1:7">
      <c r="A448" s="100">
        <v>447</v>
      </c>
      <c r="B448" s="101" t="s">
        <v>12094</v>
      </c>
      <c r="C448" s="101" t="s">
        <v>6313</v>
      </c>
      <c r="D448" s="101" t="s">
        <v>117</v>
      </c>
      <c r="E448" s="101" t="s">
        <v>5888</v>
      </c>
      <c r="F448" s="101" t="s">
        <v>119</v>
      </c>
      <c r="G448" s="101" t="s">
        <v>10956</v>
      </c>
    </row>
    <row r="449" spans="1:7">
      <c r="A449" s="100">
        <v>448</v>
      </c>
      <c r="B449" s="101" t="s">
        <v>6314</v>
      </c>
      <c r="C449" s="101" t="s">
        <v>6315</v>
      </c>
      <c r="D449" s="101" t="s">
        <v>143</v>
      </c>
      <c r="E449" s="101" t="s">
        <v>327</v>
      </c>
      <c r="F449" s="101" t="s">
        <v>119</v>
      </c>
      <c r="G449" s="101" t="s">
        <v>10956</v>
      </c>
    </row>
    <row r="450" spans="1:7">
      <c r="A450" s="100">
        <v>449</v>
      </c>
      <c r="B450" s="101" t="s">
        <v>12095</v>
      </c>
      <c r="C450" s="101" t="s">
        <v>12096</v>
      </c>
      <c r="D450" s="101" t="s">
        <v>117</v>
      </c>
      <c r="E450" s="101" t="s">
        <v>205</v>
      </c>
      <c r="F450" s="101" t="s">
        <v>119</v>
      </c>
      <c r="G450" s="101" t="s">
        <v>11834</v>
      </c>
    </row>
    <row r="451" spans="1:7">
      <c r="A451" s="100">
        <v>450</v>
      </c>
      <c r="B451" s="101" t="s">
        <v>6316</v>
      </c>
      <c r="C451" s="101" t="s">
        <v>6317</v>
      </c>
      <c r="D451" s="101" t="s">
        <v>126</v>
      </c>
      <c r="E451" s="101" t="s">
        <v>2080</v>
      </c>
      <c r="F451" s="101" t="s">
        <v>119</v>
      </c>
      <c r="G451" s="101" t="s">
        <v>10956</v>
      </c>
    </row>
    <row r="452" spans="1:7">
      <c r="A452" s="100">
        <v>451</v>
      </c>
      <c r="B452" s="101" t="s">
        <v>512</v>
      </c>
      <c r="C452" s="101" t="s">
        <v>513</v>
      </c>
      <c r="D452" s="101" t="s">
        <v>143</v>
      </c>
      <c r="E452" s="101" t="s">
        <v>433</v>
      </c>
      <c r="F452" s="101" t="s">
        <v>119</v>
      </c>
      <c r="G452" s="101" t="s">
        <v>5848</v>
      </c>
    </row>
    <row r="453" spans="1:7">
      <c r="A453" s="100">
        <v>452</v>
      </c>
      <c r="B453" s="101" t="s">
        <v>514</v>
      </c>
      <c r="C453" s="101" t="s">
        <v>515</v>
      </c>
      <c r="D453" s="101" t="s">
        <v>126</v>
      </c>
      <c r="E453" s="101" t="s">
        <v>516</v>
      </c>
      <c r="F453" s="101" t="s">
        <v>188</v>
      </c>
      <c r="G453" s="101" t="s">
        <v>5848</v>
      </c>
    </row>
    <row r="454" spans="1:7">
      <c r="A454" s="100">
        <v>453</v>
      </c>
      <c r="B454" s="101" t="s">
        <v>6318</v>
      </c>
      <c r="C454" s="101" t="s">
        <v>6319</v>
      </c>
      <c r="D454" s="101" t="s">
        <v>117</v>
      </c>
      <c r="E454" s="101" t="s">
        <v>3196</v>
      </c>
      <c r="F454" s="101" t="s">
        <v>119</v>
      </c>
      <c r="G454" s="101" t="s">
        <v>10956</v>
      </c>
    </row>
    <row r="455" spans="1:7">
      <c r="A455" s="100">
        <v>454</v>
      </c>
      <c r="B455" s="101" t="s">
        <v>517</v>
      </c>
      <c r="C455" s="101" t="s">
        <v>12097</v>
      </c>
      <c r="D455" s="101" t="s">
        <v>122</v>
      </c>
      <c r="E455" s="101" t="s">
        <v>135</v>
      </c>
      <c r="F455" s="101" t="s">
        <v>119</v>
      </c>
      <c r="G455" s="101" t="s">
        <v>5848</v>
      </c>
    </row>
    <row r="456" spans="1:7">
      <c r="A456" s="100">
        <v>455</v>
      </c>
      <c r="B456" s="101" t="s">
        <v>6320</v>
      </c>
      <c r="C456" s="101" t="s">
        <v>12098</v>
      </c>
      <c r="D456" s="101" t="s">
        <v>151</v>
      </c>
      <c r="E456" s="101" t="s">
        <v>634</v>
      </c>
      <c r="F456" s="101" t="s">
        <v>119</v>
      </c>
      <c r="G456" s="101" t="s">
        <v>10956</v>
      </c>
    </row>
    <row r="457" spans="1:7">
      <c r="A457" s="100">
        <v>456</v>
      </c>
      <c r="B457" s="101" t="s">
        <v>518</v>
      </c>
      <c r="C457" s="101" t="s">
        <v>519</v>
      </c>
      <c r="D457" s="101" t="s">
        <v>122</v>
      </c>
      <c r="E457" s="101" t="s">
        <v>175</v>
      </c>
      <c r="F457" s="101" t="s">
        <v>520</v>
      </c>
      <c r="G457" s="101" t="s">
        <v>5848</v>
      </c>
    </row>
    <row r="458" spans="1:7">
      <c r="A458" s="100">
        <v>457</v>
      </c>
      <c r="B458" s="101" t="s">
        <v>6321</v>
      </c>
      <c r="C458" s="101" t="s">
        <v>6322</v>
      </c>
      <c r="D458" s="101" t="s">
        <v>139</v>
      </c>
      <c r="E458" s="101" t="s">
        <v>943</v>
      </c>
      <c r="F458" s="101" t="s">
        <v>119</v>
      </c>
      <c r="G458" s="101" t="s">
        <v>10956</v>
      </c>
    </row>
    <row r="459" spans="1:7">
      <c r="A459" s="100">
        <v>458</v>
      </c>
      <c r="B459" s="101" t="s">
        <v>6323</v>
      </c>
      <c r="C459" s="101" t="s">
        <v>6324</v>
      </c>
      <c r="D459" s="101" t="s">
        <v>117</v>
      </c>
      <c r="E459" s="101" t="s">
        <v>367</v>
      </c>
      <c r="F459" s="101" t="s">
        <v>881</v>
      </c>
      <c r="G459" s="101" t="s">
        <v>10956</v>
      </c>
    </row>
    <row r="460" spans="1:7">
      <c r="A460" s="100">
        <v>459</v>
      </c>
      <c r="B460" s="101" t="s">
        <v>521</v>
      </c>
      <c r="C460" s="101" t="s">
        <v>522</v>
      </c>
      <c r="D460" s="101" t="s">
        <v>117</v>
      </c>
      <c r="E460" s="101" t="s">
        <v>523</v>
      </c>
      <c r="F460" s="101" t="s">
        <v>500</v>
      </c>
      <c r="G460" s="101" t="s">
        <v>5848</v>
      </c>
    </row>
    <row r="461" spans="1:7">
      <c r="A461" s="100">
        <v>460</v>
      </c>
      <c r="B461" s="101" t="s">
        <v>6325</v>
      </c>
      <c r="C461" s="101" t="s">
        <v>6326</v>
      </c>
      <c r="D461" s="101" t="s">
        <v>139</v>
      </c>
      <c r="E461" s="101" t="s">
        <v>354</v>
      </c>
      <c r="F461" s="101" t="s">
        <v>188</v>
      </c>
      <c r="G461" s="101" t="s">
        <v>10956</v>
      </c>
    </row>
    <row r="462" spans="1:7">
      <c r="A462" s="100">
        <v>461</v>
      </c>
      <c r="B462" s="101" t="s">
        <v>6327</v>
      </c>
      <c r="C462" s="101" t="s">
        <v>6328</v>
      </c>
      <c r="D462" s="101" t="s">
        <v>117</v>
      </c>
      <c r="E462" s="101" t="s">
        <v>3337</v>
      </c>
      <c r="F462" s="101" t="s">
        <v>119</v>
      </c>
      <c r="G462" s="101" t="s">
        <v>10956</v>
      </c>
    </row>
    <row r="463" spans="1:7">
      <c r="A463" s="100">
        <v>462</v>
      </c>
      <c r="B463" s="101" t="s">
        <v>6329</v>
      </c>
      <c r="C463" s="101" t="s">
        <v>6330</v>
      </c>
      <c r="D463" s="101" t="s">
        <v>165</v>
      </c>
      <c r="E463" s="101" t="s">
        <v>2567</v>
      </c>
      <c r="F463" s="101" t="s">
        <v>119</v>
      </c>
      <c r="G463" s="101" t="s">
        <v>10956</v>
      </c>
    </row>
    <row r="464" spans="1:7">
      <c r="A464" s="100">
        <v>463</v>
      </c>
      <c r="B464" s="101" t="s">
        <v>524</v>
      </c>
      <c r="C464" s="101" t="s">
        <v>525</v>
      </c>
      <c r="D464" s="101" t="s">
        <v>122</v>
      </c>
      <c r="E464" s="101" t="s">
        <v>175</v>
      </c>
      <c r="F464" s="101" t="s">
        <v>136</v>
      </c>
      <c r="G464" s="101" t="s">
        <v>5848</v>
      </c>
    </row>
    <row r="465" spans="1:7">
      <c r="A465" s="100">
        <v>464</v>
      </c>
      <c r="B465" s="101" t="s">
        <v>12099</v>
      </c>
      <c r="C465" s="101" t="s">
        <v>12100</v>
      </c>
      <c r="D465" s="101" t="s">
        <v>139</v>
      </c>
      <c r="E465" s="101" t="s">
        <v>237</v>
      </c>
      <c r="F465" s="101" t="s">
        <v>579</v>
      </c>
      <c r="G465" s="101" t="s">
        <v>5848</v>
      </c>
    </row>
    <row r="466" spans="1:7">
      <c r="A466" s="100">
        <v>465</v>
      </c>
      <c r="B466" s="101" t="s">
        <v>526</v>
      </c>
      <c r="C466" s="101" t="s">
        <v>527</v>
      </c>
      <c r="D466" s="101" t="s">
        <v>234</v>
      </c>
      <c r="E466" s="101" t="s">
        <v>235</v>
      </c>
      <c r="F466" s="101" t="s">
        <v>119</v>
      </c>
      <c r="G466" s="101" t="s">
        <v>5848</v>
      </c>
    </row>
    <row r="467" spans="1:7">
      <c r="A467" s="100">
        <v>466</v>
      </c>
      <c r="B467" s="101" t="s">
        <v>6331</v>
      </c>
      <c r="C467" s="101" t="s">
        <v>6332</v>
      </c>
      <c r="D467" s="101" t="s">
        <v>143</v>
      </c>
      <c r="E467" s="101" t="s">
        <v>327</v>
      </c>
      <c r="F467" s="101" t="s">
        <v>119</v>
      </c>
      <c r="G467" s="101" t="s">
        <v>10956</v>
      </c>
    </row>
    <row r="468" spans="1:7">
      <c r="A468" s="100">
        <v>467</v>
      </c>
      <c r="B468" s="101" t="s">
        <v>528</v>
      </c>
      <c r="C468" s="101" t="s">
        <v>529</v>
      </c>
      <c r="D468" s="101" t="s">
        <v>139</v>
      </c>
      <c r="E468" s="101" t="s">
        <v>178</v>
      </c>
      <c r="F468" s="101" t="s">
        <v>119</v>
      </c>
      <c r="G468" s="101" t="s">
        <v>5848</v>
      </c>
    </row>
    <row r="469" spans="1:7">
      <c r="A469" s="100">
        <v>468</v>
      </c>
      <c r="B469" s="101" t="s">
        <v>6333</v>
      </c>
      <c r="C469" s="101" t="s">
        <v>6334</v>
      </c>
      <c r="D469" s="101" t="s">
        <v>165</v>
      </c>
      <c r="E469" s="101" t="s">
        <v>353</v>
      </c>
      <c r="F469" s="101" t="s">
        <v>119</v>
      </c>
      <c r="G469" s="101" t="s">
        <v>10956</v>
      </c>
    </row>
    <row r="470" spans="1:7">
      <c r="A470" s="100">
        <v>469</v>
      </c>
      <c r="B470" s="101" t="s">
        <v>530</v>
      </c>
      <c r="C470" s="101" t="s">
        <v>531</v>
      </c>
      <c r="D470" s="101" t="s">
        <v>122</v>
      </c>
      <c r="E470" s="101" t="s">
        <v>293</v>
      </c>
      <c r="F470" s="101" t="s">
        <v>119</v>
      </c>
      <c r="G470" s="101" t="s">
        <v>5848</v>
      </c>
    </row>
    <row r="471" spans="1:7">
      <c r="A471" s="100">
        <v>470</v>
      </c>
      <c r="B471" s="101" t="s">
        <v>12101</v>
      </c>
      <c r="C471" s="101" t="s">
        <v>12102</v>
      </c>
      <c r="D471" s="101" t="s">
        <v>165</v>
      </c>
      <c r="E471" s="101" t="s">
        <v>417</v>
      </c>
      <c r="F471" s="101" t="s">
        <v>119</v>
      </c>
      <c r="G471" s="101" t="s">
        <v>10956</v>
      </c>
    </row>
    <row r="472" spans="1:7">
      <c r="A472" s="100">
        <v>471</v>
      </c>
      <c r="B472" s="101" t="s">
        <v>6335</v>
      </c>
      <c r="C472" s="101" t="s">
        <v>6336</v>
      </c>
      <c r="D472" s="101" t="s">
        <v>117</v>
      </c>
      <c r="E472" s="101" t="s">
        <v>214</v>
      </c>
      <c r="F472" s="101" t="s">
        <v>1376</v>
      </c>
      <c r="G472" s="101" t="s">
        <v>10956</v>
      </c>
    </row>
    <row r="473" spans="1:7">
      <c r="A473" s="100">
        <v>472</v>
      </c>
      <c r="B473" s="101" t="s">
        <v>6337</v>
      </c>
      <c r="C473" s="101" t="s">
        <v>6338</v>
      </c>
      <c r="D473" s="101" t="s">
        <v>117</v>
      </c>
      <c r="E473" s="101" t="s">
        <v>3196</v>
      </c>
      <c r="F473" s="101" t="s">
        <v>119</v>
      </c>
      <c r="G473" s="101" t="s">
        <v>10956</v>
      </c>
    </row>
    <row r="474" spans="1:7">
      <c r="A474" s="100">
        <v>473</v>
      </c>
      <c r="B474" s="101" t="s">
        <v>6339</v>
      </c>
      <c r="C474" s="101" t="s">
        <v>6340</v>
      </c>
      <c r="D474" s="101" t="s">
        <v>165</v>
      </c>
      <c r="E474" s="101" t="s">
        <v>417</v>
      </c>
      <c r="F474" s="101" t="s">
        <v>119</v>
      </c>
      <c r="G474" s="101" t="s">
        <v>10956</v>
      </c>
    </row>
    <row r="475" spans="1:7">
      <c r="A475" s="100">
        <v>474</v>
      </c>
      <c r="B475" s="101" t="s">
        <v>532</v>
      </c>
      <c r="C475" s="101" t="s">
        <v>533</v>
      </c>
      <c r="D475" s="101" t="s">
        <v>139</v>
      </c>
      <c r="E475" s="101" t="s">
        <v>185</v>
      </c>
      <c r="F475" s="101" t="s">
        <v>119</v>
      </c>
      <c r="G475" s="101" t="s">
        <v>5848</v>
      </c>
    </row>
    <row r="476" spans="1:7">
      <c r="A476" s="100">
        <v>475</v>
      </c>
      <c r="B476" s="101" t="s">
        <v>6341</v>
      </c>
      <c r="C476" s="101" t="s">
        <v>6342</v>
      </c>
      <c r="D476" s="101" t="s">
        <v>165</v>
      </c>
      <c r="E476" s="101" t="s">
        <v>285</v>
      </c>
      <c r="F476" s="101" t="s">
        <v>119</v>
      </c>
      <c r="G476" s="101" t="s">
        <v>10956</v>
      </c>
    </row>
    <row r="477" spans="1:7">
      <c r="A477" s="100">
        <v>476</v>
      </c>
      <c r="B477" s="101" t="s">
        <v>12103</v>
      </c>
      <c r="C477" s="101" t="s">
        <v>12104</v>
      </c>
      <c r="D477" s="101" t="s">
        <v>117</v>
      </c>
      <c r="E477" s="101" t="s">
        <v>367</v>
      </c>
      <c r="F477" s="101" t="s">
        <v>119</v>
      </c>
      <c r="G477" s="101" t="s">
        <v>10956</v>
      </c>
    </row>
    <row r="478" spans="1:7">
      <c r="A478" s="100">
        <v>477</v>
      </c>
      <c r="B478" s="101" t="s">
        <v>534</v>
      </c>
      <c r="C478" s="101" t="s">
        <v>535</v>
      </c>
      <c r="D478" s="101" t="s">
        <v>151</v>
      </c>
      <c r="E478" s="101" t="s">
        <v>208</v>
      </c>
      <c r="F478" s="101" t="s">
        <v>119</v>
      </c>
      <c r="G478" s="101" t="s">
        <v>5848</v>
      </c>
    </row>
    <row r="479" spans="1:7">
      <c r="A479" s="100">
        <v>478</v>
      </c>
      <c r="B479" s="101" t="s">
        <v>6343</v>
      </c>
      <c r="C479" s="101" t="s">
        <v>6344</v>
      </c>
      <c r="D479" s="101" t="s">
        <v>126</v>
      </c>
      <c r="E479" s="101" t="s">
        <v>2812</v>
      </c>
      <c r="F479" s="101" t="s">
        <v>119</v>
      </c>
      <c r="G479" s="101" t="s">
        <v>10956</v>
      </c>
    </row>
    <row r="480" spans="1:7">
      <c r="A480" s="100">
        <v>479</v>
      </c>
      <c r="B480" s="101" t="s">
        <v>536</v>
      </c>
      <c r="C480" s="101" t="s">
        <v>537</v>
      </c>
      <c r="D480" s="101" t="s">
        <v>126</v>
      </c>
      <c r="E480" s="101" t="s">
        <v>481</v>
      </c>
      <c r="F480" s="101" t="s">
        <v>119</v>
      </c>
      <c r="G480" s="101" t="s">
        <v>5848</v>
      </c>
    </row>
    <row r="481" spans="1:7">
      <c r="A481" s="100">
        <v>480</v>
      </c>
      <c r="B481" s="101" t="s">
        <v>6345</v>
      </c>
      <c r="C481" s="101" t="s">
        <v>6346</v>
      </c>
      <c r="D481" s="101" t="s">
        <v>143</v>
      </c>
      <c r="E481" s="101" t="s">
        <v>728</v>
      </c>
      <c r="F481" s="101" t="s">
        <v>119</v>
      </c>
      <c r="G481" s="101" t="s">
        <v>10956</v>
      </c>
    </row>
    <row r="482" spans="1:7">
      <c r="A482" s="100">
        <v>481</v>
      </c>
      <c r="B482" s="101" t="s">
        <v>538</v>
      </c>
      <c r="C482" s="101" t="s">
        <v>539</v>
      </c>
      <c r="D482" s="101" t="s">
        <v>117</v>
      </c>
      <c r="E482" s="101" t="s">
        <v>448</v>
      </c>
      <c r="F482" s="101" t="s">
        <v>119</v>
      </c>
      <c r="G482" s="101" t="s">
        <v>5848</v>
      </c>
    </row>
    <row r="483" spans="1:7">
      <c r="A483" s="100">
        <v>482</v>
      </c>
      <c r="B483" s="101" t="s">
        <v>540</v>
      </c>
      <c r="C483" s="101" t="s">
        <v>541</v>
      </c>
      <c r="D483" s="101" t="s">
        <v>151</v>
      </c>
      <c r="E483" s="101" t="s">
        <v>456</v>
      </c>
      <c r="F483" s="101" t="s">
        <v>119</v>
      </c>
      <c r="G483" s="101" t="s">
        <v>5848</v>
      </c>
    </row>
    <row r="484" spans="1:7">
      <c r="A484" s="100">
        <v>483</v>
      </c>
      <c r="B484" s="101" t="s">
        <v>542</v>
      </c>
      <c r="C484" s="101" t="s">
        <v>543</v>
      </c>
      <c r="D484" s="101" t="s">
        <v>122</v>
      </c>
      <c r="E484" s="101" t="s">
        <v>350</v>
      </c>
      <c r="F484" s="101" t="s">
        <v>544</v>
      </c>
      <c r="G484" s="101" t="s">
        <v>5848</v>
      </c>
    </row>
    <row r="485" spans="1:7">
      <c r="A485" s="100">
        <v>484</v>
      </c>
      <c r="B485" s="101" t="s">
        <v>545</v>
      </c>
      <c r="C485" s="101" t="s">
        <v>546</v>
      </c>
      <c r="D485" s="101" t="s">
        <v>139</v>
      </c>
      <c r="E485" s="101" t="s">
        <v>185</v>
      </c>
      <c r="F485" s="101" t="s">
        <v>119</v>
      </c>
      <c r="G485" s="101" t="s">
        <v>5848</v>
      </c>
    </row>
    <row r="486" spans="1:7">
      <c r="A486" s="100">
        <v>485</v>
      </c>
      <c r="B486" s="101" t="s">
        <v>547</v>
      </c>
      <c r="C486" s="101" t="s">
        <v>548</v>
      </c>
      <c r="D486" s="101" t="s">
        <v>139</v>
      </c>
      <c r="E486" s="101" t="s">
        <v>181</v>
      </c>
      <c r="F486" s="101" t="s">
        <v>145</v>
      </c>
      <c r="G486" s="101" t="s">
        <v>5848</v>
      </c>
    </row>
    <row r="487" spans="1:7">
      <c r="A487" s="100">
        <v>486</v>
      </c>
      <c r="B487" s="101" t="s">
        <v>549</v>
      </c>
      <c r="C487" s="101" t="s">
        <v>550</v>
      </c>
      <c r="D487" s="101" t="s">
        <v>143</v>
      </c>
      <c r="E487" s="101" t="s">
        <v>204</v>
      </c>
      <c r="F487" s="101" t="s">
        <v>119</v>
      </c>
      <c r="G487" s="101" t="s">
        <v>5848</v>
      </c>
    </row>
    <row r="488" spans="1:7">
      <c r="A488" s="100">
        <v>487</v>
      </c>
      <c r="B488" s="101" t="s">
        <v>551</v>
      </c>
      <c r="C488" s="101" t="s">
        <v>552</v>
      </c>
      <c r="D488" s="101" t="s">
        <v>234</v>
      </c>
      <c r="E488" s="101" t="s">
        <v>553</v>
      </c>
      <c r="F488" s="101" t="s">
        <v>119</v>
      </c>
      <c r="G488" s="101" t="s">
        <v>5848</v>
      </c>
    </row>
    <row r="489" spans="1:7">
      <c r="A489" s="100">
        <v>488</v>
      </c>
      <c r="B489" s="101" t="s">
        <v>554</v>
      </c>
      <c r="C489" s="101" t="s">
        <v>12105</v>
      </c>
      <c r="D489" s="101" t="s">
        <v>139</v>
      </c>
      <c r="E489" s="101" t="s">
        <v>439</v>
      </c>
      <c r="F489" s="101" t="s">
        <v>119</v>
      </c>
      <c r="G489" s="101" t="s">
        <v>5848</v>
      </c>
    </row>
    <row r="490" spans="1:7">
      <c r="A490" s="100">
        <v>489</v>
      </c>
      <c r="B490" s="101" t="s">
        <v>555</v>
      </c>
      <c r="C490" s="101" t="s">
        <v>556</v>
      </c>
      <c r="D490" s="101" t="s">
        <v>234</v>
      </c>
      <c r="E490" s="101" t="s">
        <v>553</v>
      </c>
      <c r="F490" s="101" t="s">
        <v>119</v>
      </c>
      <c r="G490" s="101" t="s">
        <v>5848</v>
      </c>
    </row>
    <row r="491" spans="1:7">
      <c r="A491" s="100">
        <v>490</v>
      </c>
      <c r="B491" s="101" t="s">
        <v>6347</v>
      </c>
      <c r="C491" s="101" t="s">
        <v>6348</v>
      </c>
      <c r="D491" s="101" t="s">
        <v>117</v>
      </c>
      <c r="E491" s="101" t="s">
        <v>367</v>
      </c>
      <c r="F491" s="101" t="s">
        <v>119</v>
      </c>
      <c r="G491" s="101" t="s">
        <v>10956</v>
      </c>
    </row>
    <row r="492" spans="1:7">
      <c r="A492" s="100">
        <v>491</v>
      </c>
      <c r="B492" s="101" t="s">
        <v>11003</v>
      </c>
      <c r="C492" s="101" t="s">
        <v>11004</v>
      </c>
      <c r="D492" s="101" t="s">
        <v>143</v>
      </c>
      <c r="E492" s="101" t="s">
        <v>746</v>
      </c>
      <c r="F492" s="101" t="s">
        <v>119</v>
      </c>
      <c r="G492" s="101" t="s">
        <v>11834</v>
      </c>
    </row>
    <row r="493" spans="1:7">
      <c r="A493" s="100">
        <v>492</v>
      </c>
      <c r="B493" s="101" t="s">
        <v>6349</v>
      </c>
      <c r="C493" s="101" t="s">
        <v>6350</v>
      </c>
      <c r="D493" s="101" t="s">
        <v>122</v>
      </c>
      <c r="E493" s="101" t="s">
        <v>436</v>
      </c>
      <c r="F493" s="101" t="s">
        <v>119</v>
      </c>
      <c r="G493" s="101" t="s">
        <v>10956</v>
      </c>
    </row>
    <row r="494" spans="1:7">
      <c r="A494" s="100">
        <v>493</v>
      </c>
      <c r="B494" s="101" t="s">
        <v>12106</v>
      </c>
      <c r="C494" s="101" t="s">
        <v>12107</v>
      </c>
      <c r="D494" s="101" t="s">
        <v>139</v>
      </c>
      <c r="E494" s="101" t="s">
        <v>227</v>
      </c>
      <c r="F494" s="101" t="s">
        <v>119</v>
      </c>
      <c r="G494" s="101" t="s">
        <v>5848</v>
      </c>
    </row>
    <row r="495" spans="1:7">
      <c r="A495" s="100">
        <v>494</v>
      </c>
      <c r="B495" s="101" t="s">
        <v>557</v>
      </c>
      <c r="C495" s="101" t="s">
        <v>558</v>
      </c>
      <c r="D495" s="101" t="s">
        <v>126</v>
      </c>
      <c r="E495" s="101" t="s">
        <v>330</v>
      </c>
      <c r="F495" s="101" t="s">
        <v>119</v>
      </c>
      <c r="G495" s="101" t="s">
        <v>5848</v>
      </c>
    </row>
    <row r="496" spans="1:7">
      <c r="A496" s="100">
        <v>495</v>
      </c>
      <c r="B496" s="101" t="s">
        <v>12108</v>
      </c>
      <c r="C496" s="101" t="s">
        <v>12109</v>
      </c>
      <c r="D496" s="101" t="s">
        <v>139</v>
      </c>
      <c r="E496" s="101" t="s">
        <v>227</v>
      </c>
      <c r="F496" s="101" t="s">
        <v>119</v>
      </c>
      <c r="G496" s="101" t="s">
        <v>5848</v>
      </c>
    </row>
    <row r="497" spans="1:7">
      <c r="A497" s="100">
        <v>496</v>
      </c>
      <c r="B497" s="101" t="s">
        <v>12110</v>
      </c>
      <c r="C497" s="101" t="s">
        <v>12111</v>
      </c>
      <c r="D497" s="101" t="s">
        <v>139</v>
      </c>
      <c r="E497" s="101" t="s">
        <v>227</v>
      </c>
      <c r="F497" s="101" t="s">
        <v>119</v>
      </c>
      <c r="G497" s="101" t="s">
        <v>10956</v>
      </c>
    </row>
    <row r="498" spans="1:7">
      <c r="A498" s="100">
        <v>497</v>
      </c>
      <c r="B498" s="101" t="s">
        <v>12112</v>
      </c>
      <c r="C498" s="101" t="s">
        <v>12113</v>
      </c>
      <c r="D498" s="101" t="s">
        <v>139</v>
      </c>
      <c r="E498" s="101" t="s">
        <v>227</v>
      </c>
      <c r="F498" s="101" t="s">
        <v>119</v>
      </c>
      <c r="G498" s="101" t="s">
        <v>5848</v>
      </c>
    </row>
    <row r="499" spans="1:7">
      <c r="A499" s="100">
        <v>498</v>
      </c>
      <c r="B499" s="101" t="s">
        <v>12114</v>
      </c>
      <c r="C499" s="101" t="s">
        <v>12115</v>
      </c>
      <c r="D499" s="101" t="s">
        <v>139</v>
      </c>
      <c r="E499" s="101" t="s">
        <v>227</v>
      </c>
      <c r="F499" s="101" t="s">
        <v>119</v>
      </c>
      <c r="G499" s="101" t="s">
        <v>5848</v>
      </c>
    </row>
    <row r="500" spans="1:7">
      <c r="A500" s="100">
        <v>499</v>
      </c>
      <c r="B500" s="101" t="s">
        <v>12116</v>
      </c>
      <c r="C500" s="101" t="s">
        <v>12117</v>
      </c>
      <c r="D500" s="101" t="s">
        <v>139</v>
      </c>
      <c r="E500" s="101" t="s">
        <v>227</v>
      </c>
      <c r="F500" s="101" t="s">
        <v>119</v>
      </c>
      <c r="G500" s="101" t="s">
        <v>5848</v>
      </c>
    </row>
    <row r="501" spans="1:7">
      <c r="A501" s="100">
        <v>500</v>
      </c>
      <c r="B501" s="101" t="s">
        <v>11005</v>
      </c>
      <c r="C501" s="101" t="s">
        <v>11006</v>
      </c>
      <c r="D501" s="101" t="s">
        <v>165</v>
      </c>
      <c r="E501" s="101" t="s">
        <v>5870</v>
      </c>
      <c r="F501" s="101" t="s">
        <v>119</v>
      </c>
      <c r="G501" s="101" t="s">
        <v>11834</v>
      </c>
    </row>
    <row r="502" spans="1:7">
      <c r="A502" s="100">
        <v>501</v>
      </c>
      <c r="B502" s="101" t="s">
        <v>559</v>
      </c>
      <c r="C502" s="101" t="s">
        <v>560</v>
      </c>
      <c r="D502" s="101" t="s">
        <v>151</v>
      </c>
      <c r="E502" s="101" t="s">
        <v>371</v>
      </c>
      <c r="F502" s="101" t="s">
        <v>119</v>
      </c>
      <c r="G502" s="101" t="s">
        <v>5848</v>
      </c>
    </row>
    <row r="503" spans="1:7">
      <c r="A503" s="100">
        <v>502</v>
      </c>
      <c r="B503" s="101" t="s">
        <v>12118</v>
      </c>
      <c r="C503" s="101" t="s">
        <v>12119</v>
      </c>
      <c r="D503" s="101" t="s">
        <v>139</v>
      </c>
      <c r="E503" s="101" t="s">
        <v>227</v>
      </c>
      <c r="F503" s="101" t="s">
        <v>119</v>
      </c>
      <c r="G503" s="101" t="s">
        <v>5848</v>
      </c>
    </row>
    <row r="504" spans="1:7">
      <c r="A504" s="100">
        <v>503</v>
      </c>
      <c r="B504" s="101" t="s">
        <v>12120</v>
      </c>
      <c r="C504" s="101" t="s">
        <v>12121</v>
      </c>
      <c r="D504" s="101" t="s">
        <v>165</v>
      </c>
      <c r="E504" s="101" t="s">
        <v>166</v>
      </c>
      <c r="F504" s="101" t="s">
        <v>119</v>
      </c>
      <c r="G504" s="101" t="s">
        <v>11834</v>
      </c>
    </row>
    <row r="505" spans="1:7">
      <c r="A505" s="100">
        <v>504</v>
      </c>
      <c r="B505" s="101" t="s">
        <v>67</v>
      </c>
      <c r="C505" s="101" t="s">
        <v>561</v>
      </c>
      <c r="D505" s="101" t="s">
        <v>139</v>
      </c>
      <c r="E505" s="101" t="s">
        <v>182</v>
      </c>
      <c r="F505" s="101" t="s">
        <v>119</v>
      </c>
      <c r="G505" s="101" t="s">
        <v>5848</v>
      </c>
    </row>
    <row r="506" spans="1:7">
      <c r="A506" s="100">
        <v>505</v>
      </c>
      <c r="B506" s="101" t="s">
        <v>562</v>
      </c>
      <c r="C506" s="101" t="s">
        <v>563</v>
      </c>
      <c r="D506" s="101" t="s">
        <v>139</v>
      </c>
      <c r="E506" s="101" t="s">
        <v>564</v>
      </c>
      <c r="F506" s="101" t="s">
        <v>119</v>
      </c>
      <c r="G506" s="101" t="s">
        <v>5848</v>
      </c>
    </row>
    <row r="507" spans="1:7">
      <c r="A507" s="100">
        <v>506</v>
      </c>
      <c r="B507" s="101" t="s">
        <v>565</v>
      </c>
      <c r="C507" s="101" t="s">
        <v>566</v>
      </c>
      <c r="D507" s="101" t="s">
        <v>139</v>
      </c>
      <c r="E507" s="101" t="s">
        <v>181</v>
      </c>
      <c r="F507" s="101" t="s">
        <v>288</v>
      </c>
      <c r="G507" s="101" t="s">
        <v>5848</v>
      </c>
    </row>
    <row r="508" spans="1:7">
      <c r="A508" s="100">
        <v>507</v>
      </c>
      <c r="B508" s="101" t="s">
        <v>12122</v>
      </c>
      <c r="C508" s="101" t="s">
        <v>12123</v>
      </c>
      <c r="D508" s="101" t="s">
        <v>139</v>
      </c>
      <c r="E508" s="101" t="s">
        <v>227</v>
      </c>
      <c r="F508" s="101" t="s">
        <v>119</v>
      </c>
      <c r="G508" s="101" t="s">
        <v>5848</v>
      </c>
    </row>
    <row r="509" spans="1:7">
      <c r="A509" s="100">
        <v>508</v>
      </c>
      <c r="B509" s="101" t="s">
        <v>12124</v>
      </c>
      <c r="C509" s="101" t="s">
        <v>12125</v>
      </c>
      <c r="D509" s="101" t="s">
        <v>139</v>
      </c>
      <c r="E509" s="101" t="s">
        <v>227</v>
      </c>
      <c r="F509" s="101" t="s">
        <v>119</v>
      </c>
      <c r="G509" s="101" t="s">
        <v>5848</v>
      </c>
    </row>
    <row r="510" spans="1:7">
      <c r="A510" s="100">
        <v>509</v>
      </c>
      <c r="B510" s="101" t="s">
        <v>6351</v>
      </c>
      <c r="C510" s="101" t="s">
        <v>6352</v>
      </c>
      <c r="D510" s="101" t="s">
        <v>117</v>
      </c>
      <c r="E510" s="101" t="s">
        <v>2057</v>
      </c>
      <c r="F510" s="101" t="s">
        <v>119</v>
      </c>
      <c r="G510" s="101" t="s">
        <v>10956</v>
      </c>
    </row>
    <row r="511" spans="1:7">
      <c r="A511" s="100">
        <v>510</v>
      </c>
      <c r="B511" s="101" t="s">
        <v>11007</v>
      </c>
      <c r="C511" s="101" t="s">
        <v>11008</v>
      </c>
      <c r="D511" s="101" t="s">
        <v>122</v>
      </c>
      <c r="E511" s="101" t="s">
        <v>2675</v>
      </c>
      <c r="F511" s="101" t="s">
        <v>136</v>
      </c>
      <c r="G511" s="101" t="s">
        <v>11834</v>
      </c>
    </row>
    <row r="512" spans="1:7">
      <c r="A512" s="100">
        <v>511</v>
      </c>
      <c r="B512" s="101" t="s">
        <v>12126</v>
      </c>
      <c r="C512" s="101" t="s">
        <v>12127</v>
      </c>
      <c r="D512" s="101" t="s">
        <v>139</v>
      </c>
      <c r="E512" s="101" t="s">
        <v>227</v>
      </c>
      <c r="F512" s="101" t="s">
        <v>119</v>
      </c>
      <c r="G512" s="101" t="s">
        <v>5848</v>
      </c>
    </row>
    <row r="513" spans="1:7">
      <c r="A513" s="100">
        <v>512</v>
      </c>
      <c r="B513" s="101" t="s">
        <v>567</v>
      </c>
      <c r="C513" s="101" t="s">
        <v>568</v>
      </c>
      <c r="D513" s="101" t="s">
        <v>234</v>
      </c>
      <c r="E513" s="101" t="s">
        <v>248</v>
      </c>
      <c r="F513" s="101" t="s">
        <v>119</v>
      </c>
      <c r="G513" s="101" t="s">
        <v>5848</v>
      </c>
    </row>
    <row r="514" spans="1:7">
      <c r="A514" s="100">
        <v>513</v>
      </c>
      <c r="B514" s="101" t="s">
        <v>569</v>
      </c>
      <c r="C514" s="101" t="s">
        <v>570</v>
      </c>
      <c r="D514" s="101" t="s">
        <v>117</v>
      </c>
      <c r="E514" s="101" t="s">
        <v>448</v>
      </c>
      <c r="F514" s="101" t="s">
        <v>119</v>
      </c>
      <c r="G514" s="101" t="s">
        <v>5848</v>
      </c>
    </row>
    <row r="515" spans="1:7">
      <c r="A515" s="100">
        <v>514</v>
      </c>
      <c r="B515" s="101" t="s">
        <v>572</v>
      </c>
      <c r="C515" s="101" t="s">
        <v>573</v>
      </c>
      <c r="D515" s="101" t="s">
        <v>139</v>
      </c>
      <c r="E515" s="101" t="s">
        <v>185</v>
      </c>
      <c r="F515" s="101" t="s">
        <v>119</v>
      </c>
      <c r="G515" s="101" t="s">
        <v>5848</v>
      </c>
    </row>
    <row r="516" spans="1:7">
      <c r="A516" s="100">
        <v>515</v>
      </c>
      <c r="B516" s="101" t="s">
        <v>574</v>
      </c>
      <c r="C516" s="101" t="s">
        <v>575</v>
      </c>
      <c r="D516" s="101" t="s">
        <v>126</v>
      </c>
      <c r="E516" s="101" t="s">
        <v>130</v>
      </c>
      <c r="F516" s="101" t="s">
        <v>119</v>
      </c>
      <c r="G516" s="101" t="s">
        <v>5848</v>
      </c>
    </row>
    <row r="517" spans="1:7">
      <c r="A517" s="100">
        <v>516</v>
      </c>
      <c r="B517" s="101" t="s">
        <v>576</v>
      </c>
      <c r="C517" s="101" t="s">
        <v>577</v>
      </c>
      <c r="D517" s="101" t="s">
        <v>139</v>
      </c>
      <c r="E517" s="101" t="s">
        <v>227</v>
      </c>
      <c r="F517" s="101" t="s">
        <v>119</v>
      </c>
      <c r="G517" s="101" t="s">
        <v>5848</v>
      </c>
    </row>
    <row r="518" spans="1:7">
      <c r="A518" s="100">
        <v>517</v>
      </c>
      <c r="B518" s="101" t="s">
        <v>11009</v>
      </c>
      <c r="C518" s="101" t="s">
        <v>11010</v>
      </c>
      <c r="D518" s="101" t="s">
        <v>122</v>
      </c>
      <c r="E518" s="101" t="s">
        <v>191</v>
      </c>
      <c r="F518" s="101" t="s">
        <v>136</v>
      </c>
      <c r="G518" s="101" t="s">
        <v>11834</v>
      </c>
    </row>
    <row r="519" spans="1:7">
      <c r="A519" s="100">
        <v>518</v>
      </c>
      <c r="B519" s="101" t="s">
        <v>11011</v>
      </c>
      <c r="C519" s="101" t="s">
        <v>11012</v>
      </c>
      <c r="D519" s="101" t="s">
        <v>122</v>
      </c>
      <c r="E519" s="101" t="s">
        <v>175</v>
      </c>
      <c r="F519" s="101" t="s">
        <v>136</v>
      </c>
      <c r="G519" s="101" t="s">
        <v>11834</v>
      </c>
    </row>
    <row r="520" spans="1:7">
      <c r="A520" s="100">
        <v>519</v>
      </c>
      <c r="B520" s="101" t="s">
        <v>578</v>
      </c>
      <c r="C520" s="101" t="s">
        <v>12128</v>
      </c>
      <c r="D520" s="101" t="s">
        <v>165</v>
      </c>
      <c r="E520" s="101" t="s">
        <v>166</v>
      </c>
      <c r="F520" s="101" t="s">
        <v>579</v>
      </c>
      <c r="G520" s="101" t="s">
        <v>5848</v>
      </c>
    </row>
    <row r="521" spans="1:7">
      <c r="A521" s="100">
        <v>520</v>
      </c>
      <c r="B521" s="101" t="s">
        <v>580</v>
      </c>
      <c r="C521" s="101" t="s">
        <v>581</v>
      </c>
      <c r="D521" s="101" t="s">
        <v>126</v>
      </c>
      <c r="E521" s="101" t="s">
        <v>132</v>
      </c>
      <c r="F521" s="101" t="s">
        <v>119</v>
      </c>
      <c r="G521" s="101" t="s">
        <v>5848</v>
      </c>
    </row>
    <row r="522" spans="1:7">
      <c r="A522" s="100">
        <v>521</v>
      </c>
      <c r="B522" s="101" t="s">
        <v>12129</v>
      </c>
      <c r="C522" s="101" t="s">
        <v>12130</v>
      </c>
      <c r="D522" s="101" t="s">
        <v>117</v>
      </c>
      <c r="E522" s="101" t="s">
        <v>1341</v>
      </c>
      <c r="F522" s="101" t="s">
        <v>119</v>
      </c>
      <c r="G522" s="101" t="s">
        <v>10956</v>
      </c>
    </row>
    <row r="523" spans="1:7">
      <c r="A523" s="100">
        <v>522</v>
      </c>
      <c r="B523" s="101" t="s">
        <v>582</v>
      </c>
      <c r="C523" s="101" t="s">
        <v>583</v>
      </c>
      <c r="D523" s="101" t="s">
        <v>143</v>
      </c>
      <c r="E523" s="101" t="s">
        <v>144</v>
      </c>
      <c r="F523" s="101" t="s">
        <v>119</v>
      </c>
      <c r="G523" s="101" t="s">
        <v>5848</v>
      </c>
    </row>
    <row r="524" spans="1:7">
      <c r="A524" s="100">
        <v>523</v>
      </c>
      <c r="B524" s="101" t="s">
        <v>584</v>
      </c>
      <c r="C524" s="101" t="s">
        <v>585</v>
      </c>
      <c r="D524" s="101" t="s">
        <v>143</v>
      </c>
      <c r="E524" s="101" t="s">
        <v>586</v>
      </c>
      <c r="F524" s="101" t="s">
        <v>119</v>
      </c>
      <c r="G524" s="101" t="s">
        <v>5848</v>
      </c>
    </row>
    <row r="525" spans="1:7">
      <c r="A525" s="100">
        <v>524</v>
      </c>
      <c r="B525" s="101" t="s">
        <v>587</v>
      </c>
      <c r="C525" s="101" t="s">
        <v>588</v>
      </c>
      <c r="D525" s="101" t="s">
        <v>143</v>
      </c>
      <c r="E525" s="101" t="s">
        <v>589</v>
      </c>
      <c r="F525" s="101" t="s">
        <v>119</v>
      </c>
      <c r="G525" s="101" t="s">
        <v>5848</v>
      </c>
    </row>
    <row r="526" spans="1:7">
      <c r="A526" s="100">
        <v>525</v>
      </c>
      <c r="B526" s="101" t="s">
        <v>11013</v>
      </c>
      <c r="C526" s="101" t="s">
        <v>12131</v>
      </c>
      <c r="D526" s="101" t="s">
        <v>122</v>
      </c>
      <c r="E526" s="101" t="s">
        <v>175</v>
      </c>
      <c r="F526" s="101" t="s">
        <v>136</v>
      </c>
      <c r="G526" s="101" t="s">
        <v>11834</v>
      </c>
    </row>
    <row r="527" spans="1:7">
      <c r="A527" s="100">
        <v>526</v>
      </c>
      <c r="B527" s="101" t="s">
        <v>12132</v>
      </c>
      <c r="C527" s="101" t="s">
        <v>12133</v>
      </c>
      <c r="D527" s="101" t="s">
        <v>139</v>
      </c>
      <c r="E527" s="101" t="s">
        <v>227</v>
      </c>
      <c r="F527" s="101" t="s">
        <v>119</v>
      </c>
      <c r="G527" s="101" t="s">
        <v>5848</v>
      </c>
    </row>
    <row r="528" spans="1:7">
      <c r="A528" s="100">
        <v>527</v>
      </c>
      <c r="B528" s="101" t="s">
        <v>12134</v>
      </c>
      <c r="C528" s="101" t="s">
        <v>12135</v>
      </c>
      <c r="D528" s="101" t="s">
        <v>139</v>
      </c>
      <c r="E528" s="101" t="s">
        <v>227</v>
      </c>
      <c r="F528" s="101" t="s">
        <v>119</v>
      </c>
      <c r="G528" s="101" t="s">
        <v>5848</v>
      </c>
    </row>
    <row r="529" spans="1:7">
      <c r="A529" s="100">
        <v>528</v>
      </c>
      <c r="B529" s="101" t="s">
        <v>6353</v>
      </c>
      <c r="C529" s="101" t="s">
        <v>6354</v>
      </c>
      <c r="D529" s="101" t="s">
        <v>165</v>
      </c>
      <c r="E529" s="101" t="s">
        <v>1285</v>
      </c>
      <c r="F529" s="101" t="s">
        <v>119</v>
      </c>
      <c r="G529" s="101" t="s">
        <v>10956</v>
      </c>
    </row>
    <row r="530" spans="1:7">
      <c r="A530" s="100">
        <v>529</v>
      </c>
      <c r="B530" s="101" t="s">
        <v>12136</v>
      </c>
      <c r="C530" s="101" t="s">
        <v>12137</v>
      </c>
      <c r="D530" s="101" t="s">
        <v>139</v>
      </c>
      <c r="E530" s="101" t="s">
        <v>227</v>
      </c>
      <c r="F530" s="101" t="s">
        <v>119</v>
      </c>
      <c r="G530" s="101" t="s">
        <v>5848</v>
      </c>
    </row>
    <row r="531" spans="1:7">
      <c r="A531" s="100">
        <v>530</v>
      </c>
      <c r="B531" s="101" t="s">
        <v>590</v>
      </c>
      <c r="C531" s="101" t="s">
        <v>591</v>
      </c>
      <c r="D531" s="101" t="s">
        <v>139</v>
      </c>
      <c r="E531" s="101" t="s">
        <v>622</v>
      </c>
      <c r="F531" s="101" t="s">
        <v>119</v>
      </c>
      <c r="G531" s="101" t="s">
        <v>5848</v>
      </c>
    </row>
    <row r="532" spans="1:7">
      <c r="A532" s="100">
        <v>531</v>
      </c>
      <c r="B532" s="101" t="s">
        <v>593</v>
      </c>
      <c r="C532" s="101" t="s">
        <v>594</v>
      </c>
      <c r="D532" s="101" t="s">
        <v>139</v>
      </c>
      <c r="E532" s="101" t="s">
        <v>185</v>
      </c>
      <c r="F532" s="101" t="s">
        <v>119</v>
      </c>
      <c r="G532" s="101" t="s">
        <v>5848</v>
      </c>
    </row>
    <row r="533" spans="1:7">
      <c r="A533" s="100">
        <v>532</v>
      </c>
      <c r="B533" s="101" t="s">
        <v>6355</v>
      </c>
      <c r="C533" s="101" t="s">
        <v>6356</v>
      </c>
      <c r="D533" s="101" t="s">
        <v>126</v>
      </c>
      <c r="E533" s="101" t="s">
        <v>761</v>
      </c>
      <c r="F533" s="101" t="s">
        <v>119</v>
      </c>
      <c r="G533" s="101" t="s">
        <v>10956</v>
      </c>
    </row>
    <row r="534" spans="1:7">
      <c r="A534" s="100">
        <v>533</v>
      </c>
      <c r="B534" s="101" t="s">
        <v>12138</v>
      </c>
      <c r="C534" s="101" t="s">
        <v>12139</v>
      </c>
      <c r="D534" s="101" t="s">
        <v>126</v>
      </c>
      <c r="E534" s="101" t="s">
        <v>200</v>
      </c>
      <c r="F534" s="101" t="s">
        <v>119</v>
      </c>
      <c r="G534" s="101" t="s">
        <v>5848</v>
      </c>
    </row>
    <row r="535" spans="1:7">
      <c r="A535" s="100">
        <v>534</v>
      </c>
      <c r="B535" s="101" t="s">
        <v>595</v>
      </c>
      <c r="C535" s="101" t="s">
        <v>596</v>
      </c>
      <c r="D535" s="101" t="s">
        <v>122</v>
      </c>
      <c r="E535" s="101" t="s">
        <v>597</v>
      </c>
      <c r="F535" s="101" t="s">
        <v>170</v>
      </c>
      <c r="G535" s="101" t="s">
        <v>5848</v>
      </c>
    </row>
    <row r="536" spans="1:7">
      <c r="A536" s="100">
        <v>535</v>
      </c>
      <c r="B536" s="101" t="s">
        <v>598</v>
      </c>
      <c r="C536" s="101" t="s">
        <v>12140</v>
      </c>
      <c r="D536" s="101" t="s">
        <v>139</v>
      </c>
      <c r="E536" s="101" t="s">
        <v>227</v>
      </c>
      <c r="F536" s="101" t="s">
        <v>119</v>
      </c>
      <c r="G536" s="101" t="s">
        <v>5848</v>
      </c>
    </row>
    <row r="537" spans="1:7">
      <c r="A537" s="100">
        <v>536</v>
      </c>
      <c r="B537" s="101" t="s">
        <v>12141</v>
      </c>
      <c r="C537" s="101" t="s">
        <v>12142</v>
      </c>
      <c r="D537" s="101" t="s">
        <v>126</v>
      </c>
      <c r="E537" s="101" t="s">
        <v>358</v>
      </c>
      <c r="F537" s="101" t="s">
        <v>119</v>
      </c>
      <c r="G537" s="101" t="s">
        <v>5848</v>
      </c>
    </row>
    <row r="538" spans="1:7">
      <c r="A538" s="100">
        <v>537</v>
      </c>
      <c r="B538" s="101" t="s">
        <v>599</v>
      </c>
      <c r="C538" s="101" t="s">
        <v>600</v>
      </c>
      <c r="D538" s="101" t="s">
        <v>139</v>
      </c>
      <c r="E538" s="101" t="s">
        <v>140</v>
      </c>
      <c r="F538" s="101" t="s">
        <v>136</v>
      </c>
      <c r="G538" s="101" t="s">
        <v>5848</v>
      </c>
    </row>
    <row r="539" spans="1:7">
      <c r="A539" s="100">
        <v>538</v>
      </c>
      <c r="B539" s="101" t="s">
        <v>6357</v>
      </c>
      <c r="C539" s="101" t="s">
        <v>6358</v>
      </c>
      <c r="D539" s="101" t="s">
        <v>126</v>
      </c>
      <c r="E539" s="101" t="s">
        <v>701</v>
      </c>
      <c r="F539" s="101" t="s">
        <v>119</v>
      </c>
      <c r="G539" s="101" t="s">
        <v>10956</v>
      </c>
    </row>
    <row r="540" spans="1:7">
      <c r="A540" s="100">
        <v>539</v>
      </c>
      <c r="B540" s="101" t="s">
        <v>6359</v>
      </c>
      <c r="C540" s="101" t="s">
        <v>6360</v>
      </c>
      <c r="D540" s="101" t="s">
        <v>139</v>
      </c>
      <c r="E540" s="101" t="s">
        <v>1076</v>
      </c>
      <c r="F540" s="101" t="s">
        <v>119</v>
      </c>
      <c r="G540" s="101" t="s">
        <v>10956</v>
      </c>
    </row>
    <row r="541" spans="1:7">
      <c r="A541" s="100">
        <v>540</v>
      </c>
      <c r="B541" s="101" t="s">
        <v>6361</v>
      </c>
      <c r="C541" s="101" t="s">
        <v>6362</v>
      </c>
      <c r="D541" s="101" t="s">
        <v>139</v>
      </c>
      <c r="E541" s="101" t="s">
        <v>258</v>
      </c>
      <c r="F541" s="101" t="s">
        <v>119</v>
      </c>
      <c r="G541" s="101" t="s">
        <v>10956</v>
      </c>
    </row>
    <row r="542" spans="1:7">
      <c r="A542" s="100">
        <v>541</v>
      </c>
      <c r="B542" s="101" t="s">
        <v>601</v>
      </c>
      <c r="C542" s="101" t="s">
        <v>602</v>
      </c>
      <c r="D542" s="101" t="s">
        <v>139</v>
      </c>
      <c r="E542" s="101" t="s">
        <v>592</v>
      </c>
      <c r="F542" s="101" t="s">
        <v>603</v>
      </c>
      <c r="G542" s="101" t="s">
        <v>5848</v>
      </c>
    </row>
    <row r="543" spans="1:7">
      <c r="A543" s="100">
        <v>542</v>
      </c>
      <c r="B543" s="101" t="s">
        <v>6363</v>
      </c>
      <c r="C543" s="101" t="s">
        <v>6364</v>
      </c>
      <c r="D543" s="101" t="s">
        <v>139</v>
      </c>
      <c r="E543" s="101" t="s">
        <v>1020</v>
      </c>
      <c r="F543" s="101" t="s">
        <v>119</v>
      </c>
      <c r="G543" s="101" t="s">
        <v>10956</v>
      </c>
    </row>
    <row r="544" spans="1:7">
      <c r="A544" s="100">
        <v>543</v>
      </c>
      <c r="B544" s="101" t="s">
        <v>604</v>
      </c>
      <c r="C544" s="101" t="s">
        <v>605</v>
      </c>
      <c r="D544" s="101" t="s">
        <v>122</v>
      </c>
      <c r="E544" s="101" t="s">
        <v>377</v>
      </c>
      <c r="F544" s="101" t="s">
        <v>119</v>
      </c>
      <c r="G544" s="101" t="s">
        <v>5848</v>
      </c>
    </row>
    <row r="545" spans="1:7">
      <c r="A545" s="100">
        <v>544</v>
      </c>
      <c r="B545" s="101" t="s">
        <v>6365</v>
      </c>
      <c r="C545" s="101" t="s">
        <v>6366</v>
      </c>
      <c r="D545" s="101" t="s">
        <v>126</v>
      </c>
      <c r="E545" s="101" t="s">
        <v>459</v>
      </c>
      <c r="F545" s="101" t="s">
        <v>119</v>
      </c>
      <c r="G545" s="101" t="s">
        <v>10956</v>
      </c>
    </row>
    <row r="546" spans="1:7">
      <c r="A546" s="100">
        <v>545</v>
      </c>
      <c r="B546" s="101" t="s">
        <v>606</v>
      </c>
      <c r="C546" s="101" t="s">
        <v>607</v>
      </c>
      <c r="D546" s="101" t="s">
        <v>165</v>
      </c>
      <c r="E546" s="101" t="s">
        <v>194</v>
      </c>
      <c r="F546" s="101" t="s">
        <v>119</v>
      </c>
      <c r="G546" s="101" t="s">
        <v>5848</v>
      </c>
    </row>
    <row r="547" spans="1:7">
      <c r="A547" s="100">
        <v>546</v>
      </c>
      <c r="B547" s="101" t="s">
        <v>6367</v>
      </c>
      <c r="C547" s="101" t="s">
        <v>6368</v>
      </c>
      <c r="D547" s="101" t="s">
        <v>139</v>
      </c>
      <c r="E547" s="101" t="s">
        <v>622</v>
      </c>
      <c r="F547" s="101" t="s">
        <v>119</v>
      </c>
      <c r="G547" s="101" t="s">
        <v>10956</v>
      </c>
    </row>
    <row r="548" spans="1:7">
      <c r="A548" s="100">
        <v>547</v>
      </c>
      <c r="B548" s="101" t="s">
        <v>6369</v>
      </c>
      <c r="C548" s="101" t="s">
        <v>6370</v>
      </c>
      <c r="D548" s="101" t="s">
        <v>117</v>
      </c>
      <c r="E548" s="101" t="s">
        <v>3196</v>
      </c>
      <c r="F548" s="101" t="s">
        <v>119</v>
      </c>
      <c r="G548" s="101" t="s">
        <v>10956</v>
      </c>
    </row>
    <row r="549" spans="1:7">
      <c r="A549" s="100">
        <v>548</v>
      </c>
      <c r="B549" s="101" t="s">
        <v>6371</v>
      </c>
      <c r="C549" s="101" t="s">
        <v>6372</v>
      </c>
      <c r="D549" s="101" t="s">
        <v>126</v>
      </c>
      <c r="E549" s="101" t="s">
        <v>2670</v>
      </c>
      <c r="F549" s="101" t="s">
        <v>119</v>
      </c>
      <c r="G549" s="101" t="s">
        <v>10956</v>
      </c>
    </row>
    <row r="550" spans="1:7">
      <c r="A550" s="100">
        <v>549</v>
      </c>
      <c r="B550" s="101" t="s">
        <v>608</v>
      </c>
      <c r="C550" s="101" t="s">
        <v>609</v>
      </c>
      <c r="D550" s="101" t="s">
        <v>139</v>
      </c>
      <c r="E550" s="101" t="s">
        <v>610</v>
      </c>
      <c r="F550" s="101" t="s">
        <v>170</v>
      </c>
      <c r="G550" s="101" t="s">
        <v>5848</v>
      </c>
    </row>
    <row r="551" spans="1:7">
      <c r="A551" s="100">
        <v>550</v>
      </c>
      <c r="B551" s="101" t="s">
        <v>6373</v>
      </c>
      <c r="C551" s="101" t="s">
        <v>6374</v>
      </c>
      <c r="D551" s="101" t="s">
        <v>122</v>
      </c>
      <c r="E551" s="101" t="s">
        <v>135</v>
      </c>
      <c r="F551" s="101" t="s">
        <v>119</v>
      </c>
      <c r="G551" s="101" t="s">
        <v>10956</v>
      </c>
    </row>
    <row r="552" spans="1:7">
      <c r="A552" s="100">
        <v>551</v>
      </c>
      <c r="B552" s="101" t="s">
        <v>611</v>
      </c>
      <c r="C552" s="101" t="s">
        <v>612</v>
      </c>
      <c r="D552" s="101" t="s">
        <v>139</v>
      </c>
      <c r="E552" s="101" t="s">
        <v>185</v>
      </c>
      <c r="F552" s="101" t="s">
        <v>119</v>
      </c>
      <c r="G552" s="101" t="s">
        <v>5848</v>
      </c>
    </row>
    <row r="553" spans="1:7">
      <c r="A553" s="100">
        <v>552</v>
      </c>
      <c r="B553" s="101" t="s">
        <v>613</v>
      </c>
      <c r="C553" s="101" t="s">
        <v>614</v>
      </c>
      <c r="D553" s="101" t="s">
        <v>122</v>
      </c>
      <c r="E553" s="101" t="s">
        <v>135</v>
      </c>
      <c r="F553" s="101" t="s">
        <v>119</v>
      </c>
      <c r="G553" s="101" t="s">
        <v>5848</v>
      </c>
    </row>
    <row r="554" spans="1:7">
      <c r="A554" s="100">
        <v>553</v>
      </c>
      <c r="B554" s="101" t="s">
        <v>6375</v>
      </c>
      <c r="C554" s="101" t="s">
        <v>6376</v>
      </c>
      <c r="D554" s="101" t="s">
        <v>126</v>
      </c>
      <c r="E554" s="101" t="s">
        <v>1139</v>
      </c>
      <c r="F554" s="101" t="s">
        <v>119</v>
      </c>
      <c r="G554" s="101" t="s">
        <v>10956</v>
      </c>
    </row>
    <row r="555" spans="1:7">
      <c r="A555" s="100">
        <v>554</v>
      </c>
      <c r="B555" s="101" t="s">
        <v>11014</v>
      </c>
      <c r="C555" s="101" t="s">
        <v>11015</v>
      </c>
      <c r="D555" s="101" t="s">
        <v>139</v>
      </c>
      <c r="E555" s="101" t="s">
        <v>227</v>
      </c>
      <c r="F555" s="101" t="s">
        <v>119</v>
      </c>
      <c r="G555" s="101" t="s">
        <v>11834</v>
      </c>
    </row>
    <row r="556" spans="1:7">
      <c r="A556" s="100">
        <v>555</v>
      </c>
      <c r="B556" s="101" t="s">
        <v>616</v>
      </c>
      <c r="C556" s="101" t="s">
        <v>617</v>
      </c>
      <c r="D556" s="101" t="s">
        <v>139</v>
      </c>
      <c r="E556" s="101" t="s">
        <v>185</v>
      </c>
      <c r="F556" s="101" t="s">
        <v>119</v>
      </c>
      <c r="G556" s="101" t="s">
        <v>5848</v>
      </c>
    </row>
    <row r="557" spans="1:7">
      <c r="A557" s="100">
        <v>556</v>
      </c>
      <c r="B557" s="101" t="s">
        <v>618</v>
      </c>
      <c r="C557" s="101" t="s">
        <v>619</v>
      </c>
      <c r="D557" s="101" t="s">
        <v>122</v>
      </c>
      <c r="E557" s="101" t="s">
        <v>191</v>
      </c>
      <c r="F557" s="101" t="s">
        <v>579</v>
      </c>
      <c r="G557" s="101" t="s">
        <v>5848</v>
      </c>
    </row>
    <row r="558" spans="1:7">
      <c r="A558" s="100">
        <v>557</v>
      </c>
      <c r="B558" s="101" t="s">
        <v>6377</v>
      </c>
      <c r="C558" s="101" t="s">
        <v>6378</v>
      </c>
      <c r="D558" s="101" t="s">
        <v>117</v>
      </c>
      <c r="E558" s="101" t="s">
        <v>367</v>
      </c>
      <c r="F558" s="101" t="s">
        <v>119</v>
      </c>
      <c r="G558" s="101" t="s">
        <v>10956</v>
      </c>
    </row>
    <row r="559" spans="1:7">
      <c r="A559" s="100">
        <v>558</v>
      </c>
      <c r="B559" s="101" t="s">
        <v>6379</v>
      </c>
      <c r="C559" s="101" t="s">
        <v>6380</v>
      </c>
      <c r="D559" s="101" t="s">
        <v>139</v>
      </c>
      <c r="E559" s="101" t="s">
        <v>826</v>
      </c>
      <c r="F559" s="101" t="s">
        <v>119</v>
      </c>
      <c r="G559" s="101" t="s">
        <v>10956</v>
      </c>
    </row>
    <row r="560" spans="1:7">
      <c r="A560" s="100">
        <v>559</v>
      </c>
      <c r="B560" s="101" t="s">
        <v>6381</v>
      </c>
      <c r="C560" s="101" t="s">
        <v>6382</v>
      </c>
      <c r="D560" s="101" t="s">
        <v>117</v>
      </c>
      <c r="E560" s="101" t="s">
        <v>3067</v>
      </c>
      <c r="F560" s="101" t="s">
        <v>119</v>
      </c>
      <c r="G560" s="101" t="s">
        <v>10956</v>
      </c>
    </row>
    <row r="561" spans="1:7">
      <c r="A561" s="100">
        <v>560</v>
      </c>
      <c r="B561" s="101" t="s">
        <v>12143</v>
      </c>
      <c r="C561" s="101" t="s">
        <v>12144</v>
      </c>
      <c r="D561" s="101" t="s">
        <v>126</v>
      </c>
      <c r="E561" s="101" t="s">
        <v>761</v>
      </c>
      <c r="F561" s="101" t="s">
        <v>119</v>
      </c>
      <c r="G561" s="101" t="s">
        <v>10956</v>
      </c>
    </row>
    <row r="562" spans="1:7">
      <c r="A562" s="100">
        <v>561</v>
      </c>
      <c r="B562" s="101" t="s">
        <v>6383</v>
      </c>
      <c r="C562" s="101" t="s">
        <v>6384</v>
      </c>
      <c r="D562" s="101" t="s">
        <v>126</v>
      </c>
      <c r="E562" s="101" t="s">
        <v>305</v>
      </c>
      <c r="F562" s="101" t="s">
        <v>119</v>
      </c>
      <c r="G562" s="101" t="s">
        <v>10956</v>
      </c>
    </row>
    <row r="563" spans="1:7">
      <c r="A563" s="100">
        <v>562</v>
      </c>
      <c r="B563" s="101" t="s">
        <v>620</v>
      </c>
      <c r="C563" s="101" t="s">
        <v>621</v>
      </c>
      <c r="D563" s="101" t="s">
        <v>139</v>
      </c>
      <c r="E563" s="101" t="s">
        <v>622</v>
      </c>
      <c r="F563" s="101" t="s">
        <v>119</v>
      </c>
      <c r="G563" s="101" t="s">
        <v>5848</v>
      </c>
    </row>
    <row r="564" spans="1:7">
      <c r="A564" s="100">
        <v>563</v>
      </c>
      <c r="B564" s="101" t="s">
        <v>12145</v>
      </c>
      <c r="C564" s="101" t="s">
        <v>623</v>
      </c>
      <c r="D564" s="101" t="s">
        <v>139</v>
      </c>
      <c r="E564" s="101" t="s">
        <v>610</v>
      </c>
      <c r="F564" s="101" t="s">
        <v>624</v>
      </c>
      <c r="G564" s="101" t="s">
        <v>5848</v>
      </c>
    </row>
    <row r="565" spans="1:7">
      <c r="A565" s="100">
        <v>564</v>
      </c>
      <c r="B565" s="101" t="s">
        <v>625</v>
      </c>
      <c r="C565" s="101" t="s">
        <v>626</v>
      </c>
      <c r="D565" s="101" t="s">
        <v>126</v>
      </c>
      <c r="E565" s="101" t="s">
        <v>627</v>
      </c>
      <c r="F565" s="101" t="s">
        <v>119</v>
      </c>
      <c r="G565" s="101" t="s">
        <v>5848</v>
      </c>
    </row>
    <row r="566" spans="1:7">
      <c r="A566" s="100">
        <v>565</v>
      </c>
      <c r="B566" s="101" t="s">
        <v>628</v>
      </c>
      <c r="C566" s="101" t="s">
        <v>629</v>
      </c>
      <c r="D566" s="101" t="s">
        <v>139</v>
      </c>
      <c r="E566" s="101" t="s">
        <v>258</v>
      </c>
      <c r="F566" s="101" t="s">
        <v>119</v>
      </c>
      <c r="G566" s="101" t="s">
        <v>5848</v>
      </c>
    </row>
    <row r="567" spans="1:7">
      <c r="A567" s="100">
        <v>566</v>
      </c>
      <c r="B567" s="101" t="s">
        <v>630</v>
      </c>
      <c r="C567" s="101" t="s">
        <v>631</v>
      </c>
      <c r="D567" s="101" t="s">
        <v>126</v>
      </c>
      <c r="E567" s="101" t="s">
        <v>632</v>
      </c>
      <c r="F567" s="101" t="s">
        <v>119</v>
      </c>
      <c r="G567" s="101" t="s">
        <v>5848</v>
      </c>
    </row>
    <row r="568" spans="1:7">
      <c r="A568" s="100">
        <v>567</v>
      </c>
      <c r="B568" s="101" t="s">
        <v>633</v>
      </c>
      <c r="C568" s="101" t="s">
        <v>12146</v>
      </c>
      <c r="D568" s="101" t="s">
        <v>151</v>
      </c>
      <c r="E568" s="101" t="s">
        <v>634</v>
      </c>
      <c r="F568" s="101" t="s">
        <v>119</v>
      </c>
      <c r="G568" s="101" t="s">
        <v>5848</v>
      </c>
    </row>
    <row r="569" spans="1:7">
      <c r="A569" s="100">
        <v>568</v>
      </c>
      <c r="B569" s="101" t="s">
        <v>635</v>
      </c>
      <c r="C569" s="101" t="s">
        <v>636</v>
      </c>
      <c r="D569" s="101" t="s">
        <v>139</v>
      </c>
      <c r="E569" s="101" t="s">
        <v>610</v>
      </c>
      <c r="F569" s="101" t="s">
        <v>341</v>
      </c>
      <c r="G569" s="101" t="s">
        <v>5848</v>
      </c>
    </row>
    <row r="570" spans="1:7">
      <c r="A570" s="100">
        <v>569</v>
      </c>
      <c r="B570" s="101" t="s">
        <v>6385</v>
      </c>
      <c r="C570" s="101" t="s">
        <v>6386</v>
      </c>
      <c r="D570" s="101" t="s">
        <v>139</v>
      </c>
      <c r="E570" s="101" t="s">
        <v>622</v>
      </c>
      <c r="F570" s="101" t="s">
        <v>119</v>
      </c>
      <c r="G570" s="101" t="s">
        <v>10956</v>
      </c>
    </row>
    <row r="571" spans="1:7">
      <c r="A571" s="100">
        <v>570</v>
      </c>
      <c r="B571" s="101" t="s">
        <v>6387</v>
      </c>
      <c r="C571" s="101" t="s">
        <v>6388</v>
      </c>
      <c r="D571" s="101" t="s">
        <v>139</v>
      </c>
      <c r="E571" s="101" t="s">
        <v>1020</v>
      </c>
      <c r="F571" s="101" t="s">
        <v>119</v>
      </c>
      <c r="G571" s="101" t="s">
        <v>10956</v>
      </c>
    </row>
    <row r="572" spans="1:7">
      <c r="A572" s="100">
        <v>571</v>
      </c>
      <c r="B572" s="101" t="s">
        <v>637</v>
      </c>
      <c r="C572" s="101" t="s">
        <v>638</v>
      </c>
      <c r="D572" s="101" t="s">
        <v>117</v>
      </c>
      <c r="E572" s="101" t="s">
        <v>639</v>
      </c>
      <c r="F572" s="101" t="s">
        <v>136</v>
      </c>
      <c r="G572" s="101" t="s">
        <v>5848</v>
      </c>
    </row>
    <row r="573" spans="1:7">
      <c r="A573" s="100">
        <v>572</v>
      </c>
      <c r="B573" s="101" t="s">
        <v>640</v>
      </c>
      <c r="C573" s="101" t="s">
        <v>12147</v>
      </c>
      <c r="D573" s="101" t="s">
        <v>139</v>
      </c>
      <c r="E573" s="101" t="s">
        <v>273</v>
      </c>
      <c r="F573" s="101" t="s">
        <v>119</v>
      </c>
      <c r="G573" s="101" t="s">
        <v>5848</v>
      </c>
    </row>
    <row r="574" spans="1:7">
      <c r="A574" s="100">
        <v>573</v>
      </c>
      <c r="B574" s="101" t="s">
        <v>641</v>
      </c>
      <c r="C574" s="101" t="s">
        <v>642</v>
      </c>
      <c r="D574" s="101" t="s">
        <v>139</v>
      </c>
      <c r="E574" s="101" t="s">
        <v>610</v>
      </c>
      <c r="F574" s="101" t="s">
        <v>341</v>
      </c>
      <c r="G574" s="101" t="s">
        <v>5848</v>
      </c>
    </row>
    <row r="575" spans="1:7">
      <c r="A575" s="100">
        <v>574</v>
      </c>
      <c r="B575" s="101" t="s">
        <v>643</v>
      </c>
      <c r="C575" s="101" t="s">
        <v>644</v>
      </c>
      <c r="D575" s="101" t="s">
        <v>126</v>
      </c>
      <c r="E575" s="101" t="s">
        <v>645</v>
      </c>
      <c r="F575" s="101" t="s">
        <v>119</v>
      </c>
      <c r="G575" s="101" t="s">
        <v>5848</v>
      </c>
    </row>
    <row r="576" spans="1:7">
      <c r="A576" s="100">
        <v>575</v>
      </c>
      <c r="B576" s="101" t="s">
        <v>12148</v>
      </c>
      <c r="C576" s="101" t="s">
        <v>12149</v>
      </c>
      <c r="D576" s="101" t="s">
        <v>117</v>
      </c>
      <c r="E576" s="101" t="s">
        <v>172</v>
      </c>
      <c r="F576" s="101" t="s">
        <v>881</v>
      </c>
      <c r="G576" s="101" t="s">
        <v>10956</v>
      </c>
    </row>
    <row r="577" spans="1:7">
      <c r="A577" s="100">
        <v>576</v>
      </c>
      <c r="B577" s="101" t="s">
        <v>6389</v>
      </c>
      <c r="C577" s="101" t="s">
        <v>6390</v>
      </c>
      <c r="D577" s="101" t="s">
        <v>234</v>
      </c>
      <c r="E577" s="101" t="s">
        <v>248</v>
      </c>
      <c r="F577" s="101" t="s">
        <v>119</v>
      </c>
      <c r="G577" s="101" t="s">
        <v>10956</v>
      </c>
    </row>
    <row r="578" spans="1:7">
      <c r="A578" s="100">
        <v>577</v>
      </c>
      <c r="B578" s="101" t="s">
        <v>6391</v>
      </c>
      <c r="C578" s="101" t="s">
        <v>6392</v>
      </c>
      <c r="D578" s="101" t="s">
        <v>151</v>
      </c>
      <c r="E578" s="101" t="s">
        <v>2631</v>
      </c>
      <c r="F578" s="101" t="s">
        <v>119</v>
      </c>
      <c r="G578" s="101" t="s">
        <v>10956</v>
      </c>
    </row>
    <row r="579" spans="1:7">
      <c r="A579" s="100">
        <v>578</v>
      </c>
      <c r="B579" s="101" t="s">
        <v>646</v>
      </c>
      <c r="C579" s="101" t="s">
        <v>647</v>
      </c>
      <c r="D579" s="101" t="s">
        <v>165</v>
      </c>
      <c r="E579" s="101" t="s">
        <v>194</v>
      </c>
      <c r="F579" s="101" t="s">
        <v>119</v>
      </c>
      <c r="G579" s="101" t="s">
        <v>5848</v>
      </c>
    </row>
    <row r="580" spans="1:7">
      <c r="A580" s="100">
        <v>579</v>
      </c>
      <c r="B580" s="101" t="s">
        <v>6393</v>
      </c>
      <c r="C580" s="101" t="s">
        <v>6394</v>
      </c>
      <c r="D580" s="101" t="s">
        <v>165</v>
      </c>
      <c r="E580" s="101" t="s">
        <v>417</v>
      </c>
      <c r="F580" s="101" t="s">
        <v>119</v>
      </c>
      <c r="G580" s="101" t="s">
        <v>10956</v>
      </c>
    </row>
    <row r="581" spans="1:7">
      <c r="A581" s="100">
        <v>580</v>
      </c>
      <c r="B581" s="101" t="s">
        <v>648</v>
      </c>
      <c r="C581" s="101" t="s">
        <v>12150</v>
      </c>
      <c r="D581" s="101" t="s">
        <v>139</v>
      </c>
      <c r="E581" s="101" t="s">
        <v>316</v>
      </c>
      <c r="F581" s="101" t="s">
        <v>579</v>
      </c>
      <c r="G581" s="101" t="s">
        <v>5848</v>
      </c>
    </row>
    <row r="582" spans="1:7">
      <c r="A582" s="100">
        <v>581</v>
      </c>
      <c r="B582" s="101" t="s">
        <v>6395</v>
      </c>
      <c r="C582" s="101" t="s">
        <v>6396</v>
      </c>
      <c r="D582" s="101" t="s">
        <v>139</v>
      </c>
      <c r="E582" s="101" t="s">
        <v>258</v>
      </c>
      <c r="F582" s="101" t="s">
        <v>119</v>
      </c>
      <c r="G582" s="101" t="s">
        <v>10956</v>
      </c>
    </row>
    <row r="583" spans="1:7">
      <c r="A583" s="100">
        <v>582</v>
      </c>
      <c r="B583" s="101" t="s">
        <v>6397</v>
      </c>
      <c r="C583" s="101" t="s">
        <v>6398</v>
      </c>
      <c r="D583" s="101" t="s">
        <v>117</v>
      </c>
      <c r="E583" s="101" t="s">
        <v>1341</v>
      </c>
      <c r="F583" s="101" t="s">
        <v>119</v>
      </c>
      <c r="G583" s="101" t="s">
        <v>10956</v>
      </c>
    </row>
    <row r="584" spans="1:7">
      <c r="A584" s="100">
        <v>583</v>
      </c>
      <c r="B584" s="101" t="s">
        <v>11016</v>
      </c>
      <c r="C584" s="101" t="s">
        <v>11017</v>
      </c>
      <c r="D584" s="101" t="s">
        <v>139</v>
      </c>
      <c r="E584" s="101" t="s">
        <v>185</v>
      </c>
      <c r="F584" s="101" t="s">
        <v>119</v>
      </c>
      <c r="G584" s="101" t="s">
        <v>11834</v>
      </c>
    </row>
    <row r="585" spans="1:7">
      <c r="A585" s="100">
        <v>584</v>
      </c>
      <c r="B585" s="101" t="s">
        <v>649</v>
      </c>
      <c r="C585" s="101" t="s">
        <v>650</v>
      </c>
      <c r="D585" s="101" t="s">
        <v>143</v>
      </c>
      <c r="E585" s="101" t="s">
        <v>144</v>
      </c>
      <c r="F585" s="101" t="s">
        <v>119</v>
      </c>
      <c r="G585" s="101" t="s">
        <v>5848</v>
      </c>
    </row>
    <row r="586" spans="1:7">
      <c r="A586" s="100">
        <v>585</v>
      </c>
      <c r="B586" s="101" t="s">
        <v>6399</v>
      </c>
      <c r="C586" s="101" t="s">
        <v>12151</v>
      </c>
      <c r="D586" s="101" t="s">
        <v>122</v>
      </c>
      <c r="E586" s="101" t="s">
        <v>436</v>
      </c>
      <c r="F586" s="101" t="s">
        <v>119</v>
      </c>
      <c r="G586" s="101" t="s">
        <v>10956</v>
      </c>
    </row>
    <row r="587" spans="1:7">
      <c r="A587" s="100">
        <v>586</v>
      </c>
      <c r="B587" s="101" t="s">
        <v>651</v>
      </c>
      <c r="C587" s="101" t="s">
        <v>652</v>
      </c>
      <c r="D587" s="101" t="s">
        <v>139</v>
      </c>
      <c r="E587" s="101" t="s">
        <v>227</v>
      </c>
      <c r="F587" s="101" t="s">
        <v>119</v>
      </c>
      <c r="G587" s="101" t="s">
        <v>5848</v>
      </c>
    </row>
    <row r="588" spans="1:7">
      <c r="A588" s="100">
        <v>587</v>
      </c>
      <c r="B588" s="101" t="s">
        <v>12152</v>
      </c>
      <c r="C588" s="101" t="s">
        <v>12153</v>
      </c>
      <c r="D588" s="101" t="s">
        <v>151</v>
      </c>
      <c r="E588" s="101" t="s">
        <v>1802</v>
      </c>
      <c r="F588" s="101" t="s">
        <v>119</v>
      </c>
      <c r="G588" s="101" t="s">
        <v>10956</v>
      </c>
    </row>
    <row r="589" spans="1:7">
      <c r="A589" s="100">
        <v>588</v>
      </c>
      <c r="B589" s="101" t="s">
        <v>653</v>
      </c>
      <c r="C589" s="101" t="s">
        <v>654</v>
      </c>
      <c r="D589" s="101" t="s">
        <v>139</v>
      </c>
      <c r="E589" s="101" t="s">
        <v>185</v>
      </c>
      <c r="F589" s="101" t="s">
        <v>119</v>
      </c>
      <c r="G589" s="101" t="s">
        <v>5848</v>
      </c>
    </row>
    <row r="590" spans="1:7">
      <c r="A590" s="100">
        <v>589</v>
      </c>
      <c r="B590" s="101" t="s">
        <v>655</v>
      </c>
      <c r="C590" s="101" t="s">
        <v>656</v>
      </c>
      <c r="D590" s="101" t="s">
        <v>139</v>
      </c>
      <c r="E590" s="101" t="s">
        <v>227</v>
      </c>
      <c r="F590" s="101" t="s">
        <v>119</v>
      </c>
      <c r="G590" s="101" t="s">
        <v>5848</v>
      </c>
    </row>
    <row r="591" spans="1:7">
      <c r="A591" s="100">
        <v>590</v>
      </c>
      <c r="B591" s="101" t="s">
        <v>6400</v>
      </c>
      <c r="C591" s="101" t="s">
        <v>6401</v>
      </c>
      <c r="D591" s="101" t="s">
        <v>139</v>
      </c>
      <c r="E591" s="101" t="s">
        <v>1020</v>
      </c>
      <c r="F591" s="101" t="s">
        <v>119</v>
      </c>
      <c r="G591" s="101" t="s">
        <v>10956</v>
      </c>
    </row>
    <row r="592" spans="1:7">
      <c r="A592" s="100">
        <v>591</v>
      </c>
      <c r="B592" s="101" t="s">
        <v>11018</v>
      </c>
      <c r="C592" s="101" t="s">
        <v>11019</v>
      </c>
      <c r="D592" s="101" t="s">
        <v>139</v>
      </c>
      <c r="E592" s="101" t="s">
        <v>227</v>
      </c>
      <c r="F592" s="101" t="s">
        <v>119</v>
      </c>
      <c r="G592" s="101" t="s">
        <v>11834</v>
      </c>
    </row>
    <row r="593" spans="1:7">
      <c r="A593" s="100">
        <v>592</v>
      </c>
      <c r="B593" s="101" t="s">
        <v>657</v>
      </c>
      <c r="C593" s="101" t="s">
        <v>658</v>
      </c>
      <c r="D593" s="101" t="s">
        <v>139</v>
      </c>
      <c r="E593" s="101" t="s">
        <v>273</v>
      </c>
      <c r="F593" s="101" t="s">
        <v>119</v>
      </c>
      <c r="G593" s="101" t="s">
        <v>5848</v>
      </c>
    </row>
    <row r="594" spans="1:7">
      <c r="A594" s="100">
        <v>593</v>
      </c>
      <c r="B594" s="101" t="s">
        <v>11020</v>
      </c>
      <c r="C594" s="101" t="s">
        <v>11021</v>
      </c>
      <c r="D594" s="101" t="s">
        <v>126</v>
      </c>
      <c r="E594" s="101" t="s">
        <v>5147</v>
      </c>
      <c r="F594" s="101" t="s">
        <v>119</v>
      </c>
      <c r="G594" s="101" t="s">
        <v>11834</v>
      </c>
    </row>
    <row r="595" spans="1:7">
      <c r="A595" s="100">
        <v>594</v>
      </c>
      <c r="B595" s="101" t="s">
        <v>6402</v>
      </c>
      <c r="C595" s="101" t="s">
        <v>6403</v>
      </c>
      <c r="D595" s="101" t="s">
        <v>126</v>
      </c>
      <c r="E595" s="101" t="s">
        <v>200</v>
      </c>
      <c r="F595" s="101" t="s">
        <v>119</v>
      </c>
      <c r="G595" s="101" t="s">
        <v>10956</v>
      </c>
    </row>
    <row r="596" spans="1:7">
      <c r="A596" s="100">
        <v>595</v>
      </c>
      <c r="B596" s="101" t="s">
        <v>660</v>
      </c>
      <c r="C596" s="101" t="s">
        <v>661</v>
      </c>
      <c r="D596" s="101" t="s">
        <v>139</v>
      </c>
      <c r="E596" s="101" t="s">
        <v>162</v>
      </c>
      <c r="F596" s="101" t="s">
        <v>119</v>
      </c>
      <c r="G596" s="101" t="s">
        <v>5848</v>
      </c>
    </row>
    <row r="597" spans="1:7">
      <c r="A597" s="100">
        <v>596</v>
      </c>
      <c r="B597" s="101" t="s">
        <v>11022</v>
      </c>
      <c r="C597" s="101" t="s">
        <v>11023</v>
      </c>
      <c r="D597" s="101" t="s">
        <v>117</v>
      </c>
      <c r="E597" s="101" t="s">
        <v>367</v>
      </c>
      <c r="F597" s="101" t="s">
        <v>119</v>
      </c>
      <c r="G597" s="101" t="s">
        <v>11834</v>
      </c>
    </row>
    <row r="598" spans="1:7">
      <c r="A598" s="100">
        <v>597</v>
      </c>
      <c r="B598" s="101" t="s">
        <v>6404</v>
      </c>
      <c r="C598" s="101" t="s">
        <v>6405</v>
      </c>
      <c r="D598" s="101" t="s">
        <v>165</v>
      </c>
      <c r="E598" s="101" t="s">
        <v>417</v>
      </c>
      <c r="F598" s="101" t="s">
        <v>119</v>
      </c>
      <c r="G598" s="101" t="s">
        <v>10956</v>
      </c>
    </row>
    <row r="599" spans="1:7">
      <c r="A599" s="100">
        <v>598</v>
      </c>
      <c r="B599" s="101" t="s">
        <v>662</v>
      </c>
      <c r="C599" s="101" t="s">
        <v>663</v>
      </c>
      <c r="D599" s="101" t="s">
        <v>139</v>
      </c>
      <c r="E599" s="101" t="s">
        <v>273</v>
      </c>
      <c r="F599" s="101" t="s">
        <v>119</v>
      </c>
      <c r="G599" s="101" t="s">
        <v>5848</v>
      </c>
    </row>
    <row r="600" spans="1:7">
      <c r="A600" s="100">
        <v>599</v>
      </c>
      <c r="B600" s="101" t="s">
        <v>664</v>
      </c>
      <c r="C600" s="101" t="s">
        <v>665</v>
      </c>
      <c r="D600" s="101" t="s">
        <v>139</v>
      </c>
      <c r="E600" s="101" t="s">
        <v>273</v>
      </c>
      <c r="F600" s="101" t="s">
        <v>119</v>
      </c>
      <c r="G600" s="101" t="s">
        <v>5848</v>
      </c>
    </row>
    <row r="601" spans="1:7">
      <c r="A601" s="100">
        <v>600</v>
      </c>
      <c r="B601" s="101" t="s">
        <v>666</v>
      </c>
      <c r="C601" s="101" t="s">
        <v>667</v>
      </c>
      <c r="D601" s="101" t="s">
        <v>165</v>
      </c>
      <c r="E601" s="101" t="s">
        <v>194</v>
      </c>
      <c r="F601" s="101" t="s">
        <v>119</v>
      </c>
      <c r="G601" s="101" t="s">
        <v>5848</v>
      </c>
    </row>
    <row r="602" spans="1:7">
      <c r="A602" s="100">
        <v>601</v>
      </c>
      <c r="B602" s="101" t="s">
        <v>6406</v>
      </c>
      <c r="C602" s="101" t="s">
        <v>6407</v>
      </c>
      <c r="D602" s="101" t="s">
        <v>165</v>
      </c>
      <c r="E602" s="101" t="s">
        <v>194</v>
      </c>
      <c r="F602" s="101" t="s">
        <v>119</v>
      </c>
      <c r="G602" s="101" t="s">
        <v>10956</v>
      </c>
    </row>
    <row r="603" spans="1:7">
      <c r="A603" s="100">
        <v>602</v>
      </c>
      <c r="B603" s="101" t="s">
        <v>6408</v>
      </c>
      <c r="C603" s="101" t="s">
        <v>6409</v>
      </c>
      <c r="D603" s="101" t="s">
        <v>143</v>
      </c>
      <c r="E603" s="101" t="s">
        <v>327</v>
      </c>
      <c r="F603" s="101" t="s">
        <v>119</v>
      </c>
      <c r="G603" s="101" t="s">
        <v>10956</v>
      </c>
    </row>
    <row r="604" spans="1:7">
      <c r="A604" s="100">
        <v>603</v>
      </c>
      <c r="B604" s="101" t="s">
        <v>6410</v>
      </c>
      <c r="C604" s="101" t="s">
        <v>6411</v>
      </c>
      <c r="D604" s="101" t="s">
        <v>126</v>
      </c>
      <c r="E604" s="101" t="s">
        <v>245</v>
      </c>
      <c r="F604" s="101" t="s">
        <v>119</v>
      </c>
      <c r="G604" s="101" t="s">
        <v>10956</v>
      </c>
    </row>
    <row r="605" spans="1:7">
      <c r="A605" s="100">
        <v>604</v>
      </c>
      <c r="B605" s="101" t="s">
        <v>668</v>
      </c>
      <c r="C605" s="101" t="s">
        <v>669</v>
      </c>
      <c r="D605" s="101" t="s">
        <v>117</v>
      </c>
      <c r="E605" s="101" t="s">
        <v>118</v>
      </c>
      <c r="F605" s="101" t="s">
        <v>119</v>
      </c>
      <c r="G605" s="101" t="s">
        <v>5848</v>
      </c>
    </row>
    <row r="606" spans="1:7">
      <c r="A606" s="100">
        <v>605</v>
      </c>
      <c r="B606" s="101" t="s">
        <v>6412</v>
      </c>
      <c r="C606" s="101" t="s">
        <v>6413</v>
      </c>
      <c r="D606" s="101" t="s">
        <v>126</v>
      </c>
      <c r="E606" s="101" t="s">
        <v>935</v>
      </c>
      <c r="F606" s="101" t="s">
        <v>119</v>
      </c>
      <c r="G606" s="101" t="s">
        <v>10956</v>
      </c>
    </row>
    <row r="607" spans="1:7">
      <c r="A607" s="100">
        <v>606</v>
      </c>
      <c r="B607" s="101" t="s">
        <v>670</v>
      </c>
      <c r="C607" s="101" t="s">
        <v>671</v>
      </c>
      <c r="D607" s="101" t="s">
        <v>139</v>
      </c>
      <c r="E607" s="101" t="s">
        <v>308</v>
      </c>
      <c r="F607" s="101" t="s">
        <v>119</v>
      </c>
      <c r="G607" s="101" t="s">
        <v>5848</v>
      </c>
    </row>
    <row r="608" spans="1:7">
      <c r="A608" s="100">
        <v>607</v>
      </c>
      <c r="B608" s="101" t="s">
        <v>6414</v>
      </c>
      <c r="C608" s="101" t="s">
        <v>6415</v>
      </c>
      <c r="D608" s="101" t="s">
        <v>117</v>
      </c>
      <c r="E608" s="101" t="s">
        <v>448</v>
      </c>
      <c r="F608" s="101" t="s">
        <v>119</v>
      </c>
      <c r="G608" s="101" t="s">
        <v>10956</v>
      </c>
    </row>
    <row r="609" spans="1:7">
      <c r="A609" s="100">
        <v>608</v>
      </c>
      <c r="B609" s="101" t="s">
        <v>672</v>
      </c>
      <c r="C609" s="101" t="s">
        <v>673</v>
      </c>
      <c r="D609" s="101" t="s">
        <v>139</v>
      </c>
      <c r="E609" s="101" t="s">
        <v>140</v>
      </c>
      <c r="F609" s="101" t="s">
        <v>119</v>
      </c>
      <c r="G609" s="101" t="s">
        <v>5848</v>
      </c>
    </row>
    <row r="610" spans="1:7">
      <c r="A610" s="100">
        <v>609</v>
      </c>
      <c r="B610" s="101" t="s">
        <v>674</v>
      </c>
      <c r="C610" s="101" t="s">
        <v>675</v>
      </c>
      <c r="D610" s="101" t="s">
        <v>139</v>
      </c>
      <c r="E610" s="101" t="s">
        <v>273</v>
      </c>
      <c r="F610" s="101" t="s">
        <v>119</v>
      </c>
      <c r="G610" s="101" t="s">
        <v>5848</v>
      </c>
    </row>
    <row r="611" spans="1:7">
      <c r="A611" s="100">
        <v>610</v>
      </c>
      <c r="B611" s="101" t="s">
        <v>6416</v>
      </c>
      <c r="C611" s="101" t="s">
        <v>6417</v>
      </c>
      <c r="D611" s="101" t="s">
        <v>139</v>
      </c>
      <c r="E611" s="101" t="s">
        <v>1020</v>
      </c>
      <c r="F611" s="101" t="s">
        <v>119</v>
      </c>
      <c r="G611" s="101" t="s">
        <v>10956</v>
      </c>
    </row>
    <row r="612" spans="1:7">
      <c r="A612" s="100">
        <v>611</v>
      </c>
      <c r="B612" s="101" t="s">
        <v>6418</v>
      </c>
      <c r="C612" s="101" t="s">
        <v>6419</v>
      </c>
      <c r="D612" s="101" t="s">
        <v>151</v>
      </c>
      <c r="E612" s="101" t="s">
        <v>511</v>
      </c>
      <c r="F612" s="101" t="s">
        <v>188</v>
      </c>
      <c r="G612" s="101" t="s">
        <v>10956</v>
      </c>
    </row>
    <row r="613" spans="1:7">
      <c r="A613" s="100">
        <v>612</v>
      </c>
      <c r="B613" s="101" t="s">
        <v>6420</v>
      </c>
      <c r="C613" s="101" t="s">
        <v>6421</v>
      </c>
      <c r="D613" s="101" t="s">
        <v>122</v>
      </c>
      <c r="E613" s="101" t="s">
        <v>436</v>
      </c>
      <c r="F613" s="101" t="s">
        <v>119</v>
      </c>
      <c r="G613" s="101" t="s">
        <v>10956</v>
      </c>
    </row>
    <row r="614" spans="1:7">
      <c r="A614" s="100">
        <v>613</v>
      </c>
      <c r="B614" s="101" t="s">
        <v>676</v>
      </c>
      <c r="C614" s="101" t="s">
        <v>677</v>
      </c>
      <c r="D614" s="101" t="s">
        <v>143</v>
      </c>
      <c r="E614" s="101" t="s">
        <v>144</v>
      </c>
      <c r="F614" s="101" t="s">
        <v>119</v>
      </c>
      <c r="G614" s="101" t="s">
        <v>5848</v>
      </c>
    </row>
    <row r="615" spans="1:7">
      <c r="A615" s="100">
        <v>614</v>
      </c>
      <c r="B615" s="101" t="s">
        <v>678</v>
      </c>
      <c r="C615" s="101" t="s">
        <v>679</v>
      </c>
      <c r="D615" s="101" t="s">
        <v>151</v>
      </c>
      <c r="E615" s="101" t="s">
        <v>680</v>
      </c>
      <c r="F615" s="101" t="s">
        <v>119</v>
      </c>
      <c r="G615" s="101" t="s">
        <v>5848</v>
      </c>
    </row>
    <row r="616" spans="1:7">
      <c r="A616" s="100">
        <v>615</v>
      </c>
      <c r="B616" s="101" t="s">
        <v>6422</v>
      </c>
      <c r="C616" s="101" t="s">
        <v>6423</v>
      </c>
      <c r="D616" s="101" t="s">
        <v>139</v>
      </c>
      <c r="E616" s="101" t="s">
        <v>258</v>
      </c>
      <c r="F616" s="101" t="s">
        <v>119</v>
      </c>
      <c r="G616" s="101" t="s">
        <v>10956</v>
      </c>
    </row>
    <row r="617" spans="1:7">
      <c r="A617" s="100">
        <v>616</v>
      </c>
      <c r="B617" s="101" t="s">
        <v>6424</v>
      </c>
      <c r="C617" s="101" t="s">
        <v>6425</v>
      </c>
      <c r="D617" s="101" t="s">
        <v>139</v>
      </c>
      <c r="E617" s="101" t="s">
        <v>258</v>
      </c>
      <c r="F617" s="101" t="s">
        <v>119</v>
      </c>
      <c r="G617" s="101" t="s">
        <v>10956</v>
      </c>
    </row>
    <row r="618" spans="1:7">
      <c r="A618" s="100">
        <v>617</v>
      </c>
      <c r="B618" s="101" t="s">
        <v>681</v>
      </c>
      <c r="C618" s="101" t="s">
        <v>682</v>
      </c>
      <c r="D618" s="101" t="s">
        <v>139</v>
      </c>
      <c r="E618" s="101" t="s">
        <v>185</v>
      </c>
      <c r="F618" s="101" t="s">
        <v>119</v>
      </c>
      <c r="G618" s="101" t="s">
        <v>5848</v>
      </c>
    </row>
    <row r="619" spans="1:7">
      <c r="A619" s="100">
        <v>618</v>
      </c>
      <c r="B619" s="101" t="s">
        <v>6426</v>
      </c>
      <c r="C619" s="101" t="s">
        <v>6427</v>
      </c>
      <c r="D619" s="101" t="s">
        <v>126</v>
      </c>
      <c r="E619" s="101" t="s">
        <v>701</v>
      </c>
      <c r="F619" s="101" t="s">
        <v>119</v>
      </c>
      <c r="G619" s="101" t="s">
        <v>10956</v>
      </c>
    </row>
    <row r="620" spans="1:7">
      <c r="A620" s="100">
        <v>619</v>
      </c>
      <c r="B620" s="101" t="s">
        <v>683</v>
      </c>
      <c r="C620" s="101" t="s">
        <v>684</v>
      </c>
      <c r="D620" s="101" t="s">
        <v>139</v>
      </c>
      <c r="E620" s="101" t="s">
        <v>185</v>
      </c>
      <c r="F620" s="101" t="s">
        <v>119</v>
      </c>
      <c r="G620" s="101" t="s">
        <v>5848</v>
      </c>
    </row>
    <row r="621" spans="1:7">
      <c r="A621" s="100">
        <v>620</v>
      </c>
      <c r="B621" s="101" t="s">
        <v>685</v>
      </c>
      <c r="C621" s="101" t="s">
        <v>686</v>
      </c>
      <c r="D621" s="101" t="s">
        <v>139</v>
      </c>
      <c r="E621" s="101" t="s">
        <v>610</v>
      </c>
      <c r="F621" s="101" t="s">
        <v>687</v>
      </c>
      <c r="G621" s="101" t="s">
        <v>5848</v>
      </c>
    </row>
    <row r="622" spans="1:7">
      <c r="A622" s="100">
        <v>621</v>
      </c>
      <c r="B622" s="101" t="s">
        <v>688</v>
      </c>
      <c r="C622" s="101" t="s">
        <v>689</v>
      </c>
      <c r="D622" s="101" t="s">
        <v>139</v>
      </c>
      <c r="E622" s="101" t="s">
        <v>690</v>
      </c>
      <c r="F622" s="101" t="s">
        <v>119</v>
      </c>
      <c r="G622" s="101" t="s">
        <v>5848</v>
      </c>
    </row>
    <row r="623" spans="1:7">
      <c r="A623" s="100">
        <v>622</v>
      </c>
      <c r="B623" s="101" t="s">
        <v>6428</v>
      </c>
      <c r="C623" s="101" t="s">
        <v>6429</v>
      </c>
      <c r="D623" s="101" t="s">
        <v>139</v>
      </c>
      <c r="E623" s="101" t="s">
        <v>258</v>
      </c>
      <c r="F623" s="101" t="s">
        <v>119</v>
      </c>
      <c r="G623" s="101" t="s">
        <v>10956</v>
      </c>
    </row>
    <row r="624" spans="1:7">
      <c r="A624" s="100">
        <v>623</v>
      </c>
      <c r="B624" s="101" t="s">
        <v>11024</v>
      </c>
      <c r="C624" s="101" t="s">
        <v>11025</v>
      </c>
      <c r="D624" s="101" t="s">
        <v>139</v>
      </c>
      <c r="E624" s="101" t="s">
        <v>185</v>
      </c>
      <c r="F624" s="101" t="s">
        <v>119</v>
      </c>
      <c r="G624" s="101" t="s">
        <v>11834</v>
      </c>
    </row>
    <row r="625" spans="1:7">
      <c r="A625" s="100">
        <v>624</v>
      </c>
      <c r="B625" s="101" t="s">
        <v>691</v>
      </c>
      <c r="C625" s="101" t="s">
        <v>692</v>
      </c>
      <c r="D625" s="101" t="s">
        <v>139</v>
      </c>
      <c r="E625" s="101" t="s">
        <v>185</v>
      </c>
      <c r="F625" s="101" t="s">
        <v>119</v>
      </c>
      <c r="G625" s="101" t="s">
        <v>5848</v>
      </c>
    </row>
    <row r="626" spans="1:7">
      <c r="A626" s="100">
        <v>625</v>
      </c>
      <c r="B626" s="101" t="s">
        <v>693</v>
      </c>
      <c r="C626" s="101" t="s">
        <v>694</v>
      </c>
      <c r="D626" s="101" t="s">
        <v>151</v>
      </c>
      <c r="E626" s="101" t="s">
        <v>217</v>
      </c>
      <c r="F626" s="101" t="s">
        <v>119</v>
      </c>
      <c r="G626" s="101" t="s">
        <v>5848</v>
      </c>
    </row>
    <row r="627" spans="1:7">
      <c r="A627" s="100">
        <v>626</v>
      </c>
      <c r="B627" s="101" t="s">
        <v>695</v>
      </c>
      <c r="C627" s="101" t="s">
        <v>696</v>
      </c>
      <c r="D627" s="101" t="s">
        <v>143</v>
      </c>
      <c r="E627" s="101" t="s">
        <v>144</v>
      </c>
      <c r="F627" s="101" t="s">
        <v>119</v>
      </c>
      <c r="G627" s="101" t="s">
        <v>5848</v>
      </c>
    </row>
    <row r="628" spans="1:7">
      <c r="A628" s="100">
        <v>627</v>
      </c>
      <c r="B628" s="101" t="s">
        <v>6430</v>
      </c>
      <c r="C628" s="101" t="s">
        <v>6431</v>
      </c>
      <c r="D628" s="101" t="s">
        <v>139</v>
      </c>
      <c r="E628" s="101" t="s">
        <v>3060</v>
      </c>
      <c r="F628" s="101" t="s">
        <v>119</v>
      </c>
      <c r="G628" s="101" t="s">
        <v>10956</v>
      </c>
    </row>
    <row r="629" spans="1:7">
      <c r="A629" s="100">
        <v>628</v>
      </c>
      <c r="B629" s="101" t="s">
        <v>6432</v>
      </c>
      <c r="C629" s="101" t="s">
        <v>6433</v>
      </c>
      <c r="D629" s="101" t="s">
        <v>126</v>
      </c>
      <c r="E629" s="101" t="s">
        <v>962</v>
      </c>
      <c r="F629" s="101" t="s">
        <v>119</v>
      </c>
      <c r="G629" s="101" t="s">
        <v>10956</v>
      </c>
    </row>
    <row r="630" spans="1:7">
      <c r="A630" s="100">
        <v>629</v>
      </c>
      <c r="B630" s="101" t="s">
        <v>697</v>
      </c>
      <c r="C630" s="101" t="s">
        <v>698</v>
      </c>
      <c r="D630" s="101" t="s">
        <v>143</v>
      </c>
      <c r="E630" s="101" t="s">
        <v>433</v>
      </c>
      <c r="F630" s="101" t="s">
        <v>119</v>
      </c>
      <c r="G630" s="101" t="s">
        <v>5848</v>
      </c>
    </row>
    <row r="631" spans="1:7">
      <c r="A631" s="100">
        <v>630</v>
      </c>
      <c r="B631" s="101" t="s">
        <v>699</v>
      </c>
      <c r="C631" s="101" t="s">
        <v>700</v>
      </c>
      <c r="D631" s="101" t="s">
        <v>126</v>
      </c>
      <c r="E631" s="101" t="s">
        <v>516</v>
      </c>
      <c r="F631" s="101" t="s">
        <v>119</v>
      </c>
      <c r="G631" s="101" t="s">
        <v>5848</v>
      </c>
    </row>
    <row r="632" spans="1:7">
      <c r="A632" s="100">
        <v>631</v>
      </c>
      <c r="B632" s="101" t="s">
        <v>702</v>
      </c>
      <c r="C632" s="101" t="s">
        <v>703</v>
      </c>
      <c r="D632" s="101" t="s">
        <v>139</v>
      </c>
      <c r="E632" s="101" t="s">
        <v>273</v>
      </c>
      <c r="F632" s="101" t="s">
        <v>119</v>
      </c>
      <c r="G632" s="101" t="s">
        <v>5848</v>
      </c>
    </row>
    <row r="633" spans="1:7">
      <c r="A633" s="100">
        <v>632</v>
      </c>
      <c r="B633" s="101" t="s">
        <v>704</v>
      </c>
      <c r="C633" s="101" t="s">
        <v>705</v>
      </c>
      <c r="D633" s="101" t="s">
        <v>151</v>
      </c>
      <c r="E633" s="101" t="s">
        <v>706</v>
      </c>
      <c r="F633" s="101" t="s">
        <v>119</v>
      </c>
      <c r="G633" s="101" t="s">
        <v>5848</v>
      </c>
    </row>
    <row r="634" spans="1:7">
      <c r="A634" s="100">
        <v>633</v>
      </c>
      <c r="B634" s="101" t="s">
        <v>707</v>
      </c>
      <c r="C634" s="101" t="s">
        <v>708</v>
      </c>
      <c r="D634" s="101" t="s">
        <v>139</v>
      </c>
      <c r="E634" s="101" t="s">
        <v>185</v>
      </c>
      <c r="F634" s="101" t="s">
        <v>119</v>
      </c>
      <c r="G634" s="101" t="s">
        <v>5848</v>
      </c>
    </row>
    <row r="635" spans="1:7">
      <c r="A635" s="100">
        <v>634</v>
      </c>
      <c r="B635" s="101" t="s">
        <v>709</v>
      </c>
      <c r="C635" s="101" t="s">
        <v>710</v>
      </c>
      <c r="D635" s="101" t="s">
        <v>139</v>
      </c>
      <c r="E635" s="101" t="s">
        <v>227</v>
      </c>
      <c r="F635" s="101" t="s">
        <v>119</v>
      </c>
      <c r="G635" s="101" t="s">
        <v>5848</v>
      </c>
    </row>
    <row r="636" spans="1:7">
      <c r="A636" s="100">
        <v>635</v>
      </c>
      <c r="B636" s="101" t="s">
        <v>711</v>
      </c>
      <c r="C636" s="101" t="s">
        <v>712</v>
      </c>
      <c r="D636" s="101" t="s">
        <v>139</v>
      </c>
      <c r="E636" s="101" t="s">
        <v>439</v>
      </c>
      <c r="F636" s="101" t="s">
        <v>119</v>
      </c>
      <c r="G636" s="101" t="s">
        <v>5848</v>
      </c>
    </row>
    <row r="637" spans="1:7">
      <c r="A637" s="100">
        <v>636</v>
      </c>
      <c r="B637" s="101" t="s">
        <v>713</v>
      </c>
      <c r="C637" s="101" t="s">
        <v>714</v>
      </c>
      <c r="D637" s="101" t="s">
        <v>139</v>
      </c>
      <c r="E637" s="101" t="s">
        <v>227</v>
      </c>
      <c r="F637" s="101" t="s">
        <v>119</v>
      </c>
      <c r="G637" s="101" t="s">
        <v>5848</v>
      </c>
    </row>
    <row r="638" spans="1:7">
      <c r="A638" s="100">
        <v>637</v>
      </c>
      <c r="B638" s="101" t="s">
        <v>12154</v>
      </c>
      <c r="C638" s="101" t="s">
        <v>12155</v>
      </c>
      <c r="D638" s="101" t="s">
        <v>126</v>
      </c>
      <c r="E638" s="101" t="s">
        <v>761</v>
      </c>
      <c r="F638" s="101" t="s">
        <v>119</v>
      </c>
      <c r="G638" s="101" t="s">
        <v>5848</v>
      </c>
    </row>
    <row r="639" spans="1:7">
      <c r="A639" s="100">
        <v>638</v>
      </c>
      <c r="B639" s="101" t="s">
        <v>11026</v>
      </c>
      <c r="C639" s="101" t="s">
        <v>11027</v>
      </c>
      <c r="D639" s="101" t="s">
        <v>139</v>
      </c>
      <c r="E639" s="101" t="s">
        <v>1020</v>
      </c>
      <c r="F639" s="101" t="s">
        <v>119</v>
      </c>
      <c r="G639" s="101" t="s">
        <v>11834</v>
      </c>
    </row>
    <row r="640" spans="1:7">
      <c r="A640" s="100">
        <v>639</v>
      </c>
      <c r="B640" s="101" t="s">
        <v>715</v>
      </c>
      <c r="C640" s="101" t="s">
        <v>716</v>
      </c>
      <c r="D640" s="101" t="s">
        <v>139</v>
      </c>
      <c r="E640" s="101" t="s">
        <v>185</v>
      </c>
      <c r="F640" s="101" t="s">
        <v>119</v>
      </c>
      <c r="G640" s="101" t="s">
        <v>5848</v>
      </c>
    </row>
    <row r="641" spans="1:7">
      <c r="A641" s="100">
        <v>640</v>
      </c>
      <c r="B641" s="101" t="s">
        <v>717</v>
      </c>
      <c r="C641" s="101" t="s">
        <v>718</v>
      </c>
      <c r="D641" s="101" t="s">
        <v>117</v>
      </c>
      <c r="E641" s="101" t="s">
        <v>719</v>
      </c>
      <c r="F641" s="101" t="s">
        <v>119</v>
      </c>
      <c r="G641" s="101" t="s">
        <v>5848</v>
      </c>
    </row>
    <row r="642" spans="1:7">
      <c r="A642" s="100">
        <v>641</v>
      </c>
      <c r="B642" s="101" t="s">
        <v>11028</v>
      </c>
      <c r="C642" s="101" t="s">
        <v>11029</v>
      </c>
      <c r="D642" s="101" t="s">
        <v>139</v>
      </c>
      <c r="E642" s="101" t="s">
        <v>227</v>
      </c>
      <c r="F642" s="101" t="s">
        <v>119</v>
      </c>
      <c r="G642" s="101" t="s">
        <v>11834</v>
      </c>
    </row>
    <row r="643" spans="1:7">
      <c r="A643" s="100">
        <v>642</v>
      </c>
      <c r="B643" s="101" t="s">
        <v>720</v>
      </c>
      <c r="C643" s="101" t="s">
        <v>721</v>
      </c>
      <c r="D643" s="101" t="s">
        <v>122</v>
      </c>
      <c r="E643" s="101" t="s">
        <v>377</v>
      </c>
      <c r="F643" s="101" t="s">
        <v>119</v>
      </c>
      <c r="G643" s="101" t="s">
        <v>5848</v>
      </c>
    </row>
    <row r="644" spans="1:7">
      <c r="A644" s="100">
        <v>643</v>
      </c>
      <c r="B644" s="101" t="s">
        <v>722</v>
      </c>
      <c r="C644" s="101" t="s">
        <v>723</v>
      </c>
      <c r="D644" s="101" t="s">
        <v>139</v>
      </c>
      <c r="E644" s="101" t="s">
        <v>185</v>
      </c>
      <c r="F644" s="101" t="s">
        <v>119</v>
      </c>
      <c r="G644" s="101" t="s">
        <v>5848</v>
      </c>
    </row>
    <row r="645" spans="1:7">
      <c r="A645" s="100">
        <v>644</v>
      </c>
      <c r="B645" s="101" t="s">
        <v>6434</v>
      </c>
      <c r="C645" s="101" t="s">
        <v>6435</v>
      </c>
      <c r="D645" s="101" t="s">
        <v>139</v>
      </c>
      <c r="E645" s="101" t="s">
        <v>258</v>
      </c>
      <c r="F645" s="101" t="s">
        <v>119</v>
      </c>
      <c r="G645" s="101" t="s">
        <v>10956</v>
      </c>
    </row>
    <row r="646" spans="1:7">
      <c r="A646" s="100">
        <v>645</v>
      </c>
      <c r="B646" s="101" t="s">
        <v>11030</v>
      </c>
      <c r="C646" s="101" t="s">
        <v>11031</v>
      </c>
      <c r="D646" s="101" t="s">
        <v>126</v>
      </c>
      <c r="E646" s="101" t="s">
        <v>358</v>
      </c>
      <c r="F646" s="101" t="s">
        <v>288</v>
      </c>
      <c r="G646" s="101" t="s">
        <v>11834</v>
      </c>
    </row>
    <row r="647" spans="1:7">
      <c r="A647" s="100">
        <v>646</v>
      </c>
      <c r="B647" s="101" t="s">
        <v>724</v>
      </c>
      <c r="C647" s="101" t="s">
        <v>725</v>
      </c>
      <c r="D647" s="101" t="s">
        <v>122</v>
      </c>
      <c r="E647" s="101" t="s">
        <v>191</v>
      </c>
      <c r="F647" s="101" t="s">
        <v>544</v>
      </c>
      <c r="G647" s="101" t="s">
        <v>5848</v>
      </c>
    </row>
    <row r="648" spans="1:7">
      <c r="A648" s="100">
        <v>647</v>
      </c>
      <c r="B648" s="101" t="s">
        <v>6436</v>
      </c>
      <c r="C648" s="101" t="s">
        <v>6437</v>
      </c>
      <c r="D648" s="101" t="s">
        <v>165</v>
      </c>
      <c r="E648" s="101" t="s">
        <v>417</v>
      </c>
      <c r="F648" s="101" t="s">
        <v>119</v>
      </c>
      <c r="G648" s="101" t="s">
        <v>10956</v>
      </c>
    </row>
    <row r="649" spans="1:7">
      <c r="A649" s="100">
        <v>648</v>
      </c>
      <c r="B649" s="101" t="s">
        <v>726</v>
      </c>
      <c r="C649" s="101" t="s">
        <v>727</v>
      </c>
      <c r="D649" s="101" t="s">
        <v>143</v>
      </c>
      <c r="E649" s="101" t="s">
        <v>728</v>
      </c>
      <c r="F649" s="101" t="s">
        <v>119</v>
      </c>
      <c r="G649" s="101" t="s">
        <v>5848</v>
      </c>
    </row>
    <row r="650" spans="1:7">
      <c r="A650" s="100">
        <v>649</v>
      </c>
      <c r="B650" s="101" t="s">
        <v>11032</v>
      </c>
      <c r="C650" s="101" t="s">
        <v>11033</v>
      </c>
      <c r="D650" s="101" t="s">
        <v>139</v>
      </c>
      <c r="E650" s="101" t="s">
        <v>185</v>
      </c>
      <c r="F650" s="101" t="s">
        <v>119</v>
      </c>
      <c r="G650" s="101" t="s">
        <v>11834</v>
      </c>
    </row>
    <row r="651" spans="1:7">
      <c r="A651" s="100">
        <v>650</v>
      </c>
      <c r="B651" s="101" t="s">
        <v>729</v>
      </c>
      <c r="C651" s="101" t="s">
        <v>730</v>
      </c>
      <c r="D651" s="101" t="s">
        <v>139</v>
      </c>
      <c r="E651" s="101" t="s">
        <v>185</v>
      </c>
      <c r="F651" s="101" t="s">
        <v>119</v>
      </c>
      <c r="G651" s="101" t="s">
        <v>5848</v>
      </c>
    </row>
    <row r="652" spans="1:7">
      <c r="A652" s="100">
        <v>651</v>
      </c>
      <c r="B652" s="101" t="s">
        <v>12156</v>
      </c>
      <c r="C652" s="101" t="s">
        <v>12157</v>
      </c>
      <c r="D652" s="101" t="s">
        <v>139</v>
      </c>
      <c r="E652" s="101" t="s">
        <v>227</v>
      </c>
      <c r="F652" s="101" t="s">
        <v>119</v>
      </c>
      <c r="G652" s="101" t="s">
        <v>10956</v>
      </c>
    </row>
    <row r="653" spans="1:7">
      <c r="A653" s="100">
        <v>652</v>
      </c>
      <c r="B653" s="101" t="s">
        <v>12158</v>
      </c>
      <c r="C653" s="101" t="s">
        <v>12159</v>
      </c>
      <c r="D653" s="101" t="s">
        <v>139</v>
      </c>
      <c r="E653" s="101" t="s">
        <v>227</v>
      </c>
      <c r="F653" s="101" t="s">
        <v>119</v>
      </c>
      <c r="G653" s="101" t="s">
        <v>10956</v>
      </c>
    </row>
    <row r="654" spans="1:7">
      <c r="A654" s="100">
        <v>653</v>
      </c>
      <c r="B654" s="101" t="s">
        <v>731</v>
      </c>
      <c r="C654" s="101" t="s">
        <v>732</v>
      </c>
      <c r="D654" s="101" t="s">
        <v>126</v>
      </c>
      <c r="E654" s="101" t="s">
        <v>701</v>
      </c>
      <c r="F654" s="101" t="s">
        <v>119</v>
      </c>
      <c r="G654" s="101" t="s">
        <v>5848</v>
      </c>
    </row>
    <row r="655" spans="1:7">
      <c r="A655" s="100">
        <v>654</v>
      </c>
      <c r="B655" s="101" t="s">
        <v>6438</v>
      </c>
      <c r="C655" s="101" t="s">
        <v>6439</v>
      </c>
      <c r="D655" s="101" t="s">
        <v>117</v>
      </c>
      <c r="E655" s="101" t="s">
        <v>5888</v>
      </c>
      <c r="F655" s="101" t="s">
        <v>188</v>
      </c>
      <c r="G655" s="101" t="s">
        <v>10956</v>
      </c>
    </row>
    <row r="656" spans="1:7">
      <c r="A656" s="100">
        <v>655</v>
      </c>
      <c r="B656" s="101" t="s">
        <v>6440</v>
      </c>
      <c r="C656" s="101" t="s">
        <v>6441</v>
      </c>
      <c r="D656" s="101" t="s">
        <v>126</v>
      </c>
      <c r="E656" s="101" t="s">
        <v>516</v>
      </c>
      <c r="F656" s="101" t="s">
        <v>119</v>
      </c>
      <c r="G656" s="101" t="s">
        <v>10956</v>
      </c>
    </row>
    <row r="657" spans="1:7">
      <c r="A657" s="100">
        <v>656</v>
      </c>
      <c r="B657" s="101" t="s">
        <v>733</v>
      </c>
      <c r="C657" s="101" t="s">
        <v>734</v>
      </c>
      <c r="D657" s="101" t="s">
        <v>139</v>
      </c>
      <c r="E657" s="101" t="s">
        <v>185</v>
      </c>
      <c r="F657" s="101" t="s">
        <v>119</v>
      </c>
      <c r="G657" s="101" t="s">
        <v>5848</v>
      </c>
    </row>
    <row r="658" spans="1:7">
      <c r="A658" s="100">
        <v>657</v>
      </c>
      <c r="B658" s="101" t="s">
        <v>735</v>
      </c>
      <c r="C658" s="101" t="s">
        <v>736</v>
      </c>
      <c r="D658" s="101" t="s">
        <v>139</v>
      </c>
      <c r="E658" s="101" t="s">
        <v>273</v>
      </c>
      <c r="F658" s="101" t="s">
        <v>119</v>
      </c>
      <c r="G658" s="101" t="s">
        <v>5848</v>
      </c>
    </row>
    <row r="659" spans="1:7">
      <c r="A659" s="100">
        <v>658</v>
      </c>
      <c r="B659" s="101" t="s">
        <v>737</v>
      </c>
      <c r="C659" s="101" t="s">
        <v>738</v>
      </c>
      <c r="D659" s="101" t="s">
        <v>126</v>
      </c>
      <c r="E659" s="101" t="s">
        <v>739</v>
      </c>
      <c r="F659" s="101" t="s">
        <v>119</v>
      </c>
      <c r="G659" s="101" t="s">
        <v>5848</v>
      </c>
    </row>
    <row r="660" spans="1:7">
      <c r="A660" s="100">
        <v>659</v>
      </c>
      <c r="B660" s="101" t="s">
        <v>6442</v>
      </c>
      <c r="C660" s="101" t="s">
        <v>6443</v>
      </c>
      <c r="D660" s="101" t="s">
        <v>165</v>
      </c>
      <c r="E660" s="101" t="s">
        <v>417</v>
      </c>
      <c r="F660" s="101" t="s">
        <v>119</v>
      </c>
      <c r="G660" s="101" t="s">
        <v>10956</v>
      </c>
    </row>
    <row r="661" spans="1:7">
      <c r="A661" s="100">
        <v>660</v>
      </c>
      <c r="B661" s="101" t="s">
        <v>740</v>
      </c>
      <c r="C661" s="101" t="s">
        <v>741</v>
      </c>
      <c r="D661" s="101" t="s">
        <v>139</v>
      </c>
      <c r="E661" s="101" t="s">
        <v>227</v>
      </c>
      <c r="F661" s="101" t="s">
        <v>119</v>
      </c>
      <c r="G661" s="101" t="s">
        <v>5848</v>
      </c>
    </row>
    <row r="662" spans="1:7">
      <c r="A662" s="100">
        <v>661</v>
      </c>
      <c r="B662" s="101" t="s">
        <v>742</v>
      </c>
      <c r="C662" s="101" t="s">
        <v>743</v>
      </c>
      <c r="D662" s="101" t="s">
        <v>139</v>
      </c>
      <c r="E662" s="101" t="s">
        <v>227</v>
      </c>
      <c r="F662" s="101" t="s">
        <v>119</v>
      </c>
      <c r="G662" s="101" t="s">
        <v>5848</v>
      </c>
    </row>
    <row r="663" spans="1:7">
      <c r="A663" s="100">
        <v>662</v>
      </c>
      <c r="B663" s="101" t="s">
        <v>744</v>
      </c>
      <c r="C663" s="101" t="s">
        <v>745</v>
      </c>
      <c r="D663" s="101" t="s">
        <v>143</v>
      </c>
      <c r="E663" s="101" t="s">
        <v>746</v>
      </c>
      <c r="F663" s="101" t="s">
        <v>136</v>
      </c>
      <c r="G663" s="101" t="s">
        <v>5848</v>
      </c>
    </row>
    <row r="664" spans="1:7">
      <c r="A664" s="100">
        <v>663</v>
      </c>
      <c r="B664" s="101" t="s">
        <v>747</v>
      </c>
      <c r="C664" s="101" t="s">
        <v>748</v>
      </c>
      <c r="D664" s="101" t="s">
        <v>117</v>
      </c>
      <c r="E664" s="101" t="s">
        <v>118</v>
      </c>
      <c r="F664" s="101" t="s">
        <v>119</v>
      </c>
      <c r="G664" s="101" t="s">
        <v>5848</v>
      </c>
    </row>
    <row r="665" spans="1:7">
      <c r="A665" s="100">
        <v>664</v>
      </c>
      <c r="B665" s="101" t="s">
        <v>6444</v>
      </c>
      <c r="C665" s="101" t="s">
        <v>6445</v>
      </c>
      <c r="D665" s="101" t="s">
        <v>165</v>
      </c>
      <c r="E665" s="101" t="s">
        <v>324</v>
      </c>
      <c r="F665" s="101" t="s">
        <v>119</v>
      </c>
      <c r="G665" s="101" t="s">
        <v>10956</v>
      </c>
    </row>
    <row r="666" spans="1:7">
      <c r="A666" s="100">
        <v>665</v>
      </c>
      <c r="B666" s="101" t="s">
        <v>6446</v>
      </c>
      <c r="C666" s="101" t="s">
        <v>6447</v>
      </c>
      <c r="D666" s="101" t="s">
        <v>165</v>
      </c>
      <c r="E666" s="101" t="s">
        <v>285</v>
      </c>
      <c r="F666" s="101" t="s">
        <v>119</v>
      </c>
      <c r="G666" s="101" t="s">
        <v>10956</v>
      </c>
    </row>
    <row r="667" spans="1:7">
      <c r="A667" s="100">
        <v>666</v>
      </c>
      <c r="B667" s="101" t="s">
        <v>6448</v>
      </c>
      <c r="C667" s="101" t="s">
        <v>6449</v>
      </c>
      <c r="D667" s="101" t="s">
        <v>122</v>
      </c>
      <c r="E667" s="101" t="s">
        <v>597</v>
      </c>
      <c r="F667" s="101" t="s">
        <v>119</v>
      </c>
      <c r="G667" s="101" t="s">
        <v>10956</v>
      </c>
    </row>
    <row r="668" spans="1:7">
      <c r="A668" s="100">
        <v>667</v>
      </c>
      <c r="B668" s="101" t="s">
        <v>6450</v>
      </c>
      <c r="C668" s="101" t="s">
        <v>6451</v>
      </c>
      <c r="D668" s="101" t="s">
        <v>126</v>
      </c>
      <c r="E668" s="101" t="s">
        <v>1350</v>
      </c>
      <c r="F668" s="101" t="s">
        <v>119</v>
      </c>
      <c r="G668" s="101" t="s">
        <v>10956</v>
      </c>
    </row>
    <row r="669" spans="1:7">
      <c r="A669" s="100">
        <v>668</v>
      </c>
      <c r="B669" s="101" t="s">
        <v>749</v>
      </c>
      <c r="C669" s="101" t="s">
        <v>750</v>
      </c>
      <c r="D669" s="101" t="s">
        <v>234</v>
      </c>
      <c r="E669" s="101" t="s">
        <v>248</v>
      </c>
      <c r="F669" s="101" t="s">
        <v>288</v>
      </c>
      <c r="G669" s="101" t="s">
        <v>5848</v>
      </c>
    </row>
    <row r="670" spans="1:7">
      <c r="A670" s="100">
        <v>669</v>
      </c>
      <c r="B670" s="101" t="s">
        <v>12160</v>
      </c>
      <c r="C670" s="101" t="s">
        <v>12161</v>
      </c>
      <c r="D670" s="101" t="s">
        <v>117</v>
      </c>
      <c r="E670" s="101" t="s">
        <v>1277</v>
      </c>
      <c r="F670" s="101" t="s">
        <v>119</v>
      </c>
      <c r="G670" s="101" t="s">
        <v>10956</v>
      </c>
    </row>
    <row r="671" spans="1:7">
      <c r="A671" s="100">
        <v>670</v>
      </c>
      <c r="B671" s="101" t="s">
        <v>12162</v>
      </c>
      <c r="C671" s="101" t="s">
        <v>12163</v>
      </c>
      <c r="D671" s="101" t="s">
        <v>139</v>
      </c>
      <c r="E671" s="101" t="s">
        <v>227</v>
      </c>
      <c r="F671" s="101" t="s">
        <v>119</v>
      </c>
      <c r="G671" s="101" t="s">
        <v>10956</v>
      </c>
    </row>
    <row r="672" spans="1:7">
      <c r="A672" s="100">
        <v>671</v>
      </c>
      <c r="B672" s="101" t="s">
        <v>12164</v>
      </c>
      <c r="C672" s="101" t="s">
        <v>12165</v>
      </c>
      <c r="D672" s="101" t="s">
        <v>117</v>
      </c>
      <c r="E672" s="101" t="s">
        <v>5888</v>
      </c>
      <c r="F672" s="101" t="s">
        <v>188</v>
      </c>
      <c r="G672" s="101" t="s">
        <v>5848</v>
      </c>
    </row>
    <row r="673" spans="1:7">
      <c r="A673" s="100">
        <v>672</v>
      </c>
      <c r="B673" s="101" t="s">
        <v>6452</v>
      </c>
      <c r="C673" s="101" t="s">
        <v>6453</v>
      </c>
      <c r="D673" s="101" t="s">
        <v>117</v>
      </c>
      <c r="E673" s="101" t="s">
        <v>1277</v>
      </c>
      <c r="F673" s="101" t="s">
        <v>119</v>
      </c>
      <c r="G673" s="101" t="s">
        <v>10956</v>
      </c>
    </row>
    <row r="674" spans="1:7">
      <c r="A674" s="100">
        <v>673</v>
      </c>
      <c r="B674" s="101" t="s">
        <v>751</v>
      </c>
      <c r="C674" s="101" t="s">
        <v>752</v>
      </c>
      <c r="D674" s="101" t="s">
        <v>139</v>
      </c>
      <c r="E674" s="101" t="s">
        <v>227</v>
      </c>
      <c r="F674" s="101" t="s">
        <v>119</v>
      </c>
      <c r="G674" s="101" t="s">
        <v>5848</v>
      </c>
    </row>
    <row r="675" spans="1:7">
      <c r="A675" s="100">
        <v>674</v>
      </c>
      <c r="B675" s="101" t="s">
        <v>753</v>
      </c>
      <c r="C675" s="101" t="s">
        <v>754</v>
      </c>
      <c r="D675" s="101" t="s">
        <v>126</v>
      </c>
      <c r="E675" s="101" t="s">
        <v>739</v>
      </c>
      <c r="F675" s="101" t="s">
        <v>119</v>
      </c>
      <c r="G675" s="101" t="s">
        <v>5848</v>
      </c>
    </row>
    <row r="676" spans="1:7">
      <c r="A676" s="100">
        <v>675</v>
      </c>
      <c r="B676" s="101" t="s">
        <v>6454</v>
      </c>
      <c r="C676" s="101" t="s">
        <v>12166</v>
      </c>
      <c r="D676" s="101" t="s">
        <v>165</v>
      </c>
      <c r="E676" s="101" t="s">
        <v>194</v>
      </c>
      <c r="F676" s="101" t="s">
        <v>119</v>
      </c>
      <c r="G676" s="101" t="s">
        <v>10956</v>
      </c>
    </row>
    <row r="677" spans="1:7">
      <c r="A677" s="100">
        <v>676</v>
      </c>
      <c r="B677" s="101" t="s">
        <v>6455</v>
      </c>
      <c r="C677" s="101" t="s">
        <v>6456</v>
      </c>
      <c r="D677" s="101" t="s">
        <v>165</v>
      </c>
      <c r="E677" s="101" t="s">
        <v>2567</v>
      </c>
      <c r="F677" s="101" t="s">
        <v>119</v>
      </c>
      <c r="G677" s="101" t="s">
        <v>10956</v>
      </c>
    </row>
    <row r="678" spans="1:7">
      <c r="A678" s="100">
        <v>677</v>
      </c>
      <c r="B678" s="101" t="s">
        <v>755</v>
      </c>
      <c r="C678" s="101" t="s">
        <v>756</v>
      </c>
      <c r="D678" s="101" t="s">
        <v>139</v>
      </c>
      <c r="E678" s="101" t="s">
        <v>227</v>
      </c>
      <c r="F678" s="101" t="s">
        <v>119</v>
      </c>
      <c r="G678" s="101" t="s">
        <v>5848</v>
      </c>
    </row>
    <row r="679" spans="1:7">
      <c r="A679" s="100">
        <v>678</v>
      </c>
      <c r="B679" s="101" t="s">
        <v>6457</v>
      </c>
      <c r="C679" s="101" t="s">
        <v>12167</v>
      </c>
      <c r="D679" s="101" t="s">
        <v>126</v>
      </c>
      <c r="E679" s="101" t="s">
        <v>761</v>
      </c>
      <c r="F679" s="101" t="s">
        <v>119</v>
      </c>
      <c r="G679" s="101" t="s">
        <v>10956</v>
      </c>
    </row>
    <row r="680" spans="1:7">
      <c r="A680" s="100">
        <v>679</v>
      </c>
      <c r="B680" s="101" t="s">
        <v>757</v>
      </c>
      <c r="C680" s="101" t="s">
        <v>758</v>
      </c>
      <c r="D680" s="101" t="s">
        <v>139</v>
      </c>
      <c r="E680" s="101" t="s">
        <v>185</v>
      </c>
      <c r="F680" s="101" t="s">
        <v>119</v>
      </c>
      <c r="G680" s="101" t="s">
        <v>5848</v>
      </c>
    </row>
    <row r="681" spans="1:7">
      <c r="A681" s="100">
        <v>680</v>
      </c>
      <c r="B681" s="101" t="s">
        <v>759</v>
      </c>
      <c r="C681" s="101" t="s">
        <v>760</v>
      </c>
      <c r="D681" s="101" t="s">
        <v>139</v>
      </c>
      <c r="E681" s="101" t="s">
        <v>140</v>
      </c>
      <c r="F681" s="101" t="s">
        <v>119</v>
      </c>
      <c r="G681" s="101" t="s">
        <v>5848</v>
      </c>
    </row>
    <row r="682" spans="1:7">
      <c r="A682" s="100">
        <v>681</v>
      </c>
      <c r="B682" s="101" t="s">
        <v>6458</v>
      </c>
      <c r="C682" s="101" t="s">
        <v>6459</v>
      </c>
      <c r="D682" s="101" t="s">
        <v>139</v>
      </c>
      <c r="E682" s="101" t="s">
        <v>943</v>
      </c>
      <c r="F682" s="101" t="s">
        <v>119</v>
      </c>
      <c r="G682" s="101" t="s">
        <v>10956</v>
      </c>
    </row>
    <row r="683" spans="1:7">
      <c r="A683" s="100">
        <v>682</v>
      </c>
      <c r="B683" s="101" t="s">
        <v>6460</v>
      </c>
      <c r="C683" s="101" t="s">
        <v>6461</v>
      </c>
      <c r="D683" s="101" t="s">
        <v>139</v>
      </c>
      <c r="E683" s="101" t="s">
        <v>140</v>
      </c>
      <c r="F683" s="101" t="s">
        <v>119</v>
      </c>
      <c r="G683" s="101" t="s">
        <v>10956</v>
      </c>
    </row>
    <row r="684" spans="1:7">
      <c r="A684" s="100">
        <v>683</v>
      </c>
      <c r="B684" s="101" t="s">
        <v>762</v>
      </c>
      <c r="C684" s="101" t="s">
        <v>763</v>
      </c>
      <c r="D684" s="101" t="s">
        <v>165</v>
      </c>
      <c r="E684" s="101" t="s">
        <v>353</v>
      </c>
      <c r="F684" s="101" t="s">
        <v>119</v>
      </c>
      <c r="G684" s="101" t="s">
        <v>5848</v>
      </c>
    </row>
    <row r="685" spans="1:7">
      <c r="A685" s="100">
        <v>684</v>
      </c>
      <c r="B685" s="101" t="s">
        <v>764</v>
      </c>
      <c r="C685" s="101" t="s">
        <v>765</v>
      </c>
      <c r="D685" s="101" t="s">
        <v>126</v>
      </c>
      <c r="E685" s="101" t="s">
        <v>245</v>
      </c>
      <c r="F685" s="101" t="s">
        <v>119</v>
      </c>
      <c r="G685" s="101" t="s">
        <v>5848</v>
      </c>
    </row>
    <row r="686" spans="1:7">
      <c r="A686" s="100">
        <v>685</v>
      </c>
      <c r="B686" s="101" t="s">
        <v>766</v>
      </c>
      <c r="C686" s="101" t="s">
        <v>767</v>
      </c>
      <c r="D686" s="101" t="s">
        <v>139</v>
      </c>
      <c r="E686" s="101" t="s">
        <v>227</v>
      </c>
      <c r="F686" s="101" t="s">
        <v>119</v>
      </c>
      <c r="G686" s="101" t="s">
        <v>5848</v>
      </c>
    </row>
    <row r="687" spans="1:7">
      <c r="A687" s="100">
        <v>686</v>
      </c>
      <c r="B687" s="101" t="s">
        <v>768</v>
      </c>
      <c r="C687" s="101" t="s">
        <v>12168</v>
      </c>
      <c r="D687" s="101" t="s">
        <v>234</v>
      </c>
      <c r="E687" s="101" t="s">
        <v>248</v>
      </c>
      <c r="F687" s="101" t="s">
        <v>119</v>
      </c>
      <c r="G687" s="101" t="s">
        <v>5848</v>
      </c>
    </row>
    <row r="688" spans="1:7">
      <c r="A688" s="100">
        <v>687</v>
      </c>
      <c r="B688" s="101" t="s">
        <v>769</v>
      </c>
      <c r="C688" s="101" t="s">
        <v>770</v>
      </c>
      <c r="D688" s="101" t="s">
        <v>151</v>
      </c>
      <c r="E688" s="101" t="s">
        <v>456</v>
      </c>
      <c r="F688" s="101" t="s">
        <v>119</v>
      </c>
      <c r="G688" s="101" t="s">
        <v>5848</v>
      </c>
    </row>
    <row r="689" spans="1:7">
      <c r="A689" s="100">
        <v>688</v>
      </c>
      <c r="B689" s="101" t="s">
        <v>11034</v>
      </c>
      <c r="C689" s="101" t="s">
        <v>11035</v>
      </c>
      <c r="D689" s="101" t="s">
        <v>139</v>
      </c>
      <c r="E689" s="101" t="s">
        <v>258</v>
      </c>
      <c r="F689" s="101" t="s">
        <v>119</v>
      </c>
      <c r="G689" s="101" t="s">
        <v>11834</v>
      </c>
    </row>
    <row r="690" spans="1:7">
      <c r="A690" s="100">
        <v>689</v>
      </c>
      <c r="B690" s="101" t="s">
        <v>771</v>
      </c>
      <c r="C690" s="101" t="s">
        <v>772</v>
      </c>
      <c r="D690" s="101" t="s">
        <v>139</v>
      </c>
      <c r="E690" s="101" t="s">
        <v>185</v>
      </c>
      <c r="F690" s="101" t="s">
        <v>119</v>
      </c>
      <c r="G690" s="101" t="s">
        <v>5848</v>
      </c>
    </row>
    <row r="691" spans="1:7">
      <c r="A691" s="100">
        <v>690</v>
      </c>
      <c r="B691" s="101" t="s">
        <v>6462</v>
      </c>
      <c r="C691" s="101" t="s">
        <v>6463</v>
      </c>
      <c r="D691" s="101" t="s">
        <v>139</v>
      </c>
      <c r="E691" s="101" t="s">
        <v>258</v>
      </c>
      <c r="F691" s="101" t="s">
        <v>119</v>
      </c>
      <c r="G691" s="101" t="s">
        <v>10956</v>
      </c>
    </row>
    <row r="692" spans="1:7">
      <c r="A692" s="100">
        <v>691</v>
      </c>
      <c r="B692" s="101" t="s">
        <v>773</v>
      </c>
      <c r="C692" s="101" t="s">
        <v>774</v>
      </c>
      <c r="D692" s="101" t="s">
        <v>139</v>
      </c>
      <c r="E692" s="101" t="s">
        <v>185</v>
      </c>
      <c r="F692" s="101" t="s">
        <v>119</v>
      </c>
      <c r="G692" s="101" t="s">
        <v>5848</v>
      </c>
    </row>
    <row r="693" spans="1:7">
      <c r="A693" s="100">
        <v>692</v>
      </c>
      <c r="B693" s="101" t="s">
        <v>6464</v>
      </c>
      <c r="C693" s="101" t="s">
        <v>6465</v>
      </c>
      <c r="D693" s="101" t="s">
        <v>139</v>
      </c>
      <c r="E693" s="101" t="s">
        <v>622</v>
      </c>
      <c r="F693" s="101" t="s">
        <v>119</v>
      </c>
      <c r="G693" s="101" t="s">
        <v>10956</v>
      </c>
    </row>
    <row r="694" spans="1:7">
      <c r="A694" s="100">
        <v>693</v>
      </c>
      <c r="B694" s="101" t="s">
        <v>11036</v>
      </c>
      <c r="C694" s="101" t="s">
        <v>11037</v>
      </c>
      <c r="D694" s="101" t="s">
        <v>126</v>
      </c>
      <c r="E694" s="101" t="s">
        <v>200</v>
      </c>
      <c r="F694" s="101" t="s">
        <v>119</v>
      </c>
      <c r="G694" s="101" t="s">
        <v>11834</v>
      </c>
    </row>
    <row r="695" spans="1:7">
      <c r="A695" s="100">
        <v>694</v>
      </c>
      <c r="B695" s="101" t="s">
        <v>6466</v>
      </c>
      <c r="C695" s="101" t="s">
        <v>6467</v>
      </c>
      <c r="D695" s="101" t="s">
        <v>151</v>
      </c>
      <c r="E695" s="101" t="s">
        <v>924</v>
      </c>
      <c r="F695" s="101" t="s">
        <v>119</v>
      </c>
      <c r="G695" s="101" t="s">
        <v>10956</v>
      </c>
    </row>
    <row r="696" spans="1:7">
      <c r="A696" s="100">
        <v>695</v>
      </c>
      <c r="B696" s="101" t="s">
        <v>775</v>
      </c>
      <c r="C696" s="101" t="s">
        <v>776</v>
      </c>
      <c r="D696" s="101" t="s">
        <v>126</v>
      </c>
      <c r="E696" s="101" t="s">
        <v>701</v>
      </c>
      <c r="F696" s="101" t="s">
        <v>119</v>
      </c>
      <c r="G696" s="101" t="s">
        <v>5848</v>
      </c>
    </row>
    <row r="697" spans="1:7">
      <c r="A697" s="100">
        <v>696</v>
      </c>
      <c r="B697" s="101" t="s">
        <v>6468</v>
      </c>
      <c r="C697" s="101" t="s">
        <v>6469</v>
      </c>
      <c r="D697" s="101" t="s">
        <v>139</v>
      </c>
      <c r="E697" s="101" t="s">
        <v>622</v>
      </c>
      <c r="F697" s="101" t="s">
        <v>119</v>
      </c>
      <c r="G697" s="101" t="s">
        <v>10956</v>
      </c>
    </row>
    <row r="698" spans="1:7">
      <c r="A698" s="100">
        <v>697</v>
      </c>
      <c r="B698" s="101" t="s">
        <v>777</v>
      </c>
      <c r="C698" s="101" t="s">
        <v>12169</v>
      </c>
      <c r="D698" s="101" t="s">
        <v>139</v>
      </c>
      <c r="E698" s="101" t="s">
        <v>185</v>
      </c>
      <c r="F698" s="101" t="s">
        <v>119</v>
      </c>
      <c r="G698" s="101" t="s">
        <v>5848</v>
      </c>
    </row>
    <row r="699" spans="1:7">
      <c r="A699" s="100">
        <v>698</v>
      </c>
      <c r="B699" s="101" t="s">
        <v>6470</v>
      </c>
      <c r="C699" s="101" t="s">
        <v>6471</v>
      </c>
      <c r="D699" s="101" t="s">
        <v>139</v>
      </c>
      <c r="E699" s="101" t="s">
        <v>943</v>
      </c>
      <c r="F699" s="101" t="s">
        <v>119</v>
      </c>
      <c r="G699" s="101" t="s">
        <v>10956</v>
      </c>
    </row>
    <row r="700" spans="1:7">
      <c r="A700" s="100">
        <v>699</v>
      </c>
      <c r="B700" s="101" t="s">
        <v>778</v>
      </c>
      <c r="C700" s="101" t="s">
        <v>779</v>
      </c>
      <c r="D700" s="101" t="s">
        <v>126</v>
      </c>
      <c r="E700" s="101" t="s">
        <v>780</v>
      </c>
      <c r="F700" s="101" t="s">
        <v>119</v>
      </c>
      <c r="G700" s="101" t="s">
        <v>5848</v>
      </c>
    </row>
    <row r="701" spans="1:7">
      <c r="A701" s="100">
        <v>700</v>
      </c>
      <c r="B701" s="101" t="s">
        <v>11038</v>
      </c>
      <c r="C701" s="101" t="s">
        <v>11039</v>
      </c>
      <c r="D701" s="101" t="s">
        <v>143</v>
      </c>
      <c r="E701" s="101" t="s">
        <v>433</v>
      </c>
      <c r="F701" s="101" t="s">
        <v>119</v>
      </c>
      <c r="G701" s="101" t="s">
        <v>11834</v>
      </c>
    </row>
    <row r="702" spans="1:7">
      <c r="A702" s="100">
        <v>701</v>
      </c>
      <c r="B702" s="101" t="s">
        <v>6472</v>
      </c>
      <c r="C702" s="101" t="s">
        <v>6473</v>
      </c>
      <c r="D702" s="101" t="s">
        <v>143</v>
      </c>
      <c r="E702" s="101" t="s">
        <v>144</v>
      </c>
      <c r="F702" s="101" t="s">
        <v>136</v>
      </c>
      <c r="G702" s="101" t="s">
        <v>10956</v>
      </c>
    </row>
    <row r="703" spans="1:7">
      <c r="A703" s="100">
        <v>702</v>
      </c>
      <c r="B703" s="101" t="s">
        <v>6474</v>
      </c>
      <c r="C703" s="101" t="s">
        <v>6475</v>
      </c>
      <c r="D703" s="101" t="s">
        <v>126</v>
      </c>
      <c r="E703" s="101" t="s">
        <v>2515</v>
      </c>
      <c r="F703" s="101" t="s">
        <v>119</v>
      </c>
      <c r="G703" s="101" t="s">
        <v>10956</v>
      </c>
    </row>
    <row r="704" spans="1:7">
      <c r="A704" s="100">
        <v>703</v>
      </c>
      <c r="B704" s="101" t="s">
        <v>11040</v>
      </c>
      <c r="C704" s="101" t="s">
        <v>11041</v>
      </c>
      <c r="D704" s="101" t="s">
        <v>139</v>
      </c>
      <c r="E704" s="101" t="s">
        <v>185</v>
      </c>
      <c r="F704" s="101" t="s">
        <v>119</v>
      </c>
      <c r="G704" s="101" t="s">
        <v>11834</v>
      </c>
    </row>
    <row r="705" spans="1:7">
      <c r="A705" s="100">
        <v>704</v>
      </c>
      <c r="B705" s="101" t="s">
        <v>781</v>
      </c>
      <c r="C705" s="101" t="s">
        <v>782</v>
      </c>
      <c r="D705" s="101" t="s">
        <v>139</v>
      </c>
      <c r="E705" s="101" t="s">
        <v>185</v>
      </c>
      <c r="F705" s="101" t="s">
        <v>119</v>
      </c>
      <c r="G705" s="101" t="s">
        <v>5848</v>
      </c>
    </row>
    <row r="706" spans="1:7">
      <c r="A706" s="100">
        <v>705</v>
      </c>
      <c r="B706" s="101" t="s">
        <v>12170</v>
      </c>
      <c r="C706" s="101" t="s">
        <v>12171</v>
      </c>
      <c r="D706" s="101" t="s">
        <v>117</v>
      </c>
      <c r="E706" s="101" t="s">
        <v>1277</v>
      </c>
      <c r="F706" s="101" t="s">
        <v>119</v>
      </c>
      <c r="G706" s="101" t="s">
        <v>10956</v>
      </c>
    </row>
    <row r="707" spans="1:7">
      <c r="A707" s="100">
        <v>706</v>
      </c>
      <c r="B707" s="101" t="s">
        <v>11042</v>
      </c>
      <c r="C707" s="101" t="s">
        <v>11043</v>
      </c>
      <c r="D707" s="101" t="s">
        <v>139</v>
      </c>
      <c r="E707" s="101" t="s">
        <v>185</v>
      </c>
      <c r="F707" s="101" t="s">
        <v>119</v>
      </c>
      <c r="G707" s="101" t="s">
        <v>11834</v>
      </c>
    </row>
    <row r="708" spans="1:7">
      <c r="A708" s="100">
        <v>707</v>
      </c>
      <c r="B708" s="101" t="s">
        <v>783</v>
      </c>
      <c r="C708" s="101" t="s">
        <v>784</v>
      </c>
      <c r="D708" s="101" t="s">
        <v>139</v>
      </c>
      <c r="E708" s="101" t="s">
        <v>140</v>
      </c>
      <c r="F708" s="101" t="s">
        <v>119</v>
      </c>
      <c r="G708" s="101" t="s">
        <v>5848</v>
      </c>
    </row>
    <row r="709" spans="1:7">
      <c r="A709" s="100">
        <v>708</v>
      </c>
      <c r="B709" s="101" t="s">
        <v>6476</v>
      </c>
      <c r="C709" s="101" t="s">
        <v>6477</v>
      </c>
      <c r="D709" s="101" t="s">
        <v>117</v>
      </c>
      <c r="E709" s="101" t="s">
        <v>1341</v>
      </c>
      <c r="F709" s="101" t="s">
        <v>119</v>
      </c>
      <c r="G709" s="101" t="s">
        <v>10956</v>
      </c>
    </row>
    <row r="710" spans="1:7">
      <c r="A710" s="100">
        <v>709</v>
      </c>
      <c r="B710" s="101" t="s">
        <v>785</v>
      </c>
      <c r="C710" s="101" t="s">
        <v>786</v>
      </c>
      <c r="D710" s="101" t="s">
        <v>151</v>
      </c>
      <c r="E710" s="101" t="s">
        <v>511</v>
      </c>
      <c r="F710" s="101" t="s">
        <v>119</v>
      </c>
      <c r="G710" s="101" t="s">
        <v>5848</v>
      </c>
    </row>
    <row r="711" spans="1:7">
      <c r="A711" s="100">
        <v>710</v>
      </c>
      <c r="B711" s="101" t="s">
        <v>787</v>
      </c>
      <c r="C711" s="101" t="s">
        <v>788</v>
      </c>
      <c r="D711" s="101" t="s">
        <v>151</v>
      </c>
      <c r="E711" s="101" t="s">
        <v>789</v>
      </c>
      <c r="F711" s="101" t="s">
        <v>119</v>
      </c>
      <c r="G711" s="101" t="s">
        <v>5848</v>
      </c>
    </row>
    <row r="712" spans="1:7">
      <c r="A712" s="100">
        <v>711</v>
      </c>
      <c r="B712" s="101" t="s">
        <v>6478</v>
      </c>
      <c r="C712" s="101" t="s">
        <v>6479</v>
      </c>
      <c r="D712" s="101" t="s">
        <v>165</v>
      </c>
      <c r="E712" s="101" t="s">
        <v>194</v>
      </c>
      <c r="F712" s="101" t="s">
        <v>119</v>
      </c>
      <c r="G712" s="101" t="s">
        <v>10956</v>
      </c>
    </row>
    <row r="713" spans="1:7">
      <c r="A713" s="100">
        <v>712</v>
      </c>
      <c r="B713" s="101" t="s">
        <v>790</v>
      </c>
      <c r="C713" s="101" t="s">
        <v>791</v>
      </c>
      <c r="D713" s="101" t="s">
        <v>139</v>
      </c>
      <c r="E713" s="101" t="s">
        <v>273</v>
      </c>
      <c r="F713" s="101" t="s">
        <v>119</v>
      </c>
      <c r="G713" s="101" t="s">
        <v>5848</v>
      </c>
    </row>
    <row r="714" spans="1:7">
      <c r="A714" s="100">
        <v>713</v>
      </c>
      <c r="B714" s="101" t="s">
        <v>6480</v>
      </c>
      <c r="C714" s="101" t="s">
        <v>6481</v>
      </c>
      <c r="D714" s="101" t="s">
        <v>165</v>
      </c>
      <c r="E714" s="101" t="s">
        <v>5870</v>
      </c>
      <c r="F714" s="101" t="s">
        <v>119</v>
      </c>
      <c r="G714" s="101" t="s">
        <v>10956</v>
      </c>
    </row>
    <row r="715" spans="1:7">
      <c r="A715" s="100">
        <v>714</v>
      </c>
      <c r="B715" s="101" t="s">
        <v>792</v>
      </c>
      <c r="C715" s="101" t="s">
        <v>12172</v>
      </c>
      <c r="D715" s="101" t="s">
        <v>139</v>
      </c>
      <c r="E715" s="101" t="s">
        <v>227</v>
      </c>
      <c r="F715" s="101" t="s">
        <v>119</v>
      </c>
      <c r="G715" s="101" t="s">
        <v>5848</v>
      </c>
    </row>
    <row r="716" spans="1:7">
      <c r="A716" s="100">
        <v>715</v>
      </c>
      <c r="B716" s="101" t="s">
        <v>793</v>
      </c>
      <c r="C716" s="101" t="s">
        <v>794</v>
      </c>
      <c r="D716" s="101" t="s">
        <v>139</v>
      </c>
      <c r="E716" s="101" t="s">
        <v>185</v>
      </c>
      <c r="F716" s="101" t="s">
        <v>119</v>
      </c>
      <c r="G716" s="101" t="s">
        <v>5848</v>
      </c>
    </row>
    <row r="717" spans="1:7">
      <c r="A717" s="100">
        <v>716</v>
      </c>
      <c r="B717" s="101" t="s">
        <v>795</v>
      </c>
      <c r="C717" s="101" t="s">
        <v>796</v>
      </c>
      <c r="D717" s="101" t="s">
        <v>139</v>
      </c>
      <c r="E717" s="101" t="s">
        <v>316</v>
      </c>
      <c r="F717" s="101" t="s">
        <v>797</v>
      </c>
      <c r="G717" s="101" t="s">
        <v>5848</v>
      </c>
    </row>
    <row r="718" spans="1:7">
      <c r="A718" s="100">
        <v>717</v>
      </c>
      <c r="B718" s="101" t="s">
        <v>798</v>
      </c>
      <c r="C718" s="101" t="s">
        <v>799</v>
      </c>
      <c r="D718" s="101" t="s">
        <v>139</v>
      </c>
      <c r="E718" s="101" t="s">
        <v>610</v>
      </c>
      <c r="F718" s="101" t="s">
        <v>687</v>
      </c>
      <c r="G718" s="101" t="s">
        <v>5848</v>
      </c>
    </row>
    <row r="719" spans="1:7">
      <c r="A719" s="100">
        <v>718</v>
      </c>
      <c r="B719" s="101" t="s">
        <v>6482</v>
      </c>
      <c r="C719" s="101" t="s">
        <v>6483</v>
      </c>
      <c r="D719" s="101" t="s">
        <v>117</v>
      </c>
      <c r="E719" s="101" t="s">
        <v>1277</v>
      </c>
      <c r="F719" s="101" t="s">
        <v>119</v>
      </c>
      <c r="G719" s="101" t="s">
        <v>10956</v>
      </c>
    </row>
    <row r="720" spans="1:7">
      <c r="A720" s="100">
        <v>719</v>
      </c>
      <c r="B720" s="101" t="s">
        <v>800</v>
      </c>
      <c r="C720" s="101" t="s">
        <v>801</v>
      </c>
      <c r="D720" s="101" t="s">
        <v>139</v>
      </c>
      <c r="E720" s="101" t="s">
        <v>273</v>
      </c>
      <c r="F720" s="101" t="s">
        <v>119</v>
      </c>
      <c r="G720" s="101" t="s">
        <v>5848</v>
      </c>
    </row>
    <row r="721" spans="1:7">
      <c r="A721" s="100">
        <v>720</v>
      </c>
      <c r="B721" s="101" t="s">
        <v>802</v>
      </c>
      <c r="C721" s="101" t="s">
        <v>803</v>
      </c>
      <c r="D721" s="101" t="s">
        <v>117</v>
      </c>
      <c r="E721" s="101" t="s">
        <v>118</v>
      </c>
      <c r="F721" s="101" t="s">
        <v>119</v>
      </c>
      <c r="G721" s="101" t="s">
        <v>5848</v>
      </c>
    </row>
    <row r="722" spans="1:7">
      <c r="A722" s="100">
        <v>721</v>
      </c>
      <c r="B722" s="101" t="s">
        <v>11044</v>
      </c>
      <c r="C722" s="101" t="s">
        <v>11045</v>
      </c>
      <c r="D722" s="101" t="s">
        <v>126</v>
      </c>
      <c r="E722" s="101" t="s">
        <v>4822</v>
      </c>
      <c r="F722" s="101" t="s">
        <v>136</v>
      </c>
      <c r="G722" s="101" t="s">
        <v>11834</v>
      </c>
    </row>
    <row r="723" spans="1:7">
      <c r="A723" s="100">
        <v>722</v>
      </c>
      <c r="B723" s="101" t="s">
        <v>804</v>
      </c>
      <c r="C723" s="101" t="s">
        <v>805</v>
      </c>
      <c r="D723" s="101" t="s">
        <v>139</v>
      </c>
      <c r="E723" s="101" t="s">
        <v>592</v>
      </c>
      <c r="F723" s="101" t="s">
        <v>136</v>
      </c>
      <c r="G723" s="101" t="s">
        <v>5848</v>
      </c>
    </row>
    <row r="724" spans="1:7">
      <c r="A724" s="100">
        <v>723</v>
      </c>
      <c r="B724" s="101" t="s">
        <v>806</v>
      </c>
      <c r="C724" s="101" t="s">
        <v>807</v>
      </c>
      <c r="D724" s="101" t="s">
        <v>139</v>
      </c>
      <c r="E724" s="101" t="s">
        <v>381</v>
      </c>
      <c r="F724" s="101" t="s">
        <v>119</v>
      </c>
      <c r="G724" s="101" t="s">
        <v>5848</v>
      </c>
    </row>
    <row r="725" spans="1:7">
      <c r="A725" s="100">
        <v>724</v>
      </c>
      <c r="B725" s="101" t="s">
        <v>6484</v>
      </c>
      <c r="C725" s="101" t="s">
        <v>6485</v>
      </c>
      <c r="D725" s="101" t="s">
        <v>139</v>
      </c>
      <c r="E725" s="101" t="s">
        <v>826</v>
      </c>
      <c r="F725" s="101" t="s">
        <v>119</v>
      </c>
      <c r="G725" s="101" t="s">
        <v>10956</v>
      </c>
    </row>
    <row r="726" spans="1:7">
      <c r="A726" s="100">
        <v>725</v>
      </c>
      <c r="B726" s="101" t="s">
        <v>6486</v>
      </c>
      <c r="C726" s="101" t="s">
        <v>6487</v>
      </c>
      <c r="D726" s="101" t="s">
        <v>165</v>
      </c>
      <c r="E726" s="101" t="s">
        <v>417</v>
      </c>
      <c r="F726" s="101" t="s">
        <v>119</v>
      </c>
      <c r="G726" s="101" t="s">
        <v>10956</v>
      </c>
    </row>
    <row r="727" spans="1:7">
      <c r="A727" s="100">
        <v>726</v>
      </c>
      <c r="B727" s="101" t="s">
        <v>808</v>
      </c>
      <c r="C727" s="101" t="s">
        <v>12173</v>
      </c>
      <c r="D727" s="101" t="s">
        <v>151</v>
      </c>
      <c r="E727" s="101" t="s">
        <v>511</v>
      </c>
      <c r="F727" s="101" t="s">
        <v>119</v>
      </c>
      <c r="G727" s="101" t="s">
        <v>5848</v>
      </c>
    </row>
    <row r="728" spans="1:7">
      <c r="A728" s="100">
        <v>727</v>
      </c>
      <c r="B728" s="101" t="s">
        <v>6488</v>
      </c>
      <c r="C728" s="101" t="s">
        <v>6489</v>
      </c>
      <c r="D728" s="101" t="s">
        <v>139</v>
      </c>
      <c r="E728" s="101" t="s">
        <v>1020</v>
      </c>
      <c r="F728" s="101" t="s">
        <v>119</v>
      </c>
      <c r="G728" s="101" t="s">
        <v>10956</v>
      </c>
    </row>
    <row r="729" spans="1:7">
      <c r="A729" s="100">
        <v>728</v>
      </c>
      <c r="B729" s="101" t="s">
        <v>6490</v>
      </c>
      <c r="C729" s="101" t="s">
        <v>6491</v>
      </c>
      <c r="D729" s="101" t="s">
        <v>165</v>
      </c>
      <c r="E729" s="101" t="s">
        <v>194</v>
      </c>
      <c r="F729" s="101" t="s">
        <v>119</v>
      </c>
      <c r="G729" s="101" t="s">
        <v>10956</v>
      </c>
    </row>
    <row r="730" spans="1:7">
      <c r="A730" s="100">
        <v>729</v>
      </c>
      <c r="B730" s="101" t="s">
        <v>82</v>
      </c>
      <c r="C730" s="101" t="s">
        <v>12174</v>
      </c>
      <c r="D730" s="101" t="s">
        <v>165</v>
      </c>
      <c r="E730" s="101" t="s">
        <v>166</v>
      </c>
      <c r="F730" s="101" t="s">
        <v>119</v>
      </c>
      <c r="G730" s="101" t="s">
        <v>5848</v>
      </c>
    </row>
    <row r="731" spans="1:7">
      <c r="A731" s="100">
        <v>730</v>
      </c>
      <c r="B731" s="101" t="s">
        <v>809</v>
      </c>
      <c r="C731" s="101" t="s">
        <v>810</v>
      </c>
      <c r="D731" s="101" t="s">
        <v>139</v>
      </c>
      <c r="E731" s="101" t="s">
        <v>185</v>
      </c>
      <c r="F731" s="101" t="s">
        <v>119</v>
      </c>
      <c r="G731" s="101" t="s">
        <v>5848</v>
      </c>
    </row>
    <row r="732" spans="1:7">
      <c r="A732" s="100">
        <v>731</v>
      </c>
      <c r="B732" s="101" t="s">
        <v>6492</v>
      </c>
      <c r="C732" s="101" t="s">
        <v>6493</v>
      </c>
      <c r="D732" s="101" t="s">
        <v>139</v>
      </c>
      <c r="E732" s="101" t="s">
        <v>1020</v>
      </c>
      <c r="F732" s="101" t="s">
        <v>119</v>
      </c>
      <c r="G732" s="101" t="s">
        <v>10956</v>
      </c>
    </row>
    <row r="733" spans="1:7">
      <c r="A733" s="100">
        <v>732</v>
      </c>
      <c r="B733" s="101" t="s">
        <v>6494</v>
      </c>
      <c r="C733" s="101" t="s">
        <v>6495</v>
      </c>
      <c r="D733" s="101" t="s">
        <v>139</v>
      </c>
      <c r="E733" s="101" t="s">
        <v>622</v>
      </c>
      <c r="F733" s="101" t="s">
        <v>119</v>
      </c>
      <c r="G733" s="101" t="s">
        <v>10956</v>
      </c>
    </row>
    <row r="734" spans="1:7">
      <c r="A734" s="100">
        <v>733</v>
      </c>
      <c r="B734" s="101" t="s">
        <v>811</v>
      </c>
      <c r="C734" s="101" t="s">
        <v>812</v>
      </c>
      <c r="D734" s="101" t="s">
        <v>139</v>
      </c>
      <c r="E734" s="101" t="s">
        <v>227</v>
      </c>
      <c r="F734" s="101" t="s">
        <v>119</v>
      </c>
      <c r="G734" s="101" t="s">
        <v>5848</v>
      </c>
    </row>
    <row r="735" spans="1:7">
      <c r="A735" s="100">
        <v>734</v>
      </c>
      <c r="B735" s="101" t="s">
        <v>6496</v>
      </c>
      <c r="C735" s="101" t="s">
        <v>6497</v>
      </c>
      <c r="D735" s="101" t="s">
        <v>126</v>
      </c>
      <c r="E735" s="101" t="s">
        <v>761</v>
      </c>
      <c r="F735" s="101" t="s">
        <v>119</v>
      </c>
      <c r="G735" s="101" t="s">
        <v>10956</v>
      </c>
    </row>
    <row r="736" spans="1:7">
      <c r="A736" s="100">
        <v>735</v>
      </c>
      <c r="B736" s="101" t="s">
        <v>6498</v>
      </c>
      <c r="C736" s="101" t="s">
        <v>6497</v>
      </c>
      <c r="D736" s="101" t="s">
        <v>126</v>
      </c>
      <c r="E736" s="101" t="s">
        <v>761</v>
      </c>
      <c r="F736" s="101" t="s">
        <v>119</v>
      </c>
      <c r="G736" s="101" t="s">
        <v>10956</v>
      </c>
    </row>
    <row r="737" spans="1:7">
      <c r="A737" s="100">
        <v>736</v>
      </c>
      <c r="B737" s="101" t="s">
        <v>814</v>
      </c>
      <c r="C737" s="101" t="s">
        <v>815</v>
      </c>
      <c r="D737" s="101" t="s">
        <v>139</v>
      </c>
      <c r="E737" s="101" t="s">
        <v>185</v>
      </c>
      <c r="F737" s="101" t="s">
        <v>119</v>
      </c>
      <c r="G737" s="101" t="s">
        <v>5848</v>
      </c>
    </row>
    <row r="738" spans="1:7">
      <c r="A738" s="100">
        <v>737</v>
      </c>
      <c r="B738" s="101" t="s">
        <v>12175</v>
      </c>
      <c r="C738" s="101" t="s">
        <v>12176</v>
      </c>
      <c r="D738" s="101" t="s">
        <v>139</v>
      </c>
      <c r="E738" s="101" t="s">
        <v>227</v>
      </c>
      <c r="F738" s="101" t="s">
        <v>119</v>
      </c>
      <c r="G738" s="101" t="s">
        <v>5848</v>
      </c>
    </row>
    <row r="739" spans="1:7">
      <c r="A739" s="100">
        <v>738</v>
      </c>
      <c r="B739" s="101" t="s">
        <v>816</v>
      </c>
      <c r="C739" s="101" t="s">
        <v>817</v>
      </c>
      <c r="D739" s="101" t="s">
        <v>139</v>
      </c>
      <c r="E739" s="101" t="s">
        <v>592</v>
      </c>
      <c r="F739" s="101" t="s">
        <v>136</v>
      </c>
      <c r="G739" s="101" t="s">
        <v>5848</v>
      </c>
    </row>
    <row r="740" spans="1:7">
      <c r="A740" s="100">
        <v>739</v>
      </c>
      <c r="B740" s="101" t="s">
        <v>6499</v>
      </c>
      <c r="C740" s="101" t="s">
        <v>6500</v>
      </c>
      <c r="D740" s="101" t="s">
        <v>143</v>
      </c>
      <c r="E740" s="101" t="s">
        <v>433</v>
      </c>
      <c r="F740" s="101" t="s">
        <v>1063</v>
      </c>
      <c r="G740" s="101" t="s">
        <v>10956</v>
      </c>
    </row>
    <row r="741" spans="1:7">
      <c r="A741" s="100">
        <v>740</v>
      </c>
      <c r="B741" s="101" t="s">
        <v>6501</v>
      </c>
      <c r="C741" s="101" t="s">
        <v>6502</v>
      </c>
      <c r="D741" s="101" t="s">
        <v>165</v>
      </c>
      <c r="E741" s="101" t="s">
        <v>166</v>
      </c>
      <c r="F741" s="101" t="s">
        <v>119</v>
      </c>
      <c r="G741" s="101" t="s">
        <v>10956</v>
      </c>
    </row>
    <row r="742" spans="1:7">
      <c r="A742" s="100">
        <v>741</v>
      </c>
      <c r="B742" s="101" t="s">
        <v>11046</v>
      </c>
      <c r="C742" s="101" t="s">
        <v>11047</v>
      </c>
      <c r="D742" s="101" t="s">
        <v>117</v>
      </c>
      <c r="E742" s="101" t="s">
        <v>5888</v>
      </c>
      <c r="F742" s="101" t="s">
        <v>119</v>
      </c>
      <c r="G742" s="101" t="s">
        <v>11834</v>
      </c>
    </row>
    <row r="743" spans="1:7">
      <c r="A743" s="100">
        <v>742</v>
      </c>
      <c r="B743" s="101" t="s">
        <v>818</v>
      </c>
      <c r="C743" s="101" t="s">
        <v>819</v>
      </c>
      <c r="D743" s="101" t="s">
        <v>139</v>
      </c>
      <c r="E743" s="101" t="s">
        <v>185</v>
      </c>
      <c r="F743" s="101" t="s">
        <v>119</v>
      </c>
      <c r="G743" s="101" t="s">
        <v>5848</v>
      </c>
    </row>
    <row r="744" spans="1:7">
      <c r="A744" s="100">
        <v>743</v>
      </c>
      <c r="B744" s="101" t="s">
        <v>820</v>
      </c>
      <c r="C744" s="101" t="s">
        <v>821</v>
      </c>
      <c r="D744" s="101" t="s">
        <v>139</v>
      </c>
      <c r="E744" s="101" t="s">
        <v>227</v>
      </c>
      <c r="F744" s="101" t="s">
        <v>119</v>
      </c>
      <c r="G744" s="101" t="s">
        <v>5848</v>
      </c>
    </row>
    <row r="745" spans="1:7">
      <c r="A745" s="100">
        <v>744</v>
      </c>
      <c r="B745" s="101" t="s">
        <v>6503</v>
      </c>
      <c r="C745" s="101" t="s">
        <v>6504</v>
      </c>
      <c r="D745" s="101" t="s">
        <v>126</v>
      </c>
      <c r="E745" s="101" t="s">
        <v>761</v>
      </c>
      <c r="F745" s="101" t="s">
        <v>119</v>
      </c>
      <c r="G745" s="101" t="s">
        <v>10956</v>
      </c>
    </row>
    <row r="746" spans="1:7">
      <c r="A746" s="100">
        <v>745</v>
      </c>
      <c r="B746" s="101" t="s">
        <v>6505</v>
      </c>
      <c r="C746" s="101" t="s">
        <v>6506</v>
      </c>
      <c r="D746" s="101" t="s">
        <v>139</v>
      </c>
      <c r="E746" s="101" t="s">
        <v>826</v>
      </c>
      <c r="F746" s="101" t="s">
        <v>119</v>
      </c>
      <c r="G746" s="101" t="s">
        <v>10956</v>
      </c>
    </row>
    <row r="747" spans="1:7">
      <c r="A747" s="100">
        <v>746</v>
      </c>
      <c r="B747" s="101" t="s">
        <v>12177</v>
      </c>
      <c r="C747" s="101" t="s">
        <v>12178</v>
      </c>
      <c r="D747" s="101" t="s">
        <v>126</v>
      </c>
      <c r="E747" s="101" t="s">
        <v>245</v>
      </c>
      <c r="F747" s="101" t="s">
        <v>119</v>
      </c>
      <c r="G747" s="101" t="s">
        <v>10956</v>
      </c>
    </row>
    <row r="748" spans="1:7">
      <c r="A748" s="100">
        <v>747</v>
      </c>
      <c r="B748" s="101" t="s">
        <v>822</v>
      </c>
      <c r="C748" s="101" t="s">
        <v>823</v>
      </c>
      <c r="D748" s="101" t="s">
        <v>139</v>
      </c>
      <c r="E748" s="101" t="s">
        <v>439</v>
      </c>
      <c r="F748" s="101" t="s">
        <v>119</v>
      </c>
      <c r="G748" s="101" t="s">
        <v>5848</v>
      </c>
    </row>
    <row r="749" spans="1:7">
      <c r="A749" s="100">
        <v>748</v>
      </c>
      <c r="B749" s="101" t="s">
        <v>6507</v>
      </c>
      <c r="C749" s="101" t="s">
        <v>6508</v>
      </c>
      <c r="D749" s="101" t="s">
        <v>139</v>
      </c>
      <c r="E749" s="101" t="s">
        <v>258</v>
      </c>
      <c r="F749" s="101" t="s">
        <v>119</v>
      </c>
      <c r="G749" s="101" t="s">
        <v>10956</v>
      </c>
    </row>
    <row r="750" spans="1:7">
      <c r="A750" s="100">
        <v>749</v>
      </c>
      <c r="B750" s="101" t="s">
        <v>6509</v>
      </c>
      <c r="C750" s="101" t="s">
        <v>6510</v>
      </c>
      <c r="D750" s="101" t="s">
        <v>139</v>
      </c>
      <c r="E750" s="101" t="s">
        <v>622</v>
      </c>
      <c r="F750" s="101" t="s">
        <v>119</v>
      </c>
      <c r="G750" s="101" t="s">
        <v>10956</v>
      </c>
    </row>
    <row r="751" spans="1:7">
      <c r="A751" s="100">
        <v>750</v>
      </c>
      <c r="B751" s="101" t="s">
        <v>824</v>
      </c>
      <c r="C751" s="101" t="s">
        <v>825</v>
      </c>
      <c r="D751" s="101" t="s">
        <v>139</v>
      </c>
      <c r="E751" s="101" t="s">
        <v>826</v>
      </c>
      <c r="F751" s="101" t="s">
        <v>119</v>
      </c>
      <c r="G751" s="101" t="s">
        <v>5848</v>
      </c>
    </row>
    <row r="752" spans="1:7">
      <c r="A752" s="100">
        <v>751</v>
      </c>
      <c r="B752" s="101" t="s">
        <v>6511</v>
      </c>
      <c r="C752" s="101" t="s">
        <v>6512</v>
      </c>
      <c r="D752" s="101" t="s">
        <v>139</v>
      </c>
      <c r="E752" s="101" t="s">
        <v>1076</v>
      </c>
      <c r="F752" s="101" t="s">
        <v>119</v>
      </c>
      <c r="G752" s="101" t="s">
        <v>10956</v>
      </c>
    </row>
    <row r="753" spans="1:7">
      <c r="A753" s="100">
        <v>752</v>
      </c>
      <c r="B753" s="101" t="s">
        <v>6513</v>
      </c>
      <c r="C753" s="101" t="s">
        <v>6514</v>
      </c>
      <c r="D753" s="101" t="s">
        <v>122</v>
      </c>
      <c r="E753" s="101" t="s">
        <v>377</v>
      </c>
      <c r="F753" s="101" t="s">
        <v>119</v>
      </c>
      <c r="G753" s="101" t="s">
        <v>10956</v>
      </c>
    </row>
    <row r="754" spans="1:7">
      <c r="A754" s="100">
        <v>753</v>
      </c>
      <c r="B754" s="101" t="s">
        <v>827</v>
      </c>
      <c r="C754" s="101" t="s">
        <v>828</v>
      </c>
      <c r="D754" s="101" t="s">
        <v>139</v>
      </c>
      <c r="E754" s="101" t="s">
        <v>227</v>
      </c>
      <c r="F754" s="101" t="s">
        <v>119</v>
      </c>
      <c r="G754" s="101" t="s">
        <v>5848</v>
      </c>
    </row>
    <row r="755" spans="1:7">
      <c r="A755" s="100">
        <v>754</v>
      </c>
      <c r="B755" s="101" t="s">
        <v>12179</v>
      </c>
      <c r="C755" s="101" t="s">
        <v>12180</v>
      </c>
      <c r="D755" s="101" t="s">
        <v>126</v>
      </c>
      <c r="E755" s="101" t="s">
        <v>1526</v>
      </c>
      <c r="F755" s="101" t="s">
        <v>188</v>
      </c>
      <c r="G755" s="101" t="s">
        <v>10956</v>
      </c>
    </row>
    <row r="756" spans="1:7">
      <c r="A756" s="100">
        <v>755</v>
      </c>
      <c r="B756" s="101" t="s">
        <v>6515</v>
      </c>
      <c r="C756" s="101" t="s">
        <v>6516</v>
      </c>
      <c r="D756" s="101" t="s">
        <v>126</v>
      </c>
      <c r="E756" s="101" t="s">
        <v>1454</v>
      </c>
      <c r="F756" s="101" t="s">
        <v>119</v>
      </c>
      <c r="G756" s="101" t="s">
        <v>10956</v>
      </c>
    </row>
    <row r="757" spans="1:7">
      <c r="A757" s="100">
        <v>756</v>
      </c>
      <c r="B757" s="101" t="s">
        <v>6517</v>
      </c>
      <c r="C757" s="101" t="s">
        <v>6518</v>
      </c>
      <c r="D757" s="101" t="s">
        <v>122</v>
      </c>
      <c r="E757" s="101" t="s">
        <v>191</v>
      </c>
      <c r="F757" s="101" t="s">
        <v>119</v>
      </c>
      <c r="G757" s="101" t="s">
        <v>10956</v>
      </c>
    </row>
    <row r="758" spans="1:7">
      <c r="A758" s="100">
        <v>757</v>
      </c>
      <c r="B758" s="101" t="s">
        <v>6519</v>
      </c>
      <c r="C758" s="101" t="s">
        <v>6520</v>
      </c>
      <c r="D758" s="101" t="s">
        <v>151</v>
      </c>
      <c r="E758" s="101" t="s">
        <v>924</v>
      </c>
      <c r="F758" s="101" t="s">
        <v>119</v>
      </c>
      <c r="G758" s="101" t="s">
        <v>10956</v>
      </c>
    </row>
    <row r="759" spans="1:7">
      <c r="A759" s="100">
        <v>758</v>
      </c>
      <c r="B759" s="101" t="s">
        <v>12181</v>
      </c>
      <c r="C759" s="101" t="s">
        <v>12182</v>
      </c>
      <c r="D759" s="101" t="s">
        <v>151</v>
      </c>
      <c r="E759" s="101" t="s">
        <v>169</v>
      </c>
      <c r="F759" s="101" t="s">
        <v>188</v>
      </c>
      <c r="G759" s="101" t="s">
        <v>5848</v>
      </c>
    </row>
    <row r="760" spans="1:7">
      <c r="A760" s="100">
        <v>759</v>
      </c>
      <c r="B760" s="101" t="s">
        <v>829</v>
      </c>
      <c r="C760" s="101" t="s">
        <v>830</v>
      </c>
      <c r="D760" s="101" t="s">
        <v>139</v>
      </c>
      <c r="E760" s="101" t="s">
        <v>227</v>
      </c>
      <c r="F760" s="101" t="s">
        <v>119</v>
      </c>
      <c r="G760" s="101" t="s">
        <v>5848</v>
      </c>
    </row>
    <row r="761" spans="1:7">
      <c r="A761" s="100">
        <v>760</v>
      </c>
      <c r="B761" s="101" t="s">
        <v>6521</v>
      </c>
      <c r="C761" s="101" t="s">
        <v>12183</v>
      </c>
      <c r="D761" s="101" t="s">
        <v>117</v>
      </c>
      <c r="E761" s="101" t="s">
        <v>205</v>
      </c>
      <c r="F761" s="101" t="s">
        <v>881</v>
      </c>
      <c r="G761" s="101" t="s">
        <v>10956</v>
      </c>
    </row>
    <row r="762" spans="1:7">
      <c r="A762" s="100">
        <v>761</v>
      </c>
      <c r="B762" s="101" t="s">
        <v>6522</v>
      </c>
      <c r="C762" s="101" t="s">
        <v>6523</v>
      </c>
      <c r="D762" s="101" t="s">
        <v>139</v>
      </c>
      <c r="E762" s="101" t="s">
        <v>622</v>
      </c>
      <c r="F762" s="101" t="s">
        <v>119</v>
      </c>
      <c r="G762" s="101" t="s">
        <v>10956</v>
      </c>
    </row>
    <row r="763" spans="1:7">
      <c r="A763" s="100">
        <v>762</v>
      </c>
      <c r="B763" s="101" t="s">
        <v>12184</v>
      </c>
      <c r="C763" s="101" t="s">
        <v>12185</v>
      </c>
      <c r="D763" s="101" t="s">
        <v>126</v>
      </c>
      <c r="E763" s="101" t="s">
        <v>130</v>
      </c>
      <c r="F763" s="101" t="s">
        <v>119</v>
      </c>
      <c r="G763" s="101" t="s">
        <v>5848</v>
      </c>
    </row>
    <row r="764" spans="1:7">
      <c r="A764" s="100">
        <v>763</v>
      </c>
      <c r="B764" s="101" t="s">
        <v>831</v>
      </c>
      <c r="C764" s="101" t="s">
        <v>832</v>
      </c>
      <c r="D764" s="101" t="s">
        <v>122</v>
      </c>
      <c r="E764" s="101" t="s">
        <v>833</v>
      </c>
      <c r="F764" s="101" t="s">
        <v>579</v>
      </c>
      <c r="G764" s="101" t="s">
        <v>5848</v>
      </c>
    </row>
    <row r="765" spans="1:7">
      <c r="A765" s="100">
        <v>764</v>
      </c>
      <c r="B765" s="101" t="s">
        <v>6524</v>
      </c>
      <c r="C765" s="101" t="s">
        <v>6525</v>
      </c>
      <c r="D765" s="101" t="s">
        <v>165</v>
      </c>
      <c r="E765" s="101" t="s">
        <v>417</v>
      </c>
      <c r="F765" s="101" t="s">
        <v>119</v>
      </c>
      <c r="G765" s="101" t="s">
        <v>10956</v>
      </c>
    </row>
    <row r="766" spans="1:7">
      <c r="A766" s="100">
        <v>765</v>
      </c>
      <c r="B766" s="101" t="s">
        <v>6526</v>
      </c>
      <c r="C766" s="101" t="s">
        <v>6527</v>
      </c>
      <c r="D766" s="101" t="s">
        <v>139</v>
      </c>
      <c r="E766" s="101" t="s">
        <v>1020</v>
      </c>
      <c r="F766" s="101" t="s">
        <v>119</v>
      </c>
      <c r="G766" s="101" t="s">
        <v>10956</v>
      </c>
    </row>
    <row r="767" spans="1:7">
      <c r="A767" s="100">
        <v>766</v>
      </c>
      <c r="B767" s="101" t="s">
        <v>6528</v>
      </c>
      <c r="C767" s="101" t="s">
        <v>6529</v>
      </c>
      <c r="D767" s="101" t="s">
        <v>117</v>
      </c>
      <c r="E767" s="101" t="s">
        <v>1341</v>
      </c>
      <c r="F767" s="101" t="s">
        <v>881</v>
      </c>
      <c r="G767" s="101" t="s">
        <v>10956</v>
      </c>
    </row>
    <row r="768" spans="1:7">
      <c r="A768" s="100">
        <v>767</v>
      </c>
      <c r="B768" s="101" t="s">
        <v>834</v>
      </c>
      <c r="C768" s="101" t="s">
        <v>835</v>
      </c>
      <c r="D768" s="101" t="s">
        <v>126</v>
      </c>
      <c r="E768" s="101" t="s">
        <v>836</v>
      </c>
      <c r="F768" s="101" t="s">
        <v>119</v>
      </c>
      <c r="G768" s="101" t="s">
        <v>5848</v>
      </c>
    </row>
    <row r="769" spans="1:7">
      <c r="A769" s="100">
        <v>768</v>
      </c>
      <c r="B769" s="101" t="s">
        <v>837</v>
      </c>
      <c r="C769" s="101" t="s">
        <v>838</v>
      </c>
      <c r="D769" s="101" t="s">
        <v>139</v>
      </c>
      <c r="E769" s="101" t="s">
        <v>185</v>
      </c>
      <c r="F769" s="101" t="s">
        <v>119</v>
      </c>
      <c r="G769" s="101" t="s">
        <v>5848</v>
      </c>
    </row>
    <row r="770" spans="1:7">
      <c r="A770" s="100">
        <v>769</v>
      </c>
      <c r="B770" s="101" t="s">
        <v>839</v>
      </c>
      <c r="C770" s="101" t="s">
        <v>840</v>
      </c>
      <c r="D770" s="101" t="s">
        <v>122</v>
      </c>
      <c r="E770" s="101" t="s">
        <v>451</v>
      </c>
      <c r="F770" s="101" t="s">
        <v>119</v>
      </c>
      <c r="G770" s="101" t="s">
        <v>5848</v>
      </c>
    </row>
    <row r="771" spans="1:7">
      <c r="A771" s="100">
        <v>770</v>
      </c>
      <c r="B771" s="101" t="s">
        <v>841</v>
      </c>
      <c r="C771" s="101" t="s">
        <v>842</v>
      </c>
      <c r="D771" s="101" t="s">
        <v>139</v>
      </c>
      <c r="E771" s="101" t="s">
        <v>211</v>
      </c>
      <c r="F771" s="101" t="s">
        <v>119</v>
      </c>
      <c r="G771" s="101" t="s">
        <v>5848</v>
      </c>
    </row>
    <row r="772" spans="1:7">
      <c r="A772" s="100">
        <v>771</v>
      </c>
      <c r="B772" s="101" t="s">
        <v>6530</v>
      </c>
      <c r="C772" s="101" t="s">
        <v>6531</v>
      </c>
      <c r="D772" s="101" t="s">
        <v>139</v>
      </c>
      <c r="E772" s="101" t="s">
        <v>610</v>
      </c>
      <c r="F772" s="101" t="s">
        <v>119</v>
      </c>
      <c r="G772" s="101" t="s">
        <v>10956</v>
      </c>
    </row>
    <row r="773" spans="1:7">
      <c r="A773" s="100">
        <v>772</v>
      </c>
      <c r="B773" s="101" t="s">
        <v>843</v>
      </c>
      <c r="C773" s="101" t="s">
        <v>12186</v>
      </c>
      <c r="D773" s="101" t="s">
        <v>139</v>
      </c>
      <c r="E773" s="101" t="s">
        <v>185</v>
      </c>
      <c r="F773" s="101" t="s">
        <v>119</v>
      </c>
      <c r="G773" s="101" t="s">
        <v>5848</v>
      </c>
    </row>
    <row r="774" spans="1:7">
      <c r="A774" s="100">
        <v>773</v>
      </c>
      <c r="B774" s="101" t="s">
        <v>11048</v>
      </c>
      <c r="C774" s="101" t="s">
        <v>11049</v>
      </c>
      <c r="D774" s="101" t="s">
        <v>139</v>
      </c>
      <c r="E774" s="101" t="s">
        <v>185</v>
      </c>
      <c r="F774" s="101" t="s">
        <v>119</v>
      </c>
      <c r="G774" s="101" t="s">
        <v>11834</v>
      </c>
    </row>
    <row r="775" spans="1:7">
      <c r="A775" s="100">
        <v>774</v>
      </c>
      <c r="B775" s="101" t="s">
        <v>844</v>
      </c>
      <c r="C775" s="101" t="s">
        <v>845</v>
      </c>
      <c r="D775" s="101" t="s">
        <v>122</v>
      </c>
      <c r="E775" s="101" t="s">
        <v>363</v>
      </c>
      <c r="F775" s="101" t="s">
        <v>119</v>
      </c>
      <c r="G775" s="101" t="s">
        <v>5848</v>
      </c>
    </row>
    <row r="776" spans="1:7">
      <c r="A776" s="100">
        <v>775</v>
      </c>
      <c r="B776" s="101" t="s">
        <v>846</v>
      </c>
      <c r="C776" s="101" t="s">
        <v>847</v>
      </c>
      <c r="D776" s="101" t="s">
        <v>122</v>
      </c>
      <c r="E776" s="101" t="s">
        <v>135</v>
      </c>
      <c r="F776" s="101" t="s">
        <v>119</v>
      </c>
      <c r="G776" s="101" t="s">
        <v>5848</v>
      </c>
    </row>
    <row r="777" spans="1:7">
      <c r="A777" s="100">
        <v>776</v>
      </c>
      <c r="B777" s="101" t="s">
        <v>848</v>
      </c>
      <c r="C777" s="101" t="s">
        <v>849</v>
      </c>
      <c r="D777" s="101" t="s">
        <v>139</v>
      </c>
      <c r="E777" s="101" t="s">
        <v>185</v>
      </c>
      <c r="F777" s="101" t="s">
        <v>119</v>
      </c>
      <c r="G777" s="101" t="s">
        <v>5848</v>
      </c>
    </row>
    <row r="778" spans="1:7">
      <c r="A778" s="100">
        <v>777</v>
      </c>
      <c r="B778" s="101" t="s">
        <v>11050</v>
      </c>
      <c r="C778" s="101" t="s">
        <v>11051</v>
      </c>
      <c r="D778" s="101" t="s">
        <v>122</v>
      </c>
      <c r="E778" s="101" t="s">
        <v>2675</v>
      </c>
      <c r="F778" s="101" t="s">
        <v>136</v>
      </c>
      <c r="G778" s="101" t="s">
        <v>11834</v>
      </c>
    </row>
    <row r="779" spans="1:7">
      <c r="A779" s="100">
        <v>778</v>
      </c>
      <c r="B779" s="101" t="s">
        <v>850</v>
      </c>
      <c r="C779" s="101" t="s">
        <v>12187</v>
      </c>
      <c r="D779" s="101" t="s">
        <v>139</v>
      </c>
      <c r="E779" s="101" t="s">
        <v>273</v>
      </c>
      <c r="F779" s="101" t="s">
        <v>119</v>
      </c>
      <c r="G779" s="101" t="s">
        <v>5848</v>
      </c>
    </row>
    <row r="780" spans="1:7">
      <c r="A780" s="100">
        <v>779</v>
      </c>
      <c r="B780" s="101" t="s">
        <v>11052</v>
      </c>
      <c r="C780" s="101" t="s">
        <v>11053</v>
      </c>
      <c r="D780" s="101" t="s">
        <v>139</v>
      </c>
      <c r="E780" s="101" t="s">
        <v>439</v>
      </c>
      <c r="F780" s="101" t="s">
        <v>119</v>
      </c>
      <c r="G780" s="101" t="s">
        <v>11834</v>
      </c>
    </row>
    <row r="781" spans="1:7">
      <c r="A781" s="100">
        <v>780</v>
      </c>
      <c r="B781" s="101" t="s">
        <v>851</v>
      </c>
      <c r="C781" s="101" t="s">
        <v>852</v>
      </c>
      <c r="D781" s="101" t="s">
        <v>117</v>
      </c>
      <c r="E781" s="101" t="s">
        <v>853</v>
      </c>
      <c r="F781" s="101" t="s">
        <v>119</v>
      </c>
      <c r="G781" s="101" t="s">
        <v>5848</v>
      </c>
    </row>
    <row r="782" spans="1:7">
      <c r="A782" s="100">
        <v>781</v>
      </c>
      <c r="B782" s="101" t="s">
        <v>12188</v>
      </c>
      <c r="C782" s="101" t="s">
        <v>12189</v>
      </c>
      <c r="D782" s="101" t="s">
        <v>139</v>
      </c>
      <c r="E782" s="101" t="s">
        <v>227</v>
      </c>
      <c r="F782" s="101" t="s">
        <v>119</v>
      </c>
      <c r="G782" s="101" t="s">
        <v>5848</v>
      </c>
    </row>
    <row r="783" spans="1:7">
      <c r="A783" s="100">
        <v>782</v>
      </c>
      <c r="B783" s="101" t="s">
        <v>12190</v>
      </c>
      <c r="C783" s="101" t="s">
        <v>12191</v>
      </c>
      <c r="D783" s="101" t="s">
        <v>139</v>
      </c>
      <c r="E783" s="101" t="s">
        <v>227</v>
      </c>
      <c r="F783" s="101" t="s">
        <v>119</v>
      </c>
      <c r="G783" s="101" t="s">
        <v>5848</v>
      </c>
    </row>
    <row r="784" spans="1:7">
      <c r="A784" s="100">
        <v>783</v>
      </c>
      <c r="B784" s="101" t="s">
        <v>12192</v>
      </c>
      <c r="C784" s="101" t="s">
        <v>12193</v>
      </c>
      <c r="D784" s="101" t="s">
        <v>139</v>
      </c>
      <c r="E784" s="101" t="s">
        <v>227</v>
      </c>
      <c r="F784" s="101" t="s">
        <v>119</v>
      </c>
      <c r="G784" s="101" t="s">
        <v>5848</v>
      </c>
    </row>
    <row r="785" spans="1:7">
      <c r="A785" s="100">
        <v>784</v>
      </c>
      <c r="B785" s="101" t="s">
        <v>854</v>
      </c>
      <c r="C785" s="101" t="s">
        <v>855</v>
      </c>
      <c r="D785" s="101" t="s">
        <v>126</v>
      </c>
      <c r="E785" s="101" t="s">
        <v>197</v>
      </c>
      <c r="F785" s="101" t="s">
        <v>119</v>
      </c>
      <c r="G785" s="101" t="s">
        <v>5848</v>
      </c>
    </row>
    <row r="786" spans="1:7">
      <c r="A786" s="100">
        <v>785</v>
      </c>
      <c r="B786" s="101" t="s">
        <v>6532</v>
      </c>
      <c r="C786" s="101" t="s">
        <v>6533</v>
      </c>
      <c r="D786" s="101" t="s">
        <v>117</v>
      </c>
      <c r="E786" s="101" t="s">
        <v>1181</v>
      </c>
      <c r="F786" s="101" t="s">
        <v>119</v>
      </c>
      <c r="G786" s="101" t="s">
        <v>10956</v>
      </c>
    </row>
    <row r="787" spans="1:7">
      <c r="A787" s="100">
        <v>786</v>
      </c>
      <c r="B787" s="101" t="s">
        <v>6534</v>
      </c>
      <c r="C787" s="101" t="s">
        <v>6535</v>
      </c>
      <c r="D787" s="101" t="s">
        <v>117</v>
      </c>
      <c r="E787" s="101" t="s">
        <v>2057</v>
      </c>
      <c r="F787" s="101" t="s">
        <v>119</v>
      </c>
      <c r="G787" s="101" t="s">
        <v>10956</v>
      </c>
    </row>
    <row r="788" spans="1:7">
      <c r="A788" s="100">
        <v>787</v>
      </c>
      <c r="B788" s="101" t="s">
        <v>12194</v>
      </c>
      <c r="C788" s="101" t="s">
        <v>12195</v>
      </c>
      <c r="D788" s="101" t="s">
        <v>122</v>
      </c>
      <c r="E788" s="101" t="s">
        <v>175</v>
      </c>
      <c r="F788" s="101" t="s">
        <v>136</v>
      </c>
      <c r="G788" s="101" t="s">
        <v>11834</v>
      </c>
    </row>
    <row r="789" spans="1:7">
      <c r="A789" s="100">
        <v>788</v>
      </c>
      <c r="B789" s="101" t="s">
        <v>856</v>
      </c>
      <c r="C789" s="101" t="s">
        <v>857</v>
      </c>
      <c r="D789" s="101" t="s">
        <v>139</v>
      </c>
      <c r="E789" s="101" t="s">
        <v>178</v>
      </c>
      <c r="F789" s="101" t="s">
        <v>119</v>
      </c>
      <c r="G789" s="101" t="s">
        <v>5848</v>
      </c>
    </row>
    <row r="790" spans="1:7">
      <c r="A790" s="100">
        <v>789</v>
      </c>
      <c r="B790" s="101" t="s">
        <v>858</v>
      </c>
      <c r="C790" s="101" t="s">
        <v>859</v>
      </c>
      <c r="D790" s="101" t="s">
        <v>139</v>
      </c>
      <c r="E790" s="101" t="s">
        <v>227</v>
      </c>
      <c r="F790" s="101" t="s">
        <v>119</v>
      </c>
      <c r="G790" s="101" t="s">
        <v>5848</v>
      </c>
    </row>
    <row r="791" spans="1:7">
      <c r="A791" s="100">
        <v>790</v>
      </c>
      <c r="B791" s="101" t="s">
        <v>12196</v>
      </c>
      <c r="C791" s="101" t="s">
        <v>4104</v>
      </c>
      <c r="D791" s="101" t="s">
        <v>151</v>
      </c>
      <c r="E791" s="101" t="s">
        <v>2631</v>
      </c>
      <c r="F791" s="101" t="s">
        <v>170</v>
      </c>
      <c r="G791" s="101" t="s">
        <v>5848</v>
      </c>
    </row>
    <row r="792" spans="1:7">
      <c r="A792" s="100">
        <v>791</v>
      </c>
      <c r="B792" s="101" t="s">
        <v>6536</v>
      </c>
      <c r="C792" s="101" t="s">
        <v>6537</v>
      </c>
      <c r="D792" s="101" t="s">
        <v>151</v>
      </c>
      <c r="E792" s="101" t="s">
        <v>2631</v>
      </c>
      <c r="F792" s="101" t="s">
        <v>119</v>
      </c>
      <c r="G792" s="101" t="s">
        <v>10956</v>
      </c>
    </row>
    <row r="793" spans="1:7">
      <c r="A793" s="100">
        <v>792</v>
      </c>
      <c r="B793" s="101" t="s">
        <v>12197</v>
      </c>
      <c r="C793" s="101" t="s">
        <v>12198</v>
      </c>
      <c r="D793" s="101" t="s">
        <v>139</v>
      </c>
      <c r="E793" s="101" t="s">
        <v>227</v>
      </c>
      <c r="F793" s="101" t="s">
        <v>119</v>
      </c>
      <c r="G793" s="101" t="s">
        <v>5848</v>
      </c>
    </row>
    <row r="794" spans="1:7">
      <c r="A794" s="100">
        <v>793</v>
      </c>
      <c r="B794" s="101" t="s">
        <v>12199</v>
      </c>
      <c r="C794" s="101" t="s">
        <v>12200</v>
      </c>
      <c r="D794" s="101" t="s">
        <v>139</v>
      </c>
      <c r="E794" s="101" t="s">
        <v>227</v>
      </c>
      <c r="F794" s="101" t="s">
        <v>119</v>
      </c>
      <c r="G794" s="101" t="s">
        <v>5848</v>
      </c>
    </row>
    <row r="795" spans="1:7">
      <c r="A795" s="100">
        <v>794</v>
      </c>
      <c r="B795" s="101" t="s">
        <v>860</v>
      </c>
      <c r="C795" s="101" t="s">
        <v>861</v>
      </c>
      <c r="D795" s="101" t="s">
        <v>139</v>
      </c>
      <c r="E795" s="101" t="s">
        <v>181</v>
      </c>
      <c r="F795" s="101" t="s">
        <v>119</v>
      </c>
      <c r="G795" s="101" t="s">
        <v>5848</v>
      </c>
    </row>
    <row r="796" spans="1:7">
      <c r="A796" s="100">
        <v>795</v>
      </c>
      <c r="B796" s="101" t="s">
        <v>12201</v>
      </c>
      <c r="C796" s="101" t="s">
        <v>861</v>
      </c>
      <c r="D796" s="101" t="s">
        <v>139</v>
      </c>
      <c r="E796" s="101" t="s">
        <v>181</v>
      </c>
      <c r="F796" s="101" t="s">
        <v>119</v>
      </c>
      <c r="G796" s="101" t="s">
        <v>5848</v>
      </c>
    </row>
    <row r="797" spans="1:7">
      <c r="A797" s="100">
        <v>796</v>
      </c>
      <c r="B797" s="101" t="s">
        <v>6538</v>
      </c>
      <c r="C797" s="101" t="s">
        <v>12202</v>
      </c>
      <c r="D797" s="101" t="s">
        <v>139</v>
      </c>
      <c r="E797" s="101" t="s">
        <v>258</v>
      </c>
      <c r="F797" s="101" t="s">
        <v>119</v>
      </c>
      <c r="G797" s="101" t="s">
        <v>10956</v>
      </c>
    </row>
    <row r="798" spans="1:7">
      <c r="A798" s="100">
        <v>797</v>
      </c>
      <c r="B798" s="101" t="s">
        <v>6539</v>
      </c>
      <c r="C798" s="101" t="s">
        <v>6540</v>
      </c>
      <c r="D798" s="101" t="s">
        <v>117</v>
      </c>
      <c r="E798" s="101" t="s">
        <v>118</v>
      </c>
      <c r="F798" s="101" t="s">
        <v>119</v>
      </c>
      <c r="G798" s="101" t="s">
        <v>10956</v>
      </c>
    </row>
    <row r="799" spans="1:7">
      <c r="A799" s="100">
        <v>798</v>
      </c>
      <c r="B799" s="101" t="s">
        <v>6541</v>
      </c>
      <c r="C799" s="101" t="s">
        <v>6542</v>
      </c>
      <c r="D799" s="101" t="s">
        <v>117</v>
      </c>
      <c r="E799" s="101" t="s">
        <v>499</v>
      </c>
      <c r="F799" s="101" t="s">
        <v>119</v>
      </c>
      <c r="G799" s="101" t="s">
        <v>10956</v>
      </c>
    </row>
    <row r="800" spans="1:7">
      <c r="A800" s="100">
        <v>799</v>
      </c>
      <c r="B800" s="101" t="s">
        <v>6543</v>
      </c>
      <c r="C800" s="101" t="s">
        <v>6544</v>
      </c>
      <c r="D800" s="101" t="s">
        <v>165</v>
      </c>
      <c r="E800" s="101" t="s">
        <v>324</v>
      </c>
      <c r="F800" s="101" t="s">
        <v>119</v>
      </c>
      <c r="G800" s="101" t="s">
        <v>10956</v>
      </c>
    </row>
    <row r="801" spans="1:7">
      <c r="A801" s="100">
        <v>800</v>
      </c>
      <c r="B801" s="101" t="s">
        <v>11054</v>
      </c>
      <c r="C801" s="101" t="s">
        <v>11055</v>
      </c>
      <c r="D801" s="101" t="s">
        <v>122</v>
      </c>
      <c r="E801" s="101" t="s">
        <v>436</v>
      </c>
      <c r="F801" s="101" t="s">
        <v>119</v>
      </c>
      <c r="G801" s="101" t="s">
        <v>11834</v>
      </c>
    </row>
    <row r="802" spans="1:7">
      <c r="A802" s="100">
        <v>801</v>
      </c>
      <c r="B802" s="101" t="s">
        <v>6545</v>
      </c>
      <c r="C802" s="101" t="s">
        <v>6546</v>
      </c>
      <c r="D802" s="101" t="s">
        <v>122</v>
      </c>
      <c r="E802" s="101" t="s">
        <v>135</v>
      </c>
      <c r="F802" s="101" t="s">
        <v>119</v>
      </c>
      <c r="G802" s="101" t="s">
        <v>10956</v>
      </c>
    </row>
    <row r="803" spans="1:7">
      <c r="A803" s="100">
        <v>802</v>
      </c>
      <c r="B803" s="101" t="s">
        <v>862</v>
      </c>
      <c r="C803" s="101" t="s">
        <v>863</v>
      </c>
      <c r="D803" s="101" t="s">
        <v>139</v>
      </c>
      <c r="E803" s="101" t="s">
        <v>337</v>
      </c>
      <c r="F803" s="101" t="s">
        <v>119</v>
      </c>
      <c r="G803" s="101" t="s">
        <v>5848</v>
      </c>
    </row>
    <row r="804" spans="1:7">
      <c r="A804" s="100">
        <v>803</v>
      </c>
      <c r="B804" s="101" t="s">
        <v>865</v>
      </c>
      <c r="C804" s="101" t="s">
        <v>866</v>
      </c>
      <c r="D804" s="101" t="s">
        <v>126</v>
      </c>
      <c r="E804" s="101" t="s">
        <v>496</v>
      </c>
      <c r="F804" s="101" t="s">
        <v>119</v>
      </c>
      <c r="G804" s="101" t="s">
        <v>5848</v>
      </c>
    </row>
    <row r="805" spans="1:7">
      <c r="A805" s="100">
        <v>804</v>
      </c>
      <c r="B805" s="101" t="s">
        <v>867</v>
      </c>
      <c r="C805" s="101" t="s">
        <v>868</v>
      </c>
      <c r="D805" s="101" t="s">
        <v>139</v>
      </c>
      <c r="E805" s="101" t="s">
        <v>266</v>
      </c>
      <c r="F805" s="101" t="s">
        <v>119</v>
      </c>
      <c r="G805" s="101" t="s">
        <v>5848</v>
      </c>
    </row>
    <row r="806" spans="1:7">
      <c r="A806" s="100">
        <v>805</v>
      </c>
      <c r="B806" s="101" t="s">
        <v>12203</v>
      </c>
      <c r="C806" s="101" t="s">
        <v>12204</v>
      </c>
      <c r="D806" s="101" t="s">
        <v>139</v>
      </c>
      <c r="E806" s="101" t="s">
        <v>227</v>
      </c>
      <c r="F806" s="101" t="s">
        <v>119</v>
      </c>
      <c r="G806" s="101" t="s">
        <v>5848</v>
      </c>
    </row>
    <row r="807" spans="1:7">
      <c r="A807" s="100">
        <v>806</v>
      </c>
      <c r="B807" s="101" t="s">
        <v>869</v>
      </c>
      <c r="C807" s="101" t="s">
        <v>870</v>
      </c>
      <c r="D807" s="101" t="s">
        <v>122</v>
      </c>
      <c r="E807" s="101" t="s">
        <v>436</v>
      </c>
      <c r="F807" s="101" t="s">
        <v>119</v>
      </c>
      <c r="G807" s="101" t="s">
        <v>5848</v>
      </c>
    </row>
    <row r="808" spans="1:7">
      <c r="A808" s="100">
        <v>807</v>
      </c>
      <c r="B808" s="101" t="s">
        <v>871</v>
      </c>
      <c r="C808" s="101" t="s">
        <v>872</v>
      </c>
      <c r="D808" s="101" t="s">
        <v>139</v>
      </c>
      <c r="E808" s="101" t="s">
        <v>610</v>
      </c>
      <c r="F808" s="101" t="s">
        <v>170</v>
      </c>
      <c r="G808" s="101" t="s">
        <v>5848</v>
      </c>
    </row>
    <row r="809" spans="1:7">
      <c r="A809" s="100">
        <v>808</v>
      </c>
      <c r="B809" s="101" t="s">
        <v>873</v>
      </c>
      <c r="C809" s="101" t="s">
        <v>874</v>
      </c>
      <c r="D809" s="101" t="s">
        <v>139</v>
      </c>
      <c r="E809" s="101" t="s">
        <v>227</v>
      </c>
      <c r="F809" s="101" t="s">
        <v>119</v>
      </c>
      <c r="G809" s="101" t="s">
        <v>5848</v>
      </c>
    </row>
    <row r="810" spans="1:7">
      <c r="A810" s="100">
        <v>809</v>
      </c>
      <c r="B810" s="101" t="s">
        <v>12205</v>
      </c>
      <c r="C810" s="101" t="s">
        <v>12206</v>
      </c>
      <c r="D810" s="101" t="s">
        <v>139</v>
      </c>
      <c r="E810" s="101" t="s">
        <v>227</v>
      </c>
      <c r="F810" s="101" t="s">
        <v>119</v>
      </c>
      <c r="G810" s="101" t="s">
        <v>5848</v>
      </c>
    </row>
    <row r="811" spans="1:7">
      <c r="A811" s="100">
        <v>810</v>
      </c>
      <c r="B811" s="101" t="s">
        <v>12207</v>
      </c>
      <c r="C811" s="101" t="s">
        <v>12208</v>
      </c>
      <c r="D811" s="101" t="s">
        <v>139</v>
      </c>
      <c r="E811" s="101" t="s">
        <v>227</v>
      </c>
      <c r="F811" s="101" t="s">
        <v>119</v>
      </c>
      <c r="G811" s="101" t="s">
        <v>5848</v>
      </c>
    </row>
    <row r="812" spans="1:7">
      <c r="A812" s="100">
        <v>811</v>
      </c>
      <c r="B812" s="101" t="s">
        <v>12209</v>
      </c>
      <c r="C812" s="101" t="s">
        <v>12210</v>
      </c>
      <c r="D812" s="101" t="s">
        <v>139</v>
      </c>
      <c r="E812" s="101" t="s">
        <v>227</v>
      </c>
      <c r="F812" s="101" t="s">
        <v>119</v>
      </c>
      <c r="G812" s="101" t="s">
        <v>5848</v>
      </c>
    </row>
    <row r="813" spans="1:7">
      <c r="A813" s="100">
        <v>812</v>
      </c>
      <c r="B813" s="101" t="s">
        <v>12211</v>
      </c>
      <c r="C813" s="101" t="s">
        <v>12212</v>
      </c>
      <c r="D813" s="101" t="s">
        <v>139</v>
      </c>
      <c r="E813" s="101" t="s">
        <v>227</v>
      </c>
      <c r="F813" s="101" t="s">
        <v>119</v>
      </c>
      <c r="G813" s="101" t="s">
        <v>5848</v>
      </c>
    </row>
    <row r="814" spans="1:7">
      <c r="A814" s="100">
        <v>813</v>
      </c>
      <c r="B814" s="101" t="s">
        <v>12213</v>
      </c>
      <c r="C814" s="101" t="s">
        <v>12214</v>
      </c>
      <c r="D814" s="101" t="s">
        <v>139</v>
      </c>
      <c r="E814" s="101" t="s">
        <v>227</v>
      </c>
      <c r="F814" s="101" t="s">
        <v>119</v>
      </c>
      <c r="G814" s="101" t="s">
        <v>5848</v>
      </c>
    </row>
    <row r="815" spans="1:7">
      <c r="A815" s="100">
        <v>814</v>
      </c>
      <c r="B815" s="101" t="s">
        <v>12215</v>
      </c>
      <c r="C815" s="101" t="s">
        <v>12216</v>
      </c>
      <c r="D815" s="101" t="s">
        <v>139</v>
      </c>
      <c r="E815" s="101" t="s">
        <v>227</v>
      </c>
      <c r="F815" s="101" t="s">
        <v>119</v>
      </c>
      <c r="G815" s="101" t="s">
        <v>5848</v>
      </c>
    </row>
    <row r="816" spans="1:7">
      <c r="A816" s="100">
        <v>815</v>
      </c>
      <c r="B816" s="101" t="s">
        <v>12217</v>
      </c>
      <c r="C816" s="101" t="s">
        <v>12218</v>
      </c>
      <c r="D816" s="101" t="s">
        <v>139</v>
      </c>
      <c r="E816" s="101" t="s">
        <v>227</v>
      </c>
      <c r="F816" s="101" t="s">
        <v>119</v>
      </c>
      <c r="G816" s="101" t="s">
        <v>5848</v>
      </c>
    </row>
    <row r="817" spans="1:7">
      <c r="A817" s="100">
        <v>816</v>
      </c>
      <c r="B817" s="101" t="s">
        <v>875</v>
      </c>
      <c r="C817" s="101" t="s">
        <v>876</v>
      </c>
      <c r="D817" s="101" t="s">
        <v>139</v>
      </c>
      <c r="E817" s="101" t="s">
        <v>185</v>
      </c>
      <c r="F817" s="101" t="s">
        <v>119</v>
      </c>
      <c r="G817" s="101" t="s">
        <v>5848</v>
      </c>
    </row>
    <row r="818" spans="1:7">
      <c r="A818" s="100">
        <v>817</v>
      </c>
      <c r="B818" s="101" t="s">
        <v>6547</v>
      </c>
      <c r="C818" s="101" t="s">
        <v>6548</v>
      </c>
      <c r="D818" s="101" t="s">
        <v>165</v>
      </c>
      <c r="E818" s="101" t="s">
        <v>1285</v>
      </c>
      <c r="F818" s="101" t="s">
        <v>119</v>
      </c>
      <c r="G818" s="101" t="s">
        <v>10956</v>
      </c>
    </row>
    <row r="819" spans="1:7">
      <c r="A819" s="100">
        <v>818</v>
      </c>
      <c r="B819" s="101" t="s">
        <v>877</v>
      </c>
      <c r="C819" s="101" t="s">
        <v>878</v>
      </c>
      <c r="D819" s="101" t="s">
        <v>139</v>
      </c>
      <c r="E819" s="101" t="s">
        <v>185</v>
      </c>
      <c r="F819" s="101" t="s">
        <v>119</v>
      </c>
      <c r="G819" s="101" t="s">
        <v>5848</v>
      </c>
    </row>
    <row r="820" spans="1:7">
      <c r="A820" s="100">
        <v>819</v>
      </c>
      <c r="B820" s="101" t="s">
        <v>6549</v>
      </c>
      <c r="C820" s="101" t="s">
        <v>6550</v>
      </c>
      <c r="D820" s="101" t="s">
        <v>151</v>
      </c>
      <c r="E820" s="101" t="s">
        <v>571</v>
      </c>
      <c r="F820" s="101" t="s">
        <v>119</v>
      </c>
      <c r="G820" s="101" t="s">
        <v>10956</v>
      </c>
    </row>
    <row r="821" spans="1:7">
      <c r="A821" s="100">
        <v>820</v>
      </c>
      <c r="B821" s="101" t="s">
        <v>12219</v>
      </c>
      <c r="C821" s="101" t="s">
        <v>12220</v>
      </c>
      <c r="D821" s="101" t="s">
        <v>117</v>
      </c>
      <c r="E821" s="101" t="s">
        <v>367</v>
      </c>
      <c r="F821" s="101" t="s">
        <v>119</v>
      </c>
      <c r="G821" s="101" t="s">
        <v>10956</v>
      </c>
    </row>
    <row r="822" spans="1:7">
      <c r="A822" s="100">
        <v>821</v>
      </c>
      <c r="B822" s="101" t="s">
        <v>879</v>
      </c>
      <c r="C822" s="101" t="s">
        <v>12221</v>
      </c>
      <c r="D822" s="101" t="s">
        <v>126</v>
      </c>
      <c r="E822" s="101" t="s">
        <v>880</v>
      </c>
      <c r="F822" s="101" t="s">
        <v>881</v>
      </c>
      <c r="G822" s="101" t="s">
        <v>5848</v>
      </c>
    </row>
    <row r="823" spans="1:7">
      <c r="A823" s="100">
        <v>822</v>
      </c>
      <c r="B823" s="101" t="s">
        <v>882</v>
      </c>
      <c r="C823" s="101" t="s">
        <v>883</v>
      </c>
      <c r="D823" s="101" t="s">
        <v>139</v>
      </c>
      <c r="E823" s="101" t="s">
        <v>185</v>
      </c>
      <c r="F823" s="101" t="s">
        <v>119</v>
      </c>
      <c r="G823" s="101" t="s">
        <v>5848</v>
      </c>
    </row>
    <row r="824" spans="1:7">
      <c r="A824" s="100">
        <v>823</v>
      </c>
      <c r="B824" s="101" t="s">
        <v>12222</v>
      </c>
      <c r="C824" s="101" t="s">
        <v>12223</v>
      </c>
      <c r="D824" s="101" t="s">
        <v>165</v>
      </c>
      <c r="E824" s="101" t="s">
        <v>166</v>
      </c>
      <c r="F824" s="101" t="s">
        <v>188</v>
      </c>
      <c r="G824" s="101" t="s">
        <v>10956</v>
      </c>
    </row>
    <row r="825" spans="1:7">
      <c r="A825" s="100">
        <v>824</v>
      </c>
      <c r="B825" s="101" t="s">
        <v>6551</v>
      </c>
      <c r="C825" s="101" t="s">
        <v>6552</v>
      </c>
      <c r="D825" s="101" t="s">
        <v>117</v>
      </c>
      <c r="E825" s="101" t="s">
        <v>5326</v>
      </c>
      <c r="F825" s="101" t="s">
        <v>119</v>
      </c>
      <c r="G825" s="101" t="s">
        <v>10956</v>
      </c>
    </row>
    <row r="826" spans="1:7">
      <c r="A826" s="100">
        <v>825</v>
      </c>
      <c r="B826" s="101" t="s">
        <v>6553</v>
      </c>
      <c r="C826" s="101" t="s">
        <v>6554</v>
      </c>
      <c r="D826" s="101" t="s">
        <v>139</v>
      </c>
      <c r="E826" s="101" t="s">
        <v>826</v>
      </c>
      <c r="F826" s="101" t="s">
        <v>119</v>
      </c>
      <c r="G826" s="101" t="s">
        <v>10956</v>
      </c>
    </row>
    <row r="827" spans="1:7">
      <c r="A827" s="100">
        <v>826</v>
      </c>
      <c r="B827" s="101" t="s">
        <v>6555</v>
      </c>
      <c r="C827" s="101" t="s">
        <v>6556</v>
      </c>
      <c r="D827" s="101" t="s">
        <v>165</v>
      </c>
      <c r="E827" s="101" t="s">
        <v>417</v>
      </c>
      <c r="F827" s="101" t="s">
        <v>119</v>
      </c>
      <c r="G827" s="101" t="s">
        <v>10956</v>
      </c>
    </row>
    <row r="828" spans="1:7">
      <c r="A828" s="100">
        <v>827</v>
      </c>
      <c r="B828" s="101" t="s">
        <v>884</v>
      </c>
      <c r="C828" s="101" t="s">
        <v>885</v>
      </c>
      <c r="D828" s="101" t="s">
        <v>139</v>
      </c>
      <c r="E828" s="101" t="s">
        <v>227</v>
      </c>
      <c r="F828" s="101" t="s">
        <v>119</v>
      </c>
      <c r="G828" s="101" t="s">
        <v>5848</v>
      </c>
    </row>
    <row r="829" spans="1:7">
      <c r="A829" s="100">
        <v>828</v>
      </c>
      <c r="B829" s="101" t="s">
        <v>886</v>
      </c>
      <c r="C829" s="101" t="s">
        <v>887</v>
      </c>
      <c r="D829" s="101" t="s">
        <v>165</v>
      </c>
      <c r="E829" s="101" t="s">
        <v>194</v>
      </c>
      <c r="F829" s="101" t="s">
        <v>119</v>
      </c>
      <c r="G829" s="101" t="s">
        <v>5848</v>
      </c>
    </row>
    <row r="830" spans="1:7">
      <c r="A830" s="100">
        <v>829</v>
      </c>
      <c r="B830" s="101" t="s">
        <v>889</v>
      </c>
      <c r="C830" s="101" t="s">
        <v>890</v>
      </c>
      <c r="D830" s="101" t="s">
        <v>117</v>
      </c>
      <c r="E830" s="101" t="s">
        <v>864</v>
      </c>
      <c r="F830" s="101" t="s">
        <v>579</v>
      </c>
      <c r="G830" s="101" t="s">
        <v>5848</v>
      </c>
    </row>
    <row r="831" spans="1:7">
      <c r="A831" s="100">
        <v>830</v>
      </c>
      <c r="B831" s="101" t="s">
        <v>891</v>
      </c>
      <c r="C831" s="101" t="s">
        <v>892</v>
      </c>
      <c r="D831" s="101" t="s">
        <v>139</v>
      </c>
      <c r="E831" s="101" t="s">
        <v>185</v>
      </c>
      <c r="F831" s="101" t="s">
        <v>119</v>
      </c>
      <c r="G831" s="101" t="s">
        <v>5848</v>
      </c>
    </row>
    <row r="832" spans="1:7">
      <c r="A832" s="100">
        <v>831</v>
      </c>
      <c r="B832" s="101" t="s">
        <v>11056</v>
      </c>
      <c r="C832" s="101" t="s">
        <v>11057</v>
      </c>
      <c r="D832" s="101" t="s">
        <v>139</v>
      </c>
      <c r="E832" s="101" t="s">
        <v>354</v>
      </c>
      <c r="F832" s="101" t="s">
        <v>119</v>
      </c>
      <c r="G832" s="101" t="s">
        <v>11834</v>
      </c>
    </row>
    <row r="833" spans="1:7">
      <c r="A833" s="100">
        <v>832</v>
      </c>
      <c r="B833" s="101" t="s">
        <v>893</v>
      </c>
      <c r="C833" s="101" t="s">
        <v>894</v>
      </c>
      <c r="D833" s="101" t="s">
        <v>122</v>
      </c>
      <c r="E833" s="101" t="s">
        <v>436</v>
      </c>
      <c r="F833" s="101" t="s">
        <v>136</v>
      </c>
      <c r="G833" s="101" t="s">
        <v>5848</v>
      </c>
    </row>
    <row r="834" spans="1:7">
      <c r="A834" s="100">
        <v>833</v>
      </c>
      <c r="B834" s="101" t="s">
        <v>895</v>
      </c>
      <c r="C834" s="101" t="s">
        <v>896</v>
      </c>
      <c r="D834" s="101" t="s">
        <v>139</v>
      </c>
      <c r="E834" s="101" t="s">
        <v>273</v>
      </c>
      <c r="F834" s="101" t="s">
        <v>119</v>
      </c>
      <c r="G834" s="101" t="s">
        <v>5848</v>
      </c>
    </row>
    <row r="835" spans="1:7">
      <c r="A835" s="100">
        <v>834</v>
      </c>
      <c r="B835" s="101" t="s">
        <v>6557</v>
      </c>
      <c r="C835" s="101" t="s">
        <v>6558</v>
      </c>
      <c r="D835" s="101" t="s">
        <v>139</v>
      </c>
      <c r="E835" s="101" t="s">
        <v>943</v>
      </c>
      <c r="F835" s="101" t="s">
        <v>119</v>
      </c>
      <c r="G835" s="101" t="s">
        <v>10956</v>
      </c>
    </row>
    <row r="836" spans="1:7">
      <c r="A836" s="100">
        <v>835</v>
      </c>
      <c r="B836" s="101" t="s">
        <v>897</v>
      </c>
      <c r="C836" s="101" t="s">
        <v>898</v>
      </c>
      <c r="D836" s="101" t="s">
        <v>151</v>
      </c>
      <c r="E836" s="101" t="s">
        <v>208</v>
      </c>
      <c r="F836" s="101" t="s">
        <v>119</v>
      </c>
      <c r="G836" s="101" t="s">
        <v>5848</v>
      </c>
    </row>
    <row r="837" spans="1:7">
      <c r="A837" s="100">
        <v>836</v>
      </c>
      <c r="B837" s="101" t="s">
        <v>11058</v>
      </c>
      <c r="C837" s="101" t="s">
        <v>11059</v>
      </c>
      <c r="D837" s="101" t="s">
        <v>151</v>
      </c>
      <c r="E837" s="101" t="s">
        <v>3314</v>
      </c>
      <c r="F837" s="101" t="s">
        <v>579</v>
      </c>
      <c r="G837" s="101" t="s">
        <v>11834</v>
      </c>
    </row>
    <row r="838" spans="1:7">
      <c r="A838" s="100">
        <v>837</v>
      </c>
      <c r="B838" s="101" t="s">
        <v>899</v>
      </c>
      <c r="C838" s="101" t="s">
        <v>900</v>
      </c>
      <c r="D838" s="101" t="s">
        <v>117</v>
      </c>
      <c r="E838" s="101" t="s">
        <v>172</v>
      </c>
      <c r="F838" s="101" t="s">
        <v>170</v>
      </c>
      <c r="G838" s="101" t="s">
        <v>5848</v>
      </c>
    </row>
    <row r="839" spans="1:7">
      <c r="A839" s="100">
        <v>838</v>
      </c>
      <c r="B839" s="101" t="s">
        <v>11060</v>
      </c>
      <c r="C839" s="101" t="s">
        <v>11061</v>
      </c>
      <c r="D839" s="101" t="s">
        <v>151</v>
      </c>
      <c r="E839" s="101" t="s">
        <v>974</v>
      </c>
      <c r="F839" s="101" t="s">
        <v>119</v>
      </c>
      <c r="G839" s="101" t="s">
        <v>11834</v>
      </c>
    </row>
    <row r="840" spans="1:7">
      <c r="A840" s="100">
        <v>839</v>
      </c>
      <c r="B840" s="101" t="s">
        <v>901</v>
      </c>
      <c r="C840" s="101" t="s">
        <v>902</v>
      </c>
      <c r="D840" s="101" t="s">
        <v>139</v>
      </c>
      <c r="E840" s="101" t="s">
        <v>273</v>
      </c>
      <c r="F840" s="101" t="s">
        <v>119</v>
      </c>
      <c r="G840" s="101" t="s">
        <v>5848</v>
      </c>
    </row>
    <row r="841" spans="1:7">
      <c r="A841" s="100">
        <v>840</v>
      </c>
      <c r="B841" s="101" t="s">
        <v>903</v>
      </c>
      <c r="C841" s="101" t="s">
        <v>904</v>
      </c>
      <c r="D841" s="101" t="s">
        <v>122</v>
      </c>
      <c r="E841" s="101" t="s">
        <v>191</v>
      </c>
      <c r="F841" s="101" t="s">
        <v>119</v>
      </c>
      <c r="G841" s="101" t="s">
        <v>5848</v>
      </c>
    </row>
    <row r="842" spans="1:7">
      <c r="A842" s="100">
        <v>841</v>
      </c>
      <c r="B842" s="101" t="s">
        <v>6559</v>
      </c>
      <c r="C842" s="101" t="s">
        <v>6560</v>
      </c>
      <c r="D842" s="101" t="s">
        <v>117</v>
      </c>
      <c r="E842" s="101" t="s">
        <v>499</v>
      </c>
      <c r="F842" s="101" t="s">
        <v>119</v>
      </c>
      <c r="G842" s="101" t="s">
        <v>10956</v>
      </c>
    </row>
    <row r="843" spans="1:7">
      <c r="A843" s="100">
        <v>842</v>
      </c>
      <c r="B843" s="101" t="s">
        <v>12224</v>
      </c>
      <c r="C843" s="101" t="s">
        <v>12225</v>
      </c>
      <c r="D843" s="101" t="s">
        <v>165</v>
      </c>
      <c r="E843" s="101" t="s">
        <v>417</v>
      </c>
      <c r="F843" s="101" t="s">
        <v>119</v>
      </c>
      <c r="G843" s="101" t="s">
        <v>11834</v>
      </c>
    </row>
    <row r="844" spans="1:7">
      <c r="A844" s="100">
        <v>843</v>
      </c>
      <c r="B844" s="101" t="s">
        <v>905</v>
      </c>
      <c r="C844" s="101" t="s">
        <v>12226</v>
      </c>
      <c r="D844" s="101" t="s">
        <v>139</v>
      </c>
      <c r="E844" s="101" t="s">
        <v>185</v>
      </c>
      <c r="F844" s="101" t="s">
        <v>119</v>
      </c>
      <c r="G844" s="101" t="s">
        <v>5848</v>
      </c>
    </row>
    <row r="845" spans="1:7">
      <c r="A845" s="100">
        <v>844</v>
      </c>
      <c r="B845" s="101" t="s">
        <v>6561</v>
      </c>
      <c r="C845" s="101" t="s">
        <v>6562</v>
      </c>
      <c r="D845" s="101" t="s">
        <v>143</v>
      </c>
      <c r="E845" s="101" t="s">
        <v>270</v>
      </c>
      <c r="F845" s="101" t="s">
        <v>119</v>
      </c>
      <c r="G845" s="101" t="s">
        <v>10956</v>
      </c>
    </row>
    <row r="846" spans="1:7">
      <c r="A846" s="100">
        <v>845</v>
      </c>
      <c r="B846" s="101" t="s">
        <v>906</v>
      </c>
      <c r="C846" s="101" t="s">
        <v>907</v>
      </c>
      <c r="D846" s="101" t="s">
        <v>151</v>
      </c>
      <c r="E846" s="101" t="s">
        <v>169</v>
      </c>
      <c r="F846" s="101" t="s">
        <v>908</v>
      </c>
      <c r="G846" s="101" t="s">
        <v>5848</v>
      </c>
    </row>
    <row r="847" spans="1:7">
      <c r="A847" s="100">
        <v>846</v>
      </c>
      <c r="B847" s="101" t="s">
        <v>6563</v>
      </c>
      <c r="C847" s="101" t="s">
        <v>6564</v>
      </c>
      <c r="D847" s="101" t="s">
        <v>139</v>
      </c>
      <c r="E847" s="101" t="s">
        <v>996</v>
      </c>
      <c r="F847" s="101" t="s">
        <v>119</v>
      </c>
      <c r="G847" s="101" t="s">
        <v>10956</v>
      </c>
    </row>
    <row r="848" spans="1:7">
      <c r="A848" s="100">
        <v>847</v>
      </c>
      <c r="B848" s="101" t="s">
        <v>910</v>
      </c>
      <c r="C848" s="101" t="s">
        <v>911</v>
      </c>
      <c r="D848" s="101" t="s">
        <v>139</v>
      </c>
      <c r="E848" s="101" t="s">
        <v>227</v>
      </c>
      <c r="F848" s="101" t="s">
        <v>119</v>
      </c>
      <c r="G848" s="101" t="s">
        <v>5848</v>
      </c>
    </row>
    <row r="849" spans="1:7">
      <c r="A849" s="100">
        <v>848</v>
      </c>
      <c r="B849" s="101" t="s">
        <v>912</v>
      </c>
      <c r="C849" s="101" t="s">
        <v>913</v>
      </c>
      <c r="D849" s="101" t="s">
        <v>122</v>
      </c>
      <c r="E849" s="101" t="s">
        <v>175</v>
      </c>
      <c r="F849" s="101" t="s">
        <v>603</v>
      </c>
      <c r="G849" s="101" t="s">
        <v>5848</v>
      </c>
    </row>
    <row r="850" spans="1:7">
      <c r="A850" s="100">
        <v>849</v>
      </c>
      <c r="B850" s="101" t="s">
        <v>6565</v>
      </c>
      <c r="C850" s="101" t="s">
        <v>6566</v>
      </c>
      <c r="D850" s="101" t="s">
        <v>117</v>
      </c>
      <c r="E850" s="101" t="s">
        <v>2355</v>
      </c>
      <c r="F850" s="101" t="s">
        <v>119</v>
      </c>
      <c r="G850" s="101" t="s">
        <v>10956</v>
      </c>
    </row>
    <row r="851" spans="1:7">
      <c r="A851" s="100">
        <v>850</v>
      </c>
      <c r="B851" s="101" t="s">
        <v>914</v>
      </c>
      <c r="C851" s="101" t="s">
        <v>915</v>
      </c>
      <c r="D851" s="101" t="s">
        <v>139</v>
      </c>
      <c r="E851" s="101" t="s">
        <v>227</v>
      </c>
      <c r="F851" s="101" t="s">
        <v>119</v>
      </c>
      <c r="G851" s="101" t="s">
        <v>5848</v>
      </c>
    </row>
    <row r="852" spans="1:7">
      <c r="A852" s="100">
        <v>851</v>
      </c>
      <c r="B852" s="101" t="s">
        <v>11062</v>
      </c>
      <c r="C852" s="101" t="s">
        <v>11063</v>
      </c>
      <c r="D852" s="101" t="s">
        <v>165</v>
      </c>
      <c r="E852" s="101" t="s">
        <v>194</v>
      </c>
      <c r="F852" s="101" t="s">
        <v>119</v>
      </c>
      <c r="G852" s="101" t="s">
        <v>11834</v>
      </c>
    </row>
    <row r="853" spans="1:7">
      <c r="A853" s="100">
        <v>852</v>
      </c>
      <c r="B853" s="101" t="s">
        <v>916</v>
      </c>
      <c r="C853" s="101" t="s">
        <v>917</v>
      </c>
      <c r="D853" s="101" t="s">
        <v>122</v>
      </c>
      <c r="E853" s="101" t="s">
        <v>191</v>
      </c>
      <c r="F853" s="101" t="s">
        <v>119</v>
      </c>
      <c r="G853" s="101" t="s">
        <v>5848</v>
      </c>
    </row>
    <row r="854" spans="1:7">
      <c r="A854" s="100">
        <v>853</v>
      </c>
      <c r="B854" s="101" t="s">
        <v>918</v>
      </c>
      <c r="C854" s="101" t="s">
        <v>919</v>
      </c>
      <c r="D854" s="101" t="s">
        <v>151</v>
      </c>
      <c r="E854" s="101" t="s">
        <v>371</v>
      </c>
      <c r="F854" s="101" t="s">
        <v>119</v>
      </c>
      <c r="G854" s="101" t="s">
        <v>5848</v>
      </c>
    </row>
    <row r="855" spans="1:7">
      <c r="A855" s="100">
        <v>854</v>
      </c>
      <c r="B855" s="101" t="s">
        <v>12227</v>
      </c>
      <c r="C855" s="101" t="s">
        <v>12228</v>
      </c>
      <c r="D855" s="101" t="s">
        <v>143</v>
      </c>
      <c r="E855" s="101" t="s">
        <v>433</v>
      </c>
      <c r="F855" s="101" t="s">
        <v>119</v>
      </c>
      <c r="G855" s="101" t="s">
        <v>5848</v>
      </c>
    </row>
    <row r="856" spans="1:7">
      <c r="A856" s="100">
        <v>855</v>
      </c>
      <c r="B856" s="101" t="s">
        <v>6567</v>
      </c>
      <c r="C856" s="101" t="s">
        <v>6568</v>
      </c>
      <c r="D856" s="101" t="s">
        <v>143</v>
      </c>
      <c r="E856" s="101" t="s">
        <v>433</v>
      </c>
      <c r="F856" s="101" t="s">
        <v>119</v>
      </c>
      <c r="G856" s="101" t="s">
        <v>10956</v>
      </c>
    </row>
    <row r="857" spans="1:7">
      <c r="A857" s="100">
        <v>856</v>
      </c>
      <c r="B857" s="101" t="s">
        <v>6569</v>
      </c>
      <c r="C857" s="101" t="s">
        <v>6570</v>
      </c>
      <c r="D857" s="101" t="s">
        <v>139</v>
      </c>
      <c r="E857" s="101" t="s">
        <v>181</v>
      </c>
      <c r="F857" s="101" t="s">
        <v>119</v>
      </c>
      <c r="G857" s="101" t="s">
        <v>10956</v>
      </c>
    </row>
    <row r="858" spans="1:7">
      <c r="A858" s="100">
        <v>857</v>
      </c>
      <c r="B858" s="101" t="s">
        <v>11064</v>
      </c>
      <c r="C858" s="101" t="s">
        <v>11065</v>
      </c>
      <c r="D858" s="101" t="s">
        <v>126</v>
      </c>
      <c r="E858" s="101" t="s">
        <v>1661</v>
      </c>
      <c r="F858" s="101" t="s">
        <v>119</v>
      </c>
      <c r="G858" s="101" t="s">
        <v>11834</v>
      </c>
    </row>
    <row r="859" spans="1:7">
      <c r="A859" s="100">
        <v>858</v>
      </c>
      <c r="B859" s="101" t="s">
        <v>6571</v>
      </c>
      <c r="C859" s="101" t="s">
        <v>6572</v>
      </c>
      <c r="D859" s="101" t="s">
        <v>126</v>
      </c>
      <c r="E859" s="101" t="s">
        <v>761</v>
      </c>
      <c r="F859" s="101" t="s">
        <v>119</v>
      </c>
      <c r="G859" s="101" t="s">
        <v>10956</v>
      </c>
    </row>
    <row r="860" spans="1:7">
      <c r="A860" s="100">
        <v>859</v>
      </c>
      <c r="B860" s="101" t="s">
        <v>920</v>
      </c>
      <c r="C860" s="101" t="s">
        <v>921</v>
      </c>
      <c r="D860" s="101" t="s">
        <v>122</v>
      </c>
      <c r="E860" s="101" t="s">
        <v>451</v>
      </c>
      <c r="F860" s="101" t="s">
        <v>119</v>
      </c>
      <c r="G860" s="101" t="s">
        <v>5848</v>
      </c>
    </row>
    <row r="861" spans="1:7">
      <c r="A861" s="100">
        <v>860</v>
      </c>
      <c r="B861" s="101" t="s">
        <v>922</v>
      </c>
      <c r="C861" s="101" t="s">
        <v>923</v>
      </c>
      <c r="D861" s="101" t="s">
        <v>126</v>
      </c>
      <c r="E861" s="101" t="s">
        <v>701</v>
      </c>
      <c r="F861" s="101" t="s">
        <v>119</v>
      </c>
      <c r="G861" s="101" t="s">
        <v>5848</v>
      </c>
    </row>
    <row r="862" spans="1:7">
      <c r="A862" s="100">
        <v>861</v>
      </c>
      <c r="B862" s="101" t="s">
        <v>925</v>
      </c>
      <c r="C862" s="101" t="s">
        <v>926</v>
      </c>
      <c r="D862" s="101" t="s">
        <v>139</v>
      </c>
      <c r="E862" s="101" t="s">
        <v>227</v>
      </c>
      <c r="F862" s="101" t="s">
        <v>119</v>
      </c>
      <c r="G862" s="101" t="s">
        <v>5848</v>
      </c>
    </row>
    <row r="863" spans="1:7">
      <c r="A863" s="100">
        <v>862</v>
      </c>
      <c r="B863" s="101" t="s">
        <v>927</v>
      </c>
      <c r="C863" s="101" t="s">
        <v>928</v>
      </c>
      <c r="D863" s="101" t="s">
        <v>139</v>
      </c>
      <c r="E863" s="101" t="s">
        <v>227</v>
      </c>
      <c r="F863" s="101" t="s">
        <v>119</v>
      </c>
      <c r="G863" s="101" t="s">
        <v>5848</v>
      </c>
    </row>
    <row r="864" spans="1:7">
      <c r="A864" s="100">
        <v>863</v>
      </c>
      <c r="B864" s="101" t="s">
        <v>929</v>
      </c>
      <c r="C864" s="101" t="s">
        <v>930</v>
      </c>
      <c r="D864" s="101" t="s">
        <v>139</v>
      </c>
      <c r="E864" s="101" t="s">
        <v>227</v>
      </c>
      <c r="F864" s="101" t="s">
        <v>119</v>
      </c>
      <c r="G864" s="101" t="s">
        <v>5848</v>
      </c>
    </row>
    <row r="865" spans="1:7">
      <c r="A865" s="100">
        <v>864</v>
      </c>
      <c r="B865" s="101" t="s">
        <v>931</v>
      </c>
      <c r="C865" s="101" t="s">
        <v>932</v>
      </c>
      <c r="D865" s="101" t="s">
        <v>139</v>
      </c>
      <c r="E865" s="101" t="s">
        <v>140</v>
      </c>
      <c r="F865" s="101" t="s">
        <v>119</v>
      </c>
      <c r="G865" s="101" t="s">
        <v>5848</v>
      </c>
    </row>
    <row r="866" spans="1:7">
      <c r="A866" s="100">
        <v>865</v>
      </c>
      <c r="B866" s="101" t="s">
        <v>933</v>
      </c>
      <c r="C866" s="101" t="s">
        <v>934</v>
      </c>
      <c r="D866" s="101" t="s">
        <v>126</v>
      </c>
      <c r="E866" s="101" t="s">
        <v>935</v>
      </c>
      <c r="F866" s="101" t="s">
        <v>119</v>
      </c>
      <c r="G866" s="101" t="s">
        <v>5848</v>
      </c>
    </row>
    <row r="867" spans="1:7">
      <c r="A867" s="100">
        <v>866</v>
      </c>
      <c r="B867" s="101" t="s">
        <v>12229</v>
      </c>
      <c r="C867" s="101" t="s">
        <v>12230</v>
      </c>
      <c r="D867" s="101" t="s">
        <v>139</v>
      </c>
      <c r="E867" s="101" t="s">
        <v>227</v>
      </c>
      <c r="F867" s="101" t="s">
        <v>119</v>
      </c>
      <c r="G867" s="101" t="s">
        <v>5848</v>
      </c>
    </row>
    <row r="868" spans="1:7">
      <c r="A868" s="100">
        <v>867</v>
      </c>
      <c r="B868" s="101" t="s">
        <v>12231</v>
      </c>
      <c r="C868" s="101" t="s">
        <v>12232</v>
      </c>
      <c r="D868" s="101" t="s">
        <v>139</v>
      </c>
      <c r="E868" s="101" t="s">
        <v>227</v>
      </c>
      <c r="F868" s="101" t="s">
        <v>119</v>
      </c>
      <c r="G868" s="101" t="s">
        <v>5848</v>
      </c>
    </row>
    <row r="869" spans="1:7">
      <c r="A869" s="100">
        <v>868</v>
      </c>
      <c r="B869" s="101" t="s">
        <v>12233</v>
      </c>
      <c r="C869" s="101" t="s">
        <v>12234</v>
      </c>
      <c r="D869" s="101" t="s">
        <v>139</v>
      </c>
      <c r="E869" s="101" t="s">
        <v>227</v>
      </c>
      <c r="F869" s="101" t="s">
        <v>119</v>
      </c>
      <c r="G869" s="101" t="s">
        <v>5848</v>
      </c>
    </row>
    <row r="870" spans="1:7">
      <c r="A870" s="100">
        <v>869</v>
      </c>
      <c r="B870" s="101" t="s">
        <v>936</v>
      </c>
      <c r="C870" s="101" t="s">
        <v>937</v>
      </c>
      <c r="D870" s="101" t="s">
        <v>139</v>
      </c>
      <c r="E870" s="101" t="s">
        <v>564</v>
      </c>
      <c r="F870" s="101" t="s">
        <v>119</v>
      </c>
      <c r="G870" s="101" t="s">
        <v>5848</v>
      </c>
    </row>
    <row r="871" spans="1:7">
      <c r="A871" s="100">
        <v>870</v>
      </c>
      <c r="B871" s="101" t="s">
        <v>938</v>
      </c>
      <c r="C871" s="101" t="s">
        <v>939</v>
      </c>
      <c r="D871" s="101" t="s">
        <v>139</v>
      </c>
      <c r="E871" s="101" t="s">
        <v>940</v>
      </c>
      <c r="F871" s="101" t="s">
        <v>119</v>
      </c>
      <c r="G871" s="101" t="s">
        <v>5848</v>
      </c>
    </row>
    <row r="872" spans="1:7">
      <c r="A872" s="100">
        <v>871</v>
      </c>
      <c r="B872" s="101" t="s">
        <v>941</v>
      </c>
      <c r="C872" s="101" t="s">
        <v>942</v>
      </c>
      <c r="D872" s="101" t="s">
        <v>139</v>
      </c>
      <c r="E872" s="101" t="s">
        <v>943</v>
      </c>
      <c r="F872" s="101" t="s">
        <v>119</v>
      </c>
      <c r="G872" s="101" t="s">
        <v>5848</v>
      </c>
    </row>
    <row r="873" spans="1:7">
      <c r="A873" s="100">
        <v>872</v>
      </c>
      <c r="B873" s="101" t="s">
        <v>12235</v>
      </c>
      <c r="C873" s="101" t="s">
        <v>12236</v>
      </c>
      <c r="D873" s="101" t="s">
        <v>139</v>
      </c>
      <c r="E873" s="101" t="s">
        <v>227</v>
      </c>
      <c r="F873" s="101" t="s">
        <v>119</v>
      </c>
      <c r="G873" s="101" t="s">
        <v>5848</v>
      </c>
    </row>
    <row r="874" spans="1:7">
      <c r="A874" s="100">
        <v>873</v>
      </c>
      <c r="B874" s="101" t="s">
        <v>12237</v>
      </c>
      <c r="C874" s="101" t="s">
        <v>12238</v>
      </c>
      <c r="D874" s="101" t="s">
        <v>139</v>
      </c>
      <c r="E874" s="101" t="s">
        <v>227</v>
      </c>
      <c r="F874" s="101" t="s">
        <v>119</v>
      </c>
      <c r="G874" s="101" t="s">
        <v>5848</v>
      </c>
    </row>
    <row r="875" spans="1:7">
      <c r="A875" s="100">
        <v>874</v>
      </c>
      <c r="B875" s="101" t="s">
        <v>944</v>
      </c>
      <c r="C875" s="101" t="s">
        <v>945</v>
      </c>
      <c r="D875" s="101" t="s">
        <v>126</v>
      </c>
      <c r="E875" s="101" t="s">
        <v>946</v>
      </c>
      <c r="F875" s="101" t="s">
        <v>119</v>
      </c>
      <c r="G875" s="101" t="s">
        <v>5848</v>
      </c>
    </row>
    <row r="876" spans="1:7">
      <c r="A876" s="100">
        <v>875</v>
      </c>
      <c r="B876" s="101" t="s">
        <v>6573</v>
      </c>
      <c r="C876" s="101" t="s">
        <v>6574</v>
      </c>
      <c r="D876" s="101" t="s">
        <v>139</v>
      </c>
      <c r="E876" s="101" t="s">
        <v>258</v>
      </c>
      <c r="F876" s="101" t="s">
        <v>119</v>
      </c>
      <c r="G876" s="101" t="s">
        <v>10956</v>
      </c>
    </row>
    <row r="877" spans="1:7">
      <c r="A877" s="100">
        <v>876</v>
      </c>
      <c r="B877" s="101" t="s">
        <v>947</v>
      </c>
      <c r="C877" s="101" t="s">
        <v>948</v>
      </c>
      <c r="D877" s="101" t="s">
        <v>126</v>
      </c>
      <c r="E877" s="101" t="s">
        <v>949</v>
      </c>
      <c r="F877" s="101" t="s">
        <v>119</v>
      </c>
      <c r="G877" s="101" t="s">
        <v>5848</v>
      </c>
    </row>
    <row r="878" spans="1:7">
      <c r="A878" s="100">
        <v>877</v>
      </c>
      <c r="B878" s="101" t="s">
        <v>950</v>
      </c>
      <c r="C878" s="101" t="s">
        <v>951</v>
      </c>
      <c r="D878" s="101" t="s">
        <v>139</v>
      </c>
      <c r="E878" s="101" t="s">
        <v>185</v>
      </c>
      <c r="F878" s="101" t="s">
        <v>119</v>
      </c>
      <c r="G878" s="101" t="s">
        <v>5848</v>
      </c>
    </row>
    <row r="879" spans="1:7">
      <c r="A879" s="100">
        <v>878</v>
      </c>
      <c r="B879" s="101" t="s">
        <v>952</v>
      </c>
      <c r="C879" s="101" t="s">
        <v>12239</v>
      </c>
      <c r="D879" s="101" t="s">
        <v>151</v>
      </c>
      <c r="E879" s="101" t="s">
        <v>456</v>
      </c>
      <c r="F879" s="101" t="s">
        <v>119</v>
      </c>
      <c r="G879" s="101" t="s">
        <v>5848</v>
      </c>
    </row>
    <row r="880" spans="1:7">
      <c r="A880" s="100">
        <v>879</v>
      </c>
      <c r="B880" s="101" t="s">
        <v>11066</v>
      </c>
      <c r="C880" s="101" t="s">
        <v>11067</v>
      </c>
      <c r="D880" s="101" t="s">
        <v>143</v>
      </c>
      <c r="E880" s="101" t="s">
        <v>327</v>
      </c>
      <c r="F880" s="101" t="s">
        <v>119</v>
      </c>
      <c r="G880" s="101" t="s">
        <v>11834</v>
      </c>
    </row>
    <row r="881" spans="1:7">
      <c r="A881" s="100">
        <v>880</v>
      </c>
      <c r="B881" s="101" t="s">
        <v>953</v>
      </c>
      <c r="C881" s="101" t="s">
        <v>954</v>
      </c>
      <c r="D881" s="101" t="s">
        <v>139</v>
      </c>
      <c r="E881" s="101" t="s">
        <v>227</v>
      </c>
      <c r="F881" s="101" t="s">
        <v>119</v>
      </c>
      <c r="G881" s="101" t="s">
        <v>5848</v>
      </c>
    </row>
    <row r="882" spans="1:7">
      <c r="A882" s="100">
        <v>881</v>
      </c>
      <c r="B882" s="101" t="s">
        <v>955</v>
      </c>
      <c r="C882" s="101" t="s">
        <v>956</v>
      </c>
      <c r="D882" s="101" t="s">
        <v>143</v>
      </c>
      <c r="E882" s="101" t="s">
        <v>728</v>
      </c>
      <c r="F882" s="101" t="s">
        <v>119</v>
      </c>
      <c r="G882" s="101" t="s">
        <v>5848</v>
      </c>
    </row>
    <row r="883" spans="1:7">
      <c r="A883" s="100">
        <v>882</v>
      </c>
      <c r="B883" s="101" t="s">
        <v>11068</v>
      </c>
      <c r="C883" s="101" t="s">
        <v>11069</v>
      </c>
      <c r="D883" s="101" t="s">
        <v>139</v>
      </c>
      <c r="E883" s="101" t="s">
        <v>185</v>
      </c>
      <c r="F883" s="101" t="s">
        <v>119</v>
      </c>
      <c r="G883" s="101" t="s">
        <v>11834</v>
      </c>
    </row>
    <row r="884" spans="1:7">
      <c r="A884" s="100">
        <v>883</v>
      </c>
      <c r="B884" s="101" t="s">
        <v>957</v>
      </c>
      <c r="C884" s="101" t="s">
        <v>12240</v>
      </c>
      <c r="D884" s="101" t="s">
        <v>139</v>
      </c>
      <c r="E884" s="101" t="s">
        <v>227</v>
      </c>
      <c r="F884" s="101" t="s">
        <v>119</v>
      </c>
      <c r="G884" s="101" t="s">
        <v>5848</v>
      </c>
    </row>
    <row r="885" spans="1:7">
      <c r="A885" s="100">
        <v>884</v>
      </c>
      <c r="B885" s="101" t="s">
        <v>958</v>
      </c>
      <c r="C885" s="101" t="s">
        <v>959</v>
      </c>
      <c r="D885" s="101" t="s">
        <v>139</v>
      </c>
      <c r="E885" s="101" t="s">
        <v>592</v>
      </c>
      <c r="F885" s="101" t="s">
        <v>119</v>
      </c>
      <c r="G885" s="101" t="s">
        <v>5848</v>
      </c>
    </row>
    <row r="886" spans="1:7">
      <c r="A886" s="100">
        <v>885</v>
      </c>
      <c r="B886" s="101" t="s">
        <v>6575</v>
      </c>
      <c r="C886" s="101" t="s">
        <v>12241</v>
      </c>
      <c r="D886" s="101" t="s">
        <v>117</v>
      </c>
      <c r="E886" s="101" t="s">
        <v>1277</v>
      </c>
      <c r="F886" s="101" t="s">
        <v>119</v>
      </c>
      <c r="G886" s="101" t="s">
        <v>10956</v>
      </c>
    </row>
    <row r="887" spans="1:7">
      <c r="A887" s="100">
        <v>886</v>
      </c>
      <c r="B887" s="101" t="s">
        <v>6576</v>
      </c>
      <c r="C887" s="101" t="s">
        <v>6577</v>
      </c>
      <c r="D887" s="101" t="s">
        <v>151</v>
      </c>
      <c r="E887" s="101" t="s">
        <v>371</v>
      </c>
      <c r="F887" s="101" t="s">
        <v>188</v>
      </c>
      <c r="G887" s="101" t="s">
        <v>10956</v>
      </c>
    </row>
    <row r="888" spans="1:7">
      <c r="A888" s="100">
        <v>887</v>
      </c>
      <c r="B888" s="101" t="s">
        <v>960</v>
      </c>
      <c r="C888" s="101" t="s">
        <v>961</v>
      </c>
      <c r="D888" s="101" t="s">
        <v>126</v>
      </c>
      <c r="E888" s="101" t="s">
        <v>962</v>
      </c>
      <c r="F888" s="101" t="s">
        <v>119</v>
      </c>
      <c r="G888" s="101" t="s">
        <v>5848</v>
      </c>
    </row>
    <row r="889" spans="1:7">
      <c r="A889" s="100">
        <v>888</v>
      </c>
      <c r="B889" s="101" t="s">
        <v>6578</v>
      </c>
      <c r="C889" s="101" t="s">
        <v>6579</v>
      </c>
      <c r="D889" s="101" t="s">
        <v>126</v>
      </c>
      <c r="E889" s="101" t="s">
        <v>888</v>
      </c>
      <c r="F889" s="101" t="s">
        <v>188</v>
      </c>
      <c r="G889" s="101" t="s">
        <v>10956</v>
      </c>
    </row>
    <row r="890" spans="1:7">
      <c r="A890" s="100">
        <v>889</v>
      </c>
      <c r="B890" s="101" t="s">
        <v>6580</v>
      </c>
      <c r="C890" s="101" t="s">
        <v>6581</v>
      </c>
      <c r="D890" s="101" t="s">
        <v>139</v>
      </c>
      <c r="E890" s="101" t="s">
        <v>1020</v>
      </c>
      <c r="F890" s="101" t="s">
        <v>119</v>
      </c>
      <c r="G890" s="101" t="s">
        <v>10956</v>
      </c>
    </row>
    <row r="891" spans="1:7">
      <c r="A891" s="100">
        <v>890</v>
      </c>
      <c r="B891" s="101" t="s">
        <v>6582</v>
      </c>
      <c r="C891" s="101" t="s">
        <v>12242</v>
      </c>
      <c r="D891" s="101" t="s">
        <v>139</v>
      </c>
      <c r="E891" s="101" t="s">
        <v>826</v>
      </c>
      <c r="F891" s="101" t="s">
        <v>119</v>
      </c>
      <c r="G891" s="101" t="s">
        <v>10956</v>
      </c>
    </row>
    <row r="892" spans="1:7">
      <c r="A892" s="100">
        <v>891</v>
      </c>
      <c r="B892" s="101" t="s">
        <v>6583</v>
      </c>
      <c r="C892" s="101" t="s">
        <v>6584</v>
      </c>
      <c r="D892" s="101" t="s">
        <v>139</v>
      </c>
      <c r="E892" s="101" t="s">
        <v>182</v>
      </c>
      <c r="F892" s="101" t="s">
        <v>119</v>
      </c>
      <c r="G892" s="101" t="s">
        <v>10956</v>
      </c>
    </row>
    <row r="893" spans="1:7">
      <c r="A893" s="100">
        <v>892</v>
      </c>
      <c r="B893" s="101" t="s">
        <v>6585</v>
      </c>
      <c r="C893" s="101" t="s">
        <v>6586</v>
      </c>
      <c r="D893" s="101" t="s">
        <v>126</v>
      </c>
      <c r="E893" s="101" t="s">
        <v>245</v>
      </c>
      <c r="F893" s="101" t="s">
        <v>119</v>
      </c>
      <c r="G893" s="101" t="s">
        <v>10956</v>
      </c>
    </row>
    <row r="894" spans="1:7">
      <c r="A894" s="100">
        <v>893</v>
      </c>
      <c r="B894" s="101" t="s">
        <v>963</v>
      </c>
      <c r="C894" s="101" t="s">
        <v>964</v>
      </c>
      <c r="D894" s="101" t="s">
        <v>126</v>
      </c>
      <c r="E894" s="101" t="s">
        <v>197</v>
      </c>
      <c r="F894" s="101" t="s">
        <v>119</v>
      </c>
      <c r="G894" s="101" t="s">
        <v>5848</v>
      </c>
    </row>
    <row r="895" spans="1:7">
      <c r="A895" s="100">
        <v>894</v>
      </c>
      <c r="B895" s="101" t="s">
        <v>6587</v>
      </c>
      <c r="C895" s="101" t="s">
        <v>6588</v>
      </c>
      <c r="D895" s="101" t="s">
        <v>143</v>
      </c>
      <c r="E895" s="101" t="s">
        <v>1006</v>
      </c>
      <c r="F895" s="101" t="s">
        <v>119</v>
      </c>
      <c r="G895" s="101" t="s">
        <v>10956</v>
      </c>
    </row>
    <row r="896" spans="1:7">
      <c r="A896" s="100">
        <v>895</v>
      </c>
      <c r="B896" s="101" t="s">
        <v>6589</v>
      </c>
      <c r="C896" s="101" t="s">
        <v>6590</v>
      </c>
      <c r="D896" s="101" t="s">
        <v>139</v>
      </c>
      <c r="E896" s="101" t="s">
        <v>943</v>
      </c>
      <c r="F896" s="101" t="s">
        <v>119</v>
      </c>
      <c r="G896" s="101" t="s">
        <v>10956</v>
      </c>
    </row>
    <row r="897" spans="1:7">
      <c r="A897" s="100">
        <v>896</v>
      </c>
      <c r="B897" s="101" t="s">
        <v>6591</v>
      </c>
      <c r="C897" s="101" t="s">
        <v>6592</v>
      </c>
      <c r="D897" s="101" t="s">
        <v>165</v>
      </c>
      <c r="E897" s="101" t="s">
        <v>417</v>
      </c>
      <c r="F897" s="101" t="s">
        <v>119</v>
      </c>
      <c r="G897" s="101" t="s">
        <v>10956</v>
      </c>
    </row>
    <row r="898" spans="1:7">
      <c r="A898" s="100">
        <v>897</v>
      </c>
      <c r="B898" s="101" t="s">
        <v>965</v>
      </c>
      <c r="C898" s="101" t="s">
        <v>966</v>
      </c>
      <c r="D898" s="101" t="s">
        <v>143</v>
      </c>
      <c r="E898" s="101" t="s">
        <v>327</v>
      </c>
      <c r="F898" s="101" t="s">
        <v>136</v>
      </c>
      <c r="G898" s="101" t="s">
        <v>5848</v>
      </c>
    </row>
    <row r="899" spans="1:7">
      <c r="A899" s="100">
        <v>898</v>
      </c>
      <c r="B899" s="101" t="s">
        <v>12243</v>
      </c>
      <c r="C899" s="101" t="s">
        <v>12244</v>
      </c>
      <c r="D899" s="101" t="s">
        <v>143</v>
      </c>
      <c r="E899" s="101" t="s">
        <v>1006</v>
      </c>
      <c r="F899" s="101" t="s">
        <v>188</v>
      </c>
      <c r="G899" s="101" t="s">
        <v>10956</v>
      </c>
    </row>
    <row r="900" spans="1:7">
      <c r="A900" s="100">
        <v>899</v>
      </c>
      <c r="B900" s="101" t="s">
        <v>967</v>
      </c>
      <c r="C900" s="101" t="s">
        <v>12245</v>
      </c>
      <c r="D900" s="101" t="s">
        <v>139</v>
      </c>
      <c r="E900" s="101" t="s">
        <v>439</v>
      </c>
      <c r="F900" s="101" t="s">
        <v>119</v>
      </c>
      <c r="G900" s="101" t="s">
        <v>5848</v>
      </c>
    </row>
    <row r="901" spans="1:7">
      <c r="A901" s="100">
        <v>900</v>
      </c>
      <c r="B901" s="101" t="s">
        <v>6593</v>
      </c>
      <c r="C901" s="101" t="s">
        <v>6594</v>
      </c>
      <c r="D901" s="101" t="s">
        <v>139</v>
      </c>
      <c r="E901" s="101" t="s">
        <v>258</v>
      </c>
      <c r="F901" s="101" t="s">
        <v>119</v>
      </c>
      <c r="G901" s="101" t="s">
        <v>10956</v>
      </c>
    </row>
    <row r="902" spans="1:7">
      <c r="A902" s="100">
        <v>901</v>
      </c>
      <c r="B902" s="101" t="s">
        <v>968</v>
      </c>
      <c r="C902" s="101" t="s">
        <v>969</v>
      </c>
      <c r="D902" s="101" t="s">
        <v>151</v>
      </c>
      <c r="E902" s="101" t="s">
        <v>706</v>
      </c>
      <c r="F902" s="101" t="s">
        <v>119</v>
      </c>
      <c r="G902" s="101" t="s">
        <v>5848</v>
      </c>
    </row>
    <row r="903" spans="1:7">
      <c r="A903" s="100">
        <v>902</v>
      </c>
      <c r="B903" s="101" t="s">
        <v>6595</v>
      </c>
      <c r="C903" s="101" t="s">
        <v>6596</v>
      </c>
      <c r="D903" s="101" t="s">
        <v>122</v>
      </c>
      <c r="E903" s="101" t="s">
        <v>293</v>
      </c>
      <c r="F903" s="101" t="s">
        <v>188</v>
      </c>
      <c r="G903" s="101" t="s">
        <v>10956</v>
      </c>
    </row>
    <row r="904" spans="1:7">
      <c r="A904" s="100">
        <v>903</v>
      </c>
      <c r="B904" s="101" t="s">
        <v>970</v>
      </c>
      <c r="C904" s="101" t="s">
        <v>971</v>
      </c>
      <c r="D904" s="101" t="s">
        <v>126</v>
      </c>
      <c r="E904" s="101" t="s">
        <v>148</v>
      </c>
      <c r="F904" s="101" t="s">
        <v>119</v>
      </c>
      <c r="G904" s="101" t="s">
        <v>5848</v>
      </c>
    </row>
    <row r="905" spans="1:7">
      <c r="A905" s="100">
        <v>904</v>
      </c>
      <c r="B905" s="101" t="s">
        <v>972</v>
      </c>
      <c r="C905" s="101" t="s">
        <v>973</v>
      </c>
      <c r="D905" s="101" t="s">
        <v>151</v>
      </c>
      <c r="E905" s="101" t="s">
        <v>974</v>
      </c>
      <c r="F905" s="101" t="s">
        <v>503</v>
      </c>
      <c r="G905" s="101" t="s">
        <v>5848</v>
      </c>
    </row>
    <row r="906" spans="1:7">
      <c r="A906" s="100">
        <v>905</v>
      </c>
      <c r="B906" s="101" t="s">
        <v>12246</v>
      </c>
      <c r="C906" s="101" t="s">
        <v>12247</v>
      </c>
      <c r="D906" s="101" t="s">
        <v>122</v>
      </c>
      <c r="E906" s="101" t="s">
        <v>135</v>
      </c>
      <c r="F906" s="101" t="s">
        <v>119</v>
      </c>
      <c r="G906" s="101" t="s">
        <v>11834</v>
      </c>
    </row>
    <row r="907" spans="1:7">
      <c r="A907" s="100">
        <v>906</v>
      </c>
      <c r="B907" s="101" t="s">
        <v>6597</v>
      </c>
      <c r="C907" s="101" t="s">
        <v>6598</v>
      </c>
      <c r="D907" s="101" t="s">
        <v>126</v>
      </c>
      <c r="E907" s="101" t="s">
        <v>761</v>
      </c>
      <c r="F907" s="101" t="s">
        <v>119</v>
      </c>
      <c r="G907" s="101" t="s">
        <v>10956</v>
      </c>
    </row>
    <row r="908" spans="1:7">
      <c r="A908" s="100">
        <v>907</v>
      </c>
      <c r="B908" s="101" t="s">
        <v>6599</v>
      </c>
      <c r="C908" s="101" t="s">
        <v>6600</v>
      </c>
      <c r="D908" s="101" t="s">
        <v>117</v>
      </c>
      <c r="E908" s="101" t="s">
        <v>1341</v>
      </c>
      <c r="F908" s="101" t="s">
        <v>119</v>
      </c>
      <c r="G908" s="101" t="s">
        <v>10956</v>
      </c>
    </row>
    <row r="909" spans="1:7">
      <c r="A909" s="100">
        <v>908</v>
      </c>
      <c r="B909" s="101" t="s">
        <v>6601</v>
      </c>
      <c r="C909" s="101" t="s">
        <v>6602</v>
      </c>
      <c r="D909" s="101" t="s">
        <v>126</v>
      </c>
      <c r="E909" s="101" t="s">
        <v>2400</v>
      </c>
      <c r="F909" s="101" t="s">
        <v>188</v>
      </c>
      <c r="G909" s="101" t="s">
        <v>10956</v>
      </c>
    </row>
    <row r="910" spans="1:7">
      <c r="A910" s="100">
        <v>909</v>
      </c>
      <c r="B910" s="101" t="s">
        <v>12248</v>
      </c>
      <c r="C910" s="101" t="s">
        <v>10693</v>
      </c>
      <c r="D910" s="101" t="s">
        <v>117</v>
      </c>
      <c r="E910" s="101" t="s">
        <v>639</v>
      </c>
      <c r="F910" s="101" t="s">
        <v>881</v>
      </c>
      <c r="G910" s="101" t="s">
        <v>10956</v>
      </c>
    </row>
    <row r="911" spans="1:7">
      <c r="A911" s="100">
        <v>910</v>
      </c>
      <c r="B911" s="101" t="s">
        <v>6603</v>
      </c>
      <c r="C911" s="101" t="s">
        <v>6604</v>
      </c>
      <c r="D911" s="101" t="s">
        <v>151</v>
      </c>
      <c r="E911" s="101" t="s">
        <v>217</v>
      </c>
      <c r="F911" s="101" t="s">
        <v>119</v>
      </c>
      <c r="G911" s="101" t="s">
        <v>10956</v>
      </c>
    </row>
    <row r="912" spans="1:7">
      <c r="A912" s="100">
        <v>911</v>
      </c>
      <c r="B912" s="101" t="s">
        <v>6605</v>
      </c>
      <c r="C912" s="101" t="s">
        <v>6606</v>
      </c>
      <c r="D912" s="101" t="s">
        <v>117</v>
      </c>
      <c r="E912" s="101" t="s">
        <v>118</v>
      </c>
      <c r="F912" s="101" t="s">
        <v>119</v>
      </c>
      <c r="G912" s="101" t="s">
        <v>10956</v>
      </c>
    </row>
    <row r="913" spans="1:7">
      <c r="A913" s="100">
        <v>912</v>
      </c>
      <c r="B913" s="101" t="s">
        <v>12249</v>
      </c>
      <c r="C913" s="101" t="s">
        <v>12250</v>
      </c>
      <c r="D913" s="101" t="s">
        <v>117</v>
      </c>
      <c r="E913" s="101" t="s">
        <v>367</v>
      </c>
      <c r="F913" s="101" t="s">
        <v>119</v>
      </c>
      <c r="G913" s="101" t="s">
        <v>5848</v>
      </c>
    </row>
    <row r="914" spans="1:7">
      <c r="A914" s="100">
        <v>913</v>
      </c>
      <c r="B914" s="101" t="s">
        <v>976</v>
      </c>
      <c r="C914" s="101" t="s">
        <v>977</v>
      </c>
      <c r="D914" s="101" t="s">
        <v>122</v>
      </c>
      <c r="E914" s="101" t="s">
        <v>377</v>
      </c>
      <c r="F914" s="101" t="s">
        <v>119</v>
      </c>
      <c r="G914" s="101" t="s">
        <v>5848</v>
      </c>
    </row>
    <row r="915" spans="1:7">
      <c r="A915" s="100">
        <v>914</v>
      </c>
      <c r="B915" s="101" t="s">
        <v>6607</v>
      </c>
      <c r="C915" s="101" t="s">
        <v>6608</v>
      </c>
      <c r="D915" s="101" t="s">
        <v>117</v>
      </c>
      <c r="E915" s="101" t="s">
        <v>367</v>
      </c>
      <c r="F915" s="101" t="s">
        <v>119</v>
      </c>
      <c r="G915" s="101" t="s">
        <v>10956</v>
      </c>
    </row>
    <row r="916" spans="1:7">
      <c r="A916" s="100">
        <v>915</v>
      </c>
      <c r="B916" s="101" t="s">
        <v>6609</v>
      </c>
      <c r="C916" s="101" t="s">
        <v>6610</v>
      </c>
      <c r="D916" s="101" t="s">
        <v>117</v>
      </c>
      <c r="E916" s="101" t="s">
        <v>118</v>
      </c>
      <c r="F916" s="101" t="s">
        <v>881</v>
      </c>
      <c r="G916" s="101" t="s">
        <v>10956</v>
      </c>
    </row>
    <row r="917" spans="1:7">
      <c r="A917" s="100">
        <v>916</v>
      </c>
      <c r="B917" s="101" t="s">
        <v>978</v>
      </c>
      <c r="C917" s="101" t="s">
        <v>979</v>
      </c>
      <c r="D917" s="101" t="s">
        <v>126</v>
      </c>
      <c r="E917" s="101" t="s">
        <v>130</v>
      </c>
      <c r="F917" s="101" t="s">
        <v>119</v>
      </c>
      <c r="G917" s="101" t="s">
        <v>5848</v>
      </c>
    </row>
    <row r="918" spans="1:7">
      <c r="A918" s="100">
        <v>917</v>
      </c>
      <c r="B918" s="101" t="s">
        <v>6611</v>
      </c>
      <c r="C918" s="101" t="s">
        <v>12251</v>
      </c>
      <c r="D918" s="101" t="s">
        <v>165</v>
      </c>
      <c r="E918" s="101" t="s">
        <v>417</v>
      </c>
      <c r="F918" s="101" t="s">
        <v>119</v>
      </c>
      <c r="G918" s="101" t="s">
        <v>10956</v>
      </c>
    </row>
    <row r="919" spans="1:7">
      <c r="A919" s="100">
        <v>918</v>
      </c>
      <c r="B919" s="101" t="s">
        <v>980</v>
      </c>
      <c r="C919" s="101" t="s">
        <v>981</v>
      </c>
      <c r="D919" s="101" t="s">
        <v>126</v>
      </c>
      <c r="E919" s="101" t="s">
        <v>130</v>
      </c>
      <c r="F919" s="101" t="s">
        <v>119</v>
      </c>
      <c r="G919" s="101" t="s">
        <v>10956</v>
      </c>
    </row>
    <row r="920" spans="1:7">
      <c r="A920" s="100">
        <v>919</v>
      </c>
      <c r="B920" s="101" t="s">
        <v>6612</v>
      </c>
      <c r="C920" s="101" t="s">
        <v>6613</v>
      </c>
      <c r="D920" s="101" t="s">
        <v>139</v>
      </c>
      <c r="E920" s="101" t="s">
        <v>622</v>
      </c>
      <c r="F920" s="101" t="s">
        <v>119</v>
      </c>
      <c r="G920" s="101" t="s">
        <v>10956</v>
      </c>
    </row>
    <row r="921" spans="1:7">
      <c r="A921" s="100">
        <v>920</v>
      </c>
      <c r="B921" s="101" t="s">
        <v>6614</v>
      </c>
      <c r="C921" s="101" t="s">
        <v>6615</v>
      </c>
      <c r="D921" s="101" t="s">
        <v>139</v>
      </c>
      <c r="E921" s="101" t="s">
        <v>258</v>
      </c>
      <c r="F921" s="101" t="s">
        <v>119</v>
      </c>
      <c r="G921" s="101" t="s">
        <v>10956</v>
      </c>
    </row>
    <row r="922" spans="1:7">
      <c r="A922" s="100">
        <v>921</v>
      </c>
      <c r="B922" s="101" t="s">
        <v>982</v>
      </c>
      <c r="C922" s="101" t="s">
        <v>983</v>
      </c>
      <c r="D922" s="101" t="s">
        <v>126</v>
      </c>
      <c r="E922" s="101" t="s">
        <v>411</v>
      </c>
      <c r="F922" s="101" t="s">
        <v>119</v>
      </c>
      <c r="G922" s="101" t="s">
        <v>5848</v>
      </c>
    </row>
    <row r="923" spans="1:7">
      <c r="A923" s="100">
        <v>922</v>
      </c>
      <c r="B923" s="101" t="s">
        <v>6616</v>
      </c>
      <c r="C923" s="101" t="s">
        <v>6617</v>
      </c>
      <c r="D923" s="101" t="s">
        <v>126</v>
      </c>
      <c r="E923" s="101" t="s">
        <v>761</v>
      </c>
      <c r="F923" s="101" t="s">
        <v>119</v>
      </c>
      <c r="G923" s="101" t="s">
        <v>10956</v>
      </c>
    </row>
    <row r="924" spans="1:7">
      <c r="A924" s="100">
        <v>923</v>
      </c>
      <c r="B924" s="101" t="s">
        <v>6618</v>
      </c>
      <c r="C924" s="101" t="s">
        <v>6619</v>
      </c>
      <c r="D924" s="101" t="s">
        <v>139</v>
      </c>
      <c r="E924" s="101" t="s">
        <v>826</v>
      </c>
      <c r="F924" s="101" t="s">
        <v>119</v>
      </c>
      <c r="G924" s="101" t="s">
        <v>10956</v>
      </c>
    </row>
    <row r="925" spans="1:7">
      <c r="A925" s="100">
        <v>924</v>
      </c>
      <c r="B925" s="101" t="s">
        <v>984</v>
      </c>
      <c r="C925" s="101" t="s">
        <v>985</v>
      </c>
      <c r="D925" s="101" t="s">
        <v>143</v>
      </c>
      <c r="E925" s="101" t="s">
        <v>270</v>
      </c>
      <c r="F925" s="101" t="s">
        <v>119</v>
      </c>
      <c r="G925" s="101" t="s">
        <v>5848</v>
      </c>
    </row>
    <row r="926" spans="1:7">
      <c r="A926" s="100">
        <v>925</v>
      </c>
      <c r="B926" s="101" t="s">
        <v>6620</v>
      </c>
      <c r="C926" s="101" t="s">
        <v>6621</v>
      </c>
      <c r="D926" s="101" t="s">
        <v>139</v>
      </c>
      <c r="E926" s="101" t="s">
        <v>258</v>
      </c>
      <c r="F926" s="101" t="s">
        <v>119</v>
      </c>
      <c r="G926" s="101" t="s">
        <v>10956</v>
      </c>
    </row>
    <row r="927" spans="1:7">
      <c r="A927" s="100">
        <v>926</v>
      </c>
      <c r="B927" s="101" t="s">
        <v>6622</v>
      </c>
      <c r="C927" s="101" t="s">
        <v>6623</v>
      </c>
      <c r="D927" s="101" t="s">
        <v>165</v>
      </c>
      <c r="E927" s="101" t="s">
        <v>194</v>
      </c>
      <c r="F927" s="101" t="s">
        <v>119</v>
      </c>
      <c r="G927" s="101" t="s">
        <v>10956</v>
      </c>
    </row>
    <row r="928" spans="1:7">
      <c r="A928" s="100">
        <v>927</v>
      </c>
      <c r="B928" s="101" t="s">
        <v>6624</v>
      </c>
      <c r="C928" s="101" t="s">
        <v>6625</v>
      </c>
      <c r="D928" s="101" t="s">
        <v>126</v>
      </c>
      <c r="E928" s="101" t="s">
        <v>159</v>
      </c>
      <c r="F928" s="101" t="s">
        <v>119</v>
      </c>
      <c r="G928" s="101" t="s">
        <v>10956</v>
      </c>
    </row>
    <row r="929" spans="1:7">
      <c r="A929" s="100">
        <v>928</v>
      </c>
      <c r="B929" s="101" t="s">
        <v>6626</v>
      </c>
      <c r="C929" s="101" t="s">
        <v>6627</v>
      </c>
      <c r="D929" s="101" t="s">
        <v>126</v>
      </c>
      <c r="E929" s="101" t="s">
        <v>836</v>
      </c>
      <c r="F929" s="101" t="s">
        <v>1063</v>
      </c>
      <c r="G929" s="101" t="s">
        <v>10956</v>
      </c>
    </row>
    <row r="930" spans="1:7">
      <c r="A930" s="100">
        <v>929</v>
      </c>
      <c r="B930" s="101" t="s">
        <v>6628</v>
      </c>
      <c r="C930" s="101" t="s">
        <v>6629</v>
      </c>
      <c r="D930" s="101" t="s">
        <v>126</v>
      </c>
      <c r="E930" s="101" t="s">
        <v>880</v>
      </c>
      <c r="F930" s="101" t="s">
        <v>119</v>
      </c>
      <c r="G930" s="101" t="s">
        <v>10956</v>
      </c>
    </row>
    <row r="931" spans="1:7">
      <c r="A931" s="100">
        <v>930</v>
      </c>
      <c r="B931" s="101" t="s">
        <v>986</v>
      </c>
      <c r="C931" s="101" t="s">
        <v>987</v>
      </c>
      <c r="D931" s="101" t="s">
        <v>143</v>
      </c>
      <c r="E931" s="101" t="s">
        <v>270</v>
      </c>
      <c r="F931" s="101" t="s">
        <v>119</v>
      </c>
      <c r="G931" s="101" t="s">
        <v>5848</v>
      </c>
    </row>
    <row r="932" spans="1:7">
      <c r="A932" s="100">
        <v>931</v>
      </c>
      <c r="B932" s="101" t="s">
        <v>6630</v>
      </c>
      <c r="C932" s="101" t="s">
        <v>6631</v>
      </c>
      <c r="D932" s="101" t="s">
        <v>126</v>
      </c>
      <c r="E932" s="101" t="s">
        <v>159</v>
      </c>
      <c r="F932" s="101" t="s">
        <v>119</v>
      </c>
      <c r="G932" s="101" t="s">
        <v>10956</v>
      </c>
    </row>
    <row r="933" spans="1:7">
      <c r="A933" s="100">
        <v>932</v>
      </c>
      <c r="B933" s="101" t="s">
        <v>988</v>
      </c>
      <c r="C933" s="101" t="s">
        <v>989</v>
      </c>
      <c r="D933" s="101" t="s">
        <v>126</v>
      </c>
      <c r="E933" s="101" t="s">
        <v>245</v>
      </c>
      <c r="F933" s="101" t="s">
        <v>119</v>
      </c>
      <c r="G933" s="101" t="s">
        <v>5848</v>
      </c>
    </row>
    <row r="934" spans="1:7">
      <c r="A934" s="100">
        <v>933</v>
      </c>
      <c r="B934" s="101" t="s">
        <v>6632</v>
      </c>
      <c r="C934" s="101" t="s">
        <v>6633</v>
      </c>
      <c r="D934" s="101" t="s">
        <v>139</v>
      </c>
      <c r="E934" s="101" t="s">
        <v>826</v>
      </c>
      <c r="F934" s="101" t="s">
        <v>119</v>
      </c>
      <c r="G934" s="101" t="s">
        <v>10956</v>
      </c>
    </row>
    <row r="935" spans="1:7">
      <c r="A935" s="100">
        <v>934</v>
      </c>
      <c r="B935" s="101" t="s">
        <v>6634</v>
      </c>
      <c r="C935" s="101" t="s">
        <v>6635</v>
      </c>
      <c r="D935" s="101" t="s">
        <v>117</v>
      </c>
      <c r="E935" s="101" t="s">
        <v>214</v>
      </c>
      <c r="F935" s="101" t="s">
        <v>119</v>
      </c>
      <c r="G935" s="101" t="s">
        <v>10956</v>
      </c>
    </row>
    <row r="936" spans="1:7">
      <c r="A936" s="100">
        <v>935</v>
      </c>
      <c r="B936" s="101" t="s">
        <v>6636</v>
      </c>
      <c r="C936" s="101" t="s">
        <v>6637</v>
      </c>
      <c r="D936" s="101" t="s">
        <v>143</v>
      </c>
      <c r="E936" s="101" t="s">
        <v>1684</v>
      </c>
      <c r="F936" s="101" t="s">
        <v>119</v>
      </c>
      <c r="G936" s="101" t="s">
        <v>10956</v>
      </c>
    </row>
    <row r="937" spans="1:7">
      <c r="A937" s="100">
        <v>936</v>
      </c>
      <c r="B937" s="101" t="s">
        <v>11070</v>
      </c>
      <c r="C937" s="101" t="s">
        <v>11071</v>
      </c>
      <c r="D937" s="101" t="s">
        <v>151</v>
      </c>
      <c r="E937" s="101" t="s">
        <v>208</v>
      </c>
      <c r="F937" s="101" t="s">
        <v>119</v>
      </c>
      <c r="G937" s="101" t="s">
        <v>11834</v>
      </c>
    </row>
    <row r="938" spans="1:7">
      <c r="A938" s="100">
        <v>937</v>
      </c>
      <c r="B938" s="101" t="s">
        <v>12252</v>
      </c>
      <c r="C938" s="101" t="s">
        <v>12253</v>
      </c>
      <c r="D938" s="101" t="s">
        <v>139</v>
      </c>
      <c r="E938" s="101" t="s">
        <v>354</v>
      </c>
      <c r="F938" s="101" t="s">
        <v>2074</v>
      </c>
      <c r="G938" s="101" t="s">
        <v>10956</v>
      </c>
    </row>
    <row r="939" spans="1:7">
      <c r="A939" s="100">
        <v>938</v>
      </c>
      <c r="B939" s="101" t="s">
        <v>990</v>
      </c>
      <c r="C939" s="101" t="s">
        <v>991</v>
      </c>
      <c r="D939" s="101" t="s">
        <v>139</v>
      </c>
      <c r="E939" s="101" t="s">
        <v>181</v>
      </c>
      <c r="F939" s="101" t="s">
        <v>119</v>
      </c>
      <c r="G939" s="101" t="s">
        <v>5848</v>
      </c>
    </row>
    <row r="940" spans="1:7">
      <c r="A940" s="100">
        <v>939</v>
      </c>
      <c r="B940" s="101" t="s">
        <v>6638</v>
      </c>
      <c r="C940" s="101" t="s">
        <v>6639</v>
      </c>
      <c r="D940" s="101" t="s">
        <v>143</v>
      </c>
      <c r="E940" s="101" t="s">
        <v>144</v>
      </c>
      <c r="F940" s="101" t="s">
        <v>188</v>
      </c>
      <c r="G940" s="101" t="s">
        <v>10956</v>
      </c>
    </row>
    <row r="941" spans="1:7">
      <c r="A941" s="100">
        <v>940</v>
      </c>
      <c r="B941" s="101" t="s">
        <v>6640</v>
      </c>
      <c r="C941" s="101" t="s">
        <v>6641</v>
      </c>
      <c r="D941" s="101" t="s">
        <v>139</v>
      </c>
      <c r="E941" s="101" t="s">
        <v>622</v>
      </c>
      <c r="F941" s="101" t="s">
        <v>119</v>
      </c>
      <c r="G941" s="101" t="s">
        <v>10956</v>
      </c>
    </row>
    <row r="942" spans="1:7">
      <c r="A942" s="100">
        <v>941</v>
      </c>
      <c r="B942" s="101" t="s">
        <v>992</v>
      </c>
      <c r="C942" s="101" t="s">
        <v>993</v>
      </c>
      <c r="D942" s="101" t="s">
        <v>117</v>
      </c>
      <c r="E942" s="101" t="s">
        <v>639</v>
      </c>
      <c r="F942" s="101" t="s">
        <v>119</v>
      </c>
      <c r="G942" s="101" t="s">
        <v>5848</v>
      </c>
    </row>
    <row r="943" spans="1:7">
      <c r="A943" s="100">
        <v>942</v>
      </c>
      <c r="B943" s="101" t="s">
        <v>994</v>
      </c>
      <c r="C943" s="101" t="s">
        <v>995</v>
      </c>
      <c r="D943" s="101" t="s">
        <v>139</v>
      </c>
      <c r="E943" s="101" t="s">
        <v>996</v>
      </c>
      <c r="F943" s="101" t="s">
        <v>119</v>
      </c>
      <c r="G943" s="101" t="s">
        <v>5848</v>
      </c>
    </row>
    <row r="944" spans="1:7">
      <c r="A944" s="100">
        <v>943</v>
      </c>
      <c r="B944" s="101" t="s">
        <v>997</v>
      </c>
      <c r="C944" s="101" t="s">
        <v>998</v>
      </c>
      <c r="D944" s="101" t="s">
        <v>126</v>
      </c>
      <c r="E944" s="101" t="s">
        <v>880</v>
      </c>
      <c r="F944" s="101" t="s">
        <v>170</v>
      </c>
      <c r="G944" s="101" t="s">
        <v>5848</v>
      </c>
    </row>
    <row r="945" spans="1:7">
      <c r="A945" s="100">
        <v>944</v>
      </c>
      <c r="B945" s="101" t="s">
        <v>999</v>
      </c>
      <c r="C945" s="101" t="s">
        <v>1000</v>
      </c>
      <c r="D945" s="101" t="s">
        <v>1001</v>
      </c>
      <c r="E945" s="101" t="s">
        <v>1001</v>
      </c>
      <c r="F945" s="101" t="s">
        <v>201</v>
      </c>
      <c r="G945" s="101" t="s">
        <v>5848</v>
      </c>
    </row>
    <row r="946" spans="1:7">
      <c r="A946" s="100">
        <v>945</v>
      </c>
      <c r="B946" s="101" t="s">
        <v>6642</v>
      </c>
      <c r="C946" s="101" t="s">
        <v>6643</v>
      </c>
      <c r="D946" s="101" t="s">
        <v>122</v>
      </c>
      <c r="E946" s="101" t="s">
        <v>363</v>
      </c>
      <c r="F946" s="101" t="s">
        <v>188</v>
      </c>
      <c r="G946" s="101" t="s">
        <v>10956</v>
      </c>
    </row>
    <row r="947" spans="1:7">
      <c r="A947" s="100">
        <v>946</v>
      </c>
      <c r="B947" s="101" t="s">
        <v>6644</v>
      </c>
      <c r="C947" s="101" t="s">
        <v>6645</v>
      </c>
      <c r="D947" s="101" t="s">
        <v>117</v>
      </c>
      <c r="E947" s="101" t="s">
        <v>172</v>
      </c>
      <c r="F947" s="101" t="s">
        <v>119</v>
      </c>
      <c r="G947" s="101" t="s">
        <v>10956</v>
      </c>
    </row>
    <row r="948" spans="1:7">
      <c r="A948" s="100">
        <v>947</v>
      </c>
      <c r="B948" s="101" t="s">
        <v>1002</v>
      </c>
      <c r="C948" s="101" t="s">
        <v>1003</v>
      </c>
      <c r="D948" s="101" t="s">
        <v>139</v>
      </c>
      <c r="E948" s="101" t="s">
        <v>211</v>
      </c>
      <c r="F948" s="101" t="s">
        <v>119</v>
      </c>
      <c r="G948" s="101" t="s">
        <v>5848</v>
      </c>
    </row>
    <row r="949" spans="1:7">
      <c r="A949" s="100">
        <v>948</v>
      </c>
      <c r="B949" s="101" t="s">
        <v>1004</v>
      </c>
      <c r="C949" s="101" t="s">
        <v>1005</v>
      </c>
      <c r="D949" s="101" t="s">
        <v>143</v>
      </c>
      <c r="E949" s="101" t="s">
        <v>1006</v>
      </c>
      <c r="F949" s="101" t="s">
        <v>238</v>
      </c>
      <c r="G949" s="101" t="s">
        <v>5848</v>
      </c>
    </row>
    <row r="950" spans="1:7">
      <c r="A950" s="100">
        <v>949</v>
      </c>
      <c r="B950" s="101" t="s">
        <v>6646</v>
      </c>
      <c r="C950" s="101" t="s">
        <v>6647</v>
      </c>
      <c r="D950" s="101" t="s">
        <v>139</v>
      </c>
      <c r="E950" s="101" t="s">
        <v>996</v>
      </c>
      <c r="F950" s="101" t="s">
        <v>119</v>
      </c>
      <c r="G950" s="101" t="s">
        <v>10956</v>
      </c>
    </row>
    <row r="951" spans="1:7">
      <c r="A951" s="100">
        <v>950</v>
      </c>
      <c r="B951" s="101" t="s">
        <v>1007</v>
      </c>
      <c r="C951" s="101" t="s">
        <v>12254</v>
      </c>
      <c r="D951" s="101" t="s">
        <v>126</v>
      </c>
      <c r="E951" s="101" t="s">
        <v>245</v>
      </c>
      <c r="F951" s="101" t="s">
        <v>119</v>
      </c>
      <c r="G951" s="101" t="s">
        <v>5848</v>
      </c>
    </row>
    <row r="952" spans="1:7">
      <c r="A952" s="100">
        <v>951</v>
      </c>
      <c r="B952" s="101" t="s">
        <v>6648</v>
      </c>
      <c r="C952" s="101" t="s">
        <v>6649</v>
      </c>
      <c r="D952" s="101" t="s">
        <v>139</v>
      </c>
      <c r="E952" s="101" t="s">
        <v>622</v>
      </c>
      <c r="F952" s="101" t="s">
        <v>119</v>
      </c>
      <c r="G952" s="101" t="s">
        <v>10956</v>
      </c>
    </row>
    <row r="953" spans="1:7">
      <c r="A953" s="100">
        <v>952</v>
      </c>
      <c r="B953" s="101" t="s">
        <v>1008</v>
      </c>
      <c r="C953" s="101" t="s">
        <v>1009</v>
      </c>
      <c r="D953" s="101" t="s">
        <v>139</v>
      </c>
      <c r="E953" s="101" t="s">
        <v>690</v>
      </c>
      <c r="F953" s="101" t="s">
        <v>119</v>
      </c>
      <c r="G953" s="101" t="s">
        <v>5848</v>
      </c>
    </row>
    <row r="954" spans="1:7">
      <c r="A954" s="100">
        <v>953</v>
      </c>
      <c r="B954" s="101" t="s">
        <v>6650</v>
      </c>
      <c r="C954" s="101" t="s">
        <v>6651</v>
      </c>
      <c r="D954" s="101" t="s">
        <v>126</v>
      </c>
      <c r="E954" s="101" t="s">
        <v>459</v>
      </c>
      <c r="F954" s="101" t="s">
        <v>119</v>
      </c>
      <c r="G954" s="101" t="s">
        <v>10956</v>
      </c>
    </row>
    <row r="955" spans="1:7">
      <c r="A955" s="100">
        <v>954</v>
      </c>
      <c r="B955" s="101" t="s">
        <v>1010</v>
      </c>
      <c r="C955" s="101" t="s">
        <v>1011</v>
      </c>
      <c r="D955" s="101" t="s">
        <v>165</v>
      </c>
      <c r="E955" s="101" t="s">
        <v>417</v>
      </c>
      <c r="F955" s="101" t="s">
        <v>119</v>
      </c>
      <c r="G955" s="101" t="s">
        <v>5848</v>
      </c>
    </row>
    <row r="956" spans="1:7">
      <c r="A956" s="100">
        <v>955</v>
      </c>
      <c r="B956" s="101" t="s">
        <v>6652</v>
      </c>
      <c r="C956" s="101" t="s">
        <v>6653</v>
      </c>
      <c r="D956" s="101" t="s">
        <v>165</v>
      </c>
      <c r="E956" s="101" t="s">
        <v>417</v>
      </c>
      <c r="F956" s="101" t="s">
        <v>119</v>
      </c>
      <c r="G956" s="101" t="s">
        <v>10956</v>
      </c>
    </row>
    <row r="957" spans="1:7">
      <c r="A957" s="100">
        <v>956</v>
      </c>
      <c r="B957" s="101" t="s">
        <v>6654</v>
      </c>
      <c r="C957" s="101" t="s">
        <v>6655</v>
      </c>
      <c r="D957" s="101" t="s">
        <v>139</v>
      </c>
      <c r="E957" s="101" t="s">
        <v>1020</v>
      </c>
      <c r="F957" s="101" t="s">
        <v>119</v>
      </c>
      <c r="G957" s="101" t="s">
        <v>10956</v>
      </c>
    </row>
    <row r="958" spans="1:7">
      <c r="A958" s="100">
        <v>957</v>
      </c>
      <c r="B958" s="101" t="s">
        <v>6656</v>
      </c>
      <c r="C958" s="101" t="s">
        <v>6657</v>
      </c>
      <c r="D958" s="101" t="s">
        <v>139</v>
      </c>
      <c r="E958" s="101" t="s">
        <v>258</v>
      </c>
      <c r="F958" s="101" t="s">
        <v>119</v>
      </c>
      <c r="G958" s="101" t="s">
        <v>10956</v>
      </c>
    </row>
    <row r="959" spans="1:7">
      <c r="A959" s="100">
        <v>958</v>
      </c>
      <c r="B959" s="101" t="s">
        <v>12255</v>
      </c>
      <c r="C959" s="101" t="s">
        <v>12256</v>
      </c>
      <c r="D959" s="101" t="s">
        <v>139</v>
      </c>
      <c r="E959" s="101" t="s">
        <v>354</v>
      </c>
      <c r="F959" s="101" t="s">
        <v>119</v>
      </c>
      <c r="G959" s="101" t="s">
        <v>10956</v>
      </c>
    </row>
    <row r="960" spans="1:7">
      <c r="A960" s="100">
        <v>959</v>
      </c>
      <c r="B960" s="101" t="s">
        <v>6658</v>
      </c>
      <c r="C960" s="101" t="s">
        <v>6659</v>
      </c>
      <c r="D960" s="101" t="s">
        <v>126</v>
      </c>
      <c r="E960" s="101" t="s">
        <v>5147</v>
      </c>
      <c r="F960" s="101" t="s">
        <v>119</v>
      </c>
      <c r="G960" s="101" t="s">
        <v>10956</v>
      </c>
    </row>
    <row r="961" spans="1:7">
      <c r="A961" s="100">
        <v>960</v>
      </c>
      <c r="B961" s="101" t="s">
        <v>12257</v>
      </c>
      <c r="C961" s="101" t="s">
        <v>12258</v>
      </c>
      <c r="D961" s="101" t="s">
        <v>165</v>
      </c>
      <c r="E961" s="101" t="s">
        <v>417</v>
      </c>
      <c r="F961" s="101" t="s">
        <v>188</v>
      </c>
      <c r="G961" s="101" t="s">
        <v>11834</v>
      </c>
    </row>
    <row r="962" spans="1:7">
      <c r="A962" s="100">
        <v>961</v>
      </c>
      <c r="B962" s="101" t="s">
        <v>12259</v>
      </c>
      <c r="C962" s="101" t="s">
        <v>12260</v>
      </c>
      <c r="D962" s="101" t="s">
        <v>165</v>
      </c>
      <c r="E962" s="101" t="s">
        <v>417</v>
      </c>
      <c r="F962" s="101" t="s">
        <v>188</v>
      </c>
      <c r="G962" s="101" t="s">
        <v>10956</v>
      </c>
    </row>
    <row r="963" spans="1:7">
      <c r="A963" s="100">
        <v>962</v>
      </c>
      <c r="B963" s="101" t="s">
        <v>1012</v>
      </c>
      <c r="C963" s="101" t="s">
        <v>1013</v>
      </c>
      <c r="D963" s="101" t="s">
        <v>117</v>
      </c>
      <c r="E963" s="101" t="s">
        <v>205</v>
      </c>
      <c r="F963" s="101" t="s">
        <v>119</v>
      </c>
      <c r="G963" s="101" t="s">
        <v>5848</v>
      </c>
    </row>
    <row r="964" spans="1:7">
      <c r="A964" s="100">
        <v>963</v>
      </c>
      <c r="B964" s="101" t="s">
        <v>6660</v>
      </c>
      <c r="C964" s="101" t="s">
        <v>6661</v>
      </c>
      <c r="D964" s="101" t="s">
        <v>126</v>
      </c>
      <c r="E964" s="101" t="s">
        <v>761</v>
      </c>
      <c r="F964" s="101" t="s">
        <v>119</v>
      </c>
      <c r="G964" s="101" t="s">
        <v>10956</v>
      </c>
    </row>
    <row r="965" spans="1:7">
      <c r="A965" s="100">
        <v>964</v>
      </c>
      <c r="B965" s="101" t="s">
        <v>6662</v>
      </c>
      <c r="C965" s="101" t="s">
        <v>6663</v>
      </c>
      <c r="D965" s="101" t="s">
        <v>165</v>
      </c>
      <c r="E965" s="101" t="s">
        <v>909</v>
      </c>
      <c r="F965" s="101" t="s">
        <v>119</v>
      </c>
      <c r="G965" s="101" t="s">
        <v>10956</v>
      </c>
    </row>
    <row r="966" spans="1:7">
      <c r="A966" s="100">
        <v>965</v>
      </c>
      <c r="B966" s="101" t="s">
        <v>1014</v>
      </c>
      <c r="C966" s="101" t="s">
        <v>1015</v>
      </c>
      <c r="D966" s="101" t="s">
        <v>126</v>
      </c>
      <c r="E966" s="101" t="s">
        <v>780</v>
      </c>
      <c r="F966" s="101" t="s">
        <v>119</v>
      </c>
      <c r="G966" s="101" t="s">
        <v>5848</v>
      </c>
    </row>
    <row r="967" spans="1:7">
      <c r="A967" s="100">
        <v>966</v>
      </c>
      <c r="B967" s="101" t="s">
        <v>6664</v>
      </c>
      <c r="C967" s="101" t="s">
        <v>6665</v>
      </c>
      <c r="D967" s="101" t="s">
        <v>139</v>
      </c>
      <c r="E967" s="101" t="s">
        <v>1076</v>
      </c>
      <c r="F967" s="101" t="s">
        <v>119</v>
      </c>
      <c r="G967" s="101" t="s">
        <v>10956</v>
      </c>
    </row>
    <row r="968" spans="1:7">
      <c r="A968" s="100">
        <v>967</v>
      </c>
      <c r="B968" s="101" t="s">
        <v>6666</v>
      </c>
      <c r="C968" s="101" t="s">
        <v>6667</v>
      </c>
      <c r="D968" s="101" t="s">
        <v>165</v>
      </c>
      <c r="E968" s="101" t="s">
        <v>285</v>
      </c>
      <c r="F968" s="101" t="s">
        <v>119</v>
      </c>
      <c r="G968" s="101" t="s">
        <v>10956</v>
      </c>
    </row>
    <row r="969" spans="1:7">
      <c r="A969" s="100">
        <v>968</v>
      </c>
      <c r="B969" s="101" t="s">
        <v>1016</v>
      </c>
      <c r="C969" s="101" t="s">
        <v>1017</v>
      </c>
      <c r="D969" s="101" t="s">
        <v>122</v>
      </c>
      <c r="E969" s="101" t="s">
        <v>597</v>
      </c>
      <c r="F969" s="101" t="s">
        <v>119</v>
      </c>
      <c r="G969" s="101" t="s">
        <v>5848</v>
      </c>
    </row>
    <row r="970" spans="1:7">
      <c r="A970" s="100">
        <v>969</v>
      </c>
      <c r="B970" s="101" t="s">
        <v>6668</v>
      </c>
      <c r="C970" s="101" t="s">
        <v>6669</v>
      </c>
      <c r="D970" s="101" t="s">
        <v>126</v>
      </c>
      <c r="E970" s="101" t="s">
        <v>459</v>
      </c>
      <c r="F970" s="101" t="s">
        <v>119</v>
      </c>
      <c r="G970" s="101" t="s">
        <v>10956</v>
      </c>
    </row>
    <row r="971" spans="1:7">
      <c r="A971" s="100">
        <v>970</v>
      </c>
      <c r="B971" s="101" t="s">
        <v>1018</v>
      </c>
      <c r="C971" s="101" t="s">
        <v>1019</v>
      </c>
      <c r="D971" s="101" t="s">
        <v>139</v>
      </c>
      <c r="E971" s="101" t="s">
        <v>1020</v>
      </c>
      <c r="F971" s="101" t="s">
        <v>119</v>
      </c>
      <c r="G971" s="101" t="s">
        <v>5848</v>
      </c>
    </row>
    <row r="972" spans="1:7">
      <c r="A972" s="100">
        <v>971</v>
      </c>
      <c r="B972" s="101" t="s">
        <v>1022</v>
      </c>
      <c r="C972" s="101" t="s">
        <v>1023</v>
      </c>
      <c r="D972" s="101" t="s">
        <v>126</v>
      </c>
      <c r="E972" s="101" t="s">
        <v>159</v>
      </c>
      <c r="F972" s="101" t="s">
        <v>119</v>
      </c>
      <c r="G972" s="101" t="s">
        <v>5848</v>
      </c>
    </row>
    <row r="973" spans="1:7">
      <c r="A973" s="100">
        <v>972</v>
      </c>
      <c r="B973" s="101" t="s">
        <v>11072</v>
      </c>
      <c r="C973" s="101" t="s">
        <v>11073</v>
      </c>
      <c r="D973" s="101" t="s">
        <v>139</v>
      </c>
      <c r="E973" s="101" t="s">
        <v>185</v>
      </c>
      <c r="F973" s="101" t="s">
        <v>119</v>
      </c>
      <c r="G973" s="101" t="s">
        <v>11834</v>
      </c>
    </row>
    <row r="974" spans="1:7">
      <c r="A974" s="100">
        <v>973</v>
      </c>
      <c r="B974" s="101" t="s">
        <v>6670</v>
      </c>
      <c r="C974" s="101" t="s">
        <v>6671</v>
      </c>
      <c r="D974" s="101" t="s">
        <v>139</v>
      </c>
      <c r="E974" s="101" t="s">
        <v>826</v>
      </c>
      <c r="F974" s="101" t="s">
        <v>119</v>
      </c>
      <c r="G974" s="101" t="s">
        <v>10956</v>
      </c>
    </row>
    <row r="975" spans="1:7">
      <c r="A975" s="100">
        <v>974</v>
      </c>
      <c r="B975" s="101" t="s">
        <v>6672</v>
      </c>
      <c r="C975" s="101" t="s">
        <v>6673</v>
      </c>
      <c r="D975" s="101" t="s">
        <v>139</v>
      </c>
      <c r="E975" s="101" t="s">
        <v>622</v>
      </c>
      <c r="F975" s="101" t="s">
        <v>119</v>
      </c>
      <c r="G975" s="101" t="s">
        <v>10956</v>
      </c>
    </row>
    <row r="976" spans="1:7">
      <c r="A976" s="100">
        <v>975</v>
      </c>
      <c r="B976" s="101" t="s">
        <v>6674</v>
      </c>
      <c r="C976" s="101" t="s">
        <v>6675</v>
      </c>
      <c r="D976" s="101" t="s">
        <v>139</v>
      </c>
      <c r="E976" s="101" t="s">
        <v>1020</v>
      </c>
      <c r="F976" s="101" t="s">
        <v>119</v>
      </c>
      <c r="G976" s="101" t="s">
        <v>10956</v>
      </c>
    </row>
    <row r="977" spans="1:7">
      <c r="A977" s="100">
        <v>976</v>
      </c>
      <c r="B977" s="101" t="s">
        <v>1024</v>
      </c>
      <c r="C977" s="101" t="s">
        <v>12261</v>
      </c>
      <c r="D977" s="101" t="s">
        <v>143</v>
      </c>
      <c r="E977" s="101" t="s">
        <v>1432</v>
      </c>
      <c r="F977" s="101" t="s">
        <v>119</v>
      </c>
      <c r="G977" s="101" t="s">
        <v>5848</v>
      </c>
    </row>
    <row r="978" spans="1:7">
      <c r="A978" s="100">
        <v>977</v>
      </c>
      <c r="B978" s="101" t="s">
        <v>1025</v>
      </c>
      <c r="C978" s="101" t="s">
        <v>1026</v>
      </c>
      <c r="D978" s="101" t="s">
        <v>151</v>
      </c>
      <c r="E978" s="101" t="s">
        <v>340</v>
      </c>
      <c r="F978" s="101" t="s">
        <v>119</v>
      </c>
      <c r="G978" s="101" t="s">
        <v>5848</v>
      </c>
    </row>
    <row r="979" spans="1:7">
      <c r="A979" s="100">
        <v>978</v>
      </c>
      <c r="B979" s="101" t="s">
        <v>11074</v>
      </c>
      <c r="C979" s="101" t="s">
        <v>11075</v>
      </c>
      <c r="D979" s="101" t="s">
        <v>143</v>
      </c>
      <c r="E979" s="101" t="s">
        <v>586</v>
      </c>
      <c r="F979" s="101" t="s">
        <v>119</v>
      </c>
      <c r="G979" s="101" t="s">
        <v>11834</v>
      </c>
    </row>
    <row r="980" spans="1:7">
      <c r="A980" s="100">
        <v>979</v>
      </c>
      <c r="B980" s="101" t="s">
        <v>12262</v>
      </c>
      <c r="C980" s="101" t="s">
        <v>12263</v>
      </c>
      <c r="D980" s="101" t="s">
        <v>139</v>
      </c>
      <c r="E980" s="101" t="s">
        <v>178</v>
      </c>
      <c r="F980" s="101" t="s">
        <v>119</v>
      </c>
      <c r="G980" s="101" t="s">
        <v>5848</v>
      </c>
    </row>
    <row r="981" spans="1:7">
      <c r="A981" s="100">
        <v>980</v>
      </c>
      <c r="B981" s="101" t="s">
        <v>1027</v>
      </c>
      <c r="C981" s="101" t="s">
        <v>1028</v>
      </c>
      <c r="D981" s="101" t="s">
        <v>151</v>
      </c>
      <c r="E981" s="101" t="s">
        <v>340</v>
      </c>
      <c r="F981" s="101" t="s">
        <v>412</v>
      </c>
      <c r="G981" s="101" t="s">
        <v>5848</v>
      </c>
    </row>
    <row r="982" spans="1:7">
      <c r="A982" s="100">
        <v>981</v>
      </c>
      <c r="B982" s="101" t="s">
        <v>1029</v>
      </c>
      <c r="C982" s="101" t="s">
        <v>1030</v>
      </c>
      <c r="D982" s="101" t="s">
        <v>117</v>
      </c>
      <c r="E982" s="101" t="s">
        <v>172</v>
      </c>
      <c r="F982" s="101" t="s">
        <v>119</v>
      </c>
      <c r="G982" s="101" t="s">
        <v>5848</v>
      </c>
    </row>
    <row r="983" spans="1:7">
      <c r="A983" s="100">
        <v>982</v>
      </c>
      <c r="B983" s="101" t="s">
        <v>12264</v>
      </c>
      <c r="C983" s="101" t="s">
        <v>12265</v>
      </c>
      <c r="D983" s="101" t="s">
        <v>117</v>
      </c>
      <c r="E983" s="101" t="s">
        <v>5888</v>
      </c>
      <c r="F983" s="101" t="s">
        <v>188</v>
      </c>
      <c r="G983" s="101" t="s">
        <v>10956</v>
      </c>
    </row>
    <row r="984" spans="1:7">
      <c r="A984" s="100">
        <v>983</v>
      </c>
      <c r="B984" s="101" t="s">
        <v>6676</v>
      </c>
      <c r="C984" s="101" t="s">
        <v>6677</v>
      </c>
      <c r="D984" s="101" t="s">
        <v>143</v>
      </c>
      <c r="E984" s="101" t="s">
        <v>144</v>
      </c>
      <c r="F984" s="101" t="s">
        <v>119</v>
      </c>
      <c r="G984" s="101" t="s">
        <v>10956</v>
      </c>
    </row>
    <row r="985" spans="1:7">
      <c r="A985" s="100">
        <v>984</v>
      </c>
      <c r="B985" s="101" t="s">
        <v>1031</v>
      </c>
      <c r="C985" s="101" t="s">
        <v>1032</v>
      </c>
      <c r="D985" s="101" t="s">
        <v>122</v>
      </c>
      <c r="E985" s="101" t="s">
        <v>191</v>
      </c>
      <c r="F985" s="101" t="s">
        <v>136</v>
      </c>
      <c r="G985" s="101" t="s">
        <v>5848</v>
      </c>
    </row>
    <row r="986" spans="1:7">
      <c r="A986" s="100">
        <v>985</v>
      </c>
      <c r="B986" s="101" t="s">
        <v>1033</v>
      </c>
      <c r="C986" s="101" t="s">
        <v>1034</v>
      </c>
      <c r="D986" s="101" t="s">
        <v>151</v>
      </c>
      <c r="E986" s="101" t="s">
        <v>511</v>
      </c>
      <c r="F986" s="101" t="s">
        <v>119</v>
      </c>
      <c r="G986" s="101" t="s">
        <v>5848</v>
      </c>
    </row>
    <row r="987" spans="1:7">
      <c r="A987" s="100">
        <v>986</v>
      </c>
      <c r="B987" s="101" t="s">
        <v>1035</v>
      </c>
      <c r="C987" s="101" t="s">
        <v>12266</v>
      </c>
      <c r="D987" s="101" t="s">
        <v>126</v>
      </c>
      <c r="E987" s="101" t="s">
        <v>1036</v>
      </c>
      <c r="F987" s="101" t="s">
        <v>119</v>
      </c>
      <c r="G987" s="101" t="s">
        <v>5848</v>
      </c>
    </row>
    <row r="988" spans="1:7">
      <c r="A988" s="100">
        <v>987</v>
      </c>
      <c r="B988" s="101" t="s">
        <v>12267</v>
      </c>
      <c r="C988" s="101" t="s">
        <v>12268</v>
      </c>
      <c r="D988" s="101" t="s">
        <v>165</v>
      </c>
      <c r="E988" s="101" t="s">
        <v>1381</v>
      </c>
      <c r="F988" s="101" t="s">
        <v>188</v>
      </c>
      <c r="G988" s="101" t="s">
        <v>5848</v>
      </c>
    </row>
    <row r="989" spans="1:7">
      <c r="A989" s="100">
        <v>988</v>
      </c>
      <c r="B989" s="101" t="s">
        <v>12269</v>
      </c>
      <c r="C989" s="101" t="s">
        <v>12270</v>
      </c>
      <c r="D989" s="101" t="s">
        <v>126</v>
      </c>
      <c r="E989" s="101" t="s">
        <v>1184</v>
      </c>
      <c r="F989" s="101" t="s">
        <v>1063</v>
      </c>
      <c r="G989" s="101" t="s">
        <v>10956</v>
      </c>
    </row>
    <row r="990" spans="1:7">
      <c r="A990" s="100">
        <v>989</v>
      </c>
      <c r="B990" s="101" t="s">
        <v>6678</v>
      </c>
      <c r="C990" s="101" t="s">
        <v>6679</v>
      </c>
      <c r="D990" s="101" t="s">
        <v>117</v>
      </c>
      <c r="E990" s="101" t="s">
        <v>2057</v>
      </c>
      <c r="F990" s="101" t="s">
        <v>119</v>
      </c>
      <c r="G990" s="101" t="s">
        <v>10956</v>
      </c>
    </row>
    <row r="991" spans="1:7">
      <c r="A991" s="100">
        <v>990</v>
      </c>
      <c r="B991" s="101" t="s">
        <v>6680</v>
      </c>
      <c r="C991" s="101" t="s">
        <v>6681</v>
      </c>
      <c r="D991" s="101" t="s">
        <v>139</v>
      </c>
      <c r="E991" s="101" t="s">
        <v>1020</v>
      </c>
      <c r="F991" s="101" t="s">
        <v>119</v>
      </c>
      <c r="G991" s="101" t="s">
        <v>10956</v>
      </c>
    </row>
    <row r="992" spans="1:7">
      <c r="A992" s="100">
        <v>991</v>
      </c>
      <c r="B992" s="101" t="s">
        <v>1037</v>
      </c>
      <c r="C992" s="101" t="s">
        <v>1038</v>
      </c>
      <c r="D992" s="101" t="s">
        <v>126</v>
      </c>
      <c r="E992" s="101" t="s">
        <v>1039</v>
      </c>
      <c r="F992" s="101" t="s">
        <v>119</v>
      </c>
      <c r="G992" s="101" t="s">
        <v>5848</v>
      </c>
    </row>
    <row r="993" spans="1:7">
      <c r="A993" s="100">
        <v>992</v>
      </c>
      <c r="B993" s="101" t="s">
        <v>6682</v>
      </c>
      <c r="C993" s="101" t="s">
        <v>6683</v>
      </c>
      <c r="D993" s="101" t="s">
        <v>117</v>
      </c>
      <c r="E993" s="101" t="s">
        <v>172</v>
      </c>
      <c r="F993" s="101" t="s">
        <v>119</v>
      </c>
      <c r="G993" s="101" t="s">
        <v>10956</v>
      </c>
    </row>
    <row r="994" spans="1:7">
      <c r="A994" s="100">
        <v>993</v>
      </c>
      <c r="B994" s="101" t="s">
        <v>6684</v>
      </c>
      <c r="C994" s="101" t="s">
        <v>6685</v>
      </c>
      <c r="D994" s="101" t="s">
        <v>126</v>
      </c>
      <c r="E994" s="101" t="s">
        <v>305</v>
      </c>
      <c r="F994" s="101" t="s">
        <v>119</v>
      </c>
      <c r="G994" s="101" t="s">
        <v>10956</v>
      </c>
    </row>
    <row r="995" spans="1:7">
      <c r="A995" s="100">
        <v>994</v>
      </c>
      <c r="B995" s="101" t="s">
        <v>6686</v>
      </c>
      <c r="C995" s="101" t="s">
        <v>6687</v>
      </c>
      <c r="D995" s="101" t="s">
        <v>139</v>
      </c>
      <c r="E995" s="101" t="s">
        <v>182</v>
      </c>
      <c r="F995" s="101" t="s">
        <v>119</v>
      </c>
      <c r="G995" s="101" t="s">
        <v>10956</v>
      </c>
    </row>
    <row r="996" spans="1:7">
      <c r="A996" s="100">
        <v>995</v>
      </c>
      <c r="B996" s="101" t="s">
        <v>12271</v>
      </c>
      <c r="C996" s="101" t="s">
        <v>12272</v>
      </c>
      <c r="D996" s="101" t="s">
        <v>126</v>
      </c>
      <c r="E996" s="101" t="s">
        <v>761</v>
      </c>
      <c r="F996" s="101" t="s">
        <v>188</v>
      </c>
      <c r="G996" s="101" t="s">
        <v>5848</v>
      </c>
    </row>
    <row r="997" spans="1:7">
      <c r="A997" s="100">
        <v>996</v>
      </c>
      <c r="B997" s="101" t="s">
        <v>1040</v>
      </c>
      <c r="C997" s="101" t="s">
        <v>1041</v>
      </c>
      <c r="D997" s="101" t="s">
        <v>151</v>
      </c>
      <c r="E997" s="101" t="s">
        <v>169</v>
      </c>
      <c r="F997" s="101" t="s">
        <v>341</v>
      </c>
      <c r="G997" s="101" t="s">
        <v>5848</v>
      </c>
    </row>
    <row r="998" spans="1:7">
      <c r="A998" s="100">
        <v>997</v>
      </c>
      <c r="B998" s="101" t="s">
        <v>6688</v>
      </c>
      <c r="C998" s="101" t="s">
        <v>6689</v>
      </c>
      <c r="D998" s="101" t="s">
        <v>117</v>
      </c>
      <c r="E998" s="101" t="s">
        <v>5957</v>
      </c>
      <c r="F998" s="101" t="s">
        <v>119</v>
      </c>
      <c r="G998" s="101" t="s">
        <v>10956</v>
      </c>
    </row>
    <row r="999" spans="1:7">
      <c r="A999" s="100">
        <v>998</v>
      </c>
      <c r="B999" s="101" t="s">
        <v>12273</v>
      </c>
      <c r="C999" s="101" t="s">
        <v>12274</v>
      </c>
      <c r="D999" s="101" t="s">
        <v>139</v>
      </c>
      <c r="E999" s="101" t="s">
        <v>227</v>
      </c>
      <c r="F999" s="101" t="s">
        <v>119</v>
      </c>
      <c r="G999" s="101" t="s">
        <v>5848</v>
      </c>
    </row>
    <row r="1000" spans="1:7">
      <c r="A1000" s="100">
        <v>999</v>
      </c>
      <c r="B1000" s="101" t="s">
        <v>6690</v>
      </c>
      <c r="C1000" s="101" t="s">
        <v>6691</v>
      </c>
      <c r="D1000" s="101" t="s">
        <v>117</v>
      </c>
      <c r="E1000" s="101" t="s">
        <v>1277</v>
      </c>
      <c r="F1000" s="101" t="s">
        <v>1063</v>
      </c>
      <c r="G1000" s="101" t="s">
        <v>10956</v>
      </c>
    </row>
    <row r="1001" spans="1:7">
      <c r="A1001" s="100">
        <v>1000</v>
      </c>
      <c r="B1001" s="101" t="s">
        <v>1042</v>
      </c>
      <c r="C1001" s="101" t="s">
        <v>1043</v>
      </c>
      <c r="D1001" s="101" t="s">
        <v>122</v>
      </c>
      <c r="E1001" s="101" t="s">
        <v>1044</v>
      </c>
      <c r="F1001" s="101" t="s">
        <v>119</v>
      </c>
      <c r="G1001" s="101" t="s">
        <v>5848</v>
      </c>
    </row>
    <row r="1002" spans="1:7">
      <c r="A1002" s="100">
        <v>1001</v>
      </c>
      <c r="B1002" s="101" t="s">
        <v>1045</v>
      </c>
      <c r="C1002" s="101" t="s">
        <v>1046</v>
      </c>
      <c r="D1002" s="101" t="s">
        <v>126</v>
      </c>
      <c r="E1002" s="101" t="s">
        <v>305</v>
      </c>
      <c r="F1002" s="101" t="s">
        <v>119</v>
      </c>
      <c r="G1002" s="101" t="s">
        <v>5848</v>
      </c>
    </row>
    <row r="1003" spans="1:7">
      <c r="A1003" s="100">
        <v>1002</v>
      </c>
      <c r="B1003" s="101" t="s">
        <v>6692</v>
      </c>
      <c r="C1003" s="101" t="s">
        <v>6693</v>
      </c>
      <c r="D1003" s="101" t="s">
        <v>139</v>
      </c>
      <c r="E1003" s="101" t="s">
        <v>354</v>
      </c>
      <c r="F1003" s="101" t="s">
        <v>119</v>
      </c>
      <c r="G1003" s="101" t="s">
        <v>10956</v>
      </c>
    </row>
    <row r="1004" spans="1:7">
      <c r="A1004" s="100">
        <v>1003</v>
      </c>
      <c r="B1004" s="101" t="s">
        <v>6694</v>
      </c>
      <c r="C1004" s="101" t="s">
        <v>6695</v>
      </c>
      <c r="D1004" s="101" t="s">
        <v>117</v>
      </c>
      <c r="E1004" s="101" t="s">
        <v>5326</v>
      </c>
      <c r="F1004" s="101" t="s">
        <v>119</v>
      </c>
      <c r="G1004" s="101" t="s">
        <v>10956</v>
      </c>
    </row>
    <row r="1005" spans="1:7">
      <c r="A1005" s="100">
        <v>1004</v>
      </c>
      <c r="B1005" s="101" t="s">
        <v>1047</v>
      </c>
      <c r="C1005" s="101" t="s">
        <v>1048</v>
      </c>
      <c r="D1005" s="101" t="s">
        <v>139</v>
      </c>
      <c r="E1005" s="101" t="s">
        <v>690</v>
      </c>
      <c r="F1005" s="101" t="s">
        <v>119</v>
      </c>
      <c r="G1005" s="101" t="s">
        <v>5848</v>
      </c>
    </row>
    <row r="1006" spans="1:7">
      <c r="A1006" s="100">
        <v>1005</v>
      </c>
      <c r="B1006" s="101" t="s">
        <v>6696</v>
      </c>
      <c r="C1006" s="101" t="s">
        <v>6697</v>
      </c>
      <c r="D1006" s="101" t="s">
        <v>122</v>
      </c>
      <c r="E1006" s="101" t="s">
        <v>443</v>
      </c>
      <c r="F1006" s="101" t="s">
        <v>119</v>
      </c>
      <c r="G1006" s="101" t="s">
        <v>10956</v>
      </c>
    </row>
    <row r="1007" spans="1:7">
      <c r="A1007" s="100">
        <v>1006</v>
      </c>
      <c r="B1007" s="101" t="s">
        <v>12275</v>
      </c>
      <c r="C1007" s="101" t="s">
        <v>12276</v>
      </c>
      <c r="D1007" s="101" t="s">
        <v>165</v>
      </c>
      <c r="E1007" s="101" t="s">
        <v>417</v>
      </c>
      <c r="F1007" s="101" t="s">
        <v>119</v>
      </c>
      <c r="G1007" s="101" t="s">
        <v>10956</v>
      </c>
    </row>
    <row r="1008" spans="1:7">
      <c r="A1008" s="100">
        <v>1007</v>
      </c>
      <c r="B1008" s="101" t="s">
        <v>11076</v>
      </c>
      <c r="C1008" s="101" t="s">
        <v>11077</v>
      </c>
      <c r="D1008" s="101" t="s">
        <v>122</v>
      </c>
      <c r="E1008" s="101" t="s">
        <v>175</v>
      </c>
      <c r="F1008" s="101" t="s">
        <v>136</v>
      </c>
      <c r="G1008" s="101" t="s">
        <v>11834</v>
      </c>
    </row>
    <row r="1009" spans="1:7">
      <c r="A1009" s="100">
        <v>1008</v>
      </c>
      <c r="B1009" s="101" t="s">
        <v>6698</v>
      </c>
      <c r="C1009" s="101" t="s">
        <v>6699</v>
      </c>
      <c r="D1009" s="101" t="s">
        <v>126</v>
      </c>
      <c r="E1009" s="101" t="s">
        <v>159</v>
      </c>
      <c r="F1009" s="101" t="s">
        <v>119</v>
      </c>
      <c r="G1009" s="101" t="s">
        <v>10956</v>
      </c>
    </row>
    <row r="1010" spans="1:7">
      <c r="A1010" s="100">
        <v>1009</v>
      </c>
      <c r="B1010" s="101" t="s">
        <v>1049</v>
      </c>
      <c r="C1010" s="101" t="s">
        <v>1050</v>
      </c>
      <c r="D1010" s="101" t="s">
        <v>122</v>
      </c>
      <c r="E1010" s="101" t="s">
        <v>443</v>
      </c>
      <c r="F1010" s="101" t="s">
        <v>119</v>
      </c>
      <c r="G1010" s="101" t="s">
        <v>5848</v>
      </c>
    </row>
    <row r="1011" spans="1:7">
      <c r="A1011" s="100">
        <v>1010</v>
      </c>
      <c r="B1011" s="101" t="s">
        <v>1051</v>
      </c>
      <c r="C1011" s="101" t="s">
        <v>1052</v>
      </c>
      <c r="D1011" s="101" t="s">
        <v>126</v>
      </c>
      <c r="E1011" s="101" t="s">
        <v>393</v>
      </c>
      <c r="F1011" s="101" t="s">
        <v>188</v>
      </c>
      <c r="G1011" s="101" t="s">
        <v>5848</v>
      </c>
    </row>
    <row r="1012" spans="1:7">
      <c r="A1012" s="100">
        <v>1011</v>
      </c>
      <c r="B1012" s="101" t="s">
        <v>6700</v>
      </c>
      <c r="C1012" s="101" t="s">
        <v>6701</v>
      </c>
      <c r="D1012" s="101" t="s">
        <v>139</v>
      </c>
      <c r="E1012" s="101" t="s">
        <v>1020</v>
      </c>
      <c r="F1012" s="101" t="s">
        <v>119</v>
      </c>
      <c r="G1012" s="101" t="s">
        <v>10956</v>
      </c>
    </row>
    <row r="1013" spans="1:7">
      <c r="A1013" s="100">
        <v>1012</v>
      </c>
      <c r="B1013" s="101" t="s">
        <v>1053</v>
      </c>
      <c r="C1013" s="101" t="s">
        <v>1054</v>
      </c>
      <c r="D1013" s="101" t="s">
        <v>126</v>
      </c>
      <c r="E1013" s="101" t="s">
        <v>761</v>
      </c>
      <c r="F1013" s="101" t="s">
        <v>119</v>
      </c>
      <c r="G1013" s="101" t="s">
        <v>5848</v>
      </c>
    </row>
    <row r="1014" spans="1:7">
      <c r="A1014" s="100">
        <v>1013</v>
      </c>
      <c r="B1014" s="101" t="s">
        <v>6702</v>
      </c>
      <c r="C1014" s="101" t="s">
        <v>6703</v>
      </c>
      <c r="D1014" s="101" t="s">
        <v>143</v>
      </c>
      <c r="E1014" s="101" t="s">
        <v>1432</v>
      </c>
      <c r="F1014" s="101" t="s">
        <v>119</v>
      </c>
      <c r="G1014" s="101" t="s">
        <v>10956</v>
      </c>
    </row>
    <row r="1015" spans="1:7">
      <c r="A1015" s="100">
        <v>1014</v>
      </c>
      <c r="B1015" s="101" t="s">
        <v>6704</v>
      </c>
      <c r="C1015" s="101" t="s">
        <v>6705</v>
      </c>
      <c r="D1015" s="101" t="s">
        <v>126</v>
      </c>
      <c r="E1015" s="101" t="s">
        <v>836</v>
      </c>
      <c r="F1015" s="101" t="s">
        <v>119</v>
      </c>
      <c r="G1015" s="101" t="s">
        <v>10956</v>
      </c>
    </row>
    <row r="1016" spans="1:7">
      <c r="A1016" s="100">
        <v>1015</v>
      </c>
      <c r="B1016" s="101" t="s">
        <v>6706</v>
      </c>
      <c r="C1016" s="101" t="s">
        <v>6707</v>
      </c>
      <c r="D1016" s="101" t="s">
        <v>151</v>
      </c>
      <c r="E1016" s="101" t="s">
        <v>680</v>
      </c>
      <c r="F1016" s="101" t="s">
        <v>119</v>
      </c>
      <c r="G1016" s="101" t="s">
        <v>10956</v>
      </c>
    </row>
    <row r="1017" spans="1:7">
      <c r="A1017" s="100">
        <v>1016</v>
      </c>
      <c r="B1017" s="101" t="s">
        <v>6708</v>
      </c>
      <c r="C1017" s="101" t="s">
        <v>6709</v>
      </c>
      <c r="D1017" s="101" t="s">
        <v>126</v>
      </c>
      <c r="E1017" s="101" t="s">
        <v>836</v>
      </c>
      <c r="F1017" s="101" t="s">
        <v>188</v>
      </c>
      <c r="G1017" s="101" t="s">
        <v>10956</v>
      </c>
    </row>
    <row r="1018" spans="1:7">
      <c r="A1018" s="100">
        <v>1017</v>
      </c>
      <c r="B1018" s="101" t="s">
        <v>1055</v>
      </c>
      <c r="C1018" s="101" t="s">
        <v>1056</v>
      </c>
      <c r="D1018" s="101" t="s">
        <v>139</v>
      </c>
      <c r="E1018" s="101" t="s">
        <v>439</v>
      </c>
      <c r="F1018" s="101" t="s">
        <v>119</v>
      </c>
      <c r="G1018" s="101" t="s">
        <v>5848</v>
      </c>
    </row>
    <row r="1019" spans="1:7">
      <c r="A1019" s="100">
        <v>1018</v>
      </c>
      <c r="B1019" s="101" t="s">
        <v>11078</v>
      </c>
      <c r="C1019" s="101" t="s">
        <v>11079</v>
      </c>
      <c r="D1019" s="101" t="s">
        <v>139</v>
      </c>
      <c r="E1019" s="101" t="s">
        <v>273</v>
      </c>
      <c r="F1019" s="101" t="s">
        <v>136</v>
      </c>
      <c r="G1019" s="101" t="s">
        <v>11834</v>
      </c>
    </row>
    <row r="1020" spans="1:7">
      <c r="A1020" s="100">
        <v>1019</v>
      </c>
      <c r="B1020" s="101" t="s">
        <v>1057</v>
      </c>
      <c r="C1020" s="101" t="s">
        <v>1058</v>
      </c>
      <c r="D1020" s="101" t="s">
        <v>234</v>
      </c>
      <c r="E1020" s="101" t="s">
        <v>248</v>
      </c>
      <c r="F1020" s="101" t="s">
        <v>119</v>
      </c>
      <c r="G1020" s="101" t="s">
        <v>5848</v>
      </c>
    </row>
    <row r="1021" spans="1:7">
      <c r="A1021" s="100">
        <v>1020</v>
      </c>
      <c r="B1021" s="101" t="s">
        <v>1059</v>
      </c>
      <c r="C1021" s="101" t="s">
        <v>1060</v>
      </c>
      <c r="D1021" s="101" t="s">
        <v>117</v>
      </c>
      <c r="E1021" s="101" t="s">
        <v>398</v>
      </c>
      <c r="F1021" s="101" t="s">
        <v>881</v>
      </c>
      <c r="G1021" s="101" t="s">
        <v>5848</v>
      </c>
    </row>
    <row r="1022" spans="1:7">
      <c r="A1022" s="100">
        <v>1021</v>
      </c>
      <c r="B1022" s="101" t="s">
        <v>6710</v>
      </c>
      <c r="C1022" s="101" t="s">
        <v>6711</v>
      </c>
      <c r="D1022" s="101" t="s">
        <v>165</v>
      </c>
      <c r="E1022" s="101" t="s">
        <v>417</v>
      </c>
      <c r="F1022" s="101" t="s">
        <v>119</v>
      </c>
      <c r="G1022" s="101" t="s">
        <v>10956</v>
      </c>
    </row>
    <row r="1023" spans="1:7">
      <c r="A1023" s="100">
        <v>1022</v>
      </c>
      <c r="B1023" s="101" t="s">
        <v>12277</v>
      </c>
      <c r="C1023" s="101" t="s">
        <v>12278</v>
      </c>
      <c r="D1023" s="101" t="s">
        <v>151</v>
      </c>
      <c r="E1023" s="101" t="s">
        <v>340</v>
      </c>
      <c r="F1023" s="101" t="s">
        <v>119</v>
      </c>
      <c r="G1023" s="101" t="s">
        <v>10956</v>
      </c>
    </row>
    <row r="1024" spans="1:7">
      <c r="A1024" s="100">
        <v>1023</v>
      </c>
      <c r="B1024" s="101" t="s">
        <v>6712</v>
      </c>
      <c r="C1024" s="101" t="s">
        <v>6713</v>
      </c>
      <c r="D1024" s="101" t="s">
        <v>126</v>
      </c>
      <c r="E1024" s="101" t="s">
        <v>481</v>
      </c>
      <c r="F1024" s="101" t="s">
        <v>119</v>
      </c>
      <c r="G1024" s="101" t="s">
        <v>10956</v>
      </c>
    </row>
    <row r="1025" spans="1:7">
      <c r="A1025" s="100">
        <v>1024</v>
      </c>
      <c r="B1025" s="101" t="s">
        <v>12279</v>
      </c>
      <c r="C1025" s="101" t="s">
        <v>12280</v>
      </c>
      <c r="D1025" s="101" t="s">
        <v>151</v>
      </c>
      <c r="E1025" s="101" t="s">
        <v>2497</v>
      </c>
      <c r="F1025" s="101" t="s">
        <v>188</v>
      </c>
      <c r="G1025" s="101" t="s">
        <v>10956</v>
      </c>
    </row>
    <row r="1026" spans="1:7">
      <c r="A1026" s="100">
        <v>1025</v>
      </c>
      <c r="B1026" s="101" t="s">
        <v>6714</v>
      </c>
      <c r="C1026" s="101" t="s">
        <v>6715</v>
      </c>
      <c r="D1026" s="101" t="s">
        <v>126</v>
      </c>
      <c r="E1026" s="101" t="s">
        <v>159</v>
      </c>
      <c r="F1026" s="101" t="s">
        <v>119</v>
      </c>
      <c r="G1026" s="101" t="s">
        <v>10956</v>
      </c>
    </row>
    <row r="1027" spans="1:7">
      <c r="A1027" s="100">
        <v>1026</v>
      </c>
      <c r="B1027" s="101" t="s">
        <v>6716</v>
      </c>
      <c r="C1027" s="101" t="s">
        <v>6717</v>
      </c>
      <c r="D1027" s="101" t="s">
        <v>122</v>
      </c>
      <c r="E1027" s="101" t="s">
        <v>123</v>
      </c>
      <c r="F1027" s="101" t="s">
        <v>119</v>
      </c>
      <c r="G1027" s="101" t="s">
        <v>10956</v>
      </c>
    </row>
    <row r="1028" spans="1:7">
      <c r="A1028" s="100">
        <v>1027</v>
      </c>
      <c r="B1028" s="101" t="s">
        <v>1061</v>
      </c>
      <c r="C1028" s="101" t="s">
        <v>1062</v>
      </c>
      <c r="D1028" s="101" t="s">
        <v>122</v>
      </c>
      <c r="E1028" s="101" t="s">
        <v>436</v>
      </c>
      <c r="F1028" s="101" t="s">
        <v>1063</v>
      </c>
      <c r="G1028" s="101" t="s">
        <v>5848</v>
      </c>
    </row>
    <row r="1029" spans="1:7">
      <c r="A1029" s="100">
        <v>1028</v>
      </c>
      <c r="B1029" s="101" t="s">
        <v>1064</v>
      </c>
      <c r="C1029" s="101" t="s">
        <v>1065</v>
      </c>
      <c r="D1029" s="101" t="s">
        <v>122</v>
      </c>
      <c r="E1029" s="101" t="s">
        <v>135</v>
      </c>
      <c r="F1029" s="101" t="s">
        <v>119</v>
      </c>
      <c r="G1029" s="101" t="s">
        <v>5848</v>
      </c>
    </row>
    <row r="1030" spans="1:7">
      <c r="A1030" s="100">
        <v>1029</v>
      </c>
      <c r="B1030" s="101" t="s">
        <v>6718</v>
      </c>
      <c r="C1030" s="101" t="s">
        <v>6719</v>
      </c>
      <c r="D1030" s="101" t="s">
        <v>165</v>
      </c>
      <c r="E1030" s="101" t="s">
        <v>417</v>
      </c>
      <c r="F1030" s="101" t="s">
        <v>119</v>
      </c>
      <c r="G1030" s="101" t="s">
        <v>10956</v>
      </c>
    </row>
    <row r="1031" spans="1:7">
      <c r="A1031" s="100">
        <v>1030</v>
      </c>
      <c r="B1031" s="101" t="s">
        <v>6720</v>
      </c>
      <c r="C1031" s="101" t="s">
        <v>6721</v>
      </c>
      <c r="D1031" s="101" t="s">
        <v>117</v>
      </c>
      <c r="E1031" s="101" t="s">
        <v>6722</v>
      </c>
      <c r="F1031" s="101" t="s">
        <v>119</v>
      </c>
      <c r="G1031" s="101" t="s">
        <v>10956</v>
      </c>
    </row>
    <row r="1032" spans="1:7">
      <c r="A1032" s="100">
        <v>1031</v>
      </c>
      <c r="B1032" s="101" t="s">
        <v>12281</v>
      </c>
      <c r="C1032" s="101" t="s">
        <v>12282</v>
      </c>
      <c r="D1032" s="101" t="s">
        <v>151</v>
      </c>
      <c r="E1032" s="101" t="s">
        <v>1302</v>
      </c>
      <c r="F1032" s="101" t="s">
        <v>119</v>
      </c>
      <c r="G1032" s="101" t="s">
        <v>10956</v>
      </c>
    </row>
    <row r="1033" spans="1:7">
      <c r="A1033" s="100">
        <v>1032</v>
      </c>
      <c r="B1033" s="101" t="s">
        <v>6723</v>
      </c>
      <c r="C1033" s="101" t="s">
        <v>6724</v>
      </c>
      <c r="D1033" s="101" t="s">
        <v>165</v>
      </c>
      <c r="E1033" s="101" t="s">
        <v>417</v>
      </c>
      <c r="F1033" s="101" t="s">
        <v>119</v>
      </c>
      <c r="G1033" s="101" t="s">
        <v>10956</v>
      </c>
    </row>
    <row r="1034" spans="1:7">
      <c r="A1034" s="100">
        <v>1033</v>
      </c>
      <c r="B1034" s="101" t="s">
        <v>11080</v>
      </c>
      <c r="C1034" s="101" t="s">
        <v>11081</v>
      </c>
      <c r="D1034" s="101" t="s">
        <v>139</v>
      </c>
      <c r="E1034" s="101" t="s">
        <v>273</v>
      </c>
      <c r="F1034" s="101" t="s">
        <v>119</v>
      </c>
      <c r="G1034" s="101" t="s">
        <v>11834</v>
      </c>
    </row>
    <row r="1035" spans="1:7">
      <c r="A1035" s="100">
        <v>1034</v>
      </c>
      <c r="B1035" s="101" t="s">
        <v>6725</v>
      </c>
      <c r="C1035" s="101" t="s">
        <v>6726</v>
      </c>
      <c r="D1035" s="101" t="s">
        <v>126</v>
      </c>
      <c r="E1035" s="101" t="s">
        <v>780</v>
      </c>
      <c r="F1035" s="101" t="s">
        <v>288</v>
      </c>
      <c r="G1035" s="101" t="s">
        <v>10956</v>
      </c>
    </row>
    <row r="1036" spans="1:7">
      <c r="A1036" s="100">
        <v>1035</v>
      </c>
      <c r="B1036" s="101" t="s">
        <v>11082</v>
      </c>
      <c r="C1036" s="101" t="s">
        <v>11083</v>
      </c>
      <c r="D1036" s="101" t="s">
        <v>126</v>
      </c>
      <c r="E1036" s="101" t="s">
        <v>836</v>
      </c>
      <c r="F1036" s="101" t="s">
        <v>188</v>
      </c>
      <c r="G1036" s="101" t="s">
        <v>5848</v>
      </c>
    </row>
    <row r="1037" spans="1:7">
      <c r="A1037" s="100">
        <v>1036</v>
      </c>
      <c r="B1037" s="101" t="s">
        <v>11084</v>
      </c>
      <c r="C1037" s="101" t="s">
        <v>11085</v>
      </c>
      <c r="D1037" s="101" t="s">
        <v>139</v>
      </c>
      <c r="E1037" s="101" t="s">
        <v>185</v>
      </c>
      <c r="F1037" s="101" t="s">
        <v>119</v>
      </c>
      <c r="G1037" s="101" t="s">
        <v>11834</v>
      </c>
    </row>
    <row r="1038" spans="1:7">
      <c r="A1038" s="100">
        <v>1037</v>
      </c>
      <c r="B1038" s="101" t="s">
        <v>6727</v>
      </c>
      <c r="C1038" s="101" t="s">
        <v>6728</v>
      </c>
      <c r="D1038" s="101" t="s">
        <v>117</v>
      </c>
      <c r="E1038" s="101" t="s">
        <v>3337</v>
      </c>
      <c r="F1038" s="101" t="s">
        <v>119</v>
      </c>
      <c r="G1038" s="101" t="s">
        <v>10956</v>
      </c>
    </row>
    <row r="1039" spans="1:7">
      <c r="A1039" s="100">
        <v>1038</v>
      </c>
      <c r="B1039" s="101" t="s">
        <v>1066</v>
      </c>
      <c r="C1039" s="101" t="s">
        <v>1067</v>
      </c>
      <c r="D1039" s="101" t="s">
        <v>139</v>
      </c>
      <c r="E1039" s="101" t="s">
        <v>227</v>
      </c>
      <c r="F1039" s="101" t="s">
        <v>119</v>
      </c>
      <c r="G1039" s="101" t="s">
        <v>5848</v>
      </c>
    </row>
    <row r="1040" spans="1:7">
      <c r="A1040" s="100">
        <v>1039</v>
      </c>
      <c r="B1040" s="101" t="s">
        <v>1068</v>
      </c>
      <c r="C1040" s="101" t="s">
        <v>1069</v>
      </c>
      <c r="D1040" s="101" t="s">
        <v>122</v>
      </c>
      <c r="E1040" s="101" t="s">
        <v>293</v>
      </c>
      <c r="F1040" s="101" t="s">
        <v>119</v>
      </c>
      <c r="G1040" s="101" t="s">
        <v>5848</v>
      </c>
    </row>
    <row r="1041" spans="1:7">
      <c r="A1041" s="100">
        <v>1040</v>
      </c>
      <c r="B1041" s="101" t="s">
        <v>6729</v>
      </c>
      <c r="C1041" s="101" t="s">
        <v>6730</v>
      </c>
      <c r="D1041" s="101" t="s">
        <v>139</v>
      </c>
      <c r="E1041" s="101" t="s">
        <v>258</v>
      </c>
      <c r="F1041" s="101" t="s">
        <v>119</v>
      </c>
      <c r="G1041" s="101" t="s">
        <v>10956</v>
      </c>
    </row>
    <row r="1042" spans="1:7">
      <c r="A1042" s="100">
        <v>1041</v>
      </c>
      <c r="B1042" s="101" t="s">
        <v>6731</v>
      </c>
      <c r="C1042" s="101" t="s">
        <v>6732</v>
      </c>
      <c r="D1042" s="101" t="s">
        <v>139</v>
      </c>
      <c r="E1042" s="101" t="s">
        <v>622</v>
      </c>
      <c r="F1042" s="101" t="s">
        <v>119</v>
      </c>
      <c r="G1042" s="101" t="s">
        <v>10956</v>
      </c>
    </row>
    <row r="1043" spans="1:7">
      <c r="A1043" s="100">
        <v>1042</v>
      </c>
      <c r="B1043" s="101" t="s">
        <v>6733</v>
      </c>
      <c r="C1043" s="101" t="s">
        <v>6734</v>
      </c>
      <c r="D1043" s="101" t="s">
        <v>139</v>
      </c>
      <c r="E1043" s="101" t="s">
        <v>622</v>
      </c>
      <c r="F1043" s="101" t="s">
        <v>119</v>
      </c>
      <c r="G1043" s="101" t="s">
        <v>10956</v>
      </c>
    </row>
    <row r="1044" spans="1:7">
      <c r="A1044" s="100">
        <v>1043</v>
      </c>
      <c r="B1044" s="101" t="s">
        <v>12283</v>
      </c>
      <c r="C1044" s="101" t="s">
        <v>6735</v>
      </c>
      <c r="D1044" s="101" t="s">
        <v>139</v>
      </c>
      <c r="E1044" s="101" t="s">
        <v>258</v>
      </c>
      <c r="F1044" s="101" t="s">
        <v>119</v>
      </c>
      <c r="G1044" s="101" t="s">
        <v>10956</v>
      </c>
    </row>
    <row r="1045" spans="1:7">
      <c r="A1045" s="100">
        <v>1044</v>
      </c>
      <c r="B1045" s="101" t="s">
        <v>1070</v>
      </c>
      <c r="C1045" s="101" t="s">
        <v>1071</v>
      </c>
      <c r="D1045" s="101" t="s">
        <v>143</v>
      </c>
      <c r="E1045" s="101" t="s">
        <v>321</v>
      </c>
      <c r="F1045" s="101" t="s">
        <v>119</v>
      </c>
      <c r="G1045" s="101" t="s">
        <v>5848</v>
      </c>
    </row>
    <row r="1046" spans="1:7">
      <c r="A1046" s="100">
        <v>1045</v>
      </c>
      <c r="B1046" s="101" t="s">
        <v>6736</v>
      </c>
      <c r="C1046" s="101" t="s">
        <v>6737</v>
      </c>
      <c r="D1046" s="101" t="s">
        <v>126</v>
      </c>
      <c r="E1046" s="101" t="s">
        <v>330</v>
      </c>
      <c r="F1046" s="101" t="s">
        <v>136</v>
      </c>
      <c r="G1046" s="101" t="s">
        <v>10956</v>
      </c>
    </row>
    <row r="1047" spans="1:7">
      <c r="A1047" s="100">
        <v>1046</v>
      </c>
      <c r="B1047" s="101" t="s">
        <v>1072</v>
      </c>
      <c r="C1047" s="101" t="s">
        <v>1073</v>
      </c>
      <c r="D1047" s="101" t="s">
        <v>165</v>
      </c>
      <c r="E1047" s="101" t="s">
        <v>194</v>
      </c>
      <c r="F1047" s="101" t="s">
        <v>119</v>
      </c>
      <c r="G1047" s="101" t="s">
        <v>5848</v>
      </c>
    </row>
    <row r="1048" spans="1:7">
      <c r="A1048" s="100">
        <v>1047</v>
      </c>
      <c r="B1048" s="101" t="s">
        <v>6738</v>
      </c>
      <c r="C1048" s="101" t="s">
        <v>6739</v>
      </c>
      <c r="D1048" s="101" t="s">
        <v>139</v>
      </c>
      <c r="E1048" s="101" t="s">
        <v>826</v>
      </c>
      <c r="F1048" s="101" t="s">
        <v>119</v>
      </c>
      <c r="G1048" s="101" t="s">
        <v>10956</v>
      </c>
    </row>
    <row r="1049" spans="1:7">
      <c r="A1049" s="100">
        <v>1048</v>
      </c>
      <c r="B1049" s="101" t="s">
        <v>6740</v>
      </c>
      <c r="C1049" s="101" t="s">
        <v>6741</v>
      </c>
      <c r="D1049" s="101" t="s">
        <v>139</v>
      </c>
      <c r="E1049" s="101" t="s">
        <v>943</v>
      </c>
      <c r="F1049" s="101" t="s">
        <v>119</v>
      </c>
      <c r="G1049" s="101" t="s">
        <v>10956</v>
      </c>
    </row>
    <row r="1050" spans="1:7">
      <c r="A1050" s="100">
        <v>1049</v>
      </c>
      <c r="B1050" s="101" t="s">
        <v>11086</v>
      </c>
      <c r="C1050" s="101" t="s">
        <v>12284</v>
      </c>
      <c r="D1050" s="101" t="s">
        <v>139</v>
      </c>
      <c r="E1050" s="101" t="s">
        <v>273</v>
      </c>
      <c r="F1050" s="101" t="s">
        <v>119</v>
      </c>
      <c r="G1050" s="101" t="s">
        <v>11834</v>
      </c>
    </row>
    <row r="1051" spans="1:7">
      <c r="A1051" s="100">
        <v>1050</v>
      </c>
      <c r="B1051" s="101" t="s">
        <v>1074</v>
      </c>
      <c r="C1051" s="101" t="s">
        <v>1075</v>
      </c>
      <c r="D1051" s="101" t="s">
        <v>139</v>
      </c>
      <c r="E1051" s="101" t="s">
        <v>1076</v>
      </c>
      <c r="F1051" s="101" t="s">
        <v>119</v>
      </c>
      <c r="G1051" s="101" t="s">
        <v>5848</v>
      </c>
    </row>
    <row r="1052" spans="1:7">
      <c r="A1052" s="100">
        <v>1051</v>
      </c>
      <c r="B1052" s="101" t="s">
        <v>11087</v>
      </c>
      <c r="C1052" s="101" t="s">
        <v>11088</v>
      </c>
      <c r="D1052" s="101" t="s">
        <v>126</v>
      </c>
      <c r="E1052" s="101" t="s">
        <v>200</v>
      </c>
      <c r="F1052" s="101" t="s">
        <v>119</v>
      </c>
      <c r="G1052" s="101" t="s">
        <v>11834</v>
      </c>
    </row>
    <row r="1053" spans="1:7">
      <c r="A1053" s="100">
        <v>1052</v>
      </c>
      <c r="B1053" s="101" t="s">
        <v>6742</v>
      </c>
      <c r="C1053" s="101" t="s">
        <v>6743</v>
      </c>
      <c r="D1053" s="101" t="s">
        <v>143</v>
      </c>
      <c r="E1053" s="101" t="s">
        <v>586</v>
      </c>
      <c r="F1053" s="101" t="s">
        <v>188</v>
      </c>
      <c r="G1053" s="101" t="s">
        <v>10956</v>
      </c>
    </row>
    <row r="1054" spans="1:7">
      <c r="A1054" s="100">
        <v>1053</v>
      </c>
      <c r="B1054" s="101" t="s">
        <v>1077</v>
      </c>
      <c r="C1054" s="101" t="s">
        <v>1078</v>
      </c>
      <c r="D1054" s="101" t="s">
        <v>139</v>
      </c>
      <c r="E1054" s="101" t="s">
        <v>227</v>
      </c>
      <c r="F1054" s="101" t="s">
        <v>119</v>
      </c>
      <c r="G1054" s="101" t="s">
        <v>5848</v>
      </c>
    </row>
    <row r="1055" spans="1:7">
      <c r="A1055" s="100">
        <v>1054</v>
      </c>
      <c r="B1055" s="101" t="s">
        <v>11089</v>
      </c>
      <c r="C1055" s="101" t="s">
        <v>11090</v>
      </c>
      <c r="D1055" s="101" t="s">
        <v>122</v>
      </c>
      <c r="E1055" s="101" t="s">
        <v>436</v>
      </c>
      <c r="F1055" s="101" t="s">
        <v>119</v>
      </c>
      <c r="G1055" s="101" t="s">
        <v>11834</v>
      </c>
    </row>
    <row r="1056" spans="1:7">
      <c r="A1056" s="100">
        <v>1055</v>
      </c>
      <c r="B1056" s="101" t="s">
        <v>1079</v>
      </c>
      <c r="C1056" s="101" t="s">
        <v>1080</v>
      </c>
      <c r="D1056" s="101" t="s">
        <v>143</v>
      </c>
      <c r="E1056" s="101" t="s">
        <v>433</v>
      </c>
      <c r="F1056" s="101" t="s">
        <v>119</v>
      </c>
      <c r="G1056" s="101" t="s">
        <v>5848</v>
      </c>
    </row>
    <row r="1057" spans="1:7">
      <c r="A1057" s="100">
        <v>1056</v>
      </c>
      <c r="B1057" s="101" t="s">
        <v>11091</v>
      </c>
      <c r="C1057" s="101" t="s">
        <v>11092</v>
      </c>
      <c r="D1057" s="101" t="s">
        <v>122</v>
      </c>
      <c r="E1057" s="101" t="s">
        <v>293</v>
      </c>
      <c r="F1057" s="101" t="s">
        <v>188</v>
      </c>
      <c r="G1057" s="101" t="s">
        <v>5848</v>
      </c>
    </row>
    <row r="1058" spans="1:7">
      <c r="A1058" s="100">
        <v>1057</v>
      </c>
      <c r="B1058" s="101" t="s">
        <v>12285</v>
      </c>
      <c r="C1058" s="101" t="s">
        <v>12286</v>
      </c>
      <c r="D1058" s="101" t="s">
        <v>122</v>
      </c>
      <c r="E1058" s="101" t="s">
        <v>175</v>
      </c>
      <c r="F1058" s="101" t="s">
        <v>119</v>
      </c>
      <c r="G1058" s="101" t="s">
        <v>11834</v>
      </c>
    </row>
    <row r="1059" spans="1:7">
      <c r="A1059" s="100">
        <v>1058</v>
      </c>
      <c r="B1059" s="101" t="s">
        <v>6744</v>
      </c>
      <c r="C1059" s="101" t="s">
        <v>6745</v>
      </c>
      <c r="D1059" s="101" t="s">
        <v>165</v>
      </c>
      <c r="E1059" s="101" t="s">
        <v>417</v>
      </c>
      <c r="F1059" s="101" t="s">
        <v>881</v>
      </c>
      <c r="G1059" s="101" t="s">
        <v>10956</v>
      </c>
    </row>
    <row r="1060" spans="1:7">
      <c r="A1060" s="100">
        <v>1059</v>
      </c>
      <c r="B1060" s="101" t="s">
        <v>1081</v>
      </c>
      <c r="C1060" s="101" t="s">
        <v>1082</v>
      </c>
      <c r="D1060" s="101" t="s">
        <v>126</v>
      </c>
      <c r="E1060" s="101" t="s">
        <v>1083</v>
      </c>
      <c r="F1060" s="101" t="s">
        <v>119</v>
      </c>
      <c r="G1060" s="101" t="s">
        <v>5848</v>
      </c>
    </row>
    <row r="1061" spans="1:7">
      <c r="A1061" s="100">
        <v>1060</v>
      </c>
      <c r="B1061" s="101" t="s">
        <v>11093</v>
      </c>
      <c r="C1061" s="101" t="s">
        <v>11094</v>
      </c>
      <c r="D1061" s="101" t="s">
        <v>151</v>
      </c>
      <c r="E1061" s="101" t="s">
        <v>2631</v>
      </c>
      <c r="F1061" s="101" t="s">
        <v>119</v>
      </c>
      <c r="G1061" s="101" t="s">
        <v>11834</v>
      </c>
    </row>
    <row r="1062" spans="1:7">
      <c r="A1062" s="100">
        <v>1061</v>
      </c>
      <c r="B1062" s="101" t="s">
        <v>6746</v>
      </c>
      <c r="C1062" s="101" t="s">
        <v>6747</v>
      </c>
      <c r="D1062" s="101" t="s">
        <v>117</v>
      </c>
      <c r="E1062" s="101" t="s">
        <v>118</v>
      </c>
      <c r="F1062" s="101" t="s">
        <v>119</v>
      </c>
      <c r="G1062" s="101" t="s">
        <v>10956</v>
      </c>
    </row>
    <row r="1063" spans="1:7">
      <c r="A1063" s="100">
        <v>1062</v>
      </c>
      <c r="B1063" s="101" t="s">
        <v>1084</v>
      </c>
      <c r="C1063" s="101" t="s">
        <v>1085</v>
      </c>
      <c r="D1063" s="101" t="s">
        <v>139</v>
      </c>
      <c r="E1063" s="101" t="s">
        <v>273</v>
      </c>
      <c r="F1063" s="101" t="s">
        <v>119</v>
      </c>
      <c r="G1063" s="101" t="s">
        <v>5848</v>
      </c>
    </row>
    <row r="1064" spans="1:7">
      <c r="A1064" s="100">
        <v>1063</v>
      </c>
      <c r="B1064" s="101" t="s">
        <v>11095</v>
      </c>
      <c r="C1064" s="101" t="s">
        <v>11096</v>
      </c>
      <c r="D1064" s="101" t="s">
        <v>122</v>
      </c>
      <c r="E1064" s="101" t="s">
        <v>175</v>
      </c>
      <c r="F1064" s="101" t="s">
        <v>136</v>
      </c>
      <c r="G1064" s="101" t="s">
        <v>11834</v>
      </c>
    </row>
    <row r="1065" spans="1:7">
      <c r="A1065" s="100">
        <v>1064</v>
      </c>
      <c r="B1065" s="101" t="s">
        <v>1086</v>
      </c>
      <c r="C1065" s="101" t="s">
        <v>12287</v>
      </c>
      <c r="D1065" s="101" t="s">
        <v>122</v>
      </c>
      <c r="E1065" s="101" t="s">
        <v>377</v>
      </c>
      <c r="F1065" s="101" t="s">
        <v>368</v>
      </c>
      <c r="G1065" s="101" t="s">
        <v>5848</v>
      </c>
    </row>
    <row r="1066" spans="1:7">
      <c r="A1066" s="100">
        <v>1065</v>
      </c>
      <c r="B1066" s="101" t="s">
        <v>1087</v>
      </c>
      <c r="C1066" s="101" t="s">
        <v>12288</v>
      </c>
      <c r="D1066" s="101" t="s">
        <v>139</v>
      </c>
      <c r="E1066" s="101" t="s">
        <v>227</v>
      </c>
      <c r="F1066" s="101" t="s">
        <v>119</v>
      </c>
      <c r="G1066" s="101" t="s">
        <v>5848</v>
      </c>
    </row>
    <row r="1067" spans="1:7">
      <c r="A1067" s="100">
        <v>1066</v>
      </c>
      <c r="B1067" s="101" t="s">
        <v>1088</v>
      </c>
      <c r="C1067" s="101" t="s">
        <v>12289</v>
      </c>
      <c r="D1067" s="101" t="s">
        <v>126</v>
      </c>
      <c r="E1067" s="101" t="s">
        <v>159</v>
      </c>
      <c r="F1067" s="101" t="s">
        <v>119</v>
      </c>
      <c r="G1067" s="101" t="s">
        <v>5848</v>
      </c>
    </row>
    <row r="1068" spans="1:7">
      <c r="A1068" s="100">
        <v>1067</v>
      </c>
      <c r="B1068" s="101" t="s">
        <v>11097</v>
      </c>
      <c r="C1068" s="101" t="s">
        <v>12290</v>
      </c>
      <c r="D1068" s="101" t="s">
        <v>139</v>
      </c>
      <c r="E1068" s="101" t="s">
        <v>439</v>
      </c>
      <c r="F1068" s="101" t="s">
        <v>579</v>
      </c>
      <c r="G1068" s="101" t="s">
        <v>11834</v>
      </c>
    </row>
    <row r="1069" spans="1:7">
      <c r="A1069" s="100">
        <v>1068</v>
      </c>
      <c r="B1069" s="101" t="s">
        <v>1089</v>
      </c>
      <c r="C1069" s="101" t="s">
        <v>1090</v>
      </c>
      <c r="D1069" s="101" t="s">
        <v>117</v>
      </c>
      <c r="E1069" s="101" t="s">
        <v>864</v>
      </c>
      <c r="F1069" s="101" t="s">
        <v>188</v>
      </c>
      <c r="G1069" s="101" t="s">
        <v>5848</v>
      </c>
    </row>
    <row r="1070" spans="1:7">
      <c r="A1070" s="100">
        <v>1069</v>
      </c>
      <c r="B1070" s="101" t="s">
        <v>6748</v>
      </c>
      <c r="C1070" s="101" t="s">
        <v>6749</v>
      </c>
      <c r="D1070" s="101" t="s">
        <v>165</v>
      </c>
      <c r="E1070" s="101" t="s">
        <v>285</v>
      </c>
      <c r="F1070" s="101" t="s">
        <v>188</v>
      </c>
      <c r="G1070" s="101" t="s">
        <v>10956</v>
      </c>
    </row>
    <row r="1071" spans="1:7">
      <c r="A1071" s="100">
        <v>1070</v>
      </c>
      <c r="B1071" s="101" t="s">
        <v>12291</v>
      </c>
      <c r="C1071" s="101" t="s">
        <v>12292</v>
      </c>
      <c r="D1071" s="101" t="s">
        <v>234</v>
      </c>
      <c r="E1071" s="101" t="s">
        <v>248</v>
      </c>
      <c r="F1071" s="101" t="s">
        <v>188</v>
      </c>
      <c r="G1071" s="101" t="s">
        <v>5848</v>
      </c>
    </row>
    <row r="1072" spans="1:7">
      <c r="A1072" s="100">
        <v>1071</v>
      </c>
      <c r="B1072" s="101" t="s">
        <v>6750</v>
      </c>
      <c r="C1072" s="101" t="s">
        <v>6751</v>
      </c>
      <c r="D1072" s="101" t="s">
        <v>143</v>
      </c>
      <c r="E1072" s="101" t="s">
        <v>728</v>
      </c>
      <c r="F1072" s="101" t="s">
        <v>119</v>
      </c>
      <c r="G1072" s="101" t="s">
        <v>10956</v>
      </c>
    </row>
    <row r="1073" spans="1:7">
      <c r="A1073" s="100">
        <v>1072</v>
      </c>
      <c r="B1073" s="101" t="s">
        <v>6752</v>
      </c>
      <c r="C1073" s="101" t="s">
        <v>6753</v>
      </c>
      <c r="D1073" s="101" t="s">
        <v>139</v>
      </c>
      <c r="E1073" s="101" t="s">
        <v>622</v>
      </c>
      <c r="F1073" s="101" t="s">
        <v>119</v>
      </c>
      <c r="G1073" s="101" t="s">
        <v>10956</v>
      </c>
    </row>
    <row r="1074" spans="1:7">
      <c r="A1074" s="100">
        <v>1073</v>
      </c>
      <c r="B1074" s="101" t="s">
        <v>1092</v>
      </c>
      <c r="C1074" s="101" t="s">
        <v>1093</v>
      </c>
      <c r="D1074" s="101" t="s">
        <v>151</v>
      </c>
      <c r="E1074" s="101" t="s">
        <v>1094</v>
      </c>
      <c r="F1074" s="101" t="s">
        <v>119</v>
      </c>
      <c r="G1074" s="101" t="s">
        <v>5848</v>
      </c>
    </row>
    <row r="1075" spans="1:7">
      <c r="A1075" s="100">
        <v>1074</v>
      </c>
      <c r="B1075" s="101" t="s">
        <v>6754</v>
      </c>
      <c r="C1075" s="101" t="s">
        <v>6755</v>
      </c>
      <c r="D1075" s="101" t="s">
        <v>126</v>
      </c>
      <c r="E1075" s="101" t="s">
        <v>949</v>
      </c>
      <c r="F1075" s="101" t="s">
        <v>119</v>
      </c>
      <c r="G1075" s="101" t="s">
        <v>10956</v>
      </c>
    </row>
    <row r="1076" spans="1:7">
      <c r="A1076" s="100">
        <v>1075</v>
      </c>
      <c r="B1076" s="101" t="s">
        <v>6756</v>
      </c>
      <c r="C1076" s="101" t="s">
        <v>6757</v>
      </c>
      <c r="D1076" s="101" t="s">
        <v>126</v>
      </c>
      <c r="E1076" s="101" t="s">
        <v>4012</v>
      </c>
      <c r="F1076" s="101" t="s">
        <v>119</v>
      </c>
      <c r="G1076" s="101" t="s">
        <v>10956</v>
      </c>
    </row>
    <row r="1077" spans="1:7">
      <c r="A1077" s="100">
        <v>1076</v>
      </c>
      <c r="B1077" s="101" t="s">
        <v>1095</v>
      </c>
      <c r="C1077" s="101" t="s">
        <v>1096</v>
      </c>
      <c r="D1077" s="101" t="s">
        <v>165</v>
      </c>
      <c r="E1077" s="101" t="s">
        <v>1097</v>
      </c>
      <c r="F1077" s="101" t="s">
        <v>119</v>
      </c>
      <c r="G1077" s="101" t="s">
        <v>5848</v>
      </c>
    </row>
    <row r="1078" spans="1:7">
      <c r="A1078" s="100">
        <v>1077</v>
      </c>
      <c r="B1078" s="101" t="s">
        <v>6758</v>
      </c>
      <c r="C1078" s="101" t="s">
        <v>6759</v>
      </c>
      <c r="D1078" s="101" t="s">
        <v>139</v>
      </c>
      <c r="E1078" s="101" t="s">
        <v>996</v>
      </c>
      <c r="F1078" s="101" t="s">
        <v>119</v>
      </c>
      <c r="G1078" s="101" t="s">
        <v>10956</v>
      </c>
    </row>
    <row r="1079" spans="1:7">
      <c r="A1079" s="100">
        <v>1078</v>
      </c>
      <c r="B1079" s="101" t="s">
        <v>6760</v>
      </c>
      <c r="C1079" s="101" t="s">
        <v>6761</v>
      </c>
      <c r="D1079" s="101" t="s">
        <v>139</v>
      </c>
      <c r="E1079" s="101" t="s">
        <v>996</v>
      </c>
      <c r="F1079" s="101" t="s">
        <v>119</v>
      </c>
      <c r="G1079" s="101" t="s">
        <v>10956</v>
      </c>
    </row>
    <row r="1080" spans="1:7">
      <c r="A1080" s="100">
        <v>1079</v>
      </c>
      <c r="B1080" s="101" t="s">
        <v>12293</v>
      </c>
      <c r="C1080" s="101" t="s">
        <v>12294</v>
      </c>
      <c r="D1080" s="101" t="s">
        <v>139</v>
      </c>
      <c r="E1080" s="101" t="s">
        <v>622</v>
      </c>
      <c r="F1080" s="101" t="s">
        <v>119</v>
      </c>
      <c r="G1080" s="101" t="s">
        <v>10956</v>
      </c>
    </row>
    <row r="1081" spans="1:7">
      <c r="A1081" s="100">
        <v>1080</v>
      </c>
      <c r="B1081" s="101" t="s">
        <v>1098</v>
      </c>
      <c r="C1081" s="101" t="s">
        <v>1099</v>
      </c>
      <c r="D1081" s="101" t="s">
        <v>234</v>
      </c>
      <c r="E1081" s="101" t="s">
        <v>235</v>
      </c>
      <c r="F1081" s="101" t="s">
        <v>119</v>
      </c>
      <c r="G1081" s="101" t="s">
        <v>5848</v>
      </c>
    </row>
    <row r="1082" spans="1:7">
      <c r="A1082" s="100">
        <v>1081</v>
      </c>
      <c r="B1082" s="101" t="s">
        <v>12295</v>
      </c>
      <c r="C1082" s="101" t="s">
        <v>12296</v>
      </c>
      <c r="D1082" s="101" t="s">
        <v>122</v>
      </c>
      <c r="E1082" s="101" t="s">
        <v>2675</v>
      </c>
      <c r="F1082" s="101" t="s">
        <v>188</v>
      </c>
      <c r="G1082" s="101" t="s">
        <v>11834</v>
      </c>
    </row>
    <row r="1083" spans="1:7">
      <c r="A1083" s="100">
        <v>1082</v>
      </c>
      <c r="B1083" s="101" t="s">
        <v>1100</v>
      </c>
      <c r="C1083" s="101" t="s">
        <v>1101</v>
      </c>
      <c r="D1083" s="101" t="s">
        <v>126</v>
      </c>
      <c r="E1083" s="101" t="s">
        <v>1102</v>
      </c>
      <c r="F1083" s="101" t="s">
        <v>119</v>
      </c>
      <c r="G1083" s="101" t="s">
        <v>5848</v>
      </c>
    </row>
    <row r="1084" spans="1:7">
      <c r="A1084" s="100">
        <v>1083</v>
      </c>
      <c r="B1084" s="101" t="s">
        <v>1103</v>
      </c>
      <c r="C1084" s="101" t="s">
        <v>1104</v>
      </c>
      <c r="D1084" s="101" t="s">
        <v>139</v>
      </c>
      <c r="E1084" s="101" t="s">
        <v>185</v>
      </c>
      <c r="F1084" s="101" t="s">
        <v>119</v>
      </c>
      <c r="G1084" s="101" t="s">
        <v>5848</v>
      </c>
    </row>
    <row r="1085" spans="1:7">
      <c r="A1085" s="100">
        <v>1084</v>
      </c>
      <c r="B1085" s="101" t="s">
        <v>12297</v>
      </c>
      <c r="C1085" s="101" t="s">
        <v>12298</v>
      </c>
      <c r="D1085" s="101" t="s">
        <v>139</v>
      </c>
      <c r="E1085" s="101" t="s">
        <v>227</v>
      </c>
      <c r="F1085" s="101" t="s">
        <v>119</v>
      </c>
      <c r="G1085" s="101" t="s">
        <v>5848</v>
      </c>
    </row>
    <row r="1086" spans="1:7">
      <c r="A1086" s="100">
        <v>1085</v>
      </c>
      <c r="B1086" s="101" t="s">
        <v>12299</v>
      </c>
      <c r="C1086" s="101" t="s">
        <v>12300</v>
      </c>
      <c r="D1086" s="101" t="s">
        <v>139</v>
      </c>
      <c r="E1086" s="101" t="s">
        <v>227</v>
      </c>
      <c r="F1086" s="101" t="s">
        <v>119</v>
      </c>
      <c r="G1086" s="101" t="s">
        <v>5848</v>
      </c>
    </row>
    <row r="1087" spans="1:7">
      <c r="A1087" s="100">
        <v>1086</v>
      </c>
      <c r="B1087" s="101" t="s">
        <v>12301</v>
      </c>
      <c r="C1087" s="101" t="s">
        <v>12302</v>
      </c>
      <c r="D1087" s="101" t="s">
        <v>139</v>
      </c>
      <c r="E1087" s="101" t="s">
        <v>227</v>
      </c>
      <c r="F1087" s="101" t="s">
        <v>119</v>
      </c>
      <c r="G1087" s="101" t="s">
        <v>5848</v>
      </c>
    </row>
    <row r="1088" spans="1:7">
      <c r="A1088" s="100">
        <v>1087</v>
      </c>
      <c r="B1088" s="101" t="s">
        <v>12303</v>
      </c>
      <c r="C1088" s="101" t="s">
        <v>12304</v>
      </c>
      <c r="D1088" s="101" t="s">
        <v>139</v>
      </c>
      <c r="E1088" s="101" t="s">
        <v>227</v>
      </c>
      <c r="F1088" s="101" t="s">
        <v>119</v>
      </c>
      <c r="G1088" s="101" t="s">
        <v>5848</v>
      </c>
    </row>
    <row r="1089" spans="1:7">
      <c r="A1089" s="100">
        <v>1088</v>
      </c>
      <c r="B1089" s="101" t="s">
        <v>6762</v>
      </c>
      <c r="C1089" s="101" t="s">
        <v>12305</v>
      </c>
      <c r="D1089" s="101" t="s">
        <v>117</v>
      </c>
      <c r="E1089" s="101" t="s">
        <v>2355</v>
      </c>
      <c r="F1089" s="101" t="s">
        <v>1063</v>
      </c>
      <c r="G1089" s="101" t="s">
        <v>10956</v>
      </c>
    </row>
    <row r="1090" spans="1:7">
      <c r="A1090" s="100">
        <v>1089</v>
      </c>
      <c r="B1090" s="101" t="s">
        <v>6763</v>
      </c>
      <c r="C1090" s="101" t="s">
        <v>6764</v>
      </c>
      <c r="D1090" s="101" t="s">
        <v>117</v>
      </c>
      <c r="E1090" s="101" t="s">
        <v>7049</v>
      </c>
      <c r="F1090" s="101" t="s">
        <v>1063</v>
      </c>
      <c r="G1090" s="101" t="s">
        <v>10956</v>
      </c>
    </row>
    <row r="1091" spans="1:7">
      <c r="A1091" s="100">
        <v>1090</v>
      </c>
      <c r="B1091" s="101" t="s">
        <v>12306</v>
      </c>
      <c r="C1091" s="101" t="s">
        <v>12307</v>
      </c>
      <c r="D1091" s="101" t="s">
        <v>139</v>
      </c>
      <c r="E1091" s="101" t="s">
        <v>227</v>
      </c>
      <c r="F1091" s="101" t="s">
        <v>119</v>
      </c>
      <c r="G1091" s="101" t="s">
        <v>5848</v>
      </c>
    </row>
    <row r="1092" spans="1:7">
      <c r="A1092" s="100">
        <v>1091</v>
      </c>
      <c r="B1092" s="101" t="s">
        <v>12308</v>
      </c>
      <c r="C1092" s="101" t="s">
        <v>12309</v>
      </c>
      <c r="D1092" s="101" t="s">
        <v>139</v>
      </c>
      <c r="E1092" s="101" t="s">
        <v>227</v>
      </c>
      <c r="F1092" s="101" t="s">
        <v>119</v>
      </c>
      <c r="G1092" s="101" t="s">
        <v>5848</v>
      </c>
    </row>
    <row r="1093" spans="1:7">
      <c r="A1093" s="100">
        <v>1092</v>
      </c>
      <c r="B1093" s="101" t="s">
        <v>1105</v>
      </c>
      <c r="C1093" s="101" t="s">
        <v>1106</v>
      </c>
      <c r="D1093" s="101" t="s">
        <v>122</v>
      </c>
      <c r="E1093" s="101" t="s">
        <v>436</v>
      </c>
      <c r="F1093" s="101" t="s">
        <v>119</v>
      </c>
      <c r="G1093" s="101" t="s">
        <v>5848</v>
      </c>
    </row>
    <row r="1094" spans="1:7">
      <c r="A1094" s="100">
        <v>1093</v>
      </c>
      <c r="B1094" s="101" t="s">
        <v>6765</v>
      </c>
      <c r="C1094" s="101" t="s">
        <v>6766</v>
      </c>
      <c r="D1094" s="101" t="s">
        <v>151</v>
      </c>
      <c r="E1094" s="101" t="s">
        <v>1271</v>
      </c>
      <c r="F1094" s="101" t="s">
        <v>119</v>
      </c>
      <c r="G1094" s="101" t="s">
        <v>10956</v>
      </c>
    </row>
    <row r="1095" spans="1:7">
      <c r="A1095" s="100">
        <v>1094</v>
      </c>
      <c r="B1095" s="101" t="s">
        <v>12310</v>
      </c>
      <c r="C1095" s="101" t="s">
        <v>12311</v>
      </c>
      <c r="D1095" s="101" t="s">
        <v>122</v>
      </c>
      <c r="E1095" s="101" t="s">
        <v>363</v>
      </c>
      <c r="F1095" s="101" t="s">
        <v>119</v>
      </c>
      <c r="G1095" s="101" t="s">
        <v>5848</v>
      </c>
    </row>
    <row r="1096" spans="1:7">
      <c r="A1096" s="100">
        <v>1095</v>
      </c>
      <c r="B1096" s="101" t="s">
        <v>6767</v>
      </c>
      <c r="C1096" s="101" t="s">
        <v>6768</v>
      </c>
      <c r="D1096" s="101" t="s">
        <v>117</v>
      </c>
      <c r="E1096" s="101" t="s">
        <v>3458</v>
      </c>
      <c r="F1096" s="101" t="s">
        <v>881</v>
      </c>
      <c r="G1096" s="101" t="s">
        <v>10956</v>
      </c>
    </row>
    <row r="1097" spans="1:7">
      <c r="A1097" s="100">
        <v>1096</v>
      </c>
      <c r="B1097" s="101" t="s">
        <v>1107</v>
      </c>
      <c r="C1097" s="101" t="s">
        <v>1108</v>
      </c>
      <c r="D1097" s="101" t="s">
        <v>117</v>
      </c>
      <c r="E1097" s="101" t="s">
        <v>398</v>
      </c>
      <c r="F1097" s="101" t="s">
        <v>1063</v>
      </c>
      <c r="G1097" s="101" t="s">
        <v>5848</v>
      </c>
    </row>
    <row r="1098" spans="1:7">
      <c r="A1098" s="100">
        <v>1097</v>
      </c>
      <c r="B1098" s="101" t="s">
        <v>6769</v>
      </c>
      <c r="C1098" s="101" t="s">
        <v>6770</v>
      </c>
      <c r="D1098" s="101" t="s">
        <v>139</v>
      </c>
      <c r="E1098" s="101" t="s">
        <v>564</v>
      </c>
      <c r="F1098" s="101" t="s">
        <v>188</v>
      </c>
      <c r="G1098" s="101" t="s">
        <v>10956</v>
      </c>
    </row>
    <row r="1099" spans="1:7">
      <c r="A1099" s="100">
        <v>1098</v>
      </c>
      <c r="B1099" s="101" t="s">
        <v>6771</v>
      </c>
      <c r="C1099" s="101" t="s">
        <v>6772</v>
      </c>
      <c r="D1099" s="101" t="s">
        <v>126</v>
      </c>
      <c r="E1099" s="101" t="s">
        <v>159</v>
      </c>
      <c r="F1099" s="101" t="s">
        <v>119</v>
      </c>
      <c r="G1099" s="101" t="s">
        <v>10956</v>
      </c>
    </row>
    <row r="1100" spans="1:7">
      <c r="A1100" s="100">
        <v>1099</v>
      </c>
      <c r="B1100" s="101" t="s">
        <v>12312</v>
      </c>
      <c r="C1100" s="101" t="s">
        <v>12313</v>
      </c>
      <c r="D1100" s="101" t="s">
        <v>122</v>
      </c>
      <c r="E1100" s="101" t="s">
        <v>597</v>
      </c>
      <c r="F1100" s="101" t="s">
        <v>119</v>
      </c>
      <c r="G1100" s="101" t="s">
        <v>5848</v>
      </c>
    </row>
    <row r="1101" spans="1:7">
      <c r="A1101" s="100">
        <v>1100</v>
      </c>
      <c r="B1101" s="101" t="s">
        <v>1109</v>
      </c>
      <c r="C1101" s="101" t="s">
        <v>1110</v>
      </c>
      <c r="D1101" s="101" t="s">
        <v>139</v>
      </c>
      <c r="E1101" s="101" t="s">
        <v>439</v>
      </c>
      <c r="F1101" s="101" t="s">
        <v>119</v>
      </c>
      <c r="G1101" s="101" t="s">
        <v>5848</v>
      </c>
    </row>
    <row r="1102" spans="1:7">
      <c r="A1102" s="100">
        <v>1101</v>
      </c>
      <c r="B1102" s="101" t="s">
        <v>6773</v>
      </c>
      <c r="C1102" s="101" t="s">
        <v>6774</v>
      </c>
      <c r="D1102" s="101" t="s">
        <v>234</v>
      </c>
      <c r="E1102" s="101" t="s">
        <v>280</v>
      </c>
      <c r="F1102" s="101" t="s">
        <v>188</v>
      </c>
      <c r="G1102" s="101" t="s">
        <v>10956</v>
      </c>
    </row>
    <row r="1103" spans="1:7">
      <c r="A1103" s="100">
        <v>1102</v>
      </c>
      <c r="B1103" s="101" t="s">
        <v>6775</v>
      </c>
      <c r="C1103" s="101" t="s">
        <v>6776</v>
      </c>
      <c r="D1103" s="101" t="s">
        <v>122</v>
      </c>
      <c r="E1103" s="101" t="s">
        <v>191</v>
      </c>
      <c r="F1103" s="101" t="s">
        <v>1063</v>
      </c>
      <c r="G1103" s="101" t="s">
        <v>10956</v>
      </c>
    </row>
    <row r="1104" spans="1:7">
      <c r="A1104" s="100">
        <v>1103</v>
      </c>
      <c r="B1104" s="101" t="s">
        <v>12314</v>
      </c>
      <c r="C1104" s="101" t="s">
        <v>12315</v>
      </c>
      <c r="D1104" s="101" t="s">
        <v>122</v>
      </c>
      <c r="E1104" s="101" t="s">
        <v>347</v>
      </c>
      <c r="F1104" s="101" t="s">
        <v>188</v>
      </c>
      <c r="G1104" s="101" t="s">
        <v>10956</v>
      </c>
    </row>
    <row r="1105" spans="1:7">
      <c r="A1105" s="100">
        <v>1104</v>
      </c>
      <c r="B1105" s="101" t="s">
        <v>12316</v>
      </c>
      <c r="C1105" s="101" t="s">
        <v>12317</v>
      </c>
      <c r="D1105" s="101" t="s">
        <v>126</v>
      </c>
      <c r="E1105" s="101" t="s">
        <v>1184</v>
      </c>
      <c r="F1105" s="101" t="s">
        <v>188</v>
      </c>
      <c r="G1105" s="101" t="s">
        <v>10956</v>
      </c>
    </row>
    <row r="1106" spans="1:7">
      <c r="A1106" s="100">
        <v>1105</v>
      </c>
      <c r="B1106" s="101" t="s">
        <v>6777</v>
      </c>
      <c r="C1106" s="101" t="s">
        <v>6778</v>
      </c>
      <c r="D1106" s="101" t="s">
        <v>126</v>
      </c>
      <c r="E1106" s="101" t="s">
        <v>245</v>
      </c>
      <c r="F1106" s="101" t="s">
        <v>119</v>
      </c>
      <c r="G1106" s="101" t="s">
        <v>10956</v>
      </c>
    </row>
    <row r="1107" spans="1:7">
      <c r="A1107" s="100">
        <v>1106</v>
      </c>
      <c r="B1107" s="101" t="s">
        <v>6779</v>
      </c>
      <c r="C1107" s="101" t="s">
        <v>6780</v>
      </c>
      <c r="D1107" s="101" t="s">
        <v>126</v>
      </c>
      <c r="E1107" s="101" t="s">
        <v>2080</v>
      </c>
      <c r="F1107" s="101" t="s">
        <v>119</v>
      </c>
      <c r="G1107" s="101" t="s">
        <v>10956</v>
      </c>
    </row>
    <row r="1108" spans="1:7">
      <c r="A1108" s="100">
        <v>1107</v>
      </c>
      <c r="B1108" s="101" t="s">
        <v>1111</v>
      </c>
      <c r="C1108" s="101" t="s">
        <v>1112</v>
      </c>
      <c r="D1108" s="101" t="s">
        <v>126</v>
      </c>
      <c r="E1108" s="101" t="s">
        <v>245</v>
      </c>
      <c r="F1108" s="101" t="s">
        <v>119</v>
      </c>
      <c r="G1108" s="101" t="s">
        <v>5848</v>
      </c>
    </row>
    <row r="1109" spans="1:7">
      <c r="A1109" s="100">
        <v>1108</v>
      </c>
      <c r="B1109" s="101" t="s">
        <v>6781</v>
      </c>
      <c r="C1109" s="101" t="s">
        <v>6782</v>
      </c>
      <c r="D1109" s="101" t="s">
        <v>151</v>
      </c>
      <c r="E1109" s="101" t="s">
        <v>217</v>
      </c>
      <c r="F1109" s="101" t="s">
        <v>119</v>
      </c>
      <c r="G1109" s="101" t="s">
        <v>10956</v>
      </c>
    </row>
    <row r="1110" spans="1:7">
      <c r="A1110" s="100">
        <v>1109</v>
      </c>
      <c r="B1110" s="101" t="s">
        <v>6783</v>
      </c>
      <c r="C1110" s="101" t="s">
        <v>6784</v>
      </c>
      <c r="D1110" s="101" t="s">
        <v>139</v>
      </c>
      <c r="E1110" s="101" t="s">
        <v>337</v>
      </c>
      <c r="F1110" s="101" t="s">
        <v>119</v>
      </c>
      <c r="G1110" s="101" t="s">
        <v>10956</v>
      </c>
    </row>
    <row r="1111" spans="1:7">
      <c r="A1111" s="100">
        <v>1110</v>
      </c>
      <c r="B1111" s="101" t="s">
        <v>12318</v>
      </c>
      <c r="C1111" s="101" t="s">
        <v>12319</v>
      </c>
      <c r="D1111" s="101" t="s">
        <v>139</v>
      </c>
      <c r="E1111" s="101" t="s">
        <v>308</v>
      </c>
      <c r="F1111" s="101" t="s">
        <v>119</v>
      </c>
      <c r="G1111" s="101" t="s">
        <v>5848</v>
      </c>
    </row>
    <row r="1112" spans="1:7">
      <c r="A1112" s="100">
        <v>1111</v>
      </c>
      <c r="B1112" s="101" t="s">
        <v>1113</v>
      </c>
      <c r="C1112" s="101" t="s">
        <v>1114</v>
      </c>
      <c r="D1112" s="101" t="s">
        <v>117</v>
      </c>
      <c r="E1112" s="101" t="s">
        <v>639</v>
      </c>
      <c r="F1112" s="101" t="s">
        <v>500</v>
      </c>
      <c r="G1112" s="101" t="s">
        <v>5848</v>
      </c>
    </row>
    <row r="1113" spans="1:7">
      <c r="A1113" s="100">
        <v>1112</v>
      </c>
      <c r="B1113" s="101" t="s">
        <v>6785</v>
      </c>
      <c r="C1113" s="101" t="s">
        <v>6786</v>
      </c>
      <c r="D1113" s="101" t="s">
        <v>165</v>
      </c>
      <c r="E1113" s="101" t="s">
        <v>417</v>
      </c>
      <c r="F1113" s="101" t="s">
        <v>119</v>
      </c>
      <c r="G1113" s="101" t="s">
        <v>10956</v>
      </c>
    </row>
    <row r="1114" spans="1:7">
      <c r="A1114" s="100">
        <v>1113</v>
      </c>
      <c r="B1114" s="101" t="s">
        <v>12320</v>
      </c>
      <c r="C1114" s="101" t="s">
        <v>12321</v>
      </c>
      <c r="D1114" s="101" t="s">
        <v>126</v>
      </c>
      <c r="E1114" s="101" t="s">
        <v>888</v>
      </c>
      <c r="F1114" s="101" t="s">
        <v>119</v>
      </c>
      <c r="G1114" s="101" t="s">
        <v>10956</v>
      </c>
    </row>
    <row r="1115" spans="1:7">
      <c r="A1115" s="100">
        <v>1114</v>
      </c>
      <c r="B1115" s="101" t="s">
        <v>1115</v>
      </c>
      <c r="C1115" s="101" t="s">
        <v>12322</v>
      </c>
      <c r="D1115" s="101" t="s">
        <v>117</v>
      </c>
      <c r="E1115" s="101" t="s">
        <v>398</v>
      </c>
      <c r="F1115" s="101" t="s">
        <v>1063</v>
      </c>
      <c r="G1115" s="101" t="s">
        <v>5848</v>
      </c>
    </row>
    <row r="1116" spans="1:7">
      <c r="A1116" s="100">
        <v>1115</v>
      </c>
      <c r="B1116" s="101" t="s">
        <v>6787</v>
      </c>
      <c r="C1116" s="101" t="s">
        <v>6788</v>
      </c>
      <c r="D1116" s="101" t="s">
        <v>126</v>
      </c>
      <c r="E1116" s="101" t="s">
        <v>761</v>
      </c>
      <c r="F1116" s="101" t="s">
        <v>119</v>
      </c>
      <c r="G1116" s="101" t="s">
        <v>10956</v>
      </c>
    </row>
    <row r="1117" spans="1:7">
      <c r="A1117" s="100">
        <v>1116</v>
      </c>
      <c r="B1117" s="101" t="s">
        <v>1116</v>
      </c>
      <c r="C1117" s="101" t="s">
        <v>1117</v>
      </c>
      <c r="D1117" s="101" t="s">
        <v>139</v>
      </c>
      <c r="E1117" s="101" t="s">
        <v>273</v>
      </c>
      <c r="F1117" s="101" t="s">
        <v>119</v>
      </c>
      <c r="G1117" s="101" t="s">
        <v>5848</v>
      </c>
    </row>
    <row r="1118" spans="1:7">
      <c r="A1118" s="100">
        <v>1117</v>
      </c>
      <c r="B1118" s="101" t="s">
        <v>12323</v>
      </c>
      <c r="C1118" s="101" t="s">
        <v>12324</v>
      </c>
      <c r="D1118" s="101" t="s">
        <v>139</v>
      </c>
      <c r="E1118" s="101" t="s">
        <v>227</v>
      </c>
      <c r="F1118" s="101" t="s">
        <v>119</v>
      </c>
      <c r="G1118" s="101" t="s">
        <v>5848</v>
      </c>
    </row>
    <row r="1119" spans="1:7">
      <c r="A1119" s="100">
        <v>1118</v>
      </c>
      <c r="B1119" s="101" t="s">
        <v>1118</v>
      </c>
      <c r="C1119" s="101" t="s">
        <v>1119</v>
      </c>
      <c r="D1119" s="101" t="s">
        <v>139</v>
      </c>
      <c r="E1119" s="101" t="s">
        <v>185</v>
      </c>
      <c r="F1119" s="101" t="s">
        <v>119</v>
      </c>
      <c r="G1119" s="101" t="s">
        <v>5848</v>
      </c>
    </row>
    <row r="1120" spans="1:7">
      <c r="A1120" s="100">
        <v>1119</v>
      </c>
      <c r="B1120" s="101" t="s">
        <v>6789</v>
      </c>
      <c r="C1120" s="101" t="s">
        <v>6790</v>
      </c>
      <c r="D1120" s="101" t="s">
        <v>117</v>
      </c>
      <c r="E1120" s="101" t="s">
        <v>3196</v>
      </c>
      <c r="F1120" s="101" t="s">
        <v>119</v>
      </c>
      <c r="G1120" s="101" t="s">
        <v>10956</v>
      </c>
    </row>
    <row r="1121" spans="1:7">
      <c r="A1121" s="100">
        <v>1120</v>
      </c>
      <c r="B1121" s="101" t="s">
        <v>1120</v>
      </c>
      <c r="C1121" s="101" t="s">
        <v>12325</v>
      </c>
      <c r="D1121" s="101" t="s">
        <v>165</v>
      </c>
      <c r="E1121" s="101" t="s">
        <v>255</v>
      </c>
      <c r="F1121" s="101" t="s">
        <v>119</v>
      </c>
      <c r="G1121" s="101" t="s">
        <v>5848</v>
      </c>
    </row>
    <row r="1122" spans="1:7">
      <c r="A1122" s="100">
        <v>1121</v>
      </c>
      <c r="B1122" s="101" t="s">
        <v>1121</v>
      </c>
      <c r="C1122" s="101" t="s">
        <v>1122</v>
      </c>
      <c r="D1122" s="101" t="s">
        <v>139</v>
      </c>
      <c r="E1122" s="101" t="s">
        <v>237</v>
      </c>
      <c r="F1122" s="101" t="s">
        <v>119</v>
      </c>
      <c r="G1122" s="101" t="s">
        <v>5848</v>
      </c>
    </row>
    <row r="1123" spans="1:7">
      <c r="A1123" s="100">
        <v>1122</v>
      </c>
      <c r="B1123" s="101" t="s">
        <v>1123</v>
      </c>
      <c r="C1123" s="101" t="s">
        <v>1124</v>
      </c>
      <c r="D1123" s="101" t="s">
        <v>139</v>
      </c>
      <c r="E1123" s="101" t="s">
        <v>610</v>
      </c>
      <c r="F1123" s="101" t="s">
        <v>1125</v>
      </c>
      <c r="G1123" s="101" t="s">
        <v>5848</v>
      </c>
    </row>
    <row r="1124" spans="1:7">
      <c r="A1124" s="100">
        <v>1123</v>
      </c>
      <c r="B1124" s="101" t="s">
        <v>6791</v>
      </c>
      <c r="C1124" s="101" t="s">
        <v>6792</v>
      </c>
      <c r="D1124" s="101" t="s">
        <v>126</v>
      </c>
      <c r="E1124" s="101" t="s">
        <v>159</v>
      </c>
      <c r="F1124" s="101" t="s">
        <v>119</v>
      </c>
      <c r="G1124" s="101" t="s">
        <v>10956</v>
      </c>
    </row>
    <row r="1125" spans="1:7">
      <c r="A1125" s="100">
        <v>1124</v>
      </c>
      <c r="B1125" s="101" t="s">
        <v>12326</v>
      </c>
      <c r="C1125" s="101" t="s">
        <v>12327</v>
      </c>
      <c r="D1125" s="101" t="s">
        <v>122</v>
      </c>
      <c r="E1125" s="101" t="s">
        <v>135</v>
      </c>
      <c r="F1125" s="101" t="s">
        <v>119</v>
      </c>
      <c r="G1125" s="101" t="s">
        <v>5848</v>
      </c>
    </row>
    <row r="1126" spans="1:7">
      <c r="A1126" s="100">
        <v>1125</v>
      </c>
      <c r="B1126" s="101" t="s">
        <v>6793</v>
      </c>
      <c r="C1126" s="101" t="s">
        <v>6794</v>
      </c>
      <c r="D1126" s="101" t="s">
        <v>117</v>
      </c>
      <c r="E1126" s="101" t="s">
        <v>367</v>
      </c>
      <c r="F1126" s="101" t="s">
        <v>119</v>
      </c>
      <c r="G1126" s="101" t="s">
        <v>10956</v>
      </c>
    </row>
    <row r="1127" spans="1:7">
      <c r="A1127" s="100">
        <v>1126</v>
      </c>
      <c r="B1127" s="101" t="s">
        <v>1126</v>
      </c>
      <c r="C1127" s="101" t="s">
        <v>1127</v>
      </c>
      <c r="D1127" s="101" t="s">
        <v>139</v>
      </c>
      <c r="E1127" s="101" t="s">
        <v>273</v>
      </c>
      <c r="F1127" s="101" t="s">
        <v>119</v>
      </c>
      <c r="G1127" s="101" t="s">
        <v>5848</v>
      </c>
    </row>
    <row r="1128" spans="1:7">
      <c r="A1128" s="100">
        <v>1127</v>
      </c>
      <c r="B1128" s="101" t="s">
        <v>1128</v>
      </c>
      <c r="C1128" s="101" t="s">
        <v>12328</v>
      </c>
      <c r="D1128" s="101" t="s">
        <v>234</v>
      </c>
      <c r="E1128" s="101" t="s">
        <v>248</v>
      </c>
      <c r="F1128" s="101" t="s">
        <v>170</v>
      </c>
      <c r="G1128" s="101" t="s">
        <v>5848</v>
      </c>
    </row>
    <row r="1129" spans="1:7">
      <c r="A1129" s="100">
        <v>1128</v>
      </c>
      <c r="B1129" s="101" t="s">
        <v>12329</v>
      </c>
      <c r="C1129" s="101" t="s">
        <v>10220</v>
      </c>
      <c r="D1129" s="101" t="s">
        <v>151</v>
      </c>
      <c r="E1129" s="101" t="s">
        <v>3314</v>
      </c>
      <c r="F1129" s="101" t="s">
        <v>119</v>
      </c>
      <c r="G1129" s="101" t="s">
        <v>10956</v>
      </c>
    </row>
    <row r="1130" spans="1:7">
      <c r="A1130" s="100">
        <v>1129</v>
      </c>
      <c r="B1130" s="101" t="s">
        <v>1129</v>
      </c>
      <c r="C1130" s="101" t="s">
        <v>1130</v>
      </c>
      <c r="D1130" s="101" t="s">
        <v>139</v>
      </c>
      <c r="E1130" s="101" t="s">
        <v>273</v>
      </c>
      <c r="F1130" s="101" t="s">
        <v>119</v>
      </c>
      <c r="G1130" s="101" t="s">
        <v>5848</v>
      </c>
    </row>
    <row r="1131" spans="1:7">
      <c r="A1131" s="100">
        <v>1130</v>
      </c>
      <c r="B1131" s="101" t="s">
        <v>6795</v>
      </c>
      <c r="C1131" s="101" t="s">
        <v>6796</v>
      </c>
      <c r="D1131" s="101" t="s">
        <v>143</v>
      </c>
      <c r="E1131" s="101" t="s">
        <v>1684</v>
      </c>
      <c r="F1131" s="101" t="s">
        <v>188</v>
      </c>
      <c r="G1131" s="101" t="s">
        <v>10956</v>
      </c>
    </row>
    <row r="1132" spans="1:7">
      <c r="A1132" s="100">
        <v>1131</v>
      </c>
      <c r="B1132" s="101" t="s">
        <v>11098</v>
      </c>
      <c r="C1132" s="101" t="s">
        <v>11099</v>
      </c>
      <c r="D1132" s="101" t="s">
        <v>139</v>
      </c>
      <c r="E1132" s="101" t="s">
        <v>185</v>
      </c>
      <c r="F1132" s="101" t="s">
        <v>119</v>
      </c>
      <c r="G1132" s="101" t="s">
        <v>11834</v>
      </c>
    </row>
    <row r="1133" spans="1:7">
      <c r="A1133" s="100">
        <v>1132</v>
      </c>
      <c r="B1133" s="101" t="s">
        <v>12330</v>
      </c>
      <c r="C1133" s="101" t="s">
        <v>12331</v>
      </c>
      <c r="D1133" s="101" t="s">
        <v>151</v>
      </c>
      <c r="E1133" s="101" t="s">
        <v>571</v>
      </c>
      <c r="F1133" s="101" t="s">
        <v>188</v>
      </c>
      <c r="G1133" s="101" t="s">
        <v>11834</v>
      </c>
    </row>
    <row r="1134" spans="1:7">
      <c r="A1134" s="100">
        <v>1133</v>
      </c>
      <c r="B1134" s="101" t="s">
        <v>1131</v>
      </c>
      <c r="C1134" s="101" t="s">
        <v>1132</v>
      </c>
      <c r="D1134" s="101" t="s">
        <v>139</v>
      </c>
      <c r="E1134" s="101" t="s">
        <v>211</v>
      </c>
      <c r="F1134" s="101" t="s">
        <v>119</v>
      </c>
      <c r="G1134" s="101" t="s">
        <v>5848</v>
      </c>
    </row>
    <row r="1135" spans="1:7">
      <c r="A1135" s="100">
        <v>1134</v>
      </c>
      <c r="B1135" s="101" t="s">
        <v>6797</v>
      </c>
      <c r="C1135" s="101" t="s">
        <v>6798</v>
      </c>
      <c r="D1135" s="101" t="s">
        <v>117</v>
      </c>
      <c r="E1135" s="101" t="s">
        <v>5326</v>
      </c>
      <c r="F1135" s="101" t="s">
        <v>881</v>
      </c>
      <c r="G1135" s="101" t="s">
        <v>10956</v>
      </c>
    </row>
    <row r="1136" spans="1:7">
      <c r="A1136" s="100">
        <v>1135</v>
      </c>
      <c r="B1136" s="101" t="s">
        <v>6799</v>
      </c>
      <c r="C1136" s="101" t="s">
        <v>6800</v>
      </c>
      <c r="D1136" s="101" t="s">
        <v>139</v>
      </c>
      <c r="E1136" s="101" t="s">
        <v>181</v>
      </c>
      <c r="F1136" s="101" t="s">
        <v>119</v>
      </c>
      <c r="G1136" s="101" t="s">
        <v>10956</v>
      </c>
    </row>
    <row r="1137" spans="1:7">
      <c r="A1137" s="100">
        <v>1136</v>
      </c>
      <c r="B1137" s="101" t="s">
        <v>1133</v>
      </c>
      <c r="C1137" s="101" t="s">
        <v>12332</v>
      </c>
      <c r="D1137" s="101" t="s">
        <v>143</v>
      </c>
      <c r="E1137" s="101" t="s">
        <v>586</v>
      </c>
      <c r="F1137" s="101" t="s">
        <v>119</v>
      </c>
      <c r="G1137" s="101" t="s">
        <v>5848</v>
      </c>
    </row>
    <row r="1138" spans="1:7">
      <c r="A1138" s="100">
        <v>1137</v>
      </c>
      <c r="B1138" s="101" t="s">
        <v>12333</v>
      </c>
      <c r="C1138" s="101" t="s">
        <v>12334</v>
      </c>
      <c r="D1138" s="101" t="s">
        <v>117</v>
      </c>
      <c r="E1138" s="101" t="s">
        <v>205</v>
      </c>
      <c r="F1138" s="101" t="s">
        <v>188</v>
      </c>
      <c r="G1138" s="101" t="s">
        <v>5848</v>
      </c>
    </row>
    <row r="1139" spans="1:7">
      <c r="A1139" s="100">
        <v>1138</v>
      </c>
      <c r="B1139" s="101" t="s">
        <v>6801</v>
      </c>
      <c r="C1139" s="101" t="s">
        <v>6802</v>
      </c>
      <c r="D1139" s="101" t="s">
        <v>139</v>
      </c>
      <c r="E1139" s="101" t="s">
        <v>337</v>
      </c>
      <c r="F1139" s="101" t="s">
        <v>188</v>
      </c>
      <c r="G1139" s="101" t="s">
        <v>10956</v>
      </c>
    </row>
    <row r="1140" spans="1:7">
      <c r="A1140" s="100">
        <v>1139</v>
      </c>
      <c r="B1140" s="101" t="s">
        <v>12335</v>
      </c>
      <c r="C1140" s="101" t="s">
        <v>12336</v>
      </c>
      <c r="D1140" s="101" t="s">
        <v>139</v>
      </c>
      <c r="E1140" s="101" t="s">
        <v>622</v>
      </c>
      <c r="F1140" s="101" t="s">
        <v>119</v>
      </c>
      <c r="G1140" s="101" t="s">
        <v>5848</v>
      </c>
    </row>
    <row r="1141" spans="1:7">
      <c r="A1141" s="100">
        <v>1140</v>
      </c>
      <c r="B1141" s="101" t="s">
        <v>6803</v>
      </c>
      <c r="C1141" s="101" t="s">
        <v>6804</v>
      </c>
      <c r="D1141" s="101" t="s">
        <v>139</v>
      </c>
      <c r="E1141" s="101" t="s">
        <v>996</v>
      </c>
      <c r="F1141" s="101" t="s">
        <v>119</v>
      </c>
      <c r="G1141" s="101" t="s">
        <v>10956</v>
      </c>
    </row>
    <row r="1142" spans="1:7">
      <c r="A1142" s="100">
        <v>1141</v>
      </c>
      <c r="B1142" s="101" t="s">
        <v>1134</v>
      </c>
      <c r="C1142" s="101" t="s">
        <v>1135</v>
      </c>
      <c r="D1142" s="101" t="s">
        <v>139</v>
      </c>
      <c r="E1142" s="101" t="s">
        <v>227</v>
      </c>
      <c r="F1142" s="101" t="s">
        <v>119</v>
      </c>
      <c r="G1142" s="101" t="s">
        <v>5848</v>
      </c>
    </row>
    <row r="1143" spans="1:7">
      <c r="A1143" s="100">
        <v>1142</v>
      </c>
      <c r="B1143" s="101" t="s">
        <v>1136</v>
      </c>
      <c r="C1143" s="101" t="s">
        <v>1137</v>
      </c>
      <c r="D1143" s="101" t="s">
        <v>143</v>
      </c>
      <c r="E1143" s="101" t="s">
        <v>1138</v>
      </c>
      <c r="F1143" s="101" t="s">
        <v>119</v>
      </c>
      <c r="G1143" s="101" t="s">
        <v>5848</v>
      </c>
    </row>
    <row r="1144" spans="1:7">
      <c r="A1144" s="100">
        <v>1143</v>
      </c>
      <c r="B1144" s="101" t="s">
        <v>6805</v>
      </c>
      <c r="C1144" s="101" t="s">
        <v>6806</v>
      </c>
      <c r="D1144" s="101" t="s">
        <v>139</v>
      </c>
      <c r="E1144" s="101" t="s">
        <v>1020</v>
      </c>
      <c r="F1144" s="101" t="s">
        <v>119</v>
      </c>
      <c r="G1144" s="101" t="s">
        <v>10956</v>
      </c>
    </row>
    <row r="1145" spans="1:7">
      <c r="A1145" s="100">
        <v>1144</v>
      </c>
      <c r="B1145" s="101" t="s">
        <v>6807</v>
      </c>
      <c r="C1145" s="101" t="s">
        <v>6808</v>
      </c>
      <c r="D1145" s="101" t="s">
        <v>126</v>
      </c>
      <c r="E1145" s="101" t="s">
        <v>1205</v>
      </c>
      <c r="F1145" s="101" t="s">
        <v>119</v>
      </c>
      <c r="G1145" s="101" t="s">
        <v>10956</v>
      </c>
    </row>
    <row r="1146" spans="1:7">
      <c r="A1146" s="100">
        <v>1145</v>
      </c>
      <c r="B1146" s="101" t="s">
        <v>1140</v>
      </c>
      <c r="C1146" s="101" t="s">
        <v>1141</v>
      </c>
      <c r="D1146" s="101" t="s">
        <v>126</v>
      </c>
      <c r="E1146" s="101" t="s">
        <v>358</v>
      </c>
      <c r="F1146" s="101" t="s">
        <v>119</v>
      </c>
      <c r="G1146" s="101" t="s">
        <v>5848</v>
      </c>
    </row>
    <row r="1147" spans="1:7">
      <c r="A1147" s="100">
        <v>1146</v>
      </c>
      <c r="B1147" s="101" t="s">
        <v>1142</v>
      </c>
      <c r="C1147" s="101" t="s">
        <v>1143</v>
      </c>
      <c r="D1147" s="101" t="s">
        <v>126</v>
      </c>
      <c r="E1147" s="101" t="s">
        <v>645</v>
      </c>
      <c r="F1147" s="101" t="s">
        <v>119</v>
      </c>
      <c r="G1147" s="101" t="s">
        <v>5848</v>
      </c>
    </row>
    <row r="1148" spans="1:7">
      <c r="A1148" s="100">
        <v>1147</v>
      </c>
      <c r="B1148" s="101" t="s">
        <v>6809</v>
      </c>
      <c r="C1148" s="101" t="s">
        <v>6810</v>
      </c>
      <c r="D1148" s="101" t="s">
        <v>117</v>
      </c>
      <c r="E1148" s="101" t="s">
        <v>2355</v>
      </c>
      <c r="F1148" s="101" t="s">
        <v>881</v>
      </c>
      <c r="G1148" s="101" t="s">
        <v>10956</v>
      </c>
    </row>
    <row r="1149" spans="1:7">
      <c r="A1149" s="100">
        <v>1148</v>
      </c>
      <c r="B1149" s="101" t="s">
        <v>11100</v>
      </c>
      <c r="C1149" s="101" t="s">
        <v>11101</v>
      </c>
      <c r="D1149" s="101" t="s">
        <v>122</v>
      </c>
      <c r="E1149" s="101" t="s">
        <v>436</v>
      </c>
      <c r="F1149" s="101" t="s">
        <v>119</v>
      </c>
      <c r="G1149" s="101" t="s">
        <v>11834</v>
      </c>
    </row>
    <row r="1150" spans="1:7">
      <c r="A1150" s="100">
        <v>1149</v>
      </c>
      <c r="B1150" s="101" t="s">
        <v>6811</v>
      </c>
      <c r="C1150" s="101" t="s">
        <v>6812</v>
      </c>
      <c r="D1150" s="101" t="s">
        <v>126</v>
      </c>
      <c r="E1150" s="101" t="s">
        <v>1526</v>
      </c>
      <c r="F1150" s="101" t="s">
        <v>119</v>
      </c>
      <c r="G1150" s="101" t="s">
        <v>10956</v>
      </c>
    </row>
    <row r="1151" spans="1:7">
      <c r="A1151" s="100">
        <v>1150</v>
      </c>
      <c r="B1151" s="101" t="s">
        <v>1144</v>
      </c>
      <c r="C1151" s="101" t="s">
        <v>1145</v>
      </c>
      <c r="D1151" s="101" t="s">
        <v>151</v>
      </c>
      <c r="E1151" s="101" t="s">
        <v>208</v>
      </c>
      <c r="F1151" s="101" t="s">
        <v>119</v>
      </c>
      <c r="G1151" s="101" t="s">
        <v>5848</v>
      </c>
    </row>
    <row r="1152" spans="1:7">
      <c r="A1152" s="100">
        <v>1151</v>
      </c>
      <c r="B1152" s="101" t="s">
        <v>1146</v>
      </c>
      <c r="C1152" s="101" t="s">
        <v>1147</v>
      </c>
      <c r="D1152" s="101" t="s">
        <v>122</v>
      </c>
      <c r="E1152" s="101" t="s">
        <v>377</v>
      </c>
      <c r="F1152" s="101" t="s">
        <v>238</v>
      </c>
      <c r="G1152" s="101" t="s">
        <v>5848</v>
      </c>
    </row>
    <row r="1153" spans="1:7">
      <c r="A1153" s="100">
        <v>1152</v>
      </c>
      <c r="B1153" s="101" t="s">
        <v>6813</v>
      </c>
      <c r="C1153" s="101" t="s">
        <v>6814</v>
      </c>
      <c r="D1153" s="101" t="s">
        <v>139</v>
      </c>
      <c r="E1153" s="101" t="s">
        <v>622</v>
      </c>
      <c r="F1153" s="101" t="s">
        <v>119</v>
      </c>
      <c r="G1153" s="101" t="s">
        <v>10956</v>
      </c>
    </row>
    <row r="1154" spans="1:7">
      <c r="A1154" s="100">
        <v>1153</v>
      </c>
      <c r="B1154" s="101" t="s">
        <v>1148</v>
      </c>
      <c r="C1154" s="101" t="s">
        <v>1149</v>
      </c>
      <c r="D1154" s="101" t="s">
        <v>151</v>
      </c>
      <c r="E1154" s="101" t="s">
        <v>371</v>
      </c>
      <c r="F1154" s="101" t="s">
        <v>119</v>
      </c>
      <c r="G1154" s="101" t="s">
        <v>5848</v>
      </c>
    </row>
    <row r="1155" spans="1:7">
      <c r="A1155" s="100">
        <v>1154</v>
      </c>
      <c r="B1155" s="101" t="s">
        <v>6815</v>
      </c>
      <c r="C1155" s="101" t="s">
        <v>6816</v>
      </c>
      <c r="D1155" s="101" t="s">
        <v>126</v>
      </c>
      <c r="E1155" s="101" t="s">
        <v>159</v>
      </c>
      <c r="F1155" s="101" t="s">
        <v>119</v>
      </c>
      <c r="G1155" s="101" t="s">
        <v>10956</v>
      </c>
    </row>
    <row r="1156" spans="1:7">
      <c r="A1156" s="100">
        <v>1155</v>
      </c>
      <c r="B1156" s="101" t="s">
        <v>12337</v>
      </c>
      <c r="C1156" s="101" t="s">
        <v>12338</v>
      </c>
      <c r="D1156" s="101" t="s">
        <v>122</v>
      </c>
      <c r="E1156" s="101" t="s">
        <v>191</v>
      </c>
      <c r="F1156" s="101" t="s">
        <v>119</v>
      </c>
      <c r="G1156" s="101" t="s">
        <v>5848</v>
      </c>
    </row>
    <row r="1157" spans="1:7">
      <c r="A1157" s="100">
        <v>1156</v>
      </c>
      <c r="B1157" s="101" t="s">
        <v>6817</v>
      </c>
      <c r="C1157" s="101" t="s">
        <v>6818</v>
      </c>
      <c r="D1157" s="101" t="s">
        <v>165</v>
      </c>
      <c r="E1157" s="101" t="s">
        <v>417</v>
      </c>
      <c r="F1157" s="101" t="s">
        <v>119</v>
      </c>
      <c r="G1157" s="101" t="s">
        <v>10956</v>
      </c>
    </row>
    <row r="1158" spans="1:7">
      <c r="A1158" s="100">
        <v>1157</v>
      </c>
      <c r="B1158" s="101" t="s">
        <v>12339</v>
      </c>
      <c r="C1158" s="101" t="s">
        <v>12340</v>
      </c>
      <c r="D1158" s="101" t="s">
        <v>139</v>
      </c>
      <c r="E1158" s="101" t="s">
        <v>308</v>
      </c>
      <c r="F1158" s="101" t="s">
        <v>119</v>
      </c>
      <c r="G1158" s="101" t="s">
        <v>5848</v>
      </c>
    </row>
    <row r="1159" spans="1:7">
      <c r="A1159" s="100">
        <v>1158</v>
      </c>
      <c r="B1159" s="101" t="s">
        <v>6819</v>
      </c>
      <c r="C1159" s="101" t="s">
        <v>6820</v>
      </c>
      <c r="D1159" s="101" t="s">
        <v>165</v>
      </c>
      <c r="E1159" s="101" t="s">
        <v>5870</v>
      </c>
      <c r="F1159" s="101" t="s">
        <v>119</v>
      </c>
      <c r="G1159" s="101" t="s">
        <v>10956</v>
      </c>
    </row>
    <row r="1160" spans="1:7">
      <c r="A1160" s="100">
        <v>1159</v>
      </c>
      <c r="B1160" s="101" t="s">
        <v>1150</v>
      </c>
      <c r="C1160" s="101" t="s">
        <v>1151</v>
      </c>
      <c r="D1160" s="101" t="s">
        <v>122</v>
      </c>
      <c r="E1160" s="101" t="s">
        <v>191</v>
      </c>
      <c r="F1160" s="101" t="s">
        <v>119</v>
      </c>
      <c r="G1160" s="101" t="s">
        <v>5848</v>
      </c>
    </row>
    <row r="1161" spans="1:7">
      <c r="A1161" s="100">
        <v>1160</v>
      </c>
      <c r="B1161" s="101" t="s">
        <v>6821</v>
      </c>
      <c r="C1161" s="101" t="s">
        <v>6822</v>
      </c>
      <c r="D1161" s="101" t="s">
        <v>139</v>
      </c>
      <c r="E1161" s="101" t="s">
        <v>258</v>
      </c>
      <c r="F1161" s="101" t="s">
        <v>119</v>
      </c>
      <c r="G1161" s="101" t="s">
        <v>10956</v>
      </c>
    </row>
    <row r="1162" spans="1:7">
      <c r="A1162" s="100">
        <v>1161</v>
      </c>
      <c r="B1162" s="101" t="s">
        <v>6823</v>
      </c>
      <c r="C1162" s="101" t="s">
        <v>6824</v>
      </c>
      <c r="D1162" s="101" t="s">
        <v>117</v>
      </c>
      <c r="E1162" s="101" t="s">
        <v>367</v>
      </c>
      <c r="F1162" s="101" t="s">
        <v>119</v>
      </c>
      <c r="G1162" s="101" t="s">
        <v>10956</v>
      </c>
    </row>
    <row r="1163" spans="1:7">
      <c r="A1163" s="100">
        <v>1162</v>
      </c>
      <c r="B1163" s="101" t="s">
        <v>12341</v>
      </c>
      <c r="C1163" s="101" t="s">
        <v>12342</v>
      </c>
      <c r="D1163" s="101" t="s">
        <v>139</v>
      </c>
      <c r="E1163" s="101" t="s">
        <v>156</v>
      </c>
      <c r="F1163" s="101" t="s">
        <v>119</v>
      </c>
      <c r="G1163" s="101" t="s">
        <v>5848</v>
      </c>
    </row>
    <row r="1164" spans="1:7">
      <c r="A1164" s="100">
        <v>1163</v>
      </c>
      <c r="B1164" s="101" t="s">
        <v>1152</v>
      </c>
      <c r="C1164" s="101" t="s">
        <v>1153</v>
      </c>
      <c r="D1164" s="101" t="s">
        <v>143</v>
      </c>
      <c r="E1164" s="101" t="s">
        <v>746</v>
      </c>
      <c r="F1164" s="101" t="s">
        <v>119</v>
      </c>
      <c r="G1164" s="101" t="s">
        <v>5848</v>
      </c>
    </row>
    <row r="1165" spans="1:7">
      <c r="A1165" s="100">
        <v>1164</v>
      </c>
      <c r="B1165" s="101" t="s">
        <v>1154</v>
      </c>
      <c r="C1165" s="101" t="s">
        <v>1155</v>
      </c>
      <c r="D1165" s="101" t="s">
        <v>139</v>
      </c>
      <c r="E1165" s="101" t="s">
        <v>940</v>
      </c>
      <c r="F1165" s="101" t="s">
        <v>119</v>
      </c>
      <c r="G1165" s="101" t="s">
        <v>5848</v>
      </c>
    </row>
    <row r="1166" spans="1:7">
      <c r="A1166" s="100">
        <v>1165</v>
      </c>
      <c r="B1166" s="101" t="s">
        <v>11102</v>
      </c>
      <c r="C1166" s="101" t="s">
        <v>11103</v>
      </c>
      <c r="D1166" s="101" t="s">
        <v>139</v>
      </c>
      <c r="E1166" s="101" t="s">
        <v>273</v>
      </c>
      <c r="F1166" s="101" t="s">
        <v>119</v>
      </c>
      <c r="G1166" s="101" t="s">
        <v>11834</v>
      </c>
    </row>
    <row r="1167" spans="1:7">
      <c r="A1167" s="100">
        <v>1166</v>
      </c>
      <c r="B1167" s="101" t="s">
        <v>6825</v>
      </c>
      <c r="C1167" s="101" t="s">
        <v>6826</v>
      </c>
      <c r="D1167" s="101" t="s">
        <v>139</v>
      </c>
      <c r="E1167" s="101" t="s">
        <v>140</v>
      </c>
      <c r="F1167" s="101" t="s">
        <v>119</v>
      </c>
      <c r="G1167" s="101" t="s">
        <v>5848</v>
      </c>
    </row>
    <row r="1168" spans="1:7">
      <c r="A1168" s="100">
        <v>1167</v>
      </c>
      <c r="B1168" s="101" t="s">
        <v>6827</v>
      </c>
      <c r="C1168" s="101" t="s">
        <v>6828</v>
      </c>
      <c r="D1168" s="101" t="s">
        <v>122</v>
      </c>
      <c r="E1168" s="101" t="s">
        <v>363</v>
      </c>
      <c r="F1168" s="101" t="s">
        <v>119</v>
      </c>
      <c r="G1168" s="101" t="s">
        <v>10956</v>
      </c>
    </row>
    <row r="1169" spans="1:7">
      <c r="A1169" s="100">
        <v>1168</v>
      </c>
      <c r="B1169" s="101" t="s">
        <v>6829</v>
      </c>
      <c r="C1169" s="101" t="s">
        <v>6830</v>
      </c>
      <c r="D1169" s="101" t="s">
        <v>234</v>
      </c>
      <c r="E1169" s="101" t="s">
        <v>280</v>
      </c>
      <c r="F1169" s="101" t="s">
        <v>119</v>
      </c>
      <c r="G1169" s="101" t="s">
        <v>10956</v>
      </c>
    </row>
    <row r="1170" spans="1:7">
      <c r="A1170" s="100">
        <v>1169</v>
      </c>
      <c r="B1170" s="101" t="s">
        <v>12343</v>
      </c>
      <c r="C1170" s="101" t="s">
        <v>12344</v>
      </c>
      <c r="D1170" s="101" t="s">
        <v>139</v>
      </c>
      <c r="E1170" s="101" t="s">
        <v>162</v>
      </c>
      <c r="F1170" s="101" t="s">
        <v>119</v>
      </c>
      <c r="G1170" s="101" t="s">
        <v>5848</v>
      </c>
    </row>
    <row r="1171" spans="1:7">
      <c r="A1171" s="100">
        <v>1170</v>
      </c>
      <c r="B1171" s="101" t="s">
        <v>1156</v>
      </c>
      <c r="C1171" s="101" t="s">
        <v>1157</v>
      </c>
      <c r="D1171" s="101" t="s">
        <v>139</v>
      </c>
      <c r="E1171" s="101" t="s">
        <v>178</v>
      </c>
      <c r="F1171" s="101" t="s">
        <v>119</v>
      </c>
      <c r="G1171" s="101" t="s">
        <v>5848</v>
      </c>
    </row>
    <row r="1172" spans="1:7">
      <c r="A1172" s="100">
        <v>1171</v>
      </c>
      <c r="B1172" s="101" t="s">
        <v>1158</v>
      </c>
      <c r="C1172" s="101" t="s">
        <v>1159</v>
      </c>
      <c r="D1172" s="101" t="s">
        <v>122</v>
      </c>
      <c r="E1172" s="101" t="s">
        <v>135</v>
      </c>
      <c r="F1172" s="101" t="s">
        <v>119</v>
      </c>
      <c r="G1172" s="101" t="s">
        <v>5848</v>
      </c>
    </row>
    <row r="1173" spans="1:7">
      <c r="A1173" s="100">
        <v>1172</v>
      </c>
      <c r="B1173" s="101" t="s">
        <v>6831</v>
      </c>
      <c r="C1173" s="101" t="s">
        <v>6832</v>
      </c>
      <c r="D1173" s="101" t="s">
        <v>117</v>
      </c>
      <c r="E1173" s="101" t="s">
        <v>367</v>
      </c>
      <c r="F1173" s="101" t="s">
        <v>119</v>
      </c>
      <c r="G1173" s="101" t="s">
        <v>10956</v>
      </c>
    </row>
    <row r="1174" spans="1:7">
      <c r="A1174" s="100">
        <v>1173</v>
      </c>
      <c r="B1174" s="101" t="s">
        <v>1160</v>
      </c>
      <c r="C1174" s="101" t="s">
        <v>1161</v>
      </c>
      <c r="D1174" s="101" t="s">
        <v>117</v>
      </c>
      <c r="E1174" s="101" t="s">
        <v>719</v>
      </c>
      <c r="F1174" s="101" t="s">
        <v>136</v>
      </c>
      <c r="G1174" s="101" t="s">
        <v>5848</v>
      </c>
    </row>
    <row r="1175" spans="1:7">
      <c r="A1175" s="100">
        <v>1174</v>
      </c>
      <c r="B1175" s="101" t="s">
        <v>6833</v>
      </c>
      <c r="C1175" s="101" t="s">
        <v>6834</v>
      </c>
      <c r="D1175" s="101" t="s">
        <v>165</v>
      </c>
      <c r="E1175" s="101" t="s">
        <v>1285</v>
      </c>
      <c r="F1175" s="101" t="s">
        <v>119</v>
      </c>
      <c r="G1175" s="101" t="s">
        <v>10956</v>
      </c>
    </row>
    <row r="1176" spans="1:7">
      <c r="A1176" s="100">
        <v>1175</v>
      </c>
      <c r="B1176" s="101" t="s">
        <v>12345</v>
      </c>
      <c r="C1176" s="101" t="s">
        <v>12346</v>
      </c>
      <c r="D1176" s="101" t="s">
        <v>151</v>
      </c>
      <c r="E1176" s="101" t="s">
        <v>456</v>
      </c>
      <c r="F1176" s="101" t="s">
        <v>119</v>
      </c>
      <c r="G1176" s="101" t="s">
        <v>5848</v>
      </c>
    </row>
    <row r="1177" spans="1:7">
      <c r="A1177" s="100">
        <v>1176</v>
      </c>
      <c r="B1177" s="101" t="s">
        <v>6835</v>
      </c>
      <c r="C1177" s="101" t="s">
        <v>6836</v>
      </c>
      <c r="D1177" s="101" t="s">
        <v>126</v>
      </c>
      <c r="E1177" s="101" t="s">
        <v>1661</v>
      </c>
      <c r="F1177" s="101" t="s">
        <v>119</v>
      </c>
      <c r="G1177" s="101" t="s">
        <v>10956</v>
      </c>
    </row>
    <row r="1178" spans="1:7">
      <c r="A1178" s="100">
        <v>1177</v>
      </c>
      <c r="B1178" s="101" t="s">
        <v>1162</v>
      </c>
      <c r="C1178" s="101" t="s">
        <v>1163</v>
      </c>
      <c r="D1178" s="101" t="s">
        <v>151</v>
      </c>
      <c r="E1178" s="101" t="s">
        <v>456</v>
      </c>
      <c r="F1178" s="101" t="s">
        <v>119</v>
      </c>
      <c r="G1178" s="101" t="s">
        <v>5848</v>
      </c>
    </row>
    <row r="1179" spans="1:7">
      <c r="A1179" s="100">
        <v>1178</v>
      </c>
      <c r="B1179" s="101" t="s">
        <v>6837</v>
      </c>
      <c r="C1179" s="101" t="s">
        <v>6838</v>
      </c>
      <c r="D1179" s="101" t="s">
        <v>117</v>
      </c>
      <c r="E1179" s="101" t="s">
        <v>398</v>
      </c>
      <c r="F1179" s="101" t="s">
        <v>119</v>
      </c>
      <c r="G1179" s="101" t="s">
        <v>10956</v>
      </c>
    </row>
    <row r="1180" spans="1:7">
      <c r="A1180" s="100">
        <v>1179</v>
      </c>
      <c r="B1180" s="101" t="s">
        <v>6839</v>
      </c>
      <c r="C1180" s="101" t="s">
        <v>6840</v>
      </c>
      <c r="D1180" s="101" t="s">
        <v>143</v>
      </c>
      <c r="E1180" s="101" t="s">
        <v>1432</v>
      </c>
      <c r="F1180" s="101" t="s">
        <v>1063</v>
      </c>
      <c r="G1180" s="101" t="s">
        <v>10956</v>
      </c>
    </row>
    <row r="1181" spans="1:7">
      <c r="A1181" s="100">
        <v>1180</v>
      </c>
      <c r="B1181" s="101" t="s">
        <v>1164</v>
      </c>
      <c r="C1181" s="101" t="s">
        <v>1165</v>
      </c>
      <c r="D1181" s="101" t="s">
        <v>1001</v>
      </c>
      <c r="E1181" s="101" t="s">
        <v>1001</v>
      </c>
      <c r="F1181" s="101" t="s">
        <v>119</v>
      </c>
      <c r="G1181" s="101" t="s">
        <v>5848</v>
      </c>
    </row>
    <row r="1182" spans="1:7">
      <c r="A1182" s="100">
        <v>1181</v>
      </c>
      <c r="B1182" s="101" t="s">
        <v>12347</v>
      </c>
      <c r="C1182" s="101" t="s">
        <v>12348</v>
      </c>
      <c r="D1182" s="101" t="s">
        <v>139</v>
      </c>
      <c r="E1182" s="101" t="s">
        <v>227</v>
      </c>
      <c r="F1182" s="101" t="s">
        <v>119</v>
      </c>
      <c r="G1182" s="101" t="s">
        <v>5848</v>
      </c>
    </row>
    <row r="1183" spans="1:7">
      <c r="A1183" s="100">
        <v>1182</v>
      </c>
      <c r="B1183" s="101" t="s">
        <v>1166</v>
      </c>
      <c r="C1183" s="101" t="s">
        <v>1167</v>
      </c>
      <c r="D1183" s="101" t="s">
        <v>139</v>
      </c>
      <c r="E1183" s="101" t="s">
        <v>592</v>
      </c>
      <c r="F1183" s="101" t="s">
        <v>136</v>
      </c>
      <c r="G1183" s="101" t="s">
        <v>5848</v>
      </c>
    </row>
    <row r="1184" spans="1:7">
      <c r="A1184" s="100">
        <v>1183</v>
      </c>
      <c r="B1184" s="101" t="s">
        <v>84</v>
      </c>
      <c r="C1184" s="101" t="s">
        <v>1168</v>
      </c>
      <c r="D1184" s="101" t="s">
        <v>139</v>
      </c>
      <c r="E1184" s="101" t="s">
        <v>996</v>
      </c>
      <c r="F1184" s="101" t="s">
        <v>119</v>
      </c>
      <c r="G1184" s="101" t="s">
        <v>5848</v>
      </c>
    </row>
    <row r="1185" spans="1:7">
      <c r="A1185" s="100">
        <v>1184</v>
      </c>
      <c r="B1185" s="101" t="s">
        <v>1169</v>
      </c>
      <c r="C1185" s="101" t="s">
        <v>1170</v>
      </c>
      <c r="D1185" s="101" t="s">
        <v>122</v>
      </c>
      <c r="E1185" s="101" t="s">
        <v>347</v>
      </c>
      <c r="F1185" s="101" t="s">
        <v>119</v>
      </c>
      <c r="G1185" s="101" t="s">
        <v>5848</v>
      </c>
    </row>
    <row r="1186" spans="1:7">
      <c r="A1186" s="100">
        <v>1185</v>
      </c>
      <c r="B1186" s="101" t="s">
        <v>6841</v>
      </c>
      <c r="C1186" s="101" t="s">
        <v>6842</v>
      </c>
      <c r="D1186" s="101" t="s">
        <v>143</v>
      </c>
      <c r="E1186" s="101" t="s">
        <v>270</v>
      </c>
      <c r="F1186" s="101" t="s">
        <v>119</v>
      </c>
      <c r="G1186" s="101" t="s">
        <v>10956</v>
      </c>
    </row>
    <row r="1187" spans="1:7">
      <c r="A1187" s="100">
        <v>1186</v>
      </c>
      <c r="B1187" s="101" t="s">
        <v>6843</v>
      </c>
      <c r="C1187" s="101" t="s">
        <v>6844</v>
      </c>
      <c r="D1187" s="101" t="s">
        <v>126</v>
      </c>
      <c r="E1187" s="101" t="s">
        <v>888</v>
      </c>
      <c r="F1187" s="101" t="s">
        <v>119</v>
      </c>
      <c r="G1187" s="101" t="s">
        <v>10956</v>
      </c>
    </row>
    <row r="1188" spans="1:7">
      <c r="A1188" s="100">
        <v>1187</v>
      </c>
      <c r="B1188" s="101" t="s">
        <v>1171</v>
      </c>
      <c r="C1188" s="101" t="s">
        <v>12349</v>
      </c>
      <c r="D1188" s="101" t="s">
        <v>139</v>
      </c>
      <c r="E1188" s="101" t="s">
        <v>227</v>
      </c>
      <c r="F1188" s="101" t="s">
        <v>119</v>
      </c>
      <c r="G1188" s="101" t="s">
        <v>5848</v>
      </c>
    </row>
    <row r="1189" spans="1:7">
      <c r="A1189" s="100">
        <v>1188</v>
      </c>
      <c r="B1189" s="101" t="s">
        <v>6845</v>
      </c>
      <c r="C1189" s="101" t="s">
        <v>6846</v>
      </c>
      <c r="D1189" s="101" t="s">
        <v>139</v>
      </c>
      <c r="E1189" s="101" t="s">
        <v>3060</v>
      </c>
      <c r="F1189" s="101" t="s">
        <v>119</v>
      </c>
      <c r="G1189" s="101" t="s">
        <v>10956</v>
      </c>
    </row>
    <row r="1190" spans="1:7">
      <c r="A1190" s="100">
        <v>1189</v>
      </c>
      <c r="B1190" s="101" t="s">
        <v>6847</v>
      </c>
      <c r="C1190" s="101" t="s">
        <v>6848</v>
      </c>
      <c r="D1190" s="101" t="s">
        <v>165</v>
      </c>
      <c r="E1190" s="101" t="s">
        <v>194</v>
      </c>
      <c r="F1190" s="101" t="s">
        <v>188</v>
      </c>
      <c r="G1190" s="101" t="s">
        <v>10956</v>
      </c>
    </row>
    <row r="1191" spans="1:7">
      <c r="A1191" s="100">
        <v>1190</v>
      </c>
      <c r="B1191" s="101" t="s">
        <v>1172</v>
      </c>
      <c r="C1191" s="101" t="s">
        <v>12350</v>
      </c>
      <c r="D1191" s="101" t="s">
        <v>139</v>
      </c>
      <c r="E1191" s="101" t="s">
        <v>227</v>
      </c>
      <c r="F1191" s="101" t="s">
        <v>119</v>
      </c>
      <c r="G1191" s="101" t="s">
        <v>5848</v>
      </c>
    </row>
    <row r="1192" spans="1:7">
      <c r="A1192" s="100">
        <v>1191</v>
      </c>
      <c r="B1192" s="101" t="s">
        <v>6849</v>
      </c>
      <c r="C1192" s="101" t="s">
        <v>6850</v>
      </c>
      <c r="D1192" s="101" t="s">
        <v>139</v>
      </c>
      <c r="E1192" s="101" t="s">
        <v>622</v>
      </c>
      <c r="F1192" s="101" t="s">
        <v>119</v>
      </c>
      <c r="G1192" s="101" t="s">
        <v>10956</v>
      </c>
    </row>
    <row r="1193" spans="1:7">
      <c r="A1193" s="100">
        <v>1192</v>
      </c>
      <c r="B1193" s="101" t="s">
        <v>11104</v>
      </c>
      <c r="C1193" s="101" t="s">
        <v>11105</v>
      </c>
      <c r="D1193" s="101" t="s">
        <v>151</v>
      </c>
      <c r="E1193" s="101" t="s">
        <v>706</v>
      </c>
      <c r="F1193" s="101" t="s">
        <v>188</v>
      </c>
      <c r="G1193" s="101" t="s">
        <v>11834</v>
      </c>
    </row>
    <row r="1194" spans="1:7">
      <c r="A1194" s="100">
        <v>1193</v>
      </c>
      <c r="B1194" s="101" t="s">
        <v>1173</v>
      </c>
      <c r="C1194" s="101" t="s">
        <v>1174</v>
      </c>
      <c r="D1194" s="101" t="s">
        <v>126</v>
      </c>
      <c r="E1194" s="101" t="s">
        <v>761</v>
      </c>
      <c r="F1194" s="101" t="s">
        <v>119</v>
      </c>
      <c r="G1194" s="101" t="s">
        <v>5848</v>
      </c>
    </row>
    <row r="1195" spans="1:7">
      <c r="A1195" s="100">
        <v>1194</v>
      </c>
      <c r="B1195" s="101" t="s">
        <v>1175</v>
      </c>
      <c r="C1195" s="101" t="s">
        <v>1176</v>
      </c>
      <c r="D1195" s="101" t="s">
        <v>143</v>
      </c>
      <c r="E1195" s="101" t="s">
        <v>433</v>
      </c>
      <c r="F1195" s="101" t="s">
        <v>119</v>
      </c>
      <c r="G1195" s="101" t="s">
        <v>5848</v>
      </c>
    </row>
    <row r="1196" spans="1:7">
      <c r="A1196" s="100">
        <v>1195</v>
      </c>
      <c r="B1196" s="101" t="s">
        <v>1177</v>
      </c>
      <c r="C1196" s="101" t="s">
        <v>1178</v>
      </c>
      <c r="D1196" s="101" t="s">
        <v>139</v>
      </c>
      <c r="E1196" s="101" t="s">
        <v>185</v>
      </c>
      <c r="F1196" s="101" t="s">
        <v>119</v>
      </c>
      <c r="G1196" s="101" t="s">
        <v>5848</v>
      </c>
    </row>
    <row r="1197" spans="1:7">
      <c r="A1197" s="100">
        <v>1196</v>
      </c>
      <c r="B1197" s="101" t="s">
        <v>6851</v>
      </c>
      <c r="C1197" s="101" t="s">
        <v>6852</v>
      </c>
      <c r="D1197" s="101" t="s">
        <v>126</v>
      </c>
      <c r="E1197" s="101" t="s">
        <v>1039</v>
      </c>
      <c r="F1197" s="101" t="s">
        <v>119</v>
      </c>
      <c r="G1197" s="101" t="s">
        <v>10956</v>
      </c>
    </row>
    <row r="1198" spans="1:7">
      <c r="A1198" s="100">
        <v>1197</v>
      </c>
      <c r="B1198" s="101" t="s">
        <v>1179</v>
      </c>
      <c r="C1198" s="101" t="s">
        <v>1180</v>
      </c>
      <c r="D1198" s="101" t="s">
        <v>117</v>
      </c>
      <c r="E1198" s="101" t="s">
        <v>1181</v>
      </c>
      <c r="F1198" s="101" t="s">
        <v>119</v>
      </c>
      <c r="G1198" s="101" t="s">
        <v>5848</v>
      </c>
    </row>
    <row r="1199" spans="1:7">
      <c r="A1199" s="100">
        <v>1198</v>
      </c>
      <c r="B1199" s="101" t="s">
        <v>12351</v>
      </c>
      <c r="C1199" s="101" t="s">
        <v>12352</v>
      </c>
      <c r="D1199" s="101" t="s">
        <v>122</v>
      </c>
      <c r="E1199" s="101" t="s">
        <v>135</v>
      </c>
      <c r="F1199" s="101" t="s">
        <v>119</v>
      </c>
      <c r="G1199" s="101" t="s">
        <v>5848</v>
      </c>
    </row>
    <row r="1200" spans="1:7">
      <c r="A1200" s="100">
        <v>1199</v>
      </c>
      <c r="B1200" s="101" t="s">
        <v>6853</v>
      </c>
      <c r="C1200" s="101" t="s">
        <v>6854</v>
      </c>
      <c r="D1200" s="101" t="s">
        <v>126</v>
      </c>
      <c r="E1200" s="101" t="s">
        <v>1139</v>
      </c>
      <c r="F1200" s="101" t="s">
        <v>119</v>
      </c>
      <c r="G1200" s="101" t="s">
        <v>10956</v>
      </c>
    </row>
    <row r="1201" spans="1:7">
      <c r="A1201" s="100">
        <v>1200</v>
      </c>
      <c r="B1201" s="101" t="s">
        <v>1182</v>
      </c>
      <c r="C1201" s="101" t="s">
        <v>1183</v>
      </c>
      <c r="D1201" s="101" t="s">
        <v>126</v>
      </c>
      <c r="E1201" s="101" t="s">
        <v>1184</v>
      </c>
      <c r="F1201" s="101" t="s">
        <v>188</v>
      </c>
      <c r="G1201" s="101" t="s">
        <v>5848</v>
      </c>
    </row>
    <row r="1202" spans="1:7">
      <c r="A1202" s="100">
        <v>1201</v>
      </c>
      <c r="B1202" s="101" t="s">
        <v>1185</v>
      </c>
      <c r="C1202" s="101" t="s">
        <v>1186</v>
      </c>
      <c r="D1202" s="101" t="s">
        <v>165</v>
      </c>
      <c r="E1202" s="101" t="s">
        <v>194</v>
      </c>
      <c r="F1202" s="101" t="s">
        <v>119</v>
      </c>
      <c r="G1202" s="101" t="s">
        <v>5848</v>
      </c>
    </row>
    <row r="1203" spans="1:7">
      <c r="A1203" s="100">
        <v>1202</v>
      </c>
      <c r="B1203" s="101" t="s">
        <v>1187</v>
      </c>
      <c r="C1203" s="101" t="s">
        <v>1188</v>
      </c>
      <c r="D1203" s="101" t="s">
        <v>139</v>
      </c>
      <c r="E1203" s="101" t="s">
        <v>266</v>
      </c>
      <c r="F1203" s="101" t="s">
        <v>119</v>
      </c>
      <c r="G1203" s="101" t="s">
        <v>5848</v>
      </c>
    </row>
    <row r="1204" spans="1:7">
      <c r="A1204" s="100">
        <v>1203</v>
      </c>
      <c r="B1204" s="101" t="s">
        <v>1189</v>
      </c>
      <c r="C1204" s="101" t="s">
        <v>1190</v>
      </c>
      <c r="D1204" s="101" t="s">
        <v>122</v>
      </c>
      <c r="E1204" s="101" t="s">
        <v>293</v>
      </c>
      <c r="F1204" s="101" t="s">
        <v>119</v>
      </c>
      <c r="G1204" s="101" t="s">
        <v>5848</v>
      </c>
    </row>
    <row r="1205" spans="1:7">
      <c r="A1205" s="100">
        <v>1204</v>
      </c>
      <c r="B1205" s="101" t="s">
        <v>12353</v>
      </c>
      <c r="C1205" s="101" t="s">
        <v>12354</v>
      </c>
      <c r="D1205" s="101" t="s">
        <v>126</v>
      </c>
      <c r="E1205" s="101" t="s">
        <v>358</v>
      </c>
      <c r="F1205" s="101" t="s">
        <v>412</v>
      </c>
      <c r="G1205" s="101" t="s">
        <v>5848</v>
      </c>
    </row>
    <row r="1206" spans="1:7">
      <c r="A1206" s="100">
        <v>1205</v>
      </c>
      <c r="B1206" s="101" t="s">
        <v>6855</v>
      </c>
      <c r="C1206" s="101" t="s">
        <v>6856</v>
      </c>
      <c r="D1206" s="101" t="s">
        <v>126</v>
      </c>
      <c r="E1206" s="101" t="s">
        <v>245</v>
      </c>
      <c r="F1206" s="101" t="s">
        <v>119</v>
      </c>
      <c r="G1206" s="101" t="s">
        <v>10956</v>
      </c>
    </row>
    <row r="1207" spans="1:7">
      <c r="A1207" s="100">
        <v>1206</v>
      </c>
      <c r="B1207" s="101" t="s">
        <v>6857</v>
      </c>
      <c r="C1207" s="101" t="s">
        <v>6858</v>
      </c>
      <c r="D1207" s="101" t="s">
        <v>117</v>
      </c>
      <c r="E1207" s="101" t="s">
        <v>367</v>
      </c>
      <c r="F1207" s="101" t="s">
        <v>119</v>
      </c>
      <c r="G1207" s="101" t="s">
        <v>10956</v>
      </c>
    </row>
    <row r="1208" spans="1:7">
      <c r="A1208" s="100">
        <v>1207</v>
      </c>
      <c r="B1208" s="101" t="s">
        <v>1191</v>
      </c>
      <c r="C1208" s="101" t="s">
        <v>1192</v>
      </c>
      <c r="D1208" s="101" t="s">
        <v>234</v>
      </c>
      <c r="E1208" s="101" t="s">
        <v>235</v>
      </c>
      <c r="F1208" s="101" t="s">
        <v>119</v>
      </c>
      <c r="G1208" s="101" t="s">
        <v>5848</v>
      </c>
    </row>
    <row r="1209" spans="1:7">
      <c r="A1209" s="100">
        <v>1208</v>
      </c>
      <c r="B1209" s="101" t="s">
        <v>6859</v>
      </c>
      <c r="C1209" s="101" t="s">
        <v>6860</v>
      </c>
      <c r="D1209" s="101" t="s">
        <v>139</v>
      </c>
      <c r="E1209" s="101" t="s">
        <v>1020</v>
      </c>
      <c r="F1209" s="101" t="s">
        <v>119</v>
      </c>
      <c r="G1209" s="101" t="s">
        <v>10956</v>
      </c>
    </row>
    <row r="1210" spans="1:7">
      <c r="A1210" s="100">
        <v>1209</v>
      </c>
      <c r="B1210" s="101" t="s">
        <v>11106</v>
      </c>
      <c r="C1210" s="101" t="s">
        <v>11107</v>
      </c>
      <c r="D1210" s="101" t="s">
        <v>151</v>
      </c>
      <c r="E1210" s="101" t="s">
        <v>1302</v>
      </c>
      <c r="F1210" s="101" t="s">
        <v>119</v>
      </c>
      <c r="G1210" s="101" t="s">
        <v>11834</v>
      </c>
    </row>
    <row r="1211" spans="1:7">
      <c r="A1211" s="100">
        <v>1210</v>
      </c>
      <c r="B1211" s="101" t="s">
        <v>6861</v>
      </c>
      <c r="C1211" s="101" t="s">
        <v>6862</v>
      </c>
      <c r="D1211" s="101" t="s">
        <v>117</v>
      </c>
      <c r="E1211" s="101" t="s">
        <v>367</v>
      </c>
      <c r="F1211" s="101" t="s">
        <v>119</v>
      </c>
      <c r="G1211" s="101" t="s">
        <v>10956</v>
      </c>
    </row>
    <row r="1212" spans="1:7">
      <c r="A1212" s="100">
        <v>1211</v>
      </c>
      <c r="B1212" s="101" t="s">
        <v>1193</v>
      </c>
      <c r="C1212" s="101" t="s">
        <v>1194</v>
      </c>
      <c r="D1212" s="101" t="s">
        <v>139</v>
      </c>
      <c r="E1212" s="101" t="s">
        <v>185</v>
      </c>
      <c r="F1212" s="101" t="s">
        <v>119</v>
      </c>
      <c r="G1212" s="101" t="s">
        <v>5848</v>
      </c>
    </row>
    <row r="1213" spans="1:7">
      <c r="A1213" s="100">
        <v>1212</v>
      </c>
      <c r="B1213" s="101" t="s">
        <v>1195</v>
      </c>
      <c r="C1213" s="101" t="s">
        <v>1196</v>
      </c>
      <c r="D1213" s="101" t="s">
        <v>139</v>
      </c>
      <c r="E1213" s="101" t="s">
        <v>181</v>
      </c>
      <c r="F1213" s="101" t="s">
        <v>119</v>
      </c>
      <c r="G1213" s="101" t="s">
        <v>5848</v>
      </c>
    </row>
    <row r="1214" spans="1:7">
      <c r="A1214" s="100">
        <v>1213</v>
      </c>
      <c r="B1214" s="101" t="s">
        <v>6863</v>
      </c>
      <c r="C1214" s="101" t="s">
        <v>6864</v>
      </c>
      <c r="D1214" s="101" t="s">
        <v>139</v>
      </c>
      <c r="E1214" s="101" t="s">
        <v>996</v>
      </c>
      <c r="F1214" s="101" t="s">
        <v>119</v>
      </c>
      <c r="G1214" s="101" t="s">
        <v>10956</v>
      </c>
    </row>
    <row r="1215" spans="1:7">
      <c r="A1215" s="100">
        <v>1214</v>
      </c>
      <c r="B1215" s="101" t="s">
        <v>12355</v>
      </c>
      <c r="C1215" s="101" t="s">
        <v>12356</v>
      </c>
      <c r="D1215" s="101" t="s">
        <v>126</v>
      </c>
      <c r="E1215" s="101" t="s">
        <v>411</v>
      </c>
      <c r="F1215" s="101" t="s">
        <v>119</v>
      </c>
      <c r="G1215" s="101" t="s">
        <v>11834</v>
      </c>
    </row>
    <row r="1216" spans="1:7">
      <c r="A1216" s="100">
        <v>1215</v>
      </c>
      <c r="B1216" s="101" t="s">
        <v>6865</v>
      </c>
      <c r="C1216" s="101" t="s">
        <v>6866</v>
      </c>
      <c r="D1216" s="101" t="s">
        <v>139</v>
      </c>
      <c r="E1216" s="101" t="s">
        <v>1020</v>
      </c>
      <c r="F1216" s="101" t="s">
        <v>119</v>
      </c>
      <c r="G1216" s="101" t="s">
        <v>10956</v>
      </c>
    </row>
    <row r="1217" spans="1:7">
      <c r="A1217" s="100">
        <v>1216</v>
      </c>
      <c r="B1217" s="101" t="s">
        <v>6867</v>
      </c>
      <c r="C1217" s="101" t="s">
        <v>6868</v>
      </c>
      <c r="D1217" s="101" t="s">
        <v>139</v>
      </c>
      <c r="E1217" s="101" t="s">
        <v>1020</v>
      </c>
      <c r="F1217" s="101" t="s">
        <v>119</v>
      </c>
      <c r="G1217" s="101" t="s">
        <v>10956</v>
      </c>
    </row>
    <row r="1218" spans="1:7">
      <c r="A1218" s="100">
        <v>1217</v>
      </c>
      <c r="B1218" s="101" t="s">
        <v>1197</v>
      </c>
      <c r="C1218" s="101" t="s">
        <v>1198</v>
      </c>
      <c r="D1218" s="101" t="s">
        <v>165</v>
      </c>
      <c r="E1218" s="101" t="s">
        <v>255</v>
      </c>
      <c r="F1218" s="101" t="s">
        <v>119</v>
      </c>
      <c r="G1218" s="101" t="s">
        <v>5848</v>
      </c>
    </row>
    <row r="1219" spans="1:7">
      <c r="A1219" s="100">
        <v>1218</v>
      </c>
      <c r="B1219" s="101" t="s">
        <v>12357</v>
      </c>
      <c r="C1219" s="101" t="s">
        <v>12358</v>
      </c>
      <c r="D1219" s="101" t="s">
        <v>139</v>
      </c>
      <c r="E1219" s="101" t="s">
        <v>227</v>
      </c>
      <c r="F1219" s="101" t="s">
        <v>119</v>
      </c>
      <c r="G1219" s="101" t="s">
        <v>5848</v>
      </c>
    </row>
    <row r="1220" spans="1:7">
      <c r="A1220" s="100">
        <v>1219</v>
      </c>
      <c r="B1220" s="101" t="s">
        <v>12359</v>
      </c>
      <c r="C1220" s="101" t="s">
        <v>12360</v>
      </c>
      <c r="D1220" s="101" t="s">
        <v>126</v>
      </c>
      <c r="E1220" s="101" t="s">
        <v>1184</v>
      </c>
      <c r="F1220" s="101" t="s">
        <v>188</v>
      </c>
      <c r="G1220" s="101" t="s">
        <v>10956</v>
      </c>
    </row>
    <row r="1221" spans="1:7">
      <c r="A1221" s="100">
        <v>1220</v>
      </c>
      <c r="B1221" s="101" t="s">
        <v>11108</v>
      </c>
      <c r="C1221" s="101" t="s">
        <v>11109</v>
      </c>
      <c r="D1221" s="101" t="s">
        <v>151</v>
      </c>
      <c r="E1221" s="101" t="s">
        <v>706</v>
      </c>
      <c r="F1221" s="101" t="s">
        <v>188</v>
      </c>
      <c r="G1221" s="101" t="s">
        <v>11834</v>
      </c>
    </row>
    <row r="1222" spans="1:7">
      <c r="A1222" s="100">
        <v>1221</v>
      </c>
      <c r="B1222" s="101" t="s">
        <v>1199</v>
      </c>
      <c r="C1222" s="101" t="s">
        <v>1200</v>
      </c>
      <c r="D1222" s="101" t="s">
        <v>143</v>
      </c>
      <c r="E1222" s="101" t="s">
        <v>270</v>
      </c>
      <c r="F1222" s="101" t="s">
        <v>238</v>
      </c>
      <c r="G1222" s="101" t="s">
        <v>5848</v>
      </c>
    </row>
    <row r="1223" spans="1:7">
      <c r="A1223" s="100">
        <v>1222</v>
      </c>
      <c r="B1223" s="101" t="s">
        <v>1201</v>
      </c>
      <c r="C1223" s="101" t="s">
        <v>1202</v>
      </c>
      <c r="D1223" s="101" t="s">
        <v>126</v>
      </c>
      <c r="E1223" s="101" t="s">
        <v>813</v>
      </c>
      <c r="F1223" s="101" t="s">
        <v>136</v>
      </c>
      <c r="G1223" s="101" t="s">
        <v>5848</v>
      </c>
    </row>
    <row r="1224" spans="1:7">
      <c r="A1224" s="100">
        <v>1223</v>
      </c>
      <c r="B1224" s="101" t="s">
        <v>12361</v>
      </c>
      <c r="C1224" s="101" t="s">
        <v>12362</v>
      </c>
      <c r="D1224" s="101" t="s">
        <v>117</v>
      </c>
      <c r="E1224" s="101" t="s">
        <v>1277</v>
      </c>
      <c r="F1224" s="101" t="s">
        <v>188</v>
      </c>
      <c r="G1224" s="101" t="s">
        <v>10956</v>
      </c>
    </row>
    <row r="1225" spans="1:7">
      <c r="A1225" s="100">
        <v>1224</v>
      </c>
      <c r="B1225" s="101" t="s">
        <v>1203</v>
      </c>
      <c r="C1225" s="101" t="s">
        <v>1204</v>
      </c>
      <c r="D1225" s="101" t="s">
        <v>126</v>
      </c>
      <c r="E1225" s="101" t="s">
        <v>1205</v>
      </c>
      <c r="F1225" s="101" t="s">
        <v>119</v>
      </c>
      <c r="G1225" s="101" t="s">
        <v>5848</v>
      </c>
    </row>
    <row r="1226" spans="1:7">
      <c r="A1226" s="100">
        <v>1225</v>
      </c>
      <c r="B1226" s="101" t="s">
        <v>1206</v>
      </c>
      <c r="C1226" s="101" t="s">
        <v>12363</v>
      </c>
      <c r="D1226" s="101" t="s">
        <v>234</v>
      </c>
      <c r="E1226" s="101" t="s">
        <v>248</v>
      </c>
      <c r="F1226" s="101" t="s">
        <v>119</v>
      </c>
      <c r="G1226" s="101" t="s">
        <v>5848</v>
      </c>
    </row>
    <row r="1227" spans="1:7">
      <c r="A1227" s="100">
        <v>1226</v>
      </c>
      <c r="B1227" s="101" t="s">
        <v>6869</v>
      </c>
      <c r="C1227" s="101" t="s">
        <v>6870</v>
      </c>
      <c r="D1227" s="101" t="s">
        <v>117</v>
      </c>
      <c r="E1227" s="101" t="s">
        <v>448</v>
      </c>
      <c r="F1227" s="101" t="s">
        <v>119</v>
      </c>
      <c r="G1227" s="101" t="s">
        <v>10956</v>
      </c>
    </row>
    <row r="1228" spans="1:7">
      <c r="A1228" s="100">
        <v>1227</v>
      </c>
      <c r="B1228" s="101" t="s">
        <v>6871</v>
      </c>
      <c r="C1228" s="101" t="s">
        <v>12364</v>
      </c>
      <c r="D1228" s="101" t="s">
        <v>165</v>
      </c>
      <c r="E1228" s="101" t="s">
        <v>1285</v>
      </c>
      <c r="F1228" s="101" t="s">
        <v>119</v>
      </c>
      <c r="G1228" s="101" t="s">
        <v>10956</v>
      </c>
    </row>
    <row r="1229" spans="1:7">
      <c r="A1229" s="100">
        <v>1228</v>
      </c>
      <c r="B1229" s="101" t="s">
        <v>1207</v>
      </c>
      <c r="C1229" s="101" t="s">
        <v>12365</v>
      </c>
      <c r="D1229" s="101" t="s">
        <v>139</v>
      </c>
      <c r="E1229" s="101" t="s">
        <v>265</v>
      </c>
      <c r="F1229" s="101" t="s">
        <v>119</v>
      </c>
      <c r="G1229" s="101" t="s">
        <v>5848</v>
      </c>
    </row>
    <row r="1230" spans="1:7">
      <c r="A1230" s="100">
        <v>1229</v>
      </c>
      <c r="B1230" s="101" t="s">
        <v>1208</v>
      </c>
      <c r="C1230" s="101" t="s">
        <v>12366</v>
      </c>
      <c r="D1230" s="101" t="s">
        <v>234</v>
      </c>
      <c r="E1230" s="101" t="s">
        <v>235</v>
      </c>
      <c r="F1230" s="101" t="s">
        <v>119</v>
      </c>
      <c r="G1230" s="101" t="s">
        <v>5848</v>
      </c>
    </row>
    <row r="1231" spans="1:7">
      <c r="A1231" s="100">
        <v>1230</v>
      </c>
      <c r="B1231" s="101" t="s">
        <v>1209</v>
      </c>
      <c r="C1231" s="101" t="s">
        <v>1210</v>
      </c>
      <c r="D1231" s="101" t="s">
        <v>122</v>
      </c>
      <c r="E1231" s="101" t="s">
        <v>436</v>
      </c>
      <c r="F1231" s="101" t="s">
        <v>136</v>
      </c>
      <c r="G1231" s="101" t="s">
        <v>5848</v>
      </c>
    </row>
    <row r="1232" spans="1:7">
      <c r="A1232" s="100">
        <v>1231</v>
      </c>
      <c r="B1232" s="101" t="s">
        <v>6872</v>
      </c>
      <c r="C1232" s="101" t="s">
        <v>6873</v>
      </c>
      <c r="D1232" s="101" t="s">
        <v>117</v>
      </c>
      <c r="E1232" s="101" t="s">
        <v>5326</v>
      </c>
      <c r="F1232" s="101" t="s">
        <v>119</v>
      </c>
      <c r="G1232" s="101" t="s">
        <v>10956</v>
      </c>
    </row>
    <row r="1233" spans="1:7">
      <c r="A1233" s="100">
        <v>1232</v>
      </c>
      <c r="B1233" s="101" t="s">
        <v>12367</v>
      </c>
      <c r="C1233" s="101" t="s">
        <v>12368</v>
      </c>
      <c r="D1233" s="101" t="s">
        <v>126</v>
      </c>
      <c r="E1233" s="101" t="s">
        <v>4887</v>
      </c>
      <c r="F1233" s="101" t="s">
        <v>1063</v>
      </c>
      <c r="G1233" s="101" t="s">
        <v>11834</v>
      </c>
    </row>
    <row r="1234" spans="1:7">
      <c r="A1234" s="100">
        <v>1233</v>
      </c>
      <c r="B1234" s="101" t="s">
        <v>1211</v>
      </c>
      <c r="C1234" s="101" t="s">
        <v>1212</v>
      </c>
      <c r="D1234" s="101" t="s">
        <v>139</v>
      </c>
      <c r="E1234" s="101" t="s">
        <v>140</v>
      </c>
      <c r="F1234" s="101" t="s">
        <v>119</v>
      </c>
      <c r="G1234" s="101" t="s">
        <v>5848</v>
      </c>
    </row>
    <row r="1235" spans="1:7">
      <c r="A1235" s="100">
        <v>1234</v>
      </c>
      <c r="B1235" s="101" t="s">
        <v>6874</v>
      </c>
      <c r="C1235" s="101" t="s">
        <v>6875</v>
      </c>
      <c r="D1235" s="101" t="s">
        <v>117</v>
      </c>
      <c r="E1235" s="101" t="s">
        <v>639</v>
      </c>
      <c r="F1235" s="101" t="s">
        <v>119</v>
      </c>
      <c r="G1235" s="101" t="s">
        <v>10956</v>
      </c>
    </row>
    <row r="1236" spans="1:7">
      <c r="A1236" s="100">
        <v>1235</v>
      </c>
      <c r="B1236" s="101" t="s">
        <v>12369</v>
      </c>
      <c r="C1236" s="101" t="s">
        <v>12370</v>
      </c>
      <c r="D1236" s="101" t="s">
        <v>151</v>
      </c>
      <c r="E1236" s="101" t="s">
        <v>511</v>
      </c>
      <c r="F1236" s="101" t="s">
        <v>119</v>
      </c>
      <c r="G1236" s="101" t="s">
        <v>10956</v>
      </c>
    </row>
    <row r="1237" spans="1:7">
      <c r="A1237" s="100">
        <v>1236</v>
      </c>
      <c r="B1237" s="101" t="s">
        <v>6876</v>
      </c>
      <c r="C1237" s="101" t="s">
        <v>6877</v>
      </c>
      <c r="D1237" s="101" t="s">
        <v>117</v>
      </c>
      <c r="E1237" s="101" t="s">
        <v>172</v>
      </c>
      <c r="F1237" s="101" t="s">
        <v>188</v>
      </c>
      <c r="G1237" s="101" t="s">
        <v>10956</v>
      </c>
    </row>
    <row r="1238" spans="1:7">
      <c r="A1238" s="100">
        <v>1237</v>
      </c>
      <c r="B1238" s="101" t="s">
        <v>6878</v>
      </c>
      <c r="C1238" s="101" t="s">
        <v>6879</v>
      </c>
      <c r="D1238" s="101" t="s">
        <v>126</v>
      </c>
      <c r="E1238" s="101" t="s">
        <v>946</v>
      </c>
      <c r="F1238" s="101" t="s">
        <v>119</v>
      </c>
      <c r="G1238" s="101" t="s">
        <v>10956</v>
      </c>
    </row>
    <row r="1239" spans="1:7">
      <c r="A1239" s="100">
        <v>1238</v>
      </c>
      <c r="B1239" s="101" t="s">
        <v>11110</v>
      </c>
      <c r="C1239" s="101" t="s">
        <v>11111</v>
      </c>
      <c r="D1239" s="101" t="s">
        <v>165</v>
      </c>
      <c r="E1239" s="101" t="s">
        <v>1658</v>
      </c>
      <c r="F1239" s="101" t="s">
        <v>119</v>
      </c>
      <c r="G1239" s="101" t="s">
        <v>5848</v>
      </c>
    </row>
    <row r="1240" spans="1:7">
      <c r="A1240" s="100">
        <v>1239</v>
      </c>
      <c r="B1240" s="101" t="s">
        <v>12371</v>
      </c>
      <c r="C1240" s="101" t="s">
        <v>12372</v>
      </c>
      <c r="D1240" s="101" t="s">
        <v>117</v>
      </c>
      <c r="E1240" s="101" t="s">
        <v>1341</v>
      </c>
      <c r="F1240" s="101" t="s">
        <v>119</v>
      </c>
      <c r="G1240" s="101" t="s">
        <v>10956</v>
      </c>
    </row>
    <row r="1241" spans="1:7">
      <c r="A1241" s="100">
        <v>1240</v>
      </c>
      <c r="B1241" s="101" t="s">
        <v>106</v>
      </c>
      <c r="C1241" s="101" t="s">
        <v>1213</v>
      </c>
      <c r="D1241" s="101" t="s">
        <v>126</v>
      </c>
      <c r="E1241" s="101" t="s">
        <v>1083</v>
      </c>
      <c r="F1241" s="101" t="s">
        <v>119</v>
      </c>
      <c r="G1241" s="101" t="s">
        <v>5848</v>
      </c>
    </row>
    <row r="1242" spans="1:7">
      <c r="A1242" s="100">
        <v>1241</v>
      </c>
      <c r="B1242" s="101" t="s">
        <v>96</v>
      </c>
      <c r="C1242" s="101" t="s">
        <v>1214</v>
      </c>
      <c r="D1242" s="101" t="s">
        <v>122</v>
      </c>
      <c r="E1242" s="101" t="s">
        <v>191</v>
      </c>
      <c r="F1242" s="101" t="s">
        <v>119</v>
      </c>
      <c r="G1242" s="101" t="s">
        <v>5848</v>
      </c>
    </row>
    <row r="1243" spans="1:7">
      <c r="A1243" s="100">
        <v>1242</v>
      </c>
      <c r="B1243" s="101" t="s">
        <v>6880</v>
      </c>
      <c r="C1243" s="101" t="s">
        <v>6881</v>
      </c>
      <c r="D1243" s="101" t="s">
        <v>117</v>
      </c>
      <c r="E1243" s="101" t="s">
        <v>2057</v>
      </c>
      <c r="F1243" s="101" t="s">
        <v>119</v>
      </c>
      <c r="G1243" s="101" t="s">
        <v>10956</v>
      </c>
    </row>
    <row r="1244" spans="1:7">
      <c r="A1244" s="100">
        <v>1243</v>
      </c>
      <c r="B1244" s="101" t="s">
        <v>1215</v>
      </c>
      <c r="C1244" s="101" t="s">
        <v>12373</v>
      </c>
      <c r="D1244" s="101" t="s">
        <v>139</v>
      </c>
      <c r="E1244" s="101" t="s">
        <v>227</v>
      </c>
      <c r="F1244" s="101" t="s">
        <v>119</v>
      </c>
      <c r="G1244" s="101" t="s">
        <v>5848</v>
      </c>
    </row>
    <row r="1245" spans="1:7">
      <c r="A1245" s="100">
        <v>1244</v>
      </c>
      <c r="B1245" s="101" t="s">
        <v>12374</v>
      </c>
      <c r="C1245" s="101" t="s">
        <v>12375</v>
      </c>
      <c r="D1245" s="101" t="s">
        <v>126</v>
      </c>
      <c r="E1245" s="101" t="s">
        <v>1260</v>
      </c>
      <c r="F1245" s="101" t="s">
        <v>188</v>
      </c>
      <c r="G1245" s="101" t="s">
        <v>10956</v>
      </c>
    </row>
    <row r="1246" spans="1:7">
      <c r="A1246" s="100">
        <v>1245</v>
      </c>
      <c r="B1246" s="101" t="s">
        <v>12376</v>
      </c>
      <c r="C1246" s="101" t="s">
        <v>12377</v>
      </c>
      <c r="D1246" s="101" t="s">
        <v>165</v>
      </c>
      <c r="E1246" s="101" t="s">
        <v>324</v>
      </c>
      <c r="F1246" s="101" t="s">
        <v>188</v>
      </c>
      <c r="G1246" s="101" t="s">
        <v>5848</v>
      </c>
    </row>
    <row r="1247" spans="1:7">
      <c r="A1247" s="100">
        <v>1246</v>
      </c>
      <c r="B1247" s="101" t="s">
        <v>6882</v>
      </c>
      <c r="C1247" s="101" t="s">
        <v>12378</v>
      </c>
      <c r="D1247" s="101" t="s">
        <v>139</v>
      </c>
      <c r="E1247" s="101" t="s">
        <v>592</v>
      </c>
      <c r="F1247" s="101" t="s">
        <v>119</v>
      </c>
      <c r="G1247" s="101" t="s">
        <v>10956</v>
      </c>
    </row>
    <row r="1248" spans="1:7">
      <c r="A1248" s="100">
        <v>1247</v>
      </c>
      <c r="B1248" s="101" t="s">
        <v>6883</v>
      </c>
      <c r="C1248" s="101" t="s">
        <v>6884</v>
      </c>
      <c r="D1248" s="101" t="s">
        <v>151</v>
      </c>
      <c r="E1248" s="101" t="s">
        <v>2497</v>
      </c>
      <c r="F1248" s="101" t="s">
        <v>119</v>
      </c>
      <c r="G1248" s="101" t="s">
        <v>10956</v>
      </c>
    </row>
    <row r="1249" spans="1:7">
      <c r="A1249" s="100">
        <v>1248</v>
      </c>
      <c r="B1249" s="101" t="s">
        <v>6885</v>
      </c>
      <c r="C1249" s="101" t="s">
        <v>6886</v>
      </c>
      <c r="D1249" s="101" t="s">
        <v>139</v>
      </c>
      <c r="E1249" s="101" t="s">
        <v>1076</v>
      </c>
      <c r="F1249" s="101" t="s">
        <v>119</v>
      </c>
      <c r="G1249" s="101" t="s">
        <v>10956</v>
      </c>
    </row>
    <row r="1250" spans="1:7">
      <c r="A1250" s="100">
        <v>1249</v>
      </c>
      <c r="B1250" s="101" t="s">
        <v>6887</v>
      </c>
      <c r="C1250" s="101" t="s">
        <v>6888</v>
      </c>
      <c r="D1250" s="101" t="s">
        <v>126</v>
      </c>
      <c r="E1250" s="101" t="s">
        <v>836</v>
      </c>
      <c r="F1250" s="101" t="s">
        <v>119</v>
      </c>
      <c r="G1250" s="101" t="s">
        <v>10956</v>
      </c>
    </row>
    <row r="1251" spans="1:7">
      <c r="A1251" s="100">
        <v>1250</v>
      </c>
      <c r="B1251" s="101" t="s">
        <v>12379</v>
      </c>
      <c r="C1251" s="101" t="s">
        <v>12380</v>
      </c>
      <c r="D1251" s="101" t="s">
        <v>117</v>
      </c>
      <c r="E1251" s="101" t="s">
        <v>3653</v>
      </c>
      <c r="F1251" s="101" t="s">
        <v>119</v>
      </c>
      <c r="G1251" s="101" t="s">
        <v>5848</v>
      </c>
    </row>
    <row r="1252" spans="1:7">
      <c r="A1252" s="100">
        <v>1251</v>
      </c>
      <c r="B1252" s="101" t="s">
        <v>6889</v>
      </c>
      <c r="C1252" s="101" t="s">
        <v>6890</v>
      </c>
      <c r="D1252" s="101" t="s">
        <v>139</v>
      </c>
      <c r="E1252" s="101" t="s">
        <v>354</v>
      </c>
      <c r="F1252" s="101" t="s">
        <v>119</v>
      </c>
      <c r="G1252" s="101" t="s">
        <v>5848</v>
      </c>
    </row>
    <row r="1253" spans="1:7">
      <c r="A1253" s="100">
        <v>1252</v>
      </c>
      <c r="B1253" s="101" t="s">
        <v>1216</v>
      </c>
      <c r="C1253" s="101" t="s">
        <v>1217</v>
      </c>
      <c r="D1253" s="101" t="s">
        <v>139</v>
      </c>
      <c r="E1253" s="101" t="s">
        <v>182</v>
      </c>
      <c r="F1253" s="101" t="s">
        <v>119</v>
      </c>
      <c r="G1253" s="101" t="s">
        <v>5848</v>
      </c>
    </row>
    <row r="1254" spans="1:7">
      <c r="A1254" s="100">
        <v>1253</v>
      </c>
      <c r="B1254" s="101" t="s">
        <v>1218</v>
      </c>
      <c r="C1254" s="101" t="s">
        <v>12381</v>
      </c>
      <c r="D1254" s="101" t="s">
        <v>122</v>
      </c>
      <c r="E1254" s="101" t="s">
        <v>436</v>
      </c>
      <c r="F1254" s="101" t="s">
        <v>119</v>
      </c>
      <c r="G1254" s="101" t="s">
        <v>5848</v>
      </c>
    </row>
    <row r="1255" spans="1:7">
      <c r="A1255" s="100">
        <v>1254</v>
      </c>
      <c r="B1255" s="101" t="s">
        <v>6891</v>
      </c>
      <c r="C1255" s="101" t="s">
        <v>6892</v>
      </c>
      <c r="D1255" s="101" t="s">
        <v>117</v>
      </c>
      <c r="E1255" s="101" t="s">
        <v>448</v>
      </c>
      <c r="F1255" s="101" t="s">
        <v>188</v>
      </c>
      <c r="G1255" s="101" t="s">
        <v>10956</v>
      </c>
    </row>
    <row r="1256" spans="1:7">
      <c r="A1256" s="100">
        <v>1255</v>
      </c>
      <c r="B1256" s="101" t="s">
        <v>1219</v>
      </c>
      <c r="C1256" s="101" t="s">
        <v>1220</v>
      </c>
      <c r="D1256" s="101" t="s">
        <v>151</v>
      </c>
      <c r="E1256" s="101" t="s">
        <v>924</v>
      </c>
      <c r="F1256" s="101" t="s">
        <v>119</v>
      </c>
      <c r="G1256" s="101" t="s">
        <v>5848</v>
      </c>
    </row>
    <row r="1257" spans="1:7">
      <c r="A1257" s="100">
        <v>1256</v>
      </c>
      <c r="B1257" s="101" t="s">
        <v>12382</v>
      </c>
      <c r="C1257" s="101" t="s">
        <v>12383</v>
      </c>
      <c r="D1257" s="101" t="s">
        <v>139</v>
      </c>
      <c r="E1257" s="101" t="s">
        <v>266</v>
      </c>
      <c r="F1257" s="101" t="s">
        <v>119</v>
      </c>
      <c r="G1257" s="101" t="s">
        <v>11834</v>
      </c>
    </row>
    <row r="1258" spans="1:7">
      <c r="A1258" s="100">
        <v>1257</v>
      </c>
      <c r="B1258" s="101" t="s">
        <v>6893</v>
      </c>
      <c r="C1258" s="101" t="s">
        <v>6894</v>
      </c>
      <c r="D1258" s="101" t="s">
        <v>117</v>
      </c>
      <c r="E1258" s="101" t="s">
        <v>118</v>
      </c>
      <c r="F1258" s="101" t="s">
        <v>119</v>
      </c>
      <c r="G1258" s="101" t="s">
        <v>10956</v>
      </c>
    </row>
    <row r="1259" spans="1:7">
      <c r="A1259" s="100">
        <v>1258</v>
      </c>
      <c r="B1259" s="101" t="s">
        <v>6895</v>
      </c>
      <c r="C1259" s="101" t="s">
        <v>12384</v>
      </c>
      <c r="D1259" s="101" t="s">
        <v>117</v>
      </c>
      <c r="E1259" s="101" t="s">
        <v>499</v>
      </c>
      <c r="F1259" s="101" t="s">
        <v>119</v>
      </c>
      <c r="G1259" s="101" t="s">
        <v>10956</v>
      </c>
    </row>
    <row r="1260" spans="1:7">
      <c r="A1260" s="100">
        <v>1259</v>
      </c>
      <c r="B1260" s="101" t="s">
        <v>6896</v>
      </c>
      <c r="C1260" s="101" t="s">
        <v>12385</v>
      </c>
      <c r="D1260" s="101" t="s">
        <v>122</v>
      </c>
      <c r="E1260" s="101" t="s">
        <v>293</v>
      </c>
      <c r="F1260" s="101" t="s">
        <v>119</v>
      </c>
      <c r="G1260" s="101" t="s">
        <v>10956</v>
      </c>
    </row>
    <row r="1261" spans="1:7">
      <c r="A1261" s="100">
        <v>1260</v>
      </c>
      <c r="B1261" s="101" t="s">
        <v>6897</v>
      </c>
      <c r="C1261" s="101" t="s">
        <v>6898</v>
      </c>
      <c r="D1261" s="101" t="s">
        <v>151</v>
      </c>
      <c r="E1261" s="101" t="s">
        <v>340</v>
      </c>
      <c r="F1261" s="101" t="s">
        <v>119</v>
      </c>
      <c r="G1261" s="101" t="s">
        <v>10956</v>
      </c>
    </row>
    <row r="1262" spans="1:7">
      <c r="A1262" s="100">
        <v>1261</v>
      </c>
      <c r="B1262" s="101" t="s">
        <v>1221</v>
      </c>
      <c r="C1262" s="101" t="s">
        <v>1222</v>
      </c>
      <c r="D1262" s="101" t="s">
        <v>143</v>
      </c>
      <c r="E1262" s="101" t="s">
        <v>327</v>
      </c>
      <c r="F1262" s="101" t="s">
        <v>119</v>
      </c>
      <c r="G1262" s="101" t="s">
        <v>5848</v>
      </c>
    </row>
    <row r="1263" spans="1:7">
      <c r="A1263" s="100">
        <v>1262</v>
      </c>
      <c r="B1263" s="101" t="s">
        <v>6899</v>
      </c>
      <c r="C1263" s="101" t="s">
        <v>6900</v>
      </c>
      <c r="D1263" s="101" t="s">
        <v>139</v>
      </c>
      <c r="E1263" s="101" t="s">
        <v>258</v>
      </c>
      <c r="F1263" s="101" t="s">
        <v>119</v>
      </c>
      <c r="G1263" s="101" t="s">
        <v>10956</v>
      </c>
    </row>
    <row r="1264" spans="1:7">
      <c r="A1264" s="100">
        <v>1263</v>
      </c>
      <c r="B1264" s="101" t="s">
        <v>6901</v>
      </c>
      <c r="C1264" s="101" t="s">
        <v>6902</v>
      </c>
      <c r="D1264" s="101" t="s">
        <v>151</v>
      </c>
      <c r="E1264" s="101" t="s">
        <v>1271</v>
      </c>
      <c r="F1264" s="101" t="s">
        <v>119</v>
      </c>
      <c r="G1264" s="101" t="s">
        <v>10956</v>
      </c>
    </row>
    <row r="1265" spans="1:7">
      <c r="A1265" s="100">
        <v>1264</v>
      </c>
      <c r="B1265" s="101" t="s">
        <v>12386</v>
      </c>
      <c r="C1265" s="101" t="s">
        <v>12387</v>
      </c>
      <c r="D1265" s="101" t="s">
        <v>117</v>
      </c>
      <c r="E1265" s="101" t="s">
        <v>1277</v>
      </c>
      <c r="F1265" s="101" t="s">
        <v>136</v>
      </c>
      <c r="G1265" s="101" t="s">
        <v>10956</v>
      </c>
    </row>
    <row r="1266" spans="1:7">
      <c r="A1266" s="100">
        <v>1265</v>
      </c>
      <c r="B1266" s="101" t="s">
        <v>6903</v>
      </c>
      <c r="C1266" s="101" t="s">
        <v>6904</v>
      </c>
      <c r="D1266" s="101" t="s">
        <v>117</v>
      </c>
      <c r="E1266" s="101" t="s">
        <v>118</v>
      </c>
      <c r="F1266" s="101" t="s">
        <v>119</v>
      </c>
      <c r="G1266" s="101" t="s">
        <v>10956</v>
      </c>
    </row>
    <row r="1267" spans="1:7">
      <c r="A1267" s="100">
        <v>1266</v>
      </c>
      <c r="B1267" s="101" t="s">
        <v>11112</v>
      </c>
      <c r="C1267" s="101" t="s">
        <v>11113</v>
      </c>
      <c r="D1267" s="101" t="s">
        <v>165</v>
      </c>
      <c r="E1267" s="101" t="s">
        <v>1658</v>
      </c>
      <c r="F1267" s="101" t="s">
        <v>119</v>
      </c>
      <c r="G1267" s="101" t="s">
        <v>11834</v>
      </c>
    </row>
    <row r="1268" spans="1:7">
      <c r="A1268" s="100">
        <v>1267</v>
      </c>
      <c r="B1268" s="101" t="s">
        <v>6905</v>
      </c>
      <c r="C1268" s="101" t="s">
        <v>6906</v>
      </c>
      <c r="D1268" s="101" t="s">
        <v>126</v>
      </c>
      <c r="E1268" s="101" t="s">
        <v>632</v>
      </c>
      <c r="F1268" s="101" t="s">
        <v>119</v>
      </c>
      <c r="G1268" s="101" t="s">
        <v>10956</v>
      </c>
    </row>
    <row r="1269" spans="1:7">
      <c r="A1269" s="100">
        <v>1268</v>
      </c>
      <c r="B1269" s="101" t="s">
        <v>1223</v>
      </c>
      <c r="C1269" s="101" t="s">
        <v>1224</v>
      </c>
      <c r="D1269" s="101" t="s">
        <v>165</v>
      </c>
      <c r="E1269" s="101" t="s">
        <v>194</v>
      </c>
      <c r="F1269" s="101" t="s">
        <v>119</v>
      </c>
      <c r="G1269" s="101" t="s">
        <v>5848</v>
      </c>
    </row>
    <row r="1270" spans="1:7">
      <c r="A1270" s="100">
        <v>1269</v>
      </c>
      <c r="B1270" s="101" t="s">
        <v>6907</v>
      </c>
      <c r="C1270" s="101" t="s">
        <v>6908</v>
      </c>
      <c r="D1270" s="101" t="s">
        <v>117</v>
      </c>
      <c r="E1270" s="101" t="s">
        <v>3196</v>
      </c>
      <c r="F1270" s="101" t="s">
        <v>119</v>
      </c>
      <c r="G1270" s="101" t="s">
        <v>10956</v>
      </c>
    </row>
    <row r="1271" spans="1:7">
      <c r="A1271" s="100">
        <v>1270</v>
      </c>
      <c r="B1271" s="101" t="s">
        <v>1225</v>
      </c>
      <c r="C1271" s="101" t="s">
        <v>1226</v>
      </c>
      <c r="D1271" s="101" t="s">
        <v>122</v>
      </c>
      <c r="E1271" s="101" t="s">
        <v>833</v>
      </c>
      <c r="F1271" s="101" t="s">
        <v>119</v>
      </c>
      <c r="G1271" s="101" t="s">
        <v>5848</v>
      </c>
    </row>
    <row r="1272" spans="1:7">
      <c r="A1272" s="100">
        <v>1271</v>
      </c>
      <c r="B1272" s="101" t="s">
        <v>12388</v>
      </c>
      <c r="C1272" s="101" t="s">
        <v>12389</v>
      </c>
      <c r="D1272" s="101" t="s">
        <v>139</v>
      </c>
      <c r="E1272" s="101" t="s">
        <v>227</v>
      </c>
      <c r="F1272" s="101" t="s">
        <v>119</v>
      </c>
      <c r="G1272" s="101" t="s">
        <v>5848</v>
      </c>
    </row>
    <row r="1273" spans="1:7">
      <c r="A1273" s="100">
        <v>1272</v>
      </c>
      <c r="B1273" s="101" t="s">
        <v>11114</v>
      </c>
      <c r="C1273" s="101" t="s">
        <v>12390</v>
      </c>
      <c r="D1273" s="101" t="s">
        <v>139</v>
      </c>
      <c r="E1273" s="101" t="s">
        <v>564</v>
      </c>
      <c r="F1273" s="101" t="s">
        <v>119</v>
      </c>
      <c r="G1273" s="101" t="s">
        <v>5848</v>
      </c>
    </row>
    <row r="1274" spans="1:7">
      <c r="A1274" s="100">
        <v>1273</v>
      </c>
      <c r="B1274" s="101" t="s">
        <v>6909</v>
      </c>
      <c r="C1274" s="101" t="s">
        <v>6910</v>
      </c>
      <c r="D1274" s="101" t="s">
        <v>126</v>
      </c>
      <c r="E1274" s="101" t="s">
        <v>5041</v>
      </c>
      <c r="F1274" s="101" t="s">
        <v>119</v>
      </c>
      <c r="G1274" s="101" t="s">
        <v>10956</v>
      </c>
    </row>
    <row r="1275" spans="1:7">
      <c r="A1275" s="100">
        <v>1274</v>
      </c>
      <c r="B1275" s="101" t="s">
        <v>12391</v>
      </c>
      <c r="C1275" s="101" t="s">
        <v>12392</v>
      </c>
      <c r="D1275" s="101" t="s">
        <v>139</v>
      </c>
      <c r="E1275" s="101" t="s">
        <v>227</v>
      </c>
      <c r="F1275" s="101" t="s">
        <v>119</v>
      </c>
      <c r="G1275" s="101" t="s">
        <v>5848</v>
      </c>
    </row>
    <row r="1276" spans="1:7">
      <c r="A1276" s="100">
        <v>1275</v>
      </c>
      <c r="B1276" s="101" t="s">
        <v>12393</v>
      </c>
      <c r="C1276" s="101" t="s">
        <v>12394</v>
      </c>
      <c r="D1276" s="101" t="s">
        <v>139</v>
      </c>
      <c r="E1276" s="101" t="s">
        <v>227</v>
      </c>
      <c r="F1276" s="101" t="s">
        <v>119</v>
      </c>
      <c r="G1276" s="101" t="s">
        <v>5848</v>
      </c>
    </row>
    <row r="1277" spans="1:7">
      <c r="A1277" s="100">
        <v>1276</v>
      </c>
      <c r="B1277" s="101" t="s">
        <v>6911</v>
      </c>
      <c r="C1277" s="101" t="s">
        <v>6912</v>
      </c>
      <c r="D1277" s="101" t="s">
        <v>165</v>
      </c>
      <c r="E1277" s="101" t="s">
        <v>417</v>
      </c>
      <c r="F1277" s="101" t="s">
        <v>119</v>
      </c>
      <c r="G1277" s="101" t="s">
        <v>10956</v>
      </c>
    </row>
    <row r="1278" spans="1:7">
      <c r="A1278" s="100">
        <v>1277</v>
      </c>
      <c r="B1278" s="101" t="s">
        <v>6913</v>
      </c>
      <c r="C1278" s="101" t="s">
        <v>6914</v>
      </c>
      <c r="D1278" s="101" t="s">
        <v>126</v>
      </c>
      <c r="E1278" s="101" t="s">
        <v>761</v>
      </c>
      <c r="F1278" s="101" t="s">
        <v>119</v>
      </c>
      <c r="G1278" s="101" t="s">
        <v>10956</v>
      </c>
    </row>
    <row r="1279" spans="1:7">
      <c r="A1279" s="100">
        <v>1278</v>
      </c>
      <c r="B1279" s="101" t="s">
        <v>6915</v>
      </c>
      <c r="C1279" s="101" t="s">
        <v>6916</v>
      </c>
      <c r="D1279" s="101" t="s">
        <v>126</v>
      </c>
      <c r="E1279" s="101" t="s">
        <v>739</v>
      </c>
      <c r="F1279" s="101" t="s">
        <v>119</v>
      </c>
      <c r="G1279" s="101" t="s">
        <v>10956</v>
      </c>
    </row>
    <row r="1280" spans="1:7">
      <c r="A1280" s="100">
        <v>1279</v>
      </c>
      <c r="B1280" s="101" t="s">
        <v>1227</v>
      </c>
      <c r="C1280" s="101" t="s">
        <v>1228</v>
      </c>
      <c r="D1280" s="101" t="s">
        <v>151</v>
      </c>
      <c r="E1280" s="101" t="s">
        <v>340</v>
      </c>
      <c r="F1280" s="101" t="s">
        <v>136</v>
      </c>
      <c r="G1280" s="101" t="s">
        <v>5848</v>
      </c>
    </row>
    <row r="1281" spans="1:7">
      <c r="A1281" s="100">
        <v>1280</v>
      </c>
      <c r="B1281" s="101" t="s">
        <v>1229</v>
      </c>
      <c r="C1281" s="101" t="s">
        <v>1230</v>
      </c>
      <c r="D1281" s="101" t="s">
        <v>165</v>
      </c>
      <c r="E1281" s="101" t="s">
        <v>194</v>
      </c>
      <c r="F1281" s="101" t="s">
        <v>201</v>
      </c>
      <c r="G1281" s="101" t="s">
        <v>5848</v>
      </c>
    </row>
    <row r="1282" spans="1:7">
      <c r="A1282" s="100">
        <v>1281</v>
      </c>
      <c r="B1282" s="101" t="s">
        <v>1231</v>
      </c>
      <c r="C1282" s="101" t="s">
        <v>12395</v>
      </c>
      <c r="D1282" s="101" t="s">
        <v>139</v>
      </c>
      <c r="E1282" s="101" t="s">
        <v>227</v>
      </c>
      <c r="F1282" s="101" t="s">
        <v>119</v>
      </c>
      <c r="G1282" s="101" t="s">
        <v>5848</v>
      </c>
    </row>
    <row r="1283" spans="1:7">
      <c r="A1283" s="100">
        <v>1282</v>
      </c>
      <c r="B1283" s="101" t="s">
        <v>6917</v>
      </c>
      <c r="C1283" s="101" t="s">
        <v>6918</v>
      </c>
      <c r="D1283" s="101" t="s">
        <v>139</v>
      </c>
      <c r="E1283" s="101" t="s">
        <v>3060</v>
      </c>
      <c r="F1283" s="101" t="s">
        <v>119</v>
      </c>
      <c r="G1283" s="101" t="s">
        <v>10956</v>
      </c>
    </row>
    <row r="1284" spans="1:7">
      <c r="A1284" s="100">
        <v>1283</v>
      </c>
      <c r="B1284" s="101" t="s">
        <v>1232</v>
      </c>
      <c r="C1284" s="101" t="s">
        <v>1233</v>
      </c>
      <c r="D1284" s="101" t="s">
        <v>139</v>
      </c>
      <c r="E1284" s="101" t="s">
        <v>185</v>
      </c>
      <c r="F1284" s="101" t="s">
        <v>119</v>
      </c>
      <c r="G1284" s="101" t="s">
        <v>5848</v>
      </c>
    </row>
    <row r="1285" spans="1:7">
      <c r="A1285" s="100">
        <v>1284</v>
      </c>
      <c r="B1285" s="101" t="s">
        <v>1234</v>
      </c>
      <c r="C1285" s="101" t="s">
        <v>1235</v>
      </c>
      <c r="D1285" s="101" t="s">
        <v>126</v>
      </c>
      <c r="E1285" s="101" t="s">
        <v>813</v>
      </c>
      <c r="F1285" s="101" t="s">
        <v>136</v>
      </c>
      <c r="G1285" s="101" t="s">
        <v>5848</v>
      </c>
    </row>
    <row r="1286" spans="1:7">
      <c r="A1286" s="100">
        <v>1285</v>
      </c>
      <c r="B1286" s="101" t="s">
        <v>1236</v>
      </c>
      <c r="C1286" s="101" t="s">
        <v>1237</v>
      </c>
      <c r="D1286" s="101" t="s">
        <v>126</v>
      </c>
      <c r="E1286" s="101" t="s">
        <v>127</v>
      </c>
      <c r="F1286" s="101" t="s">
        <v>797</v>
      </c>
      <c r="G1286" s="101" t="s">
        <v>5848</v>
      </c>
    </row>
    <row r="1287" spans="1:7">
      <c r="A1287" s="100">
        <v>1286</v>
      </c>
      <c r="B1287" s="101" t="s">
        <v>1238</v>
      </c>
      <c r="C1287" s="101" t="s">
        <v>1239</v>
      </c>
      <c r="D1287" s="101" t="s">
        <v>151</v>
      </c>
      <c r="E1287" s="101" t="s">
        <v>706</v>
      </c>
      <c r="F1287" s="101" t="s">
        <v>119</v>
      </c>
      <c r="G1287" s="101" t="s">
        <v>5848</v>
      </c>
    </row>
    <row r="1288" spans="1:7">
      <c r="A1288" s="100">
        <v>1287</v>
      </c>
      <c r="B1288" s="101" t="s">
        <v>6919</v>
      </c>
      <c r="C1288" s="101" t="s">
        <v>6920</v>
      </c>
      <c r="D1288" s="101" t="s">
        <v>139</v>
      </c>
      <c r="E1288" s="101" t="s">
        <v>1020</v>
      </c>
      <c r="F1288" s="101" t="s">
        <v>119</v>
      </c>
      <c r="G1288" s="101" t="s">
        <v>10956</v>
      </c>
    </row>
    <row r="1289" spans="1:7">
      <c r="A1289" s="100">
        <v>1288</v>
      </c>
      <c r="B1289" s="101" t="s">
        <v>6921</v>
      </c>
      <c r="C1289" s="101" t="s">
        <v>6922</v>
      </c>
      <c r="D1289" s="101" t="s">
        <v>139</v>
      </c>
      <c r="E1289" s="101" t="s">
        <v>622</v>
      </c>
      <c r="F1289" s="101" t="s">
        <v>119</v>
      </c>
      <c r="G1289" s="101" t="s">
        <v>10956</v>
      </c>
    </row>
    <row r="1290" spans="1:7">
      <c r="A1290" s="100">
        <v>1289</v>
      </c>
      <c r="B1290" s="101" t="s">
        <v>1240</v>
      </c>
      <c r="C1290" s="101" t="s">
        <v>1241</v>
      </c>
      <c r="D1290" s="101" t="s">
        <v>122</v>
      </c>
      <c r="E1290" s="101" t="s">
        <v>597</v>
      </c>
      <c r="F1290" s="101" t="s">
        <v>188</v>
      </c>
      <c r="G1290" s="101" t="s">
        <v>5848</v>
      </c>
    </row>
    <row r="1291" spans="1:7">
      <c r="A1291" s="100">
        <v>1290</v>
      </c>
      <c r="B1291" s="101" t="s">
        <v>11115</v>
      </c>
      <c r="C1291" s="101" t="s">
        <v>11116</v>
      </c>
      <c r="D1291" s="101" t="s">
        <v>165</v>
      </c>
      <c r="E1291" s="101" t="s">
        <v>4344</v>
      </c>
      <c r="F1291" s="101" t="s">
        <v>119</v>
      </c>
      <c r="G1291" s="101" t="s">
        <v>11834</v>
      </c>
    </row>
    <row r="1292" spans="1:7">
      <c r="A1292" s="100">
        <v>1291</v>
      </c>
      <c r="B1292" s="101" t="s">
        <v>1242</v>
      </c>
      <c r="C1292" s="101" t="s">
        <v>1243</v>
      </c>
      <c r="D1292" s="101" t="s">
        <v>122</v>
      </c>
      <c r="E1292" s="101" t="s">
        <v>436</v>
      </c>
      <c r="F1292" s="101" t="s">
        <v>119</v>
      </c>
      <c r="G1292" s="101" t="s">
        <v>5848</v>
      </c>
    </row>
    <row r="1293" spans="1:7">
      <c r="A1293" s="100">
        <v>1292</v>
      </c>
      <c r="B1293" s="101" t="s">
        <v>6923</v>
      </c>
      <c r="C1293" s="101" t="s">
        <v>6924</v>
      </c>
      <c r="D1293" s="101" t="s">
        <v>165</v>
      </c>
      <c r="E1293" s="101" t="s">
        <v>166</v>
      </c>
      <c r="F1293" s="101" t="s">
        <v>119</v>
      </c>
      <c r="G1293" s="101" t="s">
        <v>10956</v>
      </c>
    </row>
    <row r="1294" spans="1:7">
      <c r="A1294" s="100">
        <v>1293</v>
      </c>
      <c r="B1294" s="101" t="s">
        <v>1244</v>
      </c>
      <c r="C1294" s="101" t="s">
        <v>1245</v>
      </c>
      <c r="D1294" s="101" t="s">
        <v>139</v>
      </c>
      <c r="E1294" s="101" t="s">
        <v>826</v>
      </c>
      <c r="F1294" s="101" t="s">
        <v>119</v>
      </c>
      <c r="G1294" s="101" t="s">
        <v>5848</v>
      </c>
    </row>
    <row r="1295" spans="1:7">
      <c r="A1295" s="100">
        <v>1294</v>
      </c>
      <c r="B1295" s="101" t="s">
        <v>6925</v>
      </c>
      <c r="C1295" s="101" t="s">
        <v>6926</v>
      </c>
      <c r="D1295" s="101" t="s">
        <v>126</v>
      </c>
      <c r="E1295" s="101" t="s">
        <v>949</v>
      </c>
      <c r="F1295" s="101" t="s">
        <v>119</v>
      </c>
      <c r="G1295" s="101" t="s">
        <v>10956</v>
      </c>
    </row>
    <row r="1296" spans="1:7">
      <c r="A1296" s="100">
        <v>1295</v>
      </c>
      <c r="B1296" s="101" t="s">
        <v>6927</v>
      </c>
      <c r="C1296" s="101" t="s">
        <v>6928</v>
      </c>
      <c r="D1296" s="101" t="s">
        <v>117</v>
      </c>
      <c r="E1296" s="101" t="s">
        <v>118</v>
      </c>
      <c r="F1296" s="101" t="s">
        <v>119</v>
      </c>
      <c r="G1296" s="101" t="s">
        <v>10956</v>
      </c>
    </row>
    <row r="1297" spans="1:7">
      <c r="A1297" s="100">
        <v>1296</v>
      </c>
      <c r="B1297" s="101" t="s">
        <v>11117</v>
      </c>
      <c r="C1297" s="101" t="s">
        <v>11118</v>
      </c>
      <c r="D1297" s="101" t="s">
        <v>165</v>
      </c>
      <c r="E1297" s="101" t="s">
        <v>166</v>
      </c>
      <c r="F1297" s="101" t="s">
        <v>188</v>
      </c>
      <c r="G1297" s="101" t="s">
        <v>11834</v>
      </c>
    </row>
    <row r="1298" spans="1:7">
      <c r="A1298" s="100">
        <v>1297</v>
      </c>
      <c r="B1298" s="101" t="s">
        <v>12396</v>
      </c>
      <c r="C1298" s="101" t="s">
        <v>12397</v>
      </c>
      <c r="D1298" s="101" t="s">
        <v>139</v>
      </c>
      <c r="E1298" s="101" t="s">
        <v>227</v>
      </c>
      <c r="F1298" s="101" t="s">
        <v>119</v>
      </c>
      <c r="G1298" s="101" t="s">
        <v>5848</v>
      </c>
    </row>
    <row r="1299" spans="1:7">
      <c r="A1299" s="100">
        <v>1298</v>
      </c>
      <c r="B1299" s="101" t="s">
        <v>6929</v>
      </c>
      <c r="C1299" s="101" t="s">
        <v>6930</v>
      </c>
      <c r="D1299" s="101" t="s">
        <v>117</v>
      </c>
      <c r="E1299" s="101" t="s">
        <v>448</v>
      </c>
      <c r="F1299" s="101" t="s">
        <v>119</v>
      </c>
      <c r="G1299" s="101" t="s">
        <v>10956</v>
      </c>
    </row>
    <row r="1300" spans="1:7">
      <c r="A1300" s="100">
        <v>1299</v>
      </c>
      <c r="B1300" s="101" t="s">
        <v>6931</v>
      </c>
      <c r="C1300" s="101" t="s">
        <v>6932</v>
      </c>
      <c r="D1300" s="101" t="s">
        <v>165</v>
      </c>
      <c r="E1300" s="101" t="s">
        <v>285</v>
      </c>
      <c r="F1300" s="101" t="s">
        <v>119</v>
      </c>
      <c r="G1300" s="101" t="s">
        <v>10956</v>
      </c>
    </row>
    <row r="1301" spans="1:7">
      <c r="A1301" s="100">
        <v>1300</v>
      </c>
      <c r="B1301" s="101" t="s">
        <v>1246</v>
      </c>
      <c r="C1301" s="101" t="s">
        <v>12398</v>
      </c>
      <c r="D1301" s="101" t="s">
        <v>234</v>
      </c>
      <c r="E1301" s="101" t="s">
        <v>280</v>
      </c>
      <c r="F1301" s="101" t="s">
        <v>119</v>
      </c>
      <c r="G1301" s="101" t="s">
        <v>5848</v>
      </c>
    </row>
    <row r="1302" spans="1:7">
      <c r="A1302" s="100">
        <v>1301</v>
      </c>
      <c r="B1302" s="101" t="s">
        <v>6933</v>
      </c>
      <c r="C1302" s="101" t="s">
        <v>6934</v>
      </c>
      <c r="D1302" s="101" t="s">
        <v>126</v>
      </c>
      <c r="E1302" s="101" t="s">
        <v>761</v>
      </c>
      <c r="F1302" s="101" t="s">
        <v>119</v>
      </c>
      <c r="G1302" s="101" t="s">
        <v>10956</v>
      </c>
    </row>
    <row r="1303" spans="1:7">
      <c r="A1303" s="100">
        <v>1302</v>
      </c>
      <c r="B1303" s="101" t="s">
        <v>1247</v>
      </c>
      <c r="C1303" s="101" t="s">
        <v>1248</v>
      </c>
      <c r="D1303" s="101" t="s">
        <v>234</v>
      </c>
      <c r="E1303" s="101" t="s">
        <v>1249</v>
      </c>
      <c r="F1303" s="101" t="s">
        <v>170</v>
      </c>
      <c r="G1303" s="101" t="s">
        <v>5848</v>
      </c>
    </row>
    <row r="1304" spans="1:7">
      <c r="A1304" s="100">
        <v>1303</v>
      </c>
      <c r="B1304" s="101" t="s">
        <v>6935</v>
      </c>
      <c r="C1304" s="101" t="s">
        <v>6936</v>
      </c>
      <c r="D1304" s="101" t="s">
        <v>126</v>
      </c>
      <c r="E1304" s="101" t="s">
        <v>836</v>
      </c>
      <c r="F1304" s="101" t="s">
        <v>119</v>
      </c>
      <c r="G1304" s="101" t="s">
        <v>10956</v>
      </c>
    </row>
    <row r="1305" spans="1:7">
      <c r="A1305" s="100">
        <v>1304</v>
      </c>
      <c r="B1305" s="101" t="s">
        <v>6937</v>
      </c>
      <c r="C1305" s="101" t="s">
        <v>6938</v>
      </c>
      <c r="D1305" s="101" t="s">
        <v>126</v>
      </c>
      <c r="E1305" s="101" t="s">
        <v>358</v>
      </c>
      <c r="F1305" s="101" t="s">
        <v>412</v>
      </c>
      <c r="G1305" s="101" t="s">
        <v>10956</v>
      </c>
    </row>
    <row r="1306" spans="1:7">
      <c r="A1306" s="100">
        <v>1305</v>
      </c>
      <c r="B1306" s="101" t="s">
        <v>1250</v>
      </c>
      <c r="C1306" s="101" t="s">
        <v>1251</v>
      </c>
      <c r="D1306" s="101" t="s">
        <v>234</v>
      </c>
      <c r="E1306" s="101" t="s">
        <v>248</v>
      </c>
      <c r="F1306" s="101" t="s">
        <v>119</v>
      </c>
      <c r="G1306" s="101" t="s">
        <v>5848</v>
      </c>
    </row>
    <row r="1307" spans="1:7">
      <c r="A1307" s="100">
        <v>1306</v>
      </c>
      <c r="B1307" s="101" t="s">
        <v>6939</v>
      </c>
      <c r="C1307" s="101" t="s">
        <v>6940</v>
      </c>
      <c r="D1307" s="101" t="s">
        <v>122</v>
      </c>
      <c r="E1307" s="101" t="s">
        <v>451</v>
      </c>
      <c r="F1307" s="101" t="s">
        <v>119</v>
      </c>
      <c r="G1307" s="101" t="s">
        <v>10956</v>
      </c>
    </row>
    <row r="1308" spans="1:7">
      <c r="A1308" s="100">
        <v>1307</v>
      </c>
      <c r="B1308" s="101" t="s">
        <v>1252</v>
      </c>
      <c r="C1308" s="101" t="s">
        <v>1253</v>
      </c>
      <c r="D1308" s="101" t="s">
        <v>151</v>
      </c>
      <c r="E1308" s="101" t="s">
        <v>706</v>
      </c>
      <c r="F1308" s="101" t="s">
        <v>119</v>
      </c>
      <c r="G1308" s="101" t="s">
        <v>5848</v>
      </c>
    </row>
    <row r="1309" spans="1:7">
      <c r="A1309" s="100">
        <v>1308</v>
      </c>
      <c r="B1309" s="101" t="s">
        <v>6941</v>
      </c>
      <c r="C1309" s="101" t="s">
        <v>12399</v>
      </c>
      <c r="D1309" s="101" t="s">
        <v>126</v>
      </c>
      <c r="E1309" s="101" t="s">
        <v>155</v>
      </c>
      <c r="F1309" s="101" t="s">
        <v>119</v>
      </c>
      <c r="G1309" s="101" t="s">
        <v>10956</v>
      </c>
    </row>
    <row r="1310" spans="1:7">
      <c r="A1310" s="100">
        <v>1309</v>
      </c>
      <c r="B1310" s="101" t="s">
        <v>6942</v>
      </c>
      <c r="C1310" s="101" t="s">
        <v>6943</v>
      </c>
      <c r="D1310" s="101" t="s">
        <v>165</v>
      </c>
      <c r="E1310" s="101" t="s">
        <v>4344</v>
      </c>
      <c r="F1310" s="101" t="s">
        <v>119</v>
      </c>
      <c r="G1310" s="101" t="s">
        <v>10956</v>
      </c>
    </row>
    <row r="1311" spans="1:7">
      <c r="A1311" s="100">
        <v>1310</v>
      </c>
      <c r="B1311" s="101" t="s">
        <v>6944</v>
      </c>
      <c r="C1311" s="101" t="s">
        <v>6945</v>
      </c>
      <c r="D1311" s="101" t="s">
        <v>117</v>
      </c>
      <c r="E1311" s="101" t="s">
        <v>6722</v>
      </c>
      <c r="F1311" s="101" t="s">
        <v>119</v>
      </c>
      <c r="G1311" s="101" t="s">
        <v>10956</v>
      </c>
    </row>
    <row r="1312" spans="1:7">
      <c r="A1312" s="100">
        <v>1311</v>
      </c>
      <c r="B1312" s="101" t="s">
        <v>6946</v>
      </c>
      <c r="C1312" s="101" t="s">
        <v>6947</v>
      </c>
      <c r="D1312" s="101" t="s">
        <v>122</v>
      </c>
      <c r="E1312" s="101" t="s">
        <v>347</v>
      </c>
      <c r="F1312" s="101" t="s">
        <v>1063</v>
      </c>
      <c r="G1312" s="101" t="s">
        <v>10956</v>
      </c>
    </row>
    <row r="1313" spans="1:7">
      <c r="A1313" s="100">
        <v>1312</v>
      </c>
      <c r="B1313" s="101" t="s">
        <v>6948</v>
      </c>
      <c r="C1313" s="101" t="s">
        <v>6949</v>
      </c>
      <c r="D1313" s="101" t="s">
        <v>139</v>
      </c>
      <c r="E1313" s="101" t="s">
        <v>182</v>
      </c>
      <c r="F1313" s="101" t="s">
        <v>119</v>
      </c>
      <c r="G1313" s="101" t="s">
        <v>10956</v>
      </c>
    </row>
    <row r="1314" spans="1:7">
      <c r="A1314" s="100">
        <v>1313</v>
      </c>
      <c r="B1314" s="101" t="s">
        <v>6950</v>
      </c>
      <c r="C1314" s="101" t="s">
        <v>6951</v>
      </c>
      <c r="D1314" s="101" t="s">
        <v>143</v>
      </c>
      <c r="E1314" s="101" t="s">
        <v>144</v>
      </c>
      <c r="F1314" s="101" t="s">
        <v>119</v>
      </c>
      <c r="G1314" s="101" t="s">
        <v>10956</v>
      </c>
    </row>
    <row r="1315" spans="1:7">
      <c r="A1315" s="100">
        <v>1314</v>
      </c>
      <c r="B1315" s="101" t="s">
        <v>1254</v>
      </c>
      <c r="C1315" s="101" t="s">
        <v>1255</v>
      </c>
      <c r="D1315" s="101" t="s">
        <v>139</v>
      </c>
      <c r="E1315" s="101" t="s">
        <v>178</v>
      </c>
      <c r="F1315" s="101" t="s">
        <v>119</v>
      </c>
      <c r="G1315" s="101" t="s">
        <v>5848</v>
      </c>
    </row>
    <row r="1316" spans="1:7">
      <c r="A1316" s="100">
        <v>1315</v>
      </c>
      <c r="B1316" s="101" t="s">
        <v>6952</v>
      </c>
      <c r="C1316" s="101" t="s">
        <v>6953</v>
      </c>
      <c r="D1316" s="101" t="s">
        <v>165</v>
      </c>
      <c r="E1316" s="101" t="s">
        <v>194</v>
      </c>
      <c r="F1316" s="101" t="s">
        <v>119</v>
      </c>
      <c r="G1316" s="101" t="s">
        <v>10956</v>
      </c>
    </row>
    <row r="1317" spans="1:7">
      <c r="A1317" s="100">
        <v>1316</v>
      </c>
      <c r="B1317" s="101" t="s">
        <v>6954</v>
      </c>
      <c r="C1317" s="101" t="s">
        <v>6955</v>
      </c>
      <c r="D1317" s="101" t="s">
        <v>126</v>
      </c>
      <c r="E1317" s="101" t="s">
        <v>1454</v>
      </c>
      <c r="F1317" s="101" t="s">
        <v>119</v>
      </c>
      <c r="G1317" s="101" t="s">
        <v>10956</v>
      </c>
    </row>
    <row r="1318" spans="1:7">
      <c r="A1318" s="100">
        <v>1317</v>
      </c>
      <c r="B1318" s="101" t="s">
        <v>6956</v>
      </c>
      <c r="C1318" s="101" t="s">
        <v>12400</v>
      </c>
      <c r="D1318" s="101" t="s">
        <v>117</v>
      </c>
      <c r="E1318" s="101" t="s">
        <v>1277</v>
      </c>
      <c r="F1318" s="101" t="s">
        <v>119</v>
      </c>
      <c r="G1318" s="101" t="s">
        <v>10956</v>
      </c>
    </row>
    <row r="1319" spans="1:7">
      <c r="A1319" s="100">
        <v>1318</v>
      </c>
      <c r="B1319" s="101" t="s">
        <v>1256</v>
      </c>
      <c r="C1319" s="101" t="s">
        <v>1257</v>
      </c>
      <c r="D1319" s="101" t="s">
        <v>122</v>
      </c>
      <c r="E1319" s="101" t="s">
        <v>377</v>
      </c>
      <c r="F1319" s="101" t="s">
        <v>119</v>
      </c>
      <c r="G1319" s="101" t="s">
        <v>5848</v>
      </c>
    </row>
    <row r="1320" spans="1:7">
      <c r="A1320" s="100">
        <v>1319</v>
      </c>
      <c r="B1320" s="101" t="s">
        <v>1258</v>
      </c>
      <c r="C1320" s="101" t="s">
        <v>1259</v>
      </c>
      <c r="D1320" s="101" t="s">
        <v>126</v>
      </c>
      <c r="E1320" s="101" t="s">
        <v>1260</v>
      </c>
      <c r="F1320" s="101" t="s">
        <v>119</v>
      </c>
      <c r="G1320" s="101" t="s">
        <v>5848</v>
      </c>
    </row>
    <row r="1321" spans="1:7">
      <c r="A1321" s="100">
        <v>1320</v>
      </c>
      <c r="B1321" s="101" t="s">
        <v>1261</v>
      </c>
      <c r="C1321" s="101" t="s">
        <v>1262</v>
      </c>
      <c r="D1321" s="101" t="s">
        <v>151</v>
      </c>
      <c r="E1321" s="101" t="s">
        <v>217</v>
      </c>
      <c r="F1321" s="101" t="s">
        <v>119</v>
      </c>
      <c r="G1321" s="101" t="s">
        <v>5848</v>
      </c>
    </row>
    <row r="1322" spans="1:7">
      <c r="A1322" s="100">
        <v>1321</v>
      </c>
      <c r="B1322" s="101" t="s">
        <v>11119</v>
      </c>
      <c r="C1322" s="101" t="s">
        <v>11120</v>
      </c>
      <c r="D1322" s="101" t="s">
        <v>122</v>
      </c>
      <c r="E1322" s="101" t="s">
        <v>451</v>
      </c>
      <c r="F1322" s="101" t="s">
        <v>119</v>
      </c>
      <c r="G1322" s="101" t="s">
        <v>11834</v>
      </c>
    </row>
    <row r="1323" spans="1:7">
      <c r="A1323" s="100">
        <v>1322</v>
      </c>
      <c r="B1323" s="101" t="s">
        <v>12401</v>
      </c>
      <c r="C1323" s="101" t="s">
        <v>12402</v>
      </c>
      <c r="D1323" s="101" t="s">
        <v>139</v>
      </c>
      <c r="E1323" s="101" t="s">
        <v>227</v>
      </c>
      <c r="F1323" s="101" t="s">
        <v>119</v>
      </c>
      <c r="G1323" s="101" t="s">
        <v>5848</v>
      </c>
    </row>
    <row r="1324" spans="1:7">
      <c r="A1324" s="100">
        <v>1323</v>
      </c>
      <c r="B1324" s="101" t="s">
        <v>1263</v>
      </c>
      <c r="C1324" s="101" t="s">
        <v>1264</v>
      </c>
      <c r="D1324" s="101" t="s">
        <v>1001</v>
      </c>
      <c r="E1324" s="101" t="s">
        <v>1001</v>
      </c>
      <c r="F1324" s="101" t="s">
        <v>119</v>
      </c>
      <c r="G1324" s="101" t="s">
        <v>5848</v>
      </c>
    </row>
    <row r="1325" spans="1:7">
      <c r="A1325" s="100">
        <v>1324</v>
      </c>
      <c r="B1325" s="101" t="s">
        <v>6957</v>
      </c>
      <c r="C1325" s="101" t="s">
        <v>6958</v>
      </c>
      <c r="D1325" s="101" t="s">
        <v>126</v>
      </c>
      <c r="E1325" s="101" t="s">
        <v>459</v>
      </c>
      <c r="F1325" s="101" t="s">
        <v>119</v>
      </c>
      <c r="G1325" s="101" t="s">
        <v>10956</v>
      </c>
    </row>
    <row r="1326" spans="1:7">
      <c r="A1326" s="100">
        <v>1325</v>
      </c>
      <c r="B1326" s="101" t="s">
        <v>6959</v>
      </c>
      <c r="C1326" s="101" t="s">
        <v>6960</v>
      </c>
      <c r="D1326" s="101" t="s">
        <v>126</v>
      </c>
      <c r="E1326" s="101" t="s">
        <v>200</v>
      </c>
      <c r="F1326" s="101" t="s">
        <v>119</v>
      </c>
      <c r="G1326" s="101" t="s">
        <v>10956</v>
      </c>
    </row>
    <row r="1327" spans="1:7">
      <c r="A1327" s="100">
        <v>1326</v>
      </c>
      <c r="B1327" s="101" t="s">
        <v>6961</v>
      </c>
      <c r="C1327" s="101" t="s">
        <v>6962</v>
      </c>
      <c r="D1327" s="101" t="s">
        <v>117</v>
      </c>
      <c r="E1327" s="101" t="s">
        <v>2613</v>
      </c>
      <c r="F1327" s="101" t="s">
        <v>119</v>
      </c>
      <c r="G1327" s="101" t="s">
        <v>10956</v>
      </c>
    </row>
    <row r="1328" spans="1:7">
      <c r="A1328" s="100">
        <v>1327</v>
      </c>
      <c r="B1328" s="101" t="s">
        <v>12403</v>
      </c>
      <c r="C1328" s="101" t="s">
        <v>12404</v>
      </c>
      <c r="D1328" s="101" t="s">
        <v>139</v>
      </c>
      <c r="E1328" s="101" t="s">
        <v>227</v>
      </c>
      <c r="F1328" s="101" t="s">
        <v>119</v>
      </c>
      <c r="G1328" s="101" t="s">
        <v>5848</v>
      </c>
    </row>
    <row r="1329" spans="1:7">
      <c r="A1329" s="100">
        <v>1328</v>
      </c>
      <c r="B1329" s="101" t="s">
        <v>6963</v>
      </c>
      <c r="C1329" s="101" t="s">
        <v>6964</v>
      </c>
      <c r="D1329" s="101" t="s">
        <v>139</v>
      </c>
      <c r="E1329" s="101" t="s">
        <v>996</v>
      </c>
      <c r="F1329" s="101" t="s">
        <v>119</v>
      </c>
      <c r="G1329" s="101" t="s">
        <v>10956</v>
      </c>
    </row>
    <row r="1330" spans="1:7">
      <c r="A1330" s="100">
        <v>1329</v>
      </c>
      <c r="B1330" s="101" t="s">
        <v>12405</v>
      </c>
      <c r="C1330" s="101" t="s">
        <v>12406</v>
      </c>
      <c r="D1330" s="101" t="s">
        <v>139</v>
      </c>
      <c r="E1330" s="101" t="s">
        <v>227</v>
      </c>
      <c r="F1330" s="101" t="s">
        <v>119</v>
      </c>
      <c r="G1330" s="101" t="s">
        <v>5848</v>
      </c>
    </row>
    <row r="1331" spans="1:7">
      <c r="A1331" s="100">
        <v>1330</v>
      </c>
      <c r="B1331" s="101" t="s">
        <v>12407</v>
      </c>
      <c r="C1331" s="101" t="s">
        <v>12408</v>
      </c>
      <c r="D1331" s="101" t="s">
        <v>139</v>
      </c>
      <c r="E1331" s="101" t="s">
        <v>227</v>
      </c>
      <c r="F1331" s="101" t="s">
        <v>119</v>
      </c>
      <c r="G1331" s="101" t="s">
        <v>5848</v>
      </c>
    </row>
    <row r="1332" spans="1:7">
      <c r="A1332" s="100">
        <v>1331</v>
      </c>
      <c r="B1332" s="101" t="s">
        <v>11121</v>
      </c>
      <c r="C1332" s="101" t="s">
        <v>12409</v>
      </c>
      <c r="D1332" s="101" t="s">
        <v>151</v>
      </c>
      <c r="E1332" s="101" t="s">
        <v>571</v>
      </c>
      <c r="F1332" s="101" t="s">
        <v>119</v>
      </c>
      <c r="G1332" s="101" t="s">
        <v>11834</v>
      </c>
    </row>
    <row r="1333" spans="1:7">
      <c r="A1333" s="100">
        <v>1332</v>
      </c>
      <c r="B1333" s="101" t="s">
        <v>1265</v>
      </c>
      <c r="C1333" s="101" t="s">
        <v>12410</v>
      </c>
      <c r="D1333" s="101" t="s">
        <v>139</v>
      </c>
      <c r="E1333" s="101" t="s">
        <v>337</v>
      </c>
      <c r="F1333" s="101" t="s">
        <v>119</v>
      </c>
      <c r="G1333" s="101" t="s">
        <v>5848</v>
      </c>
    </row>
    <row r="1334" spans="1:7">
      <c r="A1334" s="100">
        <v>1333</v>
      </c>
      <c r="B1334" s="101" t="s">
        <v>6965</v>
      </c>
      <c r="C1334" s="101" t="s">
        <v>6966</v>
      </c>
      <c r="D1334" s="101" t="s">
        <v>165</v>
      </c>
      <c r="E1334" s="101" t="s">
        <v>194</v>
      </c>
      <c r="F1334" s="101" t="s">
        <v>119</v>
      </c>
      <c r="G1334" s="101" t="s">
        <v>10956</v>
      </c>
    </row>
    <row r="1335" spans="1:7">
      <c r="A1335" s="100">
        <v>1334</v>
      </c>
      <c r="B1335" s="101" t="s">
        <v>6967</v>
      </c>
      <c r="C1335" s="101" t="s">
        <v>6968</v>
      </c>
      <c r="D1335" s="101" t="s">
        <v>143</v>
      </c>
      <c r="E1335" s="101" t="s">
        <v>586</v>
      </c>
      <c r="F1335" s="101" t="s">
        <v>119</v>
      </c>
      <c r="G1335" s="101" t="s">
        <v>10956</v>
      </c>
    </row>
    <row r="1336" spans="1:7">
      <c r="A1336" s="100">
        <v>1335</v>
      </c>
      <c r="B1336" s="101" t="s">
        <v>6969</v>
      </c>
      <c r="C1336" s="101" t="s">
        <v>6970</v>
      </c>
      <c r="D1336" s="101" t="s">
        <v>122</v>
      </c>
      <c r="E1336" s="101" t="s">
        <v>436</v>
      </c>
      <c r="F1336" s="101" t="s">
        <v>119</v>
      </c>
      <c r="G1336" s="101" t="s">
        <v>10956</v>
      </c>
    </row>
    <row r="1337" spans="1:7">
      <c r="A1337" s="100">
        <v>1336</v>
      </c>
      <c r="B1337" s="101" t="s">
        <v>6971</v>
      </c>
      <c r="C1337" s="101" t="s">
        <v>6972</v>
      </c>
      <c r="D1337" s="101" t="s">
        <v>117</v>
      </c>
      <c r="E1337" s="101" t="s">
        <v>499</v>
      </c>
      <c r="F1337" s="101" t="s">
        <v>119</v>
      </c>
      <c r="G1337" s="101" t="s">
        <v>10956</v>
      </c>
    </row>
    <row r="1338" spans="1:7">
      <c r="A1338" s="100">
        <v>1337</v>
      </c>
      <c r="B1338" s="101" t="s">
        <v>12411</v>
      </c>
      <c r="C1338" s="101" t="s">
        <v>12412</v>
      </c>
      <c r="D1338" s="101" t="s">
        <v>143</v>
      </c>
      <c r="E1338" s="101" t="s">
        <v>144</v>
      </c>
      <c r="F1338" s="101" t="s">
        <v>188</v>
      </c>
      <c r="G1338" s="101" t="s">
        <v>10956</v>
      </c>
    </row>
    <row r="1339" spans="1:7">
      <c r="A1339" s="100">
        <v>1338</v>
      </c>
      <c r="B1339" s="101" t="s">
        <v>6973</v>
      </c>
      <c r="C1339" s="101" t="s">
        <v>6974</v>
      </c>
      <c r="D1339" s="101" t="s">
        <v>151</v>
      </c>
      <c r="E1339" s="101" t="s">
        <v>217</v>
      </c>
      <c r="F1339" s="101" t="s">
        <v>687</v>
      </c>
      <c r="G1339" s="101" t="s">
        <v>10956</v>
      </c>
    </row>
    <row r="1340" spans="1:7">
      <c r="A1340" s="100">
        <v>1339</v>
      </c>
      <c r="B1340" s="101" t="s">
        <v>11122</v>
      </c>
      <c r="C1340" s="101" t="s">
        <v>11123</v>
      </c>
      <c r="D1340" s="101" t="s">
        <v>139</v>
      </c>
      <c r="E1340" s="101" t="s">
        <v>273</v>
      </c>
      <c r="F1340" s="101" t="s">
        <v>119</v>
      </c>
      <c r="G1340" s="101" t="s">
        <v>11834</v>
      </c>
    </row>
    <row r="1341" spans="1:7">
      <c r="A1341" s="100">
        <v>1340</v>
      </c>
      <c r="B1341" s="101" t="s">
        <v>6975</v>
      </c>
      <c r="C1341" s="101" t="s">
        <v>6976</v>
      </c>
      <c r="D1341" s="101" t="s">
        <v>139</v>
      </c>
      <c r="E1341" s="101" t="s">
        <v>622</v>
      </c>
      <c r="F1341" s="101" t="s">
        <v>119</v>
      </c>
      <c r="G1341" s="101" t="s">
        <v>10956</v>
      </c>
    </row>
    <row r="1342" spans="1:7">
      <c r="A1342" s="100">
        <v>1341</v>
      </c>
      <c r="B1342" s="101" t="s">
        <v>1266</v>
      </c>
      <c r="C1342" s="101" t="s">
        <v>1267</v>
      </c>
      <c r="D1342" s="101" t="s">
        <v>143</v>
      </c>
      <c r="E1342" s="101" t="s">
        <v>1268</v>
      </c>
      <c r="F1342" s="101" t="s">
        <v>201</v>
      </c>
      <c r="G1342" s="101" t="s">
        <v>5848</v>
      </c>
    </row>
    <row r="1343" spans="1:7">
      <c r="A1343" s="100">
        <v>1342</v>
      </c>
      <c r="B1343" s="101" t="s">
        <v>1269</v>
      </c>
      <c r="C1343" s="101" t="s">
        <v>1270</v>
      </c>
      <c r="D1343" s="101" t="s">
        <v>151</v>
      </c>
      <c r="E1343" s="101" t="s">
        <v>1271</v>
      </c>
      <c r="F1343" s="101" t="s">
        <v>119</v>
      </c>
      <c r="G1343" s="101" t="s">
        <v>5848</v>
      </c>
    </row>
    <row r="1344" spans="1:7">
      <c r="A1344" s="100">
        <v>1343</v>
      </c>
      <c r="B1344" s="101" t="s">
        <v>6977</v>
      </c>
      <c r="C1344" s="101" t="s">
        <v>6978</v>
      </c>
      <c r="D1344" s="101" t="s">
        <v>117</v>
      </c>
      <c r="E1344" s="101" t="s">
        <v>5888</v>
      </c>
      <c r="F1344" s="101" t="s">
        <v>188</v>
      </c>
      <c r="G1344" s="101" t="s">
        <v>10956</v>
      </c>
    </row>
    <row r="1345" spans="1:7">
      <c r="A1345" s="100">
        <v>1344</v>
      </c>
      <c r="B1345" s="101" t="s">
        <v>6979</v>
      </c>
      <c r="C1345" s="101" t="s">
        <v>6980</v>
      </c>
      <c r="D1345" s="101" t="s">
        <v>165</v>
      </c>
      <c r="E1345" s="101" t="s">
        <v>417</v>
      </c>
      <c r="F1345" s="101" t="s">
        <v>119</v>
      </c>
      <c r="G1345" s="101" t="s">
        <v>10956</v>
      </c>
    </row>
    <row r="1346" spans="1:7">
      <c r="A1346" s="100">
        <v>1345</v>
      </c>
      <c r="B1346" s="101" t="s">
        <v>1272</v>
      </c>
      <c r="C1346" s="101" t="s">
        <v>1273</v>
      </c>
      <c r="D1346" s="101" t="s">
        <v>122</v>
      </c>
      <c r="E1346" s="101" t="s">
        <v>436</v>
      </c>
      <c r="F1346" s="101" t="s">
        <v>119</v>
      </c>
      <c r="G1346" s="101" t="s">
        <v>5848</v>
      </c>
    </row>
    <row r="1347" spans="1:7">
      <c r="A1347" s="100">
        <v>1346</v>
      </c>
      <c r="B1347" s="101" t="s">
        <v>1274</v>
      </c>
      <c r="C1347" s="101" t="s">
        <v>12413</v>
      </c>
      <c r="D1347" s="101" t="s">
        <v>165</v>
      </c>
      <c r="E1347" s="101" t="s">
        <v>417</v>
      </c>
      <c r="F1347" s="101" t="s">
        <v>119</v>
      </c>
      <c r="G1347" s="101" t="s">
        <v>5848</v>
      </c>
    </row>
    <row r="1348" spans="1:7">
      <c r="A1348" s="100">
        <v>1347</v>
      </c>
      <c r="B1348" s="101" t="s">
        <v>1275</v>
      </c>
      <c r="C1348" s="101" t="s">
        <v>1276</v>
      </c>
      <c r="D1348" s="101" t="s">
        <v>117</v>
      </c>
      <c r="E1348" s="101" t="s">
        <v>1277</v>
      </c>
      <c r="F1348" s="101" t="s">
        <v>119</v>
      </c>
      <c r="G1348" s="101" t="s">
        <v>5848</v>
      </c>
    </row>
    <row r="1349" spans="1:7">
      <c r="A1349" s="100">
        <v>1348</v>
      </c>
      <c r="B1349" s="101" t="s">
        <v>12414</v>
      </c>
      <c r="C1349" s="101" t="s">
        <v>12415</v>
      </c>
      <c r="D1349" s="101" t="s">
        <v>165</v>
      </c>
      <c r="E1349" s="101" t="s">
        <v>166</v>
      </c>
      <c r="F1349" s="101" t="s">
        <v>119</v>
      </c>
      <c r="G1349" s="101" t="s">
        <v>11834</v>
      </c>
    </row>
    <row r="1350" spans="1:7">
      <c r="A1350" s="100">
        <v>1349</v>
      </c>
      <c r="B1350" s="101" t="s">
        <v>6981</v>
      </c>
      <c r="C1350" s="101" t="s">
        <v>6982</v>
      </c>
      <c r="D1350" s="101" t="s">
        <v>165</v>
      </c>
      <c r="E1350" s="101" t="s">
        <v>285</v>
      </c>
      <c r="F1350" s="101" t="s">
        <v>136</v>
      </c>
      <c r="G1350" s="101" t="s">
        <v>10956</v>
      </c>
    </row>
    <row r="1351" spans="1:7">
      <c r="A1351" s="100">
        <v>1350</v>
      </c>
      <c r="B1351" s="101" t="s">
        <v>6983</v>
      </c>
      <c r="C1351" s="101" t="s">
        <v>6984</v>
      </c>
      <c r="D1351" s="101" t="s">
        <v>126</v>
      </c>
      <c r="E1351" s="101" t="s">
        <v>155</v>
      </c>
      <c r="F1351" s="101" t="s">
        <v>119</v>
      </c>
      <c r="G1351" s="101" t="s">
        <v>10956</v>
      </c>
    </row>
    <row r="1352" spans="1:7">
      <c r="A1352" s="100">
        <v>1351</v>
      </c>
      <c r="B1352" s="101" t="s">
        <v>6985</v>
      </c>
      <c r="C1352" s="101" t="s">
        <v>6986</v>
      </c>
      <c r="D1352" s="101" t="s">
        <v>117</v>
      </c>
      <c r="E1352" s="101" t="s">
        <v>367</v>
      </c>
      <c r="F1352" s="101" t="s">
        <v>881</v>
      </c>
      <c r="G1352" s="101" t="s">
        <v>10956</v>
      </c>
    </row>
    <row r="1353" spans="1:7">
      <c r="A1353" s="100">
        <v>1352</v>
      </c>
      <c r="B1353" s="101" t="s">
        <v>6987</v>
      </c>
      <c r="C1353" s="101" t="s">
        <v>6988</v>
      </c>
      <c r="D1353" s="101" t="s">
        <v>151</v>
      </c>
      <c r="E1353" s="101" t="s">
        <v>924</v>
      </c>
      <c r="F1353" s="101" t="s">
        <v>119</v>
      </c>
      <c r="G1353" s="101" t="s">
        <v>10956</v>
      </c>
    </row>
    <row r="1354" spans="1:7">
      <c r="A1354" s="100">
        <v>1353</v>
      </c>
      <c r="B1354" s="101" t="s">
        <v>1278</v>
      </c>
      <c r="C1354" s="101" t="s">
        <v>12416</v>
      </c>
      <c r="D1354" s="101" t="s">
        <v>122</v>
      </c>
      <c r="E1354" s="101" t="s">
        <v>377</v>
      </c>
      <c r="F1354" s="101" t="s">
        <v>119</v>
      </c>
      <c r="G1354" s="101" t="s">
        <v>5848</v>
      </c>
    </row>
    <row r="1355" spans="1:7">
      <c r="A1355" s="100">
        <v>1354</v>
      </c>
      <c r="B1355" s="101" t="s">
        <v>6989</v>
      </c>
      <c r="C1355" s="101" t="s">
        <v>6990</v>
      </c>
      <c r="D1355" s="101" t="s">
        <v>139</v>
      </c>
      <c r="E1355" s="101" t="s">
        <v>622</v>
      </c>
      <c r="F1355" s="101" t="s">
        <v>119</v>
      </c>
      <c r="G1355" s="101" t="s">
        <v>10956</v>
      </c>
    </row>
    <row r="1356" spans="1:7">
      <c r="A1356" s="100">
        <v>1355</v>
      </c>
      <c r="B1356" s="101" t="s">
        <v>6991</v>
      </c>
      <c r="C1356" s="101" t="s">
        <v>6992</v>
      </c>
      <c r="D1356" s="101" t="s">
        <v>126</v>
      </c>
      <c r="E1356" s="101" t="s">
        <v>3107</v>
      </c>
      <c r="F1356" s="101" t="s">
        <v>119</v>
      </c>
      <c r="G1356" s="101" t="s">
        <v>10956</v>
      </c>
    </row>
    <row r="1357" spans="1:7">
      <c r="A1357" s="100">
        <v>1356</v>
      </c>
      <c r="B1357" s="101" t="s">
        <v>1279</v>
      </c>
      <c r="C1357" s="101" t="s">
        <v>1280</v>
      </c>
      <c r="D1357" s="101" t="s">
        <v>122</v>
      </c>
      <c r="E1357" s="101" t="s">
        <v>347</v>
      </c>
      <c r="F1357" s="101" t="s">
        <v>119</v>
      </c>
      <c r="G1357" s="101" t="s">
        <v>5848</v>
      </c>
    </row>
    <row r="1358" spans="1:7">
      <c r="A1358" s="100">
        <v>1357</v>
      </c>
      <c r="B1358" s="101" t="s">
        <v>1281</v>
      </c>
      <c r="C1358" s="101" t="s">
        <v>1282</v>
      </c>
      <c r="D1358" s="101" t="s">
        <v>122</v>
      </c>
      <c r="E1358" s="101" t="s">
        <v>135</v>
      </c>
      <c r="F1358" s="101" t="s">
        <v>119</v>
      </c>
      <c r="G1358" s="101" t="s">
        <v>5848</v>
      </c>
    </row>
    <row r="1359" spans="1:7">
      <c r="A1359" s="100">
        <v>1358</v>
      </c>
      <c r="B1359" s="101" t="s">
        <v>6993</v>
      </c>
      <c r="C1359" s="101" t="s">
        <v>12417</v>
      </c>
      <c r="D1359" s="101" t="s">
        <v>143</v>
      </c>
      <c r="E1359" s="101" t="s">
        <v>144</v>
      </c>
      <c r="F1359" s="101" t="s">
        <v>188</v>
      </c>
      <c r="G1359" s="101" t="s">
        <v>10956</v>
      </c>
    </row>
    <row r="1360" spans="1:7">
      <c r="A1360" s="100">
        <v>1359</v>
      </c>
      <c r="B1360" s="101" t="s">
        <v>6994</v>
      </c>
      <c r="C1360" s="101" t="s">
        <v>6995</v>
      </c>
      <c r="D1360" s="101" t="s">
        <v>165</v>
      </c>
      <c r="E1360" s="101" t="s">
        <v>417</v>
      </c>
      <c r="F1360" s="101" t="s">
        <v>119</v>
      </c>
      <c r="G1360" s="101" t="s">
        <v>10956</v>
      </c>
    </row>
    <row r="1361" spans="1:7">
      <c r="A1361" s="100">
        <v>1360</v>
      </c>
      <c r="B1361" s="101" t="s">
        <v>6996</v>
      </c>
      <c r="C1361" s="101" t="s">
        <v>6997</v>
      </c>
      <c r="D1361" s="101" t="s">
        <v>117</v>
      </c>
      <c r="E1361" s="101" t="s">
        <v>3337</v>
      </c>
      <c r="F1361" s="101" t="s">
        <v>119</v>
      </c>
      <c r="G1361" s="101" t="s">
        <v>10956</v>
      </c>
    </row>
    <row r="1362" spans="1:7">
      <c r="A1362" s="100">
        <v>1361</v>
      </c>
      <c r="B1362" s="101" t="s">
        <v>11124</v>
      </c>
      <c r="C1362" s="101" t="s">
        <v>11125</v>
      </c>
      <c r="D1362" s="101" t="s">
        <v>126</v>
      </c>
      <c r="E1362" s="101" t="s">
        <v>2400</v>
      </c>
      <c r="F1362" s="101" t="s">
        <v>119</v>
      </c>
      <c r="G1362" s="101" t="s">
        <v>11834</v>
      </c>
    </row>
    <row r="1363" spans="1:7">
      <c r="A1363" s="100">
        <v>1362</v>
      </c>
      <c r="B1363" s="101" t="s">
        <v>6998</v>
      </c>
      <c r="C1363" s="101" t="s">
        <v>12418</v>
      </c>
      <c r="D1363" s="101" t="s">
        <v>139</v>
      </c>
      <c r="E1363" s="101" t="s">
        <v>337</v>
      </c>
      <c r="F1363" s="101" t="s">
        <v>119</v>
      </c>
      <c r="G1363" s="101" t="s">
        <v>10956</v>
      </c>
    </row>
    <row r="1364" spans="1:7">
      <c r="A1364" s="100">
        <v>1363</v>
      </c>
      <c r="B1364" s="101" t="s">
        <v>12419</v>
      </c>
      <c r="C1364" s="101" t="s">
        <v>12420</v>
      </c>
      <c r="D1364" s="101" t="s">
        <v>126</v>
      </c>
      <c r="E1364" s="101" t="s">
        <v>5041</v>
      </c>
      <c r="F1364" s="101" t="s">
        <v>119</v>
      </c>
      <c r="G1364" s="101" t="s">
        <v>11834</v>
      </c>
    </row>
    <row r="1365" spans="1:7">
      <c r="A1365" s="100">
        <v>1364</v>
      </c>
      <c r="B1365" s="101" t="s">
        <v>6999</v>
      </c>
      <c r="C1365" s="101" t="s">
        <v>7000</v>
      </c>
      <c r="D1365" s="101" t="s">
        <v>126</v>
      </c>
      <c r="E1365" s="101" t="s">
        <v>888</v>
      </c>
      <c r="F1365" s="101" t="s">
        <v>119</v>
      </c>
      <c r="G1365" s="101" t="s">
        <v>10956</v>
      </c>
    </row>
    <row r="1366" spans="1:7">
      <c r="A1366" s="100">
        <v>1365</v>
      </c>
      <c r="B1366" s="101" t="s">
        <v>7001</v>
      </c>
      <c r="C1366" s="101" t="s">
        <v>7002</v>
      </c>
      <c r="D1366" s="101" t="s">
        <v>151</v>
      </c>
      <c r="E1366" s="101" t="s">
        <v>1271</v>
      </c>
      <c r="F1366" s="101" t="s">
        <v>119</v>
      </c>
      <c r="G1366" s="101" t="s">
        <v>10956</v>
      </c>
    </row>
    <row r="1367" spans="1:7">
      <c r="A1367" s="100">
        <v>1366</v>
      </c>
      <c r="B1367" s="101" t="s">
        <v>7003</v>
      </c>
      <c r="C1367" s="101" t="s">
        <v>7004</v>
      </c>
      <c r="D1367" s="101" t="s">
        <v>165</v>
      </c>
      <c r="E1367" s="101" t="s">
        <v>417</v>
      </c>
      <c r="F1367" s="101" t="s">
        <v>238</v>
      </c>
      <c r="G1367" s="101" t="s">
        <v>10956</v>
      </c>
    </row>
    <row r="1368" spans="1:7">
      <c r="A1368" s="100">
        <v>1367</v>
      </c>
      <c r="B1368" s="101" t="s">
        <v>1283</v>
      </c>
      <c r="C1368" s="101" t="s">
        <v>1284</v>
      </c>
      <c r="D1368" s="101" t="s">
        <v>165</v>
      </c>
      <c r="E1368" s="101" t="s">
        <v>1285</v>
      </c>
      <c r="F1368" s="101" t="s">
        <v>119</v>
      </c>
      <c r="G1368" s="101" t="s">
        <v>5848</v>
      </c>
    </row>
    <row r="1369" spans="1:7">
      <c r="A1369" s="100">
        <v>1368</v>
      </c>
      <c r="B1369" s="101" t="s">
        <v>7005</v>
      </c>
      <c r="C1369" s="101" t="s">
        <v>12421</v>
      </c>
      <c r="D1369" s="101" t="s">
        <v>117</v>
      </c>
      <c r="E1369" s="101" t="s">
        <v>1341</v>
      </c>
      <c r="F1369" s="101" t="s">
        <v>201</v>
      </c>
      <c r="G1369" s="101" t="s">
        <v>10956</v>
      </c>
    </row>
    <row r="1370" spans="1:7">
      <c r="A1370" s="100">
        <v>1369</v>
      </c>
      <c r="B1370" s="101" t="s">
        <v>7006</v>
      </c>
      <c r="C1370" s="101" t="s">
        <v>7007</v>
      </c>
      <c r="D1370" s="101" t="s">
        <v>122</v>
      </c>
      <c r="E1370" s="101" t="s">
        <v>436</v>
      </c>
      <c r="F1370" s="101" t="s">
        <v>119</v>
      </c>
      <c r="G1370" s="101" t="s">
        <v>10956</v>
      </c>
    </row>
    <row r="1371" spans="1:7">
      <c r="A1371" s="100">
        <v>1370</v>
      </c>
      <c r="B1371" s="101" t="s">
        <v>1286</v>
      </c>
      <c r="C1371" s="101" t="s">
        <v>1287</v>
      </c>
      <c r="D1371" s="101" t="s">
        <v>139</v>
      </c>
      <c r="E1371" s="101" t="s">
        <v>316</v>
      </c>
      <c r="F1371" s="101" t="s">
        <v>145</v>
      </c>
      <c r="G1371" s="101" t="s">
        <v>5848</v>
      </c>
    </row>
    <row r="1372" spans="1:7">
      <c r="A1372" s="100">
        <v>1371</v>
      </c>
      <c r="B1372" s="101" t="s">
        <v>1288</v>
      </c>
      <c r="C1372" s="101" t="s">
        <v>1289</v>
      </c>
      <c r="D1372" s="101" t="s">
        <v>139</v>
      </c>
      <c r="E1372" s="101" t="s">
        <v>1290</v>
      </c>
      <c r="F1372" s="101" t="s">
        <v>119</v>
      </c>
      <c r="G1372" s="101" t="s">
        <v>5848</v>
      </c>
    </row>
    <row r="1373" spans="1:7">
      <c r="A1373" s="100">
        <v>1372</v>
      </c>
      <c r="B1373" s="101" t="s">
        <v>7008</v>
      </c>
      <c r="C1373" s="101" t="s">
        <v>7009</v>
      </c>
      <c r="D1373" s="101" t="s">
        <v>139</v>
      </c>
      <c r="E1373" s="101" t="s">
        <v>258</v>
      </c>
      <c r="F1373" s="101" t="s">
        <v>119</v>
      </c>
      <c r="G1373" s="101" t="s">
        <v>10956</v>
      </c>
    </row>
    <row r="1374" spans="1:7">
      <c r="A1374" s="100">
        <v>1373</v>
      </c>
      <c r="B1374" s="101" t="s">
        <v>7010</v>
      </c>
      <c r="C1374" s="101" t="s">
        <v>7011</v>
      </c>
      <c r="D1374" s="101" t="s">
        <v>139</v>
      </c>
      <c r="E1374" s="101" t="s">
        <v>258</v>
      </c>
      <c r="F1374" s="101" t="s">
        <v>119</v>
      </c>
      <c r="G1374" s="101" t="s">
        <v>10956</v>
      </c>
    </row>
    <row r="1375" spans="1:7">
      <c r="A1375" s="100">
        <v>1374</v>
      </c>
      <c r="B1375" s="101" t="s">
        <v>1291</v>
      </c>
      <c r="C1375" s="101" t="s">
        <v>1292</v>
      </c>
      <c r="D1375" s="101" t="s">
        <v>117</v>
      </c>
      <c r="E1375" s="101" t="s">
        <v>205</v>
      </c>
      <c r="F1375" s="101" t="s">
        <v>119</v>
      </c>
      <c r="G1375" s="101" t="s">
        <v>5848</v>
      </c>
    </row>
    <row r="1376" spans="1:7">
      <c r="A1376" s="100">
        <v>1375</v>
      </c>
      <c r="B1376" s="101" t="s">
        <v>7012</v>
      </c>
      <c r="C1376" s="101" t="s">
        <v>7013</v>
      </c>
      <c r="D1376" s="101" t="s">
        <v>151</v>
      </c>
      <c r="E1376" s="101" t="s">
        <v>2497</v>
      </c>
      <c r="F1376" s="101" t="s">
        <v>119</v>
      </c>
      <c r="G1376" s="101" t="s">
        <v>10956</v>
      </c>
    </row>
    <row r="1377" spans="1:7">
      <c r="A1377" s="100">
        <v>1376</v>
      </c>
      <c r="B1377" s="101" t="s">
        <v>7014</v>
      </c>
      <c r="C1377" s="101" t="s">
        <v>7015</v>
      </c>
      <c r="D1377" s="101" t="s">
        <v>117</v>
      </c>
      <c r="E1377" s="101" t="s">
        <v>3067</v>
      </c>
      <c r="F1377" s="101" t="s">
        <v>119</v>
      </c>
      <c r="G1377" s="101" t="s">
        <v>10956</v>
      </c>
    </row>
    <row r="1378" spans="1:7">
      <c r="A1378" s="100">
        <v>1377</v>
      </c>
      <c r="B1378" s="101" t="s">
        <v>1293</v>
      </c>
      <c r="C1378" s="101" t="s">
        <v>12422</v>
      </c>
      <c r="D1378" s="101" t="s">
        <v>139</v>
      </c>
      <c r="E1378" s="101" t="s">
        <v>227</v>
      </c>
      <c r="F1378" s="101" t="s">
        <v>119</v>
      </c>
      <c r="G1378" s="101" t="s">
        <v>5848</v>
      </c>
    </row>
    <row r="1379" spans="1:7">
      <c r="A1379" s="100">
        <v>1378</v>
      </c>
      <c r="B1379" s="101" t="s">
        <v>1294</v>
      </c>
      <c r="C1379" s="101" t="s">
        <v>1295</v>
      </c>
      <c r="D1379" s="101" t="s">
        <v>139</v>
      </c>
      <c r="E1379" s="101" t="s">
        <v>182</v>
      </c>
      <c r="F1379" s="101" t="s">
        <v>119</v>
      </c>
      <c r="G1379" s="101" t="s">
        <v>5848</v>
      </c>
    </row>
    <row r="1380" spans="1:7">
      <c r="A1380" s="100">
        <v>1379</v>
      </c>
      <c r="B1380" s="101" t="s">
        <v>7016</v>
      </c>
      <c r="C1380" s="101" t="s">
        <v>7017</v>
      </c>
      <c r="D1380" s="101" t="s">
        <v>139</v>
      </c>
      <c r="E1380" s="101" t="s">
        <v>943</v>
      </c>
      <c r="F1380" s="101" t="s">
        <v>119</v>
      </c>
      <c r="G1380" s="101" t="s">
        <v>10956</v>
      </c>
    </row>
    <row r="1381" spans="1:7">
      <c r="A1381" s="100">
        <v>1380</v>
      </c>
      <c r="B1381" s="101" t="s">
        <v>12423</v>
      </c>
      <c r="C1381" s="101" t="s">
        <v>12424</v>
      </c>
      <c r="D1381" s="101" t="s">
        <v>139</v>
      </c>
      <c r="E1381" s="101" t="s">
        <v>182</v>
      </c>
      <c r="F1381" s="101" t="s">
        <v>136</v>
      </c>
      <c r="G1381" s="101" t="s">
        <v>5848</v>
      </c>
    </row>
    <row r="1382" spans="1:7">
      <c r="A1382" s="100">
        <v>1381</v>
      </c>
      <c r="B1382" s="101" t="s">
        <v>7018</v>
      </c>
      <c r="C1382" s="101" t="s">
        <v>7019</v>
      </c>
      <c r="D1382" s="101" t="s">
        <v>126</v>
      </c>
      <c r="E1382" s="101" t="s">
        <v>159</v>
      </c>
      <c r="F1382" s="101" t="s">
        <v>119</v>
      </c>
      <c r="G1382" s="101" t="s">
        <v>10956</v>
      </c>
    </row>
    <row r="1383" spans="1:7">
      <c r="A1383" s="100">
        <v>1382</v>
      </c>
      <c r="B1383" s="101" t="s">
        <v>7020</v>
      </c>
      <c r="C1383" s="101" t="s">
        <v>7021</v>
      </c>
      <c r="D1383" s="101" t="s">
        <v>117</v>
      </c>
      <c r="E1383" s="101" t="s">
        <v>1277</v>
      </c>
      <c r="F1383" s="101" t="s">
        <v>119</v>
      </c>
      <c r="G1383" s="101" t="s">
        <v>10956</v>
      </c>
    </row>
    <row r="1384" spans="1:7">
      <c r="A1384" s="100">
        <v>1383</v>
      </c>
      <c r="B1384" s="101" t="s">
        <v>1296</v>
      </c>
      <c r="C1384" s="101" t="s">
        <v>1297</v>
      </c>
      <c r="D1384" s="101" t="s">
        <v>139</v>
      </c>
      <c r="E1384" s="101" t="s">
        <v>182</v>
      </c>
      <c r="F1384" s="101" t="s">
        <v>119</v>
      </c>
      <c r="G1384" s="101" t="s">
        <v>5848</v>
      </c>
    </row>
    <row r="1385" spans="1:7">
      <c r="A1385" s="100">
        <v>1384</v>
      </c>
      <c r="B1385" s="101" t="s">
        <v>7022</v>
      </c>
      <c r="C1385" s="101" t="s">
        <v>7023</v>
      </c>
      <c r="D1385" s="101" t="s">
        <v>139</v>
      </c>
      <c r="E1385" s="101" t="s">
        <v>1076</v>
      </c>
      <c r="F1385" s="101" t="s">
        <v>119</v>
      </c>
      <c r="G1385" s="101" t="s">
        <v>10956</v>
      </c>
    </row>
    <row r="1386" spans="1:7">
      <c r="A1386" s="100">
        <v>1385</v>
      </c>
      <c r="B1386" s="101" t="s">
        <v>7024</v>
      </c>
      <c r="C1386" s="101" t="s">
        <v>7025</v>
      </c>
      <c r="D1386" s="101" t="s">
        <v>165</v>
      </c>
      <c r="E1386" s="101" t="s">
        <v>1285</v>
      </c>
      <c r="F1386" s="101" t="s">
        <v>119</v>
      </c>
      <c r="G1386" s="101" t="s">
        <v>10956</v>
      </c>
    </row>
    <row r="1387" spans="1:7">
      <c r="A1387" s="100">
        <v>1386</v>
      </c>
      <c r="B1387" s="101" t="s">
        <v>7026</v>
      </c>
      <c r="C1387" s="101" t="s">
        <v>7027</v>
      </c>
      <c r="D1387" s="101" t="s">
        <v>117</v>
      </c>
      <c r="E1387" s="101" t="s">
        <v>3337</v>
      </c>
      <c r="F1387" s="101" t="s">
        <v>136</v>
      </c>
      <c r="G1387" s="101" t="s">
        <v>10956</v>
      </c>
    </row>
    <row r="1388" spans="1:7">
      <c r="A1388" s="100">
        <v>1387</v>
      </c>
      <c r="B1388" s="101" t="s">
        <v>1298</v>
      </c>
      <c r="C1388" s="101" t="s">
        <v>1299</v>
      </c>
      <c r="D1388" s="101" t="s">
        <v>139</v>
      </c>
      <c r="E1388" s="101" t="s">
        <v>227</v>
      </c>
      <c r="F1388" s="101" t="s">
        <v>119</v>
      </c>
      <c r="G1388" s="101" t="s">
        <v>5848</v>
      </c>
    </row>
    <row r="1389" spans="1:7">
      <c r="A1389" s="100">
        <v>1388</v>
      </c>
      <c r="B1389" s="101" t="s">
        <v>7028</v>
      </c>
      <c r="C1389" s="101" t="s">
        <v>7029</v>
      </c>
      <c r="D1389" s="101" t="s">
        <v>165</v>
      </c>
      <c r="E1389" s="101" t="s">
        <v>2567</v>
      </c>
      <c r="F1389" s="101" t="s">
        <v>188</v>
      </c>
      <c r="G1389" s="101" t="s">
        <v>10956</v>
      </c>
    </row>
    <row r="1390" spans="1:7">
      <c r="A1390" s="100">
        <v>1389</v>
      </c>
      <c r="B1390" s="101" t="s">
        <v>1300</v>
      </c>
      <c r="C1390" s="101" t="s">
        <v>1301</v>
      </c>
      <c r="D1390" s="101" t="s">
        <v>151</v>
      </c>
      <c r="E1390" s="101" t="s">
        <v>1302</v>
      </c>
      <c r="F1390" s="101" t="s">
        <v>119</v>
      </c>
      <c r="G1390" s="101" t="s">
        <v>5848</v>
      </c>
    </row>
    <row r="1391" spans="1:7">
      <c r="A1391" s="100">
        <v>1390</v>
      </c>
      <c r="B1391" s="101" t="s">
        <v>12425</v>
      </c>
      <c r="C1391" s="101" t="s">
        <v>12426</v>
      </c>
      <c r="D1391" s="101" t="s">
        <v>139</v>
      </c>
      <c r="E1391" s="101" t="s">
        <v>227</v>
      </c>
      <c r="F1391" s="101" t="s">
        <v>119</v>
      </c>
      <c r="G1391" s="101" t="s">
        <v>5848</v>
      </c>
    </row>
    <row r="1392" spans="1:7">
      <c r="A1392" s="100">
        <v>1391</v>
      </c>
      <c r="B1392" s="101" t="s">
        <v>12427</v>
      </c>
      <c r="C1392" s="101" t="s">
        <v>12428</v>
      </c>
      <c r="D1392" s="101" t="s">
        <v>139</v>
      </c>
      <c r="E1392" s="101" t="s">
        <v>227</v>
      </c>
      <c r="F1392" s="101" t="s">
        <v>119</v>
      </c>
      <c r="G1392" s="101" t="s">
        <v>5848</v>
      </c>
    </row>
    <row r="1393" spans="1:7">
      <c r="A1393" s="100">
        <v>1392</v>
      </c>
      <c r="B1393" s="101" t="s">
        <v>12429</v>
      </c>
      <c r="C1393" s="101" t="s">
        <v>12430</v>
      </c>
      <c r="D1393" s="101" t="s">
        <v>139</v>
      </c>
      <c r="E1393" s="101" t="s">
        <v>227</v>
      </c>
      <c r="F1393" s="101" t="s">
        <v>119</v>
      </c>
      <c r="G1393" s="101" t="s">
        <v>5848</v>
      </c>
    </row>
    <row r="1394" spans="1:7">
      <c r="A1394" s="100">
        <v>1393</v>
      </c>
      <c r="B1394" s="101" t="s">
        <v>7030</v>
      </c>
      <c r="C1394" s="101" t="s">
        <v>7031</v>
      </c>
      <c r="D1394" s="101" t="s">
        <v>139</v>
      </c>
      <c r="E1394" s="101" t="s">
        <v>943</v>
      </c>
      <c r="F1394" s="101" t="s">
        <v>119</v>
      </c>
      <c r="G1394" s="101" t="s">
        <v>10956</v>
      </c>
    </row>
    <row r="1395" spans="1:7">
      <c r="A1395" s="100">
        <v>1394</v>
      </c>
      <c r="B1395" s="101" t="s">
        <v>1303</v>
      </c>
      <c r="C1395" s="101" t="s">
        <v>1304</v>
      </c>
      <c r="D1395" s="101" t="s">
        <v>139</v>
      </c>
      <c r="E1395" s="101" t="s">
        <v>185</v>
      </c>
      <c r="F1395" s="101" t="s">
        <v>119</v>
      </c>
      <c r="G1395" s="101" t="s">
        <v>5848</v>
      </c>
    </row>
    <row r="1396" spans="1:7">
      <c r="A1396" s="100">
        <v>1395</v>
      </c>
      <c r="B1396" s="101" t="s">
        <v>7032</v>
      </c>
      <c r="C1396" s="101" t="s">
        <v>7033</v>
      </c>
      <c r="D1396" s="101" t="s">
        <v>117</v>
      </c>
      <c r="E1396" s="101" t="s">
        <v>1341</v>
      </c>
      <c r="F1396" s="101" t="s">
        <v>119</v>
      </c>
      <c r="G1396" s="101" t="s">
        <v>10956</v>
      </c>
    </row>
    <row r="1397" spans="1:7">
      <c r="A1397" s="100">
        <v>1396</v>
      </c>
      <c r="B1397" s="101" t="s">
        <v>1305</v>
      </c>
      <c r="C1397" s="101" t="s">
        <v>1306</v>
      </c>
      <c r="D1397" s="101" t="s">
        <v>139</v>
      </c>
      <c r="E1397" s="101" t="s">
        <v>273</v>
      </c>
      <c r="F1397" s="101" t="s">
        <v>119</v>
      </c>
      <c r="G1397" s="101" t="s">
        <v>5848</v>
      </c>
    </row>
    <row r="1398" spans="1:7">
      <c r="A1398" s="100">
        <v>1397</v>
      </c>
      <c r="B1398" s="101" t="s">
        <v>1307</v>
      </c>
      <c r="C1398" s="101" t="s">
        <v>1308</v>
      </c>
      <c r="D1398" s="101" t="s">
        <v>126</v>
      </c>
      <c r="E1398" s="101" t="s">
        <v>645</v>
      </c>
      <c r="F1398" s="101" t="s">
        <v>188</v>
      </c>
      <c r="G1398" s="101" t="s">
        <v>5848</v>
      </c>
    </row>
    <row r="1399" spans="1:7">
      <c r="A1399" s="100">
        <v>1398</v>
      </c>
      <c r="B1399" s="101" t="s">
        <v>1309</v>
      </c>
      <c r="C1399" s="101" t="s">
        <v>1310</v>
      </c>
      <c r="D1399" s="101" t="s">
        <v>126</v>
      </c>
      <c r="E1399" s="101" t="s">
        <v>159</v>
      </c>
      <c r="F1399" s="101" t="s">
        <v>119</v>
      </c>
      <c r="G1399" s="101" t="s">
        <v>5848</v>
      </c>
    </row>
    <row r="1400" spans="1:7">
      <c r="A1400" s="100">
        <v>1399</v>
      </c>
      <c r="B1400" s="101" t="s">
        <v>7034</v>
      </c>
      <c r="C1400" s="101" t="s">
        <v>7035</v>
      </c>
      <c r="D1400" s="101" t="s">
        <v>151</v>
      </c>
      <c r="E1400" s="101" t="s">
        <v>1414</v>
      </c>
      <c r="F1400" s="101" t="s">
        <v>119</v>
      </c>
      <c r="G1400" s="101" t="s">
        <v>10956</v>
      </c>
    </row>
    <row r="1401" spans="1:7">
      <c r="A1401" s="100">
        <v>1400</v>
      </c>
      <c r="B1401" s="101" t="s">
        <v>1311</v>
      </c>
      <c r="C1401" s="101" t="s">
        <v>1312</v>
      </c>
      <c r="D1401" s="101" t="s">
        <v>165</v>
      </c>
      <c r="E1401" s="101" t="s">
        <v>353</v>
      </c>
      <c r="F1401" s="101" t="s">
        <v>119</v>
      </c>
      <c r="G1401" s="101" t="s">
        <v>5848</v>
      </c>
    </row>
    <row r="1402" spans="1:7">
      <c r="A1402" s="100">
        <v>1401</v>
      </c>
      <c r="B1402" s="101" t="s">
        <v>7036</v>
      </c>
      <c r="C1402" s="101" t="s">
        <v>7037</v>
      </c>
      <c r="D1402" s="101" t="s">
        <v>117</v>
      </c>
      <c r="E1402" s="101" t="s">
        <v>2057</v>
      </c>
      <c r="F1402" s="101" t="s">
        <v>188</v>
      </c>
      <c r="G1402" s="101" t="s">
        <v>10956</v>
      </c>
    </row>
    <row r="1403" spans="1:7">
      <c r="A1403" s="100">
        <v>1402</v>
      </c>
      <c r="B1403" s="101" t="s">
        <v>1313</v>
      </c>
      <c r="C1403" s="101" t="s">
        <v>1314</v>
      </c>
      <c r="D1403" s="101" t="s">
        <v>126</v>
      </c>
      <c r="E1403" s="101" t="s">
        <v>1260</v>
      </c>
      <c r="F1403" s="101" t="s">
        <v>119</v>
      </c>
      <c r="G1403" s="101" t="s">
        <v>5848</v>
      </c>
    </row>
    <row r="1404" spans="1:7">
      <c r="A1404" s="100">
        <v>1403</v>
      </c>
      <c r="B1404" s="101" t="s">
        <v>7038</v>
      </c>
      <c r="C1404" s="101" t="s">
        <v>7039</v>
      </c>
      <c r="D1404" s="101" t="s">
        <v>139</v>
      </c>
      <c r="E1404" s="101" t="s">
        <v>354</v>
      </c>
      <c r="F1404" s="101" t="s">
        <v>119</v>
      </c>
      <c r="G1404" s="101" t="s">
        <v>10956</v>
      </c>
    </row>
    <row r="1405" spans="1:7">
      <c r="A1405" s="100">
        <v>1404</v>
      </c>
      <c r="B1405" s="101" t="s">
        <v>1315</v>
      </c>
      <c r="C1405" s="101" t="s">
        <v>1316</v>
      </c>
      <c r="D1405" s="101" t="s">
        <v>126</v>
      </c>
      <c r="E1405" s="101" t="s">
        <v>813</v>
      </c>
      <c r="F1405" s="101" t="s">
        <v>119</v>
      </c>
      <c r="G1405" s="101" t="s">
        <v>5848</v>
      </c>
    </row>
    <row r="1406" spans="1:7">
      <c r="A1406" s="100">
        <v>1405</v>
      </c>
      <c r="B1406" s="101" t="s">
        <v>1317</v>
      </c>
      <c r="C1406" s="101" t="s">
        <v>1318</v>
      </c>
      <c r="D1406" s="101" t="s">
        <v>139</v>
      </c>
      <c r="E1406" s="101" t="s">
        <v>211</v>
      </c>
      <c r="F1406" s="101" t="s">
        <v>119</v>
      </c>
      <c r="G1406" s="101" t="s">
        <v>5848</v>
      </c>
    </row>
    <row r="1407" spans="1:7">
      <c r="A1407" s="100">
        <v>1406</v>
      </c>
      <c r="B1407" s="101" t="s">
        <v>7040</v>
      </c>
      <c r="C1407" s="101" t="s">
        <v>12431</v>
      </c>
      <c r="D1407" s="101" t="s">
        <v>126</v>
      </c>
      <c r="E1407" s="101" t="s">
        <v>159</v>
      </c>
      <c r="F1407" s="101" t="s">
        <v>119</v>
      </c>
      <c r="G1407" s="101" t="s">
        <v>10956</v>
      </c>
    </row>
    <row r="1408" spans="1:7">
      <c r="A1408" s="100">
        <v>1407</v>
      </c>
      <c r="B1408" s="101" t="s">
        <v>1319</v>
      </c>
      <c r="C1408" s="101" t="s">
        <v>1320</v>
      </c>
      <c r="D1408" s="101" t="s">
        <v>151</v>
      </c>
      <c r="E1408" s="101" t="s">
        <v>1302</v>
      </c>
      <c r="F1408" s="101" t="s">
        <v>119</v>
      </c>
      <c r="G1408" s="101" t="s">
        <v>5848</v>
      </c>
    </row>
    <row r="1409" spans="1:7">
      <c r="A1409" s="100">
        <v>1408</v>
      </c>
      <c r="B1409" s="101" t="s">
        <v>7041</v>
      </c>
      <c r="C1409" s="101" t="s">
        <v>7042</v>
      </c>
      <c r="D1409" s="101" t="s">
        <v>139</v>
      </c>
      <c r="E1409" s="101" t="s">
        <v>1020</v>
      </c>
      <c r="F1409" s="101" t="s">
        <v>119</v>
      </c>
      <c r="G1409" s="101" t="s">
        <v>10956</v>
      </c>
    </row>
    <row r="1410" spans="1:7">
      <c r="A1410" s="100">
        <v>1409</v>
      </c>
      <c r="B1410" s="101" t="s">
        <v>7043</v>
      </c>
      <c r="C1410" s="101" t="s">
        <v>7044</v>
      </c>
      <c r="D1410" s="101" t="s">
        <v>139</v>
      </c>
      <c r="E1410" s="101" t="s">
        <v>943</v>
      </c>
      <c r="F1410" s="101" t="s">
        <v>119</v>
      </c>
      <c r="G1410" s="101" t="s">
        <v>10956</v>
      </c>
    </row>
    <row r="1411" spans="1:7">
      <c r="A1411" s="100">
        <v>1410</v>
      </c>
      <c r="B1411" s="101" t="s">
        <v>7045</v>
      </c>
      <c r="C1411" s="101" t="s">
        <v>7046</v>
      </c>
      <c r="D1411" s="101" t="s">
        <v>139</v>
      </c>
      <c r="E1411" s="101" t="s">
        <v>826</v>
      </c>
      <c r="F1411" s="101" t="s">
        <v>119</v>
      </c>
      <c r="G1411" s="101" t="s">
        <v>10956</v>
      </c>
    </row>
    <row r="1412" spans="1:7">
      <c r="A1412" s="100">
        <v>1411</v>
      </c>
      <c r="B1412" s="101" t="s">
        <v>12432</v>
      </c>
      <c r="C1412" s="101" t="s">
        <v>12433</v>
      </c>
      <c r="D1412" s="101" t="s">
        <v>139</v>
      </c>
      <c r="E1412" s="101" t="s">
        <v>564</v>
      </c>
      <c r="F1412" s="101" t="s">
        <v>188</v>
      </c>
      <c r="G1412" s="101" t="s">
        <v>5848</v>
      </c>
    </row>
    <row r="1413" spans="1:7">
      <c r="A1413" s="100">
        <v>1412</v>
      </c>
      <c r="B1413" s="101" t="s">
        <v>7047</v>
      </c>
      <c r="C1413" s="101" t="s">
        <v>7048</v>
      </c>
      <c r="D1413" s="101" t="s">
        <v>117</v>
      </c>
      <c r="E1413" s="101" t="s">
        <v>7049</v>
      </c>
      <c r="F1413" s="101" t="s">
        <v>881</v>
      </c>
      <c r="G1413" s="101" t="s">
        <v>10956</v>
      </c>
    </row>
    <row r="1414" spans="1:7">
      <c r="A1414" s="100">
        <v>1413</v>
      </c>
      <c r="B1414" s="101" t="s">
        <v>7050</v>
      </c>
      <c r="C1414" s="101" t="s">
        <v>7051</v>
      </c>
      <c r="D1414" s="101" t="s">
        <v>126</v>
      </c>
      <c r="E1414" s="101" t="s">
        <v>780</v>
      </c>
      <c r="F1414" s="101" t="s">
        <v>3399</v>
      </c>
      <c r="G1414" s="101" t="s">
        <v>10956</v>
      </c>
    </row>
    <row r="1415" spans="1:7">
      <c r="A1415" s="100">
        <v>1414</v>
      </c>
      <c r="B1415" s="101" t="s">
        <v>7052</v>
      </c>
      <c r="C1415" s="101" t="s">
        <v>7053</v>
      </c>
      <c r="D1415" s="101" t="s">
        <v>126</v>
      </c>
      <c r="E1415" s="101" t="s">
        <v>1039</v>
      </c>
      <c r="F1415" s="101" t="s">
        <v>119</v>
      </c>
      <c r="G1415" s="101" t="s">
        <v>10956</v>
      </c>
    </row>
    <row r="1416" spans="1:7">
      <c r="A1416" s="100">
        <v>1415</v>
      </c>
      <c r="B1416" s="101" t="s">
        <v>7054</v>
      </c>
      <c r="C1416" s="101" t="s">
        <v>7055</v>
      </c>
      <c r="D1416" s="101" t="s">
        <v>143</v>
      </c>
      <c r="E1416" s="101" t="s">
        <v>586</v>
      </c>
      <c r="F1416" s="101" t="s">
        <v>1063</v>
      </c>
      <c r="G1416" s="101" t="s">
        <v>10956</v>
      </c>
    </row>
    <row r="1417" spans="1:7">
      <c r="A1417" s="100">
        <v>1416</v>
      </c>
      <c r="B1417" s="101" t="s">
        <v>12434</v>
      </c>
      <c r="C1417" s="101" t="s">
        <v>12435</v>
      </c>
      <c r="D1417" s="101" t="s">
        <v>122</v>
      </c>
      <c r="E1417" s="101" t="s">
        <v>135</v>
      </c>
      <c r="F1417" s="101" t="s">
        <v>188</v>
      </c>
      <c r="G1417" s="101" t="s">
        <v>10956</v>
      </c>
    </row>
    <row r="1418" spans="1:7">
      <c r="A1418" s="100">
        <v>1417</v>
      </c>
      <c r="B1418" s="101" t="s">
        <v>12436</v>
      </c>
      <c r="C1418" s="101" t="s">
        <v>12437</v>
      </c>
      <c r="D1418" s="101" t="s">
        <v>122</v>
      </c>
      <c r="E1418" s="101" t="s">
        <v>191</v>
      </c>
      <c r="F1418" s="101" t="s">
        <v>188</v>
      </c>
      <c r="G1418" s="101" t="s">
        <v>10956</v>
      </c>
    </row>
    <row r="1419" spans="1:7">
      <c r="A1419" s="100">
        <v>1418</v>
      </c>
      <c r="B1419" s="101" t="s">
        <v>7056</v>
      </c>
      <c r="C1419" s="101" t="s">
        <v>7057</v>
      </c>
      <c r="D1419" s="101" t="s">
        <v>117</v>
      </c>
      <c r="E1419" s="101" t="s">
        <v>864</v>
      </c>
      <c r="F1419" s="101" t="s">
        <v>1063</v>
      </c>
      <c r="G1419" s="101" t="s">
        <v>10956</v>
      </c>
    </row>
    <row r="1420" spans="1:7">
      <c r="A1420" s="100">
        <v>1419</v>
      </c>
      <c r="B1420" s="101" t="s">
        <v>7058</v>
      </c>
      <c r="C1420" s="101" t="s">
        <v>7059</v>
      </c>
      <c r="D1420" s="101" t="s">
        <v>117</v>
      </c>
      <c r="E1420" s="101" t="s">
        <v>1277</v>
      </c>
      <c r="F1420" s="101" t="s">
        <v>188</v>
      </c>
      <c r="G1420" s="101" t="s">
        <v>10956</v>
      </c>
    </row>
    <row r="1421" spans="1:7">
      <c r="A1421" s="100">
        <v>1420</v>
      </c>
      <c r="B1421" s="101" t="s">
        <v>7060</v>
      </c>
      <c r="C1421" s="101" t="s">
        <v>7061</v>
      </c>
      <c r="D1421" s="101" t="s">
        <v>117</v>
      </c>
      <c r="E1421" s="101" t="s">
        <v>205</v>
      </c>
      <c r="F1421" s="101" t="s">
        <v>119</v>
      </c>
      <c r="G1421" s="101" t="s">
        <v>10956</v>
      </c>
    </row>
    <row r="1422" spans="1:7">
      <c r="A1422" s="100">
        <v>1421</v>
      </c>
      <c r="B1422" s="101" t="s">
        <v>7062</v>
      </c>
      <c r="C1422" s="101" t="s">
        <v>7063</v>
      </c>
      <c r="D1422" s="101" t="s">
        <v>126</v>
      </c>
      <c r="E1422" s="101" t="s">
        <v>4822</v>
      </c>
      <c r="F1422" s="101" t="s">
        <v>119</v>
      </c>
      <c r="G1422" s="101" t="s">
        <v>10956</v>
      </c>
    </row>
    <row r="1423" spans="1:7">
      <c r="A1423" s="100">
        <v>1422</v>
      </c>
      <c r="B1423" s="101" t="s">
        <v>7064</v>
      </c>
      <c r="C1423" s="101" t="s">
        <v>7065</v>
      </c>
      <c r="D1423" s="101" t="s">
        <v>151</v>
      </c>
      <c r="E1423" s="101" t="s">
        <v>1302</v>
      </c>
      <c r="F1423" s="101" t="s">
        <v>119</v>
      </c>
      <c r="G1423" s="101" t="s">
        <v>10956</v>
      </c>
    </row>
    <row r="1424" spans="1:7">
      <c r="A1424" s="100">
        <v>1423</v>
      </c>
      <c r="B1424" s="101" t="s">
        <v>7066</v>
      </c>
      <c r="C1424" s="101" t="s">
        <v>7067</v>
      </c>
      <c r="D1424" s="101" t="s">
        <v>165</v>
      </c>
      <c r="E1424" s="101" t="s">
        <v>417</v>
      </c>
      <c r="F1424" s="101" t="s">
        <v>119</v>
      </c>
      <c r="G1424" s="101" t="s">
        <v>10956</v>
      </c>
    </row>
    <row r="1425" spans="1:7">
      <c r="A1425" s="100">
        <v>1424</v>
      </c>
      <c r="B1425" s="101" t="s">
        <v>1321</v>
      </c>
      <c r="C1425" s="101" t="s">
        <v>12438</v>
      </c>
      <c r="D1425" s="101" t="s">
        <v>117</v>
      </c>
      <c r="E1425" s="101" t="s">
        <v>639</v>
      </c>
      <c r="F1425" s="101" t="s">
        <v>119</v>
      </c>
      <c r="G1425" s="101" t="s">
        <v>5848</v>
      </c>
    </row>
    <row r="1426" spans="1:7">
      <c r="A1426" s="100">
        <v>1425</v>
      </c>
      <c r="B1426" s="101" t="s">
        <v>11126</v>
      </c>
      <c r="C1426" s="101" t="s">
        <v>11127</v>
      </c>
      <c r="D1426" s="101" t="s">
        <v>139</v>
      </c>
      <c r="E1426" s="101" t="s">
        <v>564</v>
      </c>
      <c r="F1426" s="101" t="s">
        <v>119</v>
      </c>
      <c r="G1426" s="101" t="s">
        <v>11834</v>
      </c>
    </row>
    <row r="1427" spans="1:7">
      <c r="A1427" s="100">
        <v>1426</v>
      </c>
      <c r="B1427" s="101" t="s">
        <v>12439</v>
      </c>
      <c r="C1427" s="101" t="s">
        <v>12440</v>
      </c>
      <c r="D1427" s="101" t="s">
        <v>126</v>
      </c>
      <c r="E1427" s="101" t="s">
        <v>305</v>
      </c>
      <c r="F1427" s="101" t="s">
        <v>119</v>
      </c>
      <c r="G1427" s="101" t="s">
        <v>11834</v>
      </c>
    </row>
    <row r="1428" spans="1:7">
      <c r="A1428" s="100">
        <v>1427</v>
      </c>
      <c r="B1428" s="101" t="s">
        <v>7068</v>
      </c>
      <c r="C1428" s="101" t="s">
        <v>7069</v>
      </c>
      <c r="D1428" s="101" t="s">
        <v>126</v>
      </c>
      <c r="E1428" s="101" t="s">
        <v>245</v>
      </c>
      <c r="F1428" s="101" t="s">
        <v>119</v>
      </c>
      <c r="G1428" s="101" t="s">
        <v>10956</v>
      </c>
    </row>
    <row r="1429" spans="1:7">
      <c r="A1429" s="100">
        <v>1428</v>
      </c>
      <c r="B1429" s="101" t="s">
        <v>7070</v>
      </c>
      <c r="C1429" s="101" t="s">
        <v>7071</v>
      </c>
      <c r="D1429" s="101" t="s">
        <v>126</v>
      </c>
      <c r="E1429" s="101" t="s">
        <v>1823</v>
      </c>
      <c r="F1429" s="101" t="s">
        <v>188</v>
      </c>
      <c r="G1429" s="101" t="s">
        <v>10956</v>
      </c>
    </row>
    <row r="1430" spans="1:7">
      <c r="A1430" s="100">
        <v>1429</v>
      </c>
      <c r="B1430" s="101" t="s">
        <v>1322</v>
      </c>
      <c r="C1430" s="101" t="s">
        <v>1323</v>
      </c>
      <c r="D1430" s="101" t="s">
        <v>117</v>
      </c>
      <c r="E1430" s="101" t="s">
        <v>448</v>
      </c>
      <c r="F1430" s="101" t="s">
        <v>119</v>
      </c>
      <c r="G1430" s="101" t="s">
        <v>5848</v>
      </c>
    </row>
    <row r="1431" spans="1:7">
      <c r="A1431" s="100">
        <v>1430</v>
      </c>
      <c r="B1431" s="101" t="s">
        <v>7072</v>
      </c>
      <c r="C1431" s="101" t="s">
        <v>7073</v>
      </c>
      <c r="D1431" s="101" t="s">
        <v>117</v>
      </c>
      <c r="E1431" s="101" t="s">
        <v>1341</v>
      </c>
      <c r="F1431" s="101" t="s">
        <v>119</v>
      </c>
      <c r="G1431" s="101" t="s">
        <v>10956</v>
      </c>
    </row>
    <row r="1432" spans="1:7">
      <c r="A1432" s="100">
        <v>1431</v>
      </c>
      <c r="B1432" s="101" t="s">
        <v>1324</v>
      </c>
      <c r="C1432" s="101" t="s">
        <v>12441</v>
      </c>
      <c r="D1432" s="101" t="s">
        <v>117</v>
      </c>
      <c r="E1432" s="101" t="s">
        <v>367</v>
      </c>
      <c r="F1432" s="101" t="s">
        <v>119</v>
      </c>
      <c r="G1432" s="101" t="s">
        <v>5848</v>
      </c>
    </row>
    <row r="1433" spans="1:7">
      <c r="A1433" s="100">
        <v>1432</v>
      </c>
      <c r="B1433" s="101" t="s">
        <v>7074</v>
      </c>
      <c r="C1433" s="101" t="s">
        <v>7075</v>
      </c>
      <c r="D1433" s="101" t="s">
        <v>234</v>
      </c>
      <c r="E1433" s="101" t="s">
        <v>553</v>
      </c>
      <c r="F1433" s="101" t="s">
        <v>119</v>
      </c>
      <c r="G1433" s="101" t="s">
        <v>10956</v>
      </c>
    </row>
    <row r="1434" spans="1:7">
      <c r="A1434" s="100">
        <v>1433</v>
      </c>
      <c r="B1434" s="101" t="s">
        <v>7076</v>
      </c>
      <c r="C1434" s="101" t="s">
        <v>7077</v>
      </c>
      <c r="D1434" s="101" t="s">
        <v>117</v>
      </c>
      <c r="E1434" s="101" t="s">
        <v>1341</v>
      </c>
      <c r="F1434" s="101" t="s">
        <v>119</v>
      </c>
      <c r="G1434" s="101" t="s">
        <v>10956</v>
      </c>
    </row>
    <row r="1435" spans="1:7">
      <c r="A1435" s="100">
        <v>1434</v>
      </c>
      <c r="B1435" s="101" t="s">
        <v>7078</v>
      </c>
      <c r="C1435" s="101" t="s">
        <v>7079</v>
      </c>
      <c r="D1435" s="101" t="s">
        <v>139</v>
      </c>
      <c r="E1435" s="101" t="s">
        <v>258</v>
      </c>
      <c r="F1435" s="101" t="s">
        <v>119</v>
      </c>
      <c r="G1435" s="101" t="s">
        <v>10956</v>
      </c>
    </row>
    <row r="1436" spans="1:7">
      <c r="A1436" s="100">
        <v>1435</v>
      </c>
      <c r="B1436" s="101" t="s">
        <v>12442</v>
      </c>
      <c r="C1436" s="101" t="s">
        <v>12443</v>
      </c>
      <c r="D1436" s="101" t="s">
        <v>139</v>
      </c>
      <c r="E1436" s="101" t="s">
        <v>227</v>
      </c>
      <c r="F1436" s="101" t="s">
        <v>119</v>
      </c>
      <c r="G1436" s="101" t="s">
        <v>10956</v>
      </c>
    </row>
    <row r="1437" spans="1:7">
      <c r="A1437" s="100">
        <v>1436</v>
      </c>
      <c r="B1437" s="101" t="s">
        <v>1325</v>
      </c>
      <c r="C1437" s="101" t="s">
        <v>12444</v>
      </c>
      <c r="D1437" s="101" t="s">
        <v>117</v>
      </c>
      <c r="E1437" s="101" t="s">
        <v>118</v>
      </c>
      <c r="F1437" s="101" t="s">
        <v>119</v>
      </c>
      <c r="G1437" s="101" t="s">
        <v>5848</v>
      </c>
    </row>
    <row r="1438" spans="1:7">
      <c r="A1438" s="100">
        <v>1437</v>
      </c>
      <c r="B1438" s="101" t="s">
        <v>7080</v>
      </c>
      <c r="C1438" s="101" t="s">
        <v>7081</v>
      </c>
      <c r="D1438" s="101" t="s">
        <v>139</v>
      </c>
      <c r="E1438" s="101" t="s">
        <v>439</v>
      </c>
      <c r="F1438" s="101" t="s">
        <v>119</v>
      </c>
      <c r="G1438" s="101" t="s">
        <v>10956</v>
      </c>
    </row>
    <row r="1439" spans="1:7">
      <c r="A1439" s="100">
        <v>1438</v>
      </c>
      <c r="B1439" s="101" t="s">
        <v>1326</v>
      </c>
      <c r="C1439" s="101" t="s">
        <v>1327</v>
      </c>
      <c r="D1439" s="101" t="s">
        <v>126</v>
      </c>
      <c r="E1439" s="101" t="s">
        <v>1036</v>
      </c>
      <c r="F1439" s="101" t="s">
        <v>579</v>
      </c>
      <c r="G1439" s="101" t="s">
        <v>5848</v>
      </c>
    </row>
    <row r="1440" spans="1:7">
      <c r="A1440" s="100">
        <v>1439</v>
      </c>
      <c r="B1440" s="101" t="s">
        <v>11128</v>
      </c>
      <c r="C1440" s="101" t="s">
        <v>11129</v>
      </c>
      <c r="D1440" s="101" t="s">
        <v>143</v>
      </c>
      <c r="E1440" s="101" t="s">
        <v>204</v>
      </c>
      <c r="F1440" s="101" t="s">
        <v>119</v>
      </c>
      <c r="G1440" s="101" t="s">
        <v>11834</v>
      </c>
    </row>
    <row r="1441" spans="1:7">
      <c r="A1441" s="100">
        <v>1440</v>
      </c>
      <c r="B1441" s="101" t="s">
        <v>11130</v>
      </c>
      <c r="C1441" s="101" t="s">
        <v>11131</v>
      </c>
      <c r="D1441" s="101" t="s">
        <v>165</v>
      </c>
      <c r="E1441" s="101" t="s">
        <v>417</v>
      </c>
      <c r="F1441" s="101" t="s">
        <v>119</v>
      </c>
      <c r="G1441" s="101" t="s">
        <v>11834</v>
      </c>
    </row>
    <row r="1442" spans="1:7">
      <c r="A1442" s="100">
        <v>1441</v>
      </c>
      <c r="B1442" s="101" t="s">
        <v>1328</v>
      </c>
      <c r="C1442" s="101" t="s">
        <v>12445</v>
      </c>
      <c r="D1442" s="101" t="s">
        <v>139</v>
      </c>
      <c r="E1442" s="101" t="s">
        <v>227</v>
      </c>
      <c r="F1442" s="101" t="s">
        <v>119</v>
      </c>
      <c r="G1442" s="101" t="s">
        <v>5848</v>
      </c>
    </row>
    <row r="1443" spans="1:7">
      <c r="A1443" s="100">
        <v>1442</v>
      </c>
      <c r="B1443" s="101" t="s">
        <v>7082</v>
      </c>
      <c r="C1443" s="101" t="s">
        <v>7083</v>
      </c>
      <c r="D1443" s="101" t="s">
        <v>165</v>
      </c>
      <c r="E1443" s="101" t="s">
        <v>1285</v>
      </c>
      <c r="F1443" s="101" t="s">
        <v>119</v>
      </c>
      <c r="G1443" s="101" t="s">
        <v>10956</v>
      </c>
    </row>
    <row r="1444" spans="1:7">
      <c r="A1444" s="100">
        <v>1443</v>
      </c>
      <c r="B1444" s="101" t="s">
        <v>1329</v>
      </c>
      <c r="C1444" s="101" t="s">
        <v>1330</v>
      </c>
      <c r="D1444" s="101" t="s">
        <v>139</v>
      </c>
      <c r="E1444" s="101" t="s">
        <v>162</v>
      </c>
      <c r="F1444" s="101" t="s">
        <v>119</v>
      </c>
      <c r="G1444" s="101" t="s">
        <v>5848</v>
      </c>
    </row>
    <row r="1445" spans="1:7">
      <c r="A1445" s="100">
        <v>1444</v>
      </c>
      <c r="B1445" s="101" t="s">
        <v>1331</v>
      </c>
      <c r="C1445" s="101" t="s">
        <v>1332</v>
      </c>
      <c r="D1445" s="101" t="s">
        <v>234</v>
      </c>
      <c r="E1445" s="101" t="s">
        <v>248</v>
      </c>
      <c r="F1445" s="101" t="s">
        <v>119</v>
      </c>
      <c r="G1445" s="101" t="s">
        <v>5848</v>
      </c>
    </row>
    <row r="1446" spans="1:7">
      <c r="A1446" s="100">
        <v>1445</v>
      </c>
      <c r="B1446" s="101" t="s">
        <v>1333</v>
      </c>
      <c r="C1446" s="101" t="s">
        <v>1334</v>
      </c>
      <c r="D1446" s="101" t="s">
        <v>143</v>
      </c>
      <c r="E1446" s="101" t="s">
        <v>746</v>
      </c>
      <c r="F1446" s="101" t="s">
        <v>119</v>
      </c>
      <c r="G1446" s="101" t="s">
        <v>5848</v>
      </c>
    </row>
    <row r="1447" spans="1:7">
      <c r="A1447" s="100">
        <v>1446</v>
      </c>
      <c r="B1447" s="101" t="s">
        <v>7084</v>
      </c>
      <c r="C1447" s="101" t="s">
        <v>7085</v>
      </c>
      <c r="D1447" s="101" t="s">
        <v>139</v>
      </c>
      <c r="E1447" s="101" t="s">
        <v>826</v>
      </c>
      <c r="F1447" s="101" t="s">
        <v>119</v>
      </c>
      <c r="G1447" s="101" t="s">
        <v>10956</v>
      </c>
    </row>
    <row r="1448" spans="1:7">
      <c r="A1448" s="100">
        <v>1447</v>
      </c>
      <c r="B1448" s="101" t="s">
        <v>7086</v>
      </c>
      <c r="C1448" s="101" t="s">
        <v>7087</v>
      </c>
      <c r="D1448" s="101" t="s">
        <v>139</v>
      </c>
      <c r="E1448" s="101" t="s">
        <v>622</v>
      </c>
      <c r="F1448" s="101" t="s">
        <v>119</v>
      </c>
      <c r="G1448" s="101" t="s">
        <v>10956</v>
      </c>
    </row>
    <row r="1449" spans="1:7">
      <c r="A1449" s="100">
        <v>1448</v>
      </c>
      <c r="B1449" s="101" t="s">
        <v>1335</v>
      </c>
      <c r="C1449" s="101" t="s">
        <v>1336</v>
      </c>
      <c r="D1449" s="101" t="s">
        <v>126</v>
      </c>
      <c r="E1449" s="101" t="s">
        <v>888</v>
      </c>
      <c r="F1449" s="101" t="s">
        <v>119</v>
      </c>
      <c r="G1449" s="101" t="s">
        <v>5848</v>
      </c>
    </row>
    <row r="1450" spans="1:7">
      <c r="A1450" s="100">
        <v>1449</v>
      </c>
      <c r="B1450" s="101" t="s">
        <v>7088</v>
      </c>
      <c r="C1450" s="101" t="s">
        <v>7089</v>
      </c>
      <c r="D1450" s="101" t="s">
        <v>143</v>
      </c>
      <c r="E1450" s="101" t="s">
        <v>1091</v>
      </c>
      <c r="F1450" s="101" t="s">
        <v>119</v>
      </c>
      <c r="G1450" s="101" t="s">
        <v>10956</v>
      </c>
    </row>
    <row r="1451" spans="1:7">
      <c r="A1451" s="100">
        <v>1450</v>
      </c>
      <c r="B1451" s="101" t="s">
        <v>7090</v>
      </c>
      <c r="C1451" s="101" t="s">
        <v>7091</v>
      </c>
      <c r="D1451" s="101" t="s">
        <v>139</v>
      </c>
      <c r="E1451" s="101" t="s">
        <v>826</v>
      </c>
      <c r="F1451" s="101" t="s">
        <v>119</v>
      </c>
      <c r="G1451" s="101" t="s">
        <v>10956</v>
      </c>
    </row>
    <row r="1452" spans="1:7">
      <c r="A1452" s="100">
        <v>1451</v>
      </c>
      <c r="B1452" s="101" t="s">
        <v>1337</v>
      </c>
      <c r="C1452" s="101" t="s">
        <v>1338</v>
      </c>
      <c r="D1452" s="101" t="s">
        <v>165</v>
      </c>
      <c r="E1452" s="101" t="s">
        <v>324</v>
      </c>
      <c r="F1452" s="101" t="s">
        <v>119</v>
      </c>
      <c r="G1452" s="101" t="s">
        <v>5848</v>
      </c>
    </row>
    <row r="1453" spans="1:7">
      <c r="A1453" s="100">
        <v>1452</v>
      </c>
      <c r="B1453" s="101" t="s">
        <v>12446</v>
      </c>
      <c r="C1453" s="101" t="s">
        <v>12447</v>
      </c>
      <c r="D1453" s="101" t="s">
        <v>122</v>
      </c>
      <c r="E1453" s="101" t="s">
        <v>135</v>
      </c>
      <c r="F1453" s="101" t="s">
        <v>136</v>
      </c>
      <c r="G1453" s="101" t="s">
        <v>5848</v>
      </c>
    </row>
    <row r="1454" spans="1:7">
      <c r="A1454" s="100">
        <v>1453</v>
      </c>
      <c r="B1454" s="101" t="s">
        <v>1339</v>
      </c>
      <c r="C1454" s="101" t="s">
        <v>1340</v>
      </c>
      <c r="D1454" s="101" t="s">
        <v>117</v>
      </c>
      <c r="E1454" s="101" t="s">
        <v>1341</v>
      </c>
      <c r="F1454" s="101" t="s">
        <v>119</v>
      </c>
      <c r="G1454" s="101" t="s">
        <v>5848</v>
      </c>
    </row>
    <row r="1455" spans="1:7">
      <c r="A1455" s="100">
        <v>1454</v>
      </c>
      <c r="B1455" s="101" t="s">
        <v>7092</v>
      </c>
      <c r="C1455" s="101" t="s">
        <v>7093</v>
      </c>
      <c r="D1455" s="101" t="s">
        <v>151</v>
      </c>
      <c r="E1455" s="101" t="s">
        <v>371</v>
      </c>
      <c r="F1455" s="101" t="s">
        <v>119</v>
      </c>
      <c r="G1455" s="101" t="s">
        <v>10956</v>
      </c>
    </row>
    <row r="1456" spans="1:7">
      <c r="A1456" s="100">
        <v>1455</v>
      </c>
      <c r="B1456" s="101" t="s">
        <v>7094</v>
      </c>
      <c r="C1456" s="101" t="s">
        <v>7095</v>
      </c>
      <c r="D1456" s="101" t="s">
        <v>151</v>
      </c>
      <c r="E1456" s="101" t="s">
        <v>217</v>
      </c>
      <c r="F1456" s="101" t="s">
        <v>119</v>
      </c>
      <c r="G1456" s="101" t="s">
        <v>10956</v>
      </c>
    </row>
    <row r="1457" spans="1:7">
      <c r="A1457" s="100">
        <v>1456</v>
      </c>
      <c r="B1457" s="101" t="s">
        <v>1342</v>
      </c>
      <c r="C1457" s="101" t="s">
        <v>1343</v>
      </c>
      <c r="D1457" s="101" t="s">
        <v>165</v>
      </c>
      <c r="E1457" s="101" t="s">
        <v>255</v>
      </c>
      <c r="F1457" s="101" t="s">
        <v>119</v>
      </c>
      <c r="G1457" s="101" t="s">
        <v>5848</v>
      </c>
    </row>
    <row r="1458" spans="1:7">
      <c r="A1458" s="100">
        <v>1457</v>
      </c>
      <c r="B1458" s="101" t="s">
        <v>1344</v>
      </c>
      <c r="C1458" s="101" t="s">
        <v>1345</v>
      </c>
      <c r="D1458" s="101" t="s">
        <v>122</v>
      </c>
      <c r="E1458" s="101" t="s">
        <v>363</v>
      </c>
      <c r="F1458" s="101" t="s">
        <v>119</v>
      </c>
      <c r="G1458" s="101" t="s">
        <v>5848</v>
      </c>
    </row>
    <row r="1459" spans="1:7">
      <c r="A1459" s="100">
        <v>1458</v>
      </c>
      <c r="B1459" s="101" t="s">
        <v>7096</v>
      </c>
      <c r="C1459" s="101" t="s">
        <v>7097</v>
      </c>
      <c r="D1459" s="101" t="s">
        <v>117</v>
      </c>
      <c r="E1459" s="101" t="s">
        <v>1277</v>
      </c>
      <c r="F1459" s="101" t="s">
        <v>119</v>
      </c>
      <c r="G1459" s="101" t="s">
        <v>10956</v>
      </c>
    </row>
    <row r="1460" spans="1:7">
      <c r="A1460" s="100">
        <v>1459</v>
      </c>
      <c r="B1460" s="101" t="s">
        <v>7098</v>
      </c>
      <c r="C1460" s="101" t="s">
        <v>7099</v>
      </c>
      <c r="D1460" s="101" t="s">
        <v>139</v>
      </c>
      <c r="E1460" s="101" t="s">
        <v>1020</v>
      </c>
      <c r="F1460" s="101" t="s">
        <v>119</v>
      </c>
      <c r="G1460" s="101" t="s">
        <v>10956</v>
      </c>
    </row>
    <row r="1461" spans="1:7">
      <c r="A1461" s="100">
        <v>1460</v>
      </c>
      <c r="B1461" s="101" t="s">
        <v>11132</v>
      </c>
      <c r="C1461" s="101" t="s">
        <v>11133</v>
      </c>
      <c r="D1461" s="101" t="s">
        <v>165</v>
      </c>
      <c r="E1461" s="101" t="s">
        <v>417</v>
      </c>
      <c r="F1461" s="101" t="s">
        <v>119</v>
      </c>
      <c r="G1461" s="101" t="s">
        <v>11834</v>
      </c>
    </row>
    <row r="1462" spans="1:7">
      <c r="A1462" s="100">
        <v>1461</v>
      </c>
      <c r="B1462" s="101" t="s">
        <v>1346</v>
      </c>
      <c r="C1462" s="101" t="s">
        <v>1347</v>
      </c>
      <c r="D1462" s="101" t="s">
        <v>151</v>
      </c>
      <c r="E1462" s="101" t="s">
        <v>456</v>
      </c>
      <c r="F1462" s="101" t="s">
        <v>119</v>
      </c>
      <c r="G1462" s="101" t="s">
        <v>5848</v>
      </c>
    </row>
    <row r="1463" spans="1:7">
      <c r="A1463" s="100">
        <v>1462</v>
      </c>
      <c r="B1463" s="101" t="s">
        <v>12448</v>
      </c>
      <c r="C1463" s="101" t="s">
        <v>12449</v>
      </c>
      <c r="D1463" s="101" t="s">
        <v>139</v>
      </c>
      <c r="E1463" s="101" t="s">
        <v>227</v>
      </c>
      <c r="F1463" s="101" t="s">
        <v>119</v>
      </c>
      <c r="G1463" s="101" t="s">
        <v>5848</v>
      </c>
    </row>
    <row r="1464" spans="1:7">
      <c r="A1464" s="100">
        <v>1463</v>
      </c>
      <c r="B1464" s="101" t="s">
        <v>11134</v>
      </c>
      <c r="C1464" s="101" t="s">
        <v>11135</v>
      </c>
      <c r="D1464" s="101" t="s">
        <v>151</v>
      </c>
      <c r="E1464" s="101" t="s">
        <v>1397</v>
      </c>
      <c r="F1464" s="101" t="s">
        <v>119</v>
      </c>
      <c r="G1464" s="101" t="s">
        <v>11834</v>
      </c>
    </row>
    <row r="1465" spans="1:7">
      <c r="A1465" s="100">
        <v>1464</v>
      </c>
      <c r="B1465" s="101" t="s">
        <v>1348</v>
      </c>
      <c r="C1465" s="101" t="s">
        <v>1349</v>
      </c>
      <c r="D1465" s="101" t="s">
        <v>126</v>
      </c>
      <c r="E1465" s="101" t="s">
        <v>1350</v>
      </c>
      <c r="F1465" s="101" t="s">
        <v>119</v>
      </c>
      <c r="G1465" s="101" t="s">
        <v>5848</v>
      </c>
    </row>
    <row r="1466" spans="1:7">
      <c r="A1466" s="100">
        <v>1465</v>
      </c>
      <c r="B1466" s="101" t="s">
        <v>7100</v>
      </c>
      <c r="C1466" s="101" t="s">
        <v>7101</v>
      </c>
      <c r="D1466" s="101" t="s">
        <v>126</v>
      </c>
      <c r="E1466" s="101" t="s">
        <v>1083</v>
      </c>
      <c r="F1466" s="101" t="s">
        <v>119</v>
      </c>
      <c r="G1466" s="101" t="s">
        <v>10956</v>
      </c>
    </row>
    <row r="1467" spans="1:7">
      <c r="A1467" s="100">
        <v>1466</v>
      </c>
      <c r="B1467" s="101" t="s">
        <v>11136</v>
      </c>
      <c r="C1467" s="101" t="s">
        <v>11137</v>
      </c>
      <c r="D1467" s="101" t="s">
        <v>143</v>
      </c>
      <c r="E1467" s="101" t="s">
        <v>327</v>
      </c>
      <c r="F1467" s="101" t="s">
        <v>119</v>
      </c>
      <c r="G1467" s="101" t="s">
        <v>11834</v>
      </c>
    </row>
    <row r="1468" spans="1:7">
      <c r="A1468" s="100">
        <v>1467</v>
      </c>
      <c r="B1468" s="101" t="s">
        <v>7102</v>
      </c>
      <c r="C1468" s="101" t="s">
        <v>7103</v>
      </c>
      <c r="D1468" s="101" t="s">
        <v>143</v>
      </c>
      <c r="E1468" s="101" t="s">
        <v>433</v>
      </c>
      <c r="F1468" s="101" t="s">
        <v>119</v>
      </c>
      <c r="G1468" s="101" t="s">
        <v>10956</v>
      </c>
    </row>
    <row r="1469" spans="1:7">
      <c r="A1469" s="100">
        <v>1468</v>
      </c>
      <c r="B1469" s="101" t="s">
        <v>12450</v>
      </c>
      <c r="C1469" s="101" t="s">
        <v>12451</v>
      </c>
      <c r="D1469" s="101" t="s">
        <v>143</v>
      </c>
      <c r="E1469" s="101" t="s">
        <v>586</v>
      </c>
      <c r="F1469" s="101" t="s">
        <v>188</v>
      </c>
      <c r="G1469" s="101" t="s">
        <v>10956</v>
      </c>
    </row>
    <row r="1470" spans="1:7">
      <c r="A1470" s="100">
        <v>1469</v>
      </c>
      <c r="B1470" s="101" t="s">
        <v>1351</v>
      </c>
      <c r="C1470" s="101" t="s">
        <v>1352</v>
      </c>
      <c r="D1470" s="101" t="s">
        <v>122</v>
      </c>
      <c r="E1470" s="101" t="s">
        <v>833</v>
      </c>
      <c r="F1470" s="101" t="s">
        <v>119</v>
      </c>
      <c r="G1470" s="101" t="s">
        <v>5848</v>
      </c>
    </row>
    <row r="1471" spans="1:7">
      <c r="A1471" s="100">
        <v>1470</v>
      </c>
      <c r="B1471" s="101" t="s">
        <v>1353</v>
      </c>
      <c r="C1471" s="101" t="s">
        <v>12452</v>
      </c>
      <c r="D1471" s="101" t="s">
        <v>139</v>
      </c>
      <c r="E1471" s="101" t="s">
        <v>227</v>
      </c>
      <c r="F1471" s="101" t="s">
        <v>119</v>
      </c>
      <c r="G1471" s="101" t="s">
        <v>5848</v>
      </c>
    </row>
    <row r="1472" spans="1:7">
      <c r="A1472" s="100">
        <v>1471</v>
      </c>
      <c r="B1472" s="101" t="s">
        <v>1354</v>
      </c>
      <c r="C1472" s="101" t="s">
        <v>1355</v>
      </c>
      <c r="D1472" s="101" t="s">
        <v>143</v>
      </c>
      <c r="E1472" s="101" t="s">
        <v>327</v>
      </c>
      <c r="F1472" s="101" t="s">
        <v>119</v>
      </c>
      <c r="G1472" s="101" t="s">
        <v>5848</v>
      </c>
    </row>
    <row r="1473" spans="1:7">
      <c r="A1473" s="100">
        <v>1472</v>
      </c>
      <c r="B1473" s="101" t="s">
        <v>12453</v>
      </c>
      <c r="C1473" s="101" t="s">
        <v>12454</v>
      </c>
      <c r="D1473" s="101" t="s">
        <v>139</v>
      </c>
      <c r="E1473" s="101" t="s">
        <v>227</v>
      </c>
      <c r="F1473" s="101" t="s">
        <v>119</v>
      </c>
      <c r="G1473" s="101" t="s">
        <v>5848</v>
      </c>
    </row>
    <row r="1474" spans="1:7">
      <c r="A1474" s="100">
        <v>1473</v>
      </c>
      <c r="B1474" s="101" t="s">
        <v>7104</v>
      </c>
      <c r="C1474" s="101" t="s">
        <v>7105</v>
      </c>
      <c r="D1474" s="101" t="s">
        <v>139</v>
      </c>
      <c r="E1474" s="101" t="s">
        <v>826</v>
      </c>
      <c r="F1474" s="101" t="s">
        <v>119</v>
      </c>
      <c r="G1474" s="101" t="s">
        <v>10956</v>
      </c>
    </row>
    <row r="1475" spans="1:7">
      <c r="A1475" s="100">
        <v>1474</v>
      </c>
      <c r="B1475" s="101" t="s">
        <v>7106</v>
      </c>
      <c r="C1475" s="101" t="s">
        <v>7107</v>
      </c>
      <c r="D1475" s="101" t="s">
        <v>139</v>
      </c>
      <c r="E1475" s="101" t="s">
        <v>354</v>
      </c>
      <c r="F1475" s="101" t="s">
        <v>119</v>
      </c>
      <c r="G1475" s="101" t="s">
        <v>10956</v>
      </c>
    </row>
    <row r="1476" spans="1:7">
      <c r="A1476" s="100">
        <v>1475</v>
      </c>
      <c r="B1476" s="101" t="s">
        <v>7108</v>
      </c>
      <c r="C1476" s="101" t="s">
        <v>7109</v>
      </c>
      <c r="D1476" s="101" t="s">
        <v>234</v>
      </c>
      <c r="E1476" s="101" t="s">
        <v>553</v>
      </c>
      <c r="F1476" s="101" t="s">
        <v>2074</v>
      </c>
      <c r="G1476" s="101" t="s">
        <v>10956</v>
      </c>
    </row>
    <row r="1477" spans="1:7">
      <c r="A1477" s="100">
        <v>1476</v>
      </c>
      <c r="B1477" s="101" t="s">
        <v>7110</v>
      </c>
      <c r="C1477" s="101" t="s">
        <v>7111</v>
      </c>
      <c r="D1477" s="101" t="s">
        <v>122</v>
      </c>
      <c r="E1477" s="101" t="s">
        <v>436</v>
      </c>
      <c r="F1477" s="101" t="s">
        <v>119</v>
      </c>
      <c r="G1477" s="101" t="s">
        <v>10956</v>
      </c>
    </row>
    <row r="1478" spans="1:7">
      <c r="A1478" s="100">
        <v>1477</v>
      </c>
      <c r="B1478" s="101" t="s">
        <v>1356</v>
      </c>
      <c r="C1478" s="101" t="s">
        <v>1357</v>
      </c>
      <c r="D1478" s="101" t="s">
        <v>139</v>
      </c>
      <c r="E1478" s="101" t="s">
        <v>273</v>
      </c>
      <c r="F1478" s="101" t="s">
        <v>119</v>
      </c>
      <c r="G1478" s="101" t="s">
        <v>5848</v>
      </c>
    </row>
    <row r="1479" spans="1:7">
      <c r="A1479" s="100">
        <v>1478</v>
      </c>
      <c r="B1479" s="101" t="s">
        <v>12455</v>
      </c>
      <c r="C1479" s="101" t="s">
        <v>12456</v>
      </c>
      <c r="D1479" s="101" t="s">
        <v>139</v>
      </c>
      <c r="E1479" s="101" t="s">
        <v>940</v>
      </c>
      <c r="F1479" s="101" t="s">
        <v>119</v>
      </c>
      <c r="G1479" s="101" t="s">
        <v>5848</v>
      </c>
    </row>
    <row r="1480" spans="1:7">
      <c r="A1480" s="100">
        <v>1479</v>
      </c>
      <c r="B1480" s="101" t="s">
        <v>1358</v>
      </c>
      <c r="C1480" s="101" t="s">
        <v>1359</v>
      </c>
      <c r="D1480" s="101" t="s">
        <v>139</v>
      </c>
      <c r="E1480" s="101" t="s">
        <v>227</v>
      </c>
      <c r="F1480" s="101" t="s">
        <v>119</v>
      </c>
      <c r="G1480" s="101" t="s">
        <v>5848</v>
      </c>
    </row>
    <row r="1481" spans="1:7">
      <c r="A1481" s="100">
        <v>1480</v>
      </c>
      <c r="B1481" s="101" t="s">
        <v>7112</v>
      </c>
      <c r="C1481" s="101" t="s">
        <v>7113</v>
      </c>
      <c r="D1481" s="101" t="s">
        <v>139</v>
      </c>
      <c r="E1481" s="101" t="s">
        <v>826</v>
      </c>
      <c r="F1481" s="101" t="s">
        <v>119</v>
      </c>
      <c r="G1481" s="101" t="s">
        <v>10956</v>
      </c>
    </row>
    <row r="1482" spans="1:7">
      <c r="A1482" s="100">
        <v>1481</v>
      </c>
      <c r="B1482" s="101" t="s">
        <v>12457</v>
      </c>
      <c r="C1482" s="101" t="s">
        <v>12458</v>
      </c>
      <c r="D1482" s="101" t="s">
        <v>143</v>
      </c>
      <c r="E1482" s="101" t="s">
        <v>433</v>
      </c>
      <c r="F1482" s="101" t="s">
        <v>188</v>
      </c>
      <c r="G1482" s="101" t="s">
        <v>10956</v>
      </c>
    </row>
    <row r="1483" spans="1:7">
      <c r="A1483" s="100">
        <v>1482</v>
      </c>
      <c r="B1483" s="101" t="s">
        <v>7114</v>
      </c>
      <c r="C1483" s="101" t="s">
        <v>7115</v>
      </c>
      <c r="D1483" s="101" t="s">
        <v>143</v>
      </c>
      <c r="E1483" s="101" t="s">
        <v>746</v>
      </c>
      <c r="F1483" s="101" t="s">
        <v>119</v>
      </c>
      <c r="G1483" s="101" t="s">
        <v>10956</v>
      </c>
    </row>
    <row r="1484" spans="1:7">
      <c r="A1484" s="100">
        <v>1483</v>
      </c>
      <c r="B1484" s="101" t="s">
        <v>1360</v>
      </c>
      <c r="C1484" s="101" t="s">
        <v>1361</v>
      </c>
      <c r="D1484" s="101" t="s">
        <v>234</v>
      </c>
      <c r="E1484" s="101" t="s">
        <v>553</v>
      </c>
      <c r="F1484" s="101" t="s">
        <v>119</v>
      </c>
      <c r="G1484" s="101" t="s">
        <v>5848</v>
      </c>
    </row>
    <row r="1485" spans="1:7">
      <c r="A1485" s="100">
        <v>1484</v>
      </c>
      <c r="B1485" s="101" t="s">
        <v>7116</v>
      </c>
      <c r="C1485" s="101" t="s">
        <v>7117</v>
      </c>
      <c r="D1485" s="101" t="s">
        <v>151</v>
      </c>
      <c r="E1485" s="101" t="s">
        <v>924</v>
      </c>
      <c r="F1485" s="101" t="s">
        <v>119</v>
      </c>
      <c r="G1485" s="101" t="s">
        <v>10956</v>
      </c>
    </row>
    <row r="1486" spans="1:7">
      <c r="A1486" s="100">
        <v>1485</v>
      </c>
      <c r="B1486" s="101" t="s">
        <v>1362</v>
      </c>
      <c r="C1486" s="101" t="s">
        <v>1363</v>
      </c>
      <c r="D1486" s="101" t="s">
        <v>143</v>
      </c>
      <c r="E1486" s="101" t="s">
        <v>1268</v>
      </c>
      <c r="F1486" s="101" t="s">
        <v>399</v>
      </c>
      <c r="G1486" s="101" t="s">
        <v>5848</v>
      </c>
    </row>
    <row r="1487" spans="1:7">
      <c r="A1487" s="100">
        <v>1486</v>
      </c>
      <c r="B1487" s="101" t="s">
        <v>1364</v>
      </c>
      <c r="C1487" s="101" t="s">
        <v>12459</v>
      </c>
      <c r="D1487" s="101" t="s">
        <v>139</v>
      </c>
      <c r="E1487" s="101" t="s">
        <v>227</v>
      </c>
      <c r="F1487" s="101" t="s">
        <v>119</v>
      </c>
      <c r="G1487" s="101" t="s">
        <v>5848</v>
      </c>
    </row>
    <row r="1488" spans="1:7">
      <c r="A1488" s="100">
        <v>1487</v>
      </c>
      <c r="B1488" s="101" t="s">
        <v>12460</v>
      </c>
      <c r="C1488" s="101" t="s">
        <v>12461</v>
      </c>
      <c r="D1488" s="101" t="s">
        <v>151</v>
      </c>
      <c r="E1488" s="101" t="s">
        <v>1302</v>
      </c>
      <c r="F1488" s="101" t="s">
        <v>188</v>
      </c>
      <c r="G1488" s="101" t="s">
        <v>10956</v>
      </c>
    </row>
    <row r="1489" spans="1:7">
      <c r="A1489" s="100">
        <v>1488</v>
      </c>
      <c r="B1489" s="101" t="s">
        <v>1365</v>
      </c>
      <c r="C1489" s="101" t="s">
        <v>1366</v>
      </c>
      <c r="D1489" s="101" t="s">
        <v>139</v>
      </c>
      <c r="E1489" s="101" t="s">
        <v>185</v>
      </c>
      <c r="F1489" s="101" t="s">
        <v>119</v>
      </c>
      <c r="G1489" s="101" t="s">
        <v>5848</v>
      </c>
    </row>
    <row r="1490" spans="1:7">
      <c r="A1490" s="100">
        <v>1489</v>
      </c>
      <c r="B1490" s="101" t="s">
        <v>1367</v>
      </c>
      <c r="C1490" s="101" t="s">
        <v>1368</v>
      </c>
      <c r="D1490" s="101" t="s">
        <v>139</v>
      </c>
      <c r="E1490" s="101" t="s">
        <v>185</v>
      </c>
      <c r="F1490" s="101" t="s">
        <v>119</v>
      </c>
      <c r="G1490" s="101" t="s">
        <v>5848</v>
      </c>
    </row>
    <row r="1491" spans="1:7">
      <c r="A1491" s="100">
        <v>1490</v>
      </c>
      <c r="B1491" s="101" t="s">
        <v>11138</v>
      </c>
      <c r="C1491" s="101" t="s">
        <v>11139</v>
      </c>
      <c r="D1491" s="101" t="s">
        <v>165</v>
      </c>
      <c r="E1491" s="101" t="s">
        <v>417</v>
      </c>
      <c r="F1491" s="101" t="s">
        <v>119</v>
      </c>
      <c r="G1491" s="101" t="s">
        <v>11834</v>
      </c>
    </row>
    <row r="1492" spans="1:7">
      <c r="A1492" s="100">
        <v>1491</v>
      </c>
      <c r="B1492" s="101" t="s">
        <v>1369</v>
      </c>
      <c r="C1492" s="101" t="s">
        <v>1370</v>
      </c>
      <c r="D1492" s="101" t="s">
        <v>122</v>
      </c>
      <c r="E1492" s="101" t="s">
        <v>135</v>
      </c>
      <c r="F1492" s="101" t="s">
        <v>119</v>
      </c>
      <c r="G1492" s="101" t="s">
        <v>5848</v>
      </c>
    </row>
    <row r="1493" spans="1:7">
      <c r="A1493" s="100">
        <v>1492</v>
      </c>
      <c r="B1493" s="101" t="s">
        <v>12462</v>
      </c>
      <c r="C1493" s="101" t="s">
        <v>12463</v>
      </c>
      <c r="D1493" s="101" t="s">
        <v>122</v>
      </c>
      <c r="E1493" s="101" t="s">
        <v>436</v>
      </c>
      <c r="F1493" s="101" t="s">
        <v>119</v>
      </c>
      <c r="G1493" s="101" t="s">
        <v>10956</v>
      </c>
    </row>
    <row r="1494" spans="1:7">
      <c r="A1494" s="100">
        <v>1493</v>
      </c>
      <c r="B1494" s="101" t="s">
        <v>12464</v>
      </c>
      <c r="C1494" s="101" t="s">
        <v>12465</v>
      </c>
      <c r="D1494" s="101" t="s">
        <v>139</v>
      </c>
      <c r="E1494" s="101" t="s">
        <v>266</v>
      </c>
      <c r="F1494" s="101" t="s">
        <v>119</v>
      </c>
      <c r="G1494" s="101" t="s">
        <v>5848</v>
      </c>
    </row>
    <row r="1495" spans="1:7">
      <c r="A1495" s="100">
        <v>1494</v>
      </c>
      <c r="B1495" s="101" t="s">
        <v>1371</v>
      </c>
      <c r="C1495" s="101" t="s">
        <v>12466</v>
      </c>
      <c r="D1495" s="101" t="s">
        <v>139</v>
      </c>
      <c r="E1495" s="101" t="s">
        <v>211</v>
      </c>
      <c r="F1495" s="101" t="s">
        <v>119</v>
      </c>
      <c r="G1495" s="101" t="s">
        <v>5848</v>
      </c>
    </row>
    <row r="1496" spans="1:7">
      <c r="A1496" s="100">
        <v>1495</v>
      </c>
      <c r="B1496" s="101" t="s">
        <v>11140</v>
      </c>
      <c r="C1496" s="101" t="s">
        <v>11141</v>
      </c>
      <c r="D1496" s="101" t="s">
        <v>122</v>
      </c>
      <c r="E1496" s="101" t="s">
        <v>191</v>
      </c>
      <c r="F1496" s="101" t="s">
        <v>136</v>
      </c>
      <c r="G1496" s="101" t="s">
        <v>11834</v>
      </c>
    </row>
    <row r="1497" spans="1:7">
      <c r="A1497" s="100">
        <v>1496</v>
      </c>
      <c r="B1497" s="101" t="s">
        <v>7118</v>
      </c>
      <c r="C1497" s="101" t="s">
        <v>7119</v>
      </c>
      <c r="D1497" s="101" t="s">
        <v>117</v>
      </c>
      <c r="E1497" s="101" t="s">
        <v>214</v>
      </c>
      <c r="F1497" s="101" t="s">
        <v>119</v>
      </c>
      <c r="G1497" s="101" t="s">
        <v>10956</v>
      </c>
    </row>
    <row r="1498" spans="1:7">
      <c r="A1498" s="100">
        <v>1497</v>
      </c>
      <c r="B1498" s="101" t="s">
        <v>7120</v>
      </c>
      <c r="C1498" s="101" t="s">
        <v>7121</v>
      </c>
      <c r="D1498" s="101" t="s">
        <v>165</v>
      </c>
      <c r="E1498" s="101" t="s">
        <v>2567</v>
      </c>
      <c r="F1498" s="101" t="s">
        <v>119</v>
      </c>
      <c r="G1498" s="101" t="s">
        <v>10956</v>
      </c>
    </row>
    <row r="1499" spans="1:7">
      <c r="A1499" s="100">
        <v>1498</v>
      </c>
      <c r="B1499" s="101" t="s">
        <v>1372</v>
      </c>
      <c r="C1499" s="101" t="s">
        <v>1373</v>
      </c>
      <c r="D1499" s="101" t="s">
        <v>139</v>
      </c>
      <c r="E1499" s="101" t="s">
        <v>227</v>
      </c>
      <c r="F1499" s="101" t="s">
        <v>119</v>
      </c>
      <c r="G1499" s="101" t="s">
        <v>5848</v>
      </c>
    </row>
    <row r="1500" spans="1:7">
      <c r="A1500" s="100">
        <v>1499</v>
      </c>
      <c r="B1500" s="101" t="s">
        <v>7122</v>
      </c>
      <c r="C1500" s="101" t="s">
        <v>7123</v>
      </c>
      <c r="D1500" s="101" t="s">
        <v>117</v>
      </c>
      <c r="E1500" s="101" t="s">
        <v>118</v>
      </c>
      <c r="F1500" s="101" t="s">
        <v>119</v>
      </c>
      <c r="G1500" s="101" t="s">
        <v>10956</v>
      </c>
    </row>
    <row r="1501" spans="1:7">
      <c r="A1501" s="100">
        <v>1500</v>
      </c>
      <c r="B1501" s="101" t="s">
        <v>7124</v>
      </c>
      <c r="C1501" s="101" t="s">
        <v>7125</v>
      </c>
      <c r="D1501" s="101" t="s">
        <v>151</v>
      </c>
      <c r="E1501" s="101" t="s">
        <v>1802</v>
      </c>
      <c r="F1501" s="101" t="s">
        <v>119</v>
      </c>
      <c r="G1501" s="101" t="s">
        <v>10956</v>
      </c>
    </row>
    <row r="1502" spans="1:7">
      <c r="A1502" s="100">
        <v>1501</v>
      </c>
      <c r="B1502" s="101" t="s">
        <v>7126</v>
      </c>
      <c r="C1502" s="101" t="s">
        <v>7127</v>
      </c>
      <c r="D1502" s="101" t="s">
        <v>165</v>
      </c>
      <c r="E1502" s="101" t="s">
        <v>1285</v>
      </c>
      <c r="F1502" s="101" t="s">
        <v>119</v>
      </c>
      <c r="G1502" s="101" t="s">
        <v>10956</v>
      </c>
    </row>
    <row r="1503" spans="1:7">
      <c r="A1503" s="100">
        <v>1502</v>
      </c>
      <c r="B1503" s="101" t="s">
        <v>7128</v>
      </c>
      <c r="C1503" s="101" t="s">
        <v>7129</v>
      </c>
      <c r="D1503" s="101" t="s">
        <v>165</v>
      </c>
      <c r="E1503" s="101" t="s">
        <v>417</v>
      </c>
      <c r="F1503" s="101" t="s">
        <v>119</v>
      </c>
      <c r="G1503" s="101" t="s">
        <v>10956</v>
      </c>
    </row>
    <row r="1504" spans="1:7">
      <c r="A1504" s="100">
        <v>1503</v>
      </c>
      <c r="B1504" s="101" t="s">
        <v>1374</v>
      </c>
      <c r="C1504" s="101" t="s">
        <v>1375</v>
      </c>
      <c r="D1504" s="101" t="s">
        <v>143</v>
      </c>
      <c r="E1504" s="101" t="s">
        <v>433</v>
      </c>
      <c r="F1504" s="101" t="s">
        <v>1376</v>
      </c>
      <c r="G1504" s="101" t="s">
        <v>5848</v>
      </c>
    </row>
    <row r="1505" spans="1:7">
      <c r="A1505" s="100">
        <v>1504</v>
      </c>
      <c r="B1505" s="101" t="s">
        <v>12467</v>
      </c>
      <c r="C1505" s="101" t="s">
        <v>12468</v>
      </c>
      <c r="D1505" s="101" t="s">
        <v>117</v>
      </c>
      <c r="E1505" s="101" t="s">
        <v>3458</v>
      </c>
      <c r="F1505" s="101" t="s">
        <v>119</v>
      </c>
      <c r="G1505" s="101" t="s">
        <v>10956</v>
      </c>
    </row>
    <row r="1506" spans="1:7">
      <c r="A1506" s="100">
        <v>1505</v>
      </c>
      <c r="B1506" s="101" t="s">
        <v>1377</v>
      </c>
      <c r="C1506" s="101" t="s">
        <v>1378</v>
      </c>
      <c r="D1506" s="101" t="s">
        <v>139</v>
      </c>
      <c r="E1506" s="101" t="s">
        <v>185</v>
      </c>
      <c r="F1506" s="101" t="s">
        <v>119</v>
      </c>
      <c r="G1506" s="101" t="s">
        <v>5848</v>
      </c>
    </row>
    <row r="1507" spans="1:7">
      <c r="A1507" s="100">
        <v>1506</v>
      </c>
      <c r="B1507" s="101" t="s">
        <v>1379</v>
      </c>
      <c r="C1507" s="101" t="s">
        <v>1380</v>
      </c>
      <c r="D1507" s="101" t="s">
        <v>165</v>
      </c>
      <c r="E1507" s="101" t="s">
        <v>1381</v>
      </c>
      <c r="F1507" s="101" t="s">
        <v>119</v>
      </c>
      <c r="G1507" s="101" t="s">
        <v>5848</v>
      </c>
    </row>
    <row r="1508" spans="1:7">
      <c r="A1508" s="100">
        <v>1507</v>
      </c>
      <c r="B1508" s="101" t="s">
        <v>7130</v>
      </c>
      <c r="C1508" s="101" t="s">
        <v>7131</v>
      </c>
      <c r="D1508" s="101" t="s">
        <v>117</v>
      </c>
      <c r="E1508" s="101" t="s">
        <v>499</v>
      </c>
      <c r="F1508" s="101" t="s">
        <v>119</v>
      </c>
      <c r="G1508" s="101" t="s">
        <v>10956</v>
      </c>
    </row>
    <row r="1509" spans="1:7">
      <c r="A1509" s="100">
        <v>1508</v>
      </c>
      <c r="B1509" s="101" t="s">
        <v>1382</v>
      </c>
      <c r="C1509" s="101" t="s">
        <v>1383</v>
      </c>
      <c r="D1509" s="101" t="s">
        <v>139</v>
      </c>
      <c r="E1509" s="101" t="s">
        <v>826</v>
      </c>
      <c r="F1509" s="101" t="s">
        <v>119</v>
      </c>
      <c r="G1509" s="101" t="s">
        <v>5848</v>
      </c>
    </row>
    <row r="1510" spans="1:7">
      <c r="A1510" s="100">
        <v>1509</v>
      </c>
      <c r="B1510" s="101" t="s">
        <v>7132</v>
      </c>
      <c r="C1510" s="101" t="s">
        <v>7133</v>
      </c>
      <c r="D1510" s="101" t="s">
        <v>165</v>
      </c>
      <c r="E1510" s="101" t="s">
        <v>1285</v>
      </c>
      <c r="F1510" s="101" t="s">
        <v>119</v>
      </c>
      <c r="G1510" s="101" t="s">
        <v>10956</v>
      </c>
    </row>
    <row r="1511" spans="1:7">
      <c r="A1511" s="100">
        <v>1510</v>
      </c>
      <c r="B1511" s="101" t="s">
        <v>7134</v>
      </c>
      <c r="C1511" s="101" t="s">
        <v>7135</v>
      </c>
      <c r="D1511" s="101" t="s">
        <v>117</v>
      </c>
      <c r="E1511" s="101" t="s">
        <v>3196</v>
      </c>
      <c r="F1511" s="101" t="s">
        <v>188</v>
      </c>
      <c r="G1511" s="101" t="s">
        <v>10956</v>
      </c>
    </row>
    <row r="1512" spans="1:7">
      <c r="A1512" s="100">
        <v>1511</v>
      </c>
      <c r="B1512" s="101" t="s">
        <v>7136</v>
      </c>
      <c r="C1512" s="101" t="s">
        <v>7137</v>
      </c>
      <c r="D1512" s="101" t="s">
        <v>165</v>
      </c>
      <c r="E1512" s="101" t="s">
        <v>417</v>
      </c>
      <c r="F1512" s="101" t="s">
        <v>119</v>
      </c>
      <c r="G1512" s="101" t="s">
        <v>10956</v>
      </c>
    </row>
    <row r="1513" spans="1:7">
      <c r="A1513" s="100">
        <v>1512</v>
      </c>
      <c r="B1513" s="101" t="s">
        <v>1384</v>
      </c>
      <c r="C1513" s="101" t="s">
        <v>1385</v>
      </c>
      <c r="D1513" s="101" t="s">
        <v>139</v>
      </c>
      <c r="E1513" s="101" t="s">
        <v>162</v>
      </c>
      <c r="F1513" s="101" t="s">
        <v>119</v>
      </c>
      <c r="G1513" s="101" t="s">
        <v>5848</v>
      </c>
    </row>
    <row r="1514" spans="1:7">
      <c r="A1514" s="100">
        <v>1513</v>
      </c>
      <c r="B1514" s="101" t="s">
        <v>1386</v>
      </c>
      <c r="C1514" s="101" t="s">
        <v>1387</v>
      </c>
      <c r="D1514" s="101" t="s">
        <v>122</v>
      </c>
      <c r="E1514" s="101" t="s">
        <v>597</v>
      </c>
      <c r="F1514" s="101" t="s">
        <v>119</v>
      </c>
      <c r="G1514" s="101" t="s">
        <v>5848</v>
      </c>
    </row>
    <row r="1515" spans="1:7">
      <c r="A1515" s="100">
        <v>1514</v>
      </c>
      <c r="B1515" s="101" t="s">
        <v>7138</v>
      </c>
      <c r="C1515" s="101" t="s">
        <v>7139</v>
      </c>
      <c r="D1515" s="101" t="s">
        <v>165</v>
      </c>
      <c r="E1515" s="101" t="s">
        <v>417</v>
      </c>
      <c r="F1515" s="101" t="s">
        <v>119</v>
      </c>
      <c r="G1515" s="101" t="s">
        <v>10956</v>
      </c>
    </row>
    <row r="1516" spans="1:7">
      <c r="A1516" s="100">
        <v>1515</v>
      </c>
      <c r="B1516" s="101" t="s">
        <v>7140</v>
      </c>
      <c r="C1516" s="101" t="s">
        <v>7141</v>
      </c>
      <c r="D1516" s="101" t="s">
        <v>165</v>
      </c>
      <c r="E1516" s="101" t="s">
        <v>417</v>
      </c>
      <c r="F1516" s="101" t="s">
        <v>119</v>
      </c>
      <c r="G1516" s="101" t="s">
        <v>10956</v>
      </c>
    </row>
    <row r="1517" spans="1:7">
      <c r="A1517" s="100">
        <v>1516</v>
      </c>
      <c r="B1517" s="101" t="s">
        <v>7142</v>
      </c>
      <c r="C1517" s="101" t="s">
        <v>7143</v>
      </c>
      <c r="D1517" s="101" t="s">
        <v>165</v>
      </c>
      <c r="E1517" s="101" t="s">
        <v>417</v>
      </c>
      <c r="F1517" s="101" t="s">
        <v>119</v>
      </c>
      <c r="G1517" s="101" t="s">
        <v>10956</v>
      </c>
    </row>
    <row r="1518" spans="1:7">
      <c r="A1518" s="100">
        <v>1517</v>
      </c>
      <c r="B1518" s="101" t="s">
        <v>1388</v>
      </c>
      <c r="C1518" s="101" t="s">
        <v>12469</v>
      </c>
      <c r="D1518" s="101" t="s">
        <v>139</v>
      </c>
      <c r="E1518" s="101" t="s">
        <v>227</v>
      </c>
      <c r="F1518" s="101" t="s">
        <v>119</v>
      </c>
      <c r="G1518" s="101" t="s">
        <v>5848</v>
      </c>
    </row>
    <row r="1519" spans="1:7">
      <c r="A1519" s="100">
        <v>1518</v>
      </c>
      <c r="B1519" s="101" t="s">
        <v>7144</v>
      </c>
      <c r="C1519" s="101" t="s">
        <v>7145</v>
      </c>
      <c r="D1519" s="101" t="s">
        <v>139</v>
      </c>
      <c r="E1519" s="101" t="s">
        <v>943</v>
      </c>
      <c r="F1519" s="101" t="s">
        <v>119</v>
      </c>
      <c r="G1519" s="101" t="s">
        <v>10956</v>
      </c>
    </row>
    <row r="1520" spans="1:7">
      <c r="A1520" s="100">
        <v>1519</v>
      </c>
      <c r="B1520" s="101" t="s">
        <v>12470</v>
      </c>
      <c r="C1520" s="101" t="s">
        <v>12471</v>
      </c>
      <c r="D1520" s="101" t="s">
        <v>139</v>
      </c>
      <c r="E1520" s="101" t="s">
        <v>227</v>
      </c>
      <c r="F1520" s="101" t="s">
        <v>119</v>
      </c>
      <c r="G1520" s="101" t="s">
        <v>5848</v>
      </c>
    </row>
    <row r="1521" spans="1:7">
      <c r="A1521" s="100">
        <v>1520</v>
      </c>
      <c r="B1521" s="101" t="s">
        <v>12472</v>
      </c>
      <c r="C1521" s="101" t="s">
        <v>12473</v>
      </c>
      <c r="D1521" s="101" t="s">
        <v>139</v>
      </c>
      <c r="E1521" s="101" t="s">
        <v>227</v>
      </c>
      <c r="F1521" s="101" t="s">
        <v>119</v>
      </c>
      <c r="G1521" s="101" t="s">
        <v>5848</v>
      </c>
    </row>
    <row r="1522" spans="1:7">
      <c r="A1522" s="100">
        <v>1521</v>
      </c>
      <c r="B1522" s="101" t="s">
        <v>7146</v>
      </c>
      <c r="C1522" s="101" t="s">
        <v>7147</v>
      </c>
      <c r="D1522" s="101" t="s">
        <v>139</v>
      </c>
      <c r="E1522" s="101" t="s">
        <v>622</v>
      </c>
      <c r="F1522" s="101" t="s">
        <v>119</v>
      </c>
      <c r="G1522" s="101" t="s">
        <v>10956</v>
      </c>
    </row>
    <row r="1523" spans="1:7">
      <c r="A1523" s="100">
        <v>1522</v>
      </c>
      <c r="B1523" s="101" t="s">
        <v>7148</v>
      </c>
      <c r="C1523" s="101" t="s">
        <v>7149</v>
      </c>
      <c r="D1523" s="101" t="s">
        <v>139</v>
      </c>
      <c r="E1523" s="101" t="s">
        <v>996</v>
      </c>
      <c r="F1523" s="101" t="s">
        <v>119</v>
      </c>
      <c r="G1523" s="101" t="s">
        <v>10956</v>
      </c>
    </row>
    <row r="1524" spans="1:7">
      <c r="A1524" s="100">
        <v>1523</v>
      </c>
      <c r="B1524" s="101" t="s">
        <v>1389</v>
      </c>
      <c r="C1524" s="101" t="s">
        <v>1390</v>
      </c>
      <c r="D1524" s="101" t="s">
        <v>151</v>
      </c>
      <c r="E1524" s="101" t="s">
        <v>1021</v>
      </c>
      <c r="F1524" s="101" t="s">
        <v>170</v>
      </c>
      <c r="G1524" s="101" t="s">
        <v>5848</v>
      </c>
    </row>
    <row r="1525" spans="1:7">
      <c r="A1525" s="100">
        <v>1524</v>
      </c>
      <c r="B1525" s="101" t="s">
        <v>1391</v>
      </c>
      <c r="C1525" s="101" t="s">
        <v>1392</v>
      </c>
      <c r="D1525" s="101" t="s">
        <v>234</v>
      </c>
      <c r="E1525" s="101" t="s">
        <v>248</v>
      </c>
      <c r="F1525" s="101" t="s">
        <v>119</v>
      </c>
      <c r="G1525" s="101" t="s">
        <v>5848</v>
      </c>
    </row>
    <row r="1526" spans="1:7">
      <c r="A1526" s="100">
        <v>1525</v>
      </c>
      <c r="B1526" s="101" t="s">
        <v>1393</v>
      </c>
      <c r="C1526" s="101" t="s">
        <v>1394</v>
      </c>
      <c r="D1526" s="101" t="s">
        <v>126</v>
      </c>
      <c r="E1526" s="101" t="s">
        <v>358</v>
      </c>
      <c r="F1526" s="101" t="s">
        <v>412</v>
      </c>
      <c r="G1526" s="101" t="s">
        <v>5848</v>
      </c>
    </row>
    <row r="1527" spans="1:7">
      <c r="A1527" s="100">
        <v>1526</v>
      </c>
      <c r="B1527" s="101" t="s">
        <v>1395</v>
      </c>
      <c r="C1527" s="101" t="s">
        <v>1396</v>
      </c>
      <c r="D1527" s="101" t="s">
        <v>139</v>
      </c>
      <c r="E1527" s="101" t="s">
        <v>227</v>
      </c>
      <c r="F1527" s="101" t="s">
        <v>119</v>
      </c>
      <c r="G1527" s="101" t="s">
        <v>5848</v>
      </c>
    </row>
    <row r="1528" spans="1:7">
      <c r="A1528" s="100">
        <v>1527</v>
      </c>
      <c r="B1528" s="101" t="s">
        <v>7150</v>
      </c>
      <c r="C1528" s="101" t="s">
        <v>7151</v>
      </c>
      <c r="D1528" s="101" t="s">
        <v>117</v>
      </c>
      <c r="E1528" s="101" t="s">
        <v>118</v>
      </c>
      <c r="F1528" s="101" t="s">
        <v>119</v>
      </c>
      <c r="G1528" s="101" t="s">
        <v>10956</v>
      </c>
    </row>
    <row r="1529" spans="1:7">
      <c r="A1529" s="100">
        <v>1528</v>
      </c>
      <c r="B1529" s="101" t="s">
        <v>7152</v>
      </c>
      <c r="C1529" s="101" t="s">
        <v>7153</v>
      </c>
      <c r="D1529" s="101" t="s">
        <v>143</v>
      </c>
      <c r="E1529" s="101" t="s">
        <v>144</v>
      </c>
      <c r="F1529" s="101" t="s">
        <v>119</v>
      </c>
      <c r="G1529" s="101" t="s">
        <v>10956</v>
      </c>
    </row>
    <row r="1530" spans="1:7">
      <c r="A1530" s="100">
        <v>1529</v>
      </c>
      <c r="B1530" s="101" t="s">
        <v>1399</v>
      </c>
      <c r="C1530" s="101" t="s">
        <v>1400</v>
      </c>
      <c r="D1530" s="101" t="s">
        <v>126</v>
      </c>
      <c r="E1530" s="101" t="s">
        <v>393</v>
      </c>
      <c r="F1530" s="101" t="s">
        <v>119</v>
      </c>
      <c r="G1530" s="101" t="s">
        <v>5848</v>
      </c>
    </row>
    <row r="1531" spans="1:7">
      <c r="A1531" s="100">
        <v>1530</v>
      </c>
      <c r="B1531" s="101" t="s">
        <v>1401</v>
      </c>
      <c r="C1531" s="101" t="s">
        <v>1402</v>
      </c>
      <c r="D1531" s="101" t="s">
        <v>151</v>
      </c>
      <c r="E1531" s="101" t="s">
        <v>371</v>
      </c>
      <c r="F1531" s="101" t="s">
        <v>119</v>
      </c>
      <c r="G1531" s="101" t="s">
        <v>5848</v>
      </c>
    </row>
    <row r="1532" spans="1:7">
      <c r="A1532" s="100">
        <v>1531</v>
      </c>
      <c r="B1532" s="101" t="s">
        <v>1403</v>
      </c>
      <c r="C1532" s="101" t="s">
        <v>1404</v>
      </c>
      <c r="D1532" s="101" t="s">
        <v>151</v>
      </c>
      <c r="E1532" s="101" t="s">
        <v>1094</v>
      </c>
      <c r="F1532" s="101" t="s">
        <v>119</v>
      </c>
      <c r="G1532" s="101" t="s">
        <v>5848</v>
      </c>
    </row>
    <row r="1533" spans="1:7">
      <c r="A1533" s="100">
        <v>1532</v>
      </c>
      <c r="B1533" s="101" t="s">
        <v>7154</v>
      </c>
      <c r="C1533" s="101" t="s">
        <v>7155</v>
      </c>
      <c r="D1533" s="101" t="s">
        <v>165</v>
      </c>
      <c r="E1533" s="101" t="s">
        <v>417</v>
      </c>
      <c r="F1533" s="101" t="s">
        <v>119</v>
      </c>
      <c r="G1533" s="101" t="s">
        <v>10956</v>
      </c>
    </row>
    <row r="1534" spans="1:7">
      <c r="A1534" s="100">
        <v>1533</v>
      </c>
      <c r="B1534" s="101" t="s">
        <v>7156</v>
      </c>
      <c r="C1534" s="101" t="s">
        <v>7157</v>
      </c>
      <c r="D1534" s="101" t="s">
        <v>117</v>
      </c>
      <c r="E1534" s="101" t="s">
        <v>853</v>
      </c>
      <c r="F1534" s="101" t="s">
        <v>119</v>
      </c>
      <c r="G1534" s="101" t="s">
        <v>10956</v>
      </c>
    </row>
    <row r="1535" spans="1:7">
      <c r="A1535" s="100">
        <v>1534</v>
      </c>
      <c r="B1535" s="101" t="s">
        <v>7158</v>
      </c>
      <c r="C1535" s="101" t="s">
        <v>7159</v>
      </c>
      <c r="D1535" s="101" t="s">
        <v>126</v>
      </c>
      <c r="E1535" s="101" t="s">
        <v>761</v>
      </c>
      <c r="F1535" s="101" t="s">
        <v>119</v>
      </c>
      <c r="G1535" s="101" t="s">
        <v>10956</v>
      </c>
    </row>
    <row r="1536" spans="1:7">
      <c r="A1536" s="100">
        <v>1535</v>
      </c>
      <c r="B1536" s="101" t="s">
        <v>1405</v>
      </c>
      <c r="C1536" s="101" t="s">
        <v>1406</v>
      </c>
      <c r="D1536" s="101" t="s">
        <v>139</v>
      </c>
      <c r="E1536" s="101" t="s">
        <v>316</v>
      </c>
      <c r="F1536" s="101" t="s">
        <v>1398</v>
      </c>
      <c r="G1536" s="101" t="s">
        <v>5848</v>
      </c>
    </row>
    <row r="1537" spans="1:7">
      <c r="A1537" s="100">
        <v>1536</v>
      </c>
      <c r="B1537" s="101" t="s">
        <v>1407</v>
      </c>
      <c r="C1537" s="101" t="s">
        <v>1408</v>
      </c>
      <c r="D1537" s="101" t="s">
        <v>139</v>
      </c>
      <c r="E1537" s="101" t="s">
        <v>227</v>
      </c>
      <c r="F1537" s="101" t="s">
        <v>119</v>
      </c>
      <c r="G1537" s="101" t="s">
        <v>5848</v>
      </c>
    </row>
    <row r="1538" spans="1:7">
      <c r="A1538" s="100">
        <v>1537</v>
      </c>
      <c r="B1538" s="101" t="s">
        <v>1409</v>
      </c>
      <c r="C1538" s="101" t="s">
        <v>1410</v>
      </c>
      <c r="D1538" s="101" t="s">
        <v>139</v>
      </c>
      <c r="E1538" s="101" t="s">
        <v>227</v>
      </c>
      <c r="F1538" s="101" t="s">
        <v>119</v>
      </c>
      <c r="G1538" s="101" t="s">
        <v>5848</v>
      </c>
    </row>
    <row r="1539" spans="1:7">
      <c r="A1539" s="100">
        <v>1538</v>
      </c>
      <c r="B1539" s="101" t="s">
        <v>1411</v>
      </c>
      <c r="C1539" s="101" t="s">
        <v>1412</v>
      </c>
      <c r="D1539" s="101" t="s">
        <v>139</v>
      </c>
      <c r="E1539" s="101" t="s">
        <v>227</v>
      </c>
      <c r="F1539" s="101" t="s">
        <v>119</v>
      </c>
      <c r="G1539" s="101" t="s">
        <v>5848</v>
      </c>
    </row>
    <row r="1540" spans="1:7">
      <c r="A1540" s="100">
        <v>1539</v>
      </c>
      <c r="B1540" s="101" t="s">
        <v>1413</v>
      </c>
      <c r="C1540" s="101" t="s">
        <v>12474</v>
      </c>
      <c r="D1540" s="101" t="s">
        <v>151</v>
      </c>
      <c r="E1540" s="101" t="s">
        <v>1414</v>
      </c>
      <c r="F1540" s="101" t="s">
        <v>119</v>
      </c>
      <c r="G1540" s="101" t="s">
        <v>5848</v>
      </c>
    </row>
    <row r="1541" spans="1:7">
      <c r="A1541" s="100">
        <v>1540</v>
      </c>
      <c r="B1541" s="101" t="s">
        <v>1415</v>
      </c>
      <c r="C1541" s="101" t="s">
        <v>1416</v>
      </c>
      <c r="D1541" s="101" t="s">
        <v>139</v>
      </c>
      <c r="E1541" s="101" t="s">
        <v>227</v>
      </c>
      <c r="F1541" s="101" t="s">
        <v>119</v>
      </c>
      <c r="G1541" s="101" t="s">
        <v>5848</v>
      </c>
    </row>
    <row r="1542" spans="1:7">
      <c r="A1542" s="100">
        <v>1541</v>
      </c>
      <c r="B1542" s="101" t="s">
        <v>7160</v>
      </c>
      <c r="C1542" s="101" t="s">
        <v>7161</v>
      </c>
      <c r="D1542" s="101" t="s">
        <v>122</v>
      </c>
      <c r="E1542" s="101" t="s">
        <v>436</v>
      </c>
      <c r="F1542" s="101" t="s">
        <v>119</v>
      </c>
      <c r="G1542" s="101" t="s">
        <v>10956</v>
      </c>
    </row>
    <row r="1543" spans="1:7">
      <c r="A1543" s="100">
        <v>1542</v>
      </c>
      <c r="B1543" s="101" t="s">
        <v>1417</v>
      </c>
      <c r="C1543" s="101" t="s">
        <v>1418</v>
      </c>
      <c r="D1543" s="101" t="s">
        <v>139</v>
      </c>
      <c r="E1543" s="101" t="s">
        <v>227</v>
      </c>
      <c r="F1543" s="101" t="s">
        <v>119</v>
      </c>
      <c r="G1543" s="101" t="s">
        <v>5848</v>
      </c>
    </row>
    <row r="1544" spans="1:7">
      <c r="A1544" s="100">
        <v>1543</v>
      </c>
      <c r="B1544" s="101" t="s">
        <v>1419</v>
      </c>
      <c r="C1544" s="101" t="s">
        <v>1420</v>
      </c>
      <c r="D1544" s="101" t="s">
        <v>139</v>
      </c>
      <c r="E1544" s="101" t="s">
        <v>227</v>
      </c>
      <c r="F1544" s="101" t="s">
        <v>119</v>
      </c>
      <c r="G1544" s="101" t="s">
        <v>5848</v>
      </c>
    </row>
    <row r="1545" spans="1:7">
      <c r="A1545" s="100">
        <v>1544</v>
      </c>
      <c r="B1545" s="101" t="s">
        <v>1421</v>
      </c>
      <c r="C1545" s="101" t="s">
        <v>1422</v>
      </c>
      <c r="D1545" s="101" t="s">
        <v>139</v>
      </c>
      <c r="E1545" s="101" t="s">
        <v>227</v>
      </c>
      <c r="F1545" s="101" t="s">
        <v>119</v>
      </c>
      <c r="G1545" s="101" t="s">
        <v>5848</v>
      </c>
    </row>
    <row r="1546" spans="1:7">
      <c r="A1546" s="100">
        <v>1545</v>
      </c>
      <c r="B1546" s="101" t="s">
        <v>7162</v>
      </c>
      <c r="C1546" s="101" t="s">
        <v>7163</v>
      </c>
      <c r="D1546" s="101" t="s">
        <v>126</v>
      </c>
      <c r="E1546" s="101" t="s">
        <v>245</v>
      </c>
      <c r="F1546" s="101" t="s">
        <v>119</v>
      </c>
      <c r="G1546" s="101" t="s">
        <v>10956</v>
      </c>
    </row>
    <row r="1547" spans="1:7">
      <c r="A1547" s="100">
        <v>1546</v>
      </c>
      <c r="B1547" s="101" t="s">
        <v>1423</v>
      </c>
      <c r="C1547" s="101" t="s">
        <v>1424</v>
      </c>
      <c r="D1547" s="101" t="s">
        <v>139</v>
      </c>
      <c r="E1547" s="101" t="s">
        <v>227</v>
      </c>
      <c r="F1547" s="101" t="s">
        <v>119</v>
      </c>
      <c r="G1547" s="101" t="s">
        <v>5848</v>
      </c>
    </row>
    <row r="1548" spans="1:7">
      <c r="A1548" s="100">
        <v>1547</v>
      </c>
      <c r="B1548" s="101" t="s">
        <v>1425</v>
      </c>
      <c r="C1548" s="101" t="s">
        <v>1426</v>
      </c>
      <c r="D1548" s="101" t="s">
        <v>139</v>
      </c>
      <c r="E1548" s="101" t="s">
        <v>227</v>
      </c>
      <c r="F1548" s="101" t="s">
        <v>119</v>
      </c>
      <c r="G1548" s="101" t="s">
        <v>5848</v>
      </c>
    </row>
    <row r="1549" spans="1:7">
      <c r="A1549" s="100">
        <v>1548</v>
      </c>
      <c r="B1549" s="101" t="s">
        <v>1427</v>
      </c>
      <c r="C1549" s="101" t="s">
        <v>1428</v>
      </c>
      <c r="D1549" s="101" t="s">
        <v>139</v>
      </c>
      <c r="E1549" s="101" t="s">
        <v>227</v>
      </c>
      <c r="F1549" s="101" t="s">
        <v>119</v>
      </c>
      <c r="G1549" s="101" t="s">
        <v>5848</v>
      </c>
    </row>
    <row r="1550" spans="1:7">
      <c r="A1550" s="100">
        <v>1549</v>
      </c>
      <c r="B1550" s="101" t="s">
        <v>1429</v>
      </c>
      <c r="C1550" s="101" t="s">
        <v>1430</v>
      </c>
      <c r="D1550" s="101" t="s">
        <v>139</v>
      </c>
      <c r="E1550" s="101" t="s">
        <v>273</v>
      </c>
      <c r="F1550" s="101" t="s">
        <v>119</v>
      </c>
      <c r="G1550" s="101" t="s">
        <v>5848</v>
      </c>
    </row>
    <row r="1551" spans="1:7">
      <c r="A1551" s="100">
        <v>1550</v>
      </c>
      <c r="B1551" s="101" t="s">
        <v>1431</v>
      </c>
      <c r="C1551" s="101" t="s">
        <v>12475</v>
      </c>
      <c r="D1551" s="101" t="s">
        <v>143</v>
      </c>
      <c r="E1551" s="101" t="s">
        <v>1432</v>
      </c>
      <c r="F1551" s="101" t="s">
        <v>119</v>
      </c>
      <c r="G1551" s="101" t="s">
        <v>5848</v>
      </c>
    </row>
    <row r="1552" spans="1:7">
      <c r="A1552" s="100">
        <v>1551</v>
      </c>
      <c r="B1552" s="101" t="s">
        <v>1433</v>
      </c>
      <c r="C1552" s="101" t="s">
        <v>12476</v>
      </c>
      <c r="D1552" s="101" t="s">
        <v>117</v>
      </c>
      <c r="E1552" s="101" t="s">
        <v>398</v>
      </c>
      <c r="F1552" s="101" t="s">
        <v>503</v>
      </c>
      <c r="G1552" s="101" t="s">
        <v>5848</v>
      </c>
    </row>
    <row r="1553" spans="1:7">
      <c r="A1553" s="100">
        <v>1552</v>
      </c>
      <c r="B1553" s="101" t="s">
        <v>1434</v>
      </c>
      <c r="C1553" s="101" t="s">
        <v>1435</v>
      </c>
      <c r="D1553" s="101" t="s">
        <v>143</v>
      </c>
      <c r="E1553" s="101" t="s">
        <v>327</v>
      </c>
      <c r="F1553" s="101" t="s">
        <v>119</v>
      </c>
      <c r="G1553" s="101" t="s">
        <v>5848</v>
      </c>
    </row>
    <row r="1554" spans="1:7">
      <c r="A1554" s="100">
        <v>1553</v>
      </c>
      <c r="B1554" s="101" t="s">
        <v>7164</v>
      </c>
      <c r="C1554" s="101" t="s">
        <v>7165</v>
      </c>
      <c r="D1554" s="101" t="s">
        <v>139</v>
      </c>
      <c r="E1554" s="101" t="s">
        <v>258</v>
      </c>
      <c r="F1554" s="101" t="s">
        <v>119</v>
      </c>
      <c r="G1554" s="101" t="s">
        <v>10956</v>
      </c>
    </row>
    <row r="1555" spans="1:7">
      <c r="A1555" s="100">
        <v>1554</v>
      </c>
      <c r="B1555" s="101" t="s">
        <v>1436</v>
      </c>
      <c r="C1555" s="101" t="s">
        <v>1437</v>
      </c>
      <c r="D1555" s="101" t="s">
        <v>139</v>
      </c>
      <c r="E1555" s="101" t="s">
        <v>273</v>
      </c>
      <c r="F1555" s="101" t="s">
        <v>119</v>
      </c>
      <c r="G1555" s="101" t="s">
        <v>5848</v>
      </c>
    </row>
    <row r="1556" spans="1:7">
      <c r="A1556" s="100">
        <v>1555</v>
      </c>
      <c r="B1556" s="101" t="s">
        <v>1438</v>
      </c>
      <c r="C1556" s="101" t="s">
        <v>1439</v>
      </c>
      <c r="D1556" s="101" t="s">
        <v>139</v>
      </c>
      <c r="E1556" s="101" t="s">
        <v>381</v>
      </c>
      <c r="F1556" s="101" t="s">
        <v>119</v>
      </c>
      <c r="G1556" s="101" t="s">
        <v>5848</v>
      </c>
    </row>
    <row r="1557" spans="1:7">
      <c r="A1557" s="100">
        <v>1556</v>
      </c>
      <c r="B1557" s="101" t="s">
        <v>7166</v>
      </c>
      <c r="C1557" s="101" t="s">
        <v>7167</v>
      </c>
      <c r="D1557" s="101" t="s">
        <v>165</v>
      </c>
      <c r="E1557" s="101" t="s">
        <v>909</v>
      </c>
      <c r="F1557" s="101" t="s">
        <v>119</v>
      </c>
      <c r="G1557" s="101" t="s">
        <v>10956</v>
      </c>
    </row>
    <row r="1558" spans="1:7">
      <c r="A1558" s="100">
        <v>1557</v>
      </c>
      <c r="B1558" s="101" t="s">
        <v>1440</v>
      </c>
      <c r="C1558" s="101" t="s">
        <v>12477</v>
      </c>
      <c r="D1558" s="101" t="s">
        <v>139</v>
      </c>
      <c r="E1558" s="101" t="s">
        <v>273</v>
      </c>
      <c r="F1558" s="101" t="s">
        <v>119</v>
      </c>
      <c r="G1558" s="101" t="s">
        <v>5848</v>
      </c>
    </row>
    <row r="1559" spans="1:7">
      <c r="A1559" s="100">
        <v>1558</v>
      </c>
      <c r="B1559" s="101" t="s">
        <v>1441</v>
      </c>
      <c r="C1559" s="101" t="s">
        <v>1442</v>
      </c>
      <c r="D1559" s="101" t="s">
        <v>122</v>
      </c>
      <c r="E1559" s="101" t="s">
        <v>443</v>
      </c>
      <c r="F1559" s="101" t="s">
        <v>119</v>
      </c>
      <c r="G1559" s="101" t="s">
        <v>5848</v>
      </c>
    </row>
    <row r="1560" spans="1:7">
      <c r="A1560" s="100">
        <v>1559</v>
      </c>
      <c r="B1560" s="101" t="s">
        <v>11142</v>
      </c>
      <c r="C1560" s="101" t="s">
        <v>11143</v>
      </c>
      <c r="D1560" s="101" t="s">
        <v>165</v>
      </c>
      <c r="E1560" s="101" t="s">
        <v>5870</v>
      </c>
      <c r="F1560" s="101" t="s">
        <v>119</v>
      </c>
      <c r="G1560" s="101" t="s">
        <v>11834</v>
      </c>
    </row>
    <row r="1561" spans="1:7">
      <c r="A1561" s="100">
        <v>1560</v>
      </c>
      <c r="B1561" s="101" t="s">
        <v>1443</v>
      </c>
      <c r="C1561" s="101" t="s">
        <v>1444</v>
      </c>
      <c r="D1561" s="101" t="s">
        <v>126</v>
      </c>
      <c r="E1561" s="101" t="s">
        <v>949</v>
      </c>
      <c r="F1561" s="101" t="s">
        <v>119</v>
      </c>
      <c r="G1561" s="101" t="s">
        <v>5848</v>
      </c>
    </row>
    <row r="1562" spans="1:7">
      <c r="A1562" s="100">
        <v>1561</v>
      </c>
      <c r="B1562" s="101" t="s">
        <v>1445</v>
      </c>
      <c r="C1562" s="101" t="s">
        <v>1446</v>
      </c>
      <c r="D1562" s="101" t="s">
        <v>139</v>
      </c>
      <c r="E1562" s="101" t="s">
        <v>273</v>
      </c>
      <c r="F1562" s="101" t="s">
        <v>119</v>
      </c>
      <c r="G1562" s="101" t="s">
        <v>5848</v>
      </c>
    </row>
    <row r="1563" spans="1:7">
      <c r="A1563" s="100">
        <v>1562</v>
      </c>
      <c r="B1563" s="101" t="s">
        <v>1447</v>
      </c>
      <c r="C1563" s="101" t="s">
        <v>12478</v>
      </c>
      <c r="D1563" s="101" t="s">
        <v>139</v>
      </c>
      <c r="E1563" s="101" t="s">
        <v>227</v>
      </c>
      <c r="F1563" s="101" t="s">
        <v>119</v>
      </c>
      <c r="G1563" s="101" t="s">
        <v>5848</v>
      </c>
    </row>
    <row r="1564" spans="1:7">
      <c r="A1564" s="100">
        <v>1563</v>
      </c>
      <c r="B1564" s="101" t="s">
        <v>7168</v>
      </c>
      <c r="C1564" s="101" t="s">
        <v>7169</v>
      </c>
      <c r="D1564" s="101" t="s">
        <v>117</v>
      </c>
      <c r="E1564" s="101" t="s">
        <v>719</v>
      </c>
      <c r="F1564" s="101" t="s">
        <v>119</v>
      </c>
      <c r="G1564" s="101" t="s">
        <v>10956</v>
      </c>
    </row>
    <row r="1565" spans="1:7">
      <c r="A1565" s="100">
        <v>1564</v>
      </c>
      <c r="B1565" s="101" t="s">
        <v>1448</v>
      </c>
      <c r="C1565" s="101" t="s">
        <v>12479</v>
      </c>
      <c r="D1565" s="101" t="s">
        <v>139</v>
      </c>
      <c r="E1565" s="101" t="s">
        <v>227</v>
      </c>
      <c r="F1565" s="101" t="s">
        <v>119</v>
      </c>
      <c r="G1565" s="101" t="s">
        <v>5848</v>
      </c>
    </row>
    <row r="1566" spans="1:7">
      <c r="A1566" s="100">
        <v>1565</v>
      </c>
      <c r="B1566" s="101" t="s">
        <v>7170</v>
      </c>
      <c r="C1566" s="101" t="s">
        <v>7171</v>
      </c>
      <c r="D1566" s="101" t="s">
        <v>126</v>
      </c>
      <c r="E1566" s="101" t="s">
        <v>1083</v>
      </c>
      <c r="F1566" s="101" t="s">
        <v>119</v>
      </c>
      <c r="G1566" s="101" t="s">
        <v>10956</v>
      </c>
    </row>
    <row r="1567" spans="1:7">
      <c r="A1567" s="100">
        <v>1566</v>
      </c>
      <c r="B1567" s="101" t="s">
        <v>1449</v>
      </c>
      <c r="C1567" s="101" t="s">
        <v>1450</v>
      </c>
      <c r="D1567" s="101" t="s">
        <v>139</v>
      </c>
      <c r="E1567" s="101" t="s">
        <v>227</v>
      </c>
      <c r="F1567" s="101" t="s">
        <v>119</v>
      </c>
      <c r="G1567" s="101" t="s">
        <v>5848</v>
      </c>
    </row>
    <row r="1568" spans="1:7">
      <c r="A1568" s="100">
        <v>1567</v>
      </c>
      <c r="B1568" s="101" t="s">
        <v>104</v>
      </c>
      <c r="C1568" s="101" t="s">
        <v>1451</v>
      </c>
      <c r="D1568" s="101" t="s">
        <v>139</v>
      </c>
      <c r="E1568" s="101" t="s">
        <v>690</v>
      </c>
      <c r="F1568" s="101" t="s">
        <v>119</v>
      </c>
      <c r="G1568" s="101" t="s">
        <v>5848</v>
      </c>
    </row>
    <row r="1569" spans="1:7">
      <c r="A1569" s="100">
        <v>1568</v>
      </c>
      <c r="B1569" s="101" t="s">
        <v>1452</v>
      </c>
      <c r="C1569" s="101" t="s">
        <v>1453</v>
      </c>
      <c r="D1569" s="101" t="s">
        <v>126</v>
      </c>
      <c r="E1569" s="101" t="s">
        <v>1454</v>
      </c>
      <c r="F1569" s="101" t="s">
        <v>119</v>
      </c>
      <c r="G1569" s="101" t="s">
        <v>5848</v>
      </c>
    </row>
    <row r="1570" spans="1:7">
      <c r="A1570" s="100">
        <v>1569</v>
      </c>
      <c r="B1570" s="101" t="s">
        <v>7172</v>
      </c>
      <c r="C1570" s="101" t="s">
        <v>7173</v>
      </c>
      <c r="D1570" s="101" t="s">
        <v>165</v>
      </c>
      <c r="E1570" s="101" t="s">
        <v>2567</v>
      </c>
      <c r="F1570" s="101" t="s">
        <v>136</v>
      </c>
      <c r="G1570" s="101" t="s">
        <v>10956</v>
      </c>
    </row>
    <row r="1571" spans="1:7">
      <c r="A1571" s="100">
        <v>1570</v>
      </c>
      <c r="B1571" s="101" t="s">
        <v>1455</v>
      </c>
      <c r="C1571" s="101" t="s">
        <v>12480</v>
      </c>
      <c r="D1571" s="101" t="s">
        <v>143</v>
      </c>
      <c r="E1571" s="101" t="s">
        <v>270</v>
      </c>
      <c r="F1571" s="101" t="s">
        <v>119</v>
      </c>
      <c r="G1571" s="101" t="s">
        <v>5848</v>
      </c>
    </row>
    <row r="1572" spans="1:7">
      <c r="A1572" s="100">
        <v>1571</v>
      </c>
      <c r="B1572" s="101" t="s">
        <v>7174</v>
      </c>
      <c r="C1572" s="101" t="s">
        <v>7175</v>
      </c>
      <c r="D1572" s="101" t="s">
        <v>139</v>
      </c>
      <c r="E1572" s="101" t="s">
        <v>996</v>
      </c>
      <c r="F1572" s="101" t="s">
        <v>119</v>
      </c>
      <c r="G1572" s="101" t="s">
        <v>10956</v>
      </c>
    </row>
    <row r="1573" spans="1:7">
      <c r="A1573" s="100">
        <v>1572</v>
      </c>
      <c r="B1573" s="101" t="s">
        <v>7176</v>
      </c>
      <c r="C1573" s="101" t="s">
        <v>7177</v>
      </c>
      <c r="D1573" s="101" t="s">
        <v>151</v>
      </c>
      <c r="E1573" s="101" t="s">
        <v>924</v>
      </c>
      <c r="F1573" s="101" t="s">
        <v>119</v>
      </c>
      <c r="G1573" s="101" t="s">
        <v>10956</v>
      </c>
    </row>
    <row r="1574" spans="1:7">
      <c r="A1574" s="100">
        <v>1573</v>
      </c>
      <c r="B1574" s="101" t="s">
        <v>1456</v>
      </c>
      <c r="C1574" s="101" t="s">
        <v>1457</v>
      </c>
      <c r="D1574" s="101" t="s">
        <v>139</v>
      </c>
      <c r="E1574" s="101" t="s">
        <v>227</v>
      </c>
      <c r="F1574" s="101" t="s">
        <v>119</v>
      </c>
      <c r="G1574" s="101" t="s">
        <v>5848</v>
      </c>
    </row>
    <row r="1575" spans="1:7">
      <c r="A1575" s="100">
        <v>1574</v>
      </c>
      <c r="B1575" s="101" t="s">
        <v>7178</v>
      </c>
      <c r="C1575" s="101" t="s">
        <v>7179</v>
      </c>
      <c r="D1575" s="101" t="s">
        <v>151</v>
      </c>
      <c r="E1575" s="101" t="s">
        <v>571</v>
      </c>
      <c r="F1575" s="101" t="s">
        <v>188</v>
      </c>
      <c r="G1575" s="101" t="s">
        <v>10956</v>
      </c>
    </row>
    <row r="1576" spans="1:7">
      <c r="A1576" s="100">
        <v>1575</v>
      </c>
      <c r="B1576" s="101" t="s">
        <v>1458</v>
      </c>
      <c r="C1576" s="101" t="s">
        <v>12481</v>
      </c>
      <c r="D1576" s="101" t="s">
        <v>139</v>
      </c>
      <c r="E1576" s="101" t="s">
        <v>227</v>
      </c>
      <c r="F1576" s="101" t="s">
        <v>119</v>
      </c>
      <c r="G1576" s="101" t="s">
        <v>5848</v>
      </c>
    </row>
    <row r="1577" spans="1:7">
      <c r="A1577" s="100">
        <v>1576</v>
      </c>
      <c r="B1577" s="101" t="s">
        <v>1459</v>
      </c>
      <c r="C1577" s="101" t="s">
        <v>1460</v>
      </c>
      <c r="D1577" s="101" t="s">
        <v>126</v>
      </c>
      <c r="E1577" s="101" t="s">
        <v>880</v>
      </c>
      <c r="F1577" s="101" t="s">
        <v>908</v>
      </c>
      <c r="G1577" s="101" t="s">
        <v>5848</v>
      </c>
    </row>
    <row r="1578" spans="1:7">
      <c r="A1578" s="100">
        <v>1577</v>
      </c>
      <c r="B1578" s="101" t="s">
        <v>1461</v>
      </c>
      <c r="C1578" s="101" t="s">
        <v>1462</v>
      </c>
      <c r="D1578" s="101" t="s">
        <v>139</v>
      </c>
      <c r="E1578" s="101" t="s">
        <v>162</v>
      </c>
      <c r="F1578" s="101" t="s">
        <v>119</v>
      </c>
      <c r="G1578" s="101" t="s">
        <v>5848</v>
      </c>
    </row>
    <row r="1579" spans="1:7">
      <c r="A1579" s="100">
        <v>1578</v>
      </c>
      <c r="B1579" s="101" t="s">
        <v>11144</v>
      </c>
      <c r="C1579" s="101" t="s">
        <v>11145</v>
      </c>
      <c r="D1579" s="101" t="s">
        <v>122</v>
      </c>
      <c r="E1579" s="101" t="s">
        <v>135</v>
      </c>
      <c r="F1579" s="101" t="s">
        <v>136</v>
      </c>
      <c r="G1579" s="101" t="s">
        <v>11834</v>
      </c>
    </row>
    <row r="1580" spans="1:7">
      <c r="A1580" s="100">
        <v>1579</v>
      </c>
      <c r="B1580" s="101" t="s">
        <v>1463</v>
      </c>
      <c r="C1580" s="101" t="s">
        <v>1464</v>
      </c>
      <c r="D1580" s="101" t="s">
        <v>143</v>
      </c>
      <c r="E1580" s="101" t="s">
        <v>1465</v>
      </c>
      <c r="F1580" s="101" t="s">
        <v>119</v>
      </c>
      <c r="G1580" s="101" t="s">
        <v>5848</v>
      </c>
    </row>
    <row r="1581" spans="1:7">
      <c r="A1581" s="100">
        <v>1580</v>
      </c>
      <c r="B1581" s="101" t="s">
        <v>7180</v>
      </c>
      <c r="C1581" s="101" t="s">
        <v>7181</v>
      </c>
      <c r="D1581" s="101" t="s">
        <v>117</v>
      </c>
      <c r="E1581" s="101" t="s">
        <v>5859</v>
      </c>
      <c r="F1581" s="101" t="s">
        <v>119</v>
      </c>
      <c r="G1581" s="101" t="s">
        <v>10956</v>
      </c>
    </row>
    <row r="1582" spans="1:7">
      <c r="A1582" s="100">
        <v>1581</v>
      </c>
      <c r="B1582" s="101" t="s">
        <v>1466</v>
      </c>
      <c r="C1582" s="101" t="s">
        <v>1467</v>
      </c>
      <c r="D1582" s="101" t="s">
        <v>139</v>
      </c>
      <c r="E1582" s="101" t="s">
        <v>227</v>
      </c>
      <c r="F1582" s="101" t="s">
        <v>119</v>
      </c>
      <c r="G1582" s="101" t="s">
        <v>5848</v>
      </c>
    </row>
    <row r="1583" spans="1:7">
      <c r="A1583" s="100">
        <v>1582</v>
      </c>
      <c r="B1583" s="101" t="s">
        <v>7182</v>
      </c>
      <c r="C1583" s="101" t="s">
        <v>12482</v>
      </c>
      <c r="D1583" s="101" t="s">
        <v>126</v>
      </c>
      <c r="E1583" s="101" t="s">
        <v>761</v>
      </c>
      <c r="F1583" s="101" t="s">
        <v>119</v>
      </c>
      <c r="G1583" s="101" t="s">
        <v>10956</v>
      </c>
    </row>
    <row r="1584" spans="1:7">
      <c r="A1584" s="100">
        <v>1583</v>
      </c>
      <c r="B1584" s="101" t="s">
        <v>12483</v>
      </c>
      <c r="C1584" s="101" t="s">
        <v>12484</v>
      </c>
      <c r="D1584" s="101" t="s">
        <v>139</v>
      </c>
      <c r="E1584" s="101" t="s">
        <v>227</v>
      </c>
      <c r="F1584" s="101" t="s">
        <v>119</v>
      </c>
      <c r="G1584" s="101" t="s">
        <v>5848</v>
      </c>
    </row>
    <row r="1585" spans="1:7">
      <c r="A1585" s="100">
        <v>1584</v>
      </c>
      <c r="B1585" s="101" t="s">
        <v>1468</v>
      </c>
      <c r="C1585" s="101" t="s">
        <v>1469</v>
      </c>
      <c r="D1585" s="101" t="s">
        <v>151</v>
      </c>
      <c r="E1585" s="101" t="s">
        <v>680</v>
      </c>
      <c r="F1585" s="101" t="s">
        <v>579</v>
      </c>
      <c r="G1585" s="101" t="s">
        <v>5848</v>
      </c>
    </row>
    <row r="1586" spans="1:7">
      <c r="A1586" s="100">
        <v>1585</v>
      </c>
      <c r="B1586" s="101" t="s">
        <v>1470</v>
      </c>
      <c r="C1586" s="101" t="s">
        <v>1471</v>
      </c>
      <c r="D1586" s="101" t="s">
        <v>122</v>
      </c>
      <c r="E1586" s="101" t="s">
        <v>451</v>
      </c>
      <c r="F1586" s="101" t="s">
        <v>119</v>
      </c>
      <c r="G1586" s="101" t="s">
        <v>5848</v>
      </c>
    </row>
    <row r="1587" spans="1:7">
      <c r="A1587" s="100">
        <v>1586</v>
      </c>
      <c r="B1587" s="101" t="s">
        <v>7183</v>
      </c>
      <c r="C1587" s="101" t="s">
        <v>7184</v>
      </c>
      <c r="D1587" s="101" t="s">
        <v>165</v>
      </c>
      <c r="E1587" s="101" t="s">
        <v>285</v>
      </c>
      <c r="F1587" s="101" t="s">
        <v>119</v>
      </c>
      <c r="G1587" s="101" t="s">
        <v>10956</v>
      </c>
    </row>
    <row r="1588" spans="1:7">
      <c r="A1588" s="100">
        <v>1587</v>
      </c>
      <c r="B1588" s="101" t="s">
        <v>1472</v>
      </c>
      <c r="C1588" s="101" t="s">
        <v>1473</v>
      </c>
      <c r="D1588" s="101" t="s">
        <v>139</v>
      </c>
      <c r="E1588" s="101" t="s">
        <v>227</v>
      </c>
      <c r="F1588" s="101" t="s">
        <v>119</v>
      </c>
      <c r="G1588" s="101" t="s">
        <v>5848</v>
      </c>
    </row>
    <row r="1589" spans="1:7">
      <c r="A1589" s="100">
        <v>1588</v>
      </c>
      <c r="B1589" s="101" t="s">
        <v>7185</v>
      </c>
      <c r="C1589" s="101" t="s">
        <v>7186</v>
      </c>
      <c r="D1589" s="101" t="s">
        <v>126</v>
      </c>
      <c r="E1589" s="101" t="s">
        <v>245</v>
      </c>
      <c r="F1589" s="101" t="s">
        <v>119</v>
      </c>
      <c r="G1589" s="101" t="s">
        <v>10956</v>
      </c>
    </row>
    <row r="1590" spans="1:7">
      <c r="A1590" s="100">
        <v>1589</v>
      </c>
      <c r="B1590" s="101" t="s">
        <v>1474</v>
      </c>
      <c r="C1590" s="101" t="s">
        <v>1475</v>
      </c>
      <c r="D1590" s="101" t="s">
        <v>139</v>
      </c>
      <c r="E1590" s="101" t="s">
        <v>227</v>
      </c>
      <c r="F1590" s="101" t="s">
        <v>119</v>
      </c>
      <c r="G1590" s="101" t="s">
        <v>5848</v>
      </c>
    </row>
    <row r="1591" spans="1:7">
      <c r="A1591" s="100">
        <v>1590</v>
      </c>
      <c r="B1591" s="101" t="s">
        <v>1476</v>
      </c>
      <c r="C1591" s="101" t="s">
        <v>12485</v>
      </c>
      <c r="D1591" s="101" t="s">
        <v>139</v>
      </c>
      <c r="E1591" s="101" t="s">
        <v>185</v>
      </c>
      <c r="F1591" s="101" t="s">
        <v>119</v>
      </c>
      <c r="G1591" s="101" t="s">
        <v>5848</v>
      </c>
    </row>
    <row r="1592" spans="1:7">
      <c r="A1592" s="100">
        <v>1591</v>
      </c>
      <c r="B1592" s="101" t="s">
        <v>12486</v>
      </c>
      <c r="C1592" s="101" t="s">
        <v>12487</v>
      </c>
      <c r="D1592" s="101" t="s">
        <v>126</v>
      </c>
      <c r="E1592" s="101" t="s">
        <v>1548</v>
      </c>
      <c r="F1592" s="101" t="s">
        <v>119</v>
      </c>
      <c r="G1592" s="101" t="s">
        <v>5848</v>
      </c>
    </row>
    <row r="1593" spans="1:7">
      <c r="A1593" s="100">
        <v>1592</v>
      </c>
      <c r="B1593" s="101" t="s">
        <v>1477</v>
      </c>
      <c r="C1593" s="101" t="s">
        <v>1478</v>
      </c>
      <c r="D1593" s="101" t="s">
        <v>151</v>
      </c>
      <c r="E1593" s="101" t="s">
        <v>224</v>
      </c>
      <c r="F1593" s="101" t="s">
        <v>119</v>
      </c>
      <c r="G1593" s="101" t="s">
        <v>5848</v>
      </c>
    </row>
    <row r="1594" spans="1:7">
      <c r="A1594" s="100">
        <v>1593</v>
      </c>
      <c r="B1594" s="101" t="s">
        <v>1479</v>
      </c>
      <c r="C1594" s="101" t="s">
        <v>1480</v>
      </c>
      <c r="D1594" s="101" t="s">
        <v>139</v>
      </c>
      <c r="E1594" s="101" t="s">
        <v>227</v>
      </c>
      <c r="F1594" s="101" t="s">
        <v>119</v>
      </c>
      <c r="G1594" s="101" t="s">
        <v>5848</v>
      </c>
    </row>
    <row r="1595" spans="1:7">
      <c r="A1595" s="100">
        <v>1594</v>
      </c>
      <c r="B1595" s="101" t="s">
        <v>1481</v>
      </c>
      <c r="C1595" s="101" t="s">
        <v>12488</v>
      </c>
      <c r="D1595" s="101" t="s">
        <v>139</v>
      </c>
      <c r="E1595" s="101" t="s">
        <v>237</v>
      </c>
      <c r="F1595" s="101" t="s">
        <v>119</v>
      </c>
      <c r="G1595" s="101" t="s">
        <v>5848</v>
      </c>
    </row>
    <row r="1596" spans="1:7">
      <c r="A1596" s="100">
        <v>1595</v>
      </c>
      <c r="B1596" s="101" t="s">
        <v>1482</v>
      </c>
      <c r="C1596" s="101" t="s">
        <v>1483</v>
      </c>
      <c r="D1596" s="101" t="s">
        <v>139</v>
      </c>
      <c r="E1596" s="101" t="s">
        <v>227</v>
      </c>
      <c r="F1596" s="101" t="s">
        <v>119</v>
      </c>
      <c r="G1596" s="101" t="s">
        <v>5848</v>
      </c>
    </row>
    <row r="1597" spans="1:7">
      <c r="A1597" s="100">
        <v>1596</v>
      </c>
      <c r="B1597" s="101" t="s">
        <v>11146</v>
      </c>
      <c r="C1597" s="101" t="s">
        <v>11147</v>
      </c>
      <c r="D1597" s="101" t="s">
        <v>139</v>
      </c>
      <c r="E1597" s="101" t="s">
        <v>266</v>
      </c>
      <c r="F1597" s="101" t="s">
        <v>119</v>
      </c>
      <c r="G1597" s="101" t="s">
        <v>10956</v>
      </c>
    </row>
    <row r="1598" spans="1:7">
      <c r="A1598" s="100">
        <v>1597</v>
      </c>
      <c r="B1598" s="101" t="s">
        <v>1484</v>
      </c>
      <c r="C1598" s="101" t="s">
        <v>1485</v>
      </c>
      <c r="D1598" s="101" t="s">
        <v>139</v>
      </c>
      <c r="E1598" s="101" t="s">
        <v>182</v>
      </c>
      <c r="F1598" s="101" t="s">
        <v>119</v>
      </c>
      <c r="G1598" s="101" t="s">
        <v>5848</v>
      </c>
    </row>
    <row r="1599" spans="1:7">
      <c r="A1599" s="100">
        <v>1598</v>
      </c>
      <c r="B1599" s="101" t="s">
        <v>1486</v>
      </c>
      <c r="C1599" s="101" t="s">
        <v>1487</v>
      </c>
      <c r="D1599" s="101" t="s">
        <v>139</v>
      </c>
      <c r="E1599" s="101" t="s">
        <v>211</v>
      </c>
      <c r="F1599" s="101" t="s">
        <v>119</v>
      </c>
      <c r="G1599" s="101" t="s">
        <v>5848</v>
      </c>
    </row>
    <row r="1600" spans="1:7">
      <c r="A1600" s="100">
        <v>1599</v>
      </c>
      <c r="B1600" s="101" t="s">
        <v>7187</v>
      </c>
      <c r="C1600" s="101" t="s">
        <v>7188</v>
      </c>
      <c r="D1600" s="101" t="s">
        <v>151</v>
      </c>
      <c r="E1600" s="101" t="s">
        <v>924</v>
      </c>
      <c r="F1600" s="101" t="s">
        <v>119</v>
      </c>
      <c r="G1600" s="101" t="s">
        <v>10956</v>
      </c>
    </row>
    <row r="1601" spans="1:7">
      <c r="A1601" s="100">
        <v>1600</v>
      </c>
      <c r="B1601" s="101" t="s">
        <v>12489</v>
      </c>
      <c r="C1601" s="101" t="s">
        <v>12490</v>
      </c>
      <c r="D1601" s="101" t="s">
        <v>126</v>
      </c>
      <c r="E1601" s="101" t="s">
        <v>739</v>
      </c>
      <c r="F1601" s="101" t="s">
        <v>119</v>
      </c>
      <c r="G1601" s="101" t="s">
        <v>5848</v>
      </c>
    </row>
    <row r="1602" spans="1:7">
      <c r="A1602" s="100">
        <v>1601</v>
      </c>
      <c r="B1602" s="101" t="s">
        <v>7189</v>
      </c>
      <c r="C1602" s="101" t="s">
        <v>7190</v>
      </c>
      <c r="D1602" s="101" t="s">
        <v>234</v>
      </c>
      <c r="E1602" s="101" t="s">
        <v>280</v>
      </c>
      <c r="F1602" s="101" t="s">
        <v>119</v>
      </c>
      <c r="G1602" s="101" t="s">
        <v>10956</v>
      </c>
    </row>
    <row r="1603" spans="1:7">
      <c r="A1603" s="100">
        <v>1602</v>
      </c>
      <c r="B1603" s="101" t="s">
        <v>1488</v>
      </c>
      <c r="C1603" s="101" t="s">
        <v>1489</v>
      </c>
      <c r="D1603" s="101" t="s">
        <v>139</v>
      </c>
      <c r="E1603" s="101" t="s">
        <v>273</v>
      </c>
      <c r="F1603" s="101" t="s">
        <v>119</v>
      </c>
      <c r="G1603" s="101" t="s">
        <v>5848</v>
      </c>
    </row>
    <row r="1604" spans="1:7">
      <c r="A1604" s="100">
        <v>1603</v>
      </c>
      <c r="B1604" s="101" t="s">
        <v>1490</v>
      </c>
      <c r="C1604" s="101" t="s">
        <v>1491</v>
      </c>
      <c r="D1604" s="101" t="s">
        <v>143</v>
      </c>
      <c r="E1604" s="101" t="s">
        <v>589</v>
      </c>
      <c r="F1604" s="101" t="s">
        <v>119</v>
      </c>
      <c r="G1604" s="101" t="s">
        <v>5848</v>
      </c>
    </row>
    <row r="1605" spans="1:7">
      <c r="A1605" s="100">
        <v>1604</v>
      </c>
      <c r="B1605" s="101" t="s">
        <v>7191</v>
      </c>
      <c r="C1605" s="101" t="s">
        <v>7192</v>
      </c>
      <c r="D1605" s="101" t="s">
        <v>139</v>
      </c>
      <c r="E1605" s="101" t="s">
        <v>181</v>
      </c>
      <c r="F1605" s="101" t="s">
        <v>119</v>
      </c>
      <c r="G1605" s="101" t="s">
        <v>10956</v>
      </c>
    </row>
    <row r="1606" spans="1:7">
      <c r="A1606" s="100">
        <v>1605</v>
      </c>
      <c r="B1606" s="101" t="s">
        <v>7193</v>
      </c>
      <c r="C1606" s="101" t="s">
        <v>7194</v>
      </c>
      <c r="D1606" s="101" t="s">
        <v>117</v>
      </c>
      <c r="E1606" s="101" t="s">
        <v>3067</v>
      </c>
      <c r="F1606" s="101" t="s">
        <v>119</v>
      </c>
      <c r="G1606" s="101" t="s">
        <v>10956</v>
      </c>
    </row>
    <row r="1607" spans="1:7">
      <c r="A1607" s="100">
        <v>1606</v>
      </c>
      <c r="B1607" s="101" t="s">
        <v>7195</v>
      </c>
      <c r="C1607" s="101" t="s">
        <v>7196</v>
      </c>
      <c r="D1607" s="101" t="s">
        <v>126</v>
      </c>
      <c r="E1607" s="101" t="s">
        <v>159</v>
      </c>
      <c r="F1607" s="101" t="s">
        <v>119</v>
      </c>
      <c r="G1607" s="101" t="s">
        <v>10956</v>
      </c>
    </row>
    <row r="1608" spans="1:7">
      <c r="A1608" s="100">
        <v>1607</v>
      </c>
      <c r="B1608" s="101" t="s">
        <v>1492</v>
      </c>
      <c r="C1608" s="101" t="s">
        <v>1493</v>
      </c>
      <c r="D1608" s="101" t="s">
        <v>139</v>
      </c>
      <c r="E1608" s="101" t="s">
        <v>227</v>
      </c>
      <c r="F1608" s="101" t="s">
        <v>119</v>
      </c>
      <c r="G1608" s="101" t="s">
        <v>5848</v>
      </c>
    </row>
    <row r="1609" spans="1:7">
      <c r="A1609" s="100">
        <v>1608</v>
      </c>
      <c r="B1609" s="101" t="s">
        <v>7197</v>
      </c>
      <c r="C1609" s="101" t="s">
        <v>7198</v>
      </c>
      <c r="D1609" s="101" t="s">
        <v>117</v>
      </c>
      <c r="E1609" s="101" t="s">
        <v>118</v>
      </c>
      <c r="F1609" s="101" t="s">
        <v>119</v>
      </c>
      <c r="G1609" s="101" t="s">
        <v>10956</v>
      </c>
    </row>
    <row r="1610" spans="1:7">
      <c r="A1610" s="100">
        <v>1609</v>
      </c>
      <c r="B1610" s="101" t="s">
        <v>1494</v>
      </c>
      <c r="C1610" s="101" t="s">
        <v>1495</v>
      </c>
      <c r="D1610" s="101" t="s">
        <v>139</v>
      </c>
      <c r="E1610" s="101" t="s">
        <v>227</v>
      </c>
      <c r="F1610" s="101" t="s">
        <v>119</v>
      </c>
      <c r="G1610" s="101" t="s">
        <v>5848</v>
      </c>
    </row>
    <row r="1611" spans="1:7">
      <c r="A1611" s="100">
        <v>1610</v>
      </c>
      <c r="B1611" s="101" t="s">
        <v>1496</v>
      </c>
      <c r="C1611" s="101" t="s">
        <v>12491</v>
      </c>
      <c r="D1611" s="101" t="s">
        <v>139</v>
      </c>
      <c r="E1611" s="101" t="s">
        <v>227</v>
      </c>
      <c r="F1611" s="101" t="s">
        <v>119</v>
      </c>
      <c r="G1611" s="101" t="s">
        <v>5848</v>
      </c>
    </row>
    <row r="1612" spans="1:7">
      <c r="A1612" s="100">
        <v>1611</v>
      </c>
      <c r="B1612" s="101" t="s">
        <v>11148</v>
      </c>
      <c r="C1612" s="101" t="s">
        <v>11149</v>
      </c>
      <c r="D1612" s="101" t="s">
        <v>126</v>
      </c>
      <c r="E1612" s="101" t="s">
        <v>4822</v>
      </c>
      <c r="F1612" s="101" t="s">
        <v>119</v>
      </c>
      <c r="G1612" s="101" t="s">
        <v>11834</v>
      </c>
    </row>
    <row r="1613" spans="1:7">
      <c r="A1613" s="100">
        <v>1612</v>
      </c>
      <c r="B1613" s="101" t="s">
        <v>1497</v>
      </c>
      <c r="C1613" s="101" t="s">
        <v>1498</v>
      </c>
      <c r="D1613" s="101" t="s">
        <v>139</v>
      </c>
      <c r="E1613" s="101" t="s">
        <v>227</v>
      </c>
      <c r="F1613" s="101" t="s">
        <v>119</v>
      </c>
      <c r="G1613" s="101" t="s">
        <v>5848</v>
      </c>
    </row>
    <row r="1614" spans="1:7">
      <c r="A1614" s="100">
        <v>1613</v>
      </c>
      <c r="B1614" s="101" t="s">
        <v>1499</v>
      </c>
      <c r="C1614" s="101" t="s">
        <v>1500</v>
      </c>
      <c r="D1614" s="101" t="s">
        <v>143</v>
      </c>
      <c r="E1614" s="101" t="s">
        <v>1432</v>
      </c>
      <c r="F1614" s="101" t="s">
        <v>188</v>
      </c>
      <c r="G1614" s="101" t="s">
        <v>5848</v>
      </c>
    </row>
    <row r="1615" spans="1:7">
      <c r="A1615" s="100">
        <v>1614</v>
      </c>
      <c r="B1615" s="101" t="s">
        <v>1501</v>
      </c>
      <c r="C1615" s="101" t="s">
        <v>1502</v>
      </c>
      <c r="D1615" s="101" t="s">
        <v>165</v>
      </c>
      <c r="E1615" s="101" t="s">
        <v>324</v>
      </c>
      <c r="F1615" s="101" t="s">
        <v>119</v>
      </c>
      <c r="G1615" s="101" t="s">
        <v>5848</v>
      </c>
    </row>
    <row r="1616" spans="1:7">
      <c r="A1616" s="100">
        <v>1615</v>
      </c>
      <c r="B1616" s="101" t="s">
        <v>1503</v>
      </c>
      <c r="C1616" s="101" t="s">
        <v>1504</v>
      </c>
      <c r="D1616" s="101" t="s">
        <v>139</v>
      </c>
      <c r="E1616" s="101" t="s">
        <v>227</v>
      </c>
      <c r="F1616" s="101" t="s">
        <v>119</v>
      </c>
      <c r="G1616" s="101" t="s">
        <v>5848</v>
      </c>
    </row>
    <row r="1617" spans="1:7">
      <c r="A1617" s="100">
        <v>1616</v>
      </c>
      <c r="B1617" s="101" t="s">
        <v>1505</v>
      </c>
      <c r="C1617" s="101" t="s">
        <v>1506</v>
      </c>
      <c r="D1617" s="101" t="s">
        <v>139</v>
      </c>
      <c r="E1617" s="101" t="s">
        <v>185</v>
      </c>
      <c r="F1617" s="101" t="s">
        <v>119</v>
      </c>
      <c r="G1617" s="101" t="s">
        <v>5848</v>
      </c>
    </row>
    <row r="1618" spans="1:7">
      <c r="A1618" s="100">
        <v>1617</v>
      </c>
      <c r="B1618" s="101" t="s">
        <v>7199</v>
      </c>
      <c r="C1618" s="101" t="s">
        <v>7200</v>
      </c>
      <c r="D1618" s="101" t="s">
        <v>139</v>
      </c>
      <c r="E1618" s="101" t="s">
        <v>273</v>
      </c>
      <c r="F1618" s="101" t="s">
        <v>119</v>
      </c>
      <c r="G1618" s="101" t="s">
        <v>10956</v>
      </c>
    </row>
    <row r="1619" spans="1:7">
      <c r="A1619" s="100">
        <v>1618</v>
      </c>
      <c r="B1619" s="101" t="s">
        <v>1507</v>
      </c>
      <c r="C1619" s="101" t="s">
        <v>12492</v>
      </c>
      <c r="D1619" s="101" t="s">
        <v>139</v>
      </c>
      <c r="E1619" s="101" t="s">
        <v>273</v>
      </c>
      <c r="F1619" s="101" t="s">
        <v>119</v>
      </c>
      <c r="G1619" s="101" t="s">
        <v>5848</v>
      </c>
    </row>
    <row r="1620" spans="1:7">
      <c r="A1620" s="100">
        <v>1619</v>
      </c>
      <c r="B1620" s="101" t="s">
        <v>1508</v>
      </c>
      <c r="C1620" s="101" t="s">
        <v>1509</v>
      </c>
      <c r="D1620" s="101" t="s">
        <v>143</v>
      </c>
      <c r="E1620" s="101" t="s">
        <v>728</v>
      </c>
      <c r="F1620" s="101" t="s">
        <v>119</v>
      </c>
      <c r="G1620" s="101" t="s">
        <v>5848</v>
      </c>
    </row>
    <row r="1621" spans="1:7">
      <c r="A1621" s="100">
        <v>1620</v>
      </c>
      <c r="B1621" s="101" t="s">
        <v>7201</v>
      </c>
      <c r="C1621" s="101" t="s">
        <v>7202</v>
      </c>
      <c r="D1621" s="101" t="s">
        <v>139</v>
      </c>
      <c r="E1621" s="101" t="s">
        <v>140</v>
      </c>
      <c r="F1621" s="101" t="s">
        <v>119</v>
      </c>
      <c r="G1621" s="101" t="s">
        <v>10956</v>
      </c>
    </row>
    <row r="1622" spans="1:7">
      <c r="A1622" s="100">
        <v>1621</v>
      </c>
      <c r="B1622" s="101" t="s">
        <v>1510</v>
      </c>
      <c r="C1622" s="101" t="s">
        <v>1511</v>
      </c>
      <c r="D1622" s="101" t="s">
        <v>1001</v>
      </c>
      <c r="E1622" s="101" t="s">
        <v>1001</v>
      </c>
      <c r="F1622" s="101" t="s">
        <v>119</v>
      </c>
      <c r="G1622" s="101" t="s">
        <v>5848</v>
      </c>
    </row>
    <row r="1623" spans="1:7">
      <c r="A1623" s="100">
        <v>1622</v>
      </c>
      <c r="B1623" s="101" t="s">
        <v>12493</v>
      </c>
      <c r="C1623" s="101" t="s">
        <v>12494</v>
      </c>
      <c r="D1623" s="101" t="s">
        <v>165</v>
      </c>
      <c r="E1623" s="101" t="s">
        <v>1285</v>
      </c>
      <c r="F1623" s="101" t="s">
        <v>188</v>
      </c>
      <c r="G1623" s="101" t="s">
        <v>10956</v>
      </c>
    </row>
    <row r="1624" spans="1:7">
      <c r="A1624" s="100">
        <v>1623</v>
      </c>
      <c r="B1624" s="101" t="s">
        <v>1512</v>
      </c>
      <c r="C1624" s="101" t="s">
        <v>1513</v>
      </c>
      <c r="D1624" s="101" t="s">
        <v>139</v>
      </c>
      <c r="E1624" s="101" t="s">
        <v>227</v>
      </c>
      <c r="F1624" s="101" t="s">
        <v>119</v>
      </c>
      <c r="G1624" s="101" t="s">
        <v>5848</v>
      </c>
    </row>
    <row r="1625" spans="1:7">
      <c r="A1625" s="100">
        <v>1624</v>
      </c>
      <c r="B1625" s="101" t="s">
        <v>1514</v>
      </c>
      <c r="C1625" s="101" t="s">
        <v>12495</v>
      </c>
      <c r="D1625" s="101" t="s">
        <v>126</v>
      </c>
      <c r="E1625" s="101" t="s">
        <v>358</v>
      </c>
      <c r="F1625" s="101" t="s">
        <v>1515</v>
      </c>
      <c r="G1625" s="101" t="s">
        <v>5848</v>
      </c>
    </row>
    <row r="1626" spans="1:7">
      <c r="A1626" s="100">
        <v>1625</v>
      </c>
      <c r="B1626" s="101" t="s">
        <v>1516</v>
      </c>
      <c r="C1626" s="101" t="s">
        <v>1517</v>
      </c>
      <c r="D1626" s="101" t="s">
        <v>126</v>
      </c>
      <c r="E1626" s="101" t="s">
        <v>305</v>
      </c>
      <c r="F1626" s="101" t="s">
        <v>119</v>
      </c>
      <c r="G1626" s="101" t="s">
        <v>5848</v>
      </c>
    </row>
    <row r="1627" spans="1:7">
      <c r="A1627" s="100">
        <v>1626</v>
      </c>
      <c r="B1627" s="101" t="s">
        <v>11150</v>
      </c>
      <c r="C1627" s="101" t="s">
        <v>11151</v>
      </c>
      <c r="D1627" s="101" t="s">
        <v>139</v>
      </c>
      <c r="E1627" s="101" t="s">
        <v>185</v>
      </c>
      <c r="F1627" s="101" t="s">
        <v>119</v>
      </c>
      <c r="G1627" s="101" t="s">
        <v>11834</v>
      </c>
    </row>
    <row r="1628" spans="1:7">
      <c r="A1628" s="100">
        <v>1627</v>
      </c>
      <c r="B1628" s="101" t="s">
        <v>1518</v>
      </c>
      <c r="C1628" s="101" t="s">
        <v>12496</v>
      </c>
      <c r="D1628" s="101" t="s">
        <v>139</v>
      </c>
      <c r="E1628" s="101" t="s">
        <v>227</v>
      </c>
      <c r="F1628" s="101" t="s">
        <v>119</v>
      </c>
      <c r="G1628" s="101" t="s">
        <v>5848</v>
      </c>
    </row>
    <row r="1629" spans="1:7">
      <c r="A1629" s="100">
        <v>1628</v>
      </c>
      <c r="B1629" s="101" t="s">
        <v>7203</v>
      </c>
      <c r="C1629" s="101" t="s">
        <v>7204</v>
      </c>
      <c r="D1629" s="101" t="s">
        <v>117</v>
      </c>
      <c r="E1629" s="101" t="s">
        <v>5888</v>
      </c>
      <c r="F1629" s="101" t="s">
        <v>119</v>
      </c>
      <c r="G1629" s="101" t="s">
        <v>10956</v>
      </c>
    </row>
    <row r="1630" spans="1:7">
      <c r="A1630" s="100">
        <v>1629</v>
      </c>
      <c r="B1630" s="101" t="s">
        <v>1519</v>
      </c>
      <c r="C1630" s="101" t="s">
        <v>12497</v>
      </c>
      <c r="D1630" s="101" t="s">
        <v>139</v>
      </c>
      <c r="E1630" s="101" t="s">
        <v>227</v>
      </c>
      <c r="F1630" s="101" t="s">
        <v>119</v>
      </c>
      <c r="G1630" s="101" t="s">
        <v>5848</v>
      </c>
    </row>
    <row r="1631" spans="1:7">
      <c r="A1631" s="100">
        <v>1630</v>
      </c>
      <c r="B1631" s="101" t="s">
        <v>7205</v>
      </c>
      <c r="C1631" s="101" t="s">
        <v>7206</v>
      </c>
      <c r="D1631" s="101" t="s">
        <v>117</v>
      </c>
      <c r="E1631" s="101" t="s">
        <v>3067</v>
      </c>
      <c r="F1631" s="101" t="s">
        <v>119</v>
      </c>
      <c r="G1631" s="101" t="s">
        <v>10956</v>
      </c>
    </row>
    <row r="1632" spans="1:7">
      <c r="A1632" s="100">
        <v>1631</v>
      </c>
      <c r="B1632" s="101" t="s">
        <v>1520</v>
      </c>
      <c r="C1632" s="101" t="s">
        <v>1521</v>
      </c>
      <c r="D1632" s="101" t="s">
        <v>139</v>
      </c>
      <c r="E1632" s="101" t="s">
        <v>227</v>
      </c>
      <c r="F1632" s="101" t="s">
        <v>119</v>
      </c>
      <c r="G1632" s="101" t="s">
        <v>5848</v>
      </c>
    </row>
    <row r="1633" spans="1:7">
      <c r="A1633" s="100">
        <v>1632</v>
      </c>
      <c r="B1633" s="101" t="s">
        <v>1522</v>
      </c>
      <c r="C1633" s="101" t="s">
        <v>1523</v>
      </c>
      <c r="D1633" s="101" t="s">
        <v>126</v>
      </c>
      <c r="E1633" s="101" t="s">
        <v>761</v>
      </c>
      <c r="F1633" s="101" t="s">
        <v>119</v>
      </c>
      <c r="G1633" s="101" t="s">
        <v>5848</v>
      </c>
    </row>
    <row r="1634" spans="1:7">
      <c r="A1634" s="100">
        <v>1633</v>
      </c>
      <c r="B1634" s="101" t="s">
        <v>7207</v>
      </c>
      <c r="C1634" s="101" t="s">
        <v>7208</v>
      </c>
      <c r="D1634" s="101" t="s">
        <v>117</v>
      </c>
      <c r="E1634" s="101" t="s">
        <v>2057</v>
      </c>
      <c r="F1634" s="101" t="s">
        <v>119</v>
      </c>
      <c r="G1634" s="101" t="s">
        <v>10956</v>
      </c>
    </row>
    <row r="1635" spans="1:7">
      <c r="A1635" s="100">
        <v>1634</v>
      </c>
      <c r="B1635" s="101" t="s">
        <v>1524</v>
      </c>
      <c r="C1635" s="101" t="s">
        <v>1525</v>
      </c>
      <c r="D1635" s="101" t="s">
        <v>126</v>
      </c>
      <c r="E1635" s="101" t="s">
        <v>1526</v>
      </c>
      <c r="F1635" s="101" t="s">
        <v>119</v>
      </c>
      <c r="G1635" s="101" t="s">
        <v>5848</v>
      </c>
    </row>
    <row r="1636" spans="1:7">
      <c r="A1636" s="100">
        <v>1635</v>
      </c>
      <c r="B1636" s="101" t="s">
        <v>7209</v>
      </c>
      <c r="C1636" s="101" t="s">
        <v>7210</v>
      </c>
      <c r="D1636" s="101" t="s">
        <v>126</v>
      </c>
      <c r="E1636" s="101" t="s">
        <v>888</v>
      </c>
      <c r="F1636" s="101" t="s">
        <v>119</v>
      </c>
      <c r="G1636" s="101" t="s">
        <v>10956</v>
      </c>
    </row>
    <row r="1637" spans="1:7">
      <c r="A1637" s="100">
        <v>1636</v>
      </c>
      <c r="B1637" s="101" t="s">
        <v>7211</v>
      </c>
      <c r="C1637" s="101" t="s">
        <v>7212</v>
      </c>
      <c r="D1637" s="101" t="s">
        <v>126</v>
      </c>
      <c r="E1637" s="101" t="s">
        <v>888</v>
      </c>
      <c r="F1637" s="101" t="s">
        <v>119</v>
      </c>
      <c r="G1637" s="101" t="s">
        <v>10956</v>
      </c>
    </row>
    <row r="1638" spans="1:7">
      <c r="A1638" s="100">
        <v>1637</v>
      </c>
      <c r="B1638" s="101" t="s">
        <v>7213</v>
      </c>
      <c r="C1638" s="101" t="s">
        <v>7214</v>
      </c>
      <c r="D1638" s="101" t="s">
        <v>126</v>
      </c>
      <c r="E1638" s="101" t="s">
        <v>1205</v>
      </c>
      <c r="F1638" s="101" t="s">
        <v>119</v>
      </c>
      <c r="G1638" s="101" t="s">
        <v>10956</v>
      </c>
    </row>
    <row r="1639" spans="1:7">
      <c r="A1639" s="100">
        <v>1638</v>
      </c>
      <c r="B1639" s="101" t="s">
        <v>11152</v>
      </c>
      <c r="C1639" s="101" t="s">
        <v>11153</v>
      </c>
      <c r="D1639" s="101" t="s">
        <v>126</v>
      </c>
      <c r="E1639" s="101" t="s">
        <v>5041</v>
      </c>
      <c r="F1639" s="101" t="s">
        <v>119</v>
      </c>
      <c r="G1639" s="101" t="s">
        <v>11834</v>
      </c>
    </row>
    <row r="1640" spans="1:7">
      <c r="A1640" s="100">
        <v>1639</v>
      </c>
      <c r="B1640" s="101" t="s">
        <v>7215</v>
      </c>
      <c r="C1640" s="101" t="s">
        <v>7216</v>
      </c>
      <c r="D1640" s="101" t="s">
        <v>117</v>
      </c>
      <c r="E1640" s="101" t="s">
        <v>367</v>
      </c>
      <c r="F1640" s="101" t="s">
        <v>119</v>
      </c>
      <c r="G1640" s="101" t="s">
        <v>10956</v>
      </c>
    </row>
    <row r="1641" spans="1:7">
      <c r="A1641" s="100">
        <v>1640</v>
      </c>
      <c r="B1641" s="101" t="s">
        <v>7217</v>
      </c>
      <c r="C1641" s="101" t="s">
        <v>7218</v>
      </c>
      <c r="D1641" s="101" t="s">
        <v>117</v>
      </c>
      <c r="E1641" s="101" t="s">
        <v>3196</v>
      </c>
      <c r="F1641" s="101" t="s">
        <v>119</v>
      </c>
      <c r="G1641" s="101" t="s">
        <v>10956</v>
      </c>
    </row>
    <row r="1642" spans="1:7">
      <c r="A1642" s="100">
        <v>1641</v>
      </c>
      <c r="B1642" s="101" t="s">
        <v>12498</v>
      </c>
      <c r="C1642" s="101" t="s">
        <v>12499</v>
      </c>
      <c r="D1642" s="101" t="s">
        <v>139</v>
      </c>
      <c r="E1642" s="101" t="s">
        <v>227</v>
      </c>
      <c r="F1642" s="101" t="s">
        <v>119</v>
      </c>
      <c r="G1642" s="101" t="s">
        <v>5848</v>
      </c>
    </row>
    <row r="1643" spans="1:7">
      <c r="A1643" s="100">
        <v>1642</v>
      </c>
      <c r="B1643" s="101" t="s">
        <v>7219</v>
      </c>
      <c r="C1643" s="101" t="s">
        <v>7220</v>
      </c>
      <c r="D1643" s="101" t="s">
        <v>126</v>
      </c>
      <c r="E1643" s="101" t="s">
        <v>298</v>
      </c>
      <c r="F1643" s="101" t="s">
        <v>119</v>
      </c>
      <c r="G1643" s="101" t="s">
        <v>10956</v>
      </c>
    </row>
    <row r="1644" spans="1:7">
      <c r="A1644" s="100">
        <v>1643</v>
      </c>
      <c r="B1644" s="101" t="s">
        <v>1527</v>
      </c>
      <c r="C1644" s="101" t="s">
        <v>12500</v>
      </c>
      <c r="D1644" s="101" t="s">
        <v>139</v>
      </c>
      <c r="E1644" s="101" t="s">
        <v>227</v>
      </c>
      <c r="F1644" s="101" t="s">
        <v>119</v>
      </c>
      <c r="G1644" s="101" t="s">
        <v>5848</v>
      </c>
    </row>
    <row r="1645" spans="1:7">
      <c r="A1645" s="100">
        <v>1644</v>
      </c>
      <c r="B1645" s="101" t="s">
        <v>12501</v>
      </c>
      <c r="C1645" s="101" t="s">
        <v>12502</v>
      </c>
      <c r="D1645" s="101" t="s">
        <v>126</v>
      </c>
      <c r="E1645" s="101" t="s">
        <v>159</v>
      </c>
      <c r="F1645" s="101" t="s">
        <v>119</v>
      </c>
      <c r="G1645" s="101" t="s">
        <v>10956</v>
      </c>
    </row>
    <row r="1646" spans="1:7">
      <c r="A1646" s="100">
        <v>1645</v>
      </c>
      <c r="B1646" s="101" t="s">
        <v>1528</v>
      </c>
      <c r="C1646" s="101" t="s">
        <v>1529</v>
      </c>
      <c r="D1646" s="101" t="s">
        <v>122</v>
      </c>
      <c r="E1646" s="101" t="s">
        <v>363</v>
      </c>
      <c r="F1646" s="101" t="s">
        <v>119</v>
      </c>
      <c r="G1646" s="101" t="s">
        <v>5848</v>
      </c>
    </row>
    <row r="1647" spans="1:7">
      <c r="A1647" s="100">
        <v>1646</v>
      </c>
      <c r="B1647" s="101" t="s">
        <v>1530</v>
      </c>
      <c r="C1647" s="101" t="s">
        <v>1531</v>
      </c>
      <c r="D1647" s="101" t="s">
        <v>139</v>
      </c>
      <c r="E1647" s="101" t="s">
        <v>227</v>
      </c>
      <c r="F1647" s="101" t="s">
        <v>119</v>
      </c>
      <c r="G1647" s="101" t="s">
        <v>5848</v>
      </c>
    </row>
    <row r="1648" spans="1:7">
      <c r="A1648" s="100">
        <v>1647</v>
      </c>
      <c r="B1648" s="101" t="s">
        <v>1532</v>
      </c>
      <c r="C1648" s="101" t="s">
        <v>12503</v>
      </c>
      <c r="D1648" s="101" t="s">
        <v>126</v>
      </c>
      <c r="E1648" s="101" t="s">
        <v>962</v>
      </c>
      <c r="F1648" s="101" t="s">
        <v>119</v>
      </c>
      <c r="G1648" s="101" t="s">
        <v>5848</v>
      </c>
    </row>
    <row r="1649" spans="1:7">
      <c r="A1649" s="100">
        <v>1648</v>
      </c>
      <c r="B1649" s="101" t="s">
        <v>1533</v>
      </c>
      <c r="C1649" s="101" t="s">
        <v>1534</v>
      </c>
      <c r="D1649" s="101" t="s">
        <v>126</v>
      </c>
      <c r="E1649" s="101" t="s">
        <v>836</v>
      </c>
      <c r="F1649" s="101" t="s">
        <v>188</v>
      </c>
      <c r="G1649" s="101" t="s">
        <v>5848</v>
      </c>
    </row>
    <row r="1650" spans="1:7">
      <c r="A1650" s="100">
        <v>1649</v>
      </c>
      <c r="B1650" s="101" t="s">
        <v>11154</v>
      </c>
      <c r="C1650" s="101" t="s">
        <v>11155</v>
      </c>
      <c r="D1650" s="101" t="s">
        <v>151</v>
      </c>
      <c r="E1650" s="101" t="s">
        <v>1271</v>
      </c>
      <c r="F1650" s="101" t="s">
        <v>119</v>
      </c>
      <c r="G1650" s="101" t="s">
        <v>11834</v>
      </c>
    </row>
    <row r="1651" spans="1:7">
      <c r="A1651" s="100">
        <v>1650</v>
      </c>
      <c r="B1651" s="101" t="s">
        <v>1535</v>
      </c>
      <c r="C1651" s="101" t="s">
        <v>1536</v>
      </c>
      <c r="D1651" s="101" t="s">
        <v>117</v>
      </c>
      <c r="E1651" s="101" t="s">
        <v>448</v>
      </c>
      <c r="F1651" s="101" t="s">
        <v>119</v>
      </c>
      <c r="G1651" s="101" t="s">
        <v>5848</v>
      </c>
    </row>
    <row r="1652" spans="1:7">
      <c r="A1652" s="100">
        <v>1651</v>
      </c>
      <c r="B1652" s="101" t="s">
        <v>12504</v>
      </c>
      <c r="C1652" s="101" t="s">
        <v>12505</v>
      </c>
      <c r="D1652" s="101" t="s">
        <v>139</v>
      </c>
      <c r="E1652" s="101" t="s">
        <v>227</v>
      </c>
      <c r="F1652" s="101" t="s">
        <v>119</v>
      </c>
      <c r="G1652" s="101" t="s">
        <v>5848</v>
      </c>
    </row>
    <row r="1653" spans="1:7">
      <c r="A1653" s="100">
        <v>1652</v>
      </c>
      <c r="B1653" s="101" t="s">
        <v>12506</v>
      </c>
      <c r="C1653" s="101" t="s">
        <v>12507</v>
      </c>
      <c r="D1653" s="101" t="s">
        <v>139</v>
      </c>
      <c r="E1653" s="101" t="s">
        <v>227</v>
      </c>
      <c r="F1653" s="101" t="s">
        <v>119</v>
      </c>
      <c r="G1653" s="101" t="s">
        <v>5848</v>
      </c>
    </row>
    <row r="1654" spans="1:7">
      <c r="A1654" s="100">
        <v>1653</v>
      </c>
      <c r="B1654" s="101" t="s">
        <v>12508</v>
      </c>
      <c r="C1654" s="101" t="s">
        <v>12509</v>
      </c>
      <c r="D1654" s="101" t="s">
        <v>117</v>
      </c>
      <c r="E1654" s="101" t="s">
        <v>367</v>
      </c>
      <c r="F1654" s="101" t="s">
        <v>119</v>
      </c>
      <c r="G1654" s="101" t="s">
        <v>10956</v>
      </c>
    </row>
    <row r="1655" spans="1:7">
      <c r="A1655" s="100">
        <v>1654</v>
      </c>
      <c r="B1655" s="101" t="s">
        <v>7221</v>
      </c>
      <c r="C1655" s="101" t="s">
        <v>7222</v>
      </c>
      <c r="D1655" s="101" t="s">
        <v>126</v>
      </c>
      <c r="E1655" s="101" t="s">
        <v>516</v>
      </c>
      <c r="F1655" s="101" t="s">
        <v>119</v>
      </c>
      <c r="G1655" s="101" t="s">
        <v>10956</v>
      </c>
    </row>
    <row r="1656" spans="1:7">
      <c r="A1656" s="100">
        <v>1655</v>
      </c>
      <c r="B1656" s="101" t="s">
        <v>7223</v>
      </c>
      <c r="C1656" s="101" t="s">
        <v>7224</v>
      </c>
      <c r="D1656" s="101" t="s">
        <v>139</v>
      </c>
      <c r="E1656" s="101" t="s">
        <v>182</v>
      </c>
      <c r="F1656" s="101" t="s">
        <v>119</v>
      </c>
      <c r="G1656" s="101" t="s">
        <v>10956</v>
      </c>
    </row>
    <row r="1657" spans="1:7">
      <c r="A1657" s="100">
        <v>1656</v>
      </c>
      <c r="B1657" s="101" t="s">
        <v>1537</v>
      </c>
      <c r="C1657" s="101" t="s">
        <v>1538</v>
      </c>
      <c r="D1657" s="101" t="s">
        <v>151</v>
      </c>
      <c r="E1657" s="101" t="s">
        <v>706</v>
      </c>
      <c r="F1657" s="101" t="s">
        <v>119</v>
      </c>
      <c r="G1657" s="101" t="s">
        <v>5848</v>
      </c>
    </row>
    <row r="1658" spans="1:7">
      <c r="A1658" s="100">
        <v>1657</v>
      </c>
      <c r="B1658" s="101" t="s">
        <v>1539</v>
      </c>
      <c r="C1658" s="101" t="s">
        <v>1540</v>
      </c>
      <c r="D1658" s="101" t="s">
        <v>139</v>
      </c>
      <c r="E1658" s="101" t="s">
        <v>227</v>
      </c>
      <c r="F1658" s="101" t="s">
        <v>119</v>
      </c>
      <c r="G1658" s="101" t="s">
        <v>5848</v>
      </c>
    </row>
    <row r="1659" spans="1:7">
      <c r="A1659" s="100">
        <v>1658</v>
      </c>
      <c r="B1659" s="101" t="s">
        <v>7225</v>
      </c>
      <c r="C1659" s="101" t="s">
        <v>7226</v>
      </c>
      <c r="D1659" s="101" t="s">
        <v>143</v>
      </c>
      <c r="E1659" s="101" t="s">
        <v>433</v>
      </c>
      <c r="F1659" s="101" t="s">
        <v>119</v>
      </c>
      <c r="G1659" s="101" t="s">
        <v>10956</v>
      </c>
    </row>
    <row r="1660" spans="1:7">
      <c r="A1660" s="100">
        <v>1659</v>
      </c>
      <c r="B1660" s="101" t="s">
        <v>1541</v>
      </c>
      <c r="C1660" s="101" t="s">
        <v>1542</v>
      </c>
      <c r="D1660" s="101" t="s">
        <v>139</v>
      </c>
      <c r="E1660" s="101" t="s">
        <v>381</v>
      </c>
      <c r="F1660" s="101" t="s">
        <v>119</v>
      </c>
      <c r="G1660" s="101" t="s">
        <v>5848</v>
      </c>
    </row>
    <row r="1661" spans="1:7">
      <c r="A1661" s="100">
        <v>1660</v>
      </c>
      <c r="B1661" s="101" t="s">
        <v>1543</v>
      </c>
      <c r="C1661" s="101" t="s">
        <v>1544</v>
      </c>
      <c r="D1661" s="101" t="s">
        <v>139</v>
      </c>
      <c r="E1661" s="101" t="s">
        <v>227</v>
      </c>
      <c r="F1661" s="101" t="s">
        <v>119</v>
      </c>
      <c r="G1661" s="101" t="s">
        <v>5848</v>
      </c>
    </row>
    <row r="1662" spans="1:7">
      <c r="A1662" s="100">
        <v>1661</v>
      </c>
      <c r="B1662" s="101" t="s">
        <v>7227</v>
      </c>
      <c r="C1662" s="101" t="s">
        <v>12510</v>
      </c>
      <c r="D1662" s="101" t="s">
        <v>126</v>
      </c>
      <c r="E1662" s="101" t="s">
        <v>739</v>
      </c>
      <c r="F1662" s="101" t="s">
        <v>119</v>
      </c>
      <c r="G1662" s="101" t="s">
        <v>10956</v>
      </c>
    </row>
    <row r="1663" spans="1:7">
      <c r="A1663" s="100">
        <v>1662</v>
      </c>
      <c r="B1663" s="101" t="s">
        <v>1545</v>
      </c>
      <c r="C1663" s="101" t="s">
        <v>1546</v>
      </c>
      <c r="D1663" s="101" t="s">
        <v>126</v>
      </c>
      <c r="E1663" s="101" t="s">
        <v>159</v>
      </c>
      <c r="F1663" s="101" t="s">
        <v>119</v>
      </c>
      <c r="G1663" s="101" t="s">
        <v>5848</v>
      </c>
    </row>
    <row r="1664" spans="1:7">
      <c r="A1664" s="100">
        <v>1663</v>
      </c>
      <c r="B1664" s="101" t="s">
        <v>1547</v>
      </c>
      <c r="C1664" s="101" t="s">
        <v>12511</v>
      </c>
      <c r="D1664" s="101" t="s">
        <v>126</v>
      </c>
      <c r="E1664" s="101" t="s">
        <v>1548</v>
      </c>
      <c r="F1664" s="101" t="s">
        <v>119</v>
      </c>
      <c r="G1664" s="101" t="s">
        <v>5848</v>
      </c>
    </row>
    <row r="1665" spans="1:7">
      <c r="A1665" s="100">
        <v>1664</v>
      </c>
      <c r="B1665" s="101" t="s">
        <v>7228</v>
      </c>
      <c r="C1665" s="101" t="s">
        <v>7229</v>
      </c>
      <c r="D1665" s="101" t="s">
        <v>117</v>
      </c>
      <c r="E1665" s="101" t="s">
        <v>1341</v>
      </c>
      <c r="F1665" s="101" t="s">
        <v>119</v>
      </c>
      <c r="G1665" s="101" t="s">
        <v>10956</v>
      </c>
    </row>
    <row r="1666" spans="1:7">
      <c r="A1666" s="100">
        <v>1665</v>
      </c>
      <c r="B1666" s="101" t="s">
        <v>11156</v>
      </c>
      <c r="C1666" s="101" t="s">
        <v>12512</v>
      </c>
      <c r="D1666" s="101" t="s">
        <v>126</v>
      </c>
      <c r="E1666" s="101" t="s">
        <v>645</v>
      </c>
      <c r="F1666" s="101" t="s">
        <v>119</v>
      </c>
      <c r="G1666" s="101" t="s">
        <v>11834</v>
      </c>
    </row>
    <row r="1667" spans="1:7">
      <c r="A1667" s="100">
        <v>1666</v>
      </c>
      <c r="B1667" s="101" t="s">
        <v>11157</v>
      </c>
      <c r="C1667" s="101" t="s">
        <v>11158</v>
      </c>
      <c r="D1667" s="101" t="s">
        <v>139</v>
      </c>
      <c r="E1667" s="101" t="s">
        <v>185</v>
      </c>
      <c r="F1667" s="101" t="s">
        <v>119</v>
      </c>
      <c r="G1667" s="101" t="s">
        <v>11834</v>
      </c>
    </row>
    <row r="1668" spans="1:7">
      <c r="A1668" s="100">
        <v>1667</v>
      </c>
      <c r="B1668" s="101" t="s">
        <v>7230</v>
      </c>
      <c r="C1668" s="101" t="s">
        <v>7231</v>
      </c>
      <c r="D1668" s="101" t="s">
        <v>139</v>
      </c>
      <c r="E1668" s="101" t="s">
        <v>354</v>
      </c>
      <c r="F1668" s="101" t="s">
        <v>119</v>
      </c>
      <c r="G1668" s="101" t="s">
        <v>10956</v>
      </c>
    </row>
    <row r="1669" spans="1:7">
      <c r="A1669" s="100">
        <v>1668</v>
      </c>
      <c r="B1669" s="101" t="s">
        <v>7232</v>
      </c>
      <c r="C1669" s="101" t="s">
        <v>7233</v>
      </c>
      <c r="D1669" s="101" t="s">
        <v>151</v>
      </c>
      <c r="E1669" s="101" t="s">
        <v>706</v>
      </c>
      <c r="F1669" s="101" t="s">
        <v>119</v>
      </c>
      <c r="G1669" s="101" t="s">
        <v>10956</v>
      </c>
    </row>
    <row r="1670" spans="1:7">
      <c r="A1670" s="100">
        <v>1669</v>
      </c>
      <c r="B1670" s="101" t="s">
        <v>7234</v>
      </c>
      <c r="C1670" s="101" t="s">
        <v>7235</v>
      </c>
      <c r="D1670" s="101" t="s">
        <v>117</v>
      </c>
      <c r="E1670" s="101" t="s">
        <v>205</v>
      </c>
      <c r="F1670" s="101" t="s">
        <v>119</v>
      </c>
      <c r="G1670" s="101" t="s">
        <v>10956</v>
      </c>
    </row>
    <row r="1671" spans="1:7">
      <c r="A1671" s="100">
        <v>1670</v>
      </c>
      <c r="B1671" s="101" t="s">
        <v>1549</v>
      </c>
      <c r="C1671" s="101" t="s">
        <v>1550</v>
      </c>
      <c r="D1671" s="101" t="s">
        <v>117</v>
      </c>
      <c r="E1671" s="101" t="s">
        <v>853</v>
      </c>
      <c r="F1671" s="101" t="s">
        <v>119</v>
      </c>
      <c r="G1671" s="101" t="s">
        <v>5848</v>
      </c>
    </row>
    <row r="1672" spans="1:7">
      <c r="A1672" s="100">
        <v>1671</v>
      </c>
      <c r="B1672" s="101" t="s">
        <v>7236</v>
      </c>
      <c r="C1672" s="101" t="s">
        <v>7237</v>
      </c>
      <c r="D1672" s="101" t="s">
        <v>139</v>
      </c>
      <c r="E1672" s="101" t="s">
        <v>826</v>
      </c>
      <c r="F1672" s="101" t="s">
        <v>119</v>
      </c>
      <c r="G1672" s="101" t="s">
        <v>10956</v>
      </c>
    </row>
    <row r="1673" spans="1:7">
      <c r="A1673" s="100">
        <v>1672</v>
      </c>
      <c r="B1673" s="101" t="s">
        <v>7238</v>
      </c>
      <c r="C1673" s="101" t="s">
        <v>7239</v>
      </c>
      <c r="D1673" s="101" t="s">
        <v>139</v>
      </c>
      <c r="E1673" s="101" t="s">
        <v>258</v>
      </c>
      <c r="F1673" s="101" t="s">
        <v>119</v>
      </c>
      <c r="G1673" s="101" t="s">
        <v>10956</v>
      </c>
    </row>
    <row r="1674" spans="1:7">
      <c r="A1674" s="100">
        <v>1673</v>
      </c>
      <c r="B1674" s="101" t="s">
        <v>1551</v>
      </c>
      <c r="C1674" s="101" t="s">
        <v>1552</v>
      </c>
      <c r="D1674" s="101" t="s">
        <v>139</v>
      </c>
      <c r="E1674" s="101" t="s">
        <v>227</v>
      </c>
      <c r="F1674" s="101" t="s">
        <v>119</v>
      </c>
      <c r="G1674" s="101" t="s">
        <v>5848</v>
      </c>
    </row>
    <row r="1675" spans="1:7">
      <c r="A1675" s="100">
        <v>1674</v>
      </c>
      <c r="B1675" s="101" t="s">
        <v>7240</v>
      </c>
      <c r="C1675" s="101" t="s">
        <v>7241</v>
      </c>
      <c r="D1675" s="101" t="s">
        <v>165</v>
      </c>
      <c r="E1675" s="101" t="s">
        <v>417</v>
      </c>
      <c r="F1675" s="101" t="s">
        <v>119</v>
      </c>
      <c r="G1675" s="101" t="s">
        <v>10956</v>
      </c>
    </row>
    <row r="1676" spans="1:7">
      <c r="A1676" s="100">
        <v>1675</v>
      </c>
      <c r="B1676" s="101" t="s">
        <v>7242</v>
      </c>
      <c r="C1676" s="101" t="s">
        <v>7243</v>
      </c>
      <c r="D1676" s="101" t="s">
        <v>117</v>
      </c>
      <c r="E1676" s="101" t="s">
        <v>118</v>
      </c>
      <c r="F1676" s="101" t="s">
        <v>119</v>
      </c>
      <c r="G1676" s="101" t="s">
        <v>10956</v>
      </c>
    </row>
    <row r="1677" spans="1:7">
      <c r="A1677" s="100">
        <v>1676</v>
      </c>
      <c r="B1677" s="101" t="s">
        <v>1553</v>
      </c>
      <c r="C1677" s="101" t="s">
        <v>1554</v>
      </c>
      <c r="D1677" s="101" t="s">
        <v>139</v>
      </c>
      <c r="E1677" s="101" t="s">
        <v>227</v>
      </c>
      <c r="F1677" s="101" t="s">
        <v>119</v>
      </c>
      <c r="G1677" s="101" t="s">
        <v>5848</v>
      </c>
    </row>
    <row r="1678" spans="1:7">
      <c r="A1678" s="100">
        <v>1677</v>
      </c>
      <c r="B1678" s="101" t="s">
        <v>1555</v>
      </c>
      <c r="C1678" s="101" t="s">
        <v>1556</v>
      </c>
      <c r="D1678" s="101" t="s">
        <v>139</v>
      </c>
      <c r="E1678" s="101" t="s">
        <v>227</v>
      </c>
      <c r="F1678" s="101" t="s">
        <v>119</v>
      </c>
      <c r="G1678" s="101" t="s">
        <v>5848</v>
      </c>
    </row>
    <row r="1679" spans="1:7">
      <c r="A1679" s="100">
        <v>1678</v>
      </c>
      <c r="B1679" s="101" t="s">
        <v>11159</v>
      </c>
      <c r="C1679" s="101" t="s">
        <v>11160</v>
      </c>
      <c r="D1679" s="101" t="s">
        <v>122</v>
      </c>
      <c r="E1679" s="101" t="s">
        <v>191</v>
      </c>
      <c r="F1679" s="101" t="s">
        <v>136</v>
      </c>
      <c r="G1679" s="101" t="s">
        <v>11834</v>
      </c>
    </row>
    <row r="1680" spans="1:7">
      <c r="A1680" s="100">
        <v>1679</v>
      </c>
      <c r="B1680" s="101" t="s">
        <v>12513</v>
      </c>
      <c r="C1680" s="101" t="s">
        <v>12514</v>
      </c>
      <c r="D1680" s="101" t="s">
        <v>139</v>
      </c>
      <c r="E1680" s="101" t="s">
        <v>227</v>
      </c>
      <c r="F1680" s="101" t="s">
        <v>119</v>
      </c>
      <c r="G1680" s="101" t="s">
        <v>5848</v>
      </c>
    </row>
    <row r="1681" spans="1:7">
      <c r="A1681" s="100">
        <v>1680</v>
      </c>
      <c r="B1681" s="101" t="s">
        <v>1557</v>
      </c>
      <c r="C1681" s="101" t="s">
        <v>1558</v>
      </c>
      <c r="D1681" s="101" t="s">
        <v>139</v>
      </c>
      <c r="E1681" s="101" t="s">
        <v>273</v>
      </c>
      <c r="F1681" s="101" t="s">
        <v>119</v>
      </c>
      <c r="G1681" s="101" t="s">
        <v>5848</v>
      </c>
    </row>
    <row r="1682" spans="1:7">
      <c r="A1682" s="100">
        <v>1681</v>
      </c>
      <c r="B1682" s="101" t="s">
        <v>1559</v>
      </c>
      <c r="C1682" s="101" t="s">
        <v>1560</v>
      </c>
      <c r="D1682" s="101" t="s">
        <v>122</v>
      </c>
      <c r="E1682" s="101" t="s">
        <v>436</v>
      </c>
      <c r="F1682" s="101" t="s">
        <v>119</v>
      </c>
      <c r="G1682" s="101" t="s">
        <v>5848</v>
      </c>
    </row>
    <row r="1683" spans="1:7">
      <c r="A1683" s="100">
        <v>1682</v>
      </c>
      <c r="B1683" s="101" t="s">
        <v>1561</v>
      </c>
      <c r="C1683" s="101" t="s">
        <v>1562</v>
      </c>
      <c r="D1683" s="101" t="s">
        <v>139</v>
      </c>
      <c r="E1683" s="101" t="s">
        <v>273</v>
      </c>
      <c r="F1683" s="101" t="s">
        <v>119</v>
      </c>
      <c r="G1683" s="101" t="s">
        <v>5848</v>
      </c>
    </row>
    <row r="1684" spans="1:7">
      <c r="A1684" s="100">
        <v>1683</v>
      </c>
      <c r="B1684" s="101" t="s">
        <v>1563</v>
      </c>
      <c r="C1684" s="101" t="s">
        <v>1564</v>
      </c>
      <c r="D1684" s="101" t="s">
        <v>122</v>
      </c>
      <c r="E1684" s="101" t="s">
        <v>135</v>
      </c>
      <c r="F1684" s="101" t="s">
        <v>119</v>
      </c>
      <c r="G1684" s="101" t="s">
        <v>5848</v>
      </c>
    </row>
    <row r="1685" spans="1:7">
      <c r="A1685" s="100">
        <v>1684</v>
      </c>
      <c r="B1685" s="101" t="s">
        <v>1565</v>
      </c>
      <c r="C1685" s="101" t="s">
        <v>1566</v>
      </c>
      <c r="D1685" s="101" t="s">
        <v>139</v>
      </c>
      <c r="E1685" s="101" t="s">
        <v>227</v>
      </c>
      <c r="F1685" s="101" t="s">
        <v>119</v>
      </c>
      <c r="G1685" s="101" t="s">
        <v>5848</v>
      </c>
    </row>
    <row r="1686" spans="1:7">
      <c r="A1686" s="100">
        <v>1685</v>
      </c>
      <c r="B1686" s="101" t="s">
        <v>1567</v>
      </c>
      <c r="C1686" s="101" t="s">
        <v>12515</v>
      </c>
      <c r="D1686" s="101" t="s">
        <v>139</v>
      </c>
      <c r="E1686" s="101" t="s">
        <v>227</v>
      </c>
      <c r="F1686" s="101" t="s">
        <v>119</v>
      </c>
      <c r="G1686" s="101" t="s">
        <v>5848</v>
      </c>
    </row>
    <row r="1687" spans="1:7">
      <c r="A1687" s="100">
        <v>1686</v>
      </c>
      <c r="B1687" s="101" t="s">
        <v>1568</v>
      </c>
      <c r="C1687" s="101" t="s">
        <v>1569</v>
      </c>
      <c r="D1687" s="101" t="s">
        <v>139</v>
      </c>
      <c r="E1687" s="101" t="s">
        <v>227</v>
      </c>
      <c r="F1687" s="101" t="s">
        <v>119</v>
      </c>
      <c r="G1687" s="101" t="s">
        <v>5848</v>
      </c>
    </row>
    <row r="1688" spans="1:7">
      <c r="A1688" s="100">
        <v>1687</v>
      </c>
      <c r="B1688" s="101" t="s">
        <v>1570</v>
      </c>
      <c r="C1688" s="101" t="s">
        <v>1571</v>
      </c>
      <c r="D1688" s="101" t="s">
        <v>151</v>
      </c>
      <c r="E1688" s="101" t="s">
        <v>1572</v>
      </c>
      <c r="F1688" s="101" t="s">
        <v>119</v>
      </c>
      <c r="G1688" s="101" t="s">
        <v>5848</v>
      </c>
    </row>
    <row r="1689" spans="1:7">
      <c r="A1689" s="100">
        <v>1688</v>
      </c>
      <c r="B1689" s="101" t="s">
        <v>1573</v>
      </c>
      <c r="C1689" s="101" t="s">
        <v>1574</v>
      </c>
      <c r="D1689" s="101" t="s">
        <v>139</v>
      </c>
      <c r="E1689" s="101" t="s">
        <v>354</v>
      </c>
      <c r="F1689" s="101" t="s">
        <v>119</v>
      </c>
      <c r="G1689" s="101" t="s">
        <v>5848</v>
      </c>
    </row>
    <row r="1690" spans="1:7">
      <c r="A1690" s="100">
        <v>1689</v>
      </c>
      <c r="B1690" s="101" t="s">
        <v>1575</v>
      </c>
      <c r="C1690" s="101" t="s">
        <v>1576</v>
      </c>
      <c r="D1690" s="101" t="s">
        <v>139</v>
      </c>
      <c r="E1690" s="101" t="s">
        <v>227</v>
      </c>
      <c r="F1690" s="101" t="s">
        <v>119</v>
      </c>
      <c r="G1690" s="101" t="s">
        <v>5848</v>
      </c>
    </row>
    <row r="1691" spans="1:7">
      <c r="A1691" s="100">
        <v>1690</v>
      </c>
      <c r="B1691" s="101" t="s">
        <v>1577</v>
      </c>
      <c r="C1691" s="101" t="s">
        <v>1578</v>
      </c>
      <c r="D1691" s="101" t="s">
        <v>139</v>
      </c>
      <c r="E1691" s="101" t="s">
        <v>227</v>
      </c>
      <c r="F1691" s="101" t="s">
        <v>119</v>
      </c>
      <c r="G1691" s="101" t="s">
        <v>5848</v>
      </c>
    </row>
    <row r="1692" spans="1:7">
      <c r="A1692" s="100">
        <v>1691</v>
      </c>
      <c r="B1692" s="101" t="s">
        <v>7244</v>
      </c>
      <c r="C1692" s="101" t="s">
        <v>7245</v>
      </c>
      <c r="D1692" s="101" t="s">
        <v>151</v>
      </c>
      <c r="E1692" s="101" t="s">
        <v>371</v>
      </c>
      <c r="F1692" s="101" t="s">
        <v>119</v>
      </c>
      <c r="G1692" s="101" t="s">
        <v>10956</v>
      </c>
    </row>
    <row r="1693" spans="1:7">
      <c r="A1693" s="100">
        <v>1692</v>
      </c>
      <c r="B1693" s="101" t="s">
        <v>1579</v>
      </c>
      <c r="C1693" s="101" t="s">
        <v>1580</v>
      </c>
      <c r="D1693" s="101" t="s">
        <v>143</v>
      </c>
      <c r="E1693" s="101" t="s">
        <v>433</v>
      </c>
      <c r="F1693" s="101" t="s">
        <v>119</v>
      </c>
      <c r="G1693" s="101" t="s">
        <v>5848</v>
      </c>
    </row>
    <row r="1694" spans="1:7">
      <c r="A1694" s="100">
        <v>1693</v>
      </c>
      <c r="B1694" s="101" t="s">
        <v>7246</v>
      </c>
      <c r="C1694" s="101" t="s">
        <v>7247</v>
      </c>
      <c r="D1694" s="101" t="s">
        <v>126</v>
      </c>
      <c r="E1694" s="101" t="s">
        <v>962</v>
      </c>
      <c r="F1694" s="101" t="s">
        <v>119</v>
      </c>
      <c r="G1694" s="101" t="s">
        <v>10956</v>
      </c>
    </row>
    <row r="1695" spans="1:7">
      <c r="A1695" s="100">
        <v>1694</v>
      </c>
      <c r="B1695" s="101" t="s">
        <v>1581</v>
      </c>
      <c r="C1695" s="101" t="s">
        <v>1582</v>
      </c>
      <c r="D1695" s="101" t="s">
        <v>122</v>
      </c>
      <c r="E1695" s="101" t="s">
        <v>443</v>
      </c>
      <c r="F1695" s="101" t="s">
        <v>119</v>
      </c>
      <c r="G1695" s="101" t="s">
        <v>5848</v>
      </c>
    </row>
    <row r="1696" spans="1:7">
      <c r="A1696" s="100">
        <v>1695</v>
      </c>
      <c r="B1696" s="101" t="s">
        <v>1583</v>
      </c>
      <c r="C1696" s="101" t="s">
        <v>1584</v>
      </c>
      <c r="D1696" s="101" t="s">
        <v>117</v>
      </c>
      <c r="E1696" s="101" t="s">
        <v>1341</v>
      </c>
      <c r="F1696" s="101" t="s">
        <v>1515</v>
      </c>
      <c r="G1696" s="101" t="s">
        <v>5848</v>
      </c>
    </row>
    <row r="1697" spans="1:7">
      <c r="A1697" s="100">
        <v>1696</v>
      </c>
      <c r="B1697" s="101" t="s">
        <v>1585</v>
      </c>
      <c r="C1697" s="101" t="s">
        <v>1586</v>
      </c>
      <c r="D1697" s="101" t="s">
        <v>139</v>
      </c>
      <c r="E1697" s="101" t="s">
        <v>273</v>
      </c>
      <c r="F1697" s="101" t="s">
        <v>119</v>
      </c>
      <c r="G1697" s="101" t="s">
        <v>5848</v>
      </c>
    </row>
    <row r="1698" spans="1:7">
      <c r="A1698" s="100">
        <v>1697</v>
      </c>
      <c r="B1698" s="101" t="s">
        <v>1587</v>
      </c>
      <c r="C1698" s="101" t="s">
        <v>1588</v>
      </c>
      <c r="D1698" s="101" t="s">
        <v>139</v>
      </c>
      <c r="E1698" s="101" t="s">
        <v>227</v>
      </c>
      <c r="F1698" s="101" t="s">
        <v>119</v>
      </c>
      <c r="G1698" s="101" t="s">
        <v>5848</v>
      </c>
    </row>
    <row r="1699" spans="1:7">
      <c r="A1699" s="100">
        <v>1698</v>
      </c>
      <c r="B1699" s="101" t="s">
        <v>1589</v>
      </c>
      <c r="C1699" s="101" t="s">
        <v>1590</v>
      </c>
      <c r="D1699" s="101" t="s">
        <v>234</v>
      </c>
      <c r="E1699" s="101" t="s">
        <v>235</v>
      </c>
      <c r="F1699" s="101" t="s">
        <v>119</v>
      </c>
      <c r="G1699" s="101" t="s">
        <v>5848</v>
      </c>
    </row>
    <row r="1700" spans="1:7">
      <c r="A1700" s="100">
        <v>1699</v>
      </c>
      <c r="B1700" s="101" t="s">
        <v>1591</v>
      </c>
      <c r="C1700" s="101" t="s">
        <v>1592</v>
      </c>
      <c r="D1700" s="101" t="s">
        <v>122</v>
      </c>
      <c r="E1700" s="101" t="s">
        <v>451</v>
      </c>
      <c r="F1700" s="101" t="s">
        <v>119</v>
      </c>
      <c r="G1700" s="101" t="s">
        <v>5848</v>
      </c>
    </row>
    <row r="1701" spans="1:7">
      <c r="A1701" s="100">
        <v>1700</v>
      </c>
      <c r="B1701" s="101" t="s">
        <v>1593</v>
      </c>
      <c r="C1701" s="101" t="s">
        <v>12516</v>
      </c>
      <c r="D1701" s="101" t="s">
        <v>139</v>
      </c>
      <c r="E1701" s="101" t="s">
        <v>273</v>
      </c>
      <c r="F1701" s="101" t="s">
        <v>119</v>
      </c>
      <c r="G1701" s="101" t="s">
        <v>5848</v>
      </c>
    </row>
    <row r="1702" spans="1:7">
      <c r="A1702" s="100">
        <v>1701</v>
      </c>
      <c r="B1702" s="101" t="s">
        <v>1594</v>
      </c>
      <c r="C1702" s="101" t="s">
        <v>1595</v>
      </c>
      <c r="D1702" s="101" t="s">
        <v>151</v>
      </c>
      <c r="E1702" s="101" t="s">
        <v>340</v>
      </c>
      <c r="F1702" s="101" t="s">
        <v>119</v>
      </c>
      <c r="G1702" s="101" t="s">
        <v>5848</v>
      </c>
    </row>
    <row r="1703" spans="1:7">
      <c r="A1703" s="100">
        <v>1702</v>
      </c>
      <c r="B1703" s="101" t="s">
        <v>7248</v>
      </c>
      <c r="C1703" s="101" t="s">
        <v>7249</v>
      </c>
      <c r="D1703" s="101" t="s">
        <v>122</v>
      </c>
      <c r="E1703" s="101" t="s">
        <v>436</v>
      </c>
      <c r="F1703" s="101" t="s">
        <v>119</v>
      </c>
      <c r="G1703" s="101" t="s">
        <v>10956</v>
      </c>
    </row>
    <row r="1704" spans="1:7">
      <c r="A1704" s="100">
        <v>1703</v>
      </c>
      <c r="B1704" s="101" t="s">
        <v>1596</v>
      </c>
      <c r="C1704" s="101" t="s">
        <v>1597</v>
      </c>
      <c r="D1704" s="101" t="s">
        <v>139</v>
      </c>
      <c r="E1704" s="101" t="s">
        <v>227</v>
      </c>
      <c r="F1704" s="101" t="s">
        <v>119</v>
      </c>
      <c r="G1704" s="101" t="s">
        <v>5848</v>
      </c>
    </row>
    <row r="1705" spans="1:7">
      <c r="A1705" s="100">
        <v>1704</v>
      </c>
      <c r="B1705" s="101" t="s">
        <v>11161</v>
      </c>
      <c r="C1705" s="101" t="s">
        <v>11162</v>
      </c>
      <c r="D1705" s="101" t="s">
        <v>117</v>
      </c>
      <c r="E1705" s="101" t="s">
        <v>448</v>
      </c>
      <c r="F1705" s="101" t="s">
        <v>119</v>
      </c>
      <c r="G1705" s="101" t="s">
        <v>11834</v>
      </c>
    </row>
    <row r="1706" spans="1:7">
      <c r="A1706" s="100">
        <v>1705</v>
      </c>
      <c r="B1706" s="101" t="s">
        <v>1598</v>
      </c>
      <c r="C1706" s="101" t="s">
        <v>1599</v>
      </c>
      <c r="D1706" s="101" t="s">
        <v>126</v>
      </c>
      <c r="E1706" s="101" t="s">
        <v>761</v>
      </c>
      <c r="F1706" s="101" t="s">
        <v>119</v>
      </c>
      <c r="G1706" s="101" t="s">
        <v>5848</v>
      </c>
    </row>
    <row r="1707" spans="1:7">
      <c r="A1707" s="100">
        <v>1706</v>
      </c>
      <c r="B1707" s="101" t="s">
        <v>7250</v>
      </c>
      <c r="C1707" s="101" t="s">
        <v>7251</v>
      </c>
      <c r="D1707" s="101" t="s">
        <v>165</v>
      </c>
      <c r="E1707" s="101" t="s">
        <v>1285</v>
      </c>
      <c r="F1707" s="101" t="s">
        <v>119</v>
      </c>
      <c r="G1707" s="101" t="s">
        <v>10956</v>
      </c>
    </row>
    <row r="1708" spans="1:7">
      <c r="A1708" s="100">
        <v>1707</v>
      </c>
      <c r="B1708" s="101" t="s">
        <v>7252</v>
      </c>
      <c r="C1708" s="101" t="s">
        <v>7253</v>
      </c>
      <c r="D1708" s="101" t="s">
        <v>117</v>
      </c>
      <c r="E1708" s="101" t="s">
        <v>1181</v>
      </c>
      <c r="F1708" s="101" t="s">
        <v>119</v>
      </c>
      <c r="G1708" s="101" t="s">
        <v>10956</v>
      </c>
    </row>
    <row r="1709" spans="1:7">
      <c r="A1709" s="100">
        <v>1708</v>
      </c>
      <c r="B1709" s="101" t="s">
        <v>1600</v>
      </c>
      <c r="C1709" s="101" t="s">
        <v>1601</v>
      </c>
      <c r="D1709" s="101" t="s">
        <v>143</v>
      </c>
      <c r="E1709" s="101" t="s">
        <v>433</v>
      </c>
      <c r="F1709" s="101" t="s">
        <v>119</v>
      </c>
      <c r="G1709" s="101" t="s">
        <v>5848</v>
      </c>
    </row>
    <row r="1710" spans="1:7">
      <c r="A1710" s="100">
        <v>1709</v>
      </c>
      <c r="B1710" s="101" t="s">
        <v>7254</v>
      </c>
      <c r="C1710" s="101" t="s">
        <v>7255</v>
      </c>
      <c r="D1710" s="101" t="s">
        <v>117</v>
      </c>
      <c r="E1710" s="101" t="s">
        <v>1341</v>
      </c>
      <c r="F1710" s="101" t="s">
        <v>119</v>
      </c>
      <c r="G1710" s="101" t="s">
        <v>10956</v>
      </c>
    </row>
    <row r="1711" spans="1:7">
      <c r="A1711" s="100">
        <v>1710</v>
      </c>
      <c r="B1711" s="101" t="s">
        <v>1602</v>
      </c>
      <c r="C1711" s="101" t="s">
        <v>1603</v>
      </c>
      <c r="D1711" s="101" t="s">
        <v>139</v>
      </c>
      <c r="E1711" s="101" t="s">
        <v>162</v>
      </c>
      <c r="F1711" s="101" t="s">
        <v>119</v>
      </c>
      <c r="G1711" s="101" t="s">
        <v>5848</v>
      </c>
    </row>
    <row r="1712" spans="1:7">
      <c r="A1712" s="100">
        <v>1711</v>
      </c>
      <c r="B1712" s="101" t="s">
        <v>1604</v>
      </c>
      <c r="C1712" s="101" t="s">
        <v>1605</v>
      </c>
      <c r="D1712" s="101" t="s">
        <v>139</v>
      </c>
      <c r="E1712" s="101" t="s">
        <v>308</v>
      </c>
      <c r="F1712" s="101" t="s">
        <v>119</v>
      </c>
      <c r="G1712" s="101" t="s">
        <v>5848</v>
      </c>
    </row>
    <row r="1713" spans="1:7">
      <c r="A1713" s="100">
        <v>1712</v>
      </c>
      <c r="B1713" s="101" t="s">
        <v>1606</v>
      </c>
      <c r="C1713" s="101" t="s">
        <v>1607</v>
      </c>
      <c r="D1713" s="101" t="s">
        <v>126</v>
      </c>
      <c r="E1713" s="101" t="s">
        <v>761</v>
      </c>
      <c r="F1713" s="101" t="s">
        <v>119</v>
      </c>
      <c r="G1713" s="101" t="s">
        <v>5848</v>
      </c>
    </row>
    <row r="1714" spans="1:7">
      <c r="A1714" s="100">
        <v>1713</v>
      </c>
      <c r="B1714" s="101" t="s">
        <v>7256</v>
      </c>
      <c r="C1714" s="101" t="s">
        <v>7257</v>
      </c>
      <c r="D1714" s="101" t="s">
        <v>117</v>
      </c>
      <c r="E1714" s="101" t="s">
        <v>2355</v>
      </c>
      <c r="F1714" s="101" t="s">
        <v>119</v>
      </c>
      <c r="G1714" s="101" t="s">
        <v>10956</v>
      </c>
    </row>
    <row r="1715" spans="1:7">
      <c r="A1715" s="100">
        <v>1714</v>
      </c>
      <c r="B1715" s="101" t="s">
        <v>11163</v>
      </c>
      <c r="C1715" s="101" t="s">
        <v>11164</v>
      </c>
      <c r="D1715" s="101" t="s">
        <v>126</v>
      </c>
      <c r="E1715" s="101" t="s">
        <v>962</v>
      </c>
      <c r="F1715" s="101" t="s">
        <v>119</v>
      </c>
      <c r="G1715" s="101" t="s">
        <v>11834</v>
      </c>
    </row>
    <row r="1716" spans="1:7">
      <c r="A1716" s="100">
        <v>1715</v>
      </c>
      <c r="B1716" s="101" t="s">
        <v>1608</v>
      </c>
      <c r="C1716" s="101" t="s">
        <v>1609</v>
      </c>
      <c r="D1716" s="101" t="s">
        <v>139</v>
      </c>
      <c r="E1716" s="101" t="s">
        <v>266</v>
      </c>
      <c r="F1716" s="101" t="s">
        <v>119</v>
      </c>
      <c r="G1716" s="101" t="s">
        <v>5848</v>
      </c>
    </row>
    <row r="1717" spans="1:7">
      <c r="A1717" s="100">
        <v>1716</v>
      </c>
      <c r="B1717" s="101" t="s">
        <v>1610</v>
      </c>
      <c r="C1717" s="101" t="s">
        <v>1611</v>
      </c>
      <c r="D1717" s="101" t="s">
        <v>139</v>
      </c>
      <c r="E1717" s="101" t="s">
        <v>227</v>
      </c>
      <c r="F1717" s="101" t="s">
        <v>119</v>
      </c>
      <c r="G1717" s="101" t="s">
        <v>5848</v>
      </c>
    </row>
    <row r="1718" spans="1:7">
      <c r="A1718" s="100">
        <v>1717</v>
      </c>
      <c r="B1718" s="101" t="s">
        <v>7258</v>
      </c>
      <c r="C1718" s="101" t="s">
        <v>7259</v>
      </c>
      <c r="D1718" s="101" t="s">
        <v>122</v>
      </c>
      <c r="E1718" s="101" t="s">
        <v>175</v>
      </c>
      <c r="F1718" s="101" t="s">
        <v>520</v>
      </c>
      <c r="G1718" s="101" t="s">
        <v>10956</v>
      </c>
    </row>
    <row r="1719" spans="1:7">
      <c r="A1719" s="100">
        <v>1718</v>
      </c>
      <c r="B1719" s="101" t="s">
        <v>1612</v>
      </c>
      <c r="C1719" s="101" t="s">
        <v>12517</v>
      </c>
      <c r="D1719" s="101" t="s">
        <v>139</v>
      </c>
      <c r="E1719" s="101" t="s">
        <v>439</v>
      </c>
      <c r="F1719" s="101" t="s">
        <v>119</v>
      </c>
      <c r="G1719" s="101" t="s">
        <v>5848</v>
      </c>
    </row>
    <row r="1720" spans="1:7">
      <c r="A1720" s="100">
        <v>1719</v>
      </c>
      <c r="B1720" s="101" t="s">
        <v>1613</v>
      </c>
      <c r="C1720" s="101" t="s">
        <v>1614</v>
      </c>
      <c r="D1720" s="101" t="s">
        <v>122</v>
      </c>
      <c r="E1720" s="101" t="s">
        <v>377</v>
      </c>
      <c r="F1720" s="101" t="s">
        <v>119</v>
      </c>
      <c r="G1720" s="101" t="s">
        <v>5848</v>
      </c>
    </row>
    <row r="1721" spans="1:7">
      <c r="A1721" s="100">
        <v>1720</v>
      </c>
      <c r="B1721" s="101" t="s">
        <v>1615</v>
      </c>
      <c r="C1721" s="101" t="s">
        <v>1616</v>
      </c>
      <c r="D1721" s="101" t="s">
        <v>139</v>
      </c>
      <c r="E1721" s="101" t="s">
        <v>227</v>
      </c>
      <c r="F1721" s="101" t="s">
        <v>119</v>
      </c>
      <c r="G1721" s="101" t="s">
        <v>5848</v>
      </c>
    </row>
    <row r="1722" spans="1:7">
      <c r="A1722" s="100">
        <v>1721</v>
      </c>
      <c r="B1722" s="101" t="s">
        <v>7260</v>
      </c>
      <c r="C1722" s="101" t="s">
        <v>7261</v>
      </c>
      <c r="D1722" s="101" t="s">
        <v>165</v>
      </c>
      <c r="E1722" s="101" t="s">
        <v>285</v>
      </c>
      <c r="F1722" s="101" t="s">
        <v>119</v>
      </c>
      <c r="G1722" s="101" t="s">
        <v>10956</v>
      </c>
    </row>
    <row r="1723" spans="1:7">
      <c r="A1723" s="100">
        <v>1722</v>
      </c>
      <c r="B1723" s="101" t="s">
        <v>1617</v>
      </c>
      <c r="C1723" s="101" t="s">
        <v>1618</v>
      </c>
      <c r="D1723" s="101" t="s">
        <v>139</v>
      </c>
      <c r="E1723" s="101" t="s">
        <v>227</v>
      </c>
      <c r="F1723" s="101" t="s">
        <v>119</v>
      </c>
      <c r="G1723" s="101" t="s">
        <v>5848</v>
      </c>
    </row>
    <row r="1724" spans="1:7">
      <c r="A1724" s="100">
        <v>1723</v>
      </c>
      <c r="B1724" s="101" t="s">
        <v>1619</v>
      </c>
      <c r="C1724" s="101" t="s">
        <v>1620</v>
      </c>
      <c r="D1724" s="101" t="s">
        <v>139</v>
      </c>
      <c r="E1724" s="101" t="s">
        <v>227</v>
      </c>
      <c r="F1724" s="101" t="s">
        <v>119</v>
      </c>
      <c r="G1724" s="101" t="s">
        <v>5848</v>
      </c>
    </row>
    <row r="1725" spans="1:7">
      <c r="A1725" s="100">
        <v>1724</v>
      </c>
      <c r="B1725" s="101" t="s">
        <v>7262</v>
      </c>
      <c r="C1725" s="101" t="s">
        <v>7263</v>
      </c>
      <c r="D1725" s="101" t="s">
        <v>117</v>
      </c>
      <c r="E1725" s="101" t="s">
        <v>367</v>
      </c>
      <c r="F1725" s="101" t="s">
        <v>136</v>
      </c>
      <c r="G1725" s="101" t="s">
        <v>10956</v>
      </c>
    </row>
    <row r="1726" spans="1:7">
      <c r="A1726" s="100">
        <v>1725</v>
      </c>
      <c r="B1726" s="101" t="s">
        <v>7264</v>
      </c>
      <c r="C1726" s="101" t="s">
        <v>7265</v>
      </c>
      <c r="D1726" s="101" t="s">
        <v>126</v>
      </c>
      <c r="E1726" s="101" t="s">
        <v>358</v>
      </c>
      <c r="F1726" s="101" t="s">
        <v>412</v>
      </c>
      <c r="G1726" s="101" t="s">
        <v>10956</v>
      </c>
    </row>
    <row r="1727" spans="1:7">
      <c r="A1727" s="100">
        <v>1726</v>
      </c>
      <c r="B1727" s="101" t="s">
        <v>12518</v>
      </c>
      <c r="C1727" s="101" t="s">
        <v>12519</v>
      </c>
      <c r="D1727" s="101" t="s">
        <v>165</v>
      </c>
      <c r="E1727" s="101" t="s">
        <v>194</v>
      </c>
      <c r="F1727" s="101" t="s">
        <v>119</v>
      </c>
      <c r="G1727" s="101" t="s">
        <v>10956</v>
      </c>
    </row>
    <row r="1728" spans="1:7">
      <c r="A1728" s="100">
        <v>1727</v>
      </c>
      <c r="B1728" s="101" t="s">
        <v>7266</v>
      </c>
      <c r="C1728" s="101" t="s">
        <v>7267</v>
      </c>
      <c r="D1728" s="101" t="s">
        <v>126</v>
      </c>
      <c r="E1728" s="101" t="s">
        <v>516</v>
      </c>
      <c r="F1728" s="101" t="s">
        <v>119</v>
      </c>
      <c r="G1728" s="101" t="s">
        <v>10956</v>
      </c>
    </row>
    <row r="1729" spans="1:7">
      <c r="A1729" s="100">
        <v>1728</v>
      </c>
      <c r="B1729" s="101" t="s">
        <v>7268</v>
      </c>
      <c r="C1729" s="101" t="s">
        <v>7269</v>
      </c>
      <c r="D1729" s="101" t="s">
        <v>165</v>
      </c>
      <c r="E1729" s="101" t="s">
        <v>417</v>
      </c>
      <c r="F1729" s="101" t="s">
        <v>119</v>
      </c>
      <c r="G1729" s="101" t="s">
        <v>10956</v>
      </c>
    </row>
    <row r="1730" spans="1:7">
      <c r="A1730" s="100">
        <v>1729</v>
      </c>
      <c r="B1730" s="101" t="s">
        <v>12520</v>
      </c>
      <c r="C1730" s="101" t="s">
        <v>12521</v>
      </c>
      <c r="D1730" s="101" t="s">
        <v>165</v>
      </c>
      <c r="E1730" s="101" t="s">
        <v>417</v>
      </c>
      <c r="F1730" s="101" t="s">
        <v>119</v>
      </c>
      <c r="G1730" s="101" t="s">
        <v>10956</v>
      </c>
    </row>
    <row r="1731" spans="1:7">
      <c r="A1731" s="100">
        <v>1730</v>
      </c>
      <c r="B1731" s="101" t="s">
        <v>7270</v>
      </c>
      <c r="C1731" s="101" t="s">
        <v>7271</v>
      </c>
      <c r="D1731" s="101" t="s">
        <v>117</v>
      </c>
      <c r="E1731" s="101" t="s">
        <v>1341</v>
      </c>
      <c r="F1731" s="101" t="s">
        <v>136</v>
      </c>
      <c r="G1731" s="101" t="s">
        <v>10956</v>
      </c>
    </row>
    <row r="1732" spans="1:7">
      <c r="A1732" s="100">
        <v>1731</v>
      </c>
      <c r="B1732" s="101" t="s">
        <v>1621</v>
      </c>
      <c r="C1732" s="101" t="s">
        <v>1622</v>
      </c>
      <c r="D1732" s="101" t="s">
        <v>139</v>
      </c>
      <c r="E1732" s="101" t="s">
        <v>227</v>
      </c>
      <c r="F1732" s="101" t="s">
        <v>119</v>
      </c>
      <c r="G1732" s="101" t="s">
        <v>5848</v>
      </c>
    </row>
    <row r="1733" spans="1:7">
      <c r="A1733" s="100">
        <v>1732</v>
      </c>
      <c r="B1733" s="101" t="s">
        <v>1623</v>
      </c>
      <c r="C1733" s="101" t="s">
        <v>1624</v>
      </c>
      <c r="D1733" s="101" t="s">
        <v>139</v>
      </c>
      <c r="E1733" s="101" t="s">
        <v>185</v>
      </c>
      <c r="F1733" s="101" t="s">
        <v>119</v>
      </c>
      <c r="G1733" s="101" t="s">
        <v>5848</v>
      </c>
    </row>
    <row r="1734" spans="1:7">
      <c r="A1734" s="100">
        <v>1733</v>
      </c>
      <c r="B1734" s="101" t="s">
        <v>7272</v>
      </c>
      <c r="C1734" s="101" t="s">
        <v>7273</v>
      </c>
      <c r="D1734" s="101" t="s">
        <v>117</v>
      </c>
      <c r="E1734" s="101" t="s">
        <v>367</v>
      </c>
      <c r="F1734" s="101" t="s">
        <v>119</v>
      </c>
      <c r="G1734" s="101" t="s">
        <v>10956</v>
      </c>
    </row>
    <row r="1735" spans="1:7">
      <c r="A1735" s="100">
        <v>1734</v>
      </c>
      <c r="B1735" s="101" t="s">
        <v>1625</v>
      </c>
      <c r="C1735" s="101" t="s">
        <v>1626</v>
      </c>
      <c r="D1735" s="101" t="s">
        <v>117</v>
      </c>
      <c r="E1735" s="101" t="s">
        <v>853</v>
      </c>
      <c r="F1735" s="101" t="s">
        <v>119</v>
      </c>
      <c r="G1735" s="101" t="s">
        <v>5848</v>
      </c>
    </row>
    <row r="1736" spans="1:7">
      <c r="A1736" s="100">
        <v>1735</v>
      </c>
      <c r="B1736" s="101" t="s">
        <v>7274</v>
      </c>
      <c r="C1736" s="101" t="s">
        <v>7275</v>
      </c>
      <c r="D1736" s="101" t="s">
        <v>117</v>
      </c>
      <c r="E1736" s="101" t="s">
        <v>3337</v>
      </c>
      <c r="F1736" s="101" t="s">
        <v>119</v>
      </c>
      <c r="G1736" s="101" t="s">
        <v>10956</v>
      </c>
    </row>
    <row r="1737" spans="1:7">
      <c r="A1737" s="100">
        <v>1736</v>
      </c>
      <c r="B1737" s="101" t="s">
        <v>12522</v>
      </c>
      <c r="C1737" s="101" t="s">
        <v>12523</v>
      </c>
      <c r="D1737" s="101" t="s">
        <v>139</v>
      </c>
      <c r="E1737" s="101" t="s">
        <v>227</v>
      </c>
      <c r="F1737" s="101" t="s">
        <v>119</v>
      </c>
      <c r="G1737" s="101" t="s">
        <v>5848</v>
      </c>
    </row>
    <row r="1738" spans="1:7">
      <c r="A1738" s="100">
        <v>1737</v>
      </c>
      <c r="B1738" s="101" t="s">
        <v>1627</v>
      </c>
      <c r="C1738" s="101" t="s">
        <v>1628</v>
      </c>
      <c r="D1738" s="101" t="s">
        <v>139</v>
      </c>
      <c r="E1738" s="101" t="s">
        <v>185</v>
      </c>
      <c r="F1738" s="101" t="s">
        <v>119</v>
      </c>
      <c r="G1738" s="101" t="s">
        <v>5848</v>
      </c>
    </row>
    <row r="1739" spans="1:7">
      <c r="A1739" s="100">
        <v>1738</v>
      </c>
      <c r="B1739" s="101" t="s">
        <v>1629</v>
      </c>
      <c r="C1739" s="101" t="s">
        <v>1630</v>
      </c>
      <c r="D1739" s="101" t="s">
        <v>126</v>
      </c>
      <c r="E1739" s="101" t="s">
        <v>245</v>
      </c>
      <c r="F1739" s="101" t="s">
        <v>119</v>
      </c>
      <c r="G1739" s="101" t="s">
        <v>5848</v>
      </c>
    </row>
    <row r="1740" spans="1:7">
      <c r="A1740" s="100">
        <v>1739</v>
      </c>
      <c r="B1740" s="101" t="s">
        <v>7276</v>
      </c>
      <c r="C1740" s="101" t="s">
        <v>7277</v>
      </c>
      <c r="D1740" s="101" t="s">
        <v>151</v>
      </c>
      <c r="E1740" s="101" t="s">
        <v>1302</v>
      </c>
      <c r="F1740" s="101" t="s">
        <v>14013</v>
      </c>
      <c r="G1740" s="101" t="s">
        <v>10956</v>
      </c>
    </row>
    <row r="1741" spans="1:7">
      <c r="A1741" s="100">
        <v>1740</v>
      </c>
      <c r="B1741" s="101" t="s">
        <v>1631</v>
      </c>
      <c r="C1741" s="101" t="s">
        <v>1632</v>
      </c>
      <c r="D1741" s="101" t="s">
        <v>126</v>
      </c>
      <c r="E1741" s="101" t="s">
        <v>358</v>
      </c>
      <c r="F1741" s="101" t="s">
        <v>412</v>
      </c>
      <c r="G1741" s="101" t="s">
        <v>5848</v>
      </c>
    </row>
    <row r="1742" spans="1:7">
      <c r="A1742" s="100">
        <v>1741</v>
      </c>
      <c r="B1742" s="101" t="s">
        <v>12524</v>
      </c>
      <c r="C1742" s="101" t="s">
        <v>12525</v>
      </c>
      <c r="D1742" s="101" t="s">
        <v>139</v>
      </c>
      <c r="E1742" s="101" t="s">
        <v>227</v>
      </c>
      <c r="F1742" s="101" t="s">
        <v>119</v>
      </c>
      <c r="G1742" s="101" t="s">
        <v>5848</v>
      </c>
    </row>
    <row r="1743" spans="1:7">
      <c r="A1743" s="100">
        <v>1742</v>
      </c>
      <c r="B1743" s="101" t="s">
        <v>1633</v>
      </c>
      <c r="C1743" s="101" t="s">
        <v>1634</v>
      </c>
      <c r="D1743" s="101" t="s">
        <v>139</v>
      </c>
      <c r="E1743" s="101" t="s">
        <v>227</v>
      </c>
      <c r="F1743" s="101" t="s">
        <v>119</v>
      </c>
      <c r="G1743" s="101" t="s">
        <v>5848</v>
      </c>
    </row>
    <row r="1744" spans="1:7">
      <c r="A1744" s="100">
        <v>1743</v>
      </c>
      <c r="B1744" s="101" t="s">
        <v>1635</v>
      </c>
      <c r="C1744" s="101" t="s">
        <v>1636</v>
      </c>
      <c r="D1744" s="101" t="s">
        <v>234</v>
      </c>
      <c r="E1744" s="101" t="s">
        <v>248</v>
      </c>
      <c r="F1744" s="101" t="s">
        <v>119</v>
      </c>
      <c r="G1744" s="101" t="s">
        <v>5848</v>
      </c>
    </row>
    <row r="1745" spans="1:7">
      <c r="A1745" s="100">
        <v>1744</v>
      </c>
      <c r="B1745" s="101" t="s">
        <v>1637</v>
      </c>
      <c r="C1745" s="101" t="s">
        <v>1638</v>
      </c>
      <c r="D1745" s="101" t="s">
        <v>139</v>
      </c>
      <c r="E1745" s="101" t="s">
        <v>185</v>
      </c>
      <c r="F1745" s="101" t="s">
        <v>119</v>
      </c>
      <c r="G1745" s="101" t="s">
        <v>5848</v>
      </c>
    </row>
    <row r="1746" spans="1:7">
      <c r="A1746" s="100">
        <v>1745</v>
      </c>
      <c r="B1746" s="101" t="s">
        <v>1639</v>
      </c>
      <c r="C1746" s="101" t="s">
        <v>1640</v>
      </c>
      <c r="D1746" s="101" t="s">
        <v>126</v>
      </c>
      <c r="E1746" s="101" t="s">
        <v>130</v>
      </c>
      <c r="F1746" s="101" t="s">
        <v>119</v>
      </c>
      <c r="G1746" s="101" t="s">
        <v>5848</v>
      </c>
    </row>
    <row r="1747" spans="1:7">
      <c r="A1747" s="100">
        <v>1746</v>
      </c>
      <c r="B1747" s="101" t="s">
        <v>1641</v>
      </c>
      <c r="C1747" s="101" t="s">
        <v>1642</v>
      </c>
      <c r="D1747" s="101" t="s">
        <v>139</v>
      </c>
      <c r="E1747" s="101" t="s">
        <v>227</v>
      </c>
      <c r="F1747" s="101" t="s">
        <v>119</v>
      </c>
      <c r="G1747" s="101" t="s">
        <v>5848</v>
      </c>
    </row>
    <row r="1748" spans="1:7">
      <c r="A1748" s="100">
        <v>1747</v>
      </c>
      <c r="B1748" s="101" t="s">
        <v>7278</v>
      </c>
      <c r="C1748" s="101" t="s">
        <v>7279</v>
      </c>
      <c r="D1748" s="101" t="s">
        <v>117</v>
      </c>
      <c r="E1748" s="101" t="s">
        <v>1341</v>
      </c>
      <c r="F1748" s="101" t="s">
        <v>119</v>
      </c>
      <c r="G1748" s="101" t="s">
        <v>10956</v>
      </c>
    </row>
    <row r="1749" spans="1:7">
      <c r="A1749" s="100">
        <v>1748</v>
      </c>
      <c r="B1749" s="101" t="s">
        <v>1643</v>
      </c>
      <c r="C1749" s="101" t="s">
        <v>1644</v>
      </c>
      <c r="D1749" s="101" t="s">
        <v>139</v>
      </c>
      <c r="E1749" s="101" t="s">
        <v>227</v>
      </c>
      <c r="F1749" s="101" t="s">
        <v>119</v>
      </c>
      <c r="G1749" s="101" t="s">
        <v>5848</v>
      </c>
    </row>
    <row r="1750" spans="1:7">
      <c r="A1750" s="100">
        <v>1749</v>
      </c>
      <c r="B1750" s="101" t="s">
        <v>1645</v>
      </c>
      <c r="C1750" s="101" t="s">
        <v>1646</v>
      </c>
      <c r="D1750" s="101" t="s">
        <v>139</v>
      </c>
      <c r="E1750" s="101" t="s">
        <v>227</v>
      </c>
      <c r="F1750" s="101" t="s">
        <v>119</v>
      </c>
      <c r="G1750" s="101" t="s">
        <v>5848</v>
      </c>
    </row>
    <row r="1751" spans="1:7">
      <c r="A1751" s="100">
        <v>1750</v>
      </c>
      <c r="B1751" s="101" t="s">
        <v>7280</v>
      </c>
      <c r="C1751" s="101" t="s">
        <v>7281</v>
      </c>
      <c r="D1751" s="101" t="s">
        <v>151</v>
      </c>
      <c r="E1751" s="101" t="s">
        <v>2497</v>
      </c>
      <c r="F1751" s="101" t="s">
        <v>119</v>
      </c>
      <c r="G1751" s="101" t="s">
        <v>10956</v>
      </c>
    </row>
    <row r="1752" spans="1:7">
      <c r="A1752" s="100">
        <v>1751</v>
      </c>
      <c r="B1752" s="101" t="s">
        <v>12526</v>
      </c>
      <c r="C1752" s="101" t="s">
        <v>12527</v>
      </c>
      <c r="D1752" s="101" t="s">
        <v>139</v>
      </c>
      <c r="E1752" s="101" t="s">
        <v>227</v>
      </c>
      <c r="F1752" s="101" t="s">
        <v>119</v>
      </c>
      <c r="G1752" s="101" t="s">
        <v>5848</v>
      </c>
    </row>
    <row r="1753" spans="1:7">
      <c r="A1753" s="100">
        <v>1752</v>
      </c>
      <c r="B1753" s="101" t="s">
        <v>12528</v>
      </c>
      <c r="C1753" s="101" t="s">
        <v>12529</v>
      </c>
      <c r="D1753" s="101" t="s">
        <v>139</v>
      </c>
      <c r="E1753" s="101" t="s">
        <v>227</v>
      </c>
      <c r="F1753" s="101" t="s">
        <v>119</v>
      </c>
      <c r="G1753" s="101" t="s">
        <v>5848</v>
      </c>
    </row>
    <row r="1754" spans="1:7">
      <c r="A1754" s="100">
        <v>1753</v>
      </c>
      <c r="B1754" s="101" t="s">
        <v>7282</v>
      </c>
      <c r="C1754" s="101" t="s">
        <v>12530</v>
      </c>
      <c r="D1754" s="101" t="s">
        <v>126</v>
      </c>
      <c r="E1754" s="101" t="s">
        <v>888</v>
      </c>
      <c r="F1754" s="101" t="s">
        <v>119</v>
      </c>
      <c r="G1754" s="101" t="s">
        <v>10956</v>
      </c>
    </row>
    <row r="1755" spans="1:7">
      <c r="A1755" s="100">
        <v>1754</v>
      </c>
      <c r="B1755" s="101" t="s">
        <v>12531</v>
      </c>
      <c r="C1755" s="101" t="s">
        <v>12532</v>
      </c>
      <c r="D1755" s="101" t="s">
        <v>139</v>
      </c>
      <c r="E1755" s="101" t="s">
        <v>227</v>
      </c>
      <c r="F1755" s="101" t="s">
        <v>119</v>
      </c>
      <c r="G1755" s="101" t="s">
        <v>5848</v>
      </c>
    </row>
    <row r="1756" spans="1:7">
      <c r="A1756" s="100">
        <v>1755</v>
      </c>
      <c r="B1756" s="101" t="s">
        <v>12533</v>
      </c>
      <c r="C1756" s="101" t="s">
        <v>12534</v>
      </c>
      <c r="D1756" s="101" t="s">
        <v>139</v>
      </c>
      <c r="E1756" s="101" t="s">
        <v>227</v>
      </c>
      <c r="F1756" s="101" t="s">
        <v>119</v>
      </c>
      <c r="G1756" s="101" t="s">
        <v>5848</v>
      </c>
    </row>
    <row r="1757" spans="1:7">
      <c r="A1757" s="100">
        <v>1756</v>
      </c>
      <c r="B1757" s="101" t="s">
        <v>1647</v>
      </c>
      <c r="C1757" s="101" t="s">
        <v>1648</v>
      </c>
      <c r="D1757" s="101" t="s">
        <v>139</v>
      </c>
      <c r="E1757" s="101" t="s">
        <v>185</v>
      </c>
      <c r="F1757" s="101" t="s">
        <v>119</v>
      </c>
      <c r="G1757" s="101" t="s">
        <v>5848</v>
      </c>
    </row>
    <row r="1758" spans="1:7">
      <c r="A1758" s="100">
        <v>1757</v>
      </c>
      <c r="B1758" s="101" t="s">
        <v>7283</v>
      </c>
      <c r="C1758" s="101" t="s">
        <v>7284</v>
      </c>
      <c r="D1758" s="101" t="s">
        <v>126</v>
      </c>
      <c r="E1758" s="101" t="s">
        <v>739</v>
      </c>
      <c r="F1758" s="101" t="s">
        <v>119</v>
      </c>
      <c r="G1758" s="101" t="s">
        <v>10956</v>
      </c>
    </row>
    <row r="1759" spans="1:7">
      <c r="A1759" s="100">
        <v>1758</v>
      </c>
      <c r="B1759" s="101" t="s">
        <v>1649</v>
      </c>
      <c r="C1759" s="101" t="s">
        <v>1650</v>
      </c>
      <c r="D1759" s="101" t="s">
        <v>139</v>
      </c>
      <c r="E1759" s="101" t="s">
        <v>140</v>
      </c>
      <c r="F1759" s="101" t="s">
        <v>119</v>
      </c>
      <c r="G1759" s="101" t="s">
        <v>5848</v>
      </c>
    </row>
    <row r="1760" spans="1:7">
      <c r="A1760" s="100">
        <v>1759</v>
      </c>
      <c r="B1760" s="101" t="s">
        <v>1651</v>
      </c>
      <c r="C1760" s="101" t="s">
        <v>12535</v>
      </c>
      <c r="D1760" s="101" t="s">
        <v>139</v>
      </c>
      <c r="E1760" s="101" t="s">
        <v>227</v>
      </c>
      <c r="F1760" s="101" t="s">
        <v>119</v>
      </c>
      <c r="G1760" s="101" t="s">
        <v>5848</v>
      </c>
    </row>
    <row r="1761" spans="1:7">
      <c r="A1761" s="100">
        <v>1760</v>
      </c>
      <c r="B1761" s="101" t="s">
        <v>1652</v>
      </c>
      <c r="C1761" s="101" t="s">
        <v>1653</v>
      </c>
      <c r="D1761" s="101" t="s">
        <v>234</v>
      </c>
      <c r="E1761" s="101" t="s">
        <v>248</v>
      </c>
      <c r="F1761" s="101" t="s">
        <v>119</v>
      </c>
      <c r="G1761" s="101" t="s">
        <v>5848</v>
      </c>
    </row>
    <row r="1762" spans="1:7">
      <c r="A1762" s="100">
        <v>1761</v>
      </c>
      <c r="B1762" s="101" t="s">
        <v>7285</v>
      </c>
      <c r="C1762" s="101" t="s">
        <v>7286</v>
      </c>
      <c r="D1762" s="101" t="s">
        <v>165</v>
      </c>
      <c r="E1762" s="101" t="s">
        <v>285</v>
      </c>
      <c r="F1762" s="101" t="s">
        <v>119</v>
      </c>
      <c r="G1762" s="101" t="s">
        <v>10956</v>
      </c>
    </row>
    <row r="1763" spans="1:7">
      <c r="A1763" s="100">
        <v>1762</v>
      </c>
      <c r="B1763" s="101" t="s">
        <v>1654</v>
      </c>
      <c r="C1763" s="101" t="s">
        <v>1655</v>
      </c>
      <c r="D1763" s="101" t="s">
        <v>126</v>
      </c>
      <c r="E1763" s="101" t="s">
        <v>836</v>
      </c>
      <c r="F1763" s="101" t="s">
        <v>119</v>
      </c>
      <c r="G1763" s="101" t="s">
        <v>5848</v>
      </c>
    </row>
    <row r="1764" spans="1:7">
      <c r="A1764" s="100">
        <v>1763</v>
      </c>
      <c r="B1764" s="101" t="s">
        <v>1656</v>
      </c>
      <c r="C1764" s="101" t="s">
        <v>1657</v>
      </c>
      <c r="D1764" s="101" t="s">
        <v>165</v>
      </c>
      <c r="E1764" s="101" t="s">
        <v>1658</v>
      </c>
      <c r="F1764" s="101" t="s">
        <v>119</v>
      </c>
      <c r="G1764" s="101" t="s">
        <v>5848</v>
      </c>
    </row>
    <row r="1765" spans="1:7">
      <c r="A1765" s="100">
        <v>1764</v>
      </c>
      <c r="B1765" s="101" t="s">
        <v>7287</v>
      </c>
      <c r="C1765" s="101" t="s">
        <v>7288</v>
      </c>
      <c r="D1765" s="101" t="s">
        <v>165</v>
      </c>
      <c r="E1765" s="101" t="s">
        <v>285</v>
      </c>
      <c r="F1765" s="101" t="s">
        <v>119</v>
      </c>
      <c r="G1765" s="101" t="s">
        <v>10956</v>
      </c>
    </row>
    <row r="1766" spans="1:7">
      <c r="A1766" s="100">
        <v>1765</v>
      </c>
      <c r="B1766" s="101" t="s">
        <v>1659</v>
      </c>
      <c r="C1766" s="101" t="s">
        <v>1660</v>
      </c>
      <c r="D1766" s="101" t="s">
        <v>126</v>
      </c>
      <c r="E1766" s="101" t="s">
        <v>1661</v>
      </c>
      <c r="F1766" s="101" t="s">
        <v>119</v>
      </c>
      <c r="G1766" s="101" t="s">
        <v>5848</v>
      </c>
    </row>
    <row r="1767" spans="1:7">
      <c r="A1767" s="100">
        <v>1766</v>
      </c>
      <c r="B1767" s="101" t="s">
        <v>1662</v>
      </c>
      <c r="C1767" s="101" t="s">
        <v>1663</v>
      </c>
      <c r="D1767" s="101" t="s">
        <v>139</v>
      </c>
      <c r="E1767" s="101" t="s">
        <v>185</v>
      </c>
      <c r="F1767" s="101" t="s">
        <v>119</v>
      </c>
      <c r="G1767" s="101" t="s">
        <v>5848</v>
      </c>
    </row>
    <row r="1768" spans="1:7">
      <c r="A1768" s="100">
        <v>1767</v>
      </c>
      <c r="B1768" s="101" t="s">
        <v>1664</v>
      </c>
      <c r="C1768" s="101" t="s">
        <v>1665</v>
      </c>
      <c r="D1768" s="101" t="s">
        <v>139</v>
      </c>
      <c r="E1768" s="101" t="s">
        <v>273</v>
      </c>
      <c r="F1768" s="101" t="s">
        <v>119</v>
      </c>
      <c r="G1768" s="101" t="s">
        <v>5848</v>
      </c>
    </row>
    <row r="1769" spans="1:7">
      <c r="A1769" s="100">
        <v>1768</v>
      </c>
      <c r="B1769" s="101" t="s">
        <v>1666</v>
      </c>
      <c r="C1769" s="101" t="s">
        <v>1667</v>
      </c>
      <c r="D1769" s="101" t="s">
        <v>122</v>
      </c>
      <c r="E1769" s="101" t="s">
        <v>436</v>
      </c>
      <c r="F1769" s="101" t="s">
        <v>119</v>
      </c>
      <c r="G1769" s="101" t="s">
        <v>5848</v>
      </c>
    </row>
    <row r="1770" spans="1:7">
      <c r="A1770" s="100">
        <v>1769</v>
      </c>
      <c r="B1770" s="101" t="s">
        <v>12536</v>
      </c>
      <c r="C1770" s="101" t="s">
        <v>12537</v>
      </c>
      <c r="D1770" s="101" t="s">
        <v>117</v>
      </c>
      <c r="E1770" s="101" t="s">
        <v>367</v>
      </c>
      <c r="F1770" s="101" t="s">
        <v>119</v>
      </c>
      <c r="G1770" s="101" t="s">
        <v>10956</v>
      </c>
    </row>
    <row r="1771" spans="1:7">
      <c r="A1771" s="100">
        <v>1770</v>
      </c>
      <c r="B1771" s="101" t="s">
        <v>1668</v>
      </c>
      <c r="C1771" s="101" t="s">
        <v>1669</v>
      </c>
      <c r="D1771" s="101" t="s">
        <v>122</v>
      </c>
      <c r="E1771" s="101" t="s">
        <v>377</v>
      </c>
      <c r="F1771" s="101" t="s">
        <v>119</v>
      </c>
      <c r="G1771" s="101" t="s">
        <v>5848</v>
      </c>
    </row>
    <row r="1772" spans="1:7">
      <c r="A1772" s="100">
        <v>1771</v>
      </c>
      <c r="B1772" s="101" t="s">
        <v>1670</v>
      </c>
      <c r="C1772" s="101" t="s">
        <v>1671</v>
      </c>
      <c r="D1772" s="101" t="s">
        <v>139</v>
      </c>
      <c r="E1772" s="101" t="s">
        <v>227</v>
      </c>
      <c r="F1772" s="101" t="s">
        <v>119</v>
      </c>
      <c r="G1772" s="101" t="s">
        <v>5848</v>
      </c>
    </row>
    <row r="1773" spans="1:7">
      <c r="A1773" s="100">
        <v>1772</v>
      </c>
      <c r="B1773" s="101" t="s">
        <v>1672</v>
      </c>
      <c r="C1773" s="101" t="s">
        <v>1673</v>
      </c>
      <c r="D1773" s="101" t="s">
        <v>151</v>
      </c>
      <c r="E1773" s="101" t="s">
        <v>2596</v>
      </c>
      <c r="F1773" s="101" t="s">
        <v>119</v>
      </c>
      <c r="G1773" s="101" t="s">
        <v>5848</v>
      </c>
    </row>
    <row r="1774" spans="1:7">
      <c r="A1774" s="100">
        <v>1773</v>
      </c>
      <c r="B1774" s="101" t="s">
        <v>7289</v>
      </c>
      <c r="C1774" s="101" t="s">
        <v>7290</v>
      </c>
      <c r="D1774" s="101" t="s">
        <v>126</v>
      </c>
      <c r="E1774" s="101" t="s">
        <v>1205</v>
      </c>
      <c r="F1774" s="101" t="s">
        <v>119</v>
      </c>
      <c r="G1774" s="101" t="s">
        <v>10956</v>
      </c>
    </row>
    <row r="1775" spans="1:7">
      <c r="A1775" s="100">
        <v>1774</v>
      </c>
      <c r="B1775" s="101" t="s">
        <v>7291</v>
      </c>
      <c r="C1775" s="101" t="s">
        <v>7292</v>
      </c>
      <c r="D1775" s="101" t="s">
        <v>117</v>
      </c>
      <c r="E1775" s="101" t="s">
        <v>1341</v>
      </c>
      <c r="F1775" s="101" t="s">
        <v>119</v>
      </c>
      <c r="G1775" s="101" t="s">
        <v>10956</v>
      </c>
    </row>
    <row r="1776" spans="1:7">
      <c r="A1776" s="100">
        <v>1775</v>
      </c>
      <c r="B1776" s="101" t="s">
        <v>1674</v>
      </c>
      <c r="C1776" s="101" t="s">
        <v>1675</v>
      </c>
      <c r="D1776" s="101" t="s">
        <v>139</v>
      </c>
      <c r="E1776" s="101" t="s">
        <v>227</v>
      </c>
      <c r="F1776" s="101" t="s">
        <v>119</v>
      </c>
      <c r="G1776" s="101" t="s">
        <v>5848</v>
      </c>
    </row>
    <row r="1777" spans="1:7">
      <c r="A1777" s="100">
        <v>1776</v>
      </c>
      <c r="B1777" s="101" t="s">
        <v>7293</v>
      </c>
      <c r="C1777" s="101" t="s">
        <v>7294</v>
      </c>
      <c r="D1777" s="101" t="s">
        <v>122</v>
      </c>
      <c r="E1777" s="101" t="s">
        <v>377</v>
      </c>
      <c r="F1777" s="101" t="s">
        <v>119</v>
      </c>
      <c r="G1777" s="101" t="s">
        <v>10956</v>
      </c>
    </row>
    <row r="1778" spans="1:7">
      <c r="A1778" s="100">
        <v>1777</v>
      </c>
      <c r="B1778" s="101" t="s">
        <v>1676</v>
      </c>
      <c r="C1778" s="101" t="s">
        <v>1677</v>
      </c>
      <c r="D1778" s="101" t="s">
        <v>139</v>
      </c>
      <c r="E1778" s="101" t="s">
        <v>227</v>
      </c>
      <c r="F1778" s="101" t="s">
        <v>119</v>
      </c>
      <c r="G1778" s="101" t="s">
        <v>5848</v>
      </c>
    </row>
    <row r="1779" spans="1:7">
      <c r="A1779" s="100">
        <v>1778</v>
      </c>
      <c r="B1779" s="101" t="s">
        <v>1678</v>
      </c>
      <c r="C1779" s="101" t="s">
        <v>1679</v>
      </c>
      <c r="D1779" s="101" t="s">
        <v>139</v>
      </c>
      <c r="E1779" s="101" t="s">
        <v>266</v>
      </c>
      <c r="F1779" s="101" t="s">
        <v>119</v>
      </c>
      <c r="G1779" s="101" t="s">
        <v>5848</v>
      </c>
    </row>
    <row r="1780" spans="1:7">
      <c r="A1780" s="100">
        <v>1779</v>
      </c>
      <c r="B1780" s="101" t="s">
        <v>7295</v>
      </c>
      <c r="C1780" s="101" t="s">
        <v>7296</v>
      </c>
      <c r="D1780" s="101" t="s">
        <v>165</v>
      </c>
      <c r="E1780" s="101" t="s">
        <v>194</v>
      </c>
      <c r="F1780" s="101" t="s">
        <v>119</v>
      </c>
      <c r="G1780" s="101" t="s">
        <v>10956</v>
      </c>
    </row>
    <row r="1781" spans="1:7">
      <c r="A1781" s="100">
        <v>1780</v>
      </c>
      <c r="B1781" s="101" t="s">
        <v>1680</v>
      </c>
      <c r="C1781" s="101" t="s">
        <v>12538</v>
      </c>
      <c r="D1781" s="101" t="s">
        <v>139</v>
      </c>
      <c r="E1781" s="101" t="s">
        <v>227</v>
      </c>
      <c r="F1781" s="101" t="s">
        <v>119</v>
      </c>
      <c r="G1781" s="101" t="s">
        <v>5848</v>
      </c>
    </row>
    <row r="1782" spans="1:7">
      <c r="A1782" s="100">
        <v>1781</v>
      </c>
      <c r="B1782" s="101" t="s">
        <v>1681</v>
      </c>
      <c r="C1782" s="101" t="s">
        <v>12539</v>
      </c>
      <c r="D1782" s="101" t="s">
        <v>139</v>
      </c>
      <c r="E1782" s="101" t="s">
        <v>227</v>
      </c>
      <c r="F1782" s="101" t="s">
        <v>119</v>
      </c>
      <c r="G1782" s="101" t="s">
        <v>5848</v>
      </c>
    </row>
    <row r="1783" spans="1:7">
      <c r="A1783" s="100">
        <v>1782</v>
      </c>
      <c r="B1783" s="101" t="s">
        <v>7297</v>
      </c>
      <c r="C1783" s="101" t="s">
        <v>7298</v>
      </c>
      <c r="D1783" s="101" t="s">
        <v>126</v>
      </c>
      <c r="E1783" s="101" t="s">
        <v>330</v>
      </c>
      <c r="F1783" s="101" t="s">
        <v>119</v>
      </c>
      <c r="G1783" s="101" t="s">
        <v>10956</v>
      </c>
    </row>
    <row r="1784" spans="1:7">
      <c r="A1784" s="100">
        <v>1783</v>
      </c>
      <c r="B1784" s="101" t="s">
        <v>11165</v>
      </c>
      <c r="C1784" s="101" t="s">
        <v>11166</v>
      </c>
      <c r="D1784" s="101" t="s">
        <v>165</v>
      </c>
      <c r="E1784" s="101" t="s">
        <v>194</v>
      </c>
      <c r="F1784" s="101" t="s">
        <v>119</v>
      </c>
      <c r="G1784" s="101" t="s">
        <v>11834</v>
      </c>
    </row>
    <row r="1785" spans="1:7">
      <c r="A1785" s="100">
        <v>1784</v>
      </c>
      <c r="B1785" s="101" t="s">
        <v>7299</v>
      </c>
      <c r="C1785" s="101" t="s">
        <v>7300</v>
      </c>
      <c r="D1785" s="101" t="s">
        <v>143</v>
      </c>
      <c r="E1785" s="101" t="s">
        <v>321</v>
      </c>
      <c r="F1785" s="101" t="s">
        <v>119</v>
      </c>
      <c r="G1785" s="101" t="s">
        <v>10956</v>
      </c>
    </row>
    <row r="1786" spans="1:7">
      <c r="A1786" s="100">
        <v>1785</v>
      </c>
      <c r="B1786" s="101" t="s">
        <v>1682</v>
      </c>
      <c r="C1786" s="101" t="s">
        <v>1683</v>
      </c>
      <c r="D1786" s="101" t="s">
        <v>143</v>
      </c>
      <c r="E1786" s="101" t="s">
        <v>1684</v>
      </c>
      <c r="F1786" s="101" t="s">
        <v>119</v>
      </c>
      <c r="G1786" s="101" t="s">
        <v>5848</v>
      </c>
    </row>
    <row r="1787" spans="1:7">
      <c r="A1787" s="100">
        <v>1786</v>
      </c>
      <c r="B1787" s="101" t="s">
        <v>7301</v>
      </c>
      <c r="C1787" s="101" t="s">
        <v>7302</v>
      </c>
      <c r="D1787" s="101" t="s">
        <v>165</v>
      </c>
      <c r="E1787" s="101" t="s">
        <v>417</v>
      </c>
      <c r="F1787" s="101" t="s">
        <v>119</v>
      </c>
      <c r="G1787" s="101" t="s">
        <v>10956</v>
      </c>
    </row>
    <row r="1788" spans="1:7">
      <c r="A1788" s="100">
        <v>1787</v>
      </c>
      <c r="B1788" s="101" t="s">
        <v>7303</v>
      </c>
      <c r="C1788" s="101" t="s">
        <v>7304</v>
      </c>
      <c r="D1788" s="101" t="s">
        <v>165</v>
      </c>
      <c r="E1788" s="101" t="s">
        <v>1381</v>
      </c>
      <c r="F1788" s="101" t="s">
        <v>119</v>
      </c>
      <c r="G1788" s="101" t="s">
        <v>10956</v>
      </c>
    </row>
    <row r="1789" spans="1:7">
      <c r="A1789" s="100">
        <v>1788</v>
      </c>
      <c r="B1789" s="101" t="s">
        <v>1685</v>
      </c>
      <c r="C1789" s="101" t="s">
        <v>1686</v>
      </c>
      <c r="D1789" s="101" t="s">
        <v>234</v>
      </c>
      <c r="E1789" s="101" t="s">
        <v>248</v>
      </c>
      <c r="F1789" s="101" t="s">
        <v>119</v>
      </c>
      <c r="G1789" s="101" t="s">
        <v>5848</v>
      </c>
    </row>
    <row r="1790" spans="1:7">
      <c r="A1790" s="100">
        <v>1789</v>
      </c>
      <c r="B1790" s="101" t="s">
        <v>7305</v>
      </c>
      <c r="C1790" s="101" t="s">
        <v>7306</v>
      </c>
      <c r="D1790" s="101" t="s">
        <v>165</v>
      </c>
      <c r="E1790" s="101" t="s">
        <v>1285</v>
      </c>
      <c r="F1790" s="101" t="s">
        <v>119</v>
      </c>
      <c r="G1790" s="101" t="s">
        <v>10956</v>
      </c>
    </row>
    <row r="1791" spans="1:7">
      <c r="A1791" s="100">
        <v>1790</v>
      </c>
      <c r="B1791" s="101" t="s">
        <v>12540</v>
      </c>
      <c r="C1791" s="101" t="s">
        <v>12541</v>
      </c>
      <c r="D1791" s="101" t="s">
        <v>143</v>
      </c>
      <c r="E1791" s="101" t="s">
        <v>586</v>
      </c>
      <c r="F1791" s="101" t="s">
        <v>188</v>
      </c>
      <c r="G1791" s="101" t="s">
        <v>5848</v>
      </c>
    </row>
    <row r="1792" spans="1:7">
      <c r="A1792" s="100">
        <v>1791</v>
      </c>
      <c r="B1792" s="101" t="s">
        <v>12542</v>
      </c>
      <c r="C1792" s="101" t="s">
        <v>12543</v>
      </c>
      <c r="D1792" s="101" t="s">
        <v>117</v>
      </c>
      <c r="E1792" s="101" t="s">
        <v>118</v>
      </c>
      <c r="F1792" s="101" t="s">
        <v>119</v>
      </c>
      <c r="G1792" s="101" t="s">
        <v>10956</v>
      </c>
    </row>
    <row r="1793" spans="1:7">
      <c r="A1793" s="100">
        <v>1792</v>
      </c>
      <c r="B1793" s="101" t="s">
        <v>1687</v>
      </c>
      <c r="C1793" s="101" t="s">
        <v>1688</v>
      </c>
      <c r="D1793" s="101" t="s">
        <v>139</v>
      </c>
      <c r="E1793" s="101" t="s">
        <v>227</v>
      </c>
      <c r="F1793" s="101" t="s">
        <v>119</v>
      </c>
      <c r="G1793" s="101" t="s">
        <v>5848</v>
      </c>
    </row>
    <row r="1794" spans="1:7">
      <c r="A1794" s="100">
        <v>1793</v>
      </c>
      <c r="B1794" s="101" t="s">
        <v>1689</v>
      </c>
      <c r="C1794" s="101" t="s">
        <v>1690</v>
      </c>
      <c r="D1794" s="101" t="s">
        <v>139</v>
      </c>
      <c r="E1794" s="101" t="s">
        <v>227</v>
      </c>
      <c r="F1794" s="101" t="s">
        <v>119</v>
      </c>
      <c r="G1794" s="101" t="s">
        <v>5848</v>
      </c>
    </row>
    <row r="1795" spans="1:7">
      <c r="A1795" s="100">
        <v>1794</v>
      </c>
      <c r="B1795" s="101" t="s">
        <v>1691</v>
      </c>
      <c r="C1795" s="101" t="s">
        <v>1692</v>
      </c>
      <c r="D1795" s="101" t="s">
        <v>139</v>
      </c>
      <c r="E1795" s="101" t="s">
        <v>227</v>
      </c>
      <c r="F1795" s="101" t="s">
        <v>119</v>
      </c>
      <c r="G1795" s="101" t="s">
        <v>5848</v>
      </c>
    </row>
    <row r="1796" spans="1:7">
      <c r="A1796" s="100">
        <v>1795</v>
      </c>
      <c r="B1796" s="101" t="s">
        <v>1693</v>
      </c>
      <c r="C1796" s="101" t="s">
        <v>1694</v>
      </c>
      <c r="D1796" s="101" t="s">
        <v>122</v>
      </c>
      <c r="E1796" s="101" t="s">
        <v>833</v>
      </c>
      <c r="F1796" s="101" t="s">
        <v>1695</v>
      </c>
      <c r="G1796" s="101" t="s">
        <v>5848</v>
      </c>
    </row>
    <row r="1797" spans="1:7">
      <c r="A1797" s="100">
        <v>1796</v>
      </c>
      <c r="B1797" s="101" t="s">
        <v>11167</v>
      </c>
      <c r="C1797" s="101" t="s">
        <v>12544</v>
      </c>
      <c r="D1797" s="101" t="s">
        <v>139</v>
      </c>
      <c r="E1797" s="101" t="s">
        <v>185</v>
      </c>
      <c r="F1797" s="101" t="s">
        <v>119</v>
      </c>
      <c r="G1797" s="101" t="s">
        <v>11834</v>
      </c>
    </row>
    <row r="1798" spans="1:7">
      <c r="A1798" s="100">
        <v>1797</v>
      </c>
      <c r="B1798" s="101" t="s">
        <v>11168</v>
      </c>
      <c r="C1798" s="101" t="s">
        <v>11169</v>
      </c>
      <c r="D1798" s="101" t="s">
        <v>143</v>
      </c>
      <c r="E1798" s="101" t="s">
        <v>327</v>
      </c>
      <c r="F1798" s="101" t="s">
        <v>119</v>
      </c>
      <c r="G1798" s="101" t="s">
        <v>11834</v>
      </c>
    </row>
    <row r="1799" spans="1:7">
      <c r="A1799" s="100">
        <v>1798</v>
      </c>
      <c r="B1799" s="101" t="s">
        <v>11170</v>
      </c>
      <c r="C1799" s="101" t="s">
        <v>11171</v>
      </c>
      <c r="D1799" s="101" t="s">
        <v>165</v>
      </c>
      <c r="E1799" s="101" t="s">
        <v>1658</v>
      </c>
      <c r="F1799" s="101" t="s">
        <v>119</v>
      </c>
      <c r="G1799" s="101" t="s">
        <v>11834</v>
      </c>
    </row>
    <row r="1800" spans="1:7">
      <c r="A1800" s="100">
        <v>1799</v>
      </c>
      <c r="B1800" s="101" t="s">
        <v>1697</v>
      </c>
      <c r="C1800" s="101" t="s">
        <v>1698</v>
      </c>
      <c r="D1800" s="101" t="s">
        <v>126</v>
      </c>
      <c r="E1800" s="101" t="s">
        <v>761</v>
      </c>
      <c r="F1800" s="101" t="s">
        <v>119</v>
      </c>
      <c r="G1800" s="101" t="s">
        <v>5848</v>
      </c>
    </row>
    <row r="1801" spans="1:7">
      <c r="A1801" s="100">
        <v>1800</v>
      </c>
      <c r="B1801" s="101" t="s">
        <v>7307</v>
      </c>
      <c r="C1801" s="101" t="s">
        <v>7308</v>
      </c>
      <c r="D1801" s="101" t="s">
        <v>126</v>
      </c>
      <c r="E1801" s="101" t="s">
        <v>516</v>
      </c>
      <c r="F1801" s="101" t="s">
        <v>119</v>
      </c>
      <c r="G1801" s="101" t="s">
        <v>10956</v>
      </c>
    </row>
    <row r="1802" spans="1:7">
      <c r="A1802" s="100">
        <v>1801</v>
      </c>
      <c r="B1802" s="101" t="s">
        <v>1699</v>
      </c>
      <c r="C1802" s="101" t="s">
        <v>1700</v>
      </c>
      <c r="D1802" s="101" t="s">
        <v>151</v>
      </c>
      <c r="E1802" s="101" t="s">
        <v>152</v>
      </c>
      <c r="F1802" s="101" t="s">
        <v>119</v>
      </c>
      <c r="G1802" s="101" t="s">
        <v>5848</v>
      </c>
    </row>
    <row r="1803" spans="1:7">
      <c r="A1803" s="100">
        <v>1802</v>
      </c>
      <c r="B1803" s="101" t="s">
        <v>1701</v>
      </c>
      <c r="C1803" s="101" t="s">
        <v>1702</v>
      </c>
      <c r="D1803" s="101" t="s">
        <v>139</v>
      </c>
      <c r="E1803" s="101" t="s">
        <v>273</v>
      </c>
      <c r="F1803" s="101" t="s">
        <v>119</v>
      </c>
      <c r="G1803" s="101" t="s">
        <v>5848</v>
      </c>
    </row>
    <row r="1804" spans="1:7">
      <c r="A1804" s="100">
        <v>1803</v>
      </c>
      <c r="B1804" s="101" t="s">
        <v>7309</v>
      </c>
      <c r="C1804" s="101" t="s">
        <v>7310</v>
      </c>
      <c r="D1804" s="101" t="s">
        <v>117</v>
      </c>
      <c r="E1804" s="101" t="s">
        <v>1341</v>
      </c>
      <c r="F1804" s="101" t="s">
        <v>119</v>
      </c>
      <c r="G1804" s="101" t="s">
        <v>10956</v>
      </c>
    </row>
    <row r="1805" spans="1:7">
      <c r="A1805" s="100">
        <v>1804</v>
      </c>
      <c r="B1805" s="101" t="s">
        <v>12545</v>
      </c>
      <c r="C1805" s="101" t="s">
        <v>12546</v>
      </c>
      <c r="D1805" s="101" t="s">
        <v>139</v>
      </c>
      <c r="E1805" s="101" t="s">
        <v>826</v>
      </c>
      <c r="F1805" s="101" t="s">
        <v>119</v>
      </c>
      <c r="G1805" s="101" t="s">
        <v>10956</v>
      </c>
    </row>
    <row r="1806" spans="1:7">
      <c r="A1806" s="100">
        <v>1805</v>
      </c>
      <c r="B1806" s="101" t="s">
        <v>1703</v>
      </c>
      <c r="C1806" s="101" t="s">
        <v>1704</v>
      </c>
      <c r="D1806" s="101" t="s">
        <v>234</v>
      </c>
      <c r="E1806" s="101" t="s">
        <v>248</v>
      </c>
      <c r="F1806" s="101" t="s">
        <v>170</v>
      </c>
      <c r="G1806" s="101" t="s">
        <v>5848</v>
      </c>
    </row>
    <row r="1807" spans="1:7">
      <c r="A1807" s="100">
        <v>1806</v>
      </c>
      <c r="B1807" s="101" t="s">
        <v>1705</v>
      </c>
      <c r="C1807" s="101" t="s">
        <v>1706</v>
      </c>
      <c r="D1807" s="101" t="s">
        <v>165</v>
      </c>
      <c r="E1807" s="101" t="s">
        <v>417</v>
      </c>
      <c r="F1807" s="101" t="s">
        <v>119</v>
      </c>
      <c r="G1807" s="101" t="s">
        <v>5848</v>
      </c>
    </row>
    <row r="1808" spans="1:7">
      <c r="A1808" s="100">
        <v>1807</v>
      </c>
      <c r="B1808" s="101" t="s">
        <v>7311</v>
      </c>
      <c r="C1808" s="101" t="s">
        <v>7312</v>
      </c>
      <c r="D1808" s="101" t="s">
        <v>139</v>
      </c>
      <c r="E1808" s="101" t="s">
        <v>258</v>
      </c>
      <c r="F1808" s="101" t="s">
        <v>119</v>
      </c>
      <c r="G1808" s="101" t="s">
        <v>10956</v>
      </c>
    </row>
    <row r="1809" spans="1:7">
      <c r="A1809" s="100">
        <v>1808</v>
      </c>
      <c r="B1809" s="101" t="s">
        <v>7313</v>
      </c>
      <c r="C1809" s="101" t="s">
        <v>7314</v>
      </c>
      <c r="D1809" s="101" t="s">
        <v>139</v>
      </c>
      <c r="E1809" s="101" t="s">
        <v>258</v>
      </c>
      <c r="F1809" s="101" t="s">
        <v>119</v>
      </c>
      <c r="G1809" s="101" t="s">
        <v>10956</v>
      </c>
    </row>
    <row r="1810" spans="1:7">
      <c r="A1810" s="100">
        <v>1809</v>
      </c>
      <c r="B1810" s="101" t="s">
        <v>7315</v>
      </c>
      <c r="C1810" s="101" t="s">
        <v>7316</v>
      </c>
      <c r="D1810" s="101" t="s">
        <v>139</v>
      </c>
      <c r="E1810" s="101" t="s">
        <v>1076</v>
      </c>
      <c r="F1810" s="101" t="s">
        <v>119</v>
      </c>
      <c r="G1810" s="101" t="s">
        <v>10956</v>
      </c>
    </row>
    <row r="1811" spans="1:7">
      <c r="A1811" s="100">
        <v>1810</v>
      </c>
      <c r="B1811" s="101" t="s">
        <v>1707</v>
      </c>
      <c r="C1811" s="101" t="s">
        <v>1708</v>
      </c>
      <c r="D1811" s="101" t="s">
        <v>122</v>
      </c>
      <c r="E1811" s="101" t="s">
        <v>436</v>
      </c>
      <c r="F1811" s="101" t="s">
        <v>1125</v>
      </c>
      <c r="G1811" s="101" t="s">
        <v>5848</v>
      </c>
    </row>
    <row r="1812" spans="1:7">
      <c r="A1812" s="100">
        <v>1811</v>
      </c>
      <c r="B1812" s="101" t="s">
        <v>1709</v>
      </c>
      <c r="C1812" s="101" t="s">
        <v>1710</v>
      </c>
      <c r="D1812" s="101" t="s">
        <v>122</v>
      </c>
      <c r="E1812" s="101" t="s">
        <v>833</v>
      </c>
      <c r="F1812" s="101" t="s">
        <v>136</v>
      </c>
      <c r="G1812" s="101" t="s">
        <v>5848</v>
      </c>
    </row>
    <row r="1813" spans="1:7">
      <c r="A1813" s="100">
        <v>1812</v>
      </c>
      <c r="B1813" s="101" t="s">
        <v>7317</v>
      </c>
      <c r="C1813" s="101" t="s">
        <v>7318</v>
      </c>
      <c r="D1813" s="101" t="s">
        <v>139</v>
      </c>
      <c r="E1813" s="101" t="s">
        <v>622</v>
      </c>
      <c r="F1813" s="101" t="s">
        <v>119</v>
      </c>
      <c r="G1813" s="101" t="s">
        <v>10956</v>
      </c>
    </row>
    <row r="1814" spans="1:7">
      <c r="A1814" s="100">
        <v>1813</v>
      </c>
      <c r="B1814" s="101" t="s">
        <v>11172</v>
      </c>
      <c r="C1814" s="101" t="s">
        <v>11173</v>
      </c>
      <c r="D1814" s="101" t="s">
        <v>139</v>
      </c>
      <c r="E1814" s="101" t="s">
        <v>185</v>
      </c>
      <c r="F1814" s="101" t="s">
        <v>119</v>
      </c>
      <c r="G1814" s="101" t="s">
        <v>11834</v>
      </c>
    </row>
    <row r="1815" spans="1:7">
      <c r="A1815" s="100">
        <v>1814</v>
      </c>
      <c r="B1815" s="101" t="s">
        <v>7319</v>
      </c>
      <c r="C1815" s="101" t="s">
        <v>12547</v>
      </c>
      <c r="D1815" s="101" t="s">
        <v>126</v>
      </c>
      <c r="E1815" s="101" t="s">
        <v>1039</v>
      </c>
      <c r="F1815" s="101" t="s">
        <v>136</v>
      </c>
      <c r="G1815" s="101" t="s">
        <v>10956</v>
      </c>
    </row>
    <row r="1816" spans="1:7">
      <c r="A1816" s="100">
        <v>1815</v>
      </c>
      <c r="B1816" s="101" t="s">
        <v>1711</v>
      </c>
      <c r="C1816" s="101" t="s">
        <v>1712</v>
      </c>
      <c r="D1816" s="101" t="s">
        <v>139</v>
      </c>
      <c r="E1816" s="101" t="s">
        <v>227</v>
      </c>
      <c r="F1816" s="101" t="s">
        <v>119</v>
      </c>
      <c r="G1816" s="101" t="s">
        <v>5848</v>
      </c>
    </row>
    <row r="1817" spans="1:7">
      <c r="A1817" s="100">
        <v>1816</v>
      </c>
      <c r="B1817" s="101" t="s">
        <v>7320</v>
      </c>
      <c r="C1817" s="101" t="s">
        <v>7321</v>
      </c>
      <c r="D1817" s="101" t="s">
        <v>126</v>
      </c>
      <c r="E1817" s="101" t="s">
        <v>1083</v>
      </c>
      <c r="F1817" s="101" t="s">
        <v>119</v>
      </c>
      <c r="G1817" s="101" t="s">
        <v>10956</v>
      </c>
    </row>
    <row r="1818" spans="1:7">
      <c r="A1818" s="100">
        <v>1817</v>
      </c>
      <c r="B1818" s="101" t="s">
        <v>1713</v>
      </c>
      <c r="C1818" s="101" t="s">
        <v>1714</v>
      </c>
      <c r="D1818" s="101" t="s">
        <v>151</v>
      </c>
      <c r="E1818" s="101" t="s">
        <v>1094</v>
      </c>
      <c r="F1818" s="101" t="s">
        <v>119</v>
      </c>
      <c r="G1818" s="101" t="s">
        <v>5848</v>
      </c>
    </row>
    <row r="1819" spans="1:7">
      <c r="A1819" s="100">
        <v>1818</v>
      </c>
      <c r="B1819" s="101" t="s">
        <v>12548</v>
      </c>
      <c r="C1819" s="101" t="s">
        <v>12549</v>
      </c>
      <c r="D1819" s="101" t="s">
        <v>139</v>
      </c>
      <c r="E1819" s="101" t="s">
        <v>227</v>
      </c>
      <c r="F1819" s="101" t="s">
        <v>119</v>
      </c>
      <c r="G1819" s="101" t="s">
        <v>5848</v>
      </c>
    </row>
    <row r="1820" spans="1:7">
      <c r="A1820" s="100">
        <v>1819</v>
      </c>
      <c r="B1820" s="101" t="s">
        <v>7322</v>
      </c>
      <c r="C1820" s="101" t="s">
        <v>12550</v>
      </c>
      <c r="D1820" s="101" t="s">
        <v>143</v>
      </c>
      <c r="E1820" s="101" t="s">
        <v>746</v>
      </c>
      <c r="F1820" s="101" t="s">
        <v>119</v>
      </c>
      <c r="G1820" s="101" t="s">
        <v>10956</v>
      </c>
    </row>
    <row r="1821" spans="1:7">
      <c r="A1821" s="100">
        <v>1820</v>
      </c>
      <c r="B1821" s="101" t="s">
        <v>12551</v>
      </c>
      <c r="C1821" s="101" t="s">
        <v>12552</v>
      </c>
      <c r="D1821" s="101" t="s">
        <v>139</v>
      </c>
      <c r="E1821" s="101" t="s">
        <v>227</v>
      </c>
      <c r="F1821" s="101" t="s">
        <v>119</v>
      </c>
      <c r="G1821" s="101" t="s">
        <v>5848</v>
      </c>
    </row>
    <row r="1822" spans="1:7">
      <c r="A1822" s="100">
        <v>1821</v>
      </c>
      <c r="B1822" s="101" t="s">
        <v>7323</v>
      </c>
      <c r="C1822" s="101" t="s">
        <v>7324</v>
      </c>
      <c r="D1822" s="101" t="s">
        <v>139</v>
      </c>
      <c r="E1822" s="101" t="s">
        <v>182</v>
      </c>
      <c r="F1822" s="101" t="s">
        <v>119</v>
      </c>
      <c r="G1822" s="101" t="s">
        <v>10956</v>
      </c>
    </row>
    <row r="1823" spans="1:7">
      <c r="A1823" s="100">
        <v>1822</v>
      </c>
      <c r="B1823" s="101" t="s">
        <v>12553</v>
      </c>
      <c r="C1823" s="101" t="s">
        <v>12554</v>
      </c>
      <c r="D1823" s="101" t="s">
        <v>122</v>
      </c>
      <c r="E1823" s="101" t="s">
        <v>135</v>
      </c>
      <c r="F1823" s="101" t="s">
        <v>119</v>
      </c>
      <c r="G1823" s="101" t="s">
        <v>5848</v>
      </c>
    </row>
    <row r="1824" spans="1:7">
      <c r="A1824" s="100">
        <v>1823</v>
      </c>
      <c r="B1824" s="101" t="s">
        <v>12555</v>
      </c>
      <c r="C1824" s="101" t="s">
        <v>12556</v>
      </c>
      <c r="D1824" s="101" t="s">
        <v>143</v>
      </c>
      <c r="E1824" s="101" t="s">
        <v>433</v>
      </c>
      <c r="F1824" s="101" t="s">
        <v>119</v>
      </c>
      <c r="G1824" s="101" t="s">
        <v>10956</v>
      </c>
    </row>
    <row r="1825" spans="1:7">
      <c r="A1825" s="100">
        <v>1824</v>
      </c>
      <c r="B1825" s="101" t="s">
        <v>1715</v>
      </c>
      <c r="C1825" s="101" t="s">
        <v>1716</v>
      </c>
      <c r="D1825" s="101" t="s">
        <v>234</v>
      </c>
      <c r="E1825" s="101" t="s">
        <v>235</v>
      </c>
      <c r="F1825" s="101" t="s">
        <v>119</v>
      </c>
      <c r="G1825" s="101" t="s">
        <v>5848</v>
      </c>
    </row>
    <row r="1826" spans="1:7">
      <c r="A1826" s="100">
        <v>1825</v>
      </c>
      <c r="B1826" s="101" t="s">
        <v>7325</v>
      </c>
      <c r="C1826" s="101" t="s">
        <v>7326</v>
      </c>
      <c r="D1826" s="101" t="s">
        <v>143</v>
      </c>
      <c r="E1826" s="101" t="s">
        <v>327</v>
      </c>
      <c r="F1826" s="101" t="s">
        <v>119</v>
      </c>
      <c r="G1826" s="101" t="s">
        <v>10956</v>
      </c>
    </row>
    <row r="1827" spans="1:7">
      <c r="A1827" s="100">
        <v>1826</v>
      </c>
      <c r="B1827" s="101" t="s">
        <v>7327</v>
      </c>
      <c r="C1827" s="101" t="s">
        <v>7328</v>
      </c>
      <c r="D1827" s="101" t="s">
        <v>165</v>
      </c>
      <c r="E1827" s="101" t="s">
        <v>1285</v>
      </c>
      <c r="F1827" s="101" t="s">
        <v>368</v>
      </c>
      <c r="G1827" s="101" t="s">
        <v>10956</v>
      </c>
    </row>
    <row r="1828" spans="1:7">
      <c r="A1828" s="100">
        <v>1827</v>
      </c>
      <c r="B1828" s="101" t="s">
        <v>1717</v>
      </c>
      <c r="C1828" s="101" t="s">
        <v>1718</v>
      </c>
      <c r="D1828" s="101" t="s">
        <v>139</v>
      </c>
      <c r="E1828" s="101" t="s">
        <v>227</v>
      </c>
      <c r="F1828" s="101" t="s">
        <v>119</v>
      </c>
      <c r="G1828" s="101" t="s">
        <v>5848</v>
      </c>
    </row>
    <row r="1829" spans="1:7">
      <c r="A1829" s="100">
        <v>1828</v>
      </c>
      <c r="B1829" s="101" t="s">
        <v>1719</v>
      </c>
      <c r="C1829" s="101" t="s">
        <v>12557</v>
      </c>
      <c r="D1829" s="101" t="s">
        <v>139</v>
      </c>
      <c r="E1829" s="101" t="s">
        <v>185</v>
      </c>
      <c r="F1829" s="101" t="s">
        <v>119</v>
      </c>
      <c r="G1829" s="101" t="s">
        <v>5848</v>
      </c>
    </row>
    <row r="1830" spans="1:7">
      <c r="A1830" s="100">
        <v>1829</v>
      </c>
      <c r="B1830" s="101" t="s">
        <v>1720</v>
      </c>
      <c r="C1830" s="101" t="s">
        <v>1721</v>
      </c>
      <c r="D1830" s="101" t="s">
        <v>234</v>
      </c>
      <c r="E1830" s="101" t="s">
        <v>248</v>
      </c>
      <c r="F1830" s="101" t="s">
        <v>119</v>
      </c>
      <c r="G1830" s="101" t="s">
        <v>5848</v>
      </c>
    </row>
    <row r="1831" spans="1:7">
      <c r="A1831" s="100">
        <v>1830</v>
      </c>
      <c r="B1831" s="101" t="s">
        <v>7329</v>
      </c>
      <c r="C1831" s="101" t="s">
        <v>7330</v>
      </c>
      <c r="D1831" s="101" t="s">
        <v>117</v>
      </c>
      <c r="E1831" s="101" t="s">
        <v>5888</v>
      </c>
      <c r="F1831" s="101" t="s">
        <v>119</v>
      </c>
      <c r="G1831" s="101" t="s">
        <v>10956</v>
      </c>
    </row>
    <row r="1832" spans="1:7">
      <c r="A1832" s="100">
        <v>1831</v>
      </c>
      <c r="B1832" s="101" t="s">
        <v>7331</v>
      </c>
      <c r="C1832" s="101" t="s">
        <v>7332</v>
      </c>
      <c r="D1832" s="101" t="s">
        <v>117</v>
      </c>
      <c r="E1832" s="101" t="s">
        <v>205</v>
      </c>
      <c r="F1832" s="101" t="s">
        <v>119</v>
      </c>
      <c r="G1832" s="101" t="s">
        <v>10956</v>
      </c>
    </row>
    <row r="1833" spans="1:7">
      <c r="A1833" s="100">
        <v>1832</v>
      </c>
      <c r="B1833" s="101" t="s">
        <v>7333</v>
      </c>
      <c r="C1833" s="101" t="s">
        <v>7334</v>
      </c>
      <c r="D1833" s="101" t="s">
        <v>126</v>
      </c>
      <c r="E1833" s="101" t="s">
        <v>836</v>
      </c>
      <c r="F1833" s="101" t="s">
        <v>119</v>
      </c>
      <c r="G1833" s="101" t="s">
        <v>10956</v>
      </c>
    </row>
    <row r="1834" spans="1:7">
      <c r="A1834" s="100">
        <v>1833</v>
      </c>
      <c r="B1834" s="101" t="s">
        <v>1722</v>
      </c>
      <c r="C1834" s="101" t="s">
        <v>1723</v>
      </c>
      <c r="D1834" s="101" t="s">
        <v>234</v>
      </c>
      <c r="E1834" s="101" t="s">
        <v>248</v>
      </c>
      <c r="F1834" s="101" t="s">
        <v>687</v>
      </c>
      <c r="G1834" s="101" t="s">
        <v>5848</v>
      </c>
    </row>
    <row r="1835" spans="1:7">
      <c r="A1835" s="100">
        <v>1834</v>
      </c>
      <c r="B1835" s="101" t="s">
        <v>1724</v>
      </c>
      <c r="C1835" s="101" t="s">
        <v>1725</v>
      </c>
      <c r="D1835" s="101" t="s">
        <v>139</v>
      </c>
      <c r="E1835" s="101" t="s">
        <v>178</v>
      </c>
      <c r="F1835" s="101" t="s">
        <v>119</v>
      </c>
      <c r="G1835" s="101" t="s">
        <v>5848</v>
      </c>
    </row>
    <row r="1836" spans="1:7">
      <c r="A1836" s="100">
        <v>1835</v>
      </c>
      <c r="B1836" s="101" t="s">
        <v>7335</v>
      </c>
      <c r="C1836" s="101" t="s">
        <v>7336</v>
      </c>
      <c r="D1836" s="101" t="s">
        <v>151</v>
      </c>
      <c r="E1836" s="101" t="s">
        <v>924</v>
      </c>
      <c r="F1836" s="101" t="s">
        <v>1063</v>
      </c>
      <c r="G1836" s="101" t="s">
        <v>10956</v>
      </c>
    </row>
    <row r="1837" spans="1:7">
      <c r="A1837" s="100">
        <v>1836</v>
      </c>
      <c r="B1837" s="101" t="s">
        <v>1726</v>
      </c>
      <c r="C1837" s="101" t="s">
        <v>1727</v>
      </c>
      <c r="D1837" s="101" t="s">
        <v>126</v>
      </c>
      <c r="E1837" s="101" t="s">
        <v>836</v>
      </c>
      <c r="F1837" s="101" t="s">
        <v>188</v>
      </c>
      <c r="G1837" s="101" t="s">
        <v>5848</v>
      </c>
    </row>
    <row r="1838" spans="1:7">
      <c r="A1838" s="100">
        <v>1837</v>
      </c>
      <c r="B1838" s="101" t="s">
        <v>7337</v>
      </c>
      <c r="C1838" s="101" t="s">
        <v>7338</v>
      </c>
      <c r="D1838" s="101" t="s">
        <v>126</v>
      </c>
      <c r="E1838" s="101" t="s">
        <v>4887</v>
      </c>
      <c r="F1838" s="101" t="s">
        <v>119</v>
      </c>
      <c r="G1838" s="101" t="s">
        <v>10956</v>
      </c>
    </row>
    <row r="1839" spans="1:7">
      <c r="A1839" s="100">
        <v>1838</v>
      </c>
      <c r="B1839" s="101" t="s">
        <v>1728</v>
      </c>
      <c r="C1839" s="101" t="s">
        <v>1729</v>
      </c>
      <c r="D1839" s="101" t="s">
        <v>139</v>
      </c>
      <c r="E1839" s="101" t="s">
        <v>227</v>
      </c>
      <c r="F1839" s="101" t="s">
        <v>119</v>
      </c>
      <c r="G1839" s="101" t="s">
        <v>5848</v>
      </c>
    </row>
    <row r="1840" spans="1:7">
      <c r="A1840" s="100">
        <v>1839</v>
      </c>
      <c r="B1840" s="101" t="s">
        <v>1730</v>
      </c>
      <c r="C1840" s="101" t="s">
        <v>1731</v>
      </c>
      <c r="D1840" s="101" t="s">
        <v>139</v>
      </c>
      <c r="E1840" s="101" t="s">
        <v>227</v>
      </c>
      <c r="F1840" s="101" t="s">
        <v>119</v>
      </c>
      <c r="G1840" s="101" t="s">
        <v>5848</v>
      </c>
    </row>
    <row r="1841" spans="1:7">
      <c r="A1841" s="100">
        <v>1840</v>
      </c>
      <c r="B1841" s="101" t="s">
        <v>1732</v>
      </c>
      <c r="C1841" s="101" t="s">
        <v>1733</v>
      </c>
      <c r="D1841" s="101" t="s">
        <v>234</v>
      </c>
      <c r="E1841" s="101" t="s">
        <v>248</v>
      </c>
      <c r="F1841" s="101" t="s">
        <v>119</v>
      </c>
      <c r="G1841" s="101" t="s">
        <v>5848</v>
      </c>
    </row>
    <row r="1842" spans="1:7">
      <c r="A1842" s="100">
        <v>1841</v>
      </c>
      <c r="B1842" s="101" t="s">
        <v>1734</v>
      </c>
      <c r="C1842" s="101" t="s">
        <v>1735</v>
      </c>
      <c r="D1842" s="101" t="s">
        <v>139</v>
      </c>
      <c r="E1842" s="101" t="s">
        <v>439</v>
      </c>
      <c r="F1842" s="101" t="s">
        <v>119</v>
      </c>
      <c r="G1842" s="101" t="s">
        <v>5848</v>
      </c>
    </row>
    <row r="1843" spans="1:7">
      <c r="A1843" s="100">
        <v>1842</v>
      </c>
      <c r="B1843" s="101" t="s">
        <v>1736</v>
      </c>
      <c r="C1843" s="101" t="s">
        <v>12558</v>
      </c>
      <c r="D1843" s="101" t="s">
        <v>139</v>
      </c>
      <c r="E1843" s="101" t="s">
        <v>227</v>
      </c>
      <c r="F1843" s="101" t="s">
        <v>119</v>
      </c>
      <c r="G1843" s="101" t="s">
        <v>5848</v>
      </c>
    </row>
    <row r="1844" spans="1:7">
      <c r="A1844" s="100">
        <v>1843</v>
      </c>
      <c r="B1844" s="101" t="s">
        <v>1737</v>
      </c>
      <c r="C1844" s="101" t="s">
        <v>1738</v>
      </c>
      <c r="D1844" s="101" t="s">
        <v>234</v>
      </c>
      <c r="E1844" s="101" t="s">
        <v>248</v>
      </c>
      <c r="F1844" s="101" t="s">
        <v>119</v>
      </c>
      <c r="G1844" s="101" t="s">
        <v>5848</v>
      </c>
    </row>
    <row r="1845" spans="1:7">
      <c r="A1845" s="100">
        <v>1844</v>
      </c>
      <c r="B1845" s="101" t="s">
        <v>7339</v>
      </c>
      <c r="C1845" s="101" t="s">
        <v>7340</v>
      </c>
      <c r="D1845" s="101" t="s">
        <v>126</v>
      </c>
      <c r="E1845" s="101" t="s">
        <v>159</v>
      </c>
      <c r="F1845" s="101" t="s">
        <v>119</v>
      </c>
      <c r="G1845" s="101" t="s">
        <v>10956</v>
      </c>
    </row>
    <row r="1846" spans="1:7">
      <c r="A1846" s="100">
        <v>1845</v>
      </c>
      <c r="B1846" s="101" t="s">
        <v>12559</v>
      </c>
      <c r="C1846" s="101" t="s">
        <v>12560</v>
      </c>
      <c r="D1846" s="101" t="s">
        <v>139</v>
      </c>
      <c r="E1846" s="101" t="s">
        <v>227</v>
      </c>
      <c r="F1846" s="101" t="s">
        <v>119</v>
      </c>
      <c r="G1846" s="101" t="s">
        <v>5848</v>
      </c>
    </row>
    <row r="1847" spans="1:7">
      <c r="A1847" s="100">
        <v>1846</v>
      </c>
      <c r="B1847" s="101" t="s">
        <v>1739</v>
      </c>
      <c r="C1847" s="101" t="s">
        <v>1740</v>
      </c>
      <c r="D1847" s="101" t="s">
        <v>139</v>
      </c>
      <c r="E1847" s="101" t="s">
        <v>227</v>
      </c>
      <c r="F1847" s="101" t="s">
        <v>119</v>
      </c>
      <c r="G1847" s="101" t="s">
        <v>5848</v>
      </c>
    </row>
    <row r="1848" spans="1:7">
      <c r="A1848" s="100">
        <v>1847</v>
      </c>
      <c r="B1848" s="101" t="s">
        <v>7341</v>
      </c>
      <c r="C1848" s="101" t="s">
        <v>12561</v>
      </c>
      <c r="D1848" s="101" t="s">
        <v>143</v>
      </c>
      <c r="E1848" s="101" t="s">
        <v>746</v>
      </c>
      <c r="F1848" s="101" t="s">
        <v>119</v>
      </c>
      <c r="G1848" s="101" t="s">
        <v>10956</v>
      </c>
    </row>
    <row r="1849" spans="1:7">
      <c r="A1849" s="100">
        <v>1848</v>
      </c>
      <c r="B1849" s="101" t="s">
        <v>1741</v>
      </c>
      <c r="C1849" s="101" t="s">
        <v>1742</v>
      </c>
      <c r="D1849" s="101" t="s">
        <v>139</v>
      </c>
      <c r="E1849" s="101" t="s">
        <v>227</v>
      </c>
      <c r="F1849" s="101" t="s">
        <v>119</v>
      </c>
      <c r="G1849" s="101" t="s">
        <v>5848</v>
      </c>
    </row>
    <row r="1850" spans="1:7">
      <c r="A1850" s="100">
        <v>1849</v>
      </c>
      <c r="B1850" s="101" t="s">
        <v>1743</v>
      </c>
      <c r="C1850" s="101" t="s">
        <v>12562</v>
      </c>
      <c r="D1850" s="101" t="s">
        <v>139</v>
      </c>
      <c r="E1850" s="101" t="s">
        <v>227</v>
      </c>
      <c r="F1850" s="101" t="s">
        <v>119</v>
      </c>
      <c r="G1850" s="101" t="s">
        <v>5848</v>
      </c>
    </row>
    <row r="1851" spans="1:7">
      <c r="A1851" s="100">
        <v>1850</v>
      </c>
      <c r="B1851" s="101" t="s">
        <v>12563</v>
      </c>
      <c r="C1851" s="101" t="s">
        <v>12564</v>
      </c>
      <c r="D1851" s="101" t="s">
        <v>139</v>
      </c>
      <c r="E1851" s="101" t="s">
        <v>227</v>
      </c>
      <c r="F1851" s="101" t="s">
        <v>119</v>
      </c>
      <c r="G1851" s="101" t="s">
        <v>5848</v>
      </c>
    </row>
    <row r="1852" spans="1:7">
      <c r="A1852" s="100">
        <v>1851</v>
      </c>
      <c r="B1852" s="101" t="s">
        <v>1744</v>
      </c>
      <c r="C1852" s="101" t="s">
        <v>1745</v>
      </c>
      <c r="D1852" s="101" t="s">
        <v>122</v>
      </c>
      <c r="E1852" s="101" t="s">
        <v>451</v>
      </c>
      <c r="F1852" s="101" t="s">
        <v>119</v>
      </c>
      <c r="G1852" s="101" t="s">
        <v>5848</v>
      </c>
    </row>
    <row r="1853" spans="1:7">
      <c r="A1853" s="100">
        <v>1852</v>
      </c>
      <c r="B1853" s="101" t="s">
        <v>1746</v>
      </c>
      <c r="C1853" s="101" t="s">
        <v>1747</v>
      </c>
      <c r="D1853" s="101" t="s">
        <v>122</v>
      </c>
      <c r="E1853" s="101" t="s">
        <v>436</v>
      </c>
      <c r="F1853" s="101" t="s">
        <v>119</v>
      </c>
      <c r="G1853" s="101" t="s">
        <v>5848</v>
      </c>
    </row>
    <row r="1854" spans="1:7">
      <c r="A1854" s="100">
        <v>1853</v>
      </c>
      <c r="B1854" s="101" t="s">
        <v>1748</v>
      </c>
      <c r="C1854" s="101" t="s">
        <v>1749</v>
      </c>
      <c r="D1854" s="101" t="s">
        <v>139</v>
      </c>
      <c r="E1854" s="101" t="s">
        <v>227</v>
      </c>
      <c r="F1854" s="101" t="s">
        <v>119</v>
      </c>
      <c r="G1854" s="101" t="s">
        <v>5848</v>
      </c>
    </row>
    <row r="1855" spans="1:7">
      <c r="A1855" s="100">
        <v>1854</v>
      </c>
      <c r="B1855" s="101" t="s">
        <v>1750</v>
      </c>
      <c r="C1855" s="101" t="s">
        <v>12565</v>
      </c>
      <c r="D1855" s="101" t="s">
        <v>139</v>
      </c>
      <c r="E1855" s="101" t="s">
        <v>227</v>
      </c>
      <c r="F1855" s="101" t="s">
        <v>119</v>
      </c>
      <c r="G1855" s="101" t="s">
        <v>5848</v>
      </c>
    </row>
    <row r="1856" spans="1:7">
      <c r="A1856" s="100">
        <v>1855</v>
      </c>
      <c r="B1856" s="101" t="s">
        <v>1751</v>
      </c>
      <c r="C1856" s="101" t="s">
        <v>12566</v>
      </c>
      <c r="D1856" s="101" t="s">
        <v>139</v>
      </c>
      <c r="E1856" s="101" t="s">
        <v>227</v>
      </c>
      <c r="F1856" s="101" t="s">
        <v>119</v>
      </c>
      <c r="G1856" s="101" t="s">
        <v>5848</v>
      </c>
    </row>
    <row r="1857" spans="1:7">
      <c r="A1857" s="100">
        <v>1856</v>
      </c>
      <c r="B1857" s="101" t="s">
        <v>1752</v>
      </c>
      <c r="C1857" s="101" t="s">
        <v>1753</v>
      </c>
      <c r="D1857" s="101" t="s">
        <v>139</v>
      </c>
      <c r="E1857" s="101" t="s">
        <v>227</v>
      </c>
      <c r="F1857" s="101" t="s">
        <v>119</v>
      </c>
      <c r="G1857" s="101" t="s">
        <v>5848</v>
      </c>
    </row>
    <row r="1858" spans="1:7">
      <c r="A1858" s="100">
        <v>1857</v>
      </c>
      <c r="B1858" s="101" t="s">
        <v>12567</v>
      </c>
      <c r="C1858" s="101" t="s">
        <v>12568</v>
      </c>
      <c r="D1858" s="101" t="s">
        <v>139</v>
      </c>
      <c r="E1858" s="101" t="s">
        <v>266</v>
      </c>
      <c r="F1858" s="101" t="s">
        <v>119</v>
      </c>
      <c r="G1858" s="101" t="s">
        <v>5848</v>
      </c>
    </row>
    <row r="1859" spans="1:7">
      <c r="A1859" s="100">
        <v>1858</v>
      </c>
      <c r="B1859" s="101" t="s">
        <v>1754</v>
      </c>
      <c r="C1859" s="101" t="s">
        <v>1755</v>
      </c>
      <c r="D1859" s="101" t="s">
        <v>139</v>
      </c>
      <c r="E1859" s="101" t="s">
        <v>227</v>
      </c>
      <c r="F1859" s="101" t="s">
        <v>119</v>
      </c>
      <c r="G1859" s="101" t="s">
        <v>5848</v>
      </c>
    </row>
    <row r="1860" spans="1:7">
      <c r="A1860" s="100">
        <v>1859</v>
      </c>
      <c r="B1860" s="101" t="s">
        <v>7342</v>
      </c>
      <c r="C1860" s="101" t="s">
        <v>7343</v>
      </c>
      <c r="D1860" s="101" t="s">
        <v>117</v>
      </c>
      <c r="E1860" s="101" t="s">
        <v>523</v>
      </c>
      <c r="F1860" s="101" t="s">
        <v>119</v>
      </c>
      <c r="G1860" s="101" t="s">
        <v>10956</v>
      </c>
    </row>
    <row r="1861" spans="1:7">
      <c r="A1861" s="100">
        <v>1860</v>
      </c>
      <c r="B1861" s="101" t="s">
        <v>12569</v>
      </c>
      <c r="C1861" s="101" t="s">
        <v>12570</v>
      </c>
      <c r="D1861" s="101" t="s">
        <v>139</v>
      </c>
      <c r="E1861" s="101" t="s">
        <v>227</v>
      </c>
      <c r="F1861" s="101" t="s">
        <v>119</v>
      </c>
      <c r="G1861" s="101" t="s">
        <v>5848</v>
      </c>
    </row>
    <row r="1862" spans="1:7">
      <c r="A1862" s="100">
        <v>1861</v>
      </c>
      <c r="B1862" s="101" t="s">
        <v>1756</v>
      </c>
      <c r="C1862" s="101" t="s">
        <v>12571</v>
      </c>
      <c r="D1862" s="101" t="s">
        <v>139</v>
      </c>
      <c r="E1862" s="101" t="s">
        <v>227</v>
      </c>
      <c r="F1862" s="101" t="s">
        <v>119</v>
      </c>
      <c r="G1862" s="101" t="s">
        <v>5848</v>
      </c>
    </row>
    <row r="1863" spans="1:7">
      <c r="A1863" s="100">
        <v>1862</v>
      </c>
      <c r="B1863" s="101" t="s">
        <v>7344</v>
      </c>
      <c r="C1863" s="101" t="s">
        <v>7345</v>
      </c>
      <c r="D1863" s="101" t="s">
        <v>151</v>
      </c>
      <c r="E1863" s="101" t="s">
        <v>1414</v>
      </c>
      <c r="F1863" s="101" t="s">
        <v>119</v>
      </c>
      <c r="G1863" s="101" t="s">
        <v>10956</v>
      </c>
    </row>
    <row r="1864" spans="1:7">
      <c r="A1864" s="100">
        <v>1863</v>
      </c>
      <c r="B1864" s="101" t="s">
        <v>1757</v>
      </c>
      <c r="C1864" s="101" t="s">
        <v>1758</v>
      </c>
      <c r="D1864" s="101" t="s">
        <v>139</v>
      </c>
      <c r="E1864" s="101" t="s">
        <v>185</v>
      </c>
      <c r="F1864" s="101" t="s">
        <v>119</v>
      </c>
      <c r="G1864" s="101" t="s">
        <v>5848</v>
      </c>
    </row>
    <row r="1865" spans="1:7">
      <c r="A1865" s="100">
        <v>1864</v>
      </c>
      <c r="B1865" s="101" t="s">
        <v>7346</v>
      </c>
      <c r="C1865" s="101" t="s">
        <v>7347</v>
      </c>
      <c r="D1865" s="101" t="s">
        <v>139</v>
      </c>
      <c r="E1865" s="101" t="s">
        <v>1076</v>
      </c>
      <c r="F1865" s="101" t="s">
        <v>119</v>
      </c>
      <c r="G1865" s="101" t="s">
        <v>10956</v>
      </c>
    </row>
    <row r="1866" spans="1:7">
      <c r="A1866" s="100">
        <v>1865</v>
      </c>
      <c r="B1866" s="101" t="s">
        <v>1759</v>
      </c>
      <c r="C1866" s="101" t="s">
        <v>1760</v>
      </c>
      <c r="D1866" s="101" t="s">
        <v>139</v>
      </c>
      <c r="E1866" s="101" t="s">
        <v>185</v>
      </c>
      <c r="F1866" s="101" t="s">
        <v>119</v>
      </c>
      <c r="G1866" s="101" t="s">
        <v>5848</v>
      </c>
    </row>
    <row r="1867" spans="1:7">
      <c r="A1867" s="100">
        <v>1866</v>
      </c>
      <c r="B1867" s="101" t="s">
        <v>1761</v>
      </c>
      <c r="C1867" s="101" t="s">
        <v>12572</v>
      </c>
      <c r="D1867" s="101" t="s">
        <v>139</v>
      </c>
      <c r="E1867" s="101" t="s">
        <v>227</v>
      </c>
      <c r="F1867" s="101" t="s">
        <v>119</v>
      </c>
      <c r="G1867" s="101" t="s">
        <v>5848</v>
      </c>
    </row>
    <row r="1868" spans="1:7">
      <c r="A1868" s="100">
        <v>1867</v>
      </c>
      <c r="B1868" s="101" t="s">
        <v>7348</v>
      </c>
      <c r="C1868" s="101" t="s">
        <v>7349</v>
      </c>
      <c r="D1868" s="101" t="s">
        <v>117</v>
      </c>
      <c r="E1868" s="101" t="s">
        <v>1341</v>
      </c>
      <c r="F1868" s="101" t="s">
        <v>188</v>
      </c>
      <c r="G1868" s="101" t="s">
        <v>10956</v>
      </c>
    </row>
    <row r="1869" spans="1:7">
      <c r="A1869" s="100">
        <v>1868</v>
      </c>
      <c r="B1869" s="101" t="s">
        <v>1762</v>
      </c>
      <c r="C1869" s="101" t="s">
        <v>1763</v>
      </c>
      <c r="D1869" s="101" t="s">
        <v>139</v>
      </c>
      <c r="E1869" s="101" t="s">
        <v>227</v>
      </c>
      <c r="F1869" s="101" t="s">
        <v>119</v>
      </c>
      <c r="G1869" s="101" t="s">
        <v>5848</v>
      </c>
    </row>
    <row r="1870" spans="1:7">
      <c r="A1870" s="100">
        <v>1869</v>
      </c>
      <c r="B1870" s="101" t="s">
        <v>1764</v>
      </c>
      <c r="C1870" s="101" t="s">
        <v>1765</v>
      </c>
      <c r="D1870" s="101" t="s">
        <v>139</v>
      </c>
      <c r="E1870" s="101" t="s">
        <v>182</v>
      </c>
      <c r="F1870" s="101" t="s">
        <v>119</v>
      </c>
      <c r="G1870" s="101" t="s">
        <v>5848</v>
      </c>
    </row>
    <row r="1871" spans="1:7">
      <c r="A1871" s="100">
        <v>1870</v>
      </c>
      <c r="B1871" s="101" t="s">
        <v>1766</v>
      </c>
      <c r="C1871" s="101" t="s">
        <v>12573</v>
      </c>
      <c r="D1871" s="101" t="s">
        <v>139</v>
      </c>
      <c r="E1871" s="101" t="s">
        <v>227</v>
      </c>
      <c r="F1871" s="101" t="s">
        <v>119</v>
      </c>
      <c r="G1871" s="101" t="s">
        <v>5848</v>
      </c>
    </row>
    <row r="1872" spans="1:7">
      <c r="A1872" s="100">
        <v>1871</v>
      </c>
      <c r="B1872" s="101" t="s">
        <v>7350</v>
      </c>
      <c r="C1872" s="101" t="s">
        <v>12574</v>
      </c>
      <c r="D1872" s="101" t="s">
        <v>234</v>
      </c>
      <c r="E1872" s="101" t="s">
        <v>280</v>
      </c>
      <c r="F1872" s="101" t="s">
        <v>119</v>
      </c>
      <c r="G1872" s="101" t="s">
        <v>11834</v>
      </c>
    </row>
    <row r="1873" spans="1:7">
      <c r="A1873" s="100">
        <v>1872</v>
      </c>
      <c r="B1873" s="101" t="s">
        <v>7351</v>
      </c>
      <c r="C1873" s="101" t="s">
        <v>7352</v>
      </c>
      <c r="D1873" s="101" t="s">
        <v>139</v>
      </c>
      <c r="E1873" s="101" t="s">
        <v>622</v>
      </c>
      <c r="F1873" s="101" t="s">
        <v>119</v>
      </c>
      <c r="G1873" s="101" t="s">
        <v>10956</v>
      </c>
    </row>
    <row r="1874" spans="1:7">
      <c r="A1874" s="100">
        <v>1873</v>
      </c>
      <c r="B1874" s="101" t="s">
        <v>1767</v>
      </c>
      <c r="C1874" s="101" t="s">
        <v>1768</v>
      </c>
      <c r="D1874" s="101" t="s">
        <v>139</v>
      </c>
      <c r="E1874" s="101" t="s">
        <v>185</v>
      </c>
      <c r="F1874" s="101" t="s">
        <v>119</v>
      </c>
      <c r="G1874" s="101" t="s">
        <v>5848</v>
      </c>
    </row>
    <row r="1875" spans="1:7">
      <c r="A1875" s="100">
        <v>1874</v>
      </c>
      <c r="B1875" s="101" t="s">
        <v>7353</v>
      </c>
      <c r="C1875" s="101" t="s">
        <v>7354</v>
      </c>
      <c r="D1875" s="101" t="s">
        <v>117</v>
      </c>
      <c r="E1875" s="101" t="s">
        <v>367</v>
      </c>
      <c r="F1875" s="101" t="s">
        <v>119</v>
      </c>
      <c r="G1875" s="101" t="s">
        <v>10956</v>
      </c>
    </row>
    <row r="1876" spans="1:7">
      <c r="A1876" s="100">
        <v>1875</v>
      </c>
      <c r="B1876" s="101" t="s">
        <v>11174</v>
      </c>
      <c r="C1876" s="101" t="s">
        <v>11175</v>
      </c>
      <c r="D1876" s="101" t="s">
        <v>122</v>
      </c>
      <c r="E1876" s="101" t="s">
        <v>175</v>
      </c>
      <c r="F1876" s="101" t="s">
        <v>136</v>
      </c>
      <c r="G1876" s="101" t="s">
        <v>11834</v>
      </c>
    </row>
    <row r="1877" spans="1:7">
      <c r="A1877" s="100">
        <v>1876</v>
      </c>
      <c r="B1877" s="101" t="s">
        <v>7355</v>
      </c>
      <c r="C1877" s="101" t="s">
        <v>7356</v>
      </c>
      <c r="D1877" s="101" t="s">
        <v>126</v>
      </c>
      <c r="E1877" s="101" t="s">
        <v>358</v>
      </c>
      <c r="F1877" s="101" t="s">
        <v>119</v>
      </c>
      <c r="G1877" s="101" t="s">
        <v>10956</v>
      </c>
    </row>
    <row r="1878" spans="1:7">
      <c r="A1878" s="100">
        <v>1877</v>
      </c>
      <c r="B1878" s="101" t="s">
        <v>1769</v>
      </c>
      <c r="C1878" s="101" t="s">
        <v>1770</v>
      </c>
      <c r="D1878" s="101" t="s">
        <v>234</v>
      </c>
      <c r="E1878" s="101" t="s">
        <v>280</v>
      </c>
      <c r="F1878" s="101" t="s">
        <v>119</v>
      </c>
      <c r="G1878" s="101" t="s">
        <v>5848</v>
      </c>
    </row>
    <row r="1879" spans="1:7">
      <c r="A1879" s="100">
        <v>1878</v>
      </c>
      <c r="B1879" s="101" t="s">
        <v>1771</v>
      </c>
      <c r="C1879" s="101" t="s">
        <v>1772</v>
      </c>
      <c r="D1879" s="101" t="s">
        <v>122</v>
      </c>
      <c r="E1879" s="101" t="s">
        <v>175</v>
      </c>
      <c r="F1879" s="101" t="s">
        <v>136</v>
      </c>
      <c r="G1879" s="101" t="s">
        <v>5848</v>
      </c>
    </row>
    <row r="1880" spans="1:7">
      <c r="A1880" s="100">
        <v>1879</v>
      </c>
      <c r="B1880" s="101" t="s">
        <v>7357</v>
      </c>
      <c r="C1880" s="101" t="s">
        <v>7358</v>
      </c>
      <c r="D1880" s="101" t="s">
        <v>117</v>
      </c>
      <c r="E1880" s="101" t="s">
        <v>2355</v>
      </c>
      <c r="F1880" s="101" t="s">
        <v>119</v>
      </c>
      <c r="G1880" s="101" t="s">
        <v>10956</v>
      </c>
    </row>
    <row r="1881" spans="1:7">
      <c r="A1881" s="100">
        <v>1880</v>
      </c>
      <c r="B1881" s="101" t="s">
        <v>1773</v>
      </c>
      <c r="C1881" s="101" t="s">
        <v>1774</v>
      </c>
      <c r="D1881" s="101" t="s">
        <v>139</v>
      </c>
      <c r="E1881" s="101" t="s">
        <v>381</v>
      </c>
      <c r="F1881" s="101" t="s">
        <v>119</v>
      </c>
      <c r="G1881" s="101" t="s">
        <v>5848</v>
      </c>
    </row>
    <row r="1882" spans="1:7">
      <c r="A1882" s="100">
        <v>1881</v>
      </c>
      <c r="B1882" s="101" t="s">
        <v>12575</v>
      </c>
      <c r="C1882" s="101" t="s">
        <v>12576</v>
      </c>
      <c r="D1882" s="101" t="s">
        <v>139</v>
      </c>
      <c r="E1882" s="101" t="s">
        <v>227</v>
      </c>
      <c r="F1882" s="101" t="s">
        <v>119</v>
      </c>
      <c r="G1882" s="101" t="s">
        <v>5848</v>
      </c>
    </row>
    <row r="1883" spans="1:7">
      <c r="A1883" s="100">
        <v>1882</v>
      </c>
      <c r="B1883" s="101" t="s">
        <v>11176</v>
      </c>
      <c r="C1883" s="101" t="s">
        <v>12577</v>
      </c>
      <c r="D1883" s="101" t="s">
        <v>126</v>
      </c>
      <c r="E1883" s="101" t="s">
        <v>949</v>
      </c>
      <c r="F1883" s="101" t="s">
        <v>1063</v>
      </c>
      <c r="G1883" s="101" t="s">
        <v>11834</v>
      </c>
    </row>
    <row r="1884" spans="1:7">
      <c r="A1884" s="100">
        <v>1883</v>
      </c>
      <c r="B1884" s="101" t="s">
        <v>11177</v>
      </c>
      <c r="C1884" s="101" t="s">
        <v>11178</v>
      </c>
      <c r="D1884" s="101" t="s">
        <v>139</v>
      </c>
      <c r="E1884" s="101" t="s">
        <v>273</v>
      </c>
      <c r="F1884" s="101" t="s">
        <v>119</v>
      </c>
      <c r="G1884" s="101" t="s">
        <v>11834</v>
      </c>
    </row>
    <row r="1885" spans="1:7">
      <c r="A1885" s="100">
        <v>1884</v>
      </c>
      <c r="B1885" s="101" t="s">
        <v>1775</v>
      </c>
      <c r="C1885" s="101" t="s">
        <v>1776</v>
      </c>
      <c r="D1885" s="101" t="s">
        <v>122</v>
      </c>
      <c r="E1885" s="101" t="s">
        <v>436</v>
      </c>
      <c r="F1885" s="101" t="s">
        <v>119</v>
      </c>
      <c r="G1885" s="101" t="s">
        <v>5848</v>
      </c>
    </row>
    <row r="1886" spans="1:7">
      <c r="A1886" s="100">
        <v>1885</v>
      </c>
      <c r="B1886" s="101" t="s">
        <v>1777</v>
      </c>
      <c r="C1886" s="101" t="s">
        <v>1778</v>
      </c>
      <c r="D1886" s="101" t="s">
        <v>139</v>
      </c>
      <c r="E1886" s="101" t="s">
        <v>185</v>
      </c>
      <c r="F1886" s="101" t="s">
        <v>119</v>
      </c>
      <c r="G1886" s="101" t="s">
        <v>5848</v>
      </c>
    </row>
    <row r="1887" spans="1:7">
      <c r="A1887" s="100">
        <v>1886</v>
      </c>
      <c r="B1887" s="101" t="s">
        <v>7359</v>
      </c>
      <c r="C1887" s="101" t="s">
        <v>7360</v>
      </c>
      <c r="D1887" s="101" t="s">
        <v>139</v>
      </c>
      <c r="E1887" s="101" t="s">
        <v>337</v>
      </c>
      <c r="F1887" s="101" t="s">
        <v>119</v>
      </c>
      <c r="G1887" s="101" t="s">
        <v>10956</v>
      </c>
    </row>
    <row r="1888" spans="1:7">
      <c r="A1888" s="100">
        <v>1887</v>
      </c>
      <c r="B1888" s="101" t="s">
        <v>11179</v>
      </c>
      <c r="C1888" s="101" t="s">
        <v>12578</v>
      </c>
      <c r="D1888" s="101" t="s">
        <v>139</v>
      </c>
      <c r="E1888" s="101" t="s">
        <v>185</v>
      </c>
      <c r="F1888" s="101" t="s">
        <v>119</v>
      </c>
      <c r="G1888" s="101" t="s">
        <v>11834</v>
      </c>
    </row>
    <row r="1889" spans="1:7">
      <c r="A1889" s="100">
        <v>1888</v>
      </c>
      <c r="B1889" s="101" t="s">
        <v>12579</v>
      </c>
      <c r="C1889" s="101" t="s">
        <v>12580</v>
      </c>
      <c r="D1889" s="101" t="s">
        <v>139</v>
      </c>
      <c r="E1889" s="101" t="s">
        <v>227</v>
      </c>
      <c r="F1889" s="101" t="s">
        <v>119</v>
      </c>
      <c r="G1889" s="101" t="s">
        <v>5848</v>
      </c>
    </row>
    <row r="1890" spans="1:7">
      <c r="A1890" s="100">
        <v>1889</v>
      </c>
      <c r="B1890" s="101" t="s">
        <v>1779</v>
      </c>
      <c r="C1890" s="101" t="s">
        <v>1780</v>
      </c>
      <c r="D1890" s="101" t="s">
        <v>139</v>
      </c>
      <c r="E1890" s="101" t="s">
        <v>181</v>
      </c>
      <c r="F1890" s="101" t="s">
        <v>119</v>
      </c>
      <c r="G1890" s="101" t="s">
        <v>5848</v>
      </c>
    </row>
    <row r="1891" spans="1:7">
      <c r="A1891" s="100">
        <v>1890</v>
      </c>
      <c r="B1891" s="101" t="s">
        <v>7361</v>
      </c>
      <c r="C1891" s="101" t="s">
        <v>7362</v>
      </c>
      <c r="D1891" s="101" t="s">
        <v>139</v>
      </c>
      <c r="E1891" s="101" t="s">
        <v>265</v>
      </c>
      <c r="F1891" s="101" t="s">
        <v>119</v>
      </c>
      <c r="G1891" s="101" t="s">
        <v>10956</v>
      </c>
    </row>
    <row r="1892" spans="1:7">
      <c r="A1892" s="100">
        <v>1891</v>
      </c>
      <c r="B1892" s="101" t="s">
        <v>11180</v>
      </c>
      <c r="C1892" s="101" t="s">
        <v>12581</v>
      </c>
      <c r="D1892" s="101" t="s">
        <v>139</v>
      </c>
      <c r="E1892" s="101" t="s">
        <v>185</v>
      </c>
      <c r="F1892" s="101" t="s">
        <v>119</v>
      </c>
      <c r="G1892" s="101" t="s">
        <v>11834</v>
      </c>
    </row>
    <row r="1893" spans="1:7">
      <c r="A1893" s="100">
        <v>1892</v>
      </c>
      <c r="B1893" s="101" t="s">
        <v>11181</v>
      </c>
      <c r="C1893" s="101" t="s">
        <v>12582</v>
      </c>
      <c r="D1893" s="101" t="s">
        <v>139</v>
      </c>
      <c r="E1893" s="101" t="s">
        <v>185</v>
      </c>
      <c r="F1893" s="101" t="s">
        <v>119</v>
      </c>
      <c r="G1893" s="101" t="s">
        <v>11834</v>
      </c>
    </row>
    <row r="1894" spans="1:7">
      <c r="A1894" s="100">
        <v>1893</v>
      </c>
      <c r="B1894" s="101" t="s">
        <v>11182</v>
      </c>
      <c r="C1894" s="101" t="s">
        <v>12583</v>
      </c>
      <c r="D1894" s="101" t="s">
        <v>139</v>
      </c>
      <c r="E1894" s="101" t="s">
        <v>185</v>
      </c>
      <c r="F1894" s="101" t="s">
        <v>119</v>
      </c>
      <c r="G1894" s="101" t="s">
        <v>11834</v>
      </c>
    </row>
    <row r="1895" spans="1:7">
      <c r="A1895" s="100">
        <v>1894</v>
      </c>
      <c r="B1895" s="101" t="s">
        <v>12584</v>
      </c>
      <c r="C1895" s="101" t="s">
        <v>12585</v>
      </c>
      <c r="D1895" s="101" t="s">
        <v>139</v>
      </c>
      <c r="E1895" s="101" t="s">
        <v>227</v>
      </c>
      <c r="F1895" s="101" t="s">
        <v>119</v>
      </c>
      <c r="G1895" s="101" t="s">
        <v>5848</v>
      </c>
    </row>
    <row r="1896" spans="1:7">
      <c r="A1896" s="100">
        <v>1895</v>
      </c>
      <c r="B1896" s="101" t="s">
        <v>1781</v>
      </c>
      <c r="C1896" s="101" t="s">
        <v>1782</v>
      </c>
      <c r="D1896" s="101" t="s">
        <v>139</v>
      </c>
      <c r="E1896" s="101" t="s">
        <v>227</v>
      </c>
      <c r="F1896" s="101" t="s">
        <v>119</v>
      </c>
      <c r="G1896" s="101" t="s">
        <v>5848</v>
      </c>
    </row>
    <row r="1897" spans="1:7">
      <c r="A1897" s="100">
        <v>1896</v>
      </c>
      <c r="B1897" s="101" t="s">
        <v>11183</v>
      </c>
      <c r="C1897" s="101" t="s">
        <v>12586</v>
      </c>
      <c r="D1897" s="101" t="s">
        <v>139</v>
      </c>
      <c r="E1897" s="101" t="s">
        <v>185</v>
      </c>
      <c r="F1897" s="101" t="s">
        <v>119</v>
      </c>
      <c r="G1897" s="101" t="s">
        <v>11834</v>
      </c>
    </row>
    <row r="1898" spans="1:7">
      <c r="A1898" s="100">
        <v>1897</v>
      </c>
      <c r="B1898" s="101" t="s">
        <v>1783</v>
      </c>
      <c r="C1898" s="101" t="s">
        <v>1784</v>
      </c>
      <c r="D1898" s="101" t="s">
        <v>234</v>
      </c>
      <c r="E1898" s="101" t="s">
        <v>248</v>
      </c>
      <c r="F1898" s="101" t="s">
        <v>119</v>
      </c>
      <c r="G1898" s="101" t="s">
        <v>5848</v>
      </c>
    </row>
    <row r="1899" spans="1:7">
      <c r="A1899" s="100">
        <v>1898</v>
      </c>
      <c r="B1899" s="101" t="s">
        <v>1785</v>
      </c>
      <c r="C1899" s="101" t="s">
        <v>1786</v>
      </c>
      <c r="D1899" s="101" t="s">
        <v>139</v>
      </c>
      <c r="E1899" s="101" t="s">
        <v>211</v>
      </c>
      <c r="F1899" s="101" t="s">
        <v>188</v>
      </c>
      <c r="G1899" s="101" t="s">
        <v>5848</v>
      </c>
    </row>
    <row r="1900" spans="1:7">
      <c r="A1900" s="100">
        <v>1899</v>
      </c>
      <c r="B1900" s="101" t="s">
        <v>1787</v>
      </c>
      <c r="C1900" s="101" t="s">
        <v>1788</v>
      </c>
      <c r="D1900" s="101" t="s">
        <v>151</v>
      </c>
      <c r="E1900" s="101" t="s">
        <v>974</v>
      </c>
      <c r="F1900" s="101" t="s">
        <v>119</v>
      </c>
      <c r="G1900" s="101" t="s">
        <v>5848</v>
      </c>
    </row>
    <row r="1901" spans="1:7">
      <c r="A1901" s="100">
        <v>1900</v>
      </c>
      <c r="B1901" s="101" t="s">
        <v>11184</v>
      </c>
      <c r="C1901" s="101" t="s">
        <v>11185</v>
      </c>
      <c r="D1901" s="101" t="s">
        <v>139</v>
      </c>
      <c r="E1901" s="101" t="s">
        <v>227</v>
      </c>
      <c r="F1901" s="101" t="s">
        <v>119</v>
      </c>
      <c r="G1901" s="101" t="s">
        <v>11834</v>
      </c>
    </row>
    <row r="1902" spans="1:7">
      <c r="A1902" s="100">
        <v>1901</v>
      </c>
      <c r="B1902" s="101" t="s">
        <v>1789</v>
      </c>
      <c r="C1902" s="101" t="s">
        <v>1790</v>
      </c>
      <c r="D1902" s="101" t="s">
        <v>151</v>
      </c>
      <c r="E1902" s="101" t="s">
        <v>208</v>
      </c>
      <c r="F1902" s="101" t="s">
        <v>119</v>
      </c>
      <c r="G1902" s="101" t="s">
        <v>5848</v>
      </c>
    </row>
    <row r="1903" spans="1:7">
      <c r="A1903" s="100">
        <v>1902</v>
      </c>
      <c r="B1903" s="101" t="s">
        <v>11186</v>
      </c>
      <c r="C1903" s="101" t="s">
        <v>11187</v>
      </c>
      <c r="D1903" s="101" t="s">
        <v>139</v>
      </c>
      <c r="E1903" s="101" t="s">
        <v>162</v>
      </c>
      <c r="F1903" s="101" t="s">
        <v>119</v>
      </c>
      <c r="G1903" s="101" t="s">
        <v>11834</v>
      </c>
    </row>
    <row r="1904" spans="1:7">
      <c r="A1904" s="100">
        <v>1903</v>
      </c>
      <c r="B1904" s="101" t="s">
        <v>12587</v>
      </c>
      <c r="C1904" s="101" t="s">
        <v>12588</v>
      </c>
      <c r="D1904" s="101" t="s">
        <v>139</v>
      </c>
      <c r="E1904" s="101" t="s">
        <v>227</v>
      </c>
      <c r="F1904" s="101" t="s">
        <v>119</v>
      </c>
      <c r="G1904" s="101" t="s">
        <v>5848</v>
      </c>
    </row>
    <row r="1905" spans="1:7">
      <c r="A1905" s="100">
        <v>1904</v>
      </c>
      <c r="B1905" s="101" t="s">
        <v>7363</v>
      </c>
      <c r="C1905" s="101" t="s">
        <v>7364</v>
      </c>
      <c r="D1905" s="101" t="s">
        <v>165</v>
      </c>
      <c r="E1905" s="101" t="s">
        <v>194</v>
      </c>
      <c r="F1905" s="101" t="s">
        <v>119</v>
      </c>
      <c r="G1905" s="101" t="s">
        <v>10956</v>
      </c>
    </row>
    <row r="1906" spans="1:7">
      <c r="A1906" s="100">
        <v>1905</v>
      </c>
      <c r="B1906" s="101" t="s">
        <v>12589</v>
      </c>
      <c r="C1906" s="101" t="s">
        <v>12590</v>
      </c>
      <c r="D1906" s="101" t="s">
        <v>165</v>
      </c>
      <c r="E1906" s="101" t="s">
        <v>1097</v>
      </c>
      <c r="F1906" s="101" t="s">
        <v>119</v>
      </c>
      <c r="G1906" s="101" t="s">
        <v>10956</v>
      </c>
    </row>
    <row r="1907" spans="1:7">
      <c r="A1907" s="100">
        <v>1906</v>
      </c>
      <c r="B1907" s="101" t="s">
        <v>7365</v>
      </c>
      <c r="C1907" s="101" t="s">
        <v>7366</v>
      </c>
      <c r="D1907" s="101" t="s">
        <v>117</v>
      </c>
      <c r="E1907" s="101" t="s">
        <v>367</v>
      </c>
      <c r="F1907" s="101" t="s">
        <v>119</v>
      </c>
      <c r="G1907" s="101" t="s">
        <v>10956</v>
      </c>
    </row>
    <row r="1908" spans="1:7">
      <c r="A1908" s="100">
        <v>1907</v>
      </c>
      <c r="B1908" s="101" t="s">
        <v>1791</v>
      </c>
      <c r="C1908" s="101" t="s">
        <v>1792</v>
      </c>
      <c r="D1908" s="101" t="s">
        <v>165</v>
      </c>
      <c r="E1908" s="101" t="s">
        <v>909</v>
      </c>
      <c r="F1908" s="101" t="s">
        <v>201</v>
      </c>
      <c r="G1908" s="101" t="s">
        <v>5848</v>
      </c>
    </row>
    <row r="1909" spans="1:7">
      <c r="A1909" s="100">
        <v>1908</v>
      </c>
      <c r="B1909" s="101" t="s">
        <v>7367</v>
      </c>
      <c r="C1909" s="101" t="s">
        <v>7368</v>
      </c>
      <c r="D1909" s="101" t="s">
        <v>117</v>
      </c>
      <c r="E1909" s="101" t="s">
        <v>7049</v>
      </c>
      <c r="F1909" s="101" t="s">
        <v>119</v>
      </c>
      <c r="G1909" s="101" t="s">
        <v>10956</v>
      </c>
    </row>
    <row r="1910" spans="1:7">
      <c r="A1910" s="100">
        <v>1909</v>
      </c>
      <c r="B1910" s="101" t="s">
        <v>7369</v>
      </c>
      <c r="C1910" s="101" t="s">
        <v>7370</v>
      </c>
      <c r="D1910" s="101" t="s">
        <v>117</v>
      </c>
      <c r="E1910" s="101" t="s">
        <v>3067</v>
      </c>
      <c r="F1910" s="101" t="s">
        <v>119</v>
      </c>
      <c r="G1910" s="101" t="s">
        <v>10956</v>
      </c>
    </row>
    <row r="1911" spans="1:7">
      <c r="A1911" s="100">
        <v>1910</v>
      </c>
      <c r="B1911" s="101" t="s">
        <v>7371</v>
      </c>
      <c r="C1911" s="101" t="s">
        <v>7372</v>
      </c>
      <c r="D1911" s="101" t="s">
        <v>165</v>
      </c>
      <c r="E1911" s="101" t="s">
        <v>1285</v>
      </c>
      <c r="F1911" s="101" t="s">
        <v>881</v>
      </c>
      <c r="G1911" s="101" t="s">
        <v>10956</v>
      </c>
    </row>
    <row r="1912" spans="1:7">
      <c r="A1912" s="100">
        <v>1911</v>
      </c>
      <c r="B1912" s="101" t="s">
        <v>7373</v>
      </c>
      <c r="C1912" s="101" t="s">
        <v>7374</v>
      </c>
      <c r="D1912" s="101" t="s">
        <v>126</v>
      </c>
      <c r="E1912" s="101" t="s">
        <v>200</v>
      </c>
      <c r="F1912" s="101" t="s">
        <v>119</v>
      </c>
      <c r="G1912" s="101" t="s">
        <v>10956</v>
      </c>
    </row>
    <row r="1913" spans="1:7">
      <c r="A1913" s="100">
        <v>1912</v>
      </c>
      <c r="B1913" s="101" t="s">
        <v>1793</v>
      </c>
      <c r="C1913" s="101" t="s">
        <v>1794</v>
      </c>
      <c r="D1913" s="101" t="s">
        <v>234</v>
      </c>
      <c r="E1913" s="101" t="s">
        <v>248</v>
      </c>
      <c r="F1913" s="101" t="s">
        <v>170</v>
      </c>
      <c r="G1913" s="101" t="s">
        <v>5848</v>
      </c>
    </row>
    <row r="1914" spans="1:7">
      <c r="A1914" s="100">
        <v>1913</v>
      </c>
      <c r="B1914" s="101" t="s">
        <v>1795</v>
      </c>
      <c r="C1914" s="101" t="s">
        <v>1796</v>
      </c>
      <c r="D1914" s="101" t="s">
        <v>139</v>
      </c>
      <c r="E1914" s="101" t="s">
        <v>227</v>
      </c>
      <c r="F1914" s="101" t="s">
        <v>119</v>
      </c>
      <c r="G1914" s="101" t="s">
        <v>5848</v>
      </c>
    </row>
    <row r="1915" spans="1:7">
      <c r="A1915" s="100">
        <v>1914</v>
      </c>
      <c r="B1915" s="101" t="s">
        <v>7375</v>
      </c>
      <c r="C1915" s="101" t="s">
        <v>7376</v>
      </c>
      <c r="D1915" s="101" t="s">
        <v>126</v>
      </c>
      <c r="E1915" s="101" t="s">
        <v>130</v>
      </c>
      <c r="F1915" s="101" t="s">
        <v>119</v>
      </c>
      <c r="G1915" s="101" t="s">
        <v>10956</v>
      </c>
    </row>
    <row r="1916" spans="1:7">
      <c r="A1916" s="100">
        <v>1915</v>
      </c>
      <c r="B1916" s="101" t="s">
        <v>1797</v>
      </c>
      <c r="C1916" s="101" t="s">
        <v>12591</v>
      </c>
      <c r="D1916" s="101" t="s">
        <v>139</v>
      </c>
      <c r="E1916" s="101" t="s">
        <v>178</v>
      </c>
      <c r="F1916" s="101" t="s">
        <v>119</v>
      </c>
      <c r="G1916" s="101" t="s">
        <v>5848</v>
      </c>
    </row>
    <row r="1917" spans="1:7">
      <c r="A1917" s="100">
        <v>1916</v>
      </c>
      <c r="B1917" s="101" t="s">
        <v>7377</v>
      </c>
      <c r="C1917" s="101" t="s">
        <v>7378</v>
      </c>
      <c r="D1917" s="101" t="s">
        <v>117</v>
      </c>
      <c r="E1917" s="101" t="s">
        <v>118</v>
      </c>
      <c r="F1917" s="101" t="s">
        <v>119</v>
      </c>
      <c r="G1917" s="101" t="s">
        <v>10956</v>
      </c>
    </row>
    <row r="1918" spans="1:7">
      <c r="A1918" s="100">
        <v>1917</v>
      </c>
      <c r="B1918" s="101" t="s">
        <v>12592</v>
      </c>
      <c r="C1918" s="101" t="s">
        <v>12593</v>
      </c>
      <c r="D1918" s="101" t="s">
        <v>117</v>
      </c>
      <c r="E1918" s="101" t="s">
        <v>118</v>
      </c>
      <c r="F1918" s="101" t="s">
        <v>1398</v>
      </c>
      <c r="G1918" s="101" t="s">
        <v>5848</v>
      </c>
    </row>
    <row r="1919" spans="1:7">
      <c r="A1919" s="100">
        <v>1918</v>
      </c>
      <c r="B1919" s="101" t="s">
        <v>7379</v>
      </c>
      <c r="C1919" s="101" t="s">
        <v>7380</v>
      </c>
      <c r="D1919" s="101" t="s">
        <v>117</v>
      </c>
      <c r="E1919" s="101" t="s">
        <v>719</v>
      </c>
      <c r="F1919" s="101" t="s">
        <v>881</v>
      </c>
      <c r="G1919" s="101" t="s">
        <v>10956</v>
      </c>
    </row>
    <row r="1920" spans="1:7">
      <c r="A1920" s="100">
        <v>1919</v>
      </c>
      <c r="B1920" s="101" t="s">
        <v>1798</v>
      </c>
      <c r="C1920" s="101" t="s">
        <v>1799</v>
      </c>
      <c r="D1920" s="101" t="s">
        <v>117</v>
      </c>
      <c r="E1920" s="101" t="s">
        <v>523</v>
      </c>
      <c r="F1920" s="101" t="s">
        <v>119</v>
      </c>
      <c r="G1920" s="101" t="s">
        <v>5848</v>
      </c>
    </row>
    <row r="1921" spans="1:7">
      <c r="A1921" s="100">
        <v>1920</v>
      </c>
      <c r="B1921" s="101" t="s">
        <v>1800</v>
      </c>
      <c r="C1921" s="101" t="s">
        <v>1801</v>
      </c>
      <c r="D1921" s="101" t="s">
        <v>151</v>
      </c>
      <c r="E1921" s="101" t="s">
        <v>1802</v>
      </c>
      <c r="F1921" s="101" t="s">
        <v>119</v>
      </c>
      <c r="G1921" s="101" t="s">
        <v>5848</v>
      </c>
    </row>
    <row r="1922" spans="1:7">
      <c r="A1922" s="100">
        <v>1921</v>
      </c>
      <c r="B1922" s="101" t="s">
        <v>1803</v>
      </c>
      <c r="C1922" s="101" t="s">
        <v>1804</v>
      </c>
      <c r="D1922" s="101" t="s">
        <v>126</v>
      </c>
      <c r="E1922" s="101" t="s">
        <v>159</v>
      </c>
      <c r="F1922" s="101" t="s">
        <v>119</v>
      </c>
      <c r="G1922" s="101" t="s">
        <v>5848</v>
      </c>
    </row>
    <row r="1923" spans="1:7">
      <c r="A1923" s="100">
        <v>1922</v>
      </c>
      <c r="B1923" s="101" t="s">
        <v>12594</v>
      </c>
      <c r="C1923" s="101" t="s">
        <v>12595</v>
      </c>
      <c r="D1923" s="101" t="s">
        <v>117</v>
      </c>
      <c r="E1923" s="101" t="s">
        <v>118</v>
      </c>
      <c r="F1923" s="101" t="s">
        <v>119</v>
      </c>
      <c r="G1923" s="101" t="s">
        <v>11834</v>
      </c>
    </row>
    <row r="1924" spans="1:7">
      <c r="A1924" s="100">
        <v>1923</v>
      </c>
      <c r="B1924" s="101" t="s">
        <v>1805</v>
      </c>
      <c r="C1924" s="101" t="s">
        <v>1806</v>
      </c>
      <c r="D1924" s="101" t="s">
        <v>139</v>
      </c>
      <c r="E1924" s="101" t="s">
        <v>227</v>
      </c>
      <c r="F1924" s="101" t="s">
        <v>119</v>
      </c>
      <c r="G1924" s="101" t="s">
        <v>5848</v>
      </c>
    </row>
    <row r="1925" spans="1:7">
      <c r="A1925" s="100">
        <v>1924</v>
      </c>
      <c r="B1925" s="101" t="s">
        <v>1807</v>
      </c>
      <c r="C1925" s="101" t="s">
        <v>1808</v>
      </c>
      <c r="D1925" s="101" t="s">
        <v>117</v>
      </c>
      <c r="E1925" s="101" t="s">
        <v>1181</v>
      </c>
      <c r="F1925" s="101" t="s">
        <v>119</v>
      </c>
      <c r="G1925" s="101" t="s">
        <v>5848</v>
      </c>
    </row>
    <row r="1926" spans="1:7">
      <c r="A1926" s="100">
        <v>1925</v>
      </c>
      <c r="B1926" s="101" t="s">
        <v>7381</v>
      </c>
      <c r="C1926" s="101" t="s">
        <v>7382</v>
      </c>
      <c r="D1926" s="101" t="s">
        <v>139</v>
      </c>
      <c r="E1926" s="101" t="s">
        <v>1020</v>
      </c>
      <c r="F1926" s="101" t="s">
        <v>119</v>
      </c>
      <c r="G1926" s="101" t="s">
        <v>10956</v>
      </c>
    </row>
    <row r="1927" spans="1:7">
      <c r="A1927" s="100">
        <v>1926</v>
      </c>
      <c r="B1927" s="101" t="s">
        <v>7383</v>
      </c>
      <c r="C1927" s="101" t="s">
        <v>7384</v>
      </c>
      <c r="D1927" s="101" t="s">
        <v>139</v>
      </c>
      <c r="E1927" s="101" t="s">
        <v>181</v>
      </c>
      <c r="F1927" s="101" t="s">
        <v>119</v>
      </c>
      <c r="G1927" s="101" t="s">
        <v>10956</v>
      </c>
    </row>
    <row r="1928" spans="1:7">
      <c r="A1928" s="100">
        <v>1927</v>
      </c>
      <c r="B1928" s="101" t="s">
        <v>1809</v>
      </c>
      <c r="C1928" s="101" t="s">
        <v>1810</v>
      </c>
      <c r="D1928" s="101" t="s">
        <v>139</v>
      </c>
      <c r="E1928" s="101" t="s">
        <v>185</v>
      </c>
      <c r="F1928" s="101" t="s">
        <v>119</v>
      </c>
      <c r="G1928" s="101" t="s">
        <v>5848</v>
      </c>
    </row>
    <row r="1929" spans="1:7">
      <c r="A1929" s="100">
        <v>1928</v>
      </c>
      <c r="B1929" s="101" t="s">
        <v>1811</v>
      </c>
      <c r="C1929" s="101" t="s">
        <v>1812</v>
      </c>
      <c r="D1929" s="101" t="s">
        <v>143</v>
      </c>
      <c r="E1929" s="101" t="s">
        <v>1006</v>
      </c>
      <c r="F1929" s="101" t="s">
        <v>119</v>
      </c>
      <c r="G1929" s="101" t="s">
        <v>5848</v>
      </c>
    </row>
    <row r="1930" spans="1:7">
      <c r="A1930" s="100">
        <v>1929</v>
      </c>
      <c r="B1930" s="101" t="s">
        <v>1813</v>
      </c>
      <c r="C1930" s="101" t="s">
        <v>1814</v>
      </c>
      <c r="D1930" s="101" t="s">
        <v>139</v>
      </c>
      <c r="E1930" s="101" t="s">
        <v>439</v>
      </c>
      <c r="F1930" s="101" t="s">
        <v>1376</v>
      </c>
      <c r="G1930" s="101" t="s">
        <v>5848</v>
      </c>
    </row>
    <row r="1931" spans="1:7">
      <c r="A1931" s="100">
        <v>1930</v>
      </c>
      <c r="B1931" s="101" t="s">
        <v>12596</v>
      </c>
      <c r="C1931" s="101" t="s">
        <v>12597</v>
      </c>
      <c r="D1931" s="101" t="s">
        <v>139</v>
      </c>
      <c r="E1931" s="101" t="s">
        <v>227</v>
      </c>
      <c r="F1931" s="101" t="s">
        <v>119</v>
      </c>
      <c r="G1931" s="101" t="s">
        <v>10956</v>
      </c>
    </row>
    <row r="1932" spans="1:7">
      <c r="A1932" s="100">
        <v>1931</v>
      </c>
      <c r="B1932" s="101" t="s">
        <v>11188</v>
      </c>
      <c r="C1932" s="101" t="s">
        <v>11189</v>
      </c>
      <c r="D1932" s="101" t="s">
        <v>139</v>
      </c>
      <c r="E1932" s="101" t="s">
        <v>185</v>
      </c>
      <c r="F1932" s="101" t="s">
        <v>119</v>
      </c>
      <c r="G1932" s="101" t="s">
        <v>11834</v>
      </c>
    </row>
    <row r="1933" spans="1:7">
      <c r="A1933" s="100">
        <v>1932</v>
      </c>
      <c r="B1933" s="101" t="s">
        <v>7385</v>
      </c>
      <c r="C1933" s="101" t="s">
        <v>7386</v>
      </c>
      <c r="D1933" s="101" t="s">
        <v>139</v>
      </c>
      <c r="E1933" s="101" t="s">
        <v>227</v>
      </c>
      <c r="F1933" s="101" t="s">
        <v>119</v>
      </c>
      <c r="G1933" s="101" t="s">
        <v>10956</v>
      </c>
    </row>
    <row r="1934" spans="1:7">
      <c r="A1934" s="100">
        <v>1933</v>
      </c>
      <c r="B1934" s="101" t="s">
        <v>7387</v>
      </c>
      <c r="C1934" s="101" t="s">
        <v>7388</v>
      </c>
      <c r="D1934" s="101" t="s">
        <v>165</v>
      </c>
      <c r="E1934" s="101" t="s">
        <v>909</v>
      </c>
      <c r="F1934" s="101" t="s">
        <v>119</v>
      </c>
      <c r="G1934" s="101" t="s">
        <v>10956</v>
      </c>
    </row>
    <row r="1935" spans="1:7">
      <c r="A1935" s="100">
        <v>1934</v>
      </c>
      <c r="B1935" s="101" t="s">
        <v>7389</v>
      </c>
      <c r="C1935" s="101" t="s">
        <v>12598</v>
      </c>
      <c r="D1935" s="101" t="s">
        <v>139</v>
      </c>
      <c r="E1935" s="101" t="s">
        <v>211</v>
      </c>
      <c r="F1935" s="101" t="s">
        <v>881</v>
      </c>
      <c r="G1935" s="101" t="s">
        <v>10956</v>
      </c>
    </row>
    <row r="1936" spans="1:7">
      <c r="A1936" s="100">
        <v>1935</v>
      </c>
      <c r="B1936" s="101" t="s">
        <v>11190</v>
      </c>
      <c r="C1936" s="101" t="s">
        <v>12599</v>
      </c>
      <c r="D1936" s="101" t="s">
        <v>139</v>
      </c>
      <c r="E1936" s="101" t="s">
        <v>185</v>
      </c>
      <c r="F1936" s="101" t="s">
        <v>119</v>
      </c>
      <c r="G1936" s="101" t="s">
        <v>11834</v>
      </c>
    </row>
    <row r="1937" spans="1:7">
      <c r="A1937" s="100">
        <v>1936</v>
      </c>
      <c r="B1937" s="101" t="s">
        <v>7390</v>
      </c>
      <c r="C1937" s="101" t="s">
        <v>7391</v>
      </c>
      <c r="D1937" s="101" t="s">
        <v>117</v>
      </c>
      <c r="E1937" s="101" t="s">
        <v>2057</v>
      </c>
      <c r="F1937" s="101" t="s">
        <v>119</v>
      </c>
      <c r="G1937" s="101" t="s">
        <v>10956</v>
      </c>
    </row>
    <row r="1938" spans="1:7">
      <c r="A1938" s="100">
        <v>1937</v>
      </c>
      <c r="B1938" s="101" t="s">
        <v>11191</v>
      </c>
      <c r="C1938" s="101" t="s">
        <v>11192</v>
      </c>
      <c r="D1938" s="101" t="s">
        <v>143</v>
      </c>
      <c r="E1938" s="101" t="s">
        <v>659</v>
      </c>
      <c r="F1938" s="101" t="s">
        <v>119</v>
      </c>
      <c r="G1938" s="101" t="s">
        <v>11834</v>
      </c>
    </row>
    <row r="1939" spans="1:7">
      <c r="A1939" s="100">
        <v>1938</v>
      </c>
      <c r="B1939" s="101" t="s">
        <v>12600</v>
      </c>
      <c r="C1939" s="101" t="s">
        <v>12601</v>
      </c>
      <c r="D1939" s="101" t="s">
        <v>139</v>
      </c>
      <c r="E1939" s="101" t="s">
        <v>227</v>
      </c>
      <c r="F1939" s="101" t="s">
        <v>119</v>
      </c>
      <c r="G1939" s="101" t="s">
        <v>5848</v>
      </c>
    </row>
    <row r="1940" spans="1:7">
      <c r="A1940" s="100">
        <v>1939</v>
      </c>
      <c r="B1940" s="101" t="s">
        <v>12602</v>
      </c>
      <c r="C1940" s="101" t="s">
        <v>12603</v>
      </c>
      <c r="D1940" s="101" t="s">
        <v>139</v>
      </c>
      <c r="E1940" s="101" t="s">
        <v>227</v>
      </c>
      <c r="F1940" s="101" t="s">
        <v>119</v>
      </c>
      <c r="G1940" s="101" t="s">
        <v>5848</v>
      </c>
    </row>
    <row r="1941" spans="1:7">
      <c r="A1941" s="100">
        <v>1940</v>
      </c>
      <c r="B1941" s="101" t="s">
        <v>1815</v>
      </c>
      <c r="C1941" s="101" t="s">
        <v>1816</v>
      </c>
      <c r="D1941" s="101" t="s">
        <v>139</v>
      </c>
      <c r="E1941" s="101" t="s">
        <v>227</v>
      </c>
      <c r="F1941" s="101" t="s">
        <v>119</v>
      </c>
      <c r="G1941" s="101" t="s">
        <v>5848</v>
      </c>
    </row>
    <row r="1942" spans="1:7">
      <c r="A1942" s="100">
        <v>1941</v>
      </c>
      <c r="B1942" s="101" t="s">
        <v>7392</v>
      </c>
      <c r="C1942" s="101" t="s">
        <v>7393</v>
      </c>
      <c r="D1942" s="101" t="s">
        <v>126</v>
      </c>
      <c r="E1942" s="101" t="s">
        <v>1139</v>
      </c>
      <c r="F1942" s="101" t="s">
        <v>119</v>
      </c>
      <c r="G1942" s="101" t="s">
        <v>10956</v>
      </c>
    </row>
    <row r="1943" spans="1:7">
      <c r="A1943" s="100">
        <v>1942</v>
      </c>
      <c r="B1943" s="101" t="s">
        <v>12604</v>
      </c>
      <c r="C1943" s="101" t="s">
        <v>12605</v>
      </c>
      <c r="D1943" s="101" t="s">
        <v>139</v>
      </c>
      <c r="E1943" s="101" t="s">
        <v>227</v>
      </c>
      <c r="F1943" s="101" t="s">
        <v>119</v>
      </c>
      <c r="G1943" s="101" t="s">
        <v>10956</v>
      </c>
    </row>
    <row r="1944" spans="1:7">
      <c r="A1944" s="100">
        <v>1943</v>
      </c>
      <c r="B1944" s="101" t="s">
        <v>1817</v>
      </c>
      <c r="C1944" s="101" t="s">
        <v>1818</v>
      </c>
      <c r="D1944" s="101" t="s">
        <v>122</v>
      </c>
      <c r="E1944" s="101" t="s">
        <v>443</v>
      </c>
      <c r="F1944" s="101" t="s">
        <v>119</v>
      </c>
      <c r="G1944" s="101" t="s">
        <v>5848</v>
      </c>
    </row>
    <row r="1945" spans="1:7">
      <c r="A1945" s="100">
        <v>1944</v>
      </c>
      <c r="B1945" s="101" t="s">
        <v>1819</v>
      </c>
      <c r="C1945" s="101" t="s">
        <v>1820</v>
      </c>
      <c r="D1945" s="101" t="s">
        <v>143</v>
      </c>
      <c r="E1945" s="101" t="s">
        <v>586</v>
      </c>
      <c r="F1945" s="101" t="s">
        <v>119</v>
      </c>
      <c r="G1945" s="101" t="s">
        <v>5848</v>
      </c>
    </row>
    <row r="1946" spans="1:7">
      <c r="A1946" s="100">
        <v>1945</v>
      </c>
      <c r="B1946" s="101" t="s">
        <v>1821</v>
      </c>
      <c r="C1946" s="101" t="s">
        <v>1822</v>
      </c>
      <c r="D1946" s="101" t="s">
        <v>165</v>
      </c>
      <c r="E1946" s="101" t="s">
        <v>8228</v>
      </c>
      <c r="F1946" s="101" t="s">
        <v>119</v>
      </c>
      <c r="G1946" s="101" t="s">
        <v>5848</v>
      </c>
    </row>
    <row r="1947" spans="1:7">
      <c r="A1947" s="100">
        <v>1946</v>
      </c>
      <c r="B1947" s="101" t="s">
        <v>12606</v>
      </c>
      <c r="C1947" s="101" t="s">
        <v>12607</v>
      </c>
      <c r="D1947" s="101" t="s">
        <v>139</v>
      </c>
      <c r="E1947" s="101" t="s">
        <v>227</v>
      </c>
      <c r="F1947" s="101" t="s">
        <v>119</v>
      </c>
      <c r="G1947" s="101" t="s">
        <v>5848</v>
      </c>
    </row>
    <row r="1948" spans="1:7">
      <c r="A1948" s="100">
        <v>1947</v>
      </c>
      <c r="B1948" s="101" t="s">
        <v>12608</v>
      </c>
      <c r="C1948" s="101" t="s">
        <v>12609</v>
      </c>
      <c r="D1948" s="101" t="s">
        <v>139</v>
      </c>
      <c r="E1948" s="101" t="s">
        <v>227</v>
      </c>
      <c r="F1948" s="101" t="s">
        <v>119</v>
      </c>
      <c r="G1948" s="101" t="s">
        <v>5848</v>
      </c>
    </row>
    <row r="1949" spans="1:7">
      <c r="A1949" s="100">
        <v>1948</v>
      </c>
      <c r="B1949" s="101" t="s">
        <v>11193</v>
      </c>
      <c r="C1949" s="101" t="s">
        <v>11194</v>
      </c>
      <c r="D1949" s="101" t="s">
        <v>117</v>
      </c>
      <c r="E1949" s="101" t="s">
        <v>448</v>
      </c>
      <c r="F1949" s="101" t="s">
        <v>119</v>
      </c>
      <c r="G1949" s="101" t="s">
        <v>11834</v>
      </c>
    </row>
    <row r="1950" spans="1:7">
      <c r="A1950" s="100">
        <v>1949</v>
      </c>
      <c r="B1950" s="101" t="s">
        <v>1824</v>
      </c>
      <c r="C1950" s="101" t="s">
        <v>1825</v>
      </c>
      <c r="D1950" s="101" t="s">
        <v>122</v>
      </c>
      <c r="E1950" s="101" t="s">
        <v>451</v>
      </c>
      <c r="F1950" s="101" t="s">
        <v>136</v>
      </c>
      <c r="G1950" s="101" t="s">
        <v>5848</v>
      </c>
    </row>
    <row r="1951" spans="1:7">
      <c r="A1951" s="100">
        <v>1950</v>
      </c>
      <c r="B1951" s="101" t="s">
        <v>7394</v>
      </c>
      <c r="C1951" s="101" t="s">
        <v>7395</v>
      </c>
      <c r="D1951" s="101" t="s">
        <v>126</v>
      </c>
      <c r="E1951" s="101" t="s">
        <v>459</v>
      </c>
      <c r="F1951" s="101" t="s">
        <v>119</v>
      </c>
      <c r="G1951" s="101" t="s">
        <v>10956</v>
      </c>
    </row>
    <row r="1952" spans="1:7">
      <c r="A1952" s="100">
        <v>1951</v>
      </c>
      <c r="B1952" s="101" t="s">
        <v>11195</v>
      </c>
      <c r="C1952" s="101" t="s">
        <v>11196</v>
      </c>
      <c r="D1952" s="101" t="s">
        <v>122</v>
      </c>
      <c r="E1952" s="101" t="s">
        <v>436</v>
      </c>
      <c r="F1952" s="101" t="s">
        <v>119</v>
      </c>
      <c r="G1952" s="101" t="s">
        <v>11834</v>
      </c>
    </row>
    <row r="1953" spans="1:7">
      <c r="A1953" s="100">
        <v>1952</v>
      </c>
      <c r="B1953" s="101" t="s">
        <v>7396</v>
      </c>
      <c r="C1953" s="101" t="s">
        <v>7397</v>
      </c>
      <c r="D1953" s="101" t="s">
        <v>165</v>
      </c>
      <c r="E1953" s="101" t="s">
        <v>285</v>
      </c>
      <c r="F1953" s="101" t="s">
        <v>119</v>
      </c>
      <c r="G1953" s="101" t="s">
        <v>10956</v>
      </c>
    </row>
    <row r="1954" spans="1:7">
      <c r="A1954" s="100">
        <v>1953</v>
      </c>
      <c r="B1954" s="101" t="s">
        <v>7398</v>
      </c>
      <c r="C1954" s="101" t="s">
        <v>7399</v>
      </c>
      <c r="D1954" s="101" t="s">
        <v>117</v>
      </c>
      <c r="E1954" s="101" t="s">
        <v>3337</v>
      </c>
      <c r="F1954" s="101" t="s">
        <v>119</v>
      </c>
      <c r="G1954" s="101" t="s">
        <v>10956</v>
      </c>
    </row>
    <row r="1955" spans="1:7">
      <c r="A1955" s="100">
        <v>1954</v>
      </c>
      <c r="B1955" s="101" t="s">
        <v>7400</v>
      </c>
      <c r="C1955" s="101" t="s">
        <v>7401</v>
      </c>
      <c r="D1955" s="101" t="s">
        <v>126</v>
      </c>
      <c r="E1955" s="101" t="s">
        <v>197</v>
      </c>
      <c r="F1955" s="101" t="s">
        <v>119</v>
      </c>
      <c r="G1955" s="101" t="s">
        <v>10956</v>
      </c>
    </row>
    <row r="1956" spans="1:7">
      <c r="A1956" s="100">
        <v>1955</v>
      </c>
      <c r="B1956" s="101" t="s">
        <v>1826</v>
      </c>
      <c r="C1956" s="101" t="s">
        <v>1827</v>
      </c>
      <c r="D1956" s="101" t="s">
        <v>139</v>
      </c>
      <c r="E1956" s="101" t="s">
        <v>181</v>
      </c>
      <c r="F1956" s="101" t="s">
        <v>288</v>
      </c>
      <c r="G1956" s="101" t="s">
        <v>5848</v>
      </c>
    </row>
    <row r="1957" spans="1:7">
      <c r="A1957" s="100">
        <v>1956</v>
      </c>
      <c r="B1957" s="101" t="s">
        <v>1828</v>
      </c>
      <c r="C1957" s="101" t="s">
        <v>1829</v>
      </c>
      <c r="D1957" s="101" t="s">
        <v>234</v>
      </c>
      <c r="E1957" s="101" t="s">
        <v>1249</v>
      </c>
      <c r="F1957" s="101" t="s">
        <v>341</v>
      </c>
      <c r="G1957" s="101" t="s">
        <v>5848</v>
      </c>
    </row>
    <row r="1958" spans="1:7">
      <c r="A1958" s="100">
        <v>1957</v>
      </c>
      <c r="B1958" s="101" t="s">
        <v>1830</v>
      </c>
      <c r="C1958" s="101" t="s">
        <v>1831</v>
      </c>
      <c r="D1958" s="101" t="s">
        <v>126</v>
      </c>
      <c r="E1958" s="101" t="s">
        <v>1548</v>
      </c>
      <c r="F1958" s="101" t="s">
        <v>238</v>
      </c>
      <c r="G1958" s="101" t="s">
        <v>5848</v>
      </c>
    </row>
    <row r="1959" spans="1:7">
      <c r="A1959" s="100">
        <v>1958</v>
      </c>
      <c r="B1959" s="101" t="s">
        <v>7402</v>
      </c>
      <c r="C1959" s="101" t="s">
        <v>7403</v>
      </c>
      <c r="D1959" s="101" t="s">
        <v>165</v>
      </c>
      <c r="E1959" s="101" t="s">
        <v>417</v>
      </c>
      <c r="F1959" s="101" t="s">
        <v>119</v>
      </c>
      <c r="G1959" s="101" t="s">
        <v>10956</v>
      </c>
    </row>
    <row r="1960" spans="1:7">
      <c r="A1960" s="100">
        <v>1959</v>
      </c>
      <c r="B1960" s="101" t="s">
        <v>7404</v>
      </c>
      <c r="C1960" s="101" t="s">
        <v>7405</v>
      </c>
      <c r="D1960" s="101" t="s">
        <v>126</v>
      </c>
      <c r="E1960" s="101" t="s">
        <v>159</v>
      </c>
      <c r="F1960" s="101" t="s">
        <v>119</v>
      </c>
      <c r="G1960" s="101" t="s">
        <v>10956</v>
      </c>
    </row>
    <row r="1961" spans="1:7">
      <c r="A1961" s="100">
        <v>1960</v>
      </c>
      <c r="B1961" s="101" t="s">
        <v>1832</v>
      </c>
      <c r="C1961" s="101" t="s">
        <v>1833</v>
      </c>
      <c r="D1961" s="101" t="s">
        <v>122</v>
      </c>
      <c r="E1961" s="101" t="s">
        <v>135</v>
      </c>
      <c r="F1961" s="101" t="s">
        <v>119</v>
      </c>
      <c r="G1961" s="101" t="s">
        <v>5848</v>
      </c>
    </row>
    <row r="1962" spans="1:7">
      <c r="A1962" s="100">
        <v>1961</v>
      </c>
      <c r="B1962" s="101" t="s">
        <v>1834</v>
      </c>
      <c r="C1962" s="101" t="s">
        <v>1835</v>
      </c>
      <c r="D1962" s="101" t="s">
        <v>151</v>
      </c>
      <c r="E1962" s="101" t="s">
        <v>208</v>
      </c>
      <c r="F1962" s="101" t="s">
        <v>119</v>
      </c>
      <c r="G1962" s="101" t="s">
        <v>5848</v>
      </c>
    </row>
    <row r="1963" spans="1:7">
      <c r="A1963" s="100">
        <v>1962</v>
      </c>
      <c r="B1963" s="101" t="s">
        <v>1836</v>
      </c>
      <c r="C1963" s="101" t="s">
        <v>1837</v>
      </c>
      <c r="D1963" s="101" t="s">
        <v>143</v>
      </c>
      <c r="E1963" s="101" t="s">
        <v>144</v>
      </c>
      <c r="F1963" s="101" t="s">
        <v>119</v>
      </c>
      <c r="G1963" s="101" t="s">
        <v>5848</v>
      </c>
    </row>
    <row r="1964" spans="1:7">
      <c r="A1964" s="100">
        <v>1963</v>
      </c>
      <c r="B1964" s="101" t="s">
        <v>7406</v>
      </c>
      <c r="C1964" s="101" t="s">
        <v>7407</v>
      </c>
      <c r="D1964" s="101" t="s">
        <v>165</v>
      </c>
      <c r="E1964" s="101" t="s">
        <v>353</v>
      </c>
      <c r="F1964" s="101" t="s">
        <v>119</v>
      </c>
      <c r="G1964" s="101" t="s">
        <v>10956</v>
      </c>
    </row>
    <row r="1965" spans="1:7">
      <c r="A1965" s="100">
        <v>1964</v>
      </c>
      <c r="B1965" s="101" t="s">
        <v>7408</v>
      </c>
      <c r="C1965" s="101" t="s">
        <v>7409</v>
      </c>
      <c r="D1965" s="101" t="s">
        <v>117</v>
      </c>
      <c r="E1965" s="101" t="s">
        <v>499</v>
      </c>
      <c r="F1965" s="101" t="s">
        <v>119</v>
      </c>
      <c r="G1965" s="101" t="s">
        <v>10956</v>
      </c>
    </row>
    <row r="1966" spans="1:7">
      <c r="A1966" s="100">
        <v>1965</v>
      </c>
      <c r="B1966" s="101" t="s">
        <v>12610</v>
      </c>
      <c r="C1966" s="101" t="s">
        <v>7410</v>
      </c>
      <c r="D1966" s="101" t="s">
        <v>117</v>
      </c>
      <c r="E1966" s="101" t="s">
        <v>3337</v>
      </c>
      <c r="F1966" s="101" t="s">
        <v>119</v>
      </c>
      <c r="G1966" s="101" t="s">
        <v>10956</v>
      </c>
    </row>
    <row r="1967" spans="1:7">
      <c r="A1967" s="100">
        <v>1966</v>
      </c>
      <c r="B1967" s="101" t="s">
        <v>7411</v>
      </c>
      <c r="C1967" s="101" t="s">
        <v>7412</v>
      </c>
      <c r="D1967" s="101" t="s">
        <v>117</v>
      </c>
      <c r="E1967" s="101" t="s">
        <v>214</v>
      </c>
      <c r="F1967" s="101" t="s">
        <v>119</v>
      </c>
      <c r="G1967" s="101" t="s">
        <v>10956</v>
      </c>
    </row>
    <row r="1968" spans="1:7">
      <c r="A1968" s="100">
        <v>1967</v>
      </c>
      <c r="B1968" s="101" t="s">
        <v>12611</v>
      </c>
      <c r="C1968" s="101" t="s">
        <v>12612</v>
      </c>
      <c r="D1968" s="101" t="s">
        <v>117</v>
      </c>
      <c r="E1968" s="101" t="s">
        <v>205</v>
      </c>
      <c r="F1968" s="101" t="s">
        <v>119</v>
      </c>
      <c r="G1968" s="101" t="s">
        <v>5848</v>
      </c>
    </row>
    <row r="1969" spans="1:7">
      <c r="A1969" s="100">
        <v>1968</v>
      </c>
      <c r="B1969" s="101" t="s">
        <v>7413</v>
      </c>
      <c r="C1969" s="101" t="s">
        <v>7414</v>
      </c>
      <c r="D1969" s="101" t="s">
        <v>117</v>
      </c>
      <c r="E1969" s="101" t="s">
        <v>367</v>
      </c>
      <c r="F1969" s="101" t="s">
        <v>119</v>
      </c>
      <c r="G1969" s="101" t="s">
        <v>10956</v>
      </c>
    </row>
    <row r="1970" spans="1:7">
      <c r="A1970" s="100">
        <v>1969</v>
      </c>
      <c r="B1970" s="101" t="s">
        <v>11197</v>
      </c>
      <c r="C1970" s="101" t="s">
        <v>12613</v>
      </c>
      <c r="D1970" s="101" t="s">
        <v>139</v>
      </c>
      <c r="E1970" s="101" t="s">
        <v>185</v>
      </c>
      <c r="F1970" s="101" t="s">
        <v>119</v>
      </c>
      <c r="G1970" s="101" t="s">
        <v>11834</v>
      </c>
    </row>
    <row r="1971" spans="1:7">
      <c r="A1971" s="100">
        <v>1970</v>
      </c>
      <c r="B1971" s="101" t="s">
        <v>1838</v>
      </c>
      <c r="C1971" s="101" t="s">
        <v>12614</v>
      </c>
      <c r="D1971" s="101" t="s">
        <v>139</v>
      </c>
      <c r="E1971" s="101" t="s">
        <v>227</v>
      </c>
      <c r="F1971" s="101" t="s">
        <v>119</v>
      </c>
      <c r="G1971" s="101" t="s">
        <v>5848</v>
      </c>
    </row>
    <row r="1972" spans="1:7">
      <c r="A1972" s="100">
        <v>1971</v>
      </c>
      <c r="B1972" s="101" t="s">
        <v>1839</v>
      </c>
      <c r="C1972" s="101" t="s">
        <v>1840</v>
      </c>
      <c r="D1972" s="101" t="s">
        <v>165</v>
      </c>
      <c r="E1972" s="101" t="s">
        <v>324</v>
      </c>
      <c r="F1972" s="101" t="s">
        <v>119</v>
      </c>
      <c r="G1972" s="101" t="s">
        <v>5848</v>
      </c>
    </row>
    <row r="1973" spans="1:7">
      <c r="A1973" s="100">
        <v>1972</v>
      </c>
      <c r="B1973" s="101" t="s">
        <v>12615</v>
      </c>
      <c r="C1973" s="101" t="s">
        <v>12616</v>
      </c>
      <c r="D1973" s="101" t="s">
        <v>139</v>
      </c>
      <c r="E1973" s="101" t="s">
        <v>227</v>
      </c>
      <c r="F1973" s="101" t="s">
        <v>119</v>
      </c>
      <c r="G1973" s="101" t="s">
        <v>5848</v>
      </c>
    </row>
    <row r="1974" spans="1:7">
      <c r="A1974" s="100">
        <v>1973</v>
      </c>
      <c r="B1974" s="101" t="s">
        <v>7415</v>
      </c>
      <c r="C1974" s="101" t="s">
        <v>7416</v>
      </c>
      <c r="D1974" s="101" t="s">
        <v>165</v>
      </c>
      <c r="E1974" s="101" t="s">
        <v>417</v>
      </c>
      <c r="F1974" s="101" t="s">
        <v>119</v>
      </c>
      <c r="G1974" s="101" t="s">
        <v>10956</v>
      </c>
    </row>
    <row r="1975" spans="1:7">
      <c r="A1975" s="100">
        <v>1974</v>
      </c>
      <c r="B1975" s="101" t="s">
        <v>1841</v>
      </c>
      <c r="C1975" s="101" t="s">
        <v>1842</v>
      </c>
      <c r="D1975" s="101" t="s">
        <v>234</v>
      </c>
      <c r="E1975" s="101" t="s">
        <v>1249</v>
      </c>
      <c r="F1975" s="101" t="s">
        <v>341</v>
      </c>
      <c r="G1975" s="101" t="s">
        <v>5848</v>
      </c>
    </row>
    <row r="1976" spans="1:7">
      <c r="A1976" s="100">
        <v>1975</v>
      </c>
      <c r="B1976" s="101" t="s">
        <v>1843</v>
      </c>
      <c r="C1976" s="101" t="s">
        <v>12617</v>
      </c>
      <c r="D1976" s="101" t="s">
        <v>139</v>
      </c>
      <c r="E1976" s="101" t="s">
        <v>273</v>
      </c>
      <c r="F1976" s="101" t="s">
        <v>119</v>
      </c>
      <c r="G1976" s="101" t="s">
        <v>5848</v>
      </c>
    </row>
    <row r="1977" spans="1:7">
      <c r="A1977" s="100">
        <v>1976</v>
      </c>
      <c r="B1977" s="101" t="s">
        <v>1844</v>
      </c>
      <c r="C1977" s="101" t="s">
        <v>1845</v>
      </c>
      <c r="D1977" s="101" t="s">
        <v>122</v>
      </c>
      <c r="E1977" s="101" t="s">
        <v>436</v>
      </c>
      <c r="F1977" s="101" t="s">
        <v>119</v>
      </c>
      <c r="G1977" s="101" t="s">
        <v>5848</v>
      </c>
    </row>
    <row r="1978" spans="1:7">
      <c r="A1978" s="100">
        <v>1977</v>
      </c>
      <c r="B1978" s="101" t="s">
        <v>1846</v>
      </c>
      <c r="C1978" s="101" t="s">
        <v>1847</v>
      </c>
      <c r="D1978" s="101" t="s">
        <v>139</v>
      </c>
      <c r="E1978" s="101" t="s">
        <v>273</v>
      </c>
      <c r="F1978" s="101" t="s">
        <v>119</v>
      </c>
      <c r="G1978" s="101" t="s">
        <v>5848</v>
      </c>
    </row>
    <row r="1979" spans="1:7">
      <c r="A1979" s="100">
        <v>1978</v>
      </c>
      <c r="B1979" s="101" t="s">
        <v>7417</v>
      </c>
      <c r="C1979" s="101" t="s">
        <v>7418</v>
      </c>
      <c r="D1979" s="101" t="s">
        <v>117</v>
      </c>
      <c r="E1979" s="101" t="s">
        <v>639</v>
      </c>
      <c r="F1979" s="101" t="s">
        <v>119</v>
      </c>
      <c r="G1979" s="101" t="s">
        <v>10956</v>
      </c>
    </row>
    <row r="1980" spans="1:7">
      <c r="A1980" s="100">
        <v>1979</v>
      </c>
      <c r="B1980" s="101" t="s">
        <v>1848</v>
      </c>
      <c r="C1980" s="101" t="s">
        <v>1849</v>
      </c>
      <c r="D1980" s="101" t="s">
        <v>139</v>
      </c>
      <c r="E1980" s="101" t="s">
        <v>273</v>
      </c>
      <c r="F1980" s="101" t="s">
        <v>119</v>
      </c>
      <c r="G1980" s="101" t="s">
        <v>5848</v>
      </c>
    </row>
    <row r="1981" spans="1:7">
      <c r="A1981" s="100">
        <v>1980</v>
      </c>
      <c r="B1981" s="101" t="s">
        <v>1850</v>
      </c>
      <c r="C1981" s="101" t="s">
        <v>1851</v>
      </c>
      <c r="D1981" s="101" t="s">
        <v>122</v>
      </c>
      <c r="E1981" s="101" t="s">
        <v>451</v>
      </c>
      <c r="F1981" s="101" t="s">
        <v>119</v>
      </c>
      <c r="G1981" s="101" t="s">
        <v>5848</v>
      </c>
    </row>
    <row r="1982" spans="1:7">
      <c r="A1982" s="100">
        <v>1981</v>
      </c>
      <c r="B1982" s="101" t="s">
        <v>7419</v>
      </c>
      <c r="C1982" s="101" t="s">
        <v>7420</v>
      </c>
      <c r="D1982" s="101" t="s">
        <v>126</v>
      </c>
      <c r="E1982" s="101" t="s">
        <v>836</v>
      </c>
      <c r="F1982" s="101" t="s">
        <v>119</v>
      </c>
      <c r="G1982" s="101" t="s">
        <v>10956</v>
      </c>
    </row>
    <row r="1983" spans="1:7">
      <c r="A1983" s="100">
        <v>1982</v>
      </c>
      <c r="B1983" s="101" t="s">
        <v>7421</v>
      </c>
      <c r="C1983" s="101" t="s">
        <v>7422</v>
      </c>
      <c r="D1983" s="101" t="s">
        <v>117</v>
      </c>
      <c r="E1983" s="101" t="s">
        <v>1341</v>
      </c>
      <c r="F1983" s="101" t="s">
        <v>119</v>
      </c>
      <c r="G1983" s="101" t="s">
        <v>10956</v>
      </c>
    </row>
    <row r="1984" spans="1:7">
      <c r="A1984" s="100">
        <v>1983</v>
      </c>
      <c r="B1984" s="101" t="s">
        <v>1852</v>
      </c>
      <c r="C1984" s="101" t="s">
        <v>1853</v>
      </c>
      <c r="D1984" s="101" t="s">
        <v>122</v>
      </c>
      <c r="E1984" s="101" t="s">
        <v>451</v>
      </c>
      <c r="F1984" s="101" t="s">
        <v>119</v>
      </c>
      <c r="G1984" s="101" t="s">
        <v>5848</v>
      </c>
    </row>
    <row r="1985" spans="1:7">
      <c r="A1985" s="100">
        <v>1984</v>
      </c>
      <c r="B1985" s="101" t="s">
        <v>7423</v>
      </c>
      <c r="C1985" s="101" t="s">
        <v>7424</v>
      </c>
      <c r="D1985" s="101" t="s">
        <v>165</v>
      </c>
      <c r="E1985" s="101" t="s">
        <v>166</v>
      </c>
      <c r="F1985" s="101" t="s">
        <v>119</v>
      </c>
      <c r="G1985" s="101" t="s">
        <v>10956</v>
      </c>
    </row>
    <row r="1986" spans="1:7">
      <c r="A1986" s="100">
        <v>1985</v>
      </c>
      <c r="B1986" s="101" t="s">
        <v>1854</v>
      </c>
      <c r="C1986" s="101" t="s">
        <v>1855</v>
      </c>
      <c r="D1986" s="101" t="s">
        <v>122</v>
      </c>
      <c r="E1986" s="101" t="s">
        <v>436</v>
      </c>
      <c r="F1986" s="101" t="s">
        <v>119</v>
      </c>
      <c r="G1986" s="101" t="s">
        <v>5848</v>
      </c>
    </row>
    <row r="1987" spans="1:7">
      <c r="A1987" s="100">
        <v>1986</v>
      </c>
      <c r="B1987" s="101" t="s">
        <v>7425</v>
      </c>
      <c r="C1987" s="101" t="s">
        <v>12618</v>
      </c>
      <c r="D1987" s="101" t="s">
        <v>139</v>
      </c>
      <c r="E1987" s="101" t="s">
        <v>140</v>
      </c>
      <c r="F1987" s="101" t="s">
        <v>119</v>
      </c>
      <c r="G1987" s="101" t="s">
        <v>10956</v>
      </c>
    </row>
    <row r="1988" spans="1:7">
      <c r="A1988" s="100">
        <v>1987</v>
      </c>
      <c r="B1988" s="101" t="s">
        <v>12619</v>
      </c>
      <c r="C1988" s="101" t="s">
        <v>12620</v>
      </c>
      <c r="D1988" s="101" t="s">
        <v>139</v>
      </c>
      <c r="E1988" s="101" t="s">
        <v>227</v>
      </c>
      <c r="F1988" s="101" t="s">
        <v>119</v>
      </c>
      <c r="G1988" s="101" t="s">
        <v>5848</v>
      </c>
    </row>
    <row r="1989" spans="1:7">
      <c r="A1989" s="100">
        <v>1988</v>
      </c>
      <c r="B1989" s="101" t="s">
        <v>1856</v>
      </c>
      <c r="C1989" s="101" t="s">
        <v>1857</v>
      </c>
      <c r="D1989" s="101" t="s">
        <v>139</v>
      </c>
      <c r="E1989" s="101" t="s">
        <v>227</v>
      </c>
      <c r="F1989" s="101" t="s">
        <v>119</v>
      </c>
      <c r="G1989" s="101" t="s">
        <v>5848</v>
      </c>
    </row>
    <row r="1990" spans="1:7">
      <c r="A1990" s="100">
        <v>1989</v>
      </c>
      <c r="B1990" s="101" t="s">
        <v>7426</v>
      </c>
      <c r="C1990" s="101" t="s">
        <v>7427</v>
      </c>
      <c r="D1990" s="101" t="s">
        <v>117</v>
      </c>
      <c r="E1990" s="101" t="s">
        <v>1277</v>
      </c>
      <c r="F1990" s="101" t="s">
        <v>119</v>
      </c>
      <c r="G1990" s="101" t="s">
        <v>10956</v>
      </c>
    </row>
    <row r="1991" spans="1:7">
      <c r="A1991" s="100">
        <v>1990</v>
      </c>
      <c r="B1991" s="101" t="s">
        <v>7428</v>
      </c>
      <c r="C1991" s="101" t="s">
        <v>7429</v>
      </c>
      <c r="D1991" s="101" t="s">
        <v>117</v>
      </c>
      <c r="E1991" s="101" t="s">
        <v>205</v>
      </c>
      <c r="F1991" s="101" t="s">
        <v>119</v>
      </c>
      <c r="G1991" s="101" t="s">
        <v>10956</v>
      </c>
    </row>
    <row r="1992" spans="1:7">
      <c r="A1992" s="100">
        <v>1991</v>
      </c>
      <c r="B1992" s="101" t="s">
        <v>1858</v>
      </c>
      <c r="C1992" s="101" t="s">
        <v>1859</v>
      </c>
      <c r="D1992" s="101" t="s">
        <v>122</v>
      </c>
      <c r="E1992" s="101" t="s">
        <v>436</v>
      </c>
      <c r="F1992" s="101" t="s">
        <v>119</v>
      </c>
      <c r="G1992" s="101" t="s">
        <v>5848</v>
      </c>
    </row>
    <row r="1993" spans="1:7">
      <c r="A1993" s="100">
        <v>1992</v>
      </c>
      <c r="B1993" s="101" t="s">
        <v>11198</v>
      </c>
      <c r="C1993" s="101" t="s">
        <v>11199</v>
      </c>
      <c r="D1993" s="101" t="s">
        <v>122</v>
      </c>
      <c r="E1993" s="101" t="s">
        <v>436</v>
      </c>
      <c r="F1993" s="101" t="s">
        <v>119</v>
      </c>
      <c r="G1993" s="101" t="s">
        <v>11834</v>
      </c>
    </row>
    <row r="1994" spans="1:7">
      <c r="A1994" s="100">
        <v>1993</v>
      </c>
      <c r="B1994" s="101" t="s">
        <v>12621</v>
      </c>
      <c r="C1994" s="101" t="s">
        <v>12622</v>
      </c>
      <c r="D1994" s="101" t="s">
        <v>139</v>
      </c>
      <c r="E1994" s="101" t="s">
        <v>227</v>
      </c>
      <c r="F1994" s="101" t="s">
        <v>119</v>
      </c>
      <c r="G1994" s="101" t="s">
        <v>5848</v>
      </c>
    </row>
    <row r="1995" spans="1:7">
      <c r="A1995" s="100">
        <v>1994</v>
      </c>
      <c r="B1995" s="101" t="s">
        <v>1860</v>
      </c>
      <c r="C1995" s="101" t="s">
        <v>1861</v>
      </c>
      <c r="D1995" s="101" t="s">
        <v>139</v>
      </c>
      <c r="E1995" s="101" t="s">
        <v>227</v>
      </c>
      <c r="F1995" s="101" t="s">
        <v>119</v>
      </c>
      <c r="G1995" s="101" t="s">
        <v>5848</v>
      </c>
    </row>
    <row r="1996" spans="1:7">
      <c r="A1996" s="100">
        <v>1995</v>
      </c>
      <c r="B1996" s="101" t="s">
        <v>1862</v>
      </c>
      <c r="C1996" s="101" t="s">
        <v>1863</v>
      </c>
      <c r="D1996" s="101" t="s">
        <v>139</v>
      </c>
      <c r="E1996" s="101" t="s">
        <v>690</v>
      </c>
      <c r="F1996" s="101" t="s">
        <v>119</v>
      </c>
      <c r="G1996" s="101" t="s">
        <v>5848</v>
      </c>
    </row>
    <row r="1997" spans="1:7">
      <c r="A1997" s="100">
        <v>1996</v>
      </c>
      <c r="B1997" s="101" t="s">
        <v>1864</v>
      </c>
      <c r="C1997" s="101" t="s">
        <v>1865</v>
      </c>
      <c r="D1997" s="101" t="s">
        <v>139</v>
      </c>
      <c r="E1997" s="101" t="s">
        <v>227</v>
      </c>
      <c r="F1997" s="101" t="s">
        <v>119</v>
      </c>
      <c r="G1997" s="101" t="s">
        <v>5848</v>
      </c>
    </row>
    <row r="1998" spans="1:7">
      <c r="A1998" s="100">
        <v>1997</v>
      </c>
      <c r="B1998" s="101" t="s">
        <v>1866</v>
      </c>
      <c r="C1998" s="101" t="s">
        <v>1867</v>
      </c>
      <c r="D1998" s="101" t="s">
        <v>139</v>
      </c>
      <c r="E1998" s="101" t="s">
        <v>227</v>
      </c>
      <c r="F1998" s="101" t="s">
        <v>119</v>
      </c>
      <c r="G1998" s="101" t="s">
        <v>5848</v>
      </c>
    </row>
    <row r="1999" spans="1:7">
      <c r="A1999" s="100">
        <v>1998</v>
      </c>
      <c r="B1999" s="101" t="s">
        <v>1868</v>
      </c>
      <c r="C1999" s="101" t="s">
        <v>12623</v>
      </c>
      <c r="D1999" s="101" t="s">
        <v>139</v>
      </c>
      <c r="E1999" s="101" t="s">
        <v>227</v>
      </c>
      <c r="F1999" s="101" t="s">
        <v>119</v>
      </c>
      <c r="G1999" s="101" t="s">
        <v>5848</v>
      </c>
    </row>
    <row r="2000" spans="1:7">
      <c r="A2000" s="100">
        <v>1999</v>
      </c>
      <c r="B2000" s="101" t="s">
        <v>7430</v>
      </c>
      <c r="C2000" s="101" t="s">
        <v>12624</v>
      </c>
      <c r="D2000" s="101" t="s">
        <v>117</v>
      </c>
      <c r="E2000" s="101" t="s">
        <v>639</v>
      </c>
      <c r="F2000" s="101" t="s">
        <v>119</v>
      </c>
      <c r="G2000" s="101" t="s">
        <v>10956</v>
      </c>
    </row>
    <row r="2001" spans="1:7">
      <c r="A2001" s="100">
        <v>2000</v>
      </c>
      <c r="B2001" s="101" t="s">
        <v>12625</v>
      </c>
      <c r="C2001" s="101" t="s">
        <v>12626</v>
      </c>
      <c r="D2001" s="101" t="s">
        <v>139</v>
      </c>
      <c r="E2001" s="101" t="s">
        <v>227</v>
      </c>
      <c r="F2001" s="101" t="s">
        <v>119</v>
      </c>
      <c r="G2001" s="101" t="s">
        <v>5848</v>
      </c>
    </row>
    <row r="2002" spans="1:7">
      <c r="A2002" s="100">
        <v>2001</v>
      </c>
      <c r="B2002" s="101" t="s">
        <v>1869</v>
      </c>
      <c r="C2002" s="101" t="s">
        <v>1870</v>
      </c>
      <c r="D2002" s="101" t="s">
        <v>139</v>
      </c>
      <c r="E2002" s="101" t="s">
        <v>178</v>
      </c>
      <c r="F2002" s="101" t="s">
        <v>119</v>
      </c>
      <c r="G2002" s="101" t="s">
        <v>5848</v>
      </c>
    </row>
    <row r="2003" spans="1:7">
      <c r="A2003" s="100">
        <v>2002</v>
      </c>
      <c r="B2003" s="101" t="s">
        <v>1871</v>
      </c>
      <c r="C2003" s="101" t="s">
        <v>1872</v>
      </c>
      <c r="D2003" s="101" t="s">
        <v>139</v>
      </c>
      <c r="E2003" s="101" t="s">
        <v>354</v>
      </c>
      <c r="F2003" s="101" t="s">
        <v>119</v>
      </c>
      <c r="G2003" s="101" t="s">
        <v>5848</v>
      </c>
    </row>
    <row r="2004" spans="1:7">
      <c r="A2004" s="100">
        <v>2003</v>
      </c>
      <c r="B2004" s="101" t="s">
        <v>1873</v>
      </c>
      <c r="C2004" s="101" t="s">
        <v>1874</v>
      </c>
      <c r="D2004" s="101" t="s">
        <v>234</v>
      </c>
      <c r="E2004" s="101" t="s">
        <v>280</v>
      </c>
      <c r="F2004" s="101" t="s">
        <v>119</v>
      </c>
      <c r="G2004" s="101" t="s">
        <v>5848</v>
      </c>
    </row>
    <row r="2005" spans="1:7">
      <c r="A2005" s="100">
        <v>2004</v>
      </c>
      <c r="B2005" s="101" t="s">
        <v>12627</v>
      </c>
      <c r="C2005" s="101" t="s">
        <v>12628</v>
      </c>
      <c r="D2005" s="101" t="s">
        <v>122</v>
      </c>
      <c r="E2005" s="101" t="s">
        <v>135</v>
      </c>
      <c r="F2005" s="101" t="s">
        <v>136</v>
      </c>
      <c r="G2005" s="101" t="s">
        <v>5848</v>
      </c>
    </row>
    <row r="2006" spans="1:7">
      <c r="A2006" s="100">
        <v>2005</v>
      </c>
      <c r="B2006" s="101" t="s">
        <v>1875</v>
      </c>
      <c r="C2006" s="101" t="s">
        <v>1876</v>
      </c>
      <c r="D2006" s="101" t="s">
        <v>139</v>
      </c>
      <c r="E2006" s="101" t="s">
        <v>690</v>
      </c>
      <c r="F2006" s="101" t="s">
        <v>119</v>
      </c>
      <c r="G2006" s="101" t="s">
        <v>5848</v>
      </c>
    </row>
    <row r="2007" spans="1:7">
      <c r="A2007" s="100">
        <v>2006</v>
      </c>
      <c r="B2007" s="101" t="s">
        <v>11200</v>
      </c>
      <c r="C2007" s="101" t="s">
        <v>12629</v>
      </c>
      <c r="D2007" s="101" t="s">
        <v>139</v>
      </c>
      <c r="E2007" s="101" t="s">
        <v>185</v>
      </c>
      <c r="F2007" s="101" t="s">
        <v>119</v>
      </c>
      <c r="G2007" s="101" t="s">
        <v>11834</v>
      </c>
    </row>
    <row r="2008" spans="1:7">
      <c r="A2008" s="100">
        <v>2007</v>
      </c>
      <c r="B2008" s="101" t="s">
        <v>7431</v>
      </c>
      <c r="C2008" s="101" t="s">
        <v>7432</v>
      </c>
      <c r="D2008" s="101" t="s">
        <v>165</v>
      </c>
      <c r="E2008" s="101" t="s">
        <v>324</v>
      </c>
      <c r="F2008" s="101" t="s">
        <v>119</v>
      </c>
      <c r="G2008" s="101" t="s">
        <v>10956</v>
      </c>
    </row>
    <row r="2009" spans="1:7">
      <c r="A2009" s="100">
        <v>2008</v>
      </c>
      <c r="B2009" s="101" t="s">
        <v>1877</v>
      </c>
      <c r="C2009" s="101" t="s">
        <v>1878</v>
      </c>
      <c r="D2009" s="101" t="s">
        <v>122</v>
      </c>
      <c r="E2009" s="101" t="s">
        <v>135</v>
      </c>
      <c r="F2009" s="101" t="s">
        <v>136</v>
      </c>
      <c r="G2009" s="101" t="s">
        <v>5848</v>
      </c>
    </row>
    <row r="2010" spans="1:7">
      <c r="A2010" s="100">
        <v>2009</v>
      </c>
      <c r="B2010" s="101" t="s">
        <v>11201</v>
      </c>
      <c r="C2010" s="101" t="s">
        <v>12630</v>
      </c>
      <c r="D2010" s="101" t="s">
        <v>139</v>
      </c>
      <c r="E2010" s="101" t="s">
        <v>273</v>
      </c>
      <c r="F2010" s="101" t="s">
        <v>119</v>
      </c>
      <c r="G2010" s="101" t="s">
        <v>11834</v>
      </c>
    </row>
    <row r="2011" spans="1:7">
      <c r="A2011" s="100">
        <v>2010</v>
      </c>
      <c r="B2011" s="101" t="s">
        <v>1879</v>
      </c>
      <c r="C2011" s="101" t="s">
        <v>1880</v>
      </c>
      <c r="D2011" s="101" t="s">
        <v>143</v>
      </c>
      <c r="E2011" s="101" t="s">
        <v>589</v>
      </c>
      <c r="F2011" s="101" t="s">
        <v>119</v>
      </c>
      <c r="G2011" s="101" t="s">
        <v>5848</v>
      </c>
    </row>
    <row r="2012" spans="1:7">
      <c r="A2012" s="100">
        <v>2011</v>
      </c>
      <c r="B2012" s="101" t="s">
        <v>7433</v>
      </c>
      <c r="C2012" s="101" t="s">
        <v>7434</v>
      </c>
      <c r="D2012" s="101" t="s">
        <v>117</v>
      </c>
      <c r="E2012" s="101" t="s">
        <v>367</v>
      </c>
      <c r="F2012" s="101" t="s">
        <v>372</v>
      </c>
      <c r="G2012" s="101" t="s">
        <v>10956</v>
      </c>
    </row>
    <row r="2013" spans="1:7">
      <c r="A2013" s="100">
        <v>2012</v>
      </c>
      <c r="B2013" s="101" t="s">
        <v>7435</v>
      </c>
      <c r="C2013" s="101" t="s">
        <v>7436</v>
      </c>
      <c r="D2013" s="101" t="s">
        <v>139</v>
      </c>
      <c r="E2013" s="101" t="s">
        <v>181</v>
      </c>
      <c r="F2013" s="101" t="s">
        <v>119</v>
      </c>
      <c r="G2013" s="101" t="s">
        <v>10956</v>
      </c>
    </row>
    <row r="2014" spans="1:7">
      <c r="A2014" s="100">
        <v>2013</v>
      </c>
      <c r="B2014" s="101" t="s">
        <v>7437</v>
      </c>
      <c r="C2014" s="101" t="s">
        <v>7438</v>
      </c>
      <c r="D2014" s="101" t="s">
        <v>143</v>
      </c>
      <c r="E2014" s="101" t="s">
        <v>1432</v>
      </c>
      <c r="F2014" s="101" t="s">
        <v>119</v>
      </c>
      <c r="G2014" s="101" t="s">
        <v>10956</v>
      </c>
    </row>
    <row r="2015" spans="1:7">
      <c r="A2015" s="100">
        <v>2014</v>
      </c>
      <c r="B2015" s="101" t="s">
        <v>1881</v>
      </c>
      <c r="C2015" s="101" t="s">
        <v>12631</v>
      </c>
      <c r="D2015" s="101" t="s">
        <v>143</v>
      </c>
      <c r="E2015" s="101" t="s">
        <v>327</v>
      </c>
      <c r="F2015" s="101" t="s">
        <v>170</v>
      </c>
      <c r="G2015" s="101" t="s">
        <v>5848</v>
      </c>
    </row>
    <row r="2016" spans="1:7">
      <c r="A2016" s="100">
        <v>2015</v>
      </c>
      <c r="B2016" s="101" t="s">
        <v>1882</v>
      </c>
      <c r="C2016" s="101" t="s">
        <v>1883</v>
      </c>
      <c r="D2016" s="101" t="s">
        <v>139</v>
      </c>
      <c r="E2016" s="101" t="s">
        <v>227</v>
      </c>
      <c r="F2016" s="101" t="s">
        <v>119</v>
      </c>
      <c r="G2016" s="101" t="s">
        <v>5848</v>
      </c>
    </row>
    <row r="2017" spans="1:7">
      <c r="A2017" s="100">
        <v>2016</v>
      </c>
      <c r="B2017" s="101" t="s">
        <v>7439</v>
      </c>
      <c r="C2017" s="101" t="s">
        <v>7440</v>
      </c>
      <c r="D2017" s="101" t="s">
        <v>122</v>
      </c>
      <c r="E2017" s="101" t="s">
        <v>363</v>
      </c>
      <c r="F2017" s="101" t="s">
        <v>119</v>
      </c>
      <c r="G2017" s="101" t="s">
        <v>10956</v>
      </c>
    </row>
    <row r="2018" spans="1:7">
      <c r="A2018" s="100">
        <v>2017</v>
      </c>
      <c r="B2018" s="101" t="s">
        <v>7441</v>
      </c>
      <c r="C2018" s="101" t="s">
        <v>7442</v>
      </c>
      <c r="D2018" s="101" t="s">
        <v>117</v>
      </c>
      <c r="E2018" s="101" t="s">
        <v>3196</v>
      </c>
      <c r="F2018" s="101" t="s">
        <v>119</v>
      </c>
      <c r="G2018" s="101" t="s">
        <v>10956</v>
      </c>
    </row>
    <row r="2019" spans="1:7">
      <c r="A2019" s="100">
        <v>2018</v>
      </c>
      <c r="B2019" s="101" t="s">
        <v>12632</v>
      </c>
      <c r="C2019" s="101" t="s">
        <v>12633</v>
      </c>
      <c r="D2019" s="101" t="s">
        <v>139</v>
      </c>
      <c r="E2019" s="101" t="s">
        <v>227</v>
      </c>
      <c r="F2019" s="101" t="s">
        <v>119</v>
      </c>
      <c r="G2019" s="101" t="s">
        <v>5848</v>
      </c>
    </row>
    <row r="2020" spans="1:7">
      <c r="A2020" s="100">
        <v>2019</v>
      </c>
      <c r="B2020" s="101" t="s">
        <v>1884</v>
      </c>
      <c r="C2020" s="101" t="s">
        <v>1885</v>
      </c>
      <c r="D2020" s="101" t="s">
        <v>139</v>
      </c>
      <c r="E2020" s="101" t="s">
        <v>227</v>
      </c>
      <c r="F2020" s="101" t="s">
        <v>119</v>
      </c>
      <c r="G2020" s="101" t="s">
        <v>5848</v>
      </c>
    </row>
    <row r="2021" spans="1:7">
      <c r="A2021" s="100">
        <v>2020</v>
      </c>
      <c r="B2021" s="101" t="s">
        <v>1886</v>
      </c>
      <c r="C2021" s="101" t="s">
        <v>1887</v>
      </c>
      <c r="D2021" s="101" t="s">
        <v>139</v>
      </c>
      <c r="E2021" s="101" t="s">
        <v>227</v>
      </c>
      <c r="F2021" s="101" t="s">
        <v>119</v>
      </c>
      <c r="G2021" s="101" t="s">
        <v>5848</v>
      </c>
    </row>
    <row r="2022" spans="1:7">
      <c r="A2022" s="100">
        <v>2021</v>
      </c>
      <c r="B2022" s="101" t="s">
        <v>1888</v>
      </c>
      <c r="C2022" s="101" t="s">
        <v>12634</v>
      </c>
      <c r="D2022" s="101" t="s">
        <v>143</v>
      </c>
      <c r="E2022" s="101" t="s">
        <v>746</v>
      </c>
      <c r="F2022" s="101" t="s">
        <v>119</v>
      </c>
      <c r="G2022" s="101" t="s">
        <v>5848</v>
      </c>
    </row>
    <row r="2023" spans="1:7">
      <c r="A2023" s="100">
        <v>2022</v>
      </c>
      <c r="B2023" s="101" t="s">
        <v>11202</v>
      </c>
      <c r="C2023" s="101" t="s">
        <v>11203</v>
      </c>
      <c r="D2023" s="101" t="s">
        <v>122</v>
      </c>
      <c r="E2023" s="101" t="s">
        <v>377</v>
      </c>
      <c r="F2023" s="101" t="s">
        <v>119</v>
      </c>
      <c r="G2023" s="101" t="s">
        <v>11834</v>
      </c>
    </row>
    <row r="2024" spans="1:7">
      <c r="A2024" s="100">
        <v>2023</v>
      </c>
      <c r="B2024" s="101" t="s">
        <v>7443</v>
      </c>
      <c r="C2024" s="101" t="s">
        <v>7444</v>
      </c>
      <c r="D2024" s="101" t="s">
        <v>139</v>
      </c>
      <c r="E2024" s="101" t="s">
        <v>258</v>
      </c>
      <c r="F2024" s="101" t="s">
        <v>119</v>
      </c>
      <c r="G2024" s="101" t="s">
        <v>10956</v>
      </c>
    </row>
    <row r="2025" spans="1:7">
      <c r="A2025" s="100">
        <v>2024</v>
      </c>
      <c r="B2025" s="101" t="s">
        <v>7445</v>
      </c>
      <c r="C2025" s="101" t="s">
        <v>7446</v>
      </c>
      <c r="D2025" s="101" t="s">
        <v>139</v>
      </c>
      <c r="E2025" s="101" t="s">
        <v>1020</v>
      </c>
      <c r="F2025" s="101" t="s">
        <v>119</v>
      </c>
      <c r="G2025" s="101" t="s">
        <v>10956</v>
      </c>
    </row>
    <row r="2026" spans="1:7">
      <c r="A2026" s="100">
        <v>2025</v>
      </c>
      <c r="B2026" s="101" t="s">
        <v>1889</v>
      </c>
      <c r="C2026" s="101" t="s">
        <v>1890</v>
      </c>
      <c r="D2026" s="101" t="s">
        <v>165</v>
      </c>
      <c r="E2026" s="101" t="s">
        <v>353</v>
      </c>
      <c r="F2026" s="101" t="s">
        <v>119</v>
      </c>
      <c r="G2026" s="101" t="s">
        <v>5848</v>
      </c>
    </row>
    <row r="2027" spans="1:7">
      <c r="A2027" s="100">
        <v>2026</v>
      </c>
      <c r="B2027" s="101" t="s">
        <v>7447</v>
      </c>
      <c r="C2027" s="101" t="s">
        <v>7448</v>
      </c>
      <c r="D2027" s="101" t="s">
        <v>151</v>
      </c>
      <c r="E2027" s="101" t="s">
        <v>1802</v>
      </c>
      <c r="F2027" s="101" t="s">
        <v>119</v>
      </c>
      <c r="G2027" s="101" t="s">
        <v>10956</v>
      </c>
    </row>
    <row r="2028" spans="1:7">
      <c r="A2028" s="100">
        <v>2027</v>
      </c>
      <c r="B2028" s="101" t="s">
        <v>7449</v>
      </c>
      <c r="C2028" s="101" t="s">
        <v>7450</v>
      </c>
      <c r="D2028" s="101" t="s">
        <v>117</v>
      </c>
      <c r="E2028" s="101" t="s">
        <v>523</v>
      </c>
      <c r="F2028" s="101" t="s">
        <v>119</v>
      </c>
      <c r="G2028" s="101" t="s">
        <v>10956</v>
      </c>
    </row>
    <row r="2029" spans="1:7">
      <c r="A2029" s="100">
        <v>2028</v>
      </c>
      <c r="B2029" s="101" t="s">
        <v>1891</v>
      </c>
      <c r="C2029" s="101" t="s">
        <v>1892</v>
      </c>
      <c r="D2029" s="101" t="s">
        <v>139</v>
      </c>
      <c r="E2029" s="101" t="s">
        <v>185</v>
      </c>
      <c r="F2029" s="101" t="s">
        <v>119</v>
      </c>
      <c r="G2029" s="101" t="s">
        <v>5848</v>
      </c>
    </row>
    <row r="2030" spans="1:7">
      <c r="A2030" s="100">
        <v>2029</v>
      </c>
      <c r="B2030" s="101" t="s">
        <v>1893</v>
      </c>
      <c r="C2030" s="101" t="s">
        <v>1894</v>
      </c>
      <c r="D2030" s="101" t="s">
        <v>117</v>
      </c>
      <c r="E2030" s="101" t="s">
        <v>118</v>
      </c>
      <c r="F2030" s="101" t="s">
        <v>119</v>
      </c>
      <c r="G2030" s="101" t="s">
        <v>5848</v>
      </c>
    </row>
    <row r="2031" spans="1:7">
      <c r="A2031" s="100">
        <v>2030</v>
      </c>
      <c r="B2031" s="101" t="s">
        <v>7451</v>
      </c>
      <c r="C2031" s="101" t="s">
        <v>7452</v>
      </c>
      <c r="D2031" s="101" t="s">
        <v>126</v>
      </c>
      <c r="E2031" s="101" t="s">
        <v>358</v>
      </c>
      <c r="F2031" s="101" t="s">
        <v>412</v>
      </c>
      <c r="G2031" s="101" t="s">
        <v>10956</v>
      </c>
    </row>
    <row r="2032" spans="1:7">
      <c r="A2032" s="100">
        <v>2031</v>
      </c>
      <c r="B2032" s="101" t="s">
        <v>7453</v>
      </c>
      <c r="C2032" s="101" t="s">
        <v>7454</v>
      </c>
      <c r="D2032" s="101" t="s">
        <v>139</v>
      </c>
      <c r="E2032" s="101" t="s">
        <v>181</v>
      </c>
      <c r="F2032" s="101" t="s">
        <v>288</v>
      </c>
      <c r="G2032" s="101" t="s">
        <v>10956</v>
      </c>
    </row>
    <row r="2033" spans="1:7">
      <c r="A2033" s="100">
        <v>2032</v>
      </c>
      <c r="B2033" s="101" t="s">
        <v>1895</v>
      </c>
      <c r="C2033" s="101" t="s">
        <v>1896</v>
      </c>
      <c r="D2033" s="101" t="s">
        <v>126</v>
      </c>
      <c r="E2033" s="101" t="s">
        <v>836</v>
      </c>
      <c r="F2033" s="101" t="s">
        <v>119</v>
      </c>
      <c r="G2033" s="101" t="s">
        <v>5848</v>
      </c>
    </row>
    <row r="2034" spans="1:7">
      <c r="A2034" s="100">
        <v>2033</v>
      </c>
      <c r="B2034" s="101" t="s">
        <v>7455</v>
      </c>
      <c r="C2034" s="101" t="s">
        <v>7456</v>
      </c>
      <c r="D2034" s="101" t="s">
        <v>117</v>
      </c>
      <c r="E2034" s="101" t="s">
        <v>7049</v>
      </c>
      <c r="F2034" s="101" t="s">
        <v>119</v>
      </c>
      <c r="G2034" s="101" t="s">
        <v>10956</v>
      </c>
    </row>
    <row r="2035" spans="1:7">
      <c r="A2035" s="100">
        <v>2034</v>
      </c>
      <c r="B2035" s="101" t="s">
        <v>7457</v>
      </c>
      <c r="C2035" s="101" t="s">
        <v>7458</v>
      </c>
      <c r="D2035" s="101" t="s">
        <v>117</v>
      </c>
      <c r="E2035" s="101" t="s">
        <v>448</v>
      </c>
      <c r="F2035" s="101" t="s">
        <v>119</v>
      </c>
      <c r="G2035" s="101" t="s">
        <v>10956</v>
      </c>
    </row>
    <row r="2036" spans="1:7">
      <c r="A2036" s="100">
        <v>2035</v>
      </c>
      <c r="B2036" s="101" t="s">
        <v>1897</v>
      </c>
      <c r="C2036" s="101" t="s">
        <v>1898</v>
      </c>
      <c r="D2036" s="101" t="s">
        <v>143</v>
      </c>
      <c r="E2036" s="101" t="s">
        <v>327</v>
      </c>
      <c r="F2036" s="101" t="s">
        <v>119</v>
      </c>
      <c r="G2036" s="101" t="s">
        <v>5848</v>
      </c>
    </row>
    <row r="2037" spans="1:7">
      <c r="A2037" s="100">
        <v>2036</v>
      </c>
      <c r="B2037" s="101" t="s">
        <v>7459</v>
      </c>
      <c r="C2037" s="101" t="s">
        <v>7460</v>
      </c>
      <c r="D2037" s="101" t="s">
        <v>117</v>
      </c>
      <c r="E2037" s="101" t="s">
        <v>3337</v>
      </c>
      <c r="F2037" s="101" t="s">
        <v>119</v>
      </c>
      <c r="G2037" s="101" t="s">
        <v>10956</v>
      </c>
    </row>
    <row r="2038" spans="1:7">
      <c r="A2038" s="100">
        <v>2037</v>
      </c>
      <c r="B2038" s="101" t="s">
        <v>12635</v>
      </c>
      <c r="C2038" s="101" t="s">
        <v>12636</v>
      </c>
      <c r="D2038" s="101" t="s">
        <v>117</v>
      </c>
      <c r="E2038" s="101" t="s">
        <v>3337</v>
      </c>
      <c r="F2038" s="101" t="s">
        <v>119</v>
      </c>
      <c r="G2038" s="101" t="s">
        <v>10956</v>
      </c>
    </row>
    <row r="2039" spans="1:7">
      <c r="A2039" s="100">
        <v>2038</v>
      </c>
      <c r="B2039" s="101" t="s">
        <v>7461</v>
      </c>
      <c r="C2039" s="101" t="s">
        <v>7462</v>
      </c>
      <c r="D2039" s="101" t="s">
        <v>143</v>
      </c>
      <c r="E2039" s="101" t="s">
        <v>327</v>
      </c>
      <c r="F2039" s="101" t="s">
        <v>881</v>
      </c>
      <c r="G2039" s="101" t="s">
        <v>10956</v>
      </c>
    </row>
    <row r="2040" spans="1:7">
      <c r="A2040" s="100">
        <v>2039</v>
      </c>
      <c r="B2040" s="101" t="s">
        <v>7463</v>
      </c>
      <c r="C2040" s="101" t="s">
        <v>7464</v>
      </c>
      <c r="D2040" s="101" t="s">
        <v>165</v>
      </c>
      <c r="E2040" s="101" t="s">
        <v>1285</v>
      </c>
      <c r="F2040" s="101" t="s">
        <v>119</v>
      </c>
      <c r="G2040" s="101" t="s">
        <v>10956</v>
      </c>
    </row>
    <row r="2041" spans="1:7">
      <c r="A2041" s="100">
        <v>2040</v>
      </c>
      <c r="B2041" s="101" t="s">
        <v>11204</v>
      </c>
      <c r="C2041" s="101" t="s">
        <v>11205</v>
      </c>
      <c r="D2041" s="101" t="s">
        <v>117</v>
      </c>
      <c r="E2041" s="101" t="s">
        <v>448</v>
      </c>
      <c r="F2041" s="101" t="s">
        <v>119</v>
      </c>
      <c r="G2041" s="101" t="s">
        <v>11834</v>
      </c>
    </row>
    <row r="2042" spans="1:7">
      <c r="A2042" s="100">
        <v>2041</v>
      </c>
      <c r="B2042" s="101" t="s">
        <v>1899</v>
      </c>
      <c r="C2042" s="101" t="s">
        <v>1900</v>
      </c>
      <c r="D2042" s="101" t="s">
        <v>139</v>
      </c>
      <c r="E2042" s="101" t="s">
        <v>227</v>
      </c>
      <c r="F2042" s="101" t="s">
        <v>119</v>
      </c>
      <c r="G2042" s="101" t="s">
        <v>5848</v>
      </c>
    </row>
    <row r="2043" spans="1:7">
      <c r="A2043" s="100">
        <v>2042</v>
      </c>
      <c r="B2043" s="101" t="s">
        <v>7465</v>
      </c>
      <c r="C2043" s="101" t="s">
        <v>7466</v>
      </c>
      <c r="D2043" s="101" t="s">
        <v>165</v>
      </c>
      <c r="E2043" s="101" t="s">
        <v>255</v>
      </c>
      <c r="F2043" s="101" t="s">
        <v>119</v>
      </c>
      <c r="G2043" s="101" t="s">
        <v>10956</v>
      </c>
    </row>
    <row r="2044" spans="1:7">
      <c r="A2044" s="100">
        <v>2043</v>
      </c>
      <c r="B2044" s="101" t="s">
        <v>1901</v>
      </c>
      <c r="C2044" s="101" t="s">
        <v>1902</v>
      </c>
      <c r="D2044" s="101" t="s">
        <v>139</v>
      </c>
      <c r="E2044" s="101" t="s">
        <v>178</v>
      </c>
      <c r="F2044" s="101" t="s">
        <v>119</v>
      </c>
      <c r="G2044" s="101" t="s">
        <v>5848</v>
      </c>
    </row>
    <row r="2045" spans="1:7">
      <c r="A2045" s="100">
        <v>2044</v>
      </c>
      <c r="B2045" s="101" t="s">
        <v>7467</v>
      </c>
      <c r="C2045" s="101" t="s">
        <v>7468</v>
      </c>
      <c r="D2045" s="101" t="s">
        <v>139</v>
      </c>
      <c r="E2045" s="101" t="s">
        <v>258</v>
      </c>
      <c r="F2045" s="101" t="s">
        <v>119</v>
      </c>
      <c r="G2045" s="101" t="s">
        <v>10956</v>
      </c>
    </row>
    <row r="2046" spans="1:7">
      <c r="A2046" s="100">
        <v>2045</v>
      </c>
      <c r="B2046" s="101" t="s">
        <v>12637</v>
      </c>
      <c r="C2046" s="101" t="s">
        <v>12638</v>
      </c>
      <c r="D2046" s="101" t="s">
        <v>139</v>
      </c>
      <c r="E2046" s="101" t="s">
        <v>354</v>
      </c>
      <c r="F2046" s="101" t="s">
        <v>119</v>
      </c>
      <c r="G2046" s="101" t="s">
        <v>10956</v>
      </c>
    </row>
    <row r="2047" spans="1:7">
      <c r="A2047" s="100">
        <v>2046</v>
      </c>
      <c r="B2047" s="101" t="s">
        <v>1903</v>
      </c>
      <c r="C2047" s="101" t="s">
        <v>12639</v>
      </c>
      <c r="D2047" s="101" t="s">
        <v>122</v>
      </c>
      <c r="E2047" s="101" t="s">
        <v>135</v>
      </c>
      <c r="F2047" s="101" t="s">
        <v>579</v>
      </c>
      <c r="G2047" s="101" t="s">
        <v>5848</v>
      </c>
    </row>
    <row r="2048" spans="1:7">
      <c r="A2048" s="100">
        <v>2047</v>
      </c>
      <c r="B2048" s="101" t="s">
        <v>7469</v>
      </c>
      <c r="C2048" s="101" t="s">
        <v>7470</v>
      </c>
      <c r="D2048" s="101" t="s">
        <v>151</v>
      </c>
      <c r="E2048" s="101" t="s">
        <v>2497</v>
      </c>
      <c r="F2048" s="101" t="s">
        <v>119</v>
      </c>
      <c r="G2048" s="101" t="s">
        <v>10956</v>
      </c>
    </row>
    <row r="2049" spans="1:7">
      <c r="A2049" s="100">
        <v>2048</v>
      </c>
      <c r="B2049" s="101" t="s">
        <v>1904</v>
      </c>
      <c r="C2049" s="101" t="s">
        <v>1905</v>
      </c>
      <c r="D2049" s="101" t="s">
        <v>139</v>
      </c>
      <c r="E2049" s="101" t="s">
        <v>273</v>
      </c>
      <c r="F2049" s="101" t="s">
        <v>119</v>
      </c>
      <c r="G2049" s="101" t="s">
        <v>5848</v>
      </c>
    </row>
    <row r="2050" spans="1:7">
      <c r="A2050" s="100">
        <v>2049</v>
      </c>
      <c r="B2050" s="101" t="s">
        <v>1906</v>
      </c>
      <c r="C2050" s="101" t="s">
        <v>1907</v>
      </c>
      <c r="D2050" s="101" t="s">
        <v>122</v>
      </c>
      <c r="E2050" s="101" t="s">
        <v>451</v>
      </c>
      <c r="F2050" s="101" t="s">
        <v>119</v>
      </c>
      <c r="G2050" s="101" t="s">
        <v>5848</v>
      </c>
    </row>
    <row r="2051" spans="1:7">
      <c r="A2051" s="100">
        <v>2050</v>
      </c>
      <c r="B2051" s="101" t="s">
        <v>11206</v>
      </c>
      <c r="C2051" s="101" t="s">
        <v>12640</v>
      </c>
      <c r="D2051" s="101" t="s">
        <v>139</v>
      </c>
      <c r="E2051" s="101" t="s">
        <v>273</v>
      </c>
      <c r="F2051" s="101" t="s">
        <v>119</v>
      </c>
      <c r="G2051" s="101" t="s">
        <v>11834</v>
      </c>
    </row>
    <row r="2052" spans="1:7">
      <c r="A2052" s="100">
        <v>2051</v>
      </c>
      <c r="B2052" s="101" t="s">
        <v>7471</v>
      </c>
      <c r="C2052" s="101" t="s">
        <v>7472</v>
      </c>
      <c r="D2052" s="101" t="s">
        <v>139</v>
      </c>
      <c r="E2052" s="101" t="s">
        <v>3060</v>
      </c>
      <c r="F2052" s="101" t="s">
        <v>119</v>
      </c>
      <c r="G2052" s="101" t="s">
        <v>10956</v>
      </c>
    </row>
    <row r="2053" spans="1:7">
      <c r="A2053" s="100">
        <v>2052</v>
      </c>
      <c r="B2053" s="101" t="s">
        <v>1908</v>
      </c>
      <c r="C2053" s="101" t="s">
        <v>1909</v>
      </c>
      <c r="D2053" s="101" t="s">
        <v>139</v>
      </c>
      <c r="E2053" s="101" t="s">
        <v>439</v>
      </c>
      <c r="F2053" s="101" t="s">
        <v>119</v>
      </c>
      <c r="G2053" s="101" t="s">
        <v>5848</v>
      </c>
    </row>
    <row r="2054" spans="1:7">
      <c r="A2054" s="100">
        <v>2053</v>
      </c>
      <c r="B2054" s="101" t="s">
        <v>1910</v>
      </c>
      <c r="C2054" s="101" t="s">
        <v>1911</v>
      </c>
      <c r="D2054" s="101" t="s">
        <v>151</v>
      </c>
      <c r="E2054" s="101" t="s">
        <v>571</v>
      </c>
      <c r="F2054" s="101" t="s">
        <v>119</v>
      </c>
      <c r="G2054" s="101" t="s">
        <v>5848</v>
      </c>
    </row>
    <row r="2055" spans="1:7">
      <c r="A2055" s="100">
        <v>2054</v>
      </c>
      <c r="B2055" s="101" t="s">
        <v>1912</v>
      </c>
      <c r="C2055" s="101" t="s">
        <v>12641</v>
      </c>
      <c r="D2055" s="101" t="s">
        <v>139</v>
      </c>
      <c r="E2055" s="101" t="s">
        <v>273</v>
      </c>
      <c r="F2055" s="101" t="s">
        <v>119</v>
      </c>
      <c r="G2055" s="101" t="s">
        <v>5848</v>
      </c>
    </row>
    <row r="2056" spans="1:7">
      <c r="A2056" s="100">
        <v>2055</v>
      </c>
      <c r="B2056" s="101" t="s">
        <v>1913</v>
      </c>
      <c r="C2056" s="101" t="s">
        <v>1914</v>
      </c>
      <c r="D2056" s="101" t="s">
        <v>126</v>
      </c>
      <c r="E2056" s="101" t="s">
        <v>1139</v>
      </c>
      <c r="F2056" s="101" t="s">
        <v>119</v>
      </c>
      <c r="G2056" s="101" t="s">
        <v>5848</v>
      </c>
    </row>
    <row r="2057" spans="1:7">
      <c r="A2057" s="100">
        <v>2056</v>
      </c>
      <c r="B2057" s="101" t="s">
        <v>1915</v>
      </c>
      <c r="C2057" s="101" t="s">
        <v>1916</v>
      </c>
      <c r="D2057" s="101" t="s">
        <v>143</v>
      </c>
      <c r="E2057" s="101" t="s">
        <v>144</v>
      </c>
      <c r="F2057" s="101" t="s">
        <v>119</v>
      </c>
      <c r="G2057" s="101" t="s">
        <v>5848</v>
      </c>
    </row>
    <row r="2058" spans="1:7">
      <c r="A2058" s="100">
        <v>2057</v>
      </c>
      <c r="B2058" s="101" t="s">
        <v>1917</v>
      </c>
      <c r="C2058" s="101" t="s">
        <v>1918</v>
      </c>
      <c r="D2058" s="101" t="s">
        <v>139</v>
      </c>
      <c r="E2058" s="101" t="s">
        <v>439</v>
      </c>
      <c r="F2058" s="101" t="s">
        <v>119</v>
      </c>
      <c r="G2058" s="101" t="s">
        <v>5848</v>
      </c>
    </row>
    <row r="2059" spans="1:7">
      <c r="A2059" s="100">
        <v>2058</v>
      </c>
      <c r="B2059" s="101" t="s">
        <v>1919</v>
      </c>
      <c r="C2059" s="101" t="s">
        <v>1920</v>
      </c>
      <c r="D2059" s="101" t="s">
        <v>122</v>
      </c>
      <c r="E2059" s="101" t="s">
        <v>451</v>
      </c>
      <c r="F2059" s="101" t="s">
        <v>119</v>
      </c>
      <c r="G2059" s="101" t="s">
        <v>5848</v>
      </c>
    </row>
    <row r="2060" spans="1:7">
      <c r="A2060" s="100">
        <v>2059</v>
      </c>
      <c r="B2060" s="101" t="s">
        <v>1921</v>
      </c>
      <c r="C2060" s="101" t="s">
        <v>1922</v>
      </c>
      <c r="D2060" s="101" t="s">
        <v>234</v>
      </c>
      <c r="E2060" s="101" t="s">
        <v>248</v>
      </c>
      <c r="F2060" s="101" t="s">
        <v>119</v>
      </c>
      <c r="G2060" s="101" t="s">
        <v>5848</v>
      </c>
    </row>
    <row r="2061" spans="1:7">
      <c r="A2061" s="100">
        <v>2060</v>
      </c>
      <c r="B2061" s="101" t="s">
        <v>7473</v>
      </c>
      <c r="C2061" s="101" t="s">
        <v>7474</v>
      </c>
      <c r="D2061" s="101" t="s">
        <v>165</v>
      </c>
      <c r="E2061" s="101" t="s">
        <v>1285</v>
      </c>
      <c r="F2061" s="101" t="s">
        <v>119</v>
      </c>
      <c r="G2061" s="101" t="s">
        <v>10956</v>
      </c>
    </row>
    <row r="2062" spans="1:7">
      <c r="A2062" s="100">
        <v>2061</v>
      </c>
      <c r="B2062" s="101" t="s">
        <v>1923</v>
      </c>
      <c r="C2062" s="101" t="s">
        <v>1924</v>
      </c>
      <c r="D2062" s="101" t="s">
        <v>139</v>
      </c>
      <c r="E2062" s="101" t="s">
        <v>273</v>
      </c>
      <c r="F2062" s="101" t="s">
        <v>119</v>
      </c>
      <c r="G2062" s="101" t="s">
        <v>5848</v>
      </c>
    </row>
    <row r="2063" spans="1:7">
      <c r="A2063" s="100">
        <v>2062</v>
      </c>
      <c r="B2063" s="101" t="s">
        <v>1925</v>
      </c>
      <c r="C2063" s="101" t="s">
        <v>1926</v>
      </c>
      <c r="D2063" s="101" t="s">
        <v>139</v>
      </c>
      <c r="E2063" s="101" t="s">
        <v>439</v>
      </c>
      <c r="F2063" s="101" t="s">
        <v>119</v>
      </c>
      <c r="G2063" s="101" t="s">
        <v>5848</v>
      </c>
    </row>
    <row r="2064" spans="1:7">
      <c r="A2064" s="100">
        <v>2063</v>
      </c>
      <c r="B2064" s="101" t="s">
        <v>1927</v>
      </c>
      <c r="C2064" s="101" t="s">
        <v>12642</v>
      </c>
      <c r="D2064" s="101" t="s">
        <v>139</v>
      </c>
      <c r="E2064" s="101" t="s">
        <v>273</v>
      </c>
      <c r="F2064" s="101" t="s">
        <v>119</v>
      </c>
      <c r="G2064" s="101" t="s">
        <v>5848</v>
      </c>
    </row>
    <row r="2065" spans="1:7">
      <c r="A2065" s="100">
        <v>2064</v>
      </c>
      <c r="B2065" s="101" t="s">
        <v>1928</v>
      </c>
      <c r="C2065" s="101" t="s">
        <v>1929</v>
      </c>
      <c r="D2065" s="101" t="s">
        <v>139</v>
      </c>
      <c r="E2065" s="101" t="s">
        <v>227</v>
      </c>
      <c r="F2065" s="101" t="s">
        <v>119</v>
      </c>
      <c r="G2065" s="101" t="s">
        <v>5848</v>
      </c>
    </row>
    <row r="2066" spans="1:7">
      <c r="A2066" s="100">
        <v>2065</v>
      </c>
      <c r="B2066" s="101" t="s">
        <v>12643</v>
      </c>
      <c r="C2066" s="101" t="s">
        <v>12644</v>
      </c>
      <c r="D2066" s="101" t="s">
        <v>139</v>
      </c>
      <c r="E2066" s="101" t="s">
        <v>227</v>
      </c>
      <c r="F2066" s="101" t="s">
        <v>119</v>
      </c>
      <c r="G2066" s="101" t="s">
        <v>10956</v>
      </c>
    </row>
    <row r="2067" spans="1:7">
      <c r="A2067" s="100">
        <v>2066</v>
      </c>
      <c r="B2067" s="101" t="s">
        <v>1930</v>
      </c>
      <c r="C2067" s="101" t="s">
        <v>12645</v>
      </c>
      <c r="D2067" s="101" t="s">
        <v>139</v>
      </c>
      <c r="E2067" s="101" t="s">
        <v>227</v>
      </c>
      <c r="F2067" s="101" t="s">
        <v>119</v>
      </c>
      <c r="G2067" s="101" t="s">
        <v>5848</v>
      </c>
    </row>
    <row r="2068" spans="1:7">
      <c r="A2068" s="100">
        <v>2067</v>
      </c>
      <c r="B2068" s="101" t="s">
        <v>1931</v>
      </c>
      <c r="C2068" s="101" t="s">
        <v>12646</v>
      </c>
      <c r="D2068" s="101" t="s">
        <v>139</v>
      </c>
      <c r="E2068" s="101" t="s">
        <v>227</v>
      </c>
      <c r="F2068" s="101" t="s">
        <v>119</v>
      </c>
      <c r="G2068" s="101" t="s">
        <v>5848</v>
      </c>
    </row>
    <row r="2069" spans="1:7">
      <c r="A2069" s="100">
        <v>2068</v>
      </c>
      <c r="B2069" s="101" t="s">
        <v>7475</v>
      </c>
      <c r="C2069" s="101" t="s">
        <v>7476</v>
      </c>
      <c r="D2069" s="101" t="s">
        <v>165</v>
      </c>
      <c r="E2069" s="101" t="s">
        <v>417</v>
      </c>
      <c r="F2069" s="101" t="s">
        <v>238</v>
      </c>
      <c r="G2069" s="101" t="s">
        <v>10956</v>
      </c>
    </row>
    <row r="2070" spans="1:7">
      <c r="A2070" s="100">
        <v>2069</v>
      </c>
      <c r="B2070" s="101" t="s">
        <v>12647</v>
      </c>
      <c r="C2070" s="101" t="s">
        <v>12648</v>
      </c>
      <c r="D2070" s="101" t="s">
        <v>139</v>
      </c>
      <c r="E2070" s="101" t="s">
        <v>227</v>
      </c>
      <c r="F2070" s="101" t="s">
        <v>119</v>
      </c>
      <c r="G2070" s="101" t="s">
        <v>5848</v>
      </c>
    </row>
    <row r="2071" spans="1:7">
      <c r="A2071" s="100">
        <v>2070</v>
      </c>
      <c r="B2071" s="101" t="s">
        <v>1932</v>
      </c>
      <c r="C2071" s="101" t="s">
        <v>1933</v>
      </c>
      <c r="D2071" s="101" t="s">
        <v>139</v>
      </c>
      <c r="E2071" s="101" t="s">
        <v>140</v>
      </c>
      <c r="F2071" s="101" t="s">
        <v>119</v>
      </c>
      <c r="G2071" s="101" t="s">
        <v>5848</v>
      </c>
    </row>
    <row r="2072" spans="1:7">
      <c r="A2072" s="100">
        <v>2071</v>
      </c>
      <c r="B2072" s="101" t="s">
        <v>7477</v>
      </c>
      <c r="C2072" s="101" t="s">
        <v>7478</v>
      </c>
      <c r="D2072" s="101" t="s">
        <v>139</v>
      </c>
      <c r="E2072" s="101" t="s">
        <v>1020</v>
      </c>
      <c r="F2072" s="101" t="s">
        <v>119</v>
      </c>
      <c r="G2072" s="101" t="s">
        <v>11834</v>
      </c>
    </row>
    <row r="2073" spans="1:7">
      <c r="A2073" s="100">
        <v>2072</v>
      </c>
      <c r="B2073" s="101" t="s">
        <v>7479</v>
      </c>
      <c r="C2073" s="101" t="s">
        <v>7480</v>
      </c>
      <c r="D2073" s="101" t="s">
        <v>139</v>
      </c>
      <c r="E2073" s="101" t="s">
        <v>943</v>
      </c>
      <c r="F2073" s="101" t="s">
        <v>119</v>
      </c>
      <c r="G2073" s="101" t="s">
        <v>10956</v>
      </c>
    </row>
    <row r="2074" spans="1:7">
      <c r="A2074" s="100">
        <v>2073</v>
      </c>
      <c r="B2074" s="101" t="s">
        <v>1934</v>
      </c>
      <c r="C2074" s="101" t="s">
        <v>1935</v>
      </c>
      <c r="D2074" s="101" t="s">
        <v>126</v>
      </c>
      <c r="E2074" s="101" t="s">
        <v>780</v>
      </c>
      <c r="F2074" s="101" t="s">
        <v>119</v>
      </c>
      <c r="G2074" s="101" t="s">
        <v>5848</v>
      </c>
    </row>
    <row r="2075" spans="1:7">
      <c r="A2075" s="100">
        <v>2074</v>
      </c>
      <c r="B2075" s="101" t="s">
        <v>7481</v>
      </c>
      <c r="C2075" s="101" t="s">
        <v>7482</v>
      </c>
      <c r="D2075" s="101" t="s">
        <v>122</v>
      </c>
      <c r="E2075" s="101" t="s">
        <v>135</v>
      </c>
      <c r="F2075" s="101" t="s">
        <v>119</v>
      </c>
      <c r="G2075" s="101" t="s">
        <v>10956</v>
      </c>
    </row>
    <row r="2076" spans="1:7">
      <c r="A2076" s="100">
        <v>2075</v>
      </c>
      <c r="B2076" s="101" t="s">
        <v>1936</v>
      </c>
      <c r="C2076" s="101" t="s">
        <v>1937</v>
      </c>
      <c r="D2076" s="101" t="s">
        <v>139</v>
      </c>
      <c r="E2076" s="101" t="s">
        <v>185</v>
      </c>
      <c r="F2076" s="101" t="s">
        <v>119</v>
      </c>
      <c r="G2076" s="101" t="s">
        <v>5848</v>
      </c>
    </row>
    <row r="2077" spans="1:7">
      <c r="A2077" s="100">
        <v>2076</v>
      </c>
      <c r="B2077" s="101" t="s">
        <v>1938</v>
      </c>
      <c r="C2077" s="101" t="s">
        <v>1939</v>
      </c>
      <c r="D2077" s="101" t="s">
        <v>139</v>
      </c>
      <c r="E2077" s="101" t="s">
        <v>185</v>
      </c>
      <c r="F2077" s="101" t="s">
        <v>119</v>
      </c>
      <c r="G2077" s="101" t="s">
        <v>5848</v>
      </c>
    </row>
    <row r="2078" spans="1:7">
      <c r="A2078" s="100">
        <v>2077</v>
      </c>
      <c r="B2078" s="101" t="s">
        <v>12649</v>
      </c>
      <c r="C2078" s="101" t="s">
        <v>12650</v>
      </c>
      <c r="D2078" s="101" t="s">
        <v>126</v>
      </c>
      <c r="E2078" s="101" t="s">
        <v>1823</v>
      </c>
      <c r="F2078" s="101" t="s">
        <v>119</v>
      </c>
      <c r="G2078" s="101" t="s">
        <v>11834</v>
      </c>
    </row>
    <row r="2079" spans="1:7">
      <c r="A2079" s="100">
        <v>2078</v>
      </c>
      <c r="B2079" s="101" t="s">
        <v>11207</v>
      </c>
      <c r="C2079" s="101" t="s">
        <v>11208</v>
      </c>
      <c r="D2079" s="101" t="s">
        <v>139</v>
      </c>
      <c r="E2079" s="101" t="s">
        <v>185</v>
      </c>
      <c r="F2079" s="101" t="s">
        <v>119</v>
      </c>
      <c r="G2079" s="101" t="s">
        <v>11834</v>
      </c>
    </row>
    <row r="2080" spans="1:7">
      <c r="A2080" s="100">
        <v>2079</v>
      </c>
      <c r="B2080" s="101" t="s">
        <v>11209</v>
      </c>
      <c r="C2080" s="101" t="s">
        <v>11210</v>
      </c>
      <c r="D2080" s="101" t="s">
        <v>151</v>
      </c>
      <c r="E2080" s="101" t="s">
        <v>1271</v>
      </c>
      <c r="F2080" s="101" t="s">
        <v>119</v>
      </c>
      <c r="G2080" s="101" t="s">
        <v>11834</v>
      </c>
    </row>
    <row r="2081" spans="1:7">
      <c r="A2081" s="100">
        <v>2080</v>
      </c>
      <c r="B2081" s="101" t="s">
        <v>11211</v>
      </c>
      <c r="C2081" s="101" t="s">
        <v>12651</v>
      </c>
      <c r="D2081" s="101" t="s">
        <v>139</v>
      </c>
      <c r="E2081" s="101" t="s">
        <v>185</v>
      </c>
      <c r="F2081" s="101" t="s">
        <v>119</v>
      </c>
      <c r="G2081" s="101" t="s">
        <v>11834</v>
      </c>
    </row>
    <row r="2082" spans="1:7">
      <c r="A2082" s="100">
        <v>2081</v>
      </c>
      <c r="B2082" s="101" t="s">
        <v>1940</v>
      </c>
      <c r="C2082" s="101" t="s">
        <v>1941</v>
      </c>
      <c r="D2082" s="101" t="s">
        <v>139</v>
      </c>
      <c r="E2082" s="101" t="s">
        <v>185</v>
      </c>
      <c r="F2082" s="101" t="s">
        <v>119</v>
      </c>
      <c r="G2082" s="101" t="s">
        <v>5848</v>
      </c>
    </row>
    <row r="2083" spans="1:7">
      <c r="A2083" s="100">
        <v>2082</v>
      </c>
      <c r="B2083" s="101" t="s">
        <v>11212</v>
      </c>
      <c r="C2083" s="101" t="s">
        <v>11213</v>
      </c>
      <c r="D2083" s="101" t="s">
        <v>139</v>
      </c>
      <c r="E2083" s="101" t="s">
        <v>185</v>
      </c>
      <c r="F2083" s="101" t="s">
        <v>119</v>
      </c>
      <c r="G2083" s="101" t="s">
        <v>11834</v>
      </c>
    </row>
    <row r="2084" spans="1:7">
      <c r="A2084" s="100">
        <v>2083</v>
      </c>
      <c r="B2084" s="101" t="s">
        <v>7483</v>
      </c>
      <c r="C2084" s="101" t="s">
        <v>7484</v>
      </c>
      <c r="D2084" s="101" t="s">
        <v>117</v>
      </c>
      <c r="E2084" s="101" t="s">
        <v>5326</v>
      </c>
      <c r="F2084" s="101" t="s">
        <v>119</v>
      </c>
      <c r="G2084" s="101" t="s">
        <v>10956</v>
      </c>
    </row>
    <row r="2085" spans="1:7">
      <c r="A2085" s="100">
        <v>2084</v>
      </c>
      <c r="B2085" s="101" t="s">
        <v>11214</v>
      </c>
      <c r="C2085" s="101" t="s">
        <v>11215</v>
      </c>
      <c r="D2085" s="101" t="s">
        <v>139</v>
      </c>
      <c r="E2085" s="101" t="s">
        <v>185</v>
      </c>
      <c r="F2085" s="101" t="s">
        <v>119</v>
      </c>
      <c r="G2085" s="101" t="s">
        <v>11834</v>
      </c>
    </row>
    <row r="2086" spans="1:7">
      <c r="A2086" s="100">
        <v>2085</v>
      </c>
      <c r="B2086" s="101" t="s">
        <v>1942</v>
      </c>
      <c r="C2086" s="101" t="s">
        <v>1943</v>
      </c>
      <c r="D2086" s="101" t="s">
        <v>139</v>
      </c>
      <c r="E2086" s="101" t="s">
        <v>140</v>
      </c>
      <c r="F2086" s="101" t="s">
        <v>119</v>
      </c>
      <c r="G2086" s="101" t="s">
        <v>5848</v>
      </c>
    </row>
    <row r="2087" spans="1:7">
      <c r="A2087" s="100">
        <v>2086</v>
      </c>
      <c r="B2087" s="101" t="s">
        <v>1944</v>
      </c>
      <c r="C2087" s="101" t="s">
        <v>1945</v>
      </c>
      <c r="D2087" s="101" t="s">
        <v>139</v>
      </c>
      <c r="E2087" s="101" t="s">
        <v>273</v>
      </c>
      <c r="F2087" s="101" t="s">
        <v>119</v>
      </c>
      <c r="G2087" s="101" t="s">
        <v>5848</v>
      </c>
    </row>
    <row r="2088" spans="1:7">
      <c r="A2088" s="100">
        <v>2087</v>
      </c>
      <c r="B2088" s="101" t="s">
        <v>11216</v>
      </c>
      <c r="C2088" s="101" t="s">
        <v>11217</v>
      </c>
      <c r="D2088" s="101" t="s">
        <v>139</v>
      </c>
      <c r="E2088" s="101" t="s">
        <v>185</v>
      </c>
      <c r="F2088" s="101" t="s">
        <v>119</v>
      </c>
      <c r="G2088" s="101" t="s">
        <v>11834</v>
      </c>
    </row>
    <row r="2089" spans="1:7">
      <c r="A2089" s="100">
        <v>2088</v>
      </c>
      <c r="B2089" s="101" t="s">
        <v>1946</v>
      </c>
      <c r="C2089" s="101" t="s">
        <v>1947</v>
      </c>
      <c r="D2089" s="101" t="s">
        <v>139</v>
      </c>
      <c r="E2089" s="101" t="s">
        <v>227</v>
      </c>
      <c r="F2089" s="101" t="s">
        <v>119</v>
      </c>
      <c r="G2089" s="101" t="s">
        <v>5848</v>
      </c>
    </row>
    <row r="2090" spans="1:7">
      <c r="A2090" s="100">
        <v>2089</v>
      </c>
      <c r="B2090" s="101" t="s">
        <v>11218</v>
      </c>
      <c r="C2090" s="101" t="s">
        <v>11219</v>
      </c>
      <c r="D2090" s="101" t="s">
        <v>139</v>
      </c>
      <c r="E2090" s="101" t="s">
        <v>185</v>
      </c>
      <c r="F2090" s="101" t="s">
        <v>119</v>
      </c>
      <c r="G2090" s="101" t="s">
        <v>11834</v>
      </c>
    </row>
    <row r="2091" spans="1:7">
      <c r="A2091" s="100">
        <v>2090</v>
      </c>
      <c r="B2091" s="101" t="s">
        <v>1948</v>
      </c>
      <c r="C2091" s="101" t="s">
        <v>1949</v>
      </c>
      <c r="D2091" s="101" t="s">
        <v>165</v>
      </c>
      <c r="E2091" s="101" t="s">
        <v>1285</v>
      </c>
      <c r="F2091" s="101" t="s">
        <v>119</v>
      </c>
      <c r="G2091" s="101" t="s">
        <v>5848</v>
      </c>
    </row>
    <row r="2092" spans="1:7">
      <c r="A2092" s="100">
        <v>2091</v>
      </c>
      <c r="B2092" s="101" t="s">
        <v>1950</v>
      </c>
      <c r="C2092" s="101" t="s">
        <v>1951</v>
      </c>
      <c r="D2092" s="101" t="s">
        <v>139</v>
      </c>
      <c r="E2092" s="101" t="s">
        <v>227</v>
      </c>
      <c r="F2092" s="101" t="s">
        <v>119</v>
      </c>
      <c r="G2092" s="101" t="s">
        <v>5848</v>
      </c>
    </row>
    <row r="2093" spans="1:7">
      <c r="A2093" s="100">
        <v>2092</v>
      </c>
      <c r="B2093" s="101" t="s">
        <v>7485</v>
      </c>
      <c r="C2093" s="101" t="s">
        <v>12652</v>
      </c>
      <c r="D2093" s="101" t="s">
        <v>139</v>
      </c>
      <c r="E2093" s="101" t="s">
        <v>826</v>
      </c>
      <c r="F2093" s="101" t="s">
        <v>119</v>
      </c>
      <c r="G2093" s="101" t="s">
        <v>10956</v>
      </c>
    </row>
    <row r="2094" spans="1:7">
      <c r="A2094" s="100">
        <v>2093</v>
      </c>
      <c r="B2094" s="101" t="s">
        <v>1952</v>
      </c>
      <c r="C2094" s="101" t="s">
        <v>1953</v>
      </c>
      <c r="D2094" s="101" t="s">
        <v>139</v>
      </c>
      <c r="E2094" s="101" t="s">
        <v>227</v>
      </c>
      <c r="F2094" s="101" t="s">
        <v>119</v>
      </c>
      <c r="G2094" s="101" t="s">
        <v>5848</v>
      </c>
    </row>
    <row r="2095" spans="1:7">
      <c r="A2095" s="100">
        <v>2094</v>
      </c>
      <c r="B2095" s="101" t="s">
        <v>1954</v>
      </c>
      <c r="C2095" s="101" t="s">
        <v>1955</v>
      </c>
      <c r="D2095" s="101" t="s">
        <v>139</v>
      </c>
      <c r="E2095" s="101" t="s">
        <v>227</v>
      </c>
      <c r="F2095" s="101" t="s">
        <v>119</v>
      </c>
      <c r="G2095" s="101" t="s">
        <v>5848</v>
      </c>
    </row>
    <row r="2096" spans="1:7">
      <c r="A2096" s="100">
        <v>2095</v>
      </c>
      <c r="B2096" s="101" t="s">
        <v>1956</v>
      </c>
      <c r="C2096" s="101" t="s">
        <v>1957</v>
      </c>
      <c r="D2096" s="101" t="s">
        <v>139</v>
      </c>
      <c r="E2096" s="101" t="s">
        <v>227</v>
      </c>
      <c r="F2096" s="101" t="s">
        <v>119</v>
      </c>
      <c r="G2096" s="101" t="s">
        <v>5848</v>
      </c>
    </row>
    <row r="2097" spans="1:7">
      <c r="A2097" s="100">
        <v>2096</v>
      </c>
      <c r="B2097" s="101" t="s">
        <v>1958</v>
      </c>
      <c r="C2097" s="101" t="s">
        <v>1959</v>
      </c>
      <c r="D2097" s="101" t="s">
        <v>139</v>
      </c>
      <c r="E2097" s="101" t="s">
        <v>227</v>
      </c>
      <c r="F2097" s="101" t="s">
        <v>119</v>
      </c>
      <c r="G2097" s="101" t="s">
        <v>5848</v>
      </c>
    </row>
    <row r="2098" spans="1:7">
      <c r="A2098" s="100">
        <v>2097</v>
      </c>
      <c r="B2098" s="101" t="s">
        <v>1960</v>
      </c>
      <c r="C2098" s="101" t="s">
        <v>1961</v>
      </c>
      <c r="D2098" s="101" t="s">
        <v>139</v>
      </c>
      <c r="E2098" s="101" t="s">
        <v>227</v>
      </c>
      <c r="F2098" s="101" t="s">
        <v>119</v>
      </c>
      <c r="G2098" s="101" t="s">
        <v>5848</v>
      </c>
    </row>
    <row r="2099" spans="1:7">
      <c r="A2099" s="100">
        <v>2098</v>
      </c>
      <c r="B2099" s="101" t="s">
        <v>1962</v>
      </c>
      <c r="C2099" s="101" t="s">
        <v>1963</v>
      </c>
      <c r="D2099" s="101" t="s">
        <v>139</v>
      </c>
      <c r="E2099" s="101" t="s">
        <v>227</v>
      </c>
      <c r="F2099" s="101" t="s">
        <v>119</v>
      </c>
      <c r="G2099" s="101" t="s">
        <v>5848</v>
      </c>
    </row>
    <row r="2100" spans="1:7">
      <c r="A2100" s="100">
        <v>2099</v>
      </c>
      <c r="B2100" s="101" t="s">
        <v>1964</v>
      </c>
      <c r="C2100" s="101" t="s">
        <v>1965</v>
      </c>
      <c r="D2100" s="101" t="s">
        <v>139</v>
      </c>
      <c r="E2100" s="101" t="s">
        <v>227</v>
      </c>
      <c r="F2100" s="101" t="s">
        <v>119</v>
      </c>
      <c r="G2100" s="101" t="s">
        <v>5848</v>
      </c>
    </row>
    <row r="2101" spans="1:7">
      <c r="A2101" s="100">
        <v>2100</v>
      </c>
      <c r="B2101" s="101" t="s">
        <v>1966</v>
      </c>
      <c r="C2101" s="101" t="s">
        <v>1967</v>
      </c>
      <c r="D2101" s="101" t="s">
        <v>139</v>
      </c>
      <c r="E2101" s="101" t="s">
        <v>227</v>
      </c>
      <c r="F2101" s="101" t="s">
        <v>119</v>
      </c>
      <c r="G2101" s="101" t="s">
        <v>5848</v>
      </c>
    </row>
    <row r="2102" spans="1:7">
      <c r="A2102" s="100">
        <v>2101</v>
      </c>
      <c r="B2102" s="101" t="s">
        <v>1968</v>
      </c>
      <c r="C2102" s="101" t="s">
        <v>1969</v>
      </c>
      <c r="D2102" s="101" t="s">
        <v>139</v>
      </c>
      <c r="E2102" s="101" t="s">
        <v>227</v>
      </c>
      <c r="F2102" s="101" t="s">
        <v>119</v>
      </c>
      <c r="G2102" s="101" t="s">
        <v>5848</v>
      </c>
    </row>
    <row r="2103" spans="1:7">
      <c r="A2103" s="100">
        <v>2102</v>
      </c>
      <c r="B2103" s="101" t="s">
        <v>1970</v>
      </c>
      <c r="C2103" s="101" t="s">
        <v>1971</v>
      </c>
      <c r="D2103" s="101" t="s">
        <v>139</v>
      </c>
      <c r="E2103" s="101" t="s">
        <v>227</v>
      </c>
      <c r="F2103" s="101" t="s">
        <v>119</v>
      </c>
      <c r="G2103" s="101" t="s">
        <v>5848</v>
      </c>
    </row>
    <row r="2104" spans="1:7">
      <c r="A2104" s="100">
        <v>2103</v>
      </c>
      <c r="B2104" s="101" t="s">
        <v>1972</v>
      </c>
      <c r="C2104" s="101" t="s">
        <v>1973</v>
      </c>
      <c r="D2104" s="101" t="s">
        <v>139</v>
      </c>
      <c r="E2104" s="101" t="s">
        <v>227</v>
      </c>
      <c r="F2104" s="101" t="s">
        <v>119</v>
      </c>
      <c r="G2104" s="101" t="s">
        <v>5848</v>
      </c>
    </row>
    <row r="2105" spans="1:7">
      <c r="A2105" s="100">
        <v>2104</v>
      </c>
      <c r="B2105" s="101" t="s">
        <v>1974</v>
      </c>
      <c r="C2105" s="101" t="s">
        <v>1975</v>
      </c>
      <c r="D2105" s="101" t="s">
        <v>139</v>
      </c>
      <c r="E2105" s="101" t="s">
        <v>227</v>
      </c>
      <c r="F2105" s="101" t="s">
        <v>119</v>
      </c>
      <c r="G2105" s="101" t="s">
        <v>5848</v>
      </c>
    </row>
    <row r="2106" spans="1:7">
      <c r="A2106" s="100">
        <v>2105</v>
      </c>
      <c r="B2106" s="101" t="s">
        <v>1976</v>
      </c>
      <c r="C2106" s="101" t="s">
        <v>1977</v>
      </c>
      <c r="D2106" s="101" t="s">
        <v>139</v>
      </c>
      <c r="E2106" s="101" t="s">
        <v>227</v>
      </c>
      <c r="F2106" s="101" t="s">
        <v>119</v>
      </c>
      <c r="G2106" s="101" t="s">
        <v>5848</v>
      </c>
    </row>
    <row r="2107" spans="1:7">
      <c r="A2107" s="100">
        <v>2106</v>
      </c>
      <c r="B2107" s="101" t="s">
        <v>1978</v>
      </c>
      <c r="C2107" s="101" t="s">
        <v>1979</v>
      </c>
      <c r="D2107" s="101" t="s">
        <v>139</v>
      </c>
      <c r="E2107" s="101" t="s">
        <v>227</v>
      </c>
      <c r="F2107" s="101" t="s">
        <v>119</v>
      </c>
      <c r="G2107" s="101" t="s">
        <v>5848</v>
      </c>
    </row>
    <row r="2108" spans="1:7">
      <c r="A2108" s="100">
        <v>2107</v>
      </c>
      <c r="B2108" s="101" t="s">
        <v>1980</v>
      </c>
      <c r="C2108" s="101" t="s">
        <v>1981</v>
      </c>
      <c r="D2108" s="101" t="s">
        <v>139</v>
      </c>
      <c r="E2108" s="101" t="s">
        <v>227</v>
      </c>
      <c r="F2108" s="101" t="s">
        <v>119</v>
      </c>
      <c r="G2108" s="101" t="s">
        <v>5848</v>
      </c>
    </row>
    <row r="2109" spans="1:7">
      <c r="A2109" s="100">
        <v>2108</v>
      </c>
      <c r="B2109" s="101" t="s">
        <v>1982</v>
      </c>
      <c r="C2109" s="101" t="s">
        <v>1983</v>
      </c>
      <c r="D2109" s="101" t="s">
        <v>139</v>
      </c>
      <c r="E2109" s="101" t="s">
        <v>227</v>
      </c>
      <c r="F2109" s="101" t="s">
        <v>119</v>
      </c>
      <c r="G2109" s="101" t="s">
        <v>5848</v>
      </c>
    </row>
    <row r="2110" spans="1:7">
      <c r="A2110" s="100">
        <v>2109</v>
      </c>
      <c r="B2110" s="101" t="s">
        <v>1984</v>
      </c>
      <c r="C2110" s="101" t="s">
        <v>12653</v>
      </c>
      <c r="D2110" s="101" t="s">
        <v>139</v>
      </c>
      <c r="E2110" s="101" t="s">
        <v>227</v>
      </c>
      <c r="F2110" s="101" t="s">
        <v>119</v>
      </c>
      <c r="G2110" s="101" t="s">
        <v>5848</v>
      </c>
    </row>
    <row r="2111" spans="1:7">
      <c r="A2111" s="100">
        <v>2110</v>
      </c>
      <c r="B2111" s="101" t="s">
        <v>1985</v>
      </c>
      <c r="C2111" s="101" t="s">
        <v>1986</v>
      </c>
      <c r="D2111" s="101" t="s">
        <v>139</v>
      </c>
      <c r="E2111" s="101" t="s">
        <v>227</v>
      </c>
      <c r="F2111" s="101" t="s">
        <v>119</v>
      </c>
      <c r="G2111" s="101" t="s">
        <v>5848</v>
      </c>
    </row>
    <row r="2112" spans="1:7">
      <c r="A2112" s="100">
        <v>2111</v>
      </c>
      <c r="B2112" s="101" t="s">
        <v>1987</v>
      </c>
      <c r="C2112" s="101" t="s">
        <v>1988</v>
      </c>
      <c r="D2112" s="101" t="s">
        <v>139</v>
      </c>
      <c r="E2112" s="101" t="s">
        <v>227</v>
      </c>
      <c r="F2112" s="101" t="s">
        <v>119</v>
      </c>
      <c r="G2112" s="101" t="s">
        <v>5848</v>
      </c>
    </row>
    <row r="2113" spans="1:7">
      <c r="A2113" s="100">
        <v>2112</v>
      </c>
      <c r="B2113" s="101" t="s">
        <v>1989</v>
      </c>
      <c r="C2113" s="101" t="s">
        <v>1990</v>
      </c>
      <c r="D2113" s="101" t="s">
        <v>139</v>
      </c>
      <c r="E2113" s="101" t="s">
        <v>227</v>
      </c>
      <c r="F2113" s="101" t="s">
        <v>119</v>
      </c>
      <c r="G2113" s="101" t="s">
        <v>5848</v>
      </c>
    </row>
    <row r="2114" spans="1:7">
      <c r="A2114" s="100">
        <v>2113</v>
      </c>
      <c r="B2114" s="101" t="s">
        <v>1991</v>
      </c>
      <c r="C2114" s="101" t="s">
        <v>1992</v>
      </c>
      <c r="D2114" s="101" t="s">
        <v>139</v>
      </c>
      <c r="E2114" s="101" t="s">
        <v>227</v>
      </c>
      <c r="F2114" s="101" t="s">
        <v>119</v>
      </c>
      <c r="G2114" s="101" t="s">
        <v>5848</v>
      </c>
    </row>
    <row r="2115" spans="1:7">
      <c r="A2115" s="100">
        <v>2114</v>
      </c>
      <c r="B2115" s="101" t="s">
        <v>12654</v>
      </c>
      <c r="C2115" s="101" t="s">
        <v>12655</v>
      </c>
      <c r="D2115" s="101" t="s">
        <v>139</v>
      </c>
      <c r="E2115" s="101" t="s">
        <v>227</v>
      </c>
      <c r="F2115" s="101" t="s">
        <v>119</v>
      </c>
      <c r="G2115" s="101" t="s">
        <v>5848</v>
      </c>
    </row>
    <row r="2116" spans="1:7">
      <c r="A2116" s="100">
        <v>2115</v>
      </c>
      <c r="B2116" s="101" t="s">
        <v>7486</v>
      </c>
      <c r="C2116" s="101" t="s">
        <v>7487</v>
      </c>
      <c r="D2116" s="101" t="s">
        <v>165</v>
      </c>
      <c r="E2116" s="101" t="s">
        <v>1285</v>
      </c>
      <c r="F2116" s="101" t="s">
        <v>119</v>
      </c>
      <c r="G2116" s="101" t="s">
        <v>10956</v>
      </c>
    </row>
    <row r="2117" spans="1:7">
      <c r="A2117" s="100">
        <v>2116</v>
      </c>
      <c r="B2117" s="101" t="s">
        <v>12656</v>
      </c>
      <c r="C2117" s="101" t="s">
        <v>12657</v>
      </c>
      <c r="D2117" s="101" t="s">
        <v>126</v>
      </c>
      <c r="E2117" s="101" t="s">
        <v>159</v>
      </c>
      <c r="F2117" s="101" t="s">
        <v>119</v>
      </c>
      <c r="G2117" s="101" t="s">
        <v>5848</v>
      </c>
    </row>
    <row r="2118" spans="1:7">
      <c r="A2118" s="100">
        <v>2117</v>
      </c>
      <c r="B2118" s="101" t="s">
        <v>7488</v>
      </c>
      <c r="C2118" s="101" t="s">
        <v>7489</v>
      </c>
      <c r="D2118" s="101" t="s">
        <v>117</v>
      </c>
      <c r="E2118" s="101" t="s">
        <v>2057</v>
      </c>
      <c r="F2118" s="101" t="s">
        <v>119</v>
      </c>
      <c r="G2118" s="101" t="s">
        <v>10956</v>
      </c>
    </row>
    <row r="2119" spans="1:7">
      <c r="A2119" s="100">
        <v>2118</v>
      </c>
      <c r="B2119" s="101" t="s">
        <v>7490</v>
      </c>
      <c r="C2119" s="101" t="s">
        <v>12658</v>
      </c>
      <c r="D2119" s="101" t="s">
        <v>165</v>
      </c>
      <c r="E2119" s="101" t="s">
        <v>417</v>
      </c>
      <c r="F2119" s="101" t="s">
        <v>119</v>
      </c>
      <c r="G2119" s="101" t="s">
        <v>10956</v>
      </c>
    </row>
    <row r="2120" spans="1:7">
      <c r="A2120" s="100">
        <v>2119</v>
      </c>
      <c r="B2120" s="101" t="s">
        <v>7491</v>
      </c>
      <c r="C2120" s="101" t="s">
        <v>7492</v>
      </c>
      <c r="D2120" s="101" t="s">
        <v>126</v>
      </c>
      <c r="E2120" s="101" t="s">
        <v>200</v>
      </c>
      <c r="F2120" s="101" t="s">
        <v>119</v>
      </c>
      <c r="G2120" s="101" t="s">
        <v>5848</v>
      </c>
    </row>
    <row r="2121" spans="1:7">
      <c r="A2121" s="100">
        <v>2120</v>
      </c>
      <c r="B2121" s="101" t="s">
        <v>1993</v>
      </c>
      <c r="C2121" s="101" t="s">
        <v>1994</v>
      </c>
      <c r="D2121" s="101" t="s">
        <v>234</v>
      </c>
      <c r="E2121" s="101" t="s">
        <v>235</v>
      </c>
      <c r="F2121" s="101" t="s">
        <v>119</v>
      </c>
      <c r="G2121" s="101" t="s">
        <v>5848</v>
      </c>
    </row>
    <row r="2122" spans="1:7">
      <c r="A2122" s="100">
        <v>2121</v>
      </c>
      <c r="B2122" s="101" t="s">
        <v>7493</v>
      </c>
      <c r="C2122" s="101" t="s">
        <v>7494</v>
      </c>
      <c r="D2122" s="101" t="s">
        <v>165</v>
      </c>
      <c r="E2122" s="101" t="s">
        <v>417</v>
      </c>
      <c r="F2122" s="101" t="s">
        <v>119</v>
      </c>
      <c r="G2122" s="101" t="s">
        <v>10956</v>
      </c>
    </row>
    <row r="2123" spans="1:7">
      <c r="A2123" s="100">
        <v>2122</v>
      </c>
      <c r="B2123" s="101" t="s">
        <v>7495</v>
      </c>
      <c r="C2123" s="101" t="s">
        <v>12659</v>
      </c>
      <c r="D2123" s="101" t="s">
        <v>117</v>
      </c>
      <c r="E2123" s="101" t="s">
        <v>367</v>
      </c>
      <c r="F2123" s="101" t="s">
        <v>136</v>
      </c>
      <c r="G2123" s="101" t="s">
        <v>10956</v>
      </c>
    </row>
    <row r="2124" spans="1:7">
      <c r="A2124" s="100">
        <v>2123</v>
      </c>
      <c r="B2124" s="101" t="s">
        <v>1995</v>
      </c>
      <c r="C2124" s="101" t="s">
        <v>12660</v>
      </c>
      <c r="D2124" s="101" t="s">
        <v>139</v>
      </c>
      <c r="E2124" s="101" t="s">
        <v>439</v>
      </c>
      <c r="F2124" s="101" t="s">
        <v>119</v>
      </c>
      <c r="G2124" s="101" t="s">
        <v>5848</v>
      </c>
    </row>
    <row r="2125" spans="1:7">
      <c r="A2125" s="100">
        <v>2124</v>
      </c>
      <c r="B2125" s="101" t="s">
        <v>1996</v>
      </c>
      <c r="C2125" s="101" t="s">
        <v>1997</v>
      </c>
      <c r="D2125" s="101" t="s">
        <v>122</v>
      </c>
      <c r="E2125" s="101" t="s">
        <v>377</v>
      </c>
      <c r="F2125" s="101" t="s">
        <v>119</v>
      </c>
      <c r="G2125" s="101" t="s">
        <v>5848</v>
      </c>
    </row>
    <row r="2126" spans="1:7">
      <c r="A2126" s="100">
        <v>2125</v>
      </c>
      <c r="B2126" s="101" t="s">
        <v>1998</v>
      </c>
      <c r="C2126" s="101" t="s">
        <v>1999</v>
      </c>
      <c r="D2126" s="101" t="s">
        <v>139</v>
      </c>
      <c r="E2126" s="101" t="s">
        <v>227</v>
      </c>
      <c r="F2126" s="101" t="s">
        <v>119</v>
      </c>
      <c r="G2126" s="101" t="s">
        <v>5848</v>
      </c>
    </row>
    <row r="2127" spans="1:7">
      <c r="A2127" s="100">
        <v>2126</v>
      </c>
      <c r="B2127" s="101" t="s">
        <v>11220</v>
      </c>
      <c r="C2127" s="101" t="s">
        <v>11221</v>
      </c>
      <c r="D2127" s="101" t="s">
        <v>122</v>
      </c>
      <c r="E2127" s="101" t="s">
        <v>1044</v>
      </c>
      <c r="F2127" s="101" t="s">
        <v>136</v>
      </c>
      <c r="G2127" s="101" t="s">
        <v>11834</v>
      </c>
    </row>
    <row r="2128" spans="1:7">
      <c r="A2128" s="100">
        <v>2127</v>
      </c>
      <c r="B2128" s="101" t="s">
        <v>12661</v>
      </c>
      <c r="C2128" s="101" t="s">
        <v>12662</v>
      </c>
      <c r="D2128" s="101" t="s">
        <v>139</v>
      </c>
      <c r="E2128" s="101" t="s">
        <v>162</v>
      </c>
      <c r="F2128" s="101" t="s">
        <v>119</v>
      </c>
      <c r="G2128" s="101" t="s">
        <v>5848</v>
      </c>
    </row>
    <row r="2129" spans="1:7">
      <c r="A2129" s="100">
        <v>2128</v>
      </c>
      <c r="B2129" s="101" t="s">
        <v>7496</v>
      </c>
      <c r="C2129" s="101" t="s">
        <v>7497</v>
      </c>
      <c r="D2129" s="101" t="s">
        <v>122</v>
      </c>
      <c r="E2129" s="101" t="s">
        <v>377</v>
      </c>
      <c r="F2129" s="101" t="s">
        <v>119</v>
      </c>
      <c r="G2129" s="101" t="s">
        <v>10956</v>
      </c>
    </row>
    <row r="2130" spans="1:7">
      <c r="A2130" s="100">
        <v>2129</v>
      </c>
      <c r="B2130" s="101" t="s">
        <v>7498</v>
      </c>
      <c r="C2130" s="101" t="s">
        <v>7499</v>
      </c>
      <c r="D2130" s="101" t="s">
        <v>126</v>
      </c>
      <c r="E2130" s="101" t="s">
        <v>159</v>
      </c>
      <c r="F2130" s="101" t="s">
        <v>119</v>
      </c>
      <c r="G2130" s="101" t="s">
        <v>10956</v>
      </c>
    </row>
    <row r="2131" spans="1:7">
      <c r="A2131" s="100">
        <v>2130</v>
      </c>
      <c r="B2131" s="101" t="s">
        <v>2000</v>
      </c>
      <c r="C2131" s="101" t="s">
        <v>2001</v>
      </c>
      <c r="D2131" s="101" t="s">
        <v>126</v>
      </c>
      <c r="E2131" s="101" t="s">
        <v>358</v>
      </c>
      <c r="F2131" s="101" t="s">
        <v>412</v>
      </c>
      <c r="G2131" s="101" t="s">
        <v>5848</v>
      </c>
    </row>
    <row r="2132" spans="1:7">
      <c r="A2132" s="100">
        <v>2131</v>
      </c>
      <c r="B2132" s="101" t="s">
        <v>2002</v>
      </c>
      <c r="C2132" s="101" t="s">
        <v>2003</v>
      </c>
      <c r="D2132" s="101" t="s">
        <v>143</v>
      </c>
      <c r="E2132" s="101" t="s">
        <v>1268</v>
      </c>
      <c r="F2132" s="101" t="s">
        <v>119</v>
      </c>
      <c r="G2132" s="101" t="s">
        <v>5848</v>
      </c>
    </row>
    <row r="2133" spans="1:7">
      <c r="A2133" s="100">
        <v>2132</v>
      </c>
      <c r="B2133" s="101" t="s">
        <v>7500</v>
      </c>
      <c r="C2133" s="101" t="s">
        <v>7501</v>
      </c>
      <c r="D2133" s="101" t="s">
        <v>126</v>
      </c>
      <c r="E2133" s="101" t="s">
        <v>2080</v>
      </c>
      <c r="F2133" s="101" t="s">
        <v>119</v>
      </c>
      <c r="G2133" s="101" t="s">
        <v>10956</v>
      </c>
    </row>
    <row r="2134" spans="1:7">
      <c r="A2134" s="100">
        <v>2133</v>
      </c>
      <c r="B2134" s="101" t="s">
        <v>7502</v>
      </c>
      <c r="C2134" s="101" t="s">
        <v>7503</v>
      </c>
      <c r="D2134" s="101" t="s">
        <v>126</v>
      </c>
      <c r="E2134" s="101" t="s">
        <v>1102</v>
      </c>
      <c r="F2134" s="101" t="s">
        <v>119</v>
      </c>
      <c r="G2134" s="101" t="s">
        <v>10956</v>
      </c>
    </row>
    <row r="2135" spans="1:7">
      <c r="A2135" s="100">
        <v>2134</v>
      </c>
      <c r="B2135" s="101" t="s">
        <v>7504</v>
      </c>
      <c r="C2135" s="101" t="s">
        <v>7505</v>
      </c>
      <c r="D2135" s="101" t="s">
        <v>126</v>
      </c>
      <c r="E2135" s="101" t="s">
        <v>200</v>
      </c>
      <c r="F2135" s="101" t="s">
        <v>119</v>
      </c>
      <c r="G2135" s="101" t="s">
        <v>10956</v>
      </c>
    </row>
    <row r="2136" spans="1:7">
      <c r="A2136" s="100">
        <v>2135</v>
      </c>
      <c r="B2136" s="101" t="s">
        <v>12663</v>
      </c>
      <c r="C2136" s="101" t="s">
        <v>12664</v>
      </c>
      <c r="D2136" s="101" t="s">
        <v>126</v>
      </c>
      <c r="E2136" s="101" t="s">
        <v>245</v>
      </c>
      <c r="F2136" s="101" t="s">
        <v>119</v>
      </c>
      <c r="G2136" s="101" t="s">
        <v>5848</v>
      </c>
    </row>
    <row r="2137" spans="1:7">
      <c r="A2137" s="100">
        <v>2136</v>
      </c>
      <c r="B2137" s="101" t="s">
        <v>2004</v>
      </c>
      <c r="C2137" s="101" t="s">
        <v>2005</v>
      </c>
      <c r="D2137" s="101" t="s">
        <v>139</v>
      </c>
      <c r="E2137" s="101" t="s">
        <v>381</v>
      </c>
      <c r="F2137" s="101" t="s">
        <v>119</v>
      </c>
      <c r="G2137" s="101" t="s">
        <v>5848</v>
      </c>
    </row>
    <row r="2138" spans="1:7">
      <c r="A2138" s="100">
        <v>2137</v>
      </c>
      <c r="B2138" s="101" t="s">
        <v>2006</v>
      </c>
      <c r="C2138" s="101" t="s">
        <v>2007</v>
      </c>
      <c r="D2138" s="101" t="s">
        <v>139</v>
      </c>
      <c r="E2138" s="101" t="s">
        <v>227</v>
      </c>
      <c r="F2138" s="101" t="s">
        <v>119</v>
      </c>
      <c r="G2138" s="101" t="s">
        <v>5848</v>
      </c>
    </row>
    <row r="2139" spans="1:7">
      <c r="A2139" s="100">
        <v>2138</v>
      </c>
      <c r="B2139" s="101" t="s">
        <v>7506</v>
      </c>
      <c r="C2139" s="101" t="s">
        <v>7507</v>
      </c>
      <c r="D2139" s="101" t="s">
        <v>117</v>
      </c>
      <c r="E2139" s="101" t="s">
        <v>3067</v>
      </c>
      <c r="F2139" s="101" t="s">
        <v>119</v>
      </c>
      <c r="G2139" s="101" t="s">
        <v>10956</v>
      </c>
    </row>
    <row r="2140" spans="1:7">
      <c r="A2140" s="100">
        <v>2139</v>
      </c>
      <c r="B2140" s="101" t="s">
        <v>7508</v>
      </c>
      <c r="C2140" s="101" t="s">
        <v>7509</v>
      </c>
      <c r="D2140" s="101" t="s">
        <v>122</v>
      </c>
      <c r="E2140" s="101" t="s">
        <v>377</v>
      </c>
      <c r="F2140" s="101" t="s">
        <v>288</v>
      </c>
      <c r="G2140" s="101" t="s">
        <v>10956</v>
      </c>
    </row>
    <row r="2141" spans="1:7">
      <c r="A2141" s="100">
        <v>2140</v>
      </c>
      <c r="B2141" s="101" t="s">
        <v>2008</v>
      </c>
      <c r="C2141" s="101" t="s">
        <v>2009</v>
      </c>
      <c r="D2141" s="101" t="s">
        <v>139</v>
      </c>
      <c r="E2141" s="101" t="s">
        <v>227</v>
      </c>
      <c r="F2141" s="101" t="s">
        <v>119</v>
      </c>
      <c r="G2141" s="101" t="s">
        <v>5848</v>
      </c>
    </row>
    <row r="2142" spans="1:7">
      <c r="A2142" s="100">
        <v>2141</v>
      </c>
      <c r="B2142" s="101" t="s">
        <v>7510</v>
      </c>
      <c r="C2142" s="101" t="s">
        <v>7511</v>
      </c>
      <c r="D2142" s="101" t="s">
        <v>117</v>
      </c>
      <c r="E2142" s="101" t="s">
        <v>499</v>
      </c>
      <c r="F2142" s="101" t="s">
        <v>881</v>
      </c>
      <c r="G2142" s="101" t="s">
        <v>10956</v>
      </c>
    </row>
    <row r="2143" spans="1:7">
      <c r="A2143" s="100">
        <v>2142</v>
      </c>
      <c r="B2143" s="101" t="s">
        <v>2010</v>
      </c>
      <c r="C2143" s="101" t="s">
        <v>12665</v>
      </c>
      <c r="D2143" s="101" t="s">
        <v>139</v>
      </c>
      <c r="E2143" s="101" t="s">
        <v>227</v>
      </c>
      <c r="F2143" s="101" t="s">
        <v>119</v>
      </c>
      <c r="G2143" s="101" t="s">
        <v>5848</v>
      </c>
    </row>
    <row r="2144" spans="1:7">
      <c r="A2144" s="100">
        <v>2143</v>
      </c>
      <c r="B2144" s="101" t="s">
        <v>2011</v>
      </c>
      <c r="C2144" s="101" t="s">
        <v>2012</v>
      </c>
      <c r="D2144" s="101" t="s">
        <v>139</v>
      </c>
      <c r="E2144" s="101" t="s">
        <v>227</v>
      </c>
      <c r="F2144" s="101" t="s">
        <v>119</v>
      </c>
      <c r="G2144" s="101" t="s">
        <v>5848</v>
      </c>
    </row>
    <row r="2145" spans="1:7">
      <c r="A2145" s="100">
        <v>2144</v>
      </c>
      <c r="B2145" s="101" t="s">
        <v>7512</v>
      </c>
      <c r="C2145" s="101" t="s">
        <v>7513</v>
      </c>
      <c r="D2145" s="101" t="s">
        <v>126</v>
      </c>
      <c r="E2145" s="101" t="s">
        <v>701</v>
      </c>
      <c r="F2145" s="101" t="s">
        <v>119</v>
      </c>
      <c r="G2145" s="101" t="s">
        <v>10956</v>
      </c>
    </row>
    <row r="2146" spans="1:7">
      <c r="A2146" s="100">
        <v>2145</v>
      </c>
      <c r="B2146" s="101" t="s">
        <v>2013</v>
      </c>
      <c r="C2146" s="101" t="s">
        <v>2014</v>
      </c>
      <c r="D2146" s="101" t="s">
        <v>139</v>
      </c>
      <c r="E2146" s="101" t="s">
        <v>227</v>
      </c>
      <c r="F2146" s="101" t="s">
        <v>119</v>
      </c>
      <c r="G2146" s="101" t="s">
        <v>5848</v>
      </c>
    </row>
    <row r="2147" spans="1:7">
      <c r="A2147" s="100">
        <v>2146</v>
      </c>
      <c r="B2147" s="101" t="s">
        <v>2015</v>
      </c>
      <c r="C2147" s="101" t="s">
        <v>2016</v>
      </c>
      <c r="D2147" s="101" t="s">
        <v>139</v>
      </c>
      <c r="E2147" s="101" t="s">
        <v>227</v>
      </c>
      <c r="F2147" s="101" t="s">
        <v>119</v>
      </c>
      <c r="G2147" s="101" t="s">
        <v>5848</v>
      </c>
    </row>
    <row r="2148" spans="1:7">
      <c r="A2148" s="100">
        <v>2147</v>
      </c>
      <c r="B2148" s="101" t="s">
        <v>2017</v>
      </c>
      <c r="C2148" s="101" t="s">
        <v>2018</v>
      </c>
      <c r="D2148" s="101" t="s">
        <v>151</v>
      </c>
      <c r="E2148" s="101" t="s">
        <v>1397</v>
      </c>
      <c r="F2148" s="101" t="s">
        <v>119</v>
      </c>
      <c r="G2148" s="101" t="s">
        <v>5848</v>
      </c>
    </row>
    <row r="2149" spans="1:7">
      <c r="A2149" s="100">
        <v>2148</v>
      </c>
      <c r="B2149" s="101" t="s">
        <v>2019</v>
      </c>
      <c r="C2149" s="101" t="s">
        <v>12666</v>
      </c>
      <c r="D2149" s="101" t="s">
        <v>139</v>
      </c>
      <c r="E2149" s="101" t="s">
        <v>227</v>
      </c>
      <c r="F2149" s="101" t="s">
        <v>119</v>
      </c>
      <c r="G2149" s="101" t="s">
        <v>5848</v>
      </c>
    </row>
    <row r="2150" spans="1:7">
      <c r="A2150" s="100">
        <v>2149</v>
      </c>
      <c r="B2150" s="101" t="s">
        <v>2020</v>
      </c>
      <c r="C2150" s="101" t="s">
        <v>2021</v>
      </c>
      <c r="D2150" s="101" t="s">
        <v>139</v>
      </c>
      <c r="E2150" s="101" t="s">
        <v>227</v>
      </c>
      <c r="F2150" s="101" t="s">
        <v>119</v>
      </c>
      <c r="G2150" s="101" t="s">
        <v>5848</v>
      </c>
    </row>
    <row r="2151" spans="1:7">
      <c r="A2151" s="100">
        <v>2150</v>
      </c>
      <c r="B2151" s="101" t="s">
        <v>7514</v>
      </c>
      <c r="C2151" s="101" t="s">
        <v>7515</v>
      </c>
      <c r="D2151" s="101" t="s">
        <v>139</v>
      </c>
      <c r="E2151" s="101" t="s">
        <v>943</v>
      </c>
      <c r="F2151" s="101" t="s">
        <v>119</v>
      </c>
      <c r="G2151" s="101" t="s">
        <v>10956</v>
      </c>
    </row>
    <row r="2152" spans="1:7">
      <c r="A2152" s="100">
        <v>2151</v>
      </c>
      <c r="B2152" s="101" t="s">
        <v>2022</v>
      </c>
      <c r="C2152" s="101" t="s">
        <v>2023</v>
      </c>
      <c r="D2152" s="101" t="s">
        <v>139</v>
      </c>
      <c r="E2152" s="101" t="s">
        <v>181</v>
      </c>
      <c r="F2152" s="101" t="s">
        <v>119</v>
      </c>
      <c r="G2152" s="101" t="s">
        <v>5848</v>
      </c>
    </row>
    <row r="2153" spans="1:7">
      <c r="A2153" s="100">
        <v>2152</v>
      </c>
      <c r="B2153" s="101" t="s">
        <v>7516</v>
      </c>
      <c r="C2153" s="101" t="s">
        <v>7517</v>
      </c>
      <c r="D2153" s="101" t="s">
        <v>151</v>
      </c>
      <c r="E2153" s="101" t="s">
        <v>208</v>
      </c>
      <c r="F2153" s="101" t="s">
        <v>119</v>
      </c>
      <c r="G2153" s="101" t="s">
        <v>10956</v>
      </c>
    </row>
    <row r="2154" spans="1:7">
      <c r="A2154" s="100">
        <v>2153</v>
      </c>
      <c r="B2154" s="101" t="s">
        <v>2024</v>
      </c>
      <c r="C2154" s="101" t="s">
        <v>2025</v>
      </c>
      <c r="D2154" s="101" t="s">
        <v>139</v>
      </c>
      <c r="E2154" s="101" t="s">
        <v>227</v>
      </c>
      <c r="F2154" s="101" t="s">
        <v>119</v>
      </c>
      <c r="G2154" s="101" t="s">
        <v>5848</v>
      </c>
    </row>
    <row r="2155" spans="1:7">
      <c r="A2155" s="100">
        <v>2154</v>
      </c>
      <c r="B2155" s="101" t="s">
        <v>2026</v>
      </c>
      <c r="C2155" s="101" t="s">
        <v>12667</v>
      </c>
      <c r="D2155" s="101" t="s">
        <v>139</v>
      </c>
      <c r="E2155" s="101" t="s">
        <v>156</v>
      </c>
      <c r="F2155" s="101" t="s">
        <v>119</v>
      </c>
      <c r="G2155" s="101" t="s">
        <v>5848</v>
      </c>
    </row>
    <row r="2156" spans="1:7">
      <c r="A2156" s="100">
        <v>2155</v>
      </c>
      <c r="B2156" s="101" t="s">
        <v>7518</v>
      </c>
      <c r="C2156" s="101" t="s">
        <v>7519</v>
      </c>
      <c r="D2156" s="101" t="s">
        <v>117</v>
      </c>
      <c r="E2156" s="101" t="s">
        <v>1341</v>
      </c>
      <c r="F2156" s="101" t="s">
        <v>119</v>
      </c>
      <c r="G2156" s="101" t="s">
        <v>10956</v>
      </c>
    </row>
    <row r="2157" spans="1:7">
      <c r="A2157" s="100">
        <v>2156</v>
      </c>
      <c r="B2157" s="101" t="s">
        <v>2027</v>
      </c>
      <c r="C2157" s="101" t="s">
        <v>2028</v>
      </c>
      <c r="D2157" s="101" t="s">
        <v>139</v>
      </c>
      <c r="E2157" s="101" t="s">
        <v>185</v>
      </c>
      <c r="F2157" s="101" t="s">
        <v>119</v>
      </c>
      <c r="G2157" s="101" t="s">
        <v>5848</v>
      </c>
    </row>
    <row r="2158" spans="1:7">
      <c r="A2158" s="100">
        <v>2157</v>
      </c>
      <c r="B2158" s="101" t="s">
        <v>2029</v>
      </c>
      <c r="C2158" s="101" t="s">
        <v>2030</v>
      </c>
      <c r="D2158" s="101" t="s">
        <v>139</v>
      </c>
      <c r="E2158" s="101" t="s">
        <v>227</v>
      </c>
      <c r="F2158" s="101" t="s">
        <v>119</v>
      </c>
      <c r="G2158" s="101" t="s">
        <v>5848</v>
      </c>
    </row>
    <row r="2159" spans="1:7">
      <c r="A2159" s="100">
        <v>2158</v>
      </c>
      <c r="B2159" s="101" t="s">
        <v>7520</v>
      </c>
      <c r="C2159" s="101" t="s">
        <v>7521</v>
      </c>
      <c r="D2159" s="101" t="s">
        <v>151</v>
      </c>
      <c r="E2159" s="101" t="s">
        <v>706</v>
      </c>
      <c r="F2159" s="101" t="s">
        <v>119</v>
      </c>
      <c r="G2159" s="101" t="s">
        <v>10956</v>
      </c>
    </row>
    <row r="2160" spans="1:7">
      <c r="A2160" s="100">
        <v>2159</v>
      </c>
      <c r="B2160" s="101" t="s">
        <v>7522</v>
      </c>
      <c r="C2160" s="101" t="s">
        <v>7523</v>
      </c>
      <c r="D2160" s="101" t="s">
        <v>117</v>
      </c>
      <c r="E2160" s="101" t="s">
        <v>118</v>
      </c>
      <c r="F2160" s="101" t="s">
        <v>119</v>
      </c>
      <c r="G2160" s="101" t="s">
        <v>10956</v>
      </c>
    </row>
    <row r="2161" spans="1:7">
      <c r="A2161" s="100">
        <v>2160</v>
      </c>
      <c r="B2161" s="101" t="s">
        <v>2031</v>
      </c>
      <c r="C2161" s="101" t="s">
        <v>2032</v>
      </c>
      <c r="D2161" s="101" t="s">
        <v>139</v>
      </c>
      <c r="E2161" s="101" t="s">
        <v>227</v>
      </c>
      <c r="F2161" s="101" t="s">
        <v>119</v>
      </c>
      <c r="G2161" s="101" t="s">
        <v>5848</v>
      </c>
    </row>
    <row r="2162" spans="1:7">
      <c r="A2162" s="100">
        <v>2161</v>
      </c>
      <c r="B2162" s="101" t="s">
        <v>7524</v>
      </c>
      <c r="C2162" s="101" t="s">
        <v>7525</v>
      </c>
      <c r="D2162" s="101" t="s">
        <v>143</v>
      </c>
      <c r="E2162" s="101" t="s">
        <v>204</v>
      </c>
      <c r="F2162" s="101" t="s">
        <v>119</v>
      </c>
      <c r="G2162" s="101" t="s">
        <v>10956</v>
      </c>
    </row>
    <row r="2163" spans="1:7">
      <c r="A2163" s="100">
        <v>2162</v>
      </c>
      <c r="B2163" s="101" t="s">
        <v>2033</v>
      </c>
      <c r="C2163" s="101" t="s">
        <v>12668</v>
      </c>
      <c r="D2163" s="101" t="s">
        <v>139</v>
      </c>
      <c r="E2163" s="101" t="s">
        <v>273</v>
      </c>
      <c r="F2163" s="101" t="s">
        <v>119</v>
      </c>
      <c r="G2163" s="101" t="s">
        <v>5848</v>
      </c>
    </row>
    <row r="2164" spans="1:7">
      <c r="A2164" s="100">
        <v>2163</v>
      </c>
      <c r="B2164" s="101" t="s">
        <v>11222</v>
      </c>
      <c r="C2164" s="101" t="s">
        <v>11223</v>
      </c>
      <c r="D2164" s="101" t="s">
        <v>139</v>
      </c>
      <c r="E2164" s="101" t="s">
        <v>185</v>
      </c>
      <c r="F2164" s="101" t="s">
        <v>1376</v>
      </c>
      <c r="G2164" s="101" t="s">
        <v>11834</v>
      </c>
    </row>
    <row r="2165" spans="1:7">
      <c r="A2165" s="100">
        <v>2164</v>
      </c>
      <c r="B2165" s="101" t="s">
        <v>2034</v>
      </c>
      <c r="C2165" s="101" t="s">
        <v>2035</v>
      </c>
      <c r="D2165" s="101" t="s">
        <v>139</v>
      </c>
      <c r="E2165" s="101" t="s">
        <v>227</v>
      </c>
      <c r="F2165" s="101" t="s">
        <v>119</v>
      </c>
      <c r="G2165" s="101" t="s">
        <v>5848</v>
      </c>
    </row>
    <row r="2166" spans="1:7">
      <c r="A2166" s="100">
        <v>2165</v>
      </c>
      <c r="B2166" s="101" t="s">
        <v>2036</v>
      </c>
      <c r="C2166" s="101" t="s">
        <v>2037</v>
      </c>
      <c r="D2166" s="101" t="s">
        <v>139</v>
      </c>
      <c r="E2166" s="101" t="s">
        <v>258</v>
      </c>
      <c r="F2166" s="101" t="s">
        <v>119</v>
      </c>
      <c r="G2166" s="101" t="s">
        <v>5848</v>
      </c>
    </row>
    <row r="2167" spans="1:7">
      <c r="A2167" s="100">
        <v>2166</v>
      </c>
      <c r="B2167" s="101" t="s">
        <v>7526</v>
      </c>
      <c r="C2167" s="101" t="s">
        <v>7527</v>
      </c>
      <c r="D2167" s="101" t="s">
        <v>139</v>
      </c>
      <c r="E2167" s="101" t="s">
        <v>140</v>
      </c>
      <c r="F2167" s="101" t="s">
        <v>119</v>
      </c>
      <c r="G2167" s="101" t="s">
        <v>10956</v>
      </c>
    </row>
    <row r="2168" spans="1:7">
      <c r="A2168" s="100">
        <v>2167</v>
      </c>
      <c r="B2168" s="101" t="s">
        <v>7528</v>
      </c>
      <c r="C2168" s="101" t="s">
        <v>7529</v>
      </c>
      <c r="D2168" s="101" t="s">
        <v>139</v>
      </c>
      <c r="E2168" s="101" t="s">
        <v>996</v>
      </c>
      <c r="F2168" s="101" t="s">
        <v>119</v>
      </c>
      <c r="G2168" s="101" t="s">
        <v>10956</v>
      </c>
    </row>
    <row r="2169" spans="1:7">
      <c r="A2169" s="100">
        <v>2168</v>
      </c>
      <c r="B2169" s="101" t="s">
        <v>7530</v>
      </c>
      <c r="C2169" s="101" t="s">
        <v>7531</v>
      </c>
      <c r="D2169" s="101" t="s">
        <v>139</v>
      </c>
      <c r="E2169" s="101" t="s">
        <v>996</v>
      </c>
      <c r="F2169" s="101" t="s">
        <v>119</v>
      </c>
      <c r="G2169" s="101" t="s">
        <v>10956</v>
      </c>
    </row>
    <row r="2170" spans="1:7">
      <c r="A2170" s="100">
        <v>2169</v>
      </c>
      <c r="B2170" s="101" t="s">
        <v>7532</v>
      </c>
      <c r="C2170" s="101" t="s">
        <v>7533</v>
      </c>
      <c r="D2170" s="101" t="s">
        <v>139</v>
      </c>
      <c r="E2170" s="101" t="s">
        <v>943</v>
      </c>
      <c r="F2170" s="101" t="s">
        <v>119</v>
      </c>
      <c r="G2170" s="101" t="s">
        <v>10956</v>
      </c>
    </row>
    <row r="2171" spans="1:7">
      <c r="A2171" s="100">
        <v>2170</v>
      </c>
      <c r="B2171" s="101" t="s">
        <v>2038</v>
      </c>
      <c r="C2171" s="101" t="s">
        <v>2039</v>
      </c>
      <c r="D2171" s="101" t="s">
        <v>151</v>
      </c>
      <c r="E2171" s="101" t="s">
        <v>571</v>
      </c>
      <c r="F2171" s="101" t="s">
        <v>119</v>
      </c>
      <c r="G2171" s="101" t="s">
        <v>5848</v>
      </c>
    </row>
    <row r="2172" spans="1:7">
      <c r="A2172" s="100">
        <v>2171</v>
      </c>
      <c r="B2172" s="101" t="s">
        <v>7534</v>
      </c>
      <c r="C2172" s="101" t="s">
        <v>2041</v>
      </c>
      <c r="D2172" s="101" t="s">
        <v>139</v>
      </c>
      <c r="E2172" s="101" t="s">
        <v>622</v>
      </c>
      <c r="F2172" s="101" t="s">
        <v>119</v>
      </c>
      <c r="G2172" s="101" t="s">
        <v>10956</v>
      </c>
    </row>
    <row r="2173" spans="1:7">
      <c r="A2173" s="100">
        <v>2172</v>
      </c>
      <c r="B2173" s="101" t="s">
        <v>2040</v>
      </c>
      <c r="C2173" s="101" t="s">
        <v>2041</v>
      </c>
      <c r="D2173" s="101" t="s">
        <v>139</v>
      </c>
      <c r="E2173" s="101" t="s">
        <v>610</v>
      </c>
      <c r="F2173" s="101" t="s">
        <v>119</v>
      </c>
      <c r="G2173" s="101" t="s">
        <v>5848</v>
      </c>
    </row>
    <row r="2174" spans="1:7">
      <c r="A2174" s="100">
        <v>2173</v>
      </c>
      <c r="B2174" s="101" t="s">
        <v>12669</v>
      </c>
      <c r="C2174" s="101" t="s">
        <v>12670</v>
      </c>
      <c r="D2174" s="101" t="s">
        <v>151</v>
      </c>
      <c r="E2174" s="101" t="s">
        <v>456</v>
      </c>
      <c r="F2174" s="101" t="s">
        <v>170</v>
      </c>
      <c r="G2174" s="101" t="s">
        <v>5848</v>
      </c>
    </row>
    <row r="2175" spans="1:7">
      <c r="A2175" s="100">
        <v>2174</v>
      </c>
      <c r="B2175" s="101" t="s">
        <v>7535</v>
      </c>
      <c r="C2175" s="101" t="s">
        <v>7533</v>
      </c>
      <c r="D2175" s="101" t="s">
        <v>139</v>
      </c>
      <c r="E2175" s="101" t="s">
        <v>258</v>
      </c>
      <c r="F2175" s="101" t="s">
        <v>119</v>
      </c>
      <c r="G2175" s="101" t="s">
        <v>10956</v>
      </c>
    </row>
    <row r="2176" spans="1:7">
      <c r="A2176" s="100">
        <v>2175</v>
      </c>
      <c r="B2176" s="101" t="s">
        <v>7536</v>
      </c>
      <c r="C2176" s="101" t="s">
        <v>7537</v>
      </c>
      <c r="D2176" s="101" t="s">
        <v>139</v>
      </c>
      <c r="E2176" s="101" t="s">
        <v>943</v>
      </c>
      <c r="F2176" s="101" t="s">
        <v>119</v>
      </c>
      <c r="G2176" s="101" t="s">
        <v>10956</v>
      </c>
    </row>
    <row r="2177" spans="1:7">
      <c r="A2177" s="100">
        <v>2176</v>
      </c>
      <c r="B2177" s="101" t="s">
        <v>2042</v>
      </c>
      <c r="C2177" s="101" t="s">
        <v>2043</v>
      </c>
      <c r="D2177" s="101" t="s">
        <v>139</v>
      </c>
      <c r="E2177" s="101" t="s">
        <v>227</v>
      </c>
      <c r="F2177" s="101" t="s">
        <v>119</v>
      </c>
      <c r="G2177" s="101" t="s">
        <v>5848</v>
      </c>
    </row>
    <row r="2178" spans="1:7">
      <c r="A2178" s="100">
        <v>2177</v>
      </c>
      <c r="B2178" s="101" t="s">
        <v>2044</v>
      </c>
      <c r="C2178" s="101" t="s">
        <v>2045</v>
      </c>
      <c r="D2178" s="101" t="s">
        <v>126</v>
      </c>
      <c r="E2178" s="101" t="s">
        <v>836</v>
      </c>
      <c r="F2178" s="101" t="s">
        <v>119</v>
      </c>
      <c r="G2178" s="101" t="s">
        <v>5848</v>
      </c>
    </row>
    <row r="2179" spans="1:7">
      <c r="A2179" s="100">
        <v>2178</v>
      </c>
      <c r="B2179" s="101" t="s">
        <v>7538</v>
      </c>
      <c r="C2179" s="101" t="s">
        <v>7539</v>
      </c>
      <c r="D2179" s="101" t="s">
        <v>139</v>
      </c>
      <c r="E2179" s="101" t="s">
        <v>826</v>
      </c>
      <c r="F2179" s="101" t="s">
        <v>119</v>
      </c>
      <c r="G2179" s="101" t="s">
        <v>10956</v>
      </c>
    </row>
    <row r="2180" spans="1:7">
      <c r="A2180" s="100">
        <v>2179</v>
      </c>
      <c r="B2180" s="101" t="s">
        <v>7540</v>
      </c>
      <c r="C2180" s="101" t="s">
        <v>7541</v>
      </c>
      <c r="D2180" s="101" t="s">
        <v>139</v>
      </c>
      <c r="E2180" s="101" t="s">
        <v>258</v>
      </c>
      <c r="F2180" s="101" t="s">
        <v>119</v>
      </c>
      <c r="G2180" s="101" t="s">
        <v>10956</v>
      </c>
    </row>
    <row r="2181" spans="1:7">
      <c r="A2181" s="100">
        <v>2180</v>
      </c>
      <c r="B2181" s="101" t="s">
        <v>7542</v>
      </c>
      <c r="C2181" s="101" t="s">
        <v>7543</v>
      </c>
      <c r="D2181" s="101" t="s">
        <v>139</v>
      </c>
      <c r="E2181" s="101" t="s">
        <v>622</v>
      </c>
      <c r="F2181" s="101" t="s">
        <v>119</v>
      </c>
      <c r="G2181" s="101" t="s">
        <v>10956</v>
      </c>
    </row>
    <row r="2182" spans="1:7">
      <c r="A2182" s="100">
        <v>2181</v>
      </c>
      <c r="B2182" s="101" t="s">
        <v>7544</v>
      </c>
      <c r="C2182" s="101" t="s">
        <v>7545</v>
      </c>
      <c r="D2182" s="101" t="s">
        <v>139</v>
      </c>
      <c r="E2182" s="101" t="s">
        <v>1076</v>
      </c>
      <c r="F2182" s="101" t="s">
        <v>119</v>
      </c>
      <c r="G2182" s="101" t="s">
        <v>10956</v>
      </c>
    </row>
    <row r="2183" spans="1:7">
      <c r="A2183" s="100">
        <v>2182</v>
      </c>
      <c r="B2183" s="101" t="s">
        <v>7546</v>
      </c>
      <c r="C2183" s="101" t="s">
        <v>7547</v>
      </c>
      <c r="D2183" s="101" t="s">
        <v>139</v>
      </c>
      <c r="E2183" s="101" t="s">
        <v>1020</v>
      </c>
      <c r="F2183" s="101" t="s">
        <v>119</v>
      </c>
      <c r="G2183" s="101" t="s">
        <v>10956</v>
      </c>
    </row>
    <row r="2184" spans="1:7">
      <c r="A2184" s="100">
        <v>2183</v>
      </c>
      <c r="B2184" s="101" t="s">
        <v>2046</v>
      </c>
      <c r="C2184" s="101" t="s">
        <v>2047</v>
      </c>
      <c r="D2184" s="101" t="s">
        <v>139</v>
      </c>
      <c r="E2184" s="101" t="s">
        <v>211</v>
      </c>
      <c r="F2184" s="101" t="s">
        <v>119</v>
      </c>
      <c r="G2184" s="101" t="s">
        <v>5848</v>
      </c>
    </row>
    <row r="2185" spans="1:7">
      <c r="A2185" s="100">
        <v>2184</v>
      </c>
      <c r="B2185" s="101" t="s">
        <v>7548</v>
      </c>
      <c r="C2185" s="101" t="s">
        <v>7549</v>
      </c>
      <c r="D2185" s="101" t="s">
        <v>139</v>
      </c>
      <c r="E2185" s="101" t="s">
        <v>1020</v>
      </c>
      <c r="F2185" s="101" t="s">
        <v>119</v>
      </c>
      <c r="G2185" s="101" t="s">
        <v>10956</v>
      </c>
    </row>
    <row r="2186" spans="1:7">
      <c r="A2186" s="100">
        <v>2185</v>
      </c>
      <c r="B2186" s="101" t="s">
        <v>7550</v>
      </c>
      <c r="C2186" s="101" t="s">
        <v>7551</v>
      </c>
      <c r="D2186" s="101" t="s">
        <v>143</v>
      </c>
      <c r="E2186" s="101" t="s">
        <v>144</v>
      </c>
      <c r="F2186" s="101" t="s">
        <v>119</v>
      </c>
      <c r="G2186" s="101" t="s">
        <v>10956</v>
      </c>
    </row>
    <row r="2187" spans="1:7">
      <c r="A2187" s="100">
        <v>2186</v>
      </c>
      <c r="B2187" s="101" t="s">
        <v>2048</v>
      </c>
      <c r="C2187" s="101" t="s">
        <v>2049</v>
      </c>
      <c r="D2187" s="101" t="s">
        <v>139</v>
      </c>
      <c r="E2187" s="101" t="s">
        <v>1020</v>
      </c>
      <c r="F2187" s="101" t="s">
        <v>119</v>
      </c>
      <c r="G2187" s="101" t="s">
        <v>5848</v>
      </c>
    </row>
    <row r="2188" spans="1:7">
      <c r="A2188" s="100">
        <v>2187</v>
      </c>
      <c r="B2188" s="101" t="s">
        <v>7552</v>
      </c>
      <c r="C2188" s="101" t="s">
        <v>7553</v>
      </c>
      <c r="D2188" s="101" t="s">
        <v>139</v>
      </c>
      <c r="E2188" s="101" t="s">
        <v>140</v>
      </c>
      <c r="F2188" s="101" t="s">
        <v>119</v>
      </c>
      <c r="G2188" s="101" t="s">
        <v>10956</v>
      </c>
    </row>
    <row r="2189" spans="1:7">
      <c r="A2189" s="100">
        <v>2188</v>
      </c>
      <c r="B2189" s="101" t="s">
        <v>7554</v>
      </c>
      <c r="C2189" s="101" t="s">
        <v>7555</v>
      </c>
      <c r="D2189" s="101" t="s">
        <v>139</v>
      </c>
      <c r="E2189" s="101" t="s">
        <v>622</v>
      </c>
      <c r="F2189" s="101" t="s">
        <v>119</v>
      </c>
      <c r="G2189" s="101" t="s">
        <v>10956</v>
      </c>
    </row>
    <row r="2190" spans="1:7">
      <c r="A2190" s="100">
        <v>2189</v>
      </c>
      <c r="B2190" s="101" t="s">
        <v>7556</v>
      </c>
      <c r="C2190" s="101" t="s">
        <v>7557</v>
      </c>
      <c r="D2190" s="101" t="s">
        <v>139</v>
      </c>
      <c r="E2190" s="101" t="s">
        <v>182</v>
      </c>
      <c r="F2190" s="101" t="s">
        <v>119</v>
      </c>
      <c r="G2190" s="101" t="s">
        <v>10956</v>
      </c>
    </row>
    <row r="2191" spans="1:7">
      <c r="A2191" s="100">
        <v>2190</v>
      </c>
      <c r="B2191" s="101" t="s">
        <v>2050</v>
      </c>
      <c r="C2191" s="101" t="s">
        <v>12671</v>
      </c>
      <c r="D2191" s="101" t="s">
        <v>139</v>
      </c>
      <c r="E2191" s="101" t="s">
        <v>227</v>
      </c>
      <c r="F2191" s="101" t="s">
        <v>119</v>
      </c>
      <c r="G2191" s="101" t="s">
        <v>5848</v>
      </c>
    </row>
    <row r="2192" spans="1:7">
      <c r="A2192" s="100">
        <v>2191</v>
      </c>
      <c r="B2192" s="101" t="s">
        <v>12672</v>
      </c>
      <c r="C2192" s="101" t="s">
        <v>12673</v>
      </c>
      <c r="D2192" s="101" t="s">
        <v>139</v>
      </c>
      <c r="E2192" s="101" t="s">
        <v>227</v>
      </c>
      <c r="F2192" s="101" t="s">
        <v>119</v>
      </c>
      <c r="G2192" s="101" t="s">
        <v>5848</v>
      </c>
    </row>
    <row r="2193" spans="1:7">
      <c r="A2193" s="100">
        <v>2192</v>
      </c>
      <c r="B2193" s="101" t="s">
        <v>12674</v>
      </c>
      <c r="C2193" s="101" t="s">
        <v>12675</v>
      </c>
      <c r="D2193" s="101" t="s">
        <v>139</v>
      </c>
      <c r="E2193" s="101" t="s">
        <v>227</v>
      </c>
      <c r="F2193" s="101" t="s">
        <v>119</v>
      </c>
      <c r="G2193" s="101" t="s">
        <v>5848</v>
      </c>
    </row>
    <row r="2194" spans="1:7">
      <c r="A2194" s="100">
        <v>2193</v>
      </c>
      <c r="B2194" s="101" t="s">
        <v>2051</v>
      </c>
      <c r="C2194" s="101" t="s">
        <v>2052</v>
      </c>
      <c r="D2194" s="101" t="s">
        <v>139</v>
      </c>
      <c r="E2194" s="101" t="s">
        <v>308</v>
      </c>
      <c r="F2194" s="101" t="s">
        <v>119</v>
      </c>
      <c r="G2194" s="101" t="s">
        <v>5848</v>
      </c>
    </row>
    <row r="2195" spans="1:7">
      <c r="A2195" s="100">
        <v>2194</v>
      </c>
      <c r="B2195" s="101" t="s">
        <v>7558</v>
      </c>
      <c r="C2195" s="101" t="s">
        <v>7559</v>
      </c>
      <c r="D2195" s="101" t="s">
        <v>139</v>
      </c>
      <c r="E2195" s="101" t="s">
        <v>227</v>
      </c>
      <c r="F2195" s="101" t="s">
        <v>119</v>
      </c>
      <c r="G2195" s="101" t="s">
        <v>10956</v>
      </c>
    </row>
    <row r="2196" spans="1:7">
      <c r="A2196" s="100">
        <v>2195</v>
      </c>
      <c r="B2196" s="101" t="s">
        <v>7560</v>
      </c>
      <c r="C2196" s="101" t="s">
        <v>7561</v>
      </c>
      <c r="D2196" s="101" t="s">
        <v>139</v>
      </c>
      <c r="E2196" s="101" t="s">
        <v>258</v>
      </c>
      <c r="F2196" s="101" t="s">
        <v>119</v>
      </c>
      <c r="G2196" s="101" t="s">
        <v>10956</v>
      </c>
    </row>
    <row r="2197" spans="1:7">
      <c r="A2197" s="100">
        <v>2196</v>
      </c>
      <c r="B2197" s="101" t="s">
        <v>2053</v>
      </c>
      <c r="C2197" s="101" t="s">
        <v>2054</v>
      </c>
      <c r="D2197" s="101" t="s">
        <v>126</v>
      </c>
      <c r="E2197" s="101" t="s">
        <v>200</v>
      </c>
      <c r="F2197" s="101" t="s">
        <v>119</v>
      </c>
      <c r="G2197" s="101" t="s">
        <v>5848</v>
      </c>
    </row>
    <row r="2198" spans="1:7">
      <c r="A2198" s="100">
        <v>2197</v>
      </c>
      <c r="B2198" s="101" t="s">
        <v>7562</v>
      </c>
      <c r="C2198" s="101" t="s">
        <v>7563</v>
      </c>
      <c r="D2198" s="101" t="s">
        <v>139</v>
      </c>
      <c r="E2198" s="101" t="s">
        <v>622</v>
      </c>
      <c r="F2198" s="101" t="s">
        <v>119</v>
      </c>
      <c r="G2198" s="101" t="s">
        <v>10956</v>
      </c>
    </row>
    <row r="2199" spans="1:7">
      <c r="A2199" s="100">
        <v>2198</v>
      </c>
      <c r="B2199" s="101" t="s">
        <v>11224</v>
      </c>
      <c r="C2199" s="101" t="s">
        <v>11225</v>
      </c>
      <c r="D2199" s="101" t="s">
        <v>139</v>
      </c>
      <c r="E2199" s="101" t="s">
        <v>185</v>
      </c>
      <c r="F2199" s="101" t="s">
        <v>119</v>
      </c>
      <c r="G2199" s="101" t="s">
        <v>11834</v>
      </c>
    </row>
    <row r="2200" spans="1:7">
      <c r="A2200" s="100">
        <v>2199</v>
      </c>
      <c r="B2200" s="101" t="s">
        <v>2055</v>
      </c>
      <c r="C2200" s="101" t="s">
        <v>2056</v>
      </c>
      <c r="D2200" s="101" t="s">
        <v>117</v>
      </c>
      <c r="E2200" s="101" t="s">
        <v>2057</v>
      </c>
      <c r="F2200" s="101" t="s">
        <v>119</v>
      </c>
      <c r="G2200" s="101" t="s">
        <v>5848</v>
      </c>
    </row>
    <row r="2201" spans="1:7">
      <c r="A2201" s="100">
        <v>2200</v>
      </c>
      <c r="B2201" s="101" t="s">
        <v>2058</v>
      </c>
      <c r="C2201" s="101" t="s">
        <v>12676</v>
      </c>
      <c r="D2201" s="101" t="s">
        <v>139</v>
      </c>
      <c r="E2201" s="101" t="s">
        <v>185</v>
      </c>
      <c r="F2201" s="101" t="s">
        <v>119</v>
      </c>
      <c r="G2201" s="101" t="s">
        <v>5848</v>
      </c>
    </row>
    <row r="2202" spans="1:7">
      <c r="A2202" s="100">
        <v>2201</v>
      </c>
      <c r="B2202" s="101" t="s">
        <v>7564</v>
      </c>
      <c r="C2202" s="101" t="s">
        <v>7565</v>
      </c>
      <c r="D2202" s="101" t="s">
        <v>139</v>
      </c>
      <c r="E2202" s="101" t="s">
        <v>826</v>
      </c>
      <c r="F2202" s="101" t="s">
        <v>119</v>
      </c>
      <c r="G2202" s="101" t="s">
        <v>10956</v>
      </c>
    </row>
    <row r="2203" spans="1:7">
      <c r="A2203" s="100">
        <v>2202</v>
      </c>
      <c r="B2203" s="101" t="s">
        <v>12677</v>
      </c>
      <c r="C2203" s="101" t="s">
        <v>12678</v>
      </c>
      <c r="D2203" s="101" t="s">
        <v>139</v>
      </c>
      <c r="E2203" s="101" t="s">
        <v>227</v>
      </c>
      <c r="F2203" s="101" t="s">
        <v>119</v>
      </c>
      <c r="G2203" s="101" t="s">
        <v>5848</v>
      </c>
    </row>
    <row r="2204" spans="1:7">
      <c r="A2204" s="100">
        <v>2203</v>
      </c>
      <c r="B2204" s="101" t="s">
        <v>7566</v>
      </c>
      <c r="C2204" s="101" t="s">
        <v>7567</v>
      </c>
      <c r="D2204" s="101" t="s">
        <v>139</v>
      </c>
      <c r="E2204" s="101" t="s">
        <v>354</v>
      </c>
      <c r="F2204" s="101" t="s">
        <v>119</v>
      </c>
      <c r="G2204" s="101" t="s">
        <v>10956</v>
      </c>
    </row>
    <row r="2205" spans="1:7">
      <c r="A2205" s="100">
        <v>2204</v>
      </c>
      <c r="B2205" s="101" t="s">
        <v>2059</v>
      </c>
      <c r="C2205" s="101" t="s">
        <v>2060</v>
      </c>
      <c r="D2205" s="101" t="s">
        <v>122</v>
      </c>
      <c r="E2205" s="101" t="s">
        <v>2061</v>
      </c>
      <c r="F2205" s="101" t="s">
        <v>119</v>
      </c>
      <c r="G2205" s="101" t="s">
        <v>5848</v>
      </c>
    </row>
    <row r="2206" spans="1:7">
      <c r="A2206" s="100">
        <v>2205</v>
      </c>
      <c r="B2206" s="101" t="s">
        <v>7568</v>
      </c>
      <c r="C2206" s="101" t="s">
        <v>7569</v>
      </c>
      <c r="D2206" s="101" t="s">
        <v>139</v>
      </c>
      <c r="E2206" s="101" t="s">
        <v>826</v>
      </c>
      <c r="F2206" s="101" t="s">
        <v>119</v>
      </c>
      <c r="G2206" s="101" t="s">
        <v>10956</v>
      </c>
    </row>
    <row r="2207" spans="1:7">
      <c r="A2207" s="100">
        <v>2206</v>
      </c>
      <c r="B2207" s="101" t="s">
        <v>2062</v>
      </c>
      <c r="C2207" s="101" t="s">
        <v>12679</v>
      </c>
      <c r="D2207" s="101" t="s">
        <v>139</v>
      </c>
      <c r="E2207" s="101" t="s">
        <v>227</v>
      </c>
      <c r="F2207" s="101" t="s">
        <v>119</v>
      </c>
      <c r="G2207" s="101" t="s">
        <v>5848</v>
      </c>
    </row>
    <row r="2208" spans="1:7">
      <c r="A2208" s="100">
        <v>2207</v>
      </c>
      <c r="B2208" s="101" t="s">
        <v>7570</v>
      </c>
      <c r="C2208" s="101" t="s">
        <v>7571</v>
      </c>
      <c r="D2208" s="101" t="s">
        <v>139</v>
      </c>
      <c r="E2208" s="101" t="s">
        <v>258</v>
      </c>
      <c r="F2208" s="101" t="s">
        <v>119</v>
      </c>
      <c r="G2208" s="101" t="s">
        <v>10956</v>
      </c>
    </row>
    <row r="2209" spans="1:7">
      <c r="A2209" s="100">
        <v>2208</v>
      </c>
      <c r="B2209" s="101" t="s">
        <v>2063</v>
      </c>
      <c r="C2209" s="101" t="s">
        <v>2064</v>
      </c>
      <c r="D2209" s="101" t="s">
        <v>139</v>
      </c>
      <c r="E2209" s="101" t="s">
        <v>185</v>
      </c>
      <c r="F2209" s="101" t="s">
        <v>119</v>
      </c>
      <c r="G2209" s="101" t="s">
        <v>5848</v>
      </c>
    </row>
    <row r="2210" spans="1:7">
      <c r="A2210" s="100">
        <v>2209</v>
      </c>
      <c r="B2210" s="101" t="s">
        <v>2065</v>
      </c>
      <c r="C2210" s="101" t="s">
        <v>2066</v>
      </c>
      <c r="D2210" s="101" t="s">
        <v>139</v>
      </c>
      <c r="E2210" s="101" t="s">
        <v>227</v>
      </c>
      <c r="F2210" s="101" t="s">
        <v>119</v>
      </c>
      <c r="G2210" s="101" t="s">
        <v>5848</v>
      </c>
    </row>
    <row r="2211" spans="1:7">
      <c r="A2211" s="100">
        <v>2210</v>
      </c>
      <c r="B2211" s="101" t="s">
        <v>2067</v>
      </c>
      <c r="C2211" s="101" t="s">
        <v>12680</v>
      </c>
      <c r="D2211" s="101" t="s">
        <v>139</v>
      </c>
      <c r="E2211" s="101" t="s">
        <v>227</v>
      </c>
      <c r="F2211" s="101" t="s">
        <v>119</v>
      </c>
      <c r="G2211" s="101" t="s">
        <v>5848</v>
      </c>
    </row>
    <row r="2212" spans="1:7">
      <c r="A2212" s="100">
        <v>2211</v>
      </c>
      <c r="B2212" s="101" t="s">
        <v>7572</v>
      </c>
      <c r="C2212" s="101" t="s">
        <v>7573</v>
      </c>
      <c r="D2212" s="101" t="s">
        <v>151</v>
      </c>
      <c r="E2212" s="101" t="s">
        <v>371</v>
      </c>
      <c r="F2212" s="101" t="s">
        <v>119</v>
      </c>
      <c r="G2212" s="101" t="s">
        <v>10956</v>
      </c>
    </row>
    <row r="2213" spans="1:7">
      <c r="A2213" s="100">
        <v>2212</v>
      </c>
      <c r="B2213" s="101" t="s">
        <v>2068</v>
      </c>
      <c r="C2213" s="101" t="s">
        <v>2069</v>
      </c>
      <c r="D2213" s="101" t="s">
        <v>139</v>
      </c>
      <c r="E2213" s="101" t="s">
        <v>227</v>
      </c>
      <c r="F2213" s="101" t="s">
        <v>119</v>
      </c>
      <c r="G2213" s="101" t="s">
        <v>5848</v>
      </c>
    </row>
    <row r="2214" spans="1:7">
      <c r="A2214" s="100">
        <v>2213</v>
      </c>
      <c r="B2214" s="101" t="s">
        <v>2070</v>
      </c>
      <c r="C2214" s="101" t="s">
        <v>2071</v>
      </c>
      <c r="D2214" s="101" t="s">
        <v>126</v>
      </c>
      <c r="E2214" s="101" t="s">
        <v>739</v>
      </c>
      <c r="F2214" s="101" t="s">
        <v>119</v>
      </c>
      <c r="G2214" s="101" t="s">
        <v>5848</v>
      </c>
    </row>
    <row r="2215" spans="1:7">
      <c r="A2215" s="100">
        <v>2214</v>
      </c>
      <c r="B2215" s="101" t="s">
        <v>2072</v>
      </c>
      <c r="C2215" s="101" t="s">
        <v>2073</v>
      </c>
      <c r="D2215" s="101" t="s">
        <v>151</v>
      </c>
      <c r="E2215" s="101" t="s">
        <v>217</v>
      </c>
      <c r="F2215" s="101" t="s">
        <v>2074</v>
      </c>
      <c r="G2215" s="101" t="s">
        <v>5848</v>
      </c>
    </row>
    <row r="2216" spans="1:7">
      <c r="A2216" s="100">
        <v>2215</v>
      </c>
      <c r="B2216" s="101" t="s">
        <v>2075</v>
      </c>
      <c r="C2216" s="101" t="s">
        <v>2076</v>
      </c>
      <c r="D2216" s="101" t="s">
        <v>117</v>
      </c>
      <c r="E2216" s="101" t="s">
        <v>853</v>
      </c>
      <c r="F2216" s="101" t="s">
        <v>119</v>
      </c>
      <c r="G2216" s="101" t="s">
        <v>5848</v>
      </c>
    </row>
    <row r="2217" spans="1:7">
      <c r="A2217" s="100">
        <v>2216</v>
      </c>
      <c r="B2217" s="101" t="s">
        <v>2077</v>
      </c>
      <c r="C2217" s="101" t="s">
        <v>12681</v>
      </c>
      <c r="D2217" s="101" t="s">
        <v>139</v>
      </c>
      <c r="E2217" s="101" t="s">
        <v>227</v>
      </c>
      <c r="F2217" s="101" t="s">
        <v>119</v>
      </c>
      <c r="G2217" s="101" t="s">
        <v>5848</v>
      </c>
    </row>
    <row r="2218" spans="1:7">
      <c r="A2218" s="100">
        <v>2217</v>
      </c>
      <c r="B2218" s="101" t="s">
        <v>2078</v>
      </c>
      <c r="C2218" s="101" t="s">
        <v>2079</v>
      </c>
      <c r="D2218" s="101" t="s">
        <v>126</v>
      </c>
      <c r="E2218" s="101" t="s">
        <v>2080</v>
      </c>
      <c r="F2218" s="101" t="s">
        <v>119</v>
      </c>
      <c r="G2218" s="101" t="s">
        <v>5848</v>
      </c>
    </row>
    <row r="2219" spans="1:7">
      <c r="A2219" s="100">
        <v>2218</v>
      </c>
      <c r="B2219" s="101" t="s">
        <v>2081</v>
      </c>
      <c r="C2219" s="101" t="s">
        <v>2082</v>
      </c>
      <c r="D2219" s="101" t="s">
        <v>234</v>
      </c>
      <c r="E2219" s="101" t="s">
        <v>248</v>
      </c>
      <c r="F2219" s="101" t="s">
        <v>119</v>
      </c>
      <c r="G2219" s="101" t="s">
        <v>5848</v>
      </c>
    </row>
    <row r="2220" spans="1:7">
      <c r="A2220" s="100">
        <v>2219</v>
      </c>
      <c r="B2220" s="101" t="s">
        <v>7574</v>
      </c>
      <c r="C2220" s="101" t="s">
        <v>7575</v>
      </c>
      <c r="D2220" s="101" t="s">
        <v>151</v>
      </c>
      <c r="E2220" s="101" t="s">
        <v>706</v>
      </c>
      <c r="F2220" s="101" t="s">
        <v>188</v>
      </c>
      <c r="G2220" s="101" t="s">
        <v>10956</v>
      </c>
    </row>
    <row r="2221" spans="1:7">
      <c r="A2221" s="100">
        <v>2220</v>
      </c>
      <c r="B2221" s="101" t="s">
        <v>12682</v>
      </c>
      <c r="C2221" s="101" t="s">
        <v>12683</v>
      </c>
      <c r="D2221" s="101" t="s">
        <v>139</v>
      </c>
      <c r="E2221" s="101" t="s">
        <v>227</v>
      </c>
      <c r="F2221" s="101" t="s">
        <v>119</v>
      </c>
      <c r="G2221" s="101" t="s">
        <v>10956</v>
      </c>
    </row>
    <row r="2222" spans="1:7">
      <c r="A2222" s="100">
        <v>2221</v>
      </c>
      <c r="B2222" s="101" t="s">
        <v>7576</v>
      </c>
      <c r="C2222" s="101" t="s">
        <v>7577</v>
      </c>
      <c r="D2222" s="101" t="s">
        <v>117</v>
      </c>
      <c r="E2222" s="101" t="s">
        <v>118</v>
      </c>
      <c r="F2222" s="101" t="s">
        <v>119</v>
      </c>
      <c r="G2222" s="101" t="s">
        <v>10956</v>
      </c>
    </row>
    <row r="2223" spans="1:7">
      <c r="A2223" s="100">
        <v>2222</v>
      </c>
      <c r="B2223" s="101" t="s">
        <v>7578</v>
      </c>
      <c r="C2223" s="101" t="s">
        <v>7579</v>
      </c>
      <c r="D2223" s="101" t="s">
        <v>117</v>
      </c>
      <c r="E2223" s="101" t="s">
        <v>367</v>
      </c>
      <c r="F2223" s="101" t="s">
        <v>119</v>
      </c>
      <c r="G2223" s="101" t="s">
        <v>10956</v>
      </c>
    </row>
    <row r="2224" spans="1:7">
      <c r="A2224" s="100">
        <v>2223</v>
      </c>
      <c r="B2224" s="101" t="s">
        <v>7580</v>
      </c>
      <c r="C2224" s="101" t="s">
        <v>7581</v>
      </c>
      <c r="D2224" s="101" t="s">
        <v>143</v>
      </c>
      <c r="E2224" s="101" t="s">
        <v>144</v>
      </c>
      <c r="F2224" s="101" t="s">
        <v>119</v>
      </c>
      <c r="G2224" s="101" t="s">
        <v>10956</v>
      </c>
    </row>
    <row r="2225" spans="1:7">
      <c r="A2225" s="100">
        <v>2224</v>
      </c>
      <c r="B2225" s="101" t="s">
        <v>11226</v>
      </c>
      <c r="C2225" s="101" t="s">
        <v>11227</v>
      </c>
      <c r="D2225" s="101" t="s">
        <v>139</v>
      </c>
      <c r="E2225" s="101" t="s">
        <v>273</v>
      </c>
      <c r="F2225" s="101" t="s">
        <v>119</v>
      </c>
      <c r="G2225" s="101" t="s">
        <v>11834</v>
      </c>
    </row>
    <row r="2226" spans="1:7">
      <c r="A2226" s="100">
        <v>2225</v>
      </c>
      <c r="B2226" s="101" t="s">
        <v>2083</v>
      </c>
      <c r="C2226" s="101" t="s">
        <v>2084</v>
      </c>
      <c r="D2226" s="101" t="s">
        <v>139</v>
      </c>
      <c r="E2226" s="101" t="s">
        <v>273</v>
      </c>
      <c r="F2226" s="101" t="s">
        <v>119</v>
      </c>
      <c r="G2226" s="101" t="s">
        <v>5848</v>
      </c>
    </row>
    <row r="2227" spans="1:7">
      <c r="A2227" s="100">
        <v>2226</v>
      </c>
      <c r="B2227" s="101" t="s">
        <v>2085</v>
      </c>
      <c r="C2227" s="101" t="s">
        <v>12684</v>
      </c>
      <c r="D2227" s="101" t="s">
        <v>139</v>
      </c>
      <c r="E2227" s="101" t="s">
        <v>227</v>
      </c>
      <c r="F2227" s="101" t="s">
        <v>119</v>
      </c>
      <c r="G2227" s="101" t="s">
        <v>5848</v>
      </c>
    </row>
    <row r="2228" spans="1:7">
      <c r="A2228" s="100">
        <v>2227</v>
      </c>
      <c r="B2228" s="101" t="s">
        <v>2086</v>
      </c>
      <c r="C2228" s="101" t="s">
        <v>2087</v>
      </c>
      <c r="D2228" s="101" t="s">
        <v>139</v>
      </c>
      <c r="E2228" s="101" t="s">
        <v>227</v>
      </c>
      <c r="F2228" s="101" t="s">
        <v>119</v>
      </c>
      <c r="G2228" s="101" t="s">
        <v>5848</v>
      </c>
    </row>
    <row r="2229" spans="1:7">
      <c r="A2229" s="100">
        <v>2228</v>
      </c>
      <c r="B2229" s="101" t="s">
        <v>2088</v>
      </c>
      <c r="C2229" s="101" t="s">
        <v>12685</v>
      </c>
      <c r="D2229" s="101" t="s">
        <v>139</v>
      </c>
      <c r="E2229" s="101" t="s">
        <v>227</v>
      </c>
      <c r="F2229" s="101" t="s">
        <v>119</v>
      </c>
      <c r="G2229" s="101" t="s">
        <v>5848</v>
      </c>
    </row>
    <row r="2230" spans="1:7">
      <c r="A2230" s="100">
        <v>2229</v>
      </c>
      <c r="B2230" s="101" t="s">
        <v>2089</v>
      </c>
      <c r="C2230" s="101" t="s">
        <v>2090</v>
      </c>
      <c r="D2230" s="101" t="s">
        <v>139</v>
      </c>
      <c r="E2230" s="101" t="s">
        <v>273</v>
      </c>
      <c r="F2230" s="101" t="s">
        <v>119</v>
      </c>
      <c r="G2230" s="101" t="s">
        <v>5848</v>
      </c>
    </row>
    <row r="2231" spans="1:7">
      <c r="A2231" s="100">
        <v>2230</v>
      </c>
      <c r="B2231" s="101" t="s">
        <v>7582</v>
      </c>
      <c r="C2231" s="101" t="s">
        <v>7583</v>
      </c>
      <c r="D2231" s="101" t="s">
        <v>139</v>
      </c>
      <c r="E2231" s="101" t="s">
        <v>996</v>
      </c>
      <c r="F2231" s="101" t="s">
        <v>119</v>
      </c>
      <c r="G2231" s="101" t="s">
        <v>10956</v>
      </c>
    </row>
    <row r="2232" spans="1:7">
      <c r="A2232" s="100">
        <v>2231</v>
      </c>
      <c r="B2232" s="101" t="s">
        <v>7584</v>
      </c>
      <c r="C2232" s="101" t="s">
        <v>7585</v>
      </c>
      <c r="D2232" s="101" t="s">
        <v>139</v>
      </c>
      <c r="E2232" s="101" t="s">
        <v>258</v>
      </c>
      <c r="F2232" s="101" t="s">
        <v>119</v>
      </c>
      <c r="G2232" s="101" t="s">
        <v>10956</v>
      </c>
    </row>
    <row r="2233" spans="1:7">
      <c r="A2233" s="100">
        <v>2232</v>
      </c>
      <c r="B2233" s="101" t="s">
        <v>2091</v>
      </c>
      <c r="C2233" s="101" t="s">
        <v>2092</v>
      </c>
      <c r="D2233" s="101" t="s">
        <v>139</v>
      </c>
      <c r="E2233" s="101" t="s">
        <v>185</v>
      </c>
      <c r="F2233" s="101" t="s">
        <v>119</v>
      </c>
      <c r="G2233" s="101" t="s">
        <v>5848</v>
      </c>
    </row>
    <row r="2234" spans="1:7">
      <c r="A2234" s="100">
        <v>2233</v>
      </c>
      <c r="B2234" s="101" t="s">
        <v>7586</v>
      </c>
      <c r="C2234" s="101" t="s">
        <v>7587</v>
      </c>
      <c r="D2234" s="101" t="s">
        <v>139</v>
      </c>
      <c r="E2234" s="101" t="s">
        <v>258</v>
      </c>
      <c r="F2234" s="101" t="s">
        <v>119</v>
      </c>
      <c r="G2234" s="101" t="s">
        <v>10956</v>
      </c>
    </row>
    <row r="2235" spans="1:7">
      <c r="A2235" s="100">
        <v>2234</v>
      </c>
      <c r="B2235" s="101" t="s">
        <v>7588</v>
      </c>
      <c r="C2235" s="101" t="s">
        <v>7589</v>
      </c>
      <c r="D2235" s="101" t="s">
        <v>139</v>
      </c>
      <c r="E2235" s="101" t="s">
        <v>258</v>
      </c>
      <c r="F2235" s="101" t="s">
        <v>119</v>
      </c>
      <c r="G2235" s="101" t="s">
        <v>10956</v>
      </c>
    </row>
    <row r="2236" spans="1:7">
      <c r="A2236" s="100">
        <v>2235</v>
      </c>
      <c r="B2236" s="101" t="s">
        <v>7590</v>
      </c>
      <c r="C2236" s="101" t="s">
        <v>7591</v>
      </c>
      <c r="D2236" s="101" t="s">
        <v>139</v>
      </c>
      <c r="E2236" s="101" t="s">
        <v>258</v>
      </c>
      <c r="F2236" s="101" t="s">
        <v>119</v>
      </c>
      <c r="G2236" s="101" t="s">
        <v>10956</v>
      </c>
    </row>
    <row r="2237" spans="1:7">
      <c r="A2237" s="100">
        <v>2236</v>
      </c>
      <c r="B2237" s="101" t="s">
        <v>7592</v>
      </c>
      <c r="C2237" s="101" t="s">
        <v>7593</v>
      </c>
      <c r="D2237" s="101" t="s">
        <v>126</v>
      </c>
      <c r="E2237" s="101" t="s">
        <v>1083</v>
      </c>
      <c r="F2237" s="101" t="s">
        <v>119</v>
      </c>
      <c r="G2237" s="101" t="s">
        <v>10956</v>
      </c>
    </row>
    <row r="2238" spans="1:7">
      <c r="A2238" s="100">
        <v>2237</v>
      </c>
      <c r="B2238" s="101" t="s">
        <v>7594</v>
      </c>
      <c r="C2238" s="101" t="s">
        <v>7595</v>
      </c>
      <c r="D2238" s="101" t="s">
        <v>139</v>
      </c>
      <c r="E2238" s="101" t="s">
        <v>258</v>
      </c>
      <c r="F2238" s="101" t="s">
        <v>119</v>
      </c>
      <c r="G2238" s="101" t="s">
        <v>10956</v>
      </c>
    </row>
    <row r="2239" spans="1:7">
      <c r="A2239" s="100">
        <v>2238</v>
      </c>
      <c r="B2239" s="101" t="s">
        <v>2093</v>
      </c>
      <c r="C2239" s="101" t="s">
        <v>2094</v>
      </c>
      <c r="D2239" s="101" t="s">
        <v>139</v>
      </c>
      <c r="E2239" s="101" t="s">
        <v>237</v>
      </c>
      <c r="F2239" s="101" t="s">
        <v>119</v>
      </c>
      <c r="G2239" s="101" t="s">
        <v>5848</v>
      </c>
    </row>
    <row r="2240" spans="1:7">
      <c r="A2240" s="100">
        <v>2239</v>
      </c>
      <c r="B2240" s="101" t="s">
        <v>7596</v>
      </c>
      <c r="C2240" s="101" t="s">
        <v>7597</v>
      </c>
      <c r="D2240" s="101" t="s">
        <v>151</v>
      </c>
      <c r="E2240" s="101" t="s">
        <v>1302</v>
      </c>
      <c r="F2240" s="101" t="s">
        <v>188</v>
      </c>
      <c r="G2240" s="101" t="s">
        <v>10956</v>
      </c>
    </row>
    <row r="2241" spans="1:7">
      <c r="A2241" s="100">
        <v>2240</v>
      </c>
      <c r="B2241" s="101" t="s">
        <v>7598</v>
      </c>
      <c r="C2241" s="101" t="s">
        <v>7599</v>
      </c>
      <c r="D2241" s="101" t="s">
        <v>139</v>
      </c>
      <c r="E2241" s="101" t="s">
        <v>258</v>
      </c>
      <c r="F2241" s="101" t="s">
        <v>119</v>
      </c>
      <c r="G2241" s="101" t="s">
        <v>10956</v>
      </c>
    </row>
    <row r="2242" spans="1:7">
      <c r="A2242" s="100">
        <v>2241</v>
      </c>
      <c r="B2242" s="101" t="s">
        <v>11228</v>
      </c>
      <c r="C2242" s="101" t="s">
        <v>11229</v>
      </c>
      <c r="D2242" s="101" t="s">
        <v>126</v>
      </c>
      <c r="E2242" s="101" t="s">
        <v>159</v>
      </c>
      <c r="F2242" s="101" t="s">
        <v>119</v>
      </c>
      <c r="G2242" s="101" t="s">
        <v>11834</v>
      </c>
    </row>
    <row r="2243" spans="1:7">
      <c r="A2243" s="100">
        <v>2242</v>
      </c>
      <c r="B2243" s="101" t="s">
        <v>7600</v>
      </c>
      <c r="C2243" s="101" t="s">
        <v>7601</v>
      </c>
      <c r="D2243" s="101" t="s">
        <v>139</v>
      </c>
      <c r="E2243" s="101" t="s">
        <v>258</v>
      </c>
      <c r="F2243" s="101" t="s">
        <v>119</v>
      </c>
      <c r="G2243" s="101" t="s">
        <v>10956</v>
      </c>
    </row>
    <row r="2244" spans="1:7">
      <c r="A2244" s="100">
        <v>2243</v>
      </c>
      <c r="B2244" s="101" t="s">
        <v>7602</v>
      </c>
      <c r="C2244" s="101" t="s">
        <v>7603</v>
      </c>
      <c r="D2244" s="101" t="s">
        <v>139</v>
      </c>
      <c r="E2244" s="101" t="s">
        <v>1076</v>
      </c>
      <c r="F2244" s="101" t="s">
        <v>119</v>
      </c>
      <c r="G2244" s="101" t="s">
        <v>10956</v>
      </c>
    </row>
    <row r="2245" spans="1:7">
      <c r="A2245" s="100">
        <v>2244</v>
      </c>
      <c r="B2245" s="101" t="s">
        <v>7604</v>
      </c>
      <c r="C2245" s="101" t="s">
        <v>12686</v>
      </c>
      <c r="D2245" s="101" t="s">
        <v>117</v>
      </c>
      <c r="E2245" s="101" t="s">
        <v>1181</v>
      </c>
      <c r="F2245" s="101" t="s">
        <v>119</v>
      </c>
      <c r="G2245" s="101" t="s">
        <v>10956</v>
      </c>
    </row>
    <row r="2246" spans="1:7">
      <c r="A2246" s="100">
        <v>2245</v>
      </c>
      <c r="B2246" s="101" t="s">
        <v>7605</v>
      </c>
      <c r="C2246" s="101" t="s">
        <v>7606</v>
      </c>
      <c r="D2246" s="101" t="s">
        <v>139</v>
      </c>
      <c r="E2246" s="101" t="s">
        <v>943</v>
      </c>
      <c r="F2246" s="101" t="s">
        <v>119</v>
      </c>
      <c r="G2246" s="101" t="s">
        <v>10956</v>
      </c>
    </row>
    <row r="2247" spans="1:7">
      <c r="A2247" s="100">
        <v>2246</v>
      </c>
      <c r="B2247" s="101" t="s">
        <v>7607</v>
      </c>
      <c r="C2247" s="101" t="s">
        <v>7608</v>
      </c>
      <c r="D2247" s="101" t="s">
        <v>139</v>
      </c>
      <c r="E2247" s="101" t="s">
        <v>943</v>
      </c>
      <c r="F2247" s="101" t="s">
        <v>119</v>
      </c>
      <c r="G2247" s="101" t="s">
        <v>10956</v>
      </c>
    </row>
    <row r="2248" spans="1:7">
      <c r="A2248" s="100">
        <v>2247</v>
      </c>
      <c r="B2248" s="101" t="s">
        <v>7609</v>
      </c>
      <c r="C2248" s="101" t="s">
        <v>7610</v>
      </c>
      <c r="D2248" s="101" t="s">
        <v>139</v>
      </c>
      <c r="E2248" s="101" t="s">
        <v>996</v>
      </c>
      <c r="F2248" s="101" t="s">
        <v>119</v>
      </c>
      <c r="G2248" s="101" t="s">
        <v>10956</v>
      </c>
    </row>
    <row r="2249" spans="1:7">
      <c r="A2249" s="100">
        <v>2248</v>
      </c>
      <c r="B2249" s="101" t="s">
        <v>7611</v>
      </c>
      <c r="C2249" s="101" t="s">
        <v>7612</v>
      </c>
      <c r="D2249" s="101" t="s">
        <v>139</v>
      </c>
      <c r="E2249" s="101" t="s">
        <v>826</v>
      </c>
      <c r="F2249" s="101" t="s">
        <v>119</v>
      </c>
      <c r="G2249" s="101" t="s">
        <v>10956</v>
      </c>
    </row>
    <row r="2250" spans="1:7">
      <c r="A2250" s="100">
        <v>2249</v>
      </c>
      <c r="B2250" s="101" t="s">
        <v>2095</v>
      </c>
      <c r="C2250" s="101" t="s">
        <v>12687</v>
      </c>
      <c r="D2250" s="101" t="s">
        <v>139</v>
      </c>
      <c r="E2250" s="101" t="s">
        <v>227</v>
      </c>
      <c r="F2250" s="101" t="s">
        <v>119</v>
      </c>
      <c r="G2250" s="101" t="s">
        <v>5848</v>
      </c>
    </row>
    <row r="2251" spans="1:7">
      <c r="A2251" s="100">
        <v>2250</v>
      </c>
      <c r="B2251" s="101" t="s">
        <v>2096</v>
      </c>
      <c r="C2251" s="101" t="s">
        <v>12688</v>
      </c>
      <c r="D2251" s="101" t="s">
        <v>139</v>
      </c>
      <c r="E2251" s="101" t="s">
        <v>273</v>
      </c>
      <c r="F2251" s="101" t="s">
        <v>119</v>
      </c>
      <c r="G2251" s="101" t="s">
        <v>5848</v>
      </c>
    </row>
    <row r="2252" spans="1:7">
      <c r="A2252" s="100">
        <v>2251</v>
      </c>
      <c r="B2252" s="101" t="s">
        <v>2097</v>
      </c>
      <c r="C2252" s="101" t="s">
        <v>2098</v>
      </c>
      <c r="D2252" s="101" t="s">
        <v>139</v>
      </c>
      <c r="E2252" s="101" t="s">
        <v>227</v>
      </c>
      <c r="F2252" s="101" t="s">
        <v>119</v>
      </c>
      <c r="G2252" s="101" t="s">
        <v>5848</v>
      </c>
    </row>
    <row r="2253" spans="1:7">
      <c r="A2253" s="100">
        <v>2252</v>
      </c>
      <c r="B2253" s="101" t="s">
        <v>2099</v>
      </c>
      <c r="C2253" s="101" t="s">
        <v>2100</v>
      </c>
      <c r="D2253" s="101" t="s">
        <v>139</v>
      </c>
      <c r="E2253" s="101" t="s">
        <v>273</v>
      </c>
      <c r="F2253" s="101" t="s">
        <v>119</v>
      </c>
      <c r="G2253" s="101" t="s">
        <v>5848</v>
      </c>
    </row>
    <row r="2254" spans="1:7">
      <c r="A2254" s="100">
        <v>2253</v>
      </c>
      <c r="B2254" s="101" t="s">
        <v>2101</v>
      </c>
      <c r="C2254" s="101" t="s">
        <v>2102</v>
      </c>
      <c r="D2254" s="101" t="s">
        <v>139</v>
      </c>
      <c r="E2254" s="101" t="s">
        <v>273</v>
      </c>
      <c r="F2254" s="101" t="s">
        <v>119</v>
      </c>
      <c r="G2254" s="101" t="s">
        <v>5848</v>
      </c>
    </row>
    <row r="2255" spans="1:7">
      <c r="A2255" s="100">
        <v>2254</v>
      </c>
      <c r="B2255" s="101" t="s">
        <v>2103</v>
      </c>
      <c r="C2255" s="101" t="s">
        <v>2104</v>
      </c>
      <c r="D2255" s="101" t="s">
        <v>122</v>
      </c>
      <c r="E2255" s="101" t="s">
        <v>363</v>
      </c>
      <c r="F2255" s="101" t="s">
        <v>119</v>
      </c>
      <c r="G2255" s="101" t="s">
        <v>5848</v>
      </c>
    </row>
    <row r="2256" spans="1:7">
      <c r="A2256" s="100">
        <v>2255</v>
      </c>
      <c r="B2256" s="101" t="s">
        <v>7613</v>
      </c>
      <c r="C2256" s="101" t="s">
        <v>7614</v>
      </c>
      <c r="D2256" s="101" t="s">
        <v>151</v>
      </c>
      <c r="E2256" s="101" t="s">
        <v>208</v>
      </c>
      <c r="F2256" s="101" t="s">
        <v>119</v>
      </c>
      <c r="G2256" s="101" t="s">
        <v>10956</v>
      </c>
    </row>
    <row r="2257" spans="1:7">
      <c r="A2257" s="100">
        <v>2256</v>
      </c>
      <c r="B2257" s="101" t="s">
        <v>2105</v>
      </c>
      <c r="C2257" s="101" t="s">
        <v>2106</v>
      </c>
      <c r="D2257" s="101" t="s">
        <v>139</v>
      </c>
      <c r="E2257" s="101" t="s">
        <v>185</v>
      </c>
      <c r="F2257" s="101" t="s">
        <v>119</v>
      </c>
      <c r="G2257" s="101" t="s">
        <v>5848</v>
      </c>
    </row>
    <row r="2258" spans="1:7">
      <c r="A2258" s="100">
        <v>2257</v>
      </c>
      <c r="B2258" s="101" t="s">
        <v>2107</v>
      </c>
      <c r="C2258" s="101" t="s">
        <v>2108</v>
      </c>
      <c r="D2258" s="101" t="s">
        <v>139</v>
      </c>
      <c r="E2258" s="101" t="s">
        <v>943</v>
      </c>
      <c r="F2258" s="101" t="s">
        <v>119</v>
      </c>
      <c r="G2258" s="101" t="s">
        <v>5848</v>
      </c>
    </row>
    <row r="2259" spans="1:7">
      <c r="A2259" s="100">
        <v>2258</v>
      </c>
      <c r="B2259" s="101" t="s">
        <v>2109</v>
      </c>
      <c r="C2259" s="101" t="s">
        <v>12689</v>
      </c>
      <c r="D2259" s="101" t="s">
        <v>139</v>
      </c>
      <c r="E2259" s="101" t="s">
        <v>185</v>
      </c>
      <c r="F2259" s="101" t="s">
        <v>119</v>
      </c>
      <c r="G2259" s="101" t="s">
        <v>5848</v>
      </c>
    </row>
    <row r="2260" spans="1:7">
      <c r="A2260" s="100">
        <v>2259</v>
      </c>
      <c r="B2260" s="101" t="s">
        <v>2110</v>
      </c>
      <c r="C2260" s="101" t="s">
        <v>12690</v>
      </c>
      <c r="D2260" s="101" t="s">
        <v>139</v>
      </c>
      <c r="E2260" s="101" t="s">
        <v>185</v>
      </c>
      <c r="F2260" s="101" t="s">
        <v>119</v>
      </c>
      <c r="G2260" s="101" t="s">
        <v>5848</v>
      </c>
    </row>
    <row r="2261" spans="1:7">
      <c r="A2261" s="100">
        <v>2260</v>
      </c>
      <c r="B2261" s="101" t="s">
        <v>12691</v>
      </c>
      <c r="C2261" s="101" t="s">
        <v>12692</v>
      </c>
      <c r="D2261" s="101" t="s">
        <v>139</v>
      </c>
      <c r="E2261" s="101" t="s">
        <v>826</v>
      </c>
      <c r="F2261" s="101" t="s">
        <v>119</v>
      </c>
      <c r="G2261" s="101" t="s">
        <v>10956</v>
      </c>
    </row>
    <row r="2262" spans="1:7">
      <c r="A2262" s="100">
        <v>2261</v>
      </c>
      <c r="B2262" s="101" t="s">
        <v>2111</v>
      </c>
      <c r="C2262" s="101" t="s">
        <v>2112</v>
      </c>
      <c r="D2262" s="101" t="s">
        <v>126</v>
      </c>
      <c r="E2262" s="101" t="s">
        <v>159</v>
      </c>
      <c r="F2262" s="101" t="s">
        <v>119</v>
      </c>
      <c r="G2262" s="101" t="s">
        <v>5848</v>
      </c>
    </row>
    <row r="2263" spans="1:7">
      <c r="A2263" s="100">
        <v>2262</v>
      </c>
      <c r="B2263" s="101" t="s">
        <v>2113</v>
      </c>
      <c r="C2263" s="101" t="s">
        <v>2114</v>
      </c>
      <c r="D2263" s="101" t="s">
        <v>139</v>
      </c>
      <c r="E2263" s="101" t="s">
        <v>140</v>
      </c>
      <c r="F2263" s="101" t="s">
        <v>119</v>
      </c>
      <c r="G2263" s="101" t="s">
        <v>5848</v>
      </c>
    </row>
    <row r="2264" spans="1:7">
      <c r="A2264" s="100">
        <v>2263</v>
      </c>
      <c r="B2264" s="101" t="s">
        <v>7615</v>
      </c>
      <c r="C2264" s="101" t="s">
        <v>7616</v>
      </c>
      <c r="D2264" s="101" t="s">
        <v>139</v>
      </c>
      <c r="E2264" s="101" t="s">
        <v>354</v>
      </c>
      <c r="F2264" s="101" t="s">
        <v>119</v>
      </c>
      <c r="G2264" s="101" t="s">
        <v>10956</v>
      </c>
    </row>
    <row r="2265" spans="1:7">
      <c r="A2265" s="100">
        <v>2264</v>
      </c>
      <c r="B2265" s="101" t="s">
        <v>2115</v>
      </c>
      <c r="C2265" s="101" t="s">
        <v>2116</v>
      </c>
      <c r="D2265" s="101" t="s">
        <v>139</v>
      </c>
      <c r="E2265" s="101" t="s">
        <v>140</v>
      </c>
      <c r="F2265" s="101" t="s">
        <v>119</v>
      </c>
      <c r="G2265" s="101" t="s">
        <v>5848</v>
      </c>
    </row>
    <row r="2266" spans="1:7">
      <c r="A2266" s="100">
        <v>2265</v>
      </c>
      <c r="B2266" s="101" t="s">
        <v>7617</v>
      </c>
      <c r="C2266" s="101" t="s">
        <v>7618</v>
      </c>
      <c r="D2266" s="101" t="s">
        <v>126</v>
      </c>
      <c r="E2266" s="101" t="s">
        <v>245</v>
      </c>
      <c r="F2266" s="101" t="s">
        <v>119</v>
      </c>
      <c r="G2266" s="101" t="s">
        <v>10956</v>
      </c>
    </row>
    <row r="2267" spans="1:7">
      <c r="A2267" s="100">
        <v>2266</v>
      </c>
      <c r="B2267" s="101" t="s">
        <v>2117</v>
      </c>
      <c r="C2267" s="101" t="s">
        <v>2118</v>
      </c>
      <c r="D2267" s="101" t="s">
        <v>139</v>
      </c>
      <c r="E2267" s="101" t="s">
        <v>227</v>
      </c>
      <c r="F2267" s="101" t="s">
        <v>119</v>
      </c>
      <c r="G2267" s="101" t="s">
        <v>5848</v>
      </c>
    </row>
    <row r="2268" spans="1:7">
      <c r="A2268" s="100">
        <v>2267</v>
      </c>
      <c r="B2268" s="101" t="s">
        <v>7619</v>
      </c>
      <c r="C2268" s="101" t="s">
        <v>7620</v>
      </c>
      <c r="D2268" s="101" t="s">
        <v>117</v>
      </c>
      <c r="E2268" s="101" t="s">
        <v>3458</v>
      </c>
      <c r="F2268" s="101" t="s">
        <v>119</v>
      </c>
      <c r="G2268" s="101" t="s">
        <v>10956</v>
      </c>
    </row>
    <row r="2269" spans="1:7">
      <c r="A2269" s="100">
        <v>2268</v>
      </c>
      <c r="B2269" s="101" t="s">
        <v>2119</v>
      </c>
      <c r="C2269" s="101" t="s">
        <v>12693</v>
      </c>
      <c r="D2269" s="101" t="s">
        <v>126</v>
      </c>
      <c r="E2269" s="101" t="s">
        <v>159</v>
      </c>
      <c r="F2269" s="101" t="s">
        <v>119</v>
      </c>
      <c r="G2269" s="101" t="s">
        <v>5848</v>
      </c>
    </row>
    <row r="2270" spans="1:7">
      <c r="A2270" s="100">
        <v>2269</v>
      </c>
      <c r="B2270" s="101" t="s">
        <v>7621</v>
      </c>
      <c r="C2270" s="101" t="s">
        <v>7622</v>
      </c>
      <c r="D2270" s="101" t="s">
        <v>139</v>
      </c>
      <c r="E2270" s="101" t="s">
        <v>622</v>
      </c>
      <c r="F2270" s="101" t="s">
        <v>119</v>
      </c>
      <c r="G2270" s="101" t="s">
        <v>10956</v>
      </c>
    </row>
    <row r="2271" spans="1:7">
      <c r="A2271" s="100">
        <v>2270</v>
      </c>
      <c r="B2271" s="101" t="s">
        <v>7623</v>
      </c>
      <c r="C2271" s="101" t="s">
        <v>12694</v>
      </c>
      <c r="D2271" s="101" t="s">
        <v>126</v>
      </c>
      <c r="E2271" s="101" t="s">
        <v>159</v>
      </c>
      <c r="F2271" s="101" t="s">
        <v>119</v>
      </c>
      <c r="G2271" s="101" t="s">
        <v>10956</v>
      </c>
    </row>
    <row r="2272" spans="1:7">
      <c r="A2272" s="100">
        <v>2271</v>
      </c>
      <c r="B2272" s="101" t="s">
        <v>7624</v>
      </c>
      <c r="C2272" s="101" t="s">
        <v>7625</v>
      </c>
      <c r="D2272" s="101" t="s">
        <v>139</v>
      </c>
      <c r="E2272" s="101" t="s">
        <v>996</v>
      </c>
      <c r="F2272" s="101" t="s">
        <v>119</v>
      </c>
      <c r="G2272" s="101" t="s">
        <v>10956</v>
      </c>
    </row>
    <row r="2273" spans="1:7">
      <c r="A2273" s="100">
        <v>2272</v>
      </c>
      <c r="B2273" s="101" t="s">
        <v>12695</v>
      </c>
      <c r="C2273" s="101" t="s">
        <v>12696</v>
      </c>
      <c r="D2273" s="101" t="s">
        <v>139</v>
      </c>
      <c r="E2273" s="101" t="s">
        <v>227</v>
      </c>
      <c r="F2273" s="101" t="s">
        <v>119</v>
      </c>
      <c r="G2273" s="101" t="s">
        <v>5848</v>
      </c>
    </row>
    <row r="2274" spans="1:7">
      <c r="A2274" s="100">
        <v>2273</v>
      </c>
      <c r="B2274" s="101" t="s">
        <v>2120</v>
      </c>
      <c r="C2274" s="101" t="s">
        <v>12697</v>
      </c>
      <c r="D2274" s="101" t="s">
        <v>139</v>
      </c>
      <c r="E2274" s="101" t="s">
        <v>227</v>
      </c>
      <c r="F2274" s="101" t="s">
        <v>119</v>
      </c>
      <c r="G2274" s="101" t="s">
        <v>5848</v>
      </c>
    </row>
    <row r="2275" spans="1:7">
      <c r="A2275" s="100">
        <v>2274</v>
      </c>
      <c r="B2275" s="101" t="s">
        <v>2121</v>
      </c>
      <c r="C2275" s="101" t="s">
        <v>2122</v>
      </c>
      <c r="D2275" s="101" t="s">
        <v>143</v>
      </c>
      <c r="E2275" s="101" t="s">
        <v>1006</v>
      </c>
      <c r="F2275" s="101" t="s">
        <v>119</v>
      </c>
      <c r="G2275" s="101" t="s">
        <v>5848</v>
      </c>
    </row>
    <row r="2276" spans="1:7">
      <c r="A2276" s="100">
        <v>2275</v>
      </c>
      <c r="B2276" s="101" t="s">
        <v>7626</v>
      </c>
      <c r="C2276" s="101" t="s">
        <v>7627</v>
      </c>
      <c r="D2276" s="101" t="s">
        <v>151</v>
      </c>
      <c r="E2276" s="101" t="s">
        <v>340</v>
      </c>
      <c r="F2276" s="101" t="s">
        <v>119</v>
      </c>
      <c r="G2276" s="101" t="s">
        <v>10956</v>
      </c>
    </row>
    <row r="2277" spans="1:7">
      <c r="A2277" s="100">
        <v>2276</v>
      </c>
      <c r="B2277" s="101" t="s">
        <v>12698</v>
      </c>
      <c r="C2277" s="101" t="s">
        <v>12699</v>
      </c>
      <c r="D2277" s="101" t="s">
        <v>139</v>
      </c>
      <c r="E2277" s="101" t="s">
        <v>227</v>
      </c>
      <c r="F2277" s="101" t="s">
        <v>119</v>
      </c>
      <c r="G2277" s="101" t="s">
        <v>5848</v>
      </c>
    </row>
    <row r="2278" spans="1:7">
      <c r="A2278" s="100">
        <v>2277</v>
      </c>
      <c r="B2278" s="101" t="s">
        <v>2123</v>
      </c>
      <c r="C2278" s="101" t="s">
        <v>12700</v>
      </c>
      <c r="D2278" s="101" t="s">
        <v>126</v>
      </c>
      <c r="E2278" s="101" t="s">
        <v>245</v>
      </c>
      <c r="F2278" s="101" t="s">
        <v>119</v>
      </c>
      <c r="G2278" s="101" t="s">
        <v>5848</v>
      </c>
    </row>
    <row r="2279" spans="1:7">
      <c r="A2279" s="100">
        <v>2278</v>
      </c>
      <c r="B2279" s="101" t="s">
        <v>12701</v>
      </c>
      <c r="C2279" s="101" t="s">
        <v>12702</v>
      </c>
      <c r="D2279" s="101" t="s">
        <v>139</v>
      </c>
      <c r="E2279" s="101" t="s">
        <v>227</v>
      </c>
      <c r="F2279" s="101" t="s">
        <v>119</v>
      </c>
      <c r="G2279" s="101" t="s">
        <v>5848</v>
      </c>
    </row>
    <row r="2280" spans="1:7">
      <c r="A2280" s="100">
        <v>2279</v>
      </c>
      <c r="B2280" s="101" t="s">
        <v>2124</v>
      </c>
      <c r="C2280" s="101" t="s">
        <v>2125</v>
      </c>
      <c r="D2280" s="101" t="s">
        <v>139</v>
      </c>
      <c r="E2280" s="101" t="s">
        <v>185</v>
      </c>
      <c r="F2280" s="101" t="s">
        <v>119</v>
      </c>
      <c r="G2280" s="101" t="s">
        <v>5848</v>
      </c>
    </row>
    <row r="2281" spans="1:7">
      <c r="A2281" s="100">
        <v>2280</v>
      </c>
      <c r="B2281" s="101" t="s">
        <v>7628</v>
      </c>
      <c r="C2281" s="101" t="s">
        <v>7629</v>
      </c>
      <c r="D2281" s="101" t="s">
        <v>117</v>
      </c>
      <c r="E2281" s="101" t="s">
        <v>719</v>
      </c>
      <c r="F2281" s="101" t="s">
        <v>1376</v>
      </c>
      <c r="G2281" s="101" t="s">
        <v>10956</v>
      </c>
    </row>
    <row r="2282" spans="1:7">
      <c r="A2282" s="100">
        <v>2281</v>
      </c>
      <c r="B2282" s="101" t="s">
        <v>7630</v>
      </c>
      <c r="C2282" s="101" t="s">
        <v>7631</v>
      </c>
      <c r="D2282" s="101" t="s">
        <v>139</v>
      </c>
      <c r="E2282" s="101" t="s">
        <v>1020</v>
      </c>
      <c r="F2282" s="101" t="s">
        <v>119</v>
      </c>
      <c r="G2282" s="101" t="s">
        <v>10956</v>
      </c>
    </row>
    <row r="2283" spans="1:7">
      <c r="A2283" s="100">
        <v>2282</v>
      </c>
      <c r="B2283" s="101" t="s">
        <v>7632</v>
      </c>
      <c r="C2283" s="101" t="s">
        <v>7633</v>
      </c>
      <c r="D2283" s="101" t="s">
        <v>143</v>
      </c>
      <c r="E2283" s="101" t="s">
        <v>327</v>
      </c>
      <c r="F2283" s="101" t="s">
        <v>119</v>
      </c>
      <c r="G2283" s="101" t="s">
        <v>10956</v>
      </c>
    </row>
    <row r="2284" spans="1:7">
      <c r="A2284" s="100">
        <v>2283</v>
      </c>
      <c r="B2284" s="101" t="s">
        <v>11230</v>
      </c>
      <c r="C2284" s="101" t="s">
        <v>11231</v>
      </c>
      <c r="D2284" s="101" t="s">
        <v>126</v>
      </c>
      <c r="E2284" s="101" t="s">
        <v>946</v>
      </c>
      <c r="F2284" s="101" t="s">
        <v>119</v>
      </c>
      <c r="G2284" s="101" t="s">
        <v>11834</v>
      </c>
    </row>
    <row r="2285" spans="1:7">
      <c r="A2285" s="100">
        <v>2284</v>
      </c>
      <c r="B2285" s="101" t="s">
        <v>2126</v>
      </c>
      <c r="C2285" s="101" t="s">
        <v>2127</v>
      </c>
      <c r="D2285" s="101" t="s">
        <v>139</v>
      </c>
      <c r="E2285" s="101" t="s">
        <v>227</v>
      </c>
      <c r="F2285" s="101" t="s">
        <v>119</v>
      </c>
      <c r="G2285" s="101" t="s">
        <v>5848</v>
      </c>
    </row>
    <row r="2286" spans="1:7">
      <c r="A2286" s="100">
        <v>2285</v>
      </c>
      <c r="B2286" s="101" t="s">
        <v>7634</v>
      </c>
      <c r="C2286" s="101" t="s">
        <v>7635</v>
      </c>
      <c r="D2286" s="101" t="s">
        <v>165</v>
      </c>
      <c r="E2286" s="101" t="s">
        <v>909</v>
      </c>
      <c r="F2286" s="101" t="s">
        <v>368</v>
      </c>
      <c r="G2286" s="101" t="s">
        <v>10956</v>
      </c>
    </row>
    <row r="2287" spans="1:7">
      <c r="A2287" s="100">
        <v>2286</v>
      </c>
      <c r="B2287" s="101" t="s">
        <v>85</v>
      </c>
      <c r="C2287" s="101" t="s">
        <v>2128</v>
      </c>
      <c r="D2287" s="101" t="s">
        <v>151</v>
      </c>
      <c r="E2287" s="101" t="s">
        <v>706</v>
      </c>
      <c r="F2287" s="101" t="s">
        <v>119</v>
      </c>
      <c r="G2287" s="101" t="s">
        <v>5848</v>
      </c>
    </row>
    <row r="2288" spans="1:7">
      <c r="A2288" s="100">
        <v>2287</v>
      </c>
      <c r="B2288" s="101" t="s">
        <v>7636</v>
      </c>
      <c r="C2288" s="101" t="s">
        <v>7637</v>
      </c>
      <c r="D2288" s="101" t="s">
        <v>143</v>
      </c>
      <c r="E2288" s="101" t="s">
        <v>1138</v>
      </c>
      <c r="F2288" s="101" t="s">
        <v>119</v>
      </c>
      <c r="G2288" s="101" t="s">
        <v>10956</v>
      </c>
    </row>
    <row r="2289" spans="1:7">
      <c r="A2289" s="100">
        <v>2288</v>
      </c>
      <c r="B2289" s="101" t="s">
        <v>2129</v>
      </c>
      <c r="C2289" s="101" t="s">
        <v>2130</v>
      </c>
      <c r="D2289" s="101" t="s">
        <v>143</v>
      </c>
      <c r="E2289" s="101" t="s">
        <v>1684</v>
      </c>
      <c r="F2289" s="101" t="s">
        <v>119</v>
      </c>
      <c r="G2289" s="101" t="s">
        <v>5848</v>
      </c>
    </row>
    <row r="2290" spans="1:7">
      <c r="A2290" s="100">
        <v>2289</v>
      </c>
      <c r="B2290" s="101" t="s">
        <v>2131</v>
      </c>
      <c r="C2290" s="101" t="s">
        <v>2132</v>
      </c>
      <c r="D2290" s="101" t="s">
        <v>143</v>
      </c>
      <c r="E2290" s="101" t="s">
        <v>433</v>
      </c>
      <c r="F2290" s="101" t="s">
        <v>119</v>
      </c>
      <c r="G2290" s="101" t="s">
        <v>5848</v>
      </c>
    </row>
    <row r="2291" spans="1:7">
      <c r="A2291" s="100">
        <v>2290</v>
      </c>
      <c r="B2291" s="101" t="s">
        <v>12703</v>
      </c>
      <c r="C2291" s="101" t="s">
        <v>12704</v>
      </c>
      <c r="D2291" s="101" t="s">
        <v>126</v>
      </c>
      <c r="E2291" s="101" t="s">
        <v>159</v>
      </c>
      <c r="F2291" s="101" t="s">
        <v>119</v>
      </c>
      <c r="G2291" s="101" t="s">
        <v>5848</v>
      </c>
    </row>
    <row r="2292" spans="1:7">
      <c r="A2292" s="100">
        <v>2291</v>
      </c>
      <c r="B2292" s="101" t="s">
        <v>7638</v>
      </c>
      <c r="C2292" s="101" t="s">
        <v>7639</v>
      </c>
      <c r="D2292" s="101" t="s">
        <v>126</v>
      </c>
      <c r="E2292" s="101" t="s">
        <v>701</v>
      </c>
      <c r="F2292" s="101" t="s">
        <v>119</v>
      </c>
      <c r="G2292" s="101" t="s">
        <v>10956</v>
      </c>
    </row>
    <row r="2293" spans="1:7">
      <c r="A2293" s="100">
        <v>2292</v>
      </c>
      <c r="B2293" s="101" t="s">
        <v>7640</v>
      </c>
      <c r="C2293" s="101" t="s">
        <v>7641</v>
      </c>
      <c r="D2293" s="101" t="s">
        <v>151</v>
      </c>
      <c r="E2293" s="101" t="s">
        <v>571</v>
      </c>
      <c r="F2293" s="101" t="s">
        <v>119</v>
      </c>
      <c r="G2293" s="101" t="s">
        <v>10956</v>
      </c>
    </row>
    <row r="2294" spans="1:7">
      <c r="A2294" s="100">
        <v>2293</v>
      </c>
      <c r="B2294" s="101" t="s">
        <v>2133</v>
      </c>
      <c r="C2294" s="101" t="s">
        <v>12705</v>
      </c>
      <c r="D2294" s="101" t="s">
        <v>126</v>
      </c>
      <c r="E2294" s="101" t="s">
        <v>130</v>
      </c>
      <c r="F2294" s="101" t="s">
        <v>201</v>
      </c>
      <c r="G2294" s="101" t="s">
        <v>5848</v>
      </c>
    </row>
    <row r="2295" spans="1:7">
      <c r="A2295" s="100">
        <v>2294</v>
      </c>
      <c r="B2295" s="101" t="s">
        <v>7642</v>
      </c>
      <c r="C2295" s="101" t="s">
        <v>7643</v>
      </c>
      <c r="D2295" s="101" t="s">
        <v>139</v>
      </c>
      <c r="E2295" s="101" t="s">
        <v>622</v>
      </c>
      <c r="F2295" s="101" t="s">
        <v>119</v>
      </c>
      <c r="G2295" s="101" t="s">
        <v>10956</v>
      </c>
    </row>
    <row r="2296" spans="1:7">
      <c r="A2296" s="100">
        <v>2295</v>
      </c>
      <c r="B2296" s="101" t="s">
        <v>7644</v>
      </c>
      <c r="C2296" s="101" t="s">
        <v>7645</v>
      </c>
      <c r="D2296" s="101" t="s">
        <v>139</v>
      </c>
      <c r="E2296" s="101" t="s">
        <v>996</v>
      </c>
      <c r="F2296" s="101" t="s">
        <v>119</v>
      </c>
      <c r="G2296" s="101" t="s">
        <v>10956</v>
      </c>
    </row>
    <row r="2297" spans="1:7">
      <c r="A2297" s="100">
        <v>2296</v>
      </c>
      <c r="B2297" s="101" t="s">
        <v>2134</v>
      </c>
      <c r="C2297" s="101" t="s">
        <v>2135</v>
      </c>
      <c r="D2297" s="101" t="s">
        <v>122</v>
      </c>
      <c r="E2297" s="101" t="s">
        <v>443</v>
      </c>
      <c r="F2297" s="101" t="s">
        <v>119</v>
      </c>
      <c r="G2297" s="101" t="s">
        <v>5848</v>
      </c>
    </row>
    <row r="2298" spans="1:7">
      <c r="A2298" s="100">
        <v>2297</v>
      </c>
      <c r="B2298" s="101" t="s">
        <v>7646</v>
      </c>
      <c r="C2298" s="101" t="s">
        <v>7647</v>
      </c>
      <c r="D2298" s="101" t="s">
        <v>126</v>
      </c>
      <c r="E2298" s="101" t="s">
        <v>1184</v>
      </c>
      <c r="F2298" s="101" t="s">
        <v>1063</v>
      </c>
      <c r="G2298" s="101" t="s">
        <v>10956</v>
      </c>
    </row>
    <row r="2299" spans="1:7">
      <c r="A2299" s="100">
        <v>2298</v>
      </c>
      <c r="B2299" s="101" t="s">
        <v>2136</v>
      </c>
      <c r="C2299" s="101" t="s">
        <v>2137</v>
      </c>
      <c r="D2299" s="101" t="s">
        <v>139</v>
      </c>
      <c r="E2299" s="101" t="s">
        <v>182</v>
      </c>
      <c r="F2299" s="101" t="s">
        <v>119</v>
      </c>
      <c r="G2299" s="101" t="s">
        <v>5848</v>
      </c>
    </row>
    <row r="2300" spans="1:7">
      <c r="A2300" s="100">
        <v>2299</v>
      </c>
      <c r="B2300" s="101" t="s">
        <v>7648</v>
      </c>
      <c r="C2300" s="101" t="s">
        <v>12706</v>
      </c>
      <c r="D2300" s="101" t="s">
        <v>139</v>
      </c>
      <c r="E2300" s="101" t="s">
        <v>996</v>
      </c>
      <c r="F2300" s="101" t="s">
        <v>119</v>
      </c>
      <c r="G2300" s="101" t="s">
        <v>10956</v>
      </c>
    </row>
    <row r="2301" spans="1:7">
      <c r="A2301" s="100">
        <v>2300</v>
      </c>
      <c r="B2301" s="101" t="s">
        <v>7649</v>
      </c>
      <c r="C2301" s="101" t="s">
        <v>7650</v>
      </c>
      <c r="D2301" s="101" t="s">
        <v>139</v>
      </c>
      <c r="E2301" s="101" t="s">
        <v>943</v>
      </c>
      <c r="F2301" s="101" t="s">
        <v>119</v>
      </c>
      <c r="G2301" s="101" t="s">
        <v>10956</v>
      </c>
    </row>
    <row r="2302" spans="1:7">
      <c r="A2302" s="100">
        <v>2301</v>
      </c>
      <c r="B2302" s="101" t="s">
        <v>2138</v>
      </c>
      <c r="C2302" s="101" t="s">
        <v>2139</v>
      </c>
      <c r="D2302" s="101" t="s">
        <v>139</v>
      </c>
      <c r="E2302" s="101" t="s">
        <v>185</v>
      </c>
      <c r="F2302" s="101" t="s">
        <v>119</v>
      </c>
      <c r="G2302" s="101" t="s">
        <v>5848</v>
      </c>
    </row>
    <row r="2303" spans="1:7">
      <c r="A2303" s="100">
        <v>2302</v>
      </c>
      <c r="B2303" s="101" t="s">
        <v>2140</v>
      </c>
      <c r="C2303" s="101" t="s">
        <v>2141</v>
      </c>
      <c r="D2303" s="101" t="s">
        <v>139</v>
      </c>
      <c r="E2303" s="101" t="s">
        <v>273</v>
      </c>
      <c r="F2303" s="101" t="s">
        <v>119</v>
      </c>
      <c r="G2303" s="101" t="s">
        <v>5848</v>
      </c>
    </row>
    <row r="2304" spans="1:7">
      <c r="A2304" s="100">
        <v>2303</v>
      </c>
      <c r="B2304" s="101" t="s">
        <v>2142</v>
      </c>
      <c r="C2304" s="101" t="s">
        <v>2143</v>
      </c>
      <c r="D2304" s="101" t="s">
        <v>139</v>
      </c>
      <c r="E2304" s="101" t="s">
        <v>181</v>
      </c>
      <c r="F2304" s="101" t="s">
        <v>119</v>
      </c>
      <c r="G2304" s="101" t="s">
        <v>5848</v>
      </c>
    </row>
    <row r="2305" spans="1:7">
      <c r="A2305" s="100">
        <v>2304</v>
      </c>
      <c r="B2305" s="101" t="s">
        <v>2144</v>
      </c>
      <c r="C2305" s="101" t="s">
        <v>2145</v>
      </c>
      <c r="D2305" s="101" t="s">
        <v>165</v>
      </c>
      <c r="E2305" s="101" t="s">
        <v>1658</v>
      </c>
      <c r="F2305" s="101" t="s">
        <v>1398</v>
      </c>
      <c r="G2305" s="101" t="s">
        <v>5848</v>
      </c>
    </row>
    <row r="2306" spans="1:7">
      <c r="A2306" s="100">
        <v>2305</v>
      </c>
      <c r="B2306" s="101" t="s">
        <v>12707</v>
      </c>
      <c r="C2306" s="101" t="s">
        <v>12708</v>
      </c>
      <c r="D2306" s="101" t="s">
        <v>139</v>
      </c>
      <c r="E2306" s="101" t="s">
        <v>227</v>
      </c>
      <c r="F2306" s="101" t="s">
        <v>119</v>
      </c>
      <c r="G2306" s="101" t="s">
        <v>5848</v>
      </c>
    </row>
    <row r="2307" spans="1:7">
      <c r="A2307" s="100">
        <v>2306</v>
      </c>
      <c r="B2307" s="101" t="s">
        <v>2146</v>
      </c>
      <c r="C2307" s="101" t="s">
        <v>12709</v>
      </c>
      <c r="D2307" s="101" t="s">
        <v>151</v>
      </c>
      <c r="E2307" s="101" t="s">
        <v>169</v>
      </c>
      <c r="F2307" s="101" t="s">
        <v>399</v>
      </c>
      <c r="G2307" s="101" t="s">
        <v>5848</v>
      </c>
    </row>
    <row r="2308" spans="1:7">
      <c r="A2308" s="100">
        <v>2307</v>
      </c>
      <c r="B2308" s="101" t="s">
        <v>2147</v>
      </c>
      <c r="C2308" s="101" t="s">
        <v>2148</v>
      </c>
      <c r="D2308" s="101" t="s">
        <v>139</v>
      </c>
      <c r="E2308" s="101" t="s">
        <v>185</v>
      </c>
      <c r="F2308" s="101" t="s">
        <v>119</v>
      </c>
      <c r="G2308" s="101" t="s">
        <v>5848</v>
      </c>
    </row>
    <row r="2309" spans="1:7">
      <c r="A2309" s="100">
        <v>2308</v>
      </c>
      <c r="B2309" s="101" t="s">
        <v>12710</v>
      </c>
      <c r="C2309" s="101" t="s">
        <v>12711</v>
      </c>
      <c r="D2309" s="101" t="s">
        <v>151</v>
      </c>
      <c r="E2309" s="101" t="s">
        <v>2497</v>
      </c>
      <c r="F2309" s="101" t="s">
        <v>2074</v>
      </c>
      <c r="G2309" s="101" t="s">
        <v>5848</v>
      </c>
    </row>
    <row r="2310" spans="1:7">
      <c r="A2310" s="100">
        <v>2309</v>
      </c>
      <c r="B2310" s="101" t="s">
        <v>2149</v>
      </c>
      <c r="C2310" s="101" t="s">
        <v>2150</v>
      </c>
      <c r="D2310" s="101" t="s">
        <v>139</v>
      </c>
      <c r="E2310" s="101" t="s">
        <v>943</v>
      </c>
      <c r="F2310" s="101" t="s">
        <v>119</v>
      </c>
      <c r="G2310" s="101" t="s">
        <v>5848</v>
      </c>
    </row>
    <row r="2311" spans="1:7">
      <c r="A2311" s="100">
        <v>2310</v>
      </c>
      <c r="B2311" s="101" t="s">
        <v>7651</v>
      </c>
      <c r="C2311" s="101" t="s">
        <v>7652</v>
      </c>
      <c r="D2311" s="101" t="s">
        <v>139</v>
      </c>
      <c r="E2311" s="101" t="s">
        <v>622</v>
      </c>
      <c r="F2311" s="101" t="s">
        <v>119</v>
      </c>
      <c r="G2311" s="101" t="s">
        <v>10956</v>
      </c>
    </row>
    <row r="2312" spans="1:7">
      <c r="A2312" s="100">
        <v>2311</v>
      </c>
      <c r="B2312" s="101" t="s">
        <v>7653</v>
      </c>
      <c r="C2312" s="101" t="s">
        <v>7654</v>
      </c>
      <c r="D2312" s="101" t="s">
        <v>117</v>
      </c>
      <c r="E2312" s="101" t="s">
        <v>1277</v>
      </c>
      <c r="F2312" s="101" t="s">
        <v>119</v>
      </c>
      <c r="G2312" s="101" t="s">
        <v>10956</v>
      </c>
    </row>
    <row r="2313" spans="1:7">
      <c r="A2313" s="100">
        <v>2312</v>
      </c>
      <c r="B2313" s="101" t="s">
        <v>2151</v>
      </c>
      <c r="C2313" s="101" t="s">
        <v>2152</v>
      </c>
      <c r="D2313" s="101" t="s">
        <v>139</v>
      </c>
      <c r="E2313" s="101" t="s">
        <v>156</v>
      </c>
      <c r="F2313" s="101" t="s">
        <v>119</v>
      </c>
      <c r="G2313" s="101" t="s">
        <v>5848</v>
      </c>
    </row>
    <row r="2314" spans="1:7">
      <c r="A2314" s="100">
        <v>2313</v>
      </c>
      <c r="B2314" s="101" t="s">
        <v>7655</v>
      </c>
      <c r="C2314" s="101" t="s">
        <v>7656</v>
      </c>
      <c r="D2314" s="101" t="s">
        <v>139</v>
      </c>
      <c r="E2314" s="101" t="s">
        <v>258</v>
      </c>
      <c r="F2314" s="101" t="s">
        <v>119</v>
      </c>
      <c r="G2314" s="101" t="s">
        <v>10956</v>
      </c>
    </row>
    <row r="2315" spans="1:7">
      <c r="A2315" s="100">
        <v>2314</v>
      </c>
      <c r="B2315" s="101" t="s">
        <v>12712</v>
      </c>
      <c r="C2315" s="101" t="s">
        <v>12713</v>
      </c>
      <c r="D2315" s="101" t="s">
        <v>139</v>
      </c>
      <c r="E2315" s="101" t="s">
        <v>354</v>
      </c>
      <c r="F2315" s="101" t="s">
        <v>119</v>
      </c>
      <c r="G2315" s="101" t="s">
        <v>10956</v>
      </c>
    </row>
    <row r="2316" spans="1:7">
      <c r="A2316" s="100">
        <v>2315</v>
      </c>
      <c r="B2316" s="101" t="s">
        <v>2153</v>
      </c>
      <c r="C2316" s="101" t="s">
        <v>12714</v>
      </c>
      <c r="D2316" s="101" t="s">
        <v>139</v>
      </c>
      <c r="E2316" s="101" t="s">
        <v>227</v>
      </c>
      <c r="F2316" s="101" t="s">
        <v>119</v>
      </c>
      <c r="G2316" s="101" t="s">
        <v>5848</v>
      </c>
    </row>
    <row r="2317" spans="1:7">
      <c r="A2317" s="100">
        <v>2316</v>
      </c>
      <c r="B2317" s="101" t="s">
        <v>7657</v>
      </c>
      <c r="C2317" s="101" t="s">
        <v>7658</v>
      </c>
      <c r="D2317" s="101" t="s">
        <v>139</v>
      </c>
      <c r="E2317" s="101" t="s">
        <v>1020</v>
      </c>
      <c r="F2317" s="101" t="s">
        <v>119</v>
      </c>
      <c r="G2317" s="101" t="s">
        <v>10956</v>
      </c>
    </row>
    <row r="2318" spans="1:7">
      <c r="A2318" s="100">
        <v>2317</v>
      </c>
      <c r="B2318" s="101" t="s">
        <v>7659</v>
      </c>
      <c r="C2318" s="101" t="s">
        <v>7660</v>
      </c>
      <c r="D2318" s="101" t="s">
        <v>117</v>
      </c>
      <c r="E2318" s="101" t="s">
        <v>3067</v>
      </c>
      <c r="F2318" s="101" t="s">
        <v>119</v>
      </c>
      <c r="G2318" s="101" t="s">
        <v>10956</v>
      </c>
    </row>
    <row r="2319" spans="1:7">
      <c r="A2319" s="100">
        <v>2318</v>
      </c>
      <c r="B2319" s="101" t="s">
        <v>2154</v>
      </c>
      <c r="C2319" s="101" t="s">
        <v>2155</v>
      </c>
      <c r="D2319" s="101" t="s">
        <v>139</v>
      </c>
      <c r="E2319" s="101" t="s">
        <v>227</v>
      </c>
      <c r="F2319" s="101" t="s">
        <v>119</v>
      </c>
      <c r="G2319" s="101" t="s">
        <v>5848</v>
      </c>
    </row>
    <row r="2320" spans="1:7">
      <c r="A2320" s="100">
        <v>2319</v>
      </c>
      <c r="B2320" s="101" t="s">
        <v>2156</v>
      </c>
      <c r="C2320" s="101" t="s">
        <v>2157</v>
      </c>
      <c r="D2320" s="101" t="s">
        <v>151</v>
      </c>
      <c r="E2320" s="101" t="s">
        <v>571</v>
      </c>
      <c r="F2320" s="101" t="s">
        <v>119</v>
      </c>
      <c r="G2320" s="101" t="s">
        <v>5848</v>
      </c>
    </row>
    <row r="2321" spans="1:7">
      <c r="A2321" s="100">
        <v>2320</v>
      </c>
      <c r="B2321" s="101" t="s">
        <v>12715</v>
      </c>
      <c r="C2321" s="101" t="s">
        <v>12716</v>
      </c>
      <c r="D2321" s="101" t="s">
        <v>139</v>
      </c>
      <c r="E2321" s="101" t="s">
        <v>227</v>
      </c>
      <c r="F2321" s="101" t="s">
        <v>119</v>
      </c>
      <c r="G2321" s="101" t="s">
        <v>5848</v>
      </c>
    </row>
    <row r="2322" spans="1:7">
      <c r="A2322" s="100">
        <v>2321</v>
      </c>
      <c r="B2322" s="101" t="s">
        <v>2158</v>
      </c>
      <c r="C2322" s="101" t="s">
        <v>2159</v>
      </c>
      <c r="D2322" s="101" t="s">
        <v>122</v>
      </c>
      <c r="E2322" s="101" t="s">
        <v>597</v>
      </c>
      <c r="F2322" s="101" t="s">
        <v>119</v>
      </c>
      <c r="G2322" s="101" t="s">
        <v>5848</v>
      </c>
    </row>
    <row r="2323" spans="1:7">
      <c r="A2323" s="100">
        <v>2322</v>
      </c>
      <c r="B2323" s="101" t="s">
        <v>2160</v>
      </c>
      <c r="C2323" s="101" t="s">
        <v>12717</v>
      </c>
      <c r="D2323" s="101" t="s">
        <v>139</v>
      </c>
      <c r="E2323" s="101" t="s">
        <v>273</v>
      </c>
      <c r="F2323" s="101" t="s">
        <v>119</v>
      </c>
      <c r="G2323" s="101" t="s">
        <v>5848</v>
      </c>
    </row>
    <row r="2324" spans="1:7">
      <c r="A2324" s="100">
        <v>2323</v>
      </c>
      <c r="B2324" s="101" t="s">
        <v>11232</v>
      </c>
      <c r="C2324" s="101" t="s">
        <v>11233</v>
      </c>
      <c r="D2324" s="101" t="s">
        <v>151</v>
      </c>
      <c r="E2324" s="101" t="s">
        <v>1271</v>
      </c>
      <c r="F2324" s="101" t="s">
        <v>119</v>
      </c>
      <c r="G2324" s="101" t="s">
        <v>11834</v>
      </c>
    </row>
    <row r="2325" spans="1:7">
      <c r="A2325" s="100">
        <v>2324</v>
      </c>
      <c r="B2325" s="101" t="s">
        <v>7661</v>
      </c>
      <c r="C2325" s="101" t="s">
        <v>7662</v>
      </c>
      <c r="D2325" s="101" t="s">
        <v>165</v>
      </c>
      <c r="E2325" s="101" t="s">
        <v>417</v>
      </c>
      <c r="F2325" s="101" t="s">
        <v>119</v>
      </c>
      <c r="G2325" s="101" t="s">
        <v>10956</v>
      </c>
    </row>
    <row r="2326" spans="1:7">
      <c r="A2326" s="100">
        <v>2325</v>
      </c>
      <c r="B2326" s="101" t="s">
        <v>7663</v>
      </c>
      <c r="C2326" s="101" t="s">
        <v>7664</v>
      </c>
      <c r="D2326" s="101" t="s">
        <v>165</v>
      </c>
      <c r="E2326" s="101" t="s">
        <v>1285</v>
      </c>
      <c r="F2326" s="101" t="s">
        <v>119</v>
      </c>
      <c r="G2326" s="101" t="s">
        <v>10956</v>
      </c>
    </row>
    <row r="2327" spans="1:7">
      <c r="A2327" s="100">
        <v>2326</v>
      </c>
      <c r="B2327" s="101" t="s">
        <v>7665</v>
      </c>
      <c r="C2327" s="101" t="s">
        <v>7666</v>
      </c>
      <c r="D2327" s="101" t="s">
        <v>151</v>
      </c>
      <c r="E2327" s="101" t="s">
        <v>706</v>
      </c>
      <c r="F2327" s="101" t="s">
        <v>119</v>
      </c>
      <c r="G2327" s="101" t="s">
        <v>10956</v>
      </c>
    </row>
    <row r="2328" spans="1:7">
      <c r="A2328" s="100">
        <v>2327</v>
      </c>
      <c r="B2328" s="101" t="s">
        <v>2161</v>
      </c>
      <c r="C2328" s="101" t="s">
        <v>2162</v>
      </c>
      <c r="D2328" s="101" t="s">
        <v>139</v>
      </c>
      <c r="E2328" s="101" t="s">
        <v>211</v>
      </c>
      <c r="F2328" s="101" t="s">
        <v>119</v>
      </c>
      <c r="G2328" s="101" t="s">
        <v>5848</v>
      </c>
    </row>
    <row r="2329" spans="1:7">
      <c r="A2329" s="100">
        <v>2328</v>
      </c>
      <c r="B2329" s="101" t="s">
        <v>7667</v>
      </c>
      <c r="C2329" s="101" t="s">
        <v>7668</v>
      </c>
      <c r="D2329" s="101" t="s">
        <v>151</v>
      </c>
      <c r="E2329" s="101" t="s">
        <v>1302</v>
      </c>
      <c r="F2329" s="101" t="s">
        <v>119</v>
      </c>
      <c r="G2329" s="101" t="s">
        <v>10956</v>
      </c>
    </row>
    <row r="2330" spans="1:7">
      <c r="A2330" s="100">
        <v>2329</v>
      </c>
      <c r="B2330" s="101" t="s">
        <v>7669</v>
      </c>
      <c r="C2330" s="101" t="s">
        <v>7670</v>
      </c>
      <c r="D2330" s="101" t="s">
        <v>117</v>
      </c>
      <c r="E2330" s="101" t="s">
        <v>214</v>
      </c>
      <c r="F2330" s="101" t="s">
        <v>119</v>
      </c>
      <c r="G2330" s="101" t="s">
        <v>10956</v>
      </c>
    </row>
    <row r="2331" spans="1:7">
      <c r="A2331" s="100">
        <v>2330</v>
      </c>
      <c r="B2331" s="101" t="s">
        <v>7671</v>
      </c>
      <c r="C2331" s="101" t="s">
        <v>7672</v>
      </c>
      <c r="D2331" s="101" t="s">
        <v>126</v>
      </c>
      <c r="E2331" s="101" t="s">
        <v>459</v>
      </c>
      <c r="F2331" s="101" t="s">
        <v>119</v>
      </c>
      <c r="G2331" s="101" t="s">
        <v>10956</v>
      </c>
    </row>
    <row r="2332" spans="1:7">
      <c r="A2332" s="100">
        <v>2331</v>
      </c>
      <c r="B2332" s="101" t="s">
        <v>7673</v>
      </c>
      <c r="C2332" s="101" t="s">
        <v>7674</v>
      </c>
      <c r="D2332" s="101" t="s">
        <v>117</v>
      </c>
      <c r="E2332" s="101" t="s">
        <v>1341</v>
      </c>
      <c r="F2332" s="101" t="s">
        <v>881</v>
      </c>
      <c r="G2332" s="101" t="s">
        <v>10956</v>
      </c>
    </row>
    <row r="2333" spans="1:7">
      <c r="A2333" s="100">
        <v>2332</v>
      </c>
      <c r="B2333" s="101" t="s">
        <v>7675</v>
      </c>
      <c r="C2333" s="101" t="s">
        <v>12718</v>
      </c>
      <c r="D2333" s="101" t="s">
        <v>151</v>
      </c>
      <c r="E2333" s="101" t="s">
        <v>634</v>
      </c>
      <c r="F2333" s="101" t="s">
        <v>119</v>
      </c>
      <c r="G2333" s="101" t="s">
        <v>10956</v>
      </c>
    </row>
    <row r="2334" spans="1:7">
      <c r="A2334" s="100">
        <v>2333</v>
      </c>
      <c r="B2334" s="101" t="s">
        <v>7676</v>
      </c>
      <c r="C2334" s="101" t="s">
        <v>7677</v>
      </c>
      <c r="D2334" s="101" t="s">
        <v>139</v>
      </c>
      <c r="E2334" s="101" t="s">
        <v>943</v>
      </c>
      <c r="F2334" s="101" t="s">
        <v>119</v>
      </c>
      <c r="G2334" s="101" t="s">
        <v>10956</v>
      </c>
    </row>
    <row r="2335" spans="1:7">
      <c r="A2335" s="100">
        <v>2334</v>
      </c>
      <c r="B2335" s="101" t="s">
        <v>7678</v>
      </c>
      <c r="C2335" s="101" t="s">
        <v>7679</v>
      </c>
      <c r="D2335" s="101" t="s">
        <v>139</v>
      </c>
      <c r="E2335" s="101" t="s">
        <v>996</v>
      </c>
      <c r="F2335" s="101" t="s">
        <v>119</v>
      </c>
      <c r="G2335" s="101" t="s">
        <v>10956</v>
      </c>
    </row>
    <row r="2336" spans="1:7">
      <c r="A2336" s="100">
        <v>2335</v>
      </c>
      <c r="B2336" s="101" t="s">
        <v>7680</v>
      </c>
      <c r="C2336" s="101" t="s">
        <v>7681</v>
      </c>
      <c r="D2336" s="101" t="s">
        <v>139</v>
      </c>
      <c r="E2336" s="101" t="s">
        <v>181</v>
      </c>
      <c r="F2336" s="101" t="s">
        <v>119</v>
      </c>
      <c r="G2336" s="101" t="s">
        <v>10956</v>
      </c>
    </row>
    <row r="2337" spans="1:7">
      <c r="A2337" s="100">
        <v>2336</v>
      </c>
      <c r="B2337" s="101" t="s">
        <v>2163</v>
      </c>
      <c r="C2337" s="101" t="s">
        <v>2164</v>
      </c>
      <c r="D2337" s="101" t="s">
        <v>139</v>
      </c>
      <c r="E2337" s="101" t="s">
        <v>162</v>
      </c>
      <c r="F2337" s="101" t="s">
        <v>119</v>
      </c>
      <c r="G2337" s="101" t="s">
        <v>5848</v>
      </c>
    </row>
    <row r="2338" spans="1:7">
      <c r="A2338" s="100">
        <v>2337</v>
      </c>
      <c r="B2338" s="101" t="s">
        <v>11234</v>
      </c>
      <c r="C2338" s="101" t="s">
        <v>11235</v>
      </c>
      <c r="D2338" s="101" t="s">
        <v>122</v>
      </c>
      <c r="E2338" s="101" t="s">
        <v>436</v>
      </c>
      <c r="F2338" s="101" t="s">
        <v>119</v>
      </c>
      <c r="G2338" s="101" t="s">
        <v>11834</v>
      </c>
    </row>
    <row r="2339" spans="1:7">
      <c r="A2339" s="100">
        <v>2338</v>
      </c>
      <c r="B2339" s="101" t="s">
        <v>2165</v>
      </c>
      <c r="C2339" s="101" t="s">
        <v>2166</v>
      </c>
      <c r="D2339" s="101" t="s">
        <v>139</v>
      </c>
      <c r="E2339" s="101" t="s">
        <v>185</v>
      </c>
      <c r="F2339" s="101" t="s">
        <v>119</v>
      </c>
      <c r="G2339" s="101" t="s">
        <v>5848</v>
      </c>
    </row>
    <row r="2340" spans="1:7">
      <c r="A2340" s="100">
        <v>2339</v>
      </c>
      <c r="B2340" s="101" t="s">
        <v>7682</v>
      </c>
      <c r="C2340" s="101" t="s">
        <v>7683</v>
      </c>
      <c r="D2340" s="101" t="s">
        <v>139</v>
      </c>
      <c r="E2340" s="101" t="s">
        <v>826</v>
      </c>
      <c r="F2340" s="101" t="s">
        <v>119</v>
      </c>
      <c r="G2340" s="101" t="s">
        <v>10956</v>
      </c>
    </row>
    <row r="2341" spans="1:7">
      <c r="A2341" s="100">
        <v>2340</v>
      </c>
      <c r="B2341" s="101" t="s">
        <v>2167</v>
      </c>
      <c r="C2341" s="101" t="s">
        <v>2168</v>
      </c>
      <c r="D2341" s="101" t="s">
        <v>139</v>
      </c>
      <c r="E2341" s="101" t="s">
        <v>227</v>
      </c>
      <c r="F2341" s="101" t="s">
        <v>119</v>
      </c>
      <c r="G2341" s="101" t="s">
        <v>5848</v>
      </c>
    </row>
    <row r="2342" spans="1:7">
      <c r="A2342" s="100">
        <v>2341</v>
      </c>
      <c r="B2342" s="101" t="s">
        <v>2169</v>
      </c>
      <c r="C2342" s="101" t="s">
        <v>2170</v>
      </c>
      <c r="D2342" s="101" t="s">
        <v>139</v>
      </c>
      <c r="E2342" s="101" t="s">
        <v>381</v>
      </c>
      <c r="F2342" s="101" t="s">
        <v>119</v>
      </c>
      <c r="G2342" s="101" t="s">
        <v>5848</v>
      </c>
    </row>
    <row r="2343" spans="1:7">
      <c r="A2343" s="100">
        <v>2342</v>
      </c>
      <c r="B2343" s="101" t="s">
        <v>2171</v>
      </c>
      <c r="C2343" s="101" t="s">
        <v>2172</v>
      </c>
      <c r="D2343" s="101" t="s">
        <v>139</v>
      </c>
      <c r="E2343" s="101" t="s">
        <v>185</v>
      </c>
      <c r="F2343" s="101" t="s">
        <v>119</v>
      </c>
      <c r="G2343" s="101" t="s">
        <v>5848</v>
      </c>
    </row>
    <row r="2344" spans="1:7">
      <c r="A2344" s="100">
        <v>2343</v>
      </c>
      <c r="B2344" s="101" t="s">
        <v>2173</v>
      </c>
      <c r="C2344" s="101" t="s">
        <v>2174</v>
      </c>
      <c r="D2344" s="101" t="s">
        <v>139</v>
      </c>
      <c r="E2344" s="101" t="s">
        <v>185</v>
      </c>
      <c r="F2344" s="101" t="s">
        <v>119</v>
      </c>
      <c r="G2344" s="101" t="s">
        <v>5848</v>
      </c>
    </row>
    <row r="2345" spans="1:7">
      <c r="A2345" s="100">
        <v>2344</v>
      </c>
      <c r="B2345" s="101" t="s">
        <v>7684</v>
      </c>
      <c r="C2345" s="101" t="s">
        <v>7685</v>
      </c>
      <c r="D2345" s="101" t="s">
        <v>139</v>
      </c>
      <c r="E2345" s="101" t="s">
        <v>1020</v>
      </c>
      <c r="F2345" s="101" t="s">
        <v>119</v>
      </c>
      <c r="G2345" s="101" t="s">
        <v>10956</v>
      </c>
    </row>
    <row r="2346" spans="1:7">
      <c r="A2346" s="100">
        <v>2345</v>
      </c>
      <c r="B2346" s="101" t="s">
        <v>11236</v>
      </c>
      <c r="C2346" s="101" t="s">
        <v>11237</v>
      </c>
      <c r="D2346" s="101" t="s">
        <v>122</v>
      </c>
      <c r="E2346" s="101" t="s">
        <v>347</v>
      </c>
      <c r="F2346" s="101" t="s">
        <v>119</v>
      </c>
      <c r="G2346" s="101" t="s">
        <v>11834</v>
      </c>
    </row>
    <row r="2347" spans="1:7">
      <c r="A2347" s="100">
        <v>2346</v>
      </c>
      <c r="B2347" s="101" t="s">
        <v>7686</v>
      </c>
      <c r="C2347" s="101" t="s">
        <v>7687</v>
      </c>
      <c r="D2347" s="101" t="s">
        <v>126</v>
      </c>
      <c r="E2347" s="101" t="s">
        <v>739</v>
      </c>
      <c r="F2347" s="101" t="s">
        <v>119</v>
      </c>
      <c r="G2347" s="101" t="s">
        <v>10956</v>
      </c>
    </row>
    <row r="2348" spans="1:7">
      <c r="A2348" s="100">
        <v>2347</v>
      </c>
      <c r="B2348" s="101" t="s">
        <v>7688</v>
      </c>
      <c r="C2348" s="101" t="s">
        <v>7689</v>
      </c>
      <c r="D2348" s="101" t="s">
        <v>126</v>
      </c>
      <c r="E2348" s="101" t="s">
        <v>358</v>
      </c>
      <c r="F2348" s="101" t="s">
        <v>412</v>
      </c>
      <c r="G2348" s="101" t="s">
        <v>10956</v>
      </c>
    </row>
    <row r="2349" spans="1:7">
      <c r="A2349" s="100">
        <v>2348</v>
      </c>
      <c r="B2349" s="101" t="s">
        <v>12719</v>
      </c>
      <c r="C2349" s="101" t="s">
        <v>12720</v>
      </c>
      <c r="D2349" s="101" t="s">
        <v>139</v>
      </c>
      <c r="E2349" s="101" t="s">
        <v>181</v>
      </c>
      <c r="F2349" s="101" t="s">
        <v>119</v>
      </c>
      <c r="G2349" s="101" t="s">
        <v>5848</v>
      </c>
    </row>
    <row r="2350" spans="1:7">
      <c r="A2350" s="100">
        <v>2349</v>
      </c>
      <c r="B2350" s="101" t="s">
        <v>11238</v>
      </c>
      <c r="C2350" s="101" t="s">
        <v>12721</v>
      </c>
      <c r="D2350" s="101" t="s">
        <v>122</v>
      </c>
      <c r="E2350" s="101" t="s">
        <v>175</v>
      </c>
      <c r="F2350" s="101" t="s">
        <v>136</v>
      </c>
      <c r="G2350" s="101" t="s">
        <v>11834</v>
      </c>
    </row>
    <row r="2351" spans="1:7">
      <c r="A2351" s="100">
        <v>2350</v>
      </c>
      <c r="B2351" s="101" t="s">
        <v>2175</v>
      </c>
      <c r="C2351" s="101" t="s">
        <v>12722</v>
      </c>
      <c r="D2351" s="101" t="s">
        <v>139</v>
      </c>
      <c r="E2351" s="101" t="s">
        <v>227</v>
      </c>
      <c r="F2351" s="101" t="s">
        <v>119</v>
      </c>
      <c r="G2351" s="101" t="s">
        <v>5848</v>
      </c>
    </row>
    <row r="2352" spans="1:7">
      <c r="A2352" s="100">
        <v>2351</v>
      </c>
      <c r="B2352" s="101" t="s">
        <v>2176</v>
      </c>
      <c r="C2352" s="101" t="s">
        <v>2177</v>
      </c>
      <c r="D2352" s="101" t="s">
        <v>126</v>
      </c>
      <c r="E2352" s="101" t="s">
        <v>197</v>
      </c>
      <c r="F2352" s="101" t="s">
        <v>119</v>
      </c>
      <c r="G2352" s="101" t="s">
        <v>5848</v>
      </c>
    </row>
    <row r="2353" spans="1:7">
      <c r="A2353" s="100">
        <v>2352</v>
      </c>
      <c r="B2353" s="101" t="s">
        <v>7690</v>
      </c>
      <c r="C2353" s="101" t="s">
        <v>7691</v>
      </c>
      <c r="D2353" s="101" t="s">
        <v>139</v>
      </c>
      <c r="E2353" s="101" t="s">
        <v>996</v>
      </c>
      <c r="F2353" s="101" t="s">
        <v>119</v>
      </c>
      <c r="G2353" s="101" t="s">
        <v>10956</v>
      </c>
    </row>
    <row r="2354" spans="1:7">
      <c r="A2354" s="100">
        <v>2353</v>
      </c>
      <c r="B2354" s="101" t="s">
        <v>2178</v>
      </c>
      <c r="C2354" s="101" t="s">
        <v>12723</v>
      </c>
      <c r="D2354" s="101" t="s">
        <v>139</v>
      </c>
      <c r="E2354" s="101" t="s">
        <v>227</v>
      </c>
      <c r="F2354" s="101" t="s">
        <v>119</v>
      </c>
      <c r="G2354" s="101" t="s">
        <v>5848</v>
      </c>
    </row>
    <row r="2355" spans="1:7">
      <c r="A2355" s="100">
        <v>2354</v>
      </c>
      <c r="B2355" s="101" t="s">
        <v>2179</v>
      </c>
      <c r="C2355" s="101" t="s">
        <v>2180</v>
      </c>
      <c r="D2355" s="101" t="s">
        <v>126</v>
      </c>
      <c r="E2355" s="101" t="s">
        <v>358</v>
      </c>
      <c r="F2355" s="101" t="s">
        <v>288</v>
      </c>
      <c r="G2355" s="101" t="s">
        <v>5848</v>
      </c>
    </row>
    <row r="2356" spans="1:7">
      <c r="A2356" s="100">
        <v>2355</v>
      </c>
      <c r="B2356" s="101" t="s">
        <v>7692</v>
      </c>
      <c r="C2356" s="101" t="s">
        <v>7693</v>
      </c>
      <c r="D2356" s="101" t="s">
        <v>143</v>
      </c>
      <c r="E2356" s="101" t="s">
        <v>327</v>
      </c>
      <c r="F2356" s="101" t="s">
        <v>119</v>
      </c>
      <c r="G2356" s="101" t="s">
        <v>10956</v>
      </c>
    </row>
    <row r="2357" spans="1:7">
      <c r="A2357" s="100">
        <v>2356</v>
      </c>
      <c r="B2357" s="101" t="s">
        <v>11239</v>
      </c>
      <c r="C2357" s="101" t="s">
        <v>11240</v>
      </c>
      <c r="D2357" s="101" t="s">
        <v>126</v>
      </c>
      <c r="E2357" s="101" t="s">
        <v>761</v>
      </c>
      <c r="F2357" s="101" t="s">
        <v>119</v>
      </c>
      <c r="G2357" s="101" t="s">
        <v>11834</v>
      </c>
    </row>
    <row r="2358" spans="1:7">
      <c r="A2358" s="100">
        <v>2357</v>
      </c>
      <c r="B2358" s="101" t="s">
        <v>2181</v>
      </c>
      <c r="C2358" s="101" t="s">
        <v>2182</v>
      </c>
      <c r="D2358" s="101" t="s">
        <v>139</v>
      </c>
      <c r="E2358" s="101" t="s">
        <v>690</v>
      </c>
      <c r="F2358" s="101" t="s">
        <v>119</v>
      </c>
      <c r="G2358" s="101" t="s">
        <v>5848</v>
      </c>
    </row>
    <row r="2359" spans="1:7">
      <c r="A2359" s="100">
        <v>2358</v>
      </c>
      <c r="B2359" s="101" t="s">
        <v>2183</v>
      </c>
      <c r="C2359" s="101" t="s">
        <v>2184</v>
      </c>
      <c r="D2359" s="101" t="s">
        <v>165</v>
      </c>
      <c r="E2359" s="101" t="s">
        <v>285</v>
      </c>
      <c r="F2359" s="101" t="s">
        <v>119</v>
      </c>
      <c r="G2359" s="101" t="s">
        <v>5848</v>
      </c>
    </row>
    <row r="2360" spans="1:7">
      <c r="A2360" s="100">
        <v>2359</v>
      </c>
      <c r="B2360" s="101" t="s">
        <v>2185</v>
      </c>
      <c r="C2360" s="101" t="s">
        <v>2186</v>
      </c>
      <c r="D2360" s="101" t="s">
        <v>151</v>
      </c>
      <c r="E2360" s="101" t="s">
        <v>706</v>
      </c>
      <c r="F2360" s="101" t="s">
        <v>119</v>
      </c>
      <c r="G2360" s="101" t="s">
        <v>5848</v>
      </c>
    </row>
    <row r="2361" spans="1:7">
      <c r="A2361" s="100">
        <v>2360</v>
      </c>
      <c r="B2361" s="101" t="s">
        <v>7694</v>
      </c>
      <c r="C2361" s="101" t="s">
        <v>7695</v>
      </c>
      <c r="D2361" s="101" t="s">
        <v>139</v>
      </c>
      <c r="E2361" s="101" t="s">
        <v>1020</v>
      </c>
      <c r="F2361" s="101" t="s">
        <v>119</v>
      </c>
      <c r="G2361" s="101" t="s">
        <v>10956</v>
      </c>
    </row>
    <row r="2362" spans="1:7">
      <c r="A2362" s="100">
        <v>2361</v>
      </c>
      <c r="B2362" s="101" t="s">
        <v>7696</v>
      </c>
      <c r="C2362" s="101" t="s">
        <v>7697</v>
      </c>
      <c r="D2362" s="101" t="s">
        <v>139</v>
      </c>
      <c r="E2362" s="101" t="s">
        <v>258</v>
      </c>
      <c r="F2362" s="101" t="s">
        <v>119</v>
      </c>
      <c r="G2362" s="101" t="s">
        <v>10956</v>
      </c>
    </row>
    <row r="2363" spans="1:7">
      <c r="A2363" s="100">
        <v>2362</v>
      </c>
      <c r="B2363" s="101" t="s">
        <v>2187</v>
      </c>
      <c r="C2363" s="101" t="s">
        <v>2188</v>
      </c>
      <c r="D2363" s="101" t="s">
        <v>139</v>
      </c>
      <c r="E2363" s="101" t="s">
        <v>182</v>
      </c>
      <c r="F2363" s="101" t="s">
        <v>119</v>
      </c>
      <c r="G2363" s="101" t="s">
        <v>5848</v>
      </c>
    </row>
    <row r="2364" spans="1:7">
      <c r="A2364" s="100">
        <v>2363</v>
      </c>
      <c r="B2364" s="101" t="s">
        <v>7698</v>
      </c>
      <c r="C2364" s="101" t="s">
        <v>7699</v>
      </c>
      <c r="D2364" s="101" t="s">
        <v>126</v>
      </c>
      <c r="E2364" s="101" t="s">
        <v>780</v>
      </c>
      <c r="F2364" s="101" t="s">
        <v>119</v>
      </c>
      <c r="G2364" s="101" t="s">
        <v>10956</v>
      </c>
    </row>
    <row r="2365" spans="1:7">
      <c r="A2365" s="100">
        <v>2364</v>
      </c>
      <c r="B2365" s="101" t="s">
        <v>7700</v>
      </c>
      <c r="C2365" s="101" t="s">
        <v>7701</v>
      </c>
      <c r="D2365" s="101" t="s">
        <v>139</v>
      </c>
      <c r="E2365" s="101" t="s">
        <v>996</v>
      </c>
      <c r="F2365" s="101" t="s">
        <v>119</v>
      </c>
      <c r="G2365" s="101" t="s">
        <v>10956</v>
      </c>
    </row>
    <row r="2366" spans="1:7">
      <c r="A2366" s="100">
        <v>2365</v>
      </c>
      <c r="B2366" s="101" t="s">
        <v>7702</v>
      </c>
      <c r="C2366" s="101" t="s">
        <v>7703</v>
      </c>
      <c r="D2366" s="101" t="s">
        <v>139</v>
      </c>
      <c r="E2366" s="101" t="s">
        <v>258</v>
      </c>
      <c r="F2366" s="101" t="s">
        <v>119</v>
      </c>
      <c r="G2366" s="101" t="s">
        <v>10956</v>
      </c>
    </row>
    <row r="2367" spans="1:7">
      <c r="A2367" s="100">
        <v>2366</v>
      </c>
      <c r="B2367" s="101" t="s">
        <v>11241</v>
      </c>
      <c r="C2367" s="101" t="s">
        <v>11242</v>
      </c>
      <c r="D2367" s="101" t="s">
        <v>122</v>
      </c>
      <c r="E2367" s="101" t="s">
        <v>597</v>
      </c>
      <c r="F2367" s="101" t="s">
        <v>136</v>
      </c>
      <c r="G2367" s="101" t="s">
        <v>11834</v>
      </c>
    </row>
    <row r="2368" spans="1:7">
      <c r="A2368" s="100">
        <v>2367</v>
      </c>
      <c r="B2368" s="101" t="s">
        <v>7704</v>
      </c>
      <c r="C2368" s="101" t="s">
        <v>7705</v>
      </c>
      <c r="D2368" s="101" t="s">
        <v>117</v>
      </c>
      <c r="E2368" s="101" t="s">
        <v>499</v>
      </c>
      <c r="F2368" s="101" t="s">
        <v>119</v>
      </c>
      <c r="G2368" s="101" t="s">
        <v>10956</v>
      </c>
    </row>
    <row r="2369" spans="1:7">
      <c r="A2369" s="100">
        <v>2368</v>
      </c>
      <c r="B2369" s="101" t="s">
        <v>7706</v>
      </c>
      <c r="C2369" s="101" t="s">
        <v>7707</v>
      </c>
      <c r="D2369" s="101" t="s">
        <v>143</v>
      </c>
      <c r="E2369" s="101" t="s">
        <v>144</v>
      </c>
      <c r="F2369" s="101" t="s">
        <v>188</v>
      </c>
      <c r="G2369" s="101" t="s">
        <v>10956</v>
      </c>
    </row>
    <row r="2370" spans="1:7">
      <c r="A2370" s="100">
        <v>2369</v>
      </c>
      <c r="B2370" s="101" t="s">
        <v>7708</v>
      </c>
      <c r="C2370" s="101" t="s">
        <v>7709</v>
      </c>
      <c r="D2370" s="101" t="s">
        <v>117</v>
      </c>
      <c r="E2370" s="101" t="s">
        <v>3337</v>
      </c>
      <c r="F2370" s="101" t="s">
        <v>119</v>
      </c>
      <c r="G2370" s="101" t="s">
        <v>10956</v>
      </c>
    </row>
    <row r="2371" spans="1:7">
      <c r="A2371" s="100">
        <v>2370</v>
      </c>
      <c r="B2371" s="101" t="s">
        <v>7710</v>
      </c>
      <c r="C2371" s="101" t="s">
        <v>7711</v>
      </c>
      <c r="D2371" s="101" t="s">
        <v>139</v>
      </c>
      <c r="E2371" s="101" t="s">
        <v>1076</v>
      </c>
      <c r="F2371" s="101" t="s">
        <v>119</v>
      </c>
      <c r="G2371" s="101" t="s">
        <v>10956</v>
      </c>
    </row>
    <row r="2372" spans="1:7">
      <c r="A2372" s="100">
        <v>2371</v>
      </c>
      <c r="B2372" s="101" t="s">
        <v>11243</v>
      </c>
      <c r="C2372" s="101" t="s">
        <v>11244</v>
      </c>
      <c r="D2372" s="101" t="s">
        <v>139</v>
      </c>
      <c r="E2372" s="101" t="s">
        <v>162</v>
      </c>
      <c r="F2372" s="101" t="s">
        <v>119</v>
      </c>
      <c r="G2372" s="101" t="s">
        <v>11834</v>
      </c>
    </row>
    <row r="2373" spans="1:7">
      <c r="A2373" s="100">
        <v>2372</v>
      </c>
      <c r="B2373" s="101" t="s">
        <v>2189</v>
      </c>
      <c r="C2373" s="101" t="s">
        <v>12724</v>
      </c>
      <c r="D2373" s="101" t="s">
        <v>139</v>
      </c>
      <c r="E2373" s="101" t="s">
        <v>181</v>
      </c>
      <c r="F2373" s="101" t="s">
        <v>3621</v>
      </c>
      <c r="G2373" s="101" t="s">
        <v>5848</v>
      </c>
    </row>
    <row r="2374" spans="1:7">
      <c r="A2374" s="100">
        <v>2373</v>
      </c>
      <c r="B2374" s="101" t="s">
        <v>7712</v>
      </c>
      <c r="C2374" s="101" t="s">
        <v>7713</v>
      </c>
      <c r="D2374" s="101" t="s">
        <v>139</v>
      </c>
      <c r="E2374" s="101" t="s">
        <v>211</v>
      </c>
      <c r="F2374" s="101" t="s">
        <v>136</v>
      </c>
      <c r="G2374" s="101" t="s">
        <v>10956</v>
      </c>
    </row>
    <row r="2375" spans="1:7">
      <c r="A2375" s="100">
        <v>2374</v>
      </c>
      <c r="B2375" s="101" t="s">
        <v>2190</v>
      </c>
      <c r="C2375" s="101" t="s">
        <v>2191</v>
      </c>
      <c r="D2375" s="101" t="s">
        <v>151</v>
      </c>
      <c r="E2375" s="101" t="s">
        <v>2192</v>
      </c>
      <c r="F2375" s="101" t="s">
        <v>119</v>
      </c>
      <c r="G2375" s="101" t="s">
        <v>5848</v>
      </c>
    </row>
    <row r="2376" spans="1:7">
      <c r="A2376" s="100">
        <v>2375</v>
      </c>
      <c r="B2376" s="101" t="s">
        <v>2193</v>
      </c>
      <c r="C2376" s="101" t="s">
        <v>2194</v>
      </c>
      <c r="D2376" s="101" t="s">
        <v>122</v>
      </c>
      <c r="E2376" s="101" t="s">
        <v>436</v>
      </c>
      <c r="F2376" s="101" t="s">
        <v>119</v>
      </c>
      <c r="G2376" s="101" t="s">
        <v>5848</v>
      </c>
    </row>
    <row r="2377" spans="1:7">
      <c r="A2377" s="100">
        <v>2376</v>
      </c>
      <c r="B2377" s="101" t="s">
        <v>7714</v>
      </c>
      <c r="C2377" s="101" t="s">
        <v>7715</v>
      </c>
      <c r="D2377" s="101" t="s">
        <v>126</v>
      </c>
      <c r="E2377" s="101" t="s">
        <v>411</v>
      </c>
      <c r="F2377" s="101" t="s">
        <v>119</v>
      </c>
      <c r="G2377" s="101" t="s">
        <v>10956</v>
      </c>
    </row>
    <row r="2378" spans="1:7">
      <c r="A2378" s="100">
        <v>2377</v>
      </c>
      <c r="B2378" s="101" t="s">
        <v>7716</v>
      </c>
      <c r="C2378" s="101" t="s">
        <v>7717</v>
      </c>
      <c r="D2378" s="101" t="s">
        <v>151</v>
      </c>
      <c r="E2378" s="101" t="s">
        <v>371</v>
      </c>
      <c r="F2378" s="101" t="s">
        <v>119</v>
      </c>
      <c r="G2378" s="101" t="s">
        <v>10956</v>
      </c>
    </row>
    <row r="2379" spans="1:7">
      <c r="A2379" s="100">
        <v>2378</v>
      </c>
      <c r="B2379" s="101" t="s">
        <v>2195</v>
      </c>
      <c r="C2379" s="101" t="s">
        <v>2196</v>
      </c>
      <c r="D2379" s="101" t="s">
        <v>139</v>
      </c>
      <c r="E2379" s="101" t="s">
        <v>185</v>
      </c>
      <c r="F2379" s="101" t="s">
        <v>119</v>
      </c>
      <c r="G2379" s="101" t="s">
        <v>5848</v>
      </c>
    </row>
    <row r="2380" spans="1:7">
      <c r="A2380" s="100">
        <v>2379</v>
      </c>
      <c r="B2380" s="101" t="s">
        <v>2197</v>
      </c>
      <c r="C2380" s="101" t="s">
        <v>2198</v>
      </c>
      <c r="D2380" s="101" t="s">
        <v>139</v>
      </c>
      <c r="E2380" s="101" t="s">
        <v>227</v>
      </c>
      <c r="F2380" s="101" t="s">
        <v>119</v>
      </c>
      <c r="G2380" s="101" t="s">
        <v>5848</v>
      </c>
    </row>
    <row r="2381" spans="1:7">
      <c r="A2381" s="100">
        <v>2380</v>
      </c>
      <c r="B2381" s="101" t="s">
        <v>7718</v>
      </c>
      <c r="C2381" s="101" t="s">
        <v>7719</v>
      </c>
      <c r="D2381" s="101" t="s">
        <v>139</v>
      </c>
      <c r="E2381" s="101" t="s">
        <v>826</v>
      </c>
      <c r="F2381" s="101" t="s">
        <v>119</v>
      </c>
      <c r="G2381" s="101" t="s">
        <v>10956</v>
      </c>
    </row>
    <row r="2382" spans="1:7">
      <c r="A2382" s="100">
        <v>2381</v>
      </c>
      <c r="B2382" s="101" t="s">
        <v>2199</v>
      </c>
      <c r="C2382" s="101" t="s">
        <v>2200</v>
      </c>
      <c r="D2382" s="101" t="s">
        <v>139</v>
      </c>
      <c r="E2382" s="101" t="s">
        <v>227</v>
      </c>
      <c r="F2382" s="101" t="s">
        <v>119</v>
      </c>
      <c r="G2382" s="101" t="s">
        <v>5848</v>
      </c>
    </row>
    <row r="2383" spans="1:7">
      <c r="A2383" s="100">
        <v>2382</v>
      </c>
      <c r="B2383" s="101" t="s">
        <v>2201</v>
      </c>
      <c r="C2383" s="101" t="s">
        <v>2202</v>
      </c>
      <c r="D2383" s="101" t="s">
        <v>117</v>
      </c>
      <c r="E2383" s="101" t="s">
        <v>864</v>
      </c>
      <c r="F2383" s="101" t="s">
        <v>368</v>
      </c>
      <c r="G2383" s="101" t="s">
        <v>5848</v>
      </c>
    </row>
    <row r="2384" spans="1:7">
      <c r="A2384" s="100">
        <v>2383</v>
      </c>
      <c r="B2384" s="101" t="s">
        <v>7720</v>
      </c>
      <c r="C2384" s="101" t="s">
        <v>7721</v>
      </c>
      <c r="D2384" s="101" t="s">
        <v>143</v>
      </c>
      <c r="E2384" s="101" t="s">
        <v>1432</v>
      </c>
      <c r="F2384" s="101" t="s">
        <v>119</v>
      </c>
      <c r="G2384" s="101" t="s">
        <v>10956</v>
      </c>
    </row>
    <row r="2385" spans="1:7">
      <c r="A2385" s="100">
        <v>2384</v>
      </c>
      <c r="B2385" s="101" t="s">
        <v>11245</v>
      </c>
      <c r="C2385" s="101" t="s">
        <v>11246</v>
      </c>
      <c r="D2385" s="101" t="s">
        <v>139</v>
      </c>
      <c r="E2385" s="101" t="s">
        <v>185</v>
      </c>
      <c r="F2385" s="101" t="s">
        <v>119</v>
      </c>
      <c r="G2385" s="101" t="s">
        <v>11834</v>
      </c>
    </row>
    <row r="2386" spans="1:7">
      <c r="A2386" s="100">
        <v>2385</v>
      </c>
      <c r="B2386" s="101" t="s">
        <v>2203</v>
      </c>
      <c r="C2386" s="101" t="s">
        <v>2204</v>
      </c>
      <c r="D2386" s="101" t="s">
        <v>122</v>
      </c>
      <c r="E2386" s="101" t="s">
        <v>377</v>
      </c>
      <c r="F2386" s="101" t="s">
        <v>119</v>
      </c>
      <c r="G2386" s="101" t="s">
        <v>5848</v>
      </c>
    </row>
    <row r="2387" spans="1:7">
      <c r="A2387" s="100">
        <v>2386</v>
      </c>
      <c r="B2387" s="101" t="s">
        <v>2205</v>
      </c>
      <c r="C2387" s="101" t="s">
        <v>2206</v>
      </c>
      <c r="D2387" s="101" t="s">
        <v>122</v>
      </c>
      <c r="E2387" s="101" t="s">
        <v>377</v>
      </c>
      <c r="F2387" s="101" t="s">
        <v>119</v>
      </c>
      <c r="G2387" s="101" t="s">
        <v>5848</v>
      </c>
    </row>
    <row r="2388" spans="1:7">
      <c r="A2388" s="100">
        <v>2387</v>
      </c>
      <c r="B2388" s="101" t="s">
        <v>12725</v>
      </c>
      <c r="C2388" s="101" t="s">
        <v>12726</v>
      </c>
      <c r="D2388" s="101" t="s">
        <v>117</v>
      </c>
      <c r="E2388" s="101" t="s">
        <v>367</v>
      </c>
      <c r="F2388" s="101" t="s">
        <v>188</v>
      </c>
      <c r="G2388" s="101" t="s">
        <v>10956</v>
      </c>
    </row>
    <row r="2389" spans="1:7">
      <c r="A2389" s="100">
        <v>2388</v>
      </c>
      <c r="B2389" s="101" t="s">
        <v>12727</v>
      </c>
      <c r="C2389" s="101" t="s">
        <v>12728</v>
      </c>
      <c r="D2389" s="101" t="s">
        <v>117</v>
      </c>
      <c r="E2389" s="101" t="s">
        <v>523</v>
      </c>
      <c r="F2389" s="101" t="s">
        <v>119</v>
      </c>
      <c r="G2389" s="101" t="s">
        <v>10956</v>
      </c>
    </row>
    <row r="2390" spans="1:7">
      <c r="A2390" s="100">
        <v>2389</v>
      </c>
      <c r="B2390" s="101" t="s">
        <v>2207</v>
      </c>
      <c r="C2390" s="101" t="s">
        <v>2208</v>
      </c>
      <c r="D2390" s="101" t="s">
        <v>122</v>
      </c>
      <c r="E2390" s="101" t="s">
        <v>363</v>
      </c>
      <c r="F2390" s="101" t="s">
        <v>119</v>
      </c>
      <c r="G2390" s="101" t="s">
        <v>5848</v>
      </c>
    </row>
    <row r="2391" spans="1:7">
      <c r="A2391" s="100">
        <v>2390</v>
      </c>
      <c r="B2391" s="101" t="s">
        <v>2209</v>
      </c>
      <c r="C2391" s="101" t="s">
        <v>2210</v>
      </c>
      <c r="D2391" s="101" t="s">
        <v>117</v>
      </c>
      <c r="E2391" s="101" t="s">
        <v>639</v>
      </c>
      <c r="F2391" s="101" t="s">
        <v>119</v>
      </c>
      <c r="G2391" s="101" t="s">
        <v>5848</v>
      </c>
    </row>
    <row r="2392" spans="1:7">
      <c r="A2392" s="100">
        <v>2391</v>
      </c>
      <c r="B2392" s="101" t="s">
        <v>7722</v>
      </c>
      <c r="C2392" s="101" t="s">
        <v>7723</v>
      </c>
      <c r="D2392" s="101" t="s">
        <v>117</v>
      </c>
      <c r="E2392" s="101" t="s">
        <v>398</v>
      </c>
      <c r="F2392" s="101" t="s">
        <v>119</v>
      </c>
      <c r="G2392" s="101" t="s">
        <v>10956</v>
      </c>
    </row>
    <row r="2393" spans="1:7">
      <c r="A2393" s="100">
        <v>2392</v>
      </c>
      <c r="B2393" s="101" t="s">
        <v>2211</v>
      </c>
      <c r="C2393" s="101" t="s">
        <v>2212</v>
      </c>
      <c r="D2393" s="101" t="s">
        <v>139</v>
      </c>
      <c r="E2393" s="101" t="s">
        <v>227</v>
      </c>
      <c r="F2393" s="101" t="s">
        <v>119</v>
      </c>
      <c r="G2393" s="101" t="s">
        <v>5848</v>
      </c>
    </row>
    <row r="2394" spans="1:7">
      <c r="A2394" s="100">
        <v>2393</v>
      </c>
      <c r="B2394" s="101" t="s">
        <v>7724</v>
      </c>
      <c r="C2394" s="101" t="s">
        <v>7725</v>
      </c>
      <c r="D2394" s="101" t="s">
        <v>139</v>
      </c>
      <c r="E2394" s="101" t="s">
        <v>622</v>
      </c>
      <c r="F2394" s="101" t="s">
        <v>119</v>
      </c>
      <c r="G2394" s="101" t="s">
        <v>10956</v>
      </c>
    </row>
    <row r="2395" spans="1:7">
      <c r="A2395" s="100">
        <v>2394</v>
      </c>
      <c r="B2395" s="101" t="s">
        <v>2213</v>
      </c>
      <c r="C2395" s="101" t="s">
        <v>2214</v>
      </c>
      <c r="D2395" s="101" t="s">
        <v>139</v>
      </c>
      <c r="E2395" s="101" t="s">
        <v>227</v>
      </c>
      <c r="F2395" s="101" t="s">
        <v>119</v>
      </c>
      <c r="G2395" s="101" t="s">
        <v>5848</v>
      </c>
    </row>
    <row r="2396" spans="1:7">
      <c r="A2396" s="100">
        <v>2395</v>
      </c>
      <c r="B2396" s="101" t="s">
        <v>2215</v>
      </c>
      <c r="C2396" s="101" t="s">
        <v>2216</v>
      </c>
      <c r="D2396" s="101" t="s">
        <v>139</v>
      </c>
      <c r="E2396" s="101" t="s">
        <v>227</v>
      </c>
      <c r="F2396" s="101" t="s">
        <v>119</v>
      </c>
      <c r="G2396" s="101" t="s">
        <v>5848</v>
      </c>
    </row>
    <row r="2397" spans="1:7">
      <c r="A2397" s="100">
        <v>2396</v>
      </c>
      <c r="B2397" s="101" t="s">
        <v>7726</v>
      </c>
      <c r="C2397" s="101" t="s">
        <v>7727</v>
      </c>
      <c r="D2397" s="101" t="s">
        <v>126</v>
      </c>
      <c r="E2397" s="101" t="s">
        <v>411</v>
      </c>
      <c r="F2397" s="101" t="s">
        <v>119</v>
      </c>
      <c r="G2397" s="101" t="s">
        <v>10956</v>
      </c>
    </row>
    <row r="2398" spans="1:7">
      <c r="A2398" s="100">
        <v>2397</v>
      </c>
      <c r="B2398" s="101" t="s">
        <v>2217</v>
      </c>
      <c r="C2398" s="101" t="s">
        <v>2218</v>
      </c>
      <c r="D2398" s="101" t="s">
        <v>122</v>
      </c>
      <c r="E2398" s="101" t="s">
        <v>597</v>
      </c>
      <c r="F2398" s="101" t="s">
        <v>119</v>
      </c>
      <c r="G2398" s="101" t="s">
        <v>5848</v>
      </c>
    </row>
    <row r="2399" spans="1:7">
      <c r="A2399" s="100">
        <v>2398</v>
      </c>
      <c r="B2399" s="101" t="s">
        <v>7728</v>
      </c>
      <c r="C2399" s="101" t="s">
        <v>7729</v>
      </c>
      <c r="D2399" s="101" t="s">
        <v>139</v>
      </c>
      <c r="E2399" s="101" t="s">
        <v>1020</v>
      </c>
      <c r="F2399" s="101" t="s">
        <v>119</v>
      </c>
      <c r="G2399" s="101" t="s">
        <v>10956</v>
      </c>
    </row>
    <row r="2400" spans="1:7">
      <c r="A2400" s="100">
        <v>2399</v>
      </c>
      <c r="B2400" s="101" t="s">
        <v>2219</v>
      </c>
      <c r="C2400" s="101" t="s">
        <v>2220</v>
      </c>
      <c r="D2400" s="101" t="s">
        <v>126</v>
      </c>
      <c r="E2400" s="101" t="s">
        <v>1036</v>
      </c>
      <c r="F2400" s="101" t="s">
        <v>119</v>
      </c>
      <c r="G2400" s="101" t="s">
        <v>5848</v>
      </c>
    </row>
    <row r="2401" spans="1:7">
      <c r="A2401" s="100">
        <v>2400</v>
      </c>
      <c r="B2401" s="101" t="s">
        <v>7730</v>
      </c>
      <c r="C2401" s="101" t="s">
        <v>7731</v>
      </c>
      <c r="D2401" s="101" t="s">
        <v>139</v>
      </c>
      <c r="E2401" s="101" t="s">
        <v>622</v>
      </c>
      <c r="F2401" s="101" t="s">
        <v>119</v>
      </c>
      <c r="G2401" s="101" t="s">
        <v>10956</v>
      </c>
    </row>
    <row r="2402" spans="1:7">
      <c r="A2402" s="100">
        <v>2401</v>
      </c>
      <c r="B2402" s="101" t="s">
        <v>7732</v>
      </c>
      <c r="C2402" s="101" t="s">
        <v>7733</v>
      </c>
      <c r="D2402" s="101" t="s">
        <v>139</v>
      </c>
      <c r="E2402" s="101" t="s">
        <v>273</v>
      </c>
      <c r="F2402" s="101" t="s">
        <v>119</v>
      </c>
      <c r="G2402" s="101" t="s">
        <v>10956</v>
      </c>
    </row>
    <row r="2403" spans="1:7">
      <c r="A2403" s="100">
        <v>2402</v>
      </c>
      <c r="B2403" s="101" t="s">
        <v>7734</v>
      </c>
      <c r="C2403" s="101" t="s">
        <v>7735</v>
      </c>
      <c r="D2403" s="101" t="s">
        <v>151</v>
      </c>
      <c r="E2403" s="101" t="s">
        <v>634</v>
      </c>
      <c r="F2403" s="101" t="s">
        <v>188</v>
      </c>
      <c r="G2403" s="101" t="s">
        <v>10956</v>
      </c>
    </row>
    <row r="2404" spans="1:7">
      <c r="A2404" s="100">
        <v>2403</v>
      </c>
      <c r="B2404" s="101" t="s">
        <v>2221</v>
      </c>
      <c r="C2404" s="101" t="s">
        <v>12729</v>
      </c>
      <c r="D2404" s="101" t="s">
        <v>139</v>
      </c>
      <c r="E2404" s="101" t="s">
        <v>162</v>
      </c>
      <c r="F2404" s="101" t="s">
        <v>119</v>
      </c>
      <c r="G2404" s="101" t="s">
        <v>5848</v>
      </c>
    </row>
    <row r="2405" spans="1:7">
      <c r="A2405" s="100">
        <v>2404</v>
      </c>
      <c r="B2405" s="101" t="s">
        <v>12730</v>
      </c>
      <c r="C2405" s="101" t="s">
        <v>12731</v>
      </c>
      <c r="D2405" s="101" t="s">
        <v>165</v>
      </c>
      <c r="E2405" s="101" t="s">
        <v>285</v>
      </c>
      <c r="F2405" s="101" t="s">
        <v>119</v>
      </c>
      <c r="G2405" s="101" t="s">
        <v>10956</v>
      </c>
    </row>
    <row r="2406" spans="1:7">
      <c r="A2406" s="100">
        <v>2405</v>
      </c>
      <c r="B2406" s="101" t="s">
        <v>2222</v>
      </c>
      <c r="C2406" s="101" t="s">
        <v>2223</v>
      </c>
      <c r="D2406" s="101" t="s">
        <v>139</v>
      </c>
      <c r="E2406" s="101" t="s">
        <v>227</v>
      </c>
      <c r="F2406" s="101" t="s">
        <v>119</v>
      </c>
      <c r="G2406" s="101" t="s">
        <v>5848</v>
      </c>
    </row>
    <row r="2407" spans="1:7">
      <c r="A2407" s="100">
        <v>2406</v>
      </c>
      <c r="B2407" s="101" t="s">
        <v>11247</v>
      </c>
      <c r="C2407" s="101" t="s">
        <v>11248</v>
      </c>
      <c r="D2407" s="101" t="s">
        <v>165</v>
      </c>
      <c r="E2407" s="101" t="s">
        <v>353</v>
      </c>
      <c r="F2407" s="101" t="s">
        <v>119</v>
      </c>
      <c r="G2407" s="101" t="s">
        <v>11834</v>
      </c>
    </row>
    <row r="2408" spans="1:7">
      <c r="A2408" s="100">
        <v>2407</v>
      </c>
      <c r="B2408" s="101" t="s">
        <v>2224</v>
      </c>
      <c r="C2408" s="101" t="s">
        <v>2225</v>
      </c>
      <c r="D2408" s="101" t="s">
        <v>139</v>
      </c>
      <c r="E2408" s="101" t="s">
        <v>227</v>
      </c>
      <c r="F2408" s="101" t="s">
        <v>119</v>
      </c>
      <c r="G2408" s="101" t="s">
        <v>5848</v>
      </c>
    </row>
    <row r="2409" spans="1:7">
      <c r="A2409" s="100">
        <v>2408</v>
      </c>
      <c r="B2409" s="101" t="s">
        <v>2226</v>
      </c>
      <c r="C2409" s="101" t="s">
        <v>2227</v>
      </c>
      <c r="D2409" s="101" t="s">
        <v>139</v>
      </c>
      <c r="E2409" s="101" t="s">
        <v>227</v>
      </c>
      <c r="F2409" s="101" t="s">
        <v>119</v>
      </c>
      <c r="G2409" s="101" t="s">
        <v>5848</v>
      </c>
    </row>
    <row r="2410" spans="1:7">
      <c r="A2410" s="100">
        <v>2409</v>
      </c>
      <c r="B2410" s="101" t="s">
        <v>7736</v>
      </c>
      <c r="C2410" s="101" t="s">
        <v>7737</v>
      </c>
      <c r="D2410" s="101" t="s">
        <v>143</v>
      </c>
      <c r="E2410" s="101" t="s">
        <v>1684</v>
      </c>
      <c r="F2410" s="101" t="s">
        <v>145</v>
      </c>
      <c r="G2410" s="101" t="s">
        <v>10956</v>
      </c>
    </row>
    <row r="2411" spans="1:7">
      <c r="A2411" s="100">
        <v>2410</v>
      </c>
      <c r="B2411" s="101" t="s">
        <v>7738</v>
      </c>
      <c r="C2411" s="101" t="s">
        <v>7739</v>
      </c>
      <c r="D2411" s="101" t="s">
        <v>126</v>
      </c>
      <c r="E2411" s="101" t="s">
        <v>2080</v>
      </c>
      <c r="F2411" s="101" t="s">
        <v>119</v>
      </c>
      <c r="G2411" s="101" t="s">
        <v>10956</v>
      </c>
    </row>
    <row r="2412" spans="1:7">
      <c r="A2412" s="100">
        <v>2411</v>
      </c>
      <c r="B2412" s="101" t="s">
        <v>11249</v>
      </c>
      <c r="C2412" s="101" t="s">
        <v>11250</v>
      </c>
      <c r="D2412" s="101" t="s">
        <v>139</v>
      </c>
      <c r="E2412" s="101" t="s">
        <v>622</v>
      </c>
      <c r="F2412" s="101" t="s">
        <v>119</v>
      </c>
      <c r="G2412" s="101" t="s">
        <v>11834</v>
      </c>
    </row>
    <row r="2413" spans="1:7">
      <c r="A2413" s="100">
        <v>2412</v>
      </c>
      <c r="B2413" s="101" t="s">
        <v>2228</v>
      </c>
      <c r="C2413" s="101" t="s">
        <v>2229</v>
      </c>
      <c r="D2413" s="101" t="s">
        <v>139</v>
      </c>
      <c r="E2413" s="101" t="s">
        <v>227</v>
      </c>
      <c r="F2413" s="101" t="s">
        <v>119</v>
      </c>
      <c r="G2413" s="101" t="s">
        <v>5848</v>
      </c>
    </row>
    <row r="2414" spans="1:7">
      <c r="A2414" s="100">
        <v>2413</v>
      </c>
      <c r="B2414" s="101" t="s">
        <v>2230</v>
      </c>
      <c r="C2414" s="101" t="s">
        <v>2231</v>
      </c>
      <c r="D2414" s="101" t="s">
        <v>139</v>
      </c>
      <c r="E2414" s="101" t="s">
        <v>227</v>
      </c>
      <c r="F2414" s="101" t="s">
        <v>119</v>
      </c>
      <c r="G2414" s="101" t="s">
        <v>5848</v>
      </c>
    </row>
    <row r="2415" spans="1:7">
      <c r="A2415" s="100">
        <v>2414</v>
      </c>
      <c r="B2415" s="101" t="s">
        <v>2232</v>
      </c>
      <c r="C2415" s="101" t="s">
        <v>2233</v>
      </c>
      <c r="D2415" s="101" t="s">
        <v>139</v>
      </c>
      <c r="E2415" s="101" t="s">
        <v>227</v>
      </c>
      <c r="F2415" s="101" t="s">
        <v>119</v>
      </c>
      <c r="G2415" s="101" t="s">
        <v>5848</v>
      </c>
    </row>
    <row r="2416" spans="1:7">
      <c r="A2416" s="100">
        <v>2415</v>
      </c>
      <c r="B2416" s="101" t="s">
        <v>7740</v>
      </c>
      <c r="C2416" s="101" t="s">
        <v>7741</v>
      </c>
      <c r="D2416" s="101" t="s">
        <v>139</v>
      </c>
      <c r="E2416" s="101" t="s">
        <v>258</v>
      </c>
      <c r="F2416" s="101" t="s">
        <v>119</v>
      </c>
      <c r="G2416" s="101" t="s">
        <v>10956</v>
      </c>
    </row>
    <row r="2417" spans="1:7">
      <c r="A2417" s="100">
        <v>2416</v>
      </c>
      <c r="B2417" s="101" t="s">
        <v>12732</v>
      </c>
      <c r="C2417" s="101" t="s">
        <v>12733</v>
      </c>
      <c r="D2417" s="101" t="s">
        <v>139</v>
      </c>
      <c r="E2417" s="101" t="s">
        <v>3060</v>
      </c>
      <c r="F2417" s="101" t="s">
        <v>119</v>
      </c>
      <c r="G2417" s="101" t="s">
        <v>5848</v>
      </c>
    </row>
    <row r="2418" spans="1:7">
      <c r="A2418" s="100">
        <v>2417</v>
      </c>
      <c r="B2418" s="101" t="s">
        <v>2234</v>
      </c>
      <c r="C2418" s="101" t="s">
        <v>2235</v>
      </c>
      <c r="D2418" s="101" t="s">
        <v>139</v>
      </c>
      <c r="E2418" s="101" t="s">
        <v>227</v>
      </c>
      <c r="F2418" s="101" t="s">
        <v>119</v>
      </c>
      <c r="G2418" s="101" t="s">
        <v>5848</v>
      </c>
    </row>
    <row r="2419" spans="1:7">
      <c r="A2419" s="100">
        <v>2418</v>
      </c>
      <c r="B2419" s="101" t="s">
        <v>2236</v>
      </c>
      <c r="C2419" s="101" t="s">
        <v>2237</v>
      </c>
      <c r="D2419" s="101" t="s">
        <v>139</v>
      </c>
      <c r="E2419" s="101" t="s">
        <v>227</v>
      </c>
      <c r="F2419" s="101" t="s">
        <v>119</v>
      </c>
      <c r="G2419" s="101" t="s">
        <v>5848</v>
      </c>
    </row>
    <row r="2420" spans="1:7">
      <c r="A2420" s="100">
        <v>2419</v>
      </c>
      <c r="B2420" s="101" t="s">
        <v>7742</v>
      </c>
      <c r="C2420" s="101" t="s">
        <v>7743</v>
      </c>
      <c r="D2420" s="101" t="s">
        <v>122</v>
      </c>
      <c r="E2420" s="101" t="s">
        <v>135</v>
      </c>
      <c r="F2420" s="101" t="s">
        <v>119</v>
      </c>
      <c r="G2420" s="101" t="s">
        <v>10956</v>
      </c>
    </row>
    <row r="2421" spans="1:7">
      <c r="A2421" s="100">
        <v>2420</v>
      </c>
      <c r="B2421" s="101" t="s">
        <v>2238</v>
      </c>
      <c r="C2421" s="101" t="s">
        <v>2239</v>
      </c>
      <c r="D2421" s="101" t="s">
        <v>139</v>
      </c>
      <c r="E2421" s="101" t="s">
        <v>227</v>
      </c>
      <c r="F2421" s="101" t="s">
        <v>119</v>
      </c>
      <c r="G2421" s="101" t="s">
        <v>5848</v>
      </c>
    </row>
    <row r="2422" spans="1:7">
      <c r="A2422" s="100">
        <v>2421</v>
      </c>
      <c r="B2422" s="101" t="s">
        <v>2240</v>
      </c>
      <c r="C2422" s="101" t="s">
        <v>2241</v>
      </c>
      <c r="D2422" s="101" t="s">
        <v>139</v>
      </c>
      <c r="E2422" s="101" t="s">
        <v>227</v>
      </c>
      <c r="F2422" s="101" t="s">
        <v>119</v>
      </c>
      <c r="G2422" s="101" t="s">
        <v>5848</v>
      </c>
    </row>
    <row r="2423" spans="1:7">
      <c r="A2423" s="100">
        <v>2422</v>
      </c>
      <c r="B2423" s="101" t="s">
        <v>2242</v>
      </c>
      <c r="C2423" s="101" t="s">
        <v>2243</v>
      </c>
      <c r="D2423" s="101" t="s">
        <v>139</v>
      </c>
      <c r="E2423" s="101" t="s">
        <v>227</v>
      </c>
      <c r="F2423" s="101" t="s">
        <v>119</v>
      </c>
      <c r="G2423" s="101" t="s">
        <v>5848</v>
      </c>
    </row>
    <row r="2424" spans="1:7">
      <c r="A2424" s="100">
        <v>2423</v>
      </c>
      <c r="B2424" s="101" t="s">
        <v>2244</v>
      </c>
      <c r="C2424" s="101" t="s">
        <v>12734</v>
      </c>
      <c r="D2424" s="101" t="s">
        <v>139</v>
      </c>
      <c r="E2424" s="101" t="s">
        <v>227</v>
      </c>
      <c r="F2424" s="101" t="s">
        <v>119</v>
      </c>
      <c r="G2424" s="101" t="s">
        <v>5848</v>
      </c>
    </row>
    <row r="2425" spans="1:7">
      <c r="A2425" s="100">
        <v>2424</v>
      </c>
      <c r="B2425" s="101" t="s">
        <v>2245</v>
      </c>
      <c r="C2425" s="101" t="s">
        <v>2246</v>
      </c>
      <c r="D2425" s="101" t="s">
        <v>139</v>
      </c>
      <c r="E2425" s="101" t="s">
        <v>227</v>
      </c>
      <c r="F2425" s="101" t="s">
        <v>119</v>
      </c>
      <c r="G2425" s="101" t="s">
        <v>5848</v>
      </c>
    </row>
    <row r="2426" spans="1:7">
      <c r="A2426" s="100">
        <v>2425</v>
      </c>
      <c r="B2426" s="101" t="s">
        <v>2247</v>
      </c>
      <c r="C2426" s="101" t="s">
        <v>2248</v>
      </c>
      <c r="D2426" s="101" t="s">
        <v>139</v>
      </c>
      <c r="E2426" s="101" t="s">
        <v>227</v>
      </c>
      <c r="F2426" s="101" t="s">
        <v>119</v>
      </c>
      <c r="G2426" s="101" t="s">
        <v>5848</v>
      </c>
    </row>
    <row r="2427" spans="1:7">
      <c r="A2427" s="100">
        <v>2426</v>
      </c>
      <c r="B2427" s="101" t="s">
        <v>2249</v>
      </c>
      <c r="C2427" s="101" t="s">
        <v>2250</v>
      </c>
      <c r="D2427" s="101" t="s">
        <v>139</v>
      </c>
      <c r="E2427" s="101" t="s">
        <v>227</v>
      </c>
      <c r="F2427" s="101" t="s">
        <v>119</v>
      </c>
      <c r="G2427" s="101" t="s">
        <v>5848</v>
      </c>
    </row>
    <row r="2428" spans="1:7">
      <c r="A2428" s="100">
        <v>2427</v>
      </c>
      <c r="B2428" s="101" t="s">
        <v>2251</v>
      </c>
      <c r="C2428" s="101" t="s">
        <v>2252</v>
      </c>
      <c r="D2428" s="101" t="s">
        <v>139</v>
      </c>
      <c r="E2428" s="101" t="s">
        <v>227</v>
      </c>
      <c r="F2428" s="101" t="s">
        <v>119</v>
      </c>
      <c r="G2428" s="101" t="s">
        <v>5848</v>
      </c>
    </row>
    <row r="2429" spans="1:7">
      <c r="A2429" s="100">
        <v>2428</v>
      </c>
      <c r="B2429" s="101" t="s">
        <v>2253</v>
      </c>
      <c r="C2429" s="101" t="s">
        <v>12735</v>
      </c>
      <c r="D2429" s="101" t="s">
        <v>139</v>
      </c>
      <c r="E2429" s="101" t="s">
        <v>227</v>
      </c>
      <c r="F2429" s="101" t="s">
        <v>119</v>
      </c>
      <c r="G2429" s="101" t="s">
        <v>5848</v>
      </c>
    </row>
    <row r="2430" spans="1:7">
      <c r="A2430" s="100">
        <v>2429</v>
      </c>
      <c r="B2430" s="101" t="s">
        <v>2254</v>
      </c>
      <c r="C2430" s="101" t="s">
        <v>2255</v>
      </c>
      <c r="D2430" s="101" t="s">
        <v>139</v>
      </c>
      <c r="E2430" s="101" t="s">
        <v>227</v>
      </c>
      <c r="F2430" s="101" t="s">
        <v>119</v>
      </c>
      <c r="G2430" s="101" t="s">
        <v>5848</v>
      </c>
    </row>
    <row r="2431" spans="1:7">
      <c r="A2431" s="100">
        <v>2430</v>
      </c>
      <c r="B2431" s="101" t="s">
        <v>7744</v>
      </c>
      <c r="C2431" s="101" t="s">
        <v>7745</v>
      </c>
      <c r="D2431" s="101" t="s">
        <v>139</v>
      </c>
      <c r="E2431" s="101" t="s">
        <v>211</v>
      </c>
      <c r="F2431" s="101" t="s">
        <v>119</v>
      </c>
      <c r="G2431" s="101" t="s">
        <v>10956</v>
      </c>
    </row>
    <row r="2432" spans="1:7">
      <c r="A2432" s="100">
        <v>2431</v>
      </c>
      <c r="B2432" s="101" t="s">
        <v>2256</v>
      </c>
      <c r="C2432" s="101" t="s">
        <v>2257</v>
      </c>
      <c r="D2432" s="101" t="s">
        <v>139</v>
      </c>
      <c r="E2432" s="101" t="s">
        <v>227</v>
      </c>
      <c r="F2432" s="101" t="s">
        <v>119</v>
      </c>
      <c r="G2432" s="101" t="s">
        <v>5848</v>
      </c>
    </row>
    <row r="2433" spans="1:7">
      <c r="A2433" s="100">
        <v>2432</v>
      </c>
      <c r="B2433" s="101" t="s">
        <v>2258</v>
      </c>
      <c r="C2433" s="101" t="s">
        <v>2259</v>
      </c>
      <c r="D2433" s="101" t="s">
        <v>139</v>
      </c>
      <c r="E2433" s="101" t="s">
        <v>227</v>
      </c>
      <c r="F2433" s="101" t="s">
        <v>119</v>
      </c>
      <c r="G2433" s="101" t="s">
        <v>5848</v>
      </c>
    </row>
    <row r="2434" spans="1:7">
      <c r="A2434" s="100">
        <v>2433</v>
      </c>
      <c r="B2434" s="101" t="s">
        <v>2260</v>
      </c>
      <c r="C2434" s="101" t="s">
        <v>2261</v>
      </c>
      <c r="D2434" s="101" t="s">
        <v>139</v>
      </c>
      <c r="E2434" s="101" t="s">
        <v>227</v>
      </c>
      <c r="F2434" s="101" t="s">
        <v>119</v>
      </c>
      <c r="G2434" s="101" t="s">
        <v>5848</v>
      </c>
    </row>
    <row r="2435" spans="1:7">
      <c r="A2435" s="100">
        <v>2434</v>
      </c>
      <c r="B2435" s="101" t="s">
        <v>2262</v>
      </c>
      <c r="C2435" s="101" t="s">
        <v>2263</v>
      </c>
      <c r="D2435" s="101" t="s">
        <v>139</v>
      </c>
      <c r="E2435" s="101" t="s">
        <v>227</v>
      </c>
      <c r="F2435" s="101" t="s">
        <v>119</v>
      </c>
      <c r="G2435" s="101" t="s">
        <v>5848</v>
      </c>
    </row>
    <row r="2436" spans="1:7">
      <c r="A2436" s="100">
        <v>2435</v>
      </c>
      <c r="B2436" s="101" t="s">
        <v>2264</v>
      </c>
      <c r="C2436" s="101" t="s">
        <v>2265</v>
      </c>
      <c r="D2436" s="101" t="s">
        <v>139</v>
      </c>
      <c r="E2436" s="101" t="s">
        <v>227</v>
      </c>
      <c r="F2436" s="101" t="s">
        <v>119</v>
      </c>
      <c r="G2436" s="101" t="s">
        <v>5848</v>
      </c>
    </row>
    <row r="2437" spans="1:7">
      <c r="A2437" s="100">
        <v>2436</v>
      </c>
      <c r="B2437" s="101" t="s">
        <v>12736</v>
      </c>
      <c r="C2437" s="101" t="s">
        <v>12737</v>
      </c>
      <c r="D2437" s="101" t="s">
        <v>139</v>
      </c>
      <c r="E2437" s="101" t="s">
        <v>227</v>
      </c>
      <c r="F2437" s="101" t="s">
        <v>119</v>
      </c>
      <c r="G2437" s="101" t="s">
        <v>5848</v>
      </c>
    </row>
    <row r="2438" spans="1:7">
      <c r="A2438" s="100">
        <v>2437</v>
      </c>
      <c r="B2438" s="101" t="s">
        <v>2266</v>
      </c>
      <c r="C2438" s="101" t="s">
        <v>2267</v>
      </c>
      <c r="D2438" s="101" t="s">
        <v>126</v>
      </c>
      <c r="E2438" s="101" t="s">
        <v>200</v>
      </c>
      <c r="F2438" s="101" t="s">
        <v>288</v>
      </c>
      <c r="G2438" s="101" t="s">
        <v>5848</v>
      </c>
    </row>
    <row r="2439" spans="1:7">
      <c r="A2439" s="100">
        <v>2438</v>
      </c>
      <c r="B2439" s="101" t="s">
        <v>2268</v>
      </c>
      <c r="C2439" s="101" t="s">
        <v>2269</v>
      </c>
      <c r="D2439" s="101" t="s">
        <v>126</v>
      </c>
      <c r="E2439" s="101" t="s">
        <v>159</v>
      </c>
      <c r="F2439" s="101" t="s">
        <v>188</v>
      </c>
      <c r="G2439" s="101" t="s">
        <v>5848</v>
      </c>
    </row>
    <row r="2440" spans="1:7">
      <c r="A2440" s="100">
        <v>2439</v>
      </c>
      <c r="B2440" s="101" t="s">
        <v>2270</v>
      </c>
      <c r="C2440" s="101" t="s">
        <v>2271</v>
      </c>
      <c r="D2440" s="101" t="s">
        <v>139</v>
      </c>
      <c r="E2440" s="101" t="s">
        <v>273</v>
      </c>
      <c r="F2440" s="101" t="s">
        <v>119</v>
      </c>
      <c r="G2440" s="101" t="s">
        <v>5848</v>
      </c>
    </row>
    <row r="2441" spans="1:7">
      <c r="A2441" s="100">
        <v>2440</v>
      </c>
      <c r="B2441" s="101" t="s">
        <v>7746</v>
      </c>
      <c r="C2441" s="101" t="s">
        <v>7747</v>
      </c>
      <c r="D2441" s="101" t="s">
        <v>139</v>
      </c>
      <c r="E2441" s="101" t="s">
        <v>996</v>
      </c>
      <c r="F2441" s="101" t="s">
        <v>119</v>
      </c>
      <c r="G2441" s="101" t="s">
        <v>10956</v>
      </c>
    </row>
    <row r="2442" spans="1:7">
      <c r="A2442" s="100">
        <v>2441</v>
      </c>
      <c r="B2442" s="101" t="s">
        <v>2272</v>
      </c>
      <c r="C2442" s="101" t="s">
        <v>2273</v>
      </c>
      <c r="D2442" s="101" t="s">
        <v>139</v>
      </c>
      <c r="E2442" s="101" t="s">
        <v>227</v>
      </c>
      <c r="F2442" s="101" t="s">
        <v>119</v>
      </c>
      <c r="G2442" s="101" t="s">
        <v>5848</v>
      </c>
    </row>
    <row r="2443" spans="1:7">
      <c r="A2443" s="100">
        <v>2442</v>
      </c>
      <c r="B2443" s="101" t="s">
        <v>12738</v>
      </c>
      <c r="C2443" s="101" t="s">
        <v>12739</v>
      </c>
      <c r="D2443" s="101" t="s">
        <v>151</v>
      </c>
      <c r="E2443" s="101" t="s">
        <v>217</v>
      </c>
      <c r="F2443" s="101" t="s">
        <v>1063</v>
      </c>
      <c r="G2443" s="101" t="s">
        <v>10956</v>
      </c>
    </row>
    <row r="2444" spans="1:7">
      <c r="A2444" s="100">
        <v>2443</v>
      </c>
      <c r="B2444" s="101" t="s">
        <v>7748</v>
      </c>
      <c r="C2444" s="101" t="s">
        <v>7749</v>
      </c>
      <c r="D2444" s="101" t="s">
        <v>151</v>
      </c>
      <c r="E2444" s="101" t="s">
        <v>3294</v>
      </c>
      <c r="F2444" s="101" t="s">
        <v>1063</v>
      </c>
      <c r="G2444" s="101" t="s">
        <v>10956</v>
      </c>
    </row>
    <row r="2445" spans="1:7">
      <c r="A2445" s="100">
        <v>2444</v>
      </c>
      <c r="B2445" s="101" t="s">
        <v>7750</v>
      </c>
      <c r="C2445" s="101" t="s">
        <v>7751</v>
      </c>
      <c r="D2445" s="101" t="s">
        <v>126</v>
      </c>
      <c r="E2445" s="101" t="s">
        <v>516</v>
      </c>
      <c r="F2445" s="101" t="s">
        <v>119</v>
      </c>
      <c r="G2445" s="101" t="s">
        <v>10956</v>
      </c>
    </row>
    <row r="2446" spans="1:7">
      <c r="A2446" s="100">
        <v>2445</v>
      </c>
      <c r="B2446" s="101" t="s">
        <v>7752</v>
      </c>
      <c r="C2446" s="101" t="s">
        <v>7753</v>
      </c>
      <c r="D2446" s="101" t="s">
        <v>139</v>
      </c>
      <c r="E2446" s="101" t="s">
        <v>354</v>
      </c>
      <c r="F2446" s="101" t="s">
        <v>119</v>
      </c>
      <c r="G2446" s="101" t="s">
        <v>10956</v>
      </c>
    </row>
    <row r="2447" spans="1:7">
      <c r="A2447" s="100">
        <v>2446</v>
      </c>
      <c r="B2447" s="101" t="s">
        <v>2274</v>
      </c>
      <c r="C2447" s="101" t="s">
        <v>2275</v>
      </c>
      <c r="D2447" s="101" t="s">
        <v>139</v>
      </c>
      <c r="E2447" s="101" t="s">
        <v>273</v>
      </c>
      <c r="F2447" s="101" t="s">
        <v>119</v>
      </c>
      <c r="G2447" s="101" t="s">
        <v>5848</v>
      </c>
    </row>
    <row r="2448" spans="1:7">
      <c r="A2448" s="100">
        <v>2447</v>
      </c>
      <c r="B2448" s="101" t="s">
        <v>7754</v>
      </c>
      <c r="C2448" s="101" t="s">
        <v>7755</v>
      </c>
      <c r="D2448" s="101" t="s">
        <v>117</v>
      </c>
      <c r="E2448" s="101" t="s">
        <v>3196</v>
      </c>
      <c r="F2448" s="101" t="s">
        <v>188</v>
      </c>
      <c r="G2448" s="101" t="s">
        <v>10956</v>
      </c>
    </row>
    <row r="2449" spans="1:7">
      <c r="A2449" s="100">
        <v>2448</v>
      </c>
      <c r="B2449" s="101" t="s">
        <v>11251</v>
      </c>
      <c r="C2449" s="101" t="s">
        <v>11252</v>
      </c>
      <c r="D2449" s="101" t="s">
        <v>139</v>
      </c>
      <c r="E2449" s="101" t="s">
        <v>181</v>
      </c>
      <c r="F2449" s="101" t="s">
        <v>119</v>
      </c>
      <c r="G2449" s="101" t="s">
        <v>11834</v>
      </c>
    </row>
    <row r="2450" spans="1:7">
      <c r="A2450" s="100">
        <v>2449</v>
      </c>
      <c r="B2450" s="101" t="s">
        <v>2276</v>
      </c>
      <c r="C2450" s="101" t="s">
        <v>2277</v>
      </c>
      <c r="D2450" s="101" t="s">
        <v>234</v>
      </c>
      <c r="E2450" s="101" t="s">
        <v>280</v>
      </c>
      <c r="F2450" s="101" t="s">
        <v>119</v>
      </c>
      <c r="G2450" s="101" t="s">
        <v>5848</v>
      </c>
    </row>
    <row r="2451" spans="1:7">
      <c r="A2451" s="100">
        <v>2450</v>
      </c>
      <c r="B2451" s="101" t="s">
        <v>7756</v>
      </c>
      <c r="C2451" s="101" t="s">
        <v>7757</v>
      </c>
      <c r="D2451" s="101" t="s">
        <v>126</v>
      </c>
      <c r="E2451" s="101" t="s">
        <v>358</v>
      </c>
      <c r="F2451" s="101" t="s">
        <v>412</v>
      </c>
      <c r="G2451" s="101" t="s">
        <v>10956</v>
      </c>
    </row>
    <row r="2452" spans="1:7">
      <c r="A2452" s="100">
        <v>2451</v>
      </c>
      <c r="B2452" s="101" t="s">
        <v>2278</v>
      </c>
      <c r="C2452" s="101" t="s">
        <v>12740</v>
      </c>
      <c r="D2452" s="101" t="s">
        <v>139</v>
      </c>
      <c r="E2452" s="101" t="s">
        <v>227</v>
      </c>
      <c r="F2452" s="101" t="s">
        <v>119</v>
      </c>
      <c r="G2452" s="101" t="s">
        <v>5848</v>
      </c>
    </row>
    <row r="2453" spans="1:7">
      <c r="A2453" s="100">
        <v>2452</v>
      </c>
      <c r="B2453" s="101" t="s">
        <v>2279</v>
      </c>
      <c r="C2453" s="101" t="s">
        <v>2280</v>
      </c>
      <c r="D2453" s="101" t="s">
        <v>165</v>
      </c>
      <c r="E2453" s="101" t="s">
        <v>1285</v>
      </c>
      <c r="F2453" s="101" t="s">
        <v>119</v>
      </c>
      <c r="G2453" s="101" t="s">
        <v>5848</v>
      </c>
    </row>
    <row r="2454" spans="1:7">
      <c r="A2454" s="100">
        <v>2453</v>
      </c>
      <c r="B2454" s="101" t="s">
        <v>2281</v>
      </c>
      <c r="C2454" s="101" t="s">
        <v>2282</v>
      </c>
      <c r="D2454" s="101" t="s">
        <v>139</v>
      </c>
      <c r="E2454" s="101" t="s">
        <v>227</v>
      </c>
      <c r="F2454" s="101" t="s">
        <v>119</v>
      </c>
      <c r="G2454" s="101" t="s">
        <v>5848</v>
      </c>
    </row>
    <row r="2455" spans="1:7">
      <c r="A2455" s="100">
        <v>2454</v>
      </c>
      <c r="B2455" s="101" t="s">
        <v>7758</v>
      </c>
      <c r="C2455" s="101" t="s">
        <v>7759</v>
      </c>
      <c r="D2455" s="101" t="s">
        <v>139</v>
      </c>
      <c r="E2455" s="101" t="s">
        <v>826</v>
      </c>
      <c r="F2455" s="101" t="s">
        <v>119</v>
      </c>
      <c r="G2455" s="101" t="s">
        <v>10956</v>
      </c>
    </row>
    <row r="2456" spans="1:7">
      <c r="A2456" s="100">
        <v>2455</v>
      </c>
      <c r="B2456" s="101" t="s">
        <v>12741</v>
      </c>
      <c r="C2456" s="101" t="s">
        <v>12742</v>
      </c>
      <c r="D2456" s="101" t="s">
        <v>139</v>
      </c>
      <c r="E2456" s="101" t="s">
        <v>140</v>
      </c>
      <c r="F2456" s="101" t="s">
        <v>119</v>
      </c>
      <c r="G2456" s="101" t="s">
        <v>10956</v>
      </c>
    </row>
    <row r="2457" spans="1:7">
      <c r="A2457" s="100">
        <v>2456</v>
      </c>
      <c r="B2457" s="101" t="s">
        <v>2283</v>
      </c>
      <c r="C2457" s="101" t="s">
        <v>2284</v>
      </c>
      <c r="D2457" s="101" t="s">
        <v>139</v>
      </c>
      <c r="E2457" s="101" t="s">
        <v>211</v>
      </c>
      <c r="F2457" s="101" t="s">
        <v>119</v>
      </c>
      <c r="G2457" s="101" t="s">
        <v>5848</v>
      </c>
    </row>
    <row r="2458" spans="1:7">
      <c r="A2458" s="100">
        <v>2457</v>
      </c>
      <c r="B2458" s="101" t="s">
        <v>2285</v>
      </c>
      <c r="C2458" s="101" t="s">
        <v>2286</v>
      </c>
      <c r="D2458" s="101" t="s">
        <v>139</v>
      </c>
      <c r="E2458" s="101" t="s">
        <v>227</v>
      </c>
      <c r="F2458" s="101" t="s">
        <v>119</v>
      </c>
      <c r="G2458" s="101" t="s">
        <v>5848</v>
      </c>
    </row>
    <row r="2459" spans="1:7">
      <c r="A2459" s="100">
        <v>2458</v>
      </c>
      <c r="B2459" s="101" t="s">
        <v>11253</v>
      </c>
      <c r="C2459" s="101" t="s">
        <v>11254</v>
      </c>
      <c r="D2459" s="101" t="s">
        <v>122</v>
      </c>
      <c r="E2459" s="101" t="s">
        <v>175</v>
      </c>
      <c r="F2459" s="101" t="s">
        <v>520</v>
      </c>
      <c r="G2459" s="101" t="s">
        <v>11834</v>
      </c>
    </row>
    <row r="2460" spans="1:7">
      <c r="A2460" s="100">
        <v>2459</v>
      </c>
      <c r="B2460" s="101" t="s">
        <v>2287</v>
      </c>
      <c r="C2460" s="101" t="s">
        <v>2288</v>
      </c>
      <c r="D2460" s="101" t="s">
        <v>139</v>
      </c>
      <c r="E2460" s="101" t="s">
        <v>140</v>
      </c>
      <c r="F2460" s="101" t="s">
        <v>119</v>
      </c>
      <c r="G2460" s="101" t="s">
        <v>5848</v>
      </c>
    </row>
    <row r="2461" spans="1:7">
      <c r="A2461" s="100">
        <v>2460</v>
      </c>
      <c r="B2461" s="101" t="s">
        <v>12743</v>
      </c>
      <c r="C2461" s="101" t="s">
        <v>12744</v>
      </c>
      <c r="D2461" s="101" t="s">
        <v>139</v>
      </c>
      <c r="E2461" s="101" t="s">
        <v>181</v>
      </c>
      <c r="F2461" s="101" t="s">
        <v>201</v>
      </c>
      <c r="G2461" s="101" t="s">
        <v>10956</v>
      </c>
    </row>
    <row r="2462" spans="1:7">
      <c r="A2462" s="100">
        <v>2461</v>
      </c>
      <c r="B2462" s="101" t="s">
        <v>7760</v>
      </c>
      <c r="C2462" s="101" t="s">
        <v>7761</v>
      </c>
      <c r="D2462" s="101" t="s">
        <v>139</v>
      </c>
      <c r="E2462" s="101" t="s">
        <v>622</v>
      </c>
      <c r="F2462" s="101" t="s">
        <v>119</v>
      </c>
      <c r="G2462" s="101" t="s">
        <v>10956</v>
      </c>
    </row>
    <row r="2463" spans="1:7">
      <c r="A2463" s="100">
        <v>2462</v>
      </c>
      <c r="B2463" s="101" t="s">
        <v>11255</v>
      </c>
      <c r="C2463" s="101" t="s">
        <v>11256</v>
      </c>
      <c r="D2463" s="101" t="s">
        <v>122</v>
      </c>
      <c r="E2463" s="101" t="s">
        <v>135</v>
      </c>
      <c r="F2463" s="101" t="s">
        <v>119</v>
      </c>
      <c r="G2463" s="101" t="s">
        <v>11834</v>
      </c>
    </row>
    <row r="2464" spans="1:7">
      <c r="A2464" s="100">
        <v>2463</v>
      </c>
      <c r="B2464" s="101" t="s">
        <v>2289</v>
      </c>
      <c r="C2464" s="101" t="s">
        <v>2290</v>
      </c>
      <c r="D2464" s="101" t="s">
        <v>126</v>
      </c>
      <c r="E2464" s="101" t="s">
        <v>813</v>
      </c>
      <c r="F2464" s="101" t="s">
        <v>119</v>
      </c>
      <c r="G2464" s="101" t="s">
        <v>5848</v>
      </c>
    </row>
    <row r="2465" spans="1:7">
      <c r="A2465" s="100">
        <v>2464</v>
      </c>
      <c r="B2465" s="101" t="s">
        <v>2291</v>
      </c>
      <c r="C2465" s="101" t="s">
        <v>2292</v>
      </c>
      <c r="D2465" s="101" t="s">
        <v>139</v>
      </c>
      <c r="E2465" s="101" t="s">
        <v>182</v>
      </c>
      <c r="F2465" s="101" t="s">
        <v>119</v>
      </c>
      <c r="G2465" s="101" t="s">
        <v>5848</v>
      </c>
    </row>
    <row r="2466" spans="1:7">
      <c r="A2466" s="100">
        <v>2465</v>
      </c>
      <c r="B2466" s="101" t="s">
        <v>12745</v>
      </c>
      <c r="C2466" s="101" t="s">
        <v>12746</v>
      </c>
      <c r="D2466" s="101" t="s">
        <v>139</v>
      </c>
      <c r="E2466" s="101" t="s">
        <v>354</v>
      </c>
      <c r="F2466" s="101" t="s">
        <v>119</v>
      </c>
      <c r="G2466" s="101" t="s">
        <v>5848</v>
      </c>
    </row>
    <row r="2467" spans="1:7">
      <c r="A2467" s="100">
        <v>2466</v>
      </c>
      <c r="B2467" s="101" t="s">
        <v>7762</v>
      </c>
      <c r="C2467" s="101" t="s">
        <v>7763</v>
      </c>
      <c r="D2467" s="101" t="s">
        <v>139</v>
      </c>
      <c r="E2467" s="101" t="s">
        <v>258</v>
      </c>
      <c r="F2467" s="101" t="s">
        <v>119</v>
      </c>
      <c r="G2467" s="101" t="s">
        <v>10956</v>
      </c>
    </row>
    <row r="2468" spans="1:7">
      <c r="A2468" s="100">
        <v>2467</v>
      </c>
      <c r="B2468" s="101" t="s">
        <v>2293</v>
      </c>
      <c r="C2468" s="101" t="s">
        <v>2294</v>
      </c>
      <c r="D2468" s="101" t="s">
        <v>139</v>
      </c>
      <c r="E2468" s="101" t="s">
        <v>227</v>
      </c>
      <c r="F2468" s="101" t="s">
        <v>119</v>
      </c>
      <c r="G2468" s="101" t="s">
        <v>5848</v>
      </c>
    </row>
    <row r="2469" spans="1:7">
      <c r="A2469" s="100">
        <v>2468</v>
      </c>
      <c r="B2469" s="101" t="s">
        <v>2295</v>
      </c>
      <c r="C2469" s="101" t="s">
        <v>2296</v>
      </c>
      <c r="D2469" s="101" t="s">
        <v>139</v>
      </c>
      <c r="E2469" s="101" t="s">
        <v>227</v>
      </c>
      <c r="F2469" s="101" t="s">
        <v>119</v>
      </c>
      <c r="G2469" s="101" t="s">
        <v>5848</v>
      </c>
    </row>
    <row r="2470" spans="1:7">
      <c r="A2470" s="100">
        <v>2469</v>
      </c>
      <c r="B2470" s="101" t="s">
        <v>2297</v>
      </c>
      <c r="C2470" s="101" t="s">
        <v>12747</v>
      </c>
      <c r="D2470" s="101" t="s">
        <v>139</v>
      </c>
      <c r="E2470" s="101" t="s">
        <v>439</v>
      </c>
      <c r="F2470" s="101" t="s">
        <v>119</v>
      </c>
      <c r="G2470" s="101" t="s">
        <v>5848</v>
      </c>
    </row>
    <row r="2471" spans="1:7">
      <c r="A2471" s="100">
        <v>2470</v>
      </c>
      <c r="B2471" s="101" t="s">
        <v>7764</v>
      </c>
      <c r="C2471" s="101" t="s">
        <v>7765</v>
      </c>
      <c r="D2471" s="101" t="s">
        <v>126</v>
      </c>
      <c r="E2471" s="101" t="s">
        <v>761</v>
      </c>
      <c r="F2471" s="101" t="s">
        <v>119</v>
      </c>
      <c r="G2471" s="101" t="s">
        <v>10956</v>
      </c>
    </row>
    <row r="2472" spans="1:7">
      <c r="A2472" s="100">
        <v>2471</v>
      </c>
      <c r="B2472" s="101" t="s">
        <v>2298</v>
      </c>
      <c r="C2472" s="101" t="s">
        <v>2299</v>
      </c>
      <c r="D2472" s="101" t="s">
        <v>139</v>
      </c>
      <c r="E2472" s="101" t="s">
        <v>439</v>
      </c>
      <c r="F2472" s="101" t="s">
        <v>119</v>
      </c>
      <c r="G2472" s="101" t="s">
        <v>5848</v>
      </c>
    </row>
    <row r="2473" spans="1:7">
      <c r="A2473" s="100">
        <v>2472</v>
      </c>
      <c r="B2473" s="101" t="s">
        <v>2300</v>
      </c>
      <c r="C2473" s="101" t="s">
        <v>2301</v>
      </c>
      <c r="D2473" s="101" t="s">
        <v>126</v>
      </c>
      <c r="E2473" s="101" t="s">
        <v>298</v>
      </c>
      <c r="F2473" s="101" t="s">
        <v>119</v>
      </c>
      <c r="G2473" s="101" t="s">
        <v>5848</v>
      </c>
    </row>
    <row r="2474" spans="1:7">
      <c r="A2474" s="100">
        <v>2473</v>
      </c>
      <c r="B2474" s="101" t="s">
        <v>2302</v>
      </c>
      <c r="C2474" s="101" t="s">
        <v>2303</v>
      </c>
      <c r="D2474" s="101" t="s">
        <v>126</v>
      </c>
      <c r="E2474" s="101" t="s">
        <v>245</v>
      </c>
      <c r="F2474" s="101" t="s">
        <v>119</v>
      </c>
      <c r="G2474" s="101" t="s">
        <v>5848</v>
      </c>
    </row>
    <row r="2475" spans="1:7">
      <c r="A2475" s="100">
        <v>2474</v>
      </c>
      <c r="B2475" s="101" t="s">
        <v>7766</v>
      </c>
      <c r="C2475" s="101" t="s">
        <v>7767</v>
      </c>
      <c r="D2475" s="101" t="s">
        <v>117</v>
      </c>
      <c r="E2475" s="101" t="s">
        <v>3067</v>
      </c>
      <c r="F2475" s="101" t="s">
        <v>119</v>
      </c>
      <c r="G2475" s="101" t="s">
        <v>10956</v>
      </c>
    </row>
    <row r="2476" spans="1:7">
      <c r="A2476" s="100">
        <v>2475</v>
      </c>
      <c r="B2476" s="101" t="s">
        <v>2304</v>
      </c>
      <c r="C2476" s="101" t="s">
        <v>12748</v>
      </c>
      <c r="D2476" s="101" t="s">
        <v>139</v>
      </c>
      <c r="E2476" s="101" t="s">
        <v>273</v>
      </c>
      <c r="F2476" s="101" t="s">
        <v>119</v>
      </c>
      <c r="G2476" s="101" t="s">
        <v>5848</v>
      </c>
    </row>
    <row r="2477" spans="1:7">
      <c r="A2477" s="100">
        <v>2476</v>
      </c>
      <c r="B2477" s="101" t="s">
        <v>2305</v>
      </c>
      <c r="C2477" s="101" t="s">
        <v>2306</v>
      </c>
      <c r="D2477" s="101" t="s">
        <v>139</v>
      </c>
      <c r="E2477" s="101" t="s">
        <v>185</v>
      </c>
      <c r="F2477" s="101" t="s">
        <v>119</v>
      </c>
      <c r="G2477" s="101" t="s">
        <v>5848</v>
      </c>
    </row>
    <row r="2478" spans="1:7">
      <c r="A2478" s="100">
        <v>2477</v>
      </c>
      <c r="B2478" s="101" t="s">
        <v>2307</v>
      </c>
      <c r="C2478" s="101" t="s">
        <v>2308</v>
      </c>
      <c r="D2478" s="101" t="s">
        <v>143</v>
      </c>
      <c r="E2478" s="101" t="s">
        <v>327</v>
      </c>
      <c r="F2478" s="101" t="s">
        <v>119</v>
      </c>
      <c r="G2478" s="101" t="s">
        <v>5848</v>
      </c>
    </row>
    <row r="2479" spans="1:7">
      <c r="A2479" s="100">
        <v>2478</v>
      </c>
      <c r="B2479" s="101" t="s">
        <v>2309</v>
      </c>
      <c r="C2479" s="101" t="s">
        <v>2310</v>
      </c>
      <c r="D2479" s="101" t="s">
        <v>139</v>
      </c>
      <c r="E2479" s="101" t="s">
        <v>185</v>
      </c>
      <c r="F2479" s="101" t="s">
        <v>119</v>
      </c>
      <c r="G2479" s="101" t="s">
        <v>5848</v>
      </c>
    </row>
    <row r="2480" spans="1:7">
      <c r="A2480" s="100">
        <v>2479</v>
      </c>
      <c r="B2480" s="101" t="s">
        <v>2311</v>
      </c>
      <c r="C2480" s="101" t="s">
        <v>2312</v>
      </c>
      <c r="D2480" s="101" t="s">
        <v>143</v>
      </c>
      <c r="E2480" s="101" t="s">
        <v>433</v>
      </c>
      <c r="F2480" s="101" t="s">
        <v>119</v>
      </c>
      <c r="G2480" s="101" t="s">
        <v>5848</v>
      </c>
    </row>
    <row r="2481" spans="1:7">
      <c r="A2481" s="100">
        <v>2480</v>
      </c>
      <c r="B2481" s="101" t="s">
        <v>2313</v>
      </c>
      <c r="C2481" s="101" t="s">
        <v>12749</v>
      </c>
      <c r="D2481" s="101" t="s">
        <v>139</v>
      </c>
      <c r="E2481" s="101" t="s">
        <v>273</v>
      </c>
      <c r="F2481" s="101" t="s">
        <v>119</v>
      </c>
      <c r="G2481" s="101" t="s">
        <v>5848</v>
      </c>
    </row>
    <row r="2482" spans="1:7">
      <c r="A2482" s="100">
        <v>2481</v>
      </c>
      <c r="B2482" s="101" t="s">
        <v>12750</v>
      </c>
      <c r="C2482" s="101" t="s">
        <v>12751</v>
      </c>
      <c r="D2482" s="101" t="s">
        <v>126</v>
      </c>
      <c r="E2482" s="101" t="s">
        <v>159</v>
      </c>
      <c r="F2482" s="101" t="s">
        <v>119</v>
      </c>
      <c r="G2482" s="101" t="s">
        <v>5848</v>
      </c>
    </row>
    <row r="2483" spans="1:7">
      <c r="A2483" s="100">
        <v>2482</v>
      </c>
      <c r="B2483" s="101" t="s">
        <v>2314</v>
      </c>
      <c r="C2483" s="101" t="s">
        <v>2315</v>
      </c>
      <c r="D2483" s="101" t="s">
        <v>122</v>
      </c>
      <c r="E2483" s="101" t="s">
        <v>436</v>
      </c>
      <c r="F2483" s="101" t="s">
        <v>119</v>
      </c>
      <c r="G2483" s="101" t="s">
        <v>5848</v>
      </c>
    </row>
    <row r="2484" spans="1:7">
      <c r="A2484" s="100">
        <v>2483</v>
      </c>
      <c r="B2484" s="101" t="s">
        <v>2316</v>
      </c>
      <c r="C2484" s="101" t="s">
        <v>2317</v>
      </c>
      <c r="D2484" s="101" t="s">
        <v>139</v>
      </c>
      <c r="E2484" s="101" t="s">
        <v>273</v>
      </c>
      <c r="F2484" s="101" t="s">
        <v>119</v>
      </c>
      <c r="G2484" s="101" t="s">
        <v>5848</v>
      </c>
    </row>
    <row r="2485" spans="1:7">
      <c r="A2485" s="100">
        <v>2484</v>
      </c>
      <c r="B2485" s="101" t="s">
        <v>2318</v>
      </c>
      <c r="C2485" s="101" t="s">
        <v>2319</v>
      </c>
      <c r="D2485" s="101" t="s">
        <v>139</v>
      </c>
      <c r="E2485" s="101" t="s">
        <v>227</v>
      </c>
      <c r="F2485" s="101" t="s">
        <v>119</v>
      </c>
      <c r="G2485" s="101" t="s">
        <v>5848</v>
      </c>
    </row>
    <row r="2486" spans="1:7">
      <c r="A2486" s="100">
        <v>2485</v>
      </c>
      <c r="B2486" s="101" t="s">
        <v>12752</v>
      </c>
      <c r="C2486" s="101" t="s">
        <v>12753</v>
      </c>
      <c r="D2486" s="101" t="s">
        <v>139</v>
      </c>
      <c r="E2486" s="101" t="s">
        <v>227</v>
      </c>
      <c r="F2486" s="101" t="s">
        <v>119</v>
      </c>
      <c r="G2486" s="101" t="s">
        <v>5848</v>
      </c>
    </row>
    <row r="2487" spans="1:7">
      <c r="A2487" s="100">
        <v>2486</v>
      </c>
      <c r="B2487" s="101" t="s">
        <v>2320</v>
      </c>
      <c r="C2487" s="101" t="s">
        <v>2321</v>
      </c>
      <c r="D2487" s="101" t="s">
        <v>1001</v>
      </c>
      <c r="E2487" s="101" t="s">
        <v>1001</v>
      </c>
      <c r="F2487" s="101" t="s">
        <v>119</v>
      </c>
      <c r="G2487" s="101" t="s">
        <v>5848</v>
      </c>
    </row>
    <row r="2488" spans="1:7">
      <c r="A2488" s="100">
        <v>2487</v>
      </c>
      <c r="B2488" s="101" t="s">
        <v>12754</v>
      </c>
      <c r="C2488" s="101" t="s">
        <v>12755</v>
      </c>
      <c r="D2488" s="101" t="s">
        <v>126</v>
      </c>
      <c r="E2488" s="101" t="s">
        <v>836</v>
      </c>
      <c r="F2488" s="101" t="s">
        <v>188</v>
      </c>
      <c r="G2488" s="101" t="s">
        <v>10956</v>
      </c>
    </row>
    <row r="2489" spans="1:7">
      <c r="A2489" s="100">
        <v>2488</v>
      </c>
      <c r="B2489" s="101" t="s">
        <v>2322</v>
      </c>
      <c r="C2489" s="101" t="s">
        <v>12756</v>
      </c>
      <c r="D2489" s="101" t="s">
        <v>151</v>
      </c>
      <c r="E2489" s="101" t="s">
        <v>511</v>
      </c>
      <c r="F2489" s="101" t="s">
        <v>119</v>
      </c>
      <c r="G2489" s="101" t="s">
        <v>5848</v>
      </c>
    </row>
    <row r="2490" spans="1:7">
      <c r="A2490" s="100">
        <v>2489</v>
      </c>
      <c r="B2490" s="101" t="s">
        <v>11257</v>
      </c>
      <c r="C2490" s="101" t="s">
        <v>11258</v>
      </c>
      <c r="D2490" s="101" t="s">
        <v>122</v>
      </c>
      <c r="E2490" s="101" t="s">
        <v>451</v>
      </c>
      <c r="F2490" s="101" t="s">
        <v>119</v>
      </c>
      <c r="G2490" s="101" t="s">
        <v>5848</v>
      </c>
    </row>
    <row r="2491" spans="1:7">
      <c r="A2491" s="100">
        <v>2490</v>
      </c>
      <c r="B2491" s="101" t="s">
        <v>12757</v>
      </c>
      <c r="C2491" s="101" t="s">
        <v>12758</v>
      </c>
      <c r="D2491" s="101" t="s">
        <v>234</v>
      </c>
      <c r="E2491" s="101" t="s">
        <v>248</v>
      </c>
      <c r="F2491" s="101" t="s">
        <v>119</v>
      </c>
      <c r="G2491" s="101" t="s">
        <v>5848</v>
      </c>
    </row>
    <row r="2492" spans="1:7">
      <c r="A2492" s="100">
        <v>2491</v>
      </c>
      <c r="B2492" s="101" t="s">
        <v>7768</v>
      </c>
      <c r="C2492" s="101" t="s">
        <v>7769</v>
      </c>
      <c r="D2492" s="101" t="s">
        <v>143</v>
      </c>
      <c r="E2492" s="101" t="s">
        <v>270</v>
      </c>
      <c r="F2492" s="101" t="s">
        <v>119</v>
      </c>
      <c r="G2492" s="101" t="s">
        <v>10956</v>
      </c>
    </row>
    <row r="2493" spans="1:7">
      <c r="A2493" s="100">
        <v>2492</v>
      </c>
      <c r="B2493" s="101" t="s">
        <v>7770</v>
      </c>
      <c r="C2493" s="101" t="s">
        <v>7771</v>
      </c>
      <c r="D2493" s="101" t="s">
        <v>165</v>
      </c>
      <c r="E2493" s="101" t="s">
        <v>417</v>
      </c>
      <c r="F2493" s="101" t="s">
        <v>544</v>
      </c>
      <c r="G2493" s="101" t="s">
        <v>10956</v>
      </c>
    </row>
    <row r="2494" spans="1:7">
      <c r="A2494" s="100">
        <v>2493</v>
      </c>
      <c r="B2494" s="101" t="s">
        <v>7772</v>
      </c>
      <c r="C2494" s="101" t="s">
        <v>7773</v>
      </c>
      <c r="D2494" s="101" t="s">
        <v>165</v>
      </c>
      <c r="E2494" s="101" t="s">
        <v>285</v>
      </c>
      <c r="F2494" s="101" t="s">
        <v>1695</v>
      </c>
      <c r="G2494" s="101" t="s">
        <v>10956</v>
      </c>
    </row>
    <row r="2495" spans="1:7">
      <c r="A2495" s="100">
        <v>2494</v>
      </c>
      <c r="B2495" s="101" t="s">
        <v>7774</v>
      </c>
      <c r="C2495" s="101" t="s">
        <v>7775</v>
      </c>
      <c r="D2495" s="101" t="s">
        <v>165</v>
      </c>
      <c r="E2495" s="101" t="s">
        <v>417</v>
      </c>
      <c r="F2495" s="101" t="s">
        <v>119</v>
      </c>
      <c r="G2495" s="101" t="s">
        <v>10956</v>
      </c>
    </row>
    <row r="2496" spans="1:7">
      <c r="A2496" s="100">
        <v>2495</v>
      </c>
      <c r="B2496" s="101" t="s">
        <v>2323</v>
      </c>
      <c r="C2496" s="101" t="s">
        <v>12759</v>
      </c>
      <c r="D2496" s="101" t="s">
        <v>126</v>
      </c>
      <c r="E2496" s="101" t="s">
        <v>645</v>
      </c>
      <c r="F2496" s="101" t="s">
        <v>119</v>
      </c>
      <c r="G2496" s="101" t="s">
        <v>5848</v>
      </c>
    </row>
    <row r="2497" spans="1:7">
      <c r="A2497" s="100">
        <v>2496</v>
      </c>
      <c r="B2497" s="101" t="s">
        <v>7776</v>
      </c>
      <c r="C2497" s="101" t="s">
        <v>7777</v>
      </c>
      <c r="D2497" s="101" t="s">
        <v>122</v>
      </c>
      <c r="E2497" s="101" t="s">
        <v>436</v>
      </c>
      <c r="F2497" s="101" t="s">
        <v>119</v>
      </c>
      <c r="G2497" s="101" t="s">
        <v>10956</v>
      </c>
    </row>
    <row r="2498" spans="1:7">
      <c r="A2498" s="100">
        <v>2497</v>
      </c>
      <c r="B2498" s="101" t="s">
        <v>7778</v>
      </c>
      <c r="C2498" s="101" t="s">
        <v>7779</v>
      </c>
      <c r="D2498" s="101" t="s">
        <v>117</v>
      </c>
      <c r="E2498" s="101" t="s">
        <v>853</v>
      </c>
      <c r="F2498" s="101" t="s">
        <v>119</v>
      </c>
      <c r="G2498" s="101" t="s">
        <v>10956</v>
      </c>
    </row>
    <row r="2499" spans="1:7">
      <c r="A2499" s="100">
        <v>2498</v>
      </c>
      <c r="B2499" s="101" t="s">
        <v>7780</v>
      </c>
      <c r="C2499" s="101" t="s">
        <v>7781</v>
      </c>
      <c r="D2499" s="101" t="s">
        <v>165</v>
      </c>
      <c r="E2499" s="101" t="s">
        <v>417</v>
      </c>
      <c r="F2499" s="101" t="s">
        <v>119</v>
      </c>
      <c r="G2499" s="101" t="s">
        <v>10956</v>
      </c>
    </row>
    <row r="2500" spans="1:7">
      <c r="A2500" s="100">
        <v>2499</v>
      </c>
      <c r="B2500" s="101" t="s">
        <v>2324</v>
      </c>
      <c r="C2500" s="101" t="s">
        <v>2325</v>
      </c>
      <c r="D2500" s="101" t="s">
        <v>126</v>
      </c>
      <c r="E2500" s="101" t="s">
        <v>245</v>
      </c>
      <c r="F2500" s="101" t="s">
        <v>119</v>
      </c>
      <c r="G2500" s="101" t="s">
        <v>5848</v>
      </c>
    </row>
    <row r="2501" spans="1:7">
      <c r="A2501" s="100">
        <v>2500</v>
      </c>
      <c r="B2501" s="101" t="s">
        <v>105</v>
      </c>
      <c r="C2501" s="101" t="s">
        <v>2326</v>
      </c>
      <c r="D2501" s="101" t="s">
        <v>126</v>
      </c>
      <c r="E2501" s="101" t="s">
        <v>1102</v>
      </c>
      <c r="F2501" s="101" t="s">
        <v>119</v>
      </c>
      <c r="G2501" s="101" t="s">
        <v>5848</v>
      </c>
    </row>
    <row r="2502" spans="1:7">
      <c r="A2502" s="100">
        <v>2501</v>
      </c>
      <c r="B2502" s="101" t="s">
        <v>2327</v>
      </c>
      <c r="C2502" s="101" t="s">
        <v>2328</v>
      </c>
      <c r="D2502" s="101" t="s">
        <v>139</v>
      </c>
      <c r="E2502" s="101" t="s">
        <v>227</v>
      </c>
      <c r="F2502" s="101" t="s">
        <v>119</v>
      </c>
      <c r="G2502" s="101" t="s">
        <v>5848</v>
      </c>
    </row>
    <row r="2503" spans="1:7">
      <c r="A2503" s="100">
        <v>2502</v>
      </c>
      <c r="B2503" s="101" t="s">
        <v>2329</v>
      </c>
      <c r="C2503" s="101" t="s">
        <v>2330</v>
      </c>
      <c r="D2503" s="101" t="s">
        <v>139</v>
      </c>
      <c r="E2503" s="101" t="s">
        <v>439</v>
      </c>
      <c r="F2503" s="101" t="s">
        <v>1398</v>
      </c>
      <c r="G2503" s="101" t="s">
        <v>5848</v>
      </c>
    </row>
    <row r="2504" spans="1:7">
      <c r="A2504" s="100">
        <v>2503</v>
      </c>
      <c r="B2504" s="101" t="s">
        <v>2331</v>
      </c>
      <c r="C2504" s="101" t="s">
        <v>2332</v>
      </c>
      <c r="D2504" s="101" t="s">
        <v>143</v>
      </c>
      <c r="E2504" s="101" t="s">
        <v>728</v>
      </c>
      <c r="F2504" s="101" t="s">
        <v>170</v>
      </c>
      <c r="G2504" s="101" t="s">
        <v>5848</v>
      </c>
    </row>
    <row r="2505" spans="1:7">
      <c r="A2505" s="100">
        <v>2504</v>
      </c>
      <c r="B2505" s="101" t="s">
        <v>12760</v>
      </c>
      <c r="C2505" s="101" t="s">
        <v>12761</v>
      </c>
      <c r="D2505" s="101" t="s">
        <v>139</v>
      </c>
      <c r="E2505" s="101" t="s">
        <v>237</v>
      </c>
      <c r="F2505" s="101" t="s">
        <v>2074</v>
      </c>
      <c r="G2505" s="101" t="s">
        <v>5848</v>
      </c>
    </row>
    <row r="2506" spans="1:7">
      <c r="A2506" s="100">
        <v>2505</v>
      </c>
      <c r="B2506" s="101" t="s">
        <v>7782</v>
      </c>
      <c r="C2506" s="101" t="s">
        <v>7783</v>
      </c>
      <c r="D2506" s="101" t="s">
        <v>139</v>
      </c>
      <c r="E2506" s="101" t="s">
        <v>1076</v>
      </c>
      <c r="F2506" s="101" t="s">
        <v>119</v>
      </c>
      <c r="G2506" s="101" t="s">
        <v>10956</v>
      </c>
    </row>
    <row r="2507" spans="1:7">
      <c r="A2507" s="100">
        <v>2506</v>
      </c>
      <c r="B2507" s="101" t="s">
        <v>2333</v>
      </c>
      <c r="C2507" s="101" t="s">
        <v>2334</v>
      </c>
      <c r="D2507" s="101" t="s">
        <v>143</v>
      </c>
      <c r="E2507" s="101" t="s">
        <v>204</v>
      </c>
      <c r="F2507" s="101" t="s">
        <v>119</v>
      </c>
      <c r="G2507" s="101" t="s">
        <v>5848</v>
      </c>
    </row>
    <row r="2508" spans="1:7">
      <c r="A2508" s="100">
        <v>2507</v>
      </c>
      <c r="B2508" s="101" t="s">
        <v>2335</v>
      </c>
      <c r="C2508" s="101" t="s">
        <v>2336</v>
      </c>
      <c r="D2508" s="101" t="s">
        <v>122</v>
      </c>
      <c r="E2508" s="101" t="s">
        <v>175</v>
      </c>
      <c r="F2508" s="101" t="s">
        <v>520</v>
      </c>
      <c r="G2508" s="101" t="s">
        <v>5848</v>
      </c>
    </row>
    <row r="2509" spans="1:7">
      <c r="A2509" s="100">
        <v>2508</v>
      </c>
      <c r="B2509" s="101" t="s">
        <v>7784</v>
      </c>
      <c r="C2509" s="101" t="s">
        <v>7785</v>
      </c>
      <c r="D2509" s="101" t="s">
        <v>139</v>
      </c>
      <c r="E2509" s="101" t="s">
        <v>3060</v>
      </c>
      <c r="F2509" s="101" t="s">
        <v>119</v>
      </c>
      <c r="G2509" s="101" t="s">
        <v>5848</v>
      </c>
    </row>
    <row r="2510" spans="1:7">
      <c r="A2510" s="100">
        <v>2509</v>
      </c>
      <c r="B2510" s="101" t="s">
        <v>7786</v>
      </c>
      <c r="C2510" s="101" t="s">
        <v>7787</v>
      </c>
      <c r="D2510" s="101" t="s">
        <v>139</v>
      </c>
      <c r="E2510" s="101" t="s">
        <v>622</v>
      </c>
      <c r="F2510" s="101" t="s">
        <v>119</v>
      </c>
      <c r="G2510" s="101" t="s">
        <v>10956</v>
      </c>
    </row>
    <row r="2511" spans="1:7">
      <c r="A2511" s="100">
        <v>2510</v>
      </c>
      <c r="B2511" s="101" t="s">
        <v>7788</v>
      </c>
      <c r="C2511" s="101" t="s">
        <v>7789</v>
      </c>
      <c r="D2511" s="101" t="s">
        <v>139</v>
      </c>
      <c r="E2511" s="101" t="s">
        <v>354</v>
      </c>
      <c r="F2511" s="101" t="s">
        <v>119</v>
      </c>
      <c r="G2511" s="101" t="s">
        <v>10956</v>
      </c>
    </row>
    <row r="2512" spans="1:7">
      <c r="A2512" s="100">
        <v>2511</v>
      </c>
      <c r="B2512" s="101" t="s">
        <v>12762</v>
      </c>
      <c r="C2512" s="101" t="s">
        <v>12763</v>
      </c>
      <c r="D2512" s="101" t="s">
        <v>122</v>
      </c>
      <c r="E2512" s="101" t="s">
        <v>597</v>
      </c>
      <c r="F2512" s="101" t="s">
        <v>188</v>
      </c>
      <c r="G2512" s="101" t="s">
        <v>10956</v>
      </c>
    </row>
    <row r="2513" spans="1:7">
      <c r="A2513" s="100">
        <v>2512</v>
      </c>
      <c r="B2513" s="101" t="s">
        <v>2337</v>
      </c>
      <c r="C2513" s="101" t="s">
        <v>2338</v>
      </c>
      <c r="D2513" s="101" t="s">
        <v>139</v>
      </c>
      <c r="E2513" s="101" t="s">
        <v>185</v>
      </c>
      <c r="F2513" s="101" t="s">
        <v>119</v>
      </c>
      <c r="G2513" s="101" t="s">
        <v>5848</v>
      </c>
    </row>
    <row r="2514" spans="1:7">
      <c r="A2514" s="100">
        <v>2513</v>
      </c>
      <c r="B2514" s="101" t="s">
        <v>2339</v>
      </c>
      <c r="C2514" s="101" t="s">
        <v>2340</v>
      </c>
      <c r="D2514" s="101" t="s">
        <v>122</v>
      </c>
      <c r="E2514" s="101" t="s">
        <v>175</v>
      </c>
      <c r="F2514" s="101" t="s">
        <v>136</v>
      </c>
      <c r="G2514" s="101" t="s">
        <v>5848</v>
      </c>
    </row>
    <row r="2515" spans="1:7">
      <c r="A2515" s="100">
        <v>2514</v>
      </c>
      <c r="B2515" s="101" t="s">
        <v>7790</v>
      </c>
      <c r="C2515" s="101" t="s">
        <v>7791</v>
      </c>
      <c r="D2515" s="101" t="s">
        <v>139</v>
      </c>
      <c r="E2515" s="101" t="s">
        <v>610</v>
      </c>
      <c r="F2515" s="101" t="s">
        <v>687</v>
      </c>
      <c r="G2515" s="101" t="s">
        <v>10956</v>
      </c>
    </row>
    <row r="2516" spans="1:7">
      <c r="A2516" s="100">
        <v>2515</v>
      </c>
      <c r="B2516" s="101" t="s">
        <v>2341</v>
      </c>
      <c r="C2516" s="101" t="s">
        <v>2342</v>
      </c>
      <c r="D2516" s="101" t="s">
        <v>122</v>
      </c>
      <c r="E2516" s="101" t="s">
        <v>347</v>
      </c>
      <c r="F2516" s="101" t="s">
        <v>170</v>
      </c>
      <c r="G2516" s="101" t="s">
        <v>5848</v>
      </c>
    </row>
    <row r="2517" spans="1:7">
      <c r="A2517" s="100">
        <v>2516</v>
      </c>
      <c r="B2517" s="101" t="s">
        <v>2343</v>
      </c>
      <c r="C2517" s="101" t="s">
        <v>2344</v>
      </c>
      <c r="D2517" s="101" t="s">
        <v>122</v>
      </c>
      <c r="E2517" s="101" t="s">
        <v>350</v>
      </c>
      <c r="F2517" s="101" t="s">
        <v>119</v>
      </c>
      <c r="G2517" s="101" t="s">
        <v>5848</v>
      </c>
    </row>
    <row r="2518" spans="1:7">
      <c r="A2518" s="100">
        <v>2517</v>
      </c>
      <c r="B2518" s="101" t="s">
        <v>2345</v>
      </c>
      <c r="C2518" s="101" t="s">
        <v>2346</v>
      </c>
      <c r="D2518" s="101" t="s">
        <v>143</v>
      </c>
      <c r="E2518" s="101" t="s">
        <v>433</v>
      </c>
      <c r="F2518" s="101" t="s">
        <v>119</v>
      </c>
      <c r="G2518" s="101" t="s">
        <v>5848</v>
      </c>
    </row>
    <row r="2519" spans="1:7">
      <c r="A2519" s="100">
        <v>2518</v>
      </c>
      <c r="B2519" s="101" t="s">
        <v>11259</v>
      </c>
      <c r="C2519" s="101" t="s">
        <v>11260</v>
      </c>
      <c r="D2519" s="101" t="s">
        <v>139</v>
      </c>
      <c r="E2519" s="101" t="s">
        <v>273</v>
      </c>
      <c r="F2519" s="101" t="s">
        <v>119</v>
      </c>
      <c r="G2519" s="101" t="s">
        <v>11834</v>
      </c>
    </row>
    <row r="2520" spans="1:7">
      <c r="A2520" s="100">
        <v>2519</v>
      </c>
      <c r="B2520" s="101" t="s">
        <v>12764</v>
      </c>
      <c r="C2520" s="101" t="s">
        <v>12765</v>
      </c>
      <c r="D2520" s="101" t="s">
        <v>139</v>
      </c>
      <c r="E2520" s="101" t="s">
        <v>690</v>
      </c>
      <c r="F2520" s="101" t="s">
        <v>119</v>
      </c>
      <c r="G2520" s="101" t="s">
        <v>5848</v>
      </c>
    </row>
    <row r="2521" spans="1:7">
      <c r="A2521" s="100">
        <v>2520</v>
      </c>
      <c r="B2521" s="101" t="s">
        <v>11261</v>
      </c>
      <c r="C2521" s="101" t="s">
        <v>11262</v>
      </c>
      <c r="D2521" s="101" t="s">
        <v>122</v>
      </c>
      <c r="E2521" s="101" t="s">
        <v>135</v>
      </c>
      <c r="F2521" s="101" t="s">
        <v>136</v>
      </c>
      <c r="G2521" s="101" t="s">
        <v>11834</v>
      </c>
    </row>
    <row r="2522" spans="1:7">
      <c r="A2522" s="100">
        <v>2521</v>
      </c>
      <c r="B2522" s="101" t="s">
        <v>12766</v>
      </c>
      <c r="C2522" s="101" t="s">
        <v>12767</v>
      </c>
      <c r="D2522" s="101" t="s">
        <v>122</v>
      </c>
      <c r="E2522" s="101" t="s">
        <v>377</v>
      </c>
      <c r="F2522" s="101" t="s">
        <v>119</v>
      </c>
      <c r="G2522" s="101" t="s">
        <v>5848</v>
      </c>
    </row>
    <row r="2523" spans="1:7">
      <c r="A2523" s="100">
        <v>2522</v>
      </c>
      <c r="B2523" s="101" t="s">
        <v>2347</v>
      </c>
      <c r="C2523" s="101" t="s">
        <v>2348</v>
      </c>
      <c r="D2523" s="101" t="s">
        <v>139</v>
      </c>
      <c r="E2523" s="101" t="s">
        <v>273</v>
      </c>
      <c r="F2523" s="101" t="s">
        <v>119</v>
      </c>
      <c r="G2523" s="101" t="s">
        <v>5848</v>
      </c>
    </row>
    <row r="2524" spans="1:7">
      <c r="A2524" s="100">
        <v>2523</v>
      </c>
      <c r="B2524" s="101" t="s">
        <v>7792</v>
      </c>
      <c r="C2524" s="101" t="s">
        <v>7793</v>
      </c>
      <c r="D2524" s="101" t="s">
        <v>165</v>
      </c>
      <c r="E2524" s="101" t="s">
        <v>324</v>
      </c>
      <c r="F2524" s="101" t="s">
        <v>119</v>
      </c>
      <c r="G2524" s="101" t="s">
        <v>10956</v>
      </c>
    </row>
    <row r="2525" spans="1:7">
      <c r="A2525" s="100">
        <v>2524</v>
      </c>
      <c r="B2525" s="101" t="s">
        <v>2349</v>
      </c>
      <c r="C2525" s="101" t="s">
        <v>2350</v>
      </c>
      <c r="D2525" s="101" t="s">
        <v>139</v>
      </c>
      <c r="E2525" s="101" t="s">
        <v>185</v>
      </c>
      <c r="F2525" s="101" t="s">
        <v>119</v>
      </c>
      <c r="G2525" s="101" t="s">
        <v>5848</v>
      </c>
    </row>
    <row r="2526" spans="1:7">
      <c r="A2526" s="100">
        <v>2525</v>
      </c>
      <c r="B2526" s="101" t="s">
        <v>2351</v>
      </c>
      <c r="C2526" s="101" t="s">
        <v>2352</v>
      </c>
      <c r="D2526" s="101" t="s">
        <v>139</v>
      </c>
      <c r="E2526" s="101" t="s">
        <v>311</v>
      </c>
      <c r="F2526" s="101" t="s">
        <v>119</v>
      </c>
      <c r="G2526" s="101" t="s">
        <v>5848</v>
      </c>
    </row>
    <row r="2527" spans="1:7">
      <c r="A2527" s="100">
        <v>2526</v>
      </c>
      <c r="B2527" s="101" t="s">
        <v>11263</v>
      </c>
      <c r="C2527" s="101" t="s">
        <v>11264</v>
      </c>
      <c r="D2527" s="101" t="s">
        <v>143</v>
      </c>
      <c r="E2527" s="101" t="s">
        <v>3530</v>
      </c>
      <c r="F2527" s="101" t="s">
        <v>119</v>
      </c>
      <c r="G2527" s="101" t="s">
        <v>11834</v>
      </c>
    </row>
    <row r="2528" spans="1:7">
      <c r="A2528" s="100">
        <v>2527</v>
      </c>
      <c r="B2528" s="101" t="s">
        <v>2353</v>
      </c>
      <c r="C2528" s="101" t="s">
        <v>2354</v>
      </c>
      <c r="D2528" s="101" t="s">
        <v>117</v>
      </c>
      <c r="E2528" s="101" t="s">
        <v>2355</v>
      </c>
      <c r="F2528" s="101" t="s">
        <v>136</v>
      </c>
      <c r="G2528" s="101" t="s">
        <v>5848</v>
      </c>
    </row>
    <row r="2529" spans="1:7">
      <c r="A2529" s="100">
        <v>2528</v>
      </c>
      <c r="B2529" s="101" t="s">
        <v>7794</v>
      </c>
      <c r="C2529" s="101" t="s">
        <v>7795</v>
      </c>
      <c r="D2529" s="101" t="s">
        <v>122</v>
      </c>
      <c r="E2529" s="101" t="s">
        <v>135</v>
      </c>
      <c r="F2529" s="101" t="s">
        <v>119</v>
      </c>
      <c r="G2529" s="101" t="s">
        <v>10956</v>
      </c>
    </row>
    <row r="2530" spans="1:7">
      <c r="A2530" s="100">
        <v>2529</v>
      </c>
      <c r="B2530" s="101" t="s">
        <v>7796</v>
      </c>
      <c r="C2530" s="101" t="s">
        <v>7797</v>
      </c>
      <c r="D2530" s="101" t="s">
        <v>117</v>
      </c>
      <c r="E2530" s="101" t="s">
        <v>118</v>
      </c>
      <c r="F2530" s="101" t="s">
        <v>119</v>
      </c>
      <c r="G2530" s="101" t="s">
        <v>10956</v>
      </c>
    </row>
    <row r="2531" spans="1:7">
      <c r="A2531" s="100">
        <v>2530</v>
      </c>
      <c r="B2531" s="101" t="s">
        <v>7798</v>
      </c>
      <c r="C2531" s="101" t="s">
        <v>7799</v>
      </c>
      <c r="D2531" s="101" t="s">
        <v>117</v>
      </c>
      <c r="E2531" s="101" t="s">
        <v>3196</v>
      </c>
      <c r="F2531" s="101" t="s">
        <v>500</v>
      </c>
      <c r="G2531" s="101" t="s">
        <v>10956</v>
      </c>
    </row>
    <row r="2532" spans="1:7">
      <c r="A2532" s="100">
        <v>2531</v>
      </c>
      <c r="B2532" s="101" t="s">
        <v>2356</v>
      </c>
      <c r="C2532" s="101" t="s">
        <v>2357</v>
      </c>
      <c r="D2532" s="101" t="s">
        <v>139</v>
      </c>
      <c r="E2532" s="101" t="s">
        <v>227</v>
      </c>
      <c r="F2532" s="101" t="s">
        <v>119</v>
      </c>
      <c r="G2532" s="101" t="s">
        <v>5848</v>
      </c>
    </row>
    <row r="2533" spans="1:7">
      <c r="A2533" s="100">
        <v>2532</v>
      </c>
      <c r="B2533" s="101" t="s">
        <v>7800</v>
      </c>
      <c r="C2533" s="101" t="s">
        <v>7801</v>
      </c>
      <c r="D2533" s="101" t="s">
        <v>151</v>
      </c>
      <c r="E2533" s="101" t="s">
        <v>1271</v>
      </c>
      <c r="F2533" s="101" t="s">
        <v>119</v>
      </c>
      <c r="G2533" s="101" t="s">
        <v>10956</v>
      </c>
    </row>
    <row r="2534" spans="1:7">
      <c r="A2534" s="100">
        <v>2533</v>
      </c>
      <c r="B2534" s="101" t="s">
        <v>2358</v>
      </c>
      <c r="C2534" s="101" t="s">
        <v>2359</v>
      </c>
      <c r="D2534" s="101" t="s">
        <v>151</v>
      </c>
      <c r="E2534" s="101" t="s">
        <v>1271</v>
      </c>
      <c r="F2534" s="101" t="s">
        <v>136</v>
      </c>
      <c r="G2534" s="101" t="s">
        <v>5848</v>
      </c>
    </row>
    <row r="2535" spans="1:7">
      <c r="A2535" s="100">
        <v>2534</v>
      </c>
      <c r="B2535" s="101" t="s">
        <v>7802</v>
      </c>
      <c r="C2535" s="101" t="s">
        <v>7803</v>
      </c>
      <c r="D2535" s="101" t="s">
        <v>165</v>
      </c>
      <c r="E2535" s="101" t="s">
        <v>417</v>
      </c>
      <c r="F2535" s="101" t="s">
        <v>119</v>
      </c>
      <c r="G2535" s="101" t="s">
        <v>10956</v>
      </c>
    </row>
    <row r="2536" spans="1:7">
      <c r="A2536" s="100">
        <v>2535</v>
      </c>
      <c r="B2536" s="101" t="s">
        <v>7804</v>
      </c>
      <c r="C2536" s="101" t="s">
        <v>7805</v>
      </c>
      <c r="D2536" s="101" t="s">
        <v>117</v>
      </c>
      <c r="E2536" s="101" t="s">
        <v>367</v>
      </c>
      <c r="F2536" s="101" t="s">
        <v>881</v>
      </c>
      <c r="G2536" s="101" t="s">
        <v>10956</v>
      </c>
    </row>
    <row r="2537" spans="1:7">
      <c r="A2537" s="100">
        <v>2536</v>
      </c>
      <c r="B2537" s="101" t="s">
        <v>2360</v>
      </c>
      <c r="C2537" s="101" t="s">
        <v>2361</v>
      </c>
      <c r="D2537" s="101" t="s">
        <v>139</v>
      </c>
      <c r="E2537" s="101" t="s">
        <v>185</v>
      </c>
      <c r="F2537" s="101" t="s">
        <v>119</v>
      </c>
      <c r="G2537" s="101" t="s">
        <v>5848</v>
      </c>
    </row>
    <row r="2538" spans="1:7">
      <c r="A2538" s="100">
        <v>2537</v>
      </c>
      <c r="B2538" s="101" t="s">
        <v>2362</v>
      </c>
      <c r="C2538" s="101" t="s">
        <v>2363</v>
      </c>
      <c r="D2538" s="101" t="s">
        <v>151</v>
      </c>
      <c r="E2538" s="101" t="s">
        <v>706</v>
      </c>
      <c r="F2538" s="101" t="s">
        <v>119</v>
      </c>
      <c r="G2538" s="101" t="s">
        <v>5848</v>
      </c>
    </row>
    <row r="2539" spans="1:7">
      <c r="A2539" s="100">
        <v>2538</v>
      </c>
      <c r="B2539" s="101" t="s">
        <v>7806</v>
      </c>
      <c r="C2539" s="101" t="s">
        <v>7807</v>
      </c>
      <c r="D2539" s="101" t="s">
        <v>165</v>
      </c>
      <c r="E2539" s="101" t="s">
        <v>1285</v>
      </c>
      <c r="F2539" s="101" t="s">
        <v>881</v>
      </c>
      <c r="G2539" s="101" t="s">
        <v>10956</v>
      </c>
    </row>
    <row r="2540" spans="1:7">
      <c r="A2540" s="100">
        <v>2539</v>
      </c>
      <c r="B2540" s="101" t="s">
        <v>11265</v>
      </c>
      <c r="C2540" s="101" t="s">
        <v>11266</v>
      </c>
      <c r="D2540" s="101" t="s">
        <v>139</v>
      </c>
      <c r="E2540" s="101" t="s">
        <v>1020</v>
      </c>
      <c r="F2540" s="101" t="s">
        <v>119</v>
      </c>
      <c r="G2540" s="101" t="s">
        <v>11834</v>
      </c>
    </row>
    <row r="2541" spans="1:7">
      <c r="A2541" s="100">
        <v>2540</v>
      </c>
      <c r="B2541" s="101" t="s">
        <v>2364</v>
      </c>
      <c r="C2541" s="101" t="s">
        <v>2365</v>
      </c>
      <c r="D2541" s="101" t="s">
        <v>139</v>
      </c>
      <c r="E2541" s="101" t="s">
        <v>211</v>
      </c>
      <c r="F2541" s="101" t="s">
        <v>119</v>
      </c>
      <c r="G2541" s="101" t="s">
        <v>5848</v>
      </c>
    </row>
    <row r="2542" spans="1:7">
      <c r="A2542" s="100">
        <v>2541</v>
      </c>
      <c r="B2542" s="101" t="s">
        <v>12768</v>
      </c>
      <c r="C2542" s="101" t="s">
        <v>8560</v>
      </c>
      <c r="D2542" s="101" t="s">
        <v>117</v>
      </c>
      <c r="E2542" s="101" t="s">
        <v>2355</v>
      </c>
      <c r="F2542" s="101" t="s">
        <v>119</v>
      </c>
      <c r="G2542" s="101" t="s">
        <v>10956</v>
      </c>
    </row>
    <row r="2543" spans="1:7">
      <c r="A2543" s="100">
        <v>2542</v>
      </c>
      <c r="B2543" s="101" t="s">
        <v>7808</v>
      </c>
      <c r="C2543" s="101" t="s">
        <v>7809</v>
      </c>
      <c r="D2543" s="101" t="s">
        <v>126</v>
      </c>
      <c r="E2543" s="101" t="s">
        <v>1260</v>
      </c>
      <c r="F2543" s="101" t="s">
        <v>119</v>
      </c>
      <c r="G2543" s="101" t="s">
        <v>10956</v>
      </c>
    </row>
    <row r="2544" spans="1:7">
      <c r="A2544" s="100">
        <v>2543</v>
      </c>
      <c r="B2544" s="101" t="s">
        <v>11267</v>
      </c>
      <c r="C2544" s="101" t="s">
        <v>11268</v>
      </c>
      <c r="D2544" s="101" t="s">
        <v>139</v>
      </c>
      <c r="E2544" s="101" t="s">
        <v>354</v>
      </c>
      <c r="F2544" s="101" t="s">
        <v>119</v>
      </c>
      <c r="G2544" s="101" t="s">
        <v>11834</v>
      </c>
    </row>
    <row r="2545" spans="1:7">
      <c r="A2545" s="100">
        <v>2544</v>
      </c>
      <c r="B2545" s="101" t="s">
        <v>7810</v>
      </c>
      <c r="C2545" s="101" t="s">
        <v>7811</v>
      </c>
      <c r="D2545" s="101" t="s">
        <v>139</v>
      </c>
      <c r="E2545" s="101" t="s">
        <v>185</v>
      </c>
      <c r="F2545" s="101" t="s">
        <v>119</v>
      </c>
      <c r="G2545" s="101" t="s">
        <v>10956</v>
      </c>
    </row>
    <row r="2546" spans="1:7">
      <c r="A2546" s="100">
        <v>2545</v>
      </c>
      <c r="B2546" s="101" t="s">
        <v>7812</v>
      </c>
      <c r="C2546" s="101" t="s">
        <v>7813</v>
      </c>
      <c r="D2546" s="101" t="s">
        <v>117</v>
      </c>
      <c r="E2546" s="101" t="s">
        <v>172</v>
      </c>
      <c r="F2546" s="101" t="s">
        <v>288</v>
      </c>
      <c r="G2546" s="101" t="s">
        <v>10956</v>
      </c>
    </row>
    <row r="2547" spans="1:7">
      <c r="A2547" s="100">
        <v>2546</v>
      </c>
      <c r="B2547" s="101" t="s">
        <v>7814</v>
      </c>
      <c r="C2547" s="101" t="s">
        <v>7815</v>
      </c>
      <c r="D2547" s="101" t="s">
        <v>122</v>
      </c>
      <c r="E2547" s="101" t="s">
        <v>377</v>
      </c>
      <c r="F2547" s="101" t="s">
        <v>119</v>
      </c>
      <c r="G2547" s="101" t="s">
        <v>10956</v>
      </c>
    </row>
    <row r="2548" spans="1:7">
      <c r="A2548" s="100">
        <v>2547</v>
      </c>
      <c r="B2548" s="101" t="s">
        <v>12769</v>
      </c>
      <c r="C2548" s="101" t="s">
        <v>12770</v>
      </c>
      <c r="D2548" s="101" t="s">
        <v>126</v>
      </c>
      <c r="E2548" s="101" t="s">
        <v>358</v>
      </c>
      <c r="F2548" s="101" t="s">
        <v>412</v>
      </c>
      <c r="G2548" s="101" t="s">
        <v>10956</v>
      </c>
    </row>
    <row r="2549" spans="1:7">
      <c r="A2549" s="100">
        <v>2548</v>
      </c>
      <c r="B2549" s="101" t="s">
        <v>7816</v>
      </c>
      <c r="C2549" s="101" t="s">
        <v>7817</v>
      </c>
      <c r="D2549" s="101" t="s">
        <v>139</v>
      </c>
      <c r="E2549" s="101" t="s">
        <v>622</v>
      </c>
      <c r="F2549" s="101" t="s">
        <v>119</v>
      </c>
      <c r="G2549" s="101" t="s">
        <v>10956</v>
      </c>
    </row>
    <row r="2550" spans="1:7">
      <c r="A2550" s="100">
        <v>2549</v>
      </c>
      <c r="B2550" s="101" t="s">
        <v>12771</v>
      </c>
      <c r="C2550" s="101" t="s">
        <v>12772</v>
      </c>
      <c r="D2550" s="101" t="s">
        <v>139</v>
      </c>
      <c r="E2550" s="101" t="s">
        <v>311</v>
      </c>
      <c r="F2550" s="101" t="s">
        <v>119</v>
      </c>
      <c r="G2550" s="101" t="s">
        <v>10956</v>
      </c>
    </row>
    <row r="2551" spans="1:7">
      <c r="A2551" s="100">
        <v>2550</v>
      </c>
      <c r="B2551" s="101" t="s">
        <v>2366</v>
      </c>
      <c r="C2551" s="101" t="s">
        <v>2367</v>
      </c>
      <c r="D2551" s="101" t="s">
        <v>139</v>
      </c>
      <c r="E2551" s="101" t="s">
        <v>227</v>
      </c>
      <c r="F2551" s="101" t="s">
        <v>119</v>
      </c>
      <c r="G2551" s="101" t="s">
        <v>5848</v>
      </c>
    </row>
    <row r="2552" spans="1:7">
      <c r="A2552" s="100">
        <v>2551</v>
      </c>
      <c r="B2552" s="101" t="s">
        <v>7818</v>
      </c>
      <c r="C2552" s="101" t="s">
        <v>7819</v>
      </c>
      <c r="D2552" s="101" t="s">
        <v>151</v>
      </c>
      <c r="E2552" s="101" t="s">
        <v>706</v>
      </c>
      <c r="F2552" s="101" t="s">
        <v>119</v>
      </c>
      <c r="G2552" s="101" t="s">
        <v>10956</v>
      </c>
    </row>
    <row r="2553" spans="1:7">
      <c r="A2553" s="100">
        <v>2552</v>
      </c>
      <c r="B2553" s="101" t="s">
        <v>7820</v>
      </c>
      <c r="C2553" s="101" t="s">
        <v>7821</v>
      </c>
      <c r="D2553" s="101" t="s">
        <v>143</v>
      </c>
      <c r="E2553" s="101" t="s">
        <v>1684</v>
      </c>
      <c r="F2553" s="101" t="s">
        <v>119</v>
      </c>
      <c r="G2553" s="101" t="s">
        <v>10956</v>
      </c>
    </row>
    <row r="2554" spans="1:7">
      <c r="A2554" s="100">
        <v>2553</v>
      </c>
      <c r="B2554" s="101" t="s">
        <v>12773</v>
      </c>
      <c r="C2554" s="101" t="s">
        <v>12774</v>
      </c>
      <c r="D2554" s="101" t="s">
        <v>139</v>
      </c>
      <c r="E2554" s="101" t="s">
        <v>227</v>
      </c>
      <c r="F2554" s="101" t="s">
        <v>119</v>
      </c>
      <c r="G2554" s="101" t="s">
        <v>5848</v>
      </c>
    </row>
    <row r="2555" spans="1:7">
      <c r="A2555" s="100">
        <v>2554</v>
      </c>
      <c r="B2555" s="101" t="s">
        <v>2368</v>
      </c>
      <c r="C2555" s="101" t="s">
        <v>12775</v>
      </c>
      <c r="D2555" s="101" t="s">
        <v>122</v>
      </c>
      <c r="E2555" s="101" t="s">
        <v>377</v>
      </c>
      <c r="F2555" s="101" t="s">
        <v>119</v>
      </c>
      <c r="G2555" s="101" t="s">
        <v>5848</v>
      </c>
    </row>
    <row r="2556" spans="1:7">
      <c r="A2556" s="100">
        <v>2555</v>
      </c>
      <c r="B2556" s="101" t="s">
        <v>12776</v>
      </c>
      <c r="C2556" s="101" t="s">
        <v>12777</v>
      </c>
      <c r="D2556" s="101" t="s">
        <v>151</v>
      </c>
      <c r="E2556" s="101" t="s">
        <v>217</v>
      </c>
      <c r="F2556" s="101" t="s">
        <v>136</v>
      </c>
      <c r="G2556" s="101" t="s">
        <v>10956</v>
      </c>
    </row>
    <row r="2557" spans="1:7">
      <c r="A2557" s="100">
        <v>2556</v>
      </c>
      <c r="B2557" s="101" t="s">
        <v>12778</v>
      </c>
      <c r="C2557" s="101" t="s">
        <v>12779</v>
      </c>
      <c r="D2557" s="101" t="s">
        <v>139</v>
      </c>
      <c r="E2557" s="101" t="s">
        <v>227</v>
      </c>
      <c r="F2557" s="101" t="s">
        <v>119</v>
      </c>
      <c r="G2557" s="101" t="s">
        <v>5848</v>
      </c>
    </row>
    <row r="2558" spans="1:7">
      <c r="A2558" s="100">
        <v>2557</v>
      </c>
      <c r="B2558" s="101" t="s">
        <v>2369</v>
      </c>
      <c r="C2558" s="101" t="s">
        <v>12780</v>
      </c>
      <c r="D2558" s="101" t="s">
        <v>139</v>
      </c>
      <c r="E2558" s="101" t="s">
        <v>227</v>
      </c>
      <c r="F2558" s="101" t="s">
        <v>119</v>
      </c>
      <c r="G2558" s="101" t="s">
        <v>5848</v>
      </c>
    </row>
    <row r="2559" spans="1:7">
      <c r="A2559" s="100">
        <v>2558</v>
      </c>
      <c r="B2559" s="101" t="s">
        <v>7822</v>
      </c>
      <c r="C2559" s="101" t="s">
        <v>7823</v>
      </c>
      <c r="D2559" s="101" t="s">
        <v>126</v>
      </c>
      <c r="E2559" s="101" t="s">
        <v>358</v>
      </c>
      <c r="F2559" s="101" t="s">
        <v>288</v>
      </c>
      <c r="G2559" s="101" t="s">
        <v>10956</v>
      </c>
    </row>
    <row r="2560" spans="1:7">
      <c r="A2560" s="100">
        <v>2559</v>
      </c>
      <c r="B2560" s="101" t="s">
        <v>7824</v>
      </c>
      <c r="C2560" s="101" t="s">
        <v>7825</v>
      </c>
      <c r="D2560" s="101" t="s">
        <v>126</v>
      </c>
      <c r="E2560" s="101" t="s">
        <v>200</v>
      </c>
      <c r="F2560" s="101" t="s">
        <v>119</v>
      </c>
      <c r="G2560" s="101" t="s">
        <v>10956</v>
      </c>
    </row>
    <row r="2561" spans="1:7">
      <c r="A2561" s="100">
        <v>2560</v>
      </c>
      <c r="B2561" s="101" t="s">
        <v>2370</v>
      </c>
      <c r="C2561" s="101" t="s">
        <v>2371</v>
      </c>
      <c r="D2561" s="101" t="s">
        <v>126</v>
      </c>
      <c r="E2561" s="101" t="s">
        <v>411</v>
      </c>
      <c r="F2561" s="101" t="s">
        <v>119</v>
      </c>
      <c r="G2561" s="101" t="s">
        <v>5848</v>
      </c>
    </row>
    <row r="2562" spans="1:7">
      <c r="A2562" s="100">
        <v>2561</v>
      </c>
      <c r="B2562" s="101" t="s">
        <v>12781</v>
      </c>
      <c r="C2562" s="101" t="s">
        <v>12782</v>
      </c>
      <c r="D2562" s="101" t="s">
        <v>143</v>
      </c>
      <c r="E2562" s="101" t="s">
        <v>433</v>
      </c>
      <c r="F2562" s="101" t="s">
        <v>119</v>
      </c>
      <c r="G2562" s="101" t="s">
        <v>10956</v>
      </c>
    </row>
    <row r="2563" spans="1:7">
      <c r="A2563" s="100">
        <v>2562</v>
      </c>
      <c r="B2563" s="101" t="s">
        <v>11269</v>
      </c>
      <c r="C2563" s="101" t="s">
        <v>11270</v>
      </c>
      <c r="D2563" s="101" t="s">
        <v>139</v>
      </c>
      <c r="E2563" s="101" t="s">
        <v>439</v>
      </c>
      <c r="F2563" s="101" t="s">
        <v>119</v>
      </c>
      <c r="G2563" s="101" t="s">
        <v>11834</v>
      </c>
    </row>
    <row r="2564" spans="1:7">
      <c r="A2564" s="100">
        <v>2563</v>
      </c>
      <c r="B2564" s="101" t="s">
        <v>7826</v>
      </c>
      <c r="C2564" s="101" t="s">
        <v>7827</v>
      </c>
      <c r="D2564" s="101" t="s">
        <v>139</v>
      </c>
      <c r="E2564" s="101" t="s">
        <v>181</v>
      </c>
      <c r="F2564" s="101" t="s">
        <v>2074</v>
      </c>
      <c r="G2564" s="101" t="s">
        <v>10956</v>
      </c>
    </row>
    <row r="2565" spans="1:7">
      <c r="A2565" s="100">
        <v>2564</v>
      </c>
      <c r="B2565" s="101" t="s">
        <v>7828</v>
      </c>
      <c r="C2565" s="101" t="s">
        <v>7829</v>
      </c>
      <c r="D2565" s="101" t="s">
        <v>122</v>
      </c>
      <c r="E2565" s="101" t="s">
        <v>135</v>
      </c>
      <c r="F2565" s="101" t="s">
        <v>119</v>
      </c>
      <c r="G2565" s="101" t="s">
        <v>10956</v>
      </c>
    </row>
    <row r="2566" spans="1:7">
      <c r="A2566" s="100">
        <v>2565</v>
      </c>
      <c r="B2566" s="101" t="s">
        <v>2372</v>
      </c>
      <c r="C2566" s="101" t="s">
        <v>2373</v>
      </c>
      <c r="D2566" s="101" t="s">
        <v>151</v>
      </c>
      <c r="E2566" s="101" t="s">
        <v>456</v>
      </c>
      <c r="F2566" s="101" t="s">
        <v>119</v>
      </c>
      <c r="G2566" s="101" t="s">
        <v>5848</v>
      </c>
    </row>
    <row r="2567" spans="1:7">
      <c r="A2567" s="100">
        <v>2566</v>
      </c>
      <c r="B2567" s="101" t="s">
        <v>12783</v>
      </c>
      <c r="C2567" s="101" t="s">
        <v>12784</v>
      </c>
      <c r="D2567" s="101" t="s">
        <v>139</v>
      </c>
      <c r="E2567" s="101" t="s">
        <v>227</v>
      </c>
      <c r="F2567" s="101" t="s">
        <v>119</v>
      </c>
      <c r="G2567" s="101" t="s">
        <v>5848</v>
      </c>
    </row>
    <row r="2568" spans="1:7">
      <c r="A2568" s="100">
        <v>2567</v>
      </c>
      <c r="B2568" s="101" t="s">
        <v>11271</v>
      </c>
      <c r="C2568" s="101" t="s">
        <v>11272</v>
      </c>
      <c r="D2568" s="101" t="s">
        <v>139</v>
      </c>
      <c r="E2568" s="101" t="s">
        <v>273</v>
      </c>
      <c r="F2568" s="101" t="s">
        <v>119</v>
      </c>
      <c r="G2568" s="101" t="s">
        <v>11834</v>
      </c>
    </row>
    <row r="2569" spans="1:7">
      <c r="A2569" s="100">
        <v>2568</v>
      </c>
      <c r="B2569" s="101" t="s">
        <v>7830</v>
      </c>
      <c r="C2569" s="101" t="s">
        <v>7831</v>
      </c>
      <c r="D2569" s="101" t="s">
        <v>117</v>
      </c>
      <c r="E2569" s="101" t="s">
        <v>3196</v>
      </c>
      <c r="F2569" s="101" t="s">
        <v>119</v>
      </c>
      <c r="G2569" s="101" t="s">
        <v>10956</v>
      </c>
    </row>
    <row r="2570" spans="1:7">
      <c r="A2570" s="100">
        <v>2569</v>
      </c>
      <c r="B2570" s="101" t="s">
        <v>11273</v>
      </c>
      <c r="C2570" s="101" t="s">
        <v>11274</v>
      </c>
      <c r="D2570" s="101" t="s">
        <v>139</v>
      </c>
      <c r="E2570" s="101" t="s">
        <v>273</v>
      </c>
      <c r="F2570" s="101" t="s">
        <v>119</v>
      </c>
      <c r="G2570" s="101" t="s">
        <v>11834</v>
      </c>
    </row>
    <row r="2571" spans="1:7">
      <c r="A2571" s="100">
        <v>2570</v>
      </c>
      <c r="B2571" s="101" t="s">
        <v>2374</v>
      </c>
      <c r="C2571" s="101" t="s">
        <v>2375</v>
      </c>
      <c r="D2571" s="101" t="s">
        <v>117</v>
      </c>
      <c r="E2571" s="101" t="s">
        <v>367</v>
      </c>
      <c r="F2571" s="101" t="s">
        <v>119</v>
      </c>
      <c r="G2571" s="101" t="s">
        <v>5848</v>
      </c>
    </row>
    <row r="2572" spans="1:7">
      <c r="A2572" s="100">
        <v>2571</v>
      </c>
      <c r="B2572" s="101" t="s">
        <v>12785</v>
      </c>
      <c r="C2572" s="101" t="s">
        <v>12786</v>
      </c>
      <c r="D2572" s="101" t="s">
        <v>151</v>
      </c>
      <c r="E2572" s="101" t="s">
        <v>1397</v>
      </c>
      <c r="F2572" s="101" t="s">
        <v>119</v>
      </c>
      <c r="G2572" s="101" t="s">
        <v>5848</v>
      </c>
    </row>
    <row r="2573" spans="1:7">
      <c r="A2573" s="100">
        <v>2572</v>
      </c>
      <c r="B2573" s="101" t="s">
        <v>12787</v>
      </c>
      <c r="C2573" s="101" t="s">
        <v>12788</v>
      </c>
      <c r="D2573" s="101" t="s">
        <v>126</v>
      </c>
      <c r="E2573" s="101" t="s">
        <v>2670</v>
      </c>
      <c r="F2573" s="101" t="s">
        <v>119</v>
      </c>
      <c r="G2573" s="101" t="s">
        <v>10956</v>
      </c>
    </row>
    <row r="2574" spans="1:7">
      <c r="A2574" s="100">
        <v>2573</v>
      </c>
      <c r="B2574" s="101" t="s">
        <v>7832</v>
      </c>
      <c r="C2574" s="101" t="s">
        <v>7833</v>
      </c>
      <c r="D2574" s="101" t="s">
        <v>151</v>
      </c>
      <c r="E2574" s="101" t="s">
        <v>706</v>
      </c>
      <c r="F2574" s="101" t="s">
        <v>119</v>
      </c>
      <c r="G2574" s="101" t="s">
        <v>10956</v>
      </c>
    </row>
    <row r="2575" spans="1:7">
      <c r="A2575" s="100">
        <v>2574</v>
      </c>
      <c r="B2575" s="101" t="s">
        <v>2376</v>
      </c>
      <c r="C2575" s="101" t="s">
        <v>2377</v>
      </c>
      <c r="D2575" s="101" t="s">
        <v>126</v>
      </c>
      <c r="E2575" s="101" t="s">
        <v>632</v>
      </c>
      <c r="F2575" s="101" t="s">
        <v>119</v>
      </c>
      <c r="G2575" s="101" t="s">
        <v>5848</v>
      </c>
    </row>
    <row r="2576" spans="1:7">
      <c r="A2576" s="100">
        <v>2575</v>
      </c>
      <c r="B2576" s="101" t="s">
        <v>7834</v>
      </c>
      <c r="C2576" s="101" t="s">
        <v>7835</v>
      </c>
      <c r="D2576" s="101" t="s">
        <v>122</v>
      </c>
      <c r="E2576" s="101" t="s">
        <v>135</v>
      </c>
      <c r="F2576" s="101" t="s">
        <v>119</v>
      </c>
      <c r="G2576" s="101" t="s">
        <v>10956</v>
      </c>
    </row>
    <row r="2577" spans="1:7">
      <c r="A2577" s="100">
        <v>2576</v>
      </c>
      <c r="B2577" s="101" t="s">
        <v>2378</v>
      </c>
      <c r="C2577" s="101" t="s">
        <v>2379</v>
      </c>
      <c r="D2577" s="101" t="s">
        <v>139</v>
      </c>
      <c r="E2577" s="101" t="s">
        <v>227</v>
      </c>
      <c r="F2577" s="101" t="s">
        <v>119</v>
      </c>
      <c r="G2577" s="101" t="s">
        <v>5848</v>
      </c>
    </row>
    <row r="2578" spans="1:7">
      <c r="A2578" s="100">
        <v>2577</v>
      </c>
      <c r="B2578" s="101" t="s">
        <v>2380</v>
      </c>
      <c r="C2578" s="101" t="s">
        <v>2381</v>
      </c>
      <c r="D2578" s="101" t="s">
        <v>151</v>
      </c>
      <c r="E2578" s="101" t="s">
        <v>706</v>
      </c>
      <c r="F2578" s="101" t="s">
        <v>399</v>
      </c>
      <c r="G2578" s="101" t="s">
        <v>5848</v>
      </c>
    </row>
    <row r="2579" spans="1:7">
      <c r="A2579" s="100">
        <v>2578</v>
      </c>
      <c r="B2579" s="101" t="s">
        <v>2382</v>
      </c>
      <c r="C2579" s="101" t="s">
        <v>2383</v>
      </c>
      <c r="D2579" s="101" t="s">
        <v>139</v>
      </c>
      <c r="E2579" s="101" t="s">
        <v>227</v>
      </c>
      <c r="F2579" s="101" t="s">
        <v>119</v>
      </c>
      <c r="G2579" s="101" t="s">
        <v>5848</v>
      </c>
    </row>
    <row r="2580" spans="1:7">
      <c r="A2580" s="100">
        <v>2579</v>
      </c>
      <c r="B2580" s="101" t="s">
        <v>2384</v>
      </c>
      <c r="C2580" s="101" t="s">
        <v>2385</v>
      </c>
      <c r="D2580" s="101" t="s">
        <v>139</v>
      </c>
      <c r="E2580" s="101" t="s">
        <v>227</v>
      </c>
      <c r="F2580" s="101" t="s">
        <v>119</v>
      </c>
      <c r="G2580" s="101" t="s">
        <v>5848</v>
      </c>
    </row>
    <row r="2581" spans="1:7">
      <c r="A2581" s="100">
        <v>2580</v>
      </c>
      <c r="B2581" s="101" t="s">
        <v>12789</v>
      </c>
      <c r="C2581" s="101" t="s">
        <v>12790</v>
      </c>
      <c r="D2581" s="101" t="s">
        <v>139</v>
      </c>
      <c r="E2581" s="101" t="s">
        <v>227</v>
      </c>
      <c r="F2581" s="101" t="s">
        <v>119</v>
      </c>
      <c r="G2581" s="101" t="s">
        <v>5848</v>
      </c>
    </row>
    <row r="2582" spans="1:7">
      <c r="A2582" s="100">
        <v>2581</v>
      </c>
      <c r="B2582" s="101" t="s">
        <v>11275</v>
      </c>
      <c r="C2582" s="101" t="s">
        <v>11276</v>
      </c>
      <c r="D2582" s="101" t="s">
        <v>122</v>
      </c>
      <c r="E2582" s="101" t="s">
        <v>191</v>
      </c>
      <c r="F2582" s="101" t="s">
        <v>119</v>
      </c>
      <c r="G2582" s="101" t="s">
        <v>11834</v>
      </c>
    </row>
    <row r="2583" spans="1:7">
      <c r="A2583" s="100">
        <v>2582</v>
      </c>
      <c r="B2583" s="101" t="s">
        <v>2386</v>
      </c>
      <c r="C2583" s="101" t="s">
        <v>2387</v>
      </c>
      <c r="D2583" s="101" t="s">
        <v>126</v>
      </c>
      <c r="E2583" s="101" t="s">
        <v>358</v>
      </c>
      <c r="F2583" s="101" t="s">
        <v>119</v>
      </c>
      <c r="G2583" s="101" t="s">
        <v>5848</v>
      </c>
    </row>
    <row r="2584" spans="1:7">
      <c r="A2584" s="100">
        <v>2583</v>
      </c>
      <c r="B2584" s="101" t="s">
        <v>2388</v>
      </c>
      <c r="C2584" s="101" t="s">
        <v>2389</v>
      </c>
      <c r="D2584" s="101" t="s">
        <v>126</v>
      </c>
      <c r="E2584" s="101" t="s">
        <v>130</v>
      </c>
      <c r="F2584" s="101" t="s">
        <v>119</v>
      </c>
      <c r="G2584" s="101" t="s">
        <v>5848</v>
      </c>
    </row>
    <row r="2585" spans="1:7">
      <c r="A2585" s="100">
        <v>2584</v>
      </c>
      <c r="B2585" s="101" t="s">
        <v>7836</v>
      </c>
      <c r="C2585" s="101" t="s">
        <v>7837</v>
      </c>
      <c r="D2585" s="101" t="s">
        <v>151</v>
      </c>
      <c r="E2585" s="101" t="s">
        <v>2500</v>
      </c>
      <c r="F2585" s="101" t="s">
        <v>119</v>
      </c>
      <c r="G2585" s="101" t="s">
        <v>10956</v>
      </c>
    </row>
    <row r="2586" spans="1:7">
      <c r="A2586" s="100">
        <v>2585</v>
      </c>
      <c r="B2586" s="101" t="s">
        <v>7838</v>
      </c>
      <c r="C2586" s="101" t="s">
        <v>7839</v>
      </c>
      <c r="D2586" s="101" t="s">
        <v>122</v>
      </c>
      <c r="E2586" s="101" t="s">
        <v>436</v>
      </c>
      <c r="F2586" s="101" t="s">
        <v>119</v>
      </c>
      <c r="G2586" s="101" t="s">
        <v>5848</v>
      </c>
    </row>
    <row r="2587" spans="1:7">
      <c r="A2587" s="100">
        <v>2586</v>
      </c>
      <c r="B2587" s="101" t="s">
        <v>7840</v>
      </c>
      <c r="C2587" s="101" t="s">
        <v>7841</v>
      </c>
      <c r="D2587" s="101" t="s">
        <v>165</v>
      </c>
      <c r="E2587" s="101" t="s">
        <v>909</v>
      </c>
      <c r="F2587" s="101" t="s">
        <v>136</v>
      </c>
      <c r="G2587" s="101" t="s">
        <v>10956</v>
      </c>
    </row>
    <row r="2588" spans="1:7">
      <c r="A2588" s="100">
        <v>2587</v>
      </c>
      <c r="B2588" s="101" t="s">
        <v>7842</v>
      </c>
      <c r="C2588" s="101" t="s">
        <v>7843</v>
      </c>
      <c r="D2588" s="101" t="s">
        <v>117</v>
      </c>
      <c r="E2588" s="101" t="s">
        <v>5203</v>
      </c>
      <c r="F2588" s="101" t="s">
        <v>119</v>
      </c>
      <c r="G2588" s="101" t="s">
        <v>10956</v>
      </c>
    </row>
    <row r="2589" spans="1:7">
      <c r="A2589" s="100">
        <v>2588</v>
      </c>
      <c r="B2589" s="101" t="s">
        <v>7844</v>
      </c>
      <c r="C2589" s="101" t="s">
        <v>7845</v>
      </c>
      <c r="D2589" s="101" t="s">
        <v>117</v>
      </c>
      <c r="E2589" s="101" t="s">
        <v>853</v>
      </c>
      <c r="F2589" s="101" t="s">
        <v>119</v>
      </c>
      <c r="G2589" s="101" t="s">
        <v>10956</v>
      </c>
    </row>
    <row r="2590" spans="1:7">
      <c r="A2590" s="100">
        <v>2589</v>
      </c>
      <c r="B2590" s="101" t="s">
        <v>2390</v>
      </c>
      <c r="C2590" s="101" t="s">
        <v>2391</v>
      </c>
      <c r="D2590" s="101" t="s">
        <v>122</v>
      </c>
      <c r="E2590" s="101" t="s">
        <v>347</v>
      </c>
      <c r="F2590" s="101" t="s">
        <v>119</v>
      </c>
      <c r="G2590" s="101" t="s">
        <v>5848</v>
      </c>
    </row>
    <row r="2591" spans="1:7">
      <c r="A2591" s="100">
        <v>2590</v>
      </c>
      <c r="B2591" s="101" t="s">
        <v>93</v>
      </c>
      <c r="C2591" s="101" t="s">
        <v>2392</v>
      </c>
      <c r="D2591" s="101" t="s">
        <v>126</v>
      </c>
      <c r="E2591" s="101" t="s">
        <v>358</v>
      </c>
      <c r="F2591" s="101" t="s">
        <v>119</v>
      </c>
      <c r="G2591" s="101" t="s">
        <v>5848</v>
      </c>
    </row>
    <row r="2592" spans="1:7">
      <c r="A2592" s="100">
        <v>2591</v>
      </c>
      <c r="B2592" s="101" t="s">
        <v>12791</v>
      </c>
      <c r="C2592" s="101" t="s">
        <v>12792</v>
      </c>
      <c r="D2592" s="101" t="s">
        <v>165</v>
      </c>
      <c r="E2592" s="101" t="s">
        <v>1285</v>
      </c>
      <c r="F2592" s="101" t="s">
        <v>119</v>
      </c>
      <c r="G2592" s="101" t="s">
        <v>10956</v>
      </c>
    </row>
    <row r="2593" spans="1:7">
      <c r="A2593" s="100">
        <v>2592</v>
      </c>
      <c r="B2593" s="101" t="s">
        <v>12793</v>
      </c>
      <c r="C2593" s="101" t="s">
        <v>12794</v>
      </c>
      <c r="D2593" s="101" t="s">
        <v>165</v>
      </c>
      <c r="E2593" s="101" t="s">
        <v>417</v>
      </c>
      <c r="F2593" s="101" t="s">
        <v>119</v>
      </c>
      <c r="G2593" s="101" t="s">
        <v>10956</v>
      </c>
    </row>
    <row r="2594" spans="1:7">
      <c r="A2594" s="100">
        <v>2593</v>
      </c>
      <c r="B2594" s="101" t="s">
        <v>12795</v>
      </c>
      <c r="C2594" s="101" t="s">
        <v>12796</v>
      </c>
      <c r="D2594" s="101" t="s">
        <v>139</v>
      </c>
      <c r="E2594" s="101" t="s">
        <v>227</v>
      </c>
      <c r="F2594" s="101" t="s">
        <v>119</v>
      </c>
      <c r="G2594" s="101" t="s">
        <v>5848</v>
      </c>
    </row>
    <row r="2595" spans="1:7">
      <c r="A2595" s="100">
        <v>2594</v>
      </c>
      <c r="B2595" s="101" t="s">
        <v>12797</v>
      </c>
      <c r="C2595" s="101" t="s">
        <v>12798</v>
      </c>
      <c r="D2595" s="101" t="s">
        <v>151</v>
      </c>
      <c r="E2595" s="101" t="s">
        <v>2497</v>
      </c>
      <c r="F2595" s="101" t="s">
        <v>119</v>
      </c>
      <c r="G2595" s="101" t="s">
        <v>5848</v>
      </c>
    </row>
    <row r="2596" spans="1:7">
      <c r="A2596" s="100">
        <v>2595</v>
      </c>
      <c r="B2596" s="101" t="s">
        <v>7846</v>
      </c>
      <c r="C2596" s="101" t="s">
        <v>7847</v>
      </c>
      <c r="D2596" s="101" t="s">
        <v>151</v>
      </c>
      <c r="E2596" s="101" t="s">
        <v>371</v>
      </c>
      <c r="F2596" s="101" t="s">
        <v>119</v>
      </c>
      <c r="G2596" s="101" t="s">
        <v>10956</v>
      </c>
    </row>
    <row r="2597" spans="1:7">
      <c r="A2597" s="100">
        <v>2596</v>
      </c>
      <c r="B2597" s="101" t="s">
        <v>7848</v>
      </c>
      <c r="C2597" s="101" t="s">
        <v>12799</v>
      </c>
      <c r="D2597" s="101" t="s">
        <v>165</v>
      </c>
      <c r="E2597" s="101" t="s">
        <v>417</v>
      </c>
      <c r="F2597" s="101" t="s">
        <v>119</v>
      </c>
      <c r="G2597" s="101" t="s">
        <v>10956</v>
      </c>
    </row>
    <row r="2598" spans="1:7">
      <c r="A2598" s="100">
        <v>2597</v>
      </c>
      <c r="B2598" s="101" t="s">
        <v>2393</v>
      </c>
      <c r="C2598" s="101" t="s">
        <v>2394</v>
      </c>
      <c r="D2598" s="101" t="s">
        <v>139</v>
      </c>
      <c r="E2598" s="101" t="s">
        <v>237</v>
      </c>
      <c r="F2598" s="101" t="s">
        <v>119</v>
      </c>
      <c r="G2598" s="101" t="s">
        <v>5848</v>
      </c>
    </row>
    <row r="2599" spans="1:7">
      <c r="A2599" s="100">
        <v>2598</v>
      </c>
      <c r="B2599" s="101" t="s">
        <v>2395</v>
      </c>
      <c r="C2599" s="101" t="s">
        <v>12800</v>
      </c>
      <c r="D2599" s="101" t="s">
        <v>139</v>
      </c>
      <c r="E2599" s="101" t="s">
        <v>185</v>
      </c>
      <c r="F2599" s="101" t="s">
        <v>119</v>
      </c>
      <c r="G2599" s="101" t="s">
        <v>5848</v>
      </c>
    </row>
    <row r="2600" spans="1:7">
      <c r="A2600" s="100">
        <v>2599</v>
      </c>
      <c r="B2600" s="101" t="s">
        <v>11277</v>
      </c>
      <c r="C2600" s="101" t="s">
        <v>11278</v>
      </c>
      <c r="D2600" s="101" t="s">
        <v>122</v>
      </c>
      <c r="E2600" s="101" t="s">
        <v>377</v>
      </c>
      <c r="F2600" s="101" t="s">
        <v>119</v>
      </c>
      <c r="G2600" s="101" t="s">
        <v>11834</v>
      </c>
    </row>
    <row r="2601" spans="1:7">
      <c r="A2601" s="100">
        <v>2600</v>
      </c>
      <c r="B2601" s="101" t="s">
        <v>2396</v>
      </c>
      <c r="C2601" s="101" t="s">
        <v>12801</v>
      </c>
      <c r="D2601" s="101" t="s">
        <v>126</v>
      </c>
      <c r="E2601" s="101" t="s">
        <v>127</v>
      </c>
      <c r="F2601" s="101" t="s">
        <v>170</v>
      </c>
      <c r="G2601" s="101" t="s">
        <v>5848</v>
      </c>
    </row>
    <row r="2602" spans="1:7">
      <c r="A2602" s="100">
        <v>2601</v>
      </c>
      <c r="B2602" s="101" t="s">
        <v>7849</v>
      </c>
      <c r="C2602" s="101" t="s">
        <v>7850</v>
      </c>
      <c r="D2602" s="101" t="s">
        <v>122</v>
      </c>
      <c r="E2602" s="101" t="s">
        <v>175</v>
      </c>
      <c r="F2602" s="101" t="s">
        <v>1515</v>
      </c>
      <c r="G2602" s="101" t="s">
        <v>10956</v>
      </c>
    </row>
    <row r="2603" spans="1:7">
      <c r="A2603" s="100">
        <v>2602</v>
      </c>
      <c r="B2603" s="101" t="s">
        <v>7851</v>
      </c>
      <c r="C2603" s="101" t="s">
        <v>7852</v>
      </c>
      <c r="D2603" s="101" t="s">
        <v>126</v>
      </c>
      <c r="E2603" s="101" t="s">
        <v>962</v>
      </c>
      <c r="F2603" s="101" t="s">
        <v>119</v>
      </c>
      <c r="G2603" s="101" t="s">
        <v>10956</v>
      </c>
    </row>
    <row r="2604" spans="1:7">
      <c r="A2604" s="100">
        <v>2603</v>
      </c>
      <c r="B2604" s="101" t="s">
        <v>7853</v>
      </c>
      <c r="C2604" s="101" t="s">
        <v>7854</v>
      </c>
      <c r="D2604" s="101" t="s">
        <v>139</v>
      </c>
      <c r="E2604" s="101" t="s">
        <v>211</v>
      </c>
      <c r="F2604" s="101" t="s">
        <v>119</v>
      </c>
      <c r="G2604" s="101" t="s">
        <v>10956</v>
      </c>
    </row>
    <row r="2605" spans="1:7">
      <c r="A2605" s="100">
        <v>2604</v>
      </c>
      <c r="B2605" s="101" t="s">
        <v>7855</v>
      </c>
      <c r="C2605" s="101" t="s">
        <v>7856</v>
      </c>
      <c r="D2605" s="101" t="s">
        <v>117</v>
      </c>
      <c r="E2605" s="101" t="s">
        <v>5888</v>
      </c>
      <c r="F2605" s="101" t="s">
        <v>119</v>
      </c>
      <c r="G2605" s="101" t="s">
        <v>10956</v>
      </c>
    </row>
    <row r="2606" spans="1:7">
      <c r="A2606" s="100">
        <v>2605</v>
      </c>
      <c r="B2606" s="101" t="s">
        <v>12802</v>
      </c>
      <c r="C2606" s="101" t="s">
        <v>12803</v>
      </c>
      <c r="D2606" s="101" t="s">
        <v>122</v>
      </c>
      <c r="E2606" s="101" t="s">
        <v>175</v>
      </c>
      <c r="F2606" s="101" t="s">
        <v>119</v>
      </c>
      <c r="G2606" s="101" t="s">
        <v>11834</v>
      </c>
    </row>
    <row r="2607" spans="1:7">
      <c r="A2607" s="100">
        <v>2606</v>
      </c>
      <c r="B2607" s="101" t="s">
        <v>7857</v>
      </c>
      <c r="C2607" s="101" t="s">
        <v>7858</v>
      </c>
      <c r="D2607" s="101" t="s">
        <v>165</v>
      </c>
      <c r="E2607" s="101" t="s">
        <v>166</v>
      </c>
      <c r="F2607" s="101" t="s">
        <v>119</v>
      </c>
      <c r="G2607" s="101" t="s">
        <v>10956</v>
      </c>
    </row>
    <row r="2608" spans="1:7">
      <c r="A2608" s="100">
        <v>2607</v>
      </c>
      <c r="B2608" s="101" t="s">
        <v>2397</v>
      </c>
      <c r="C2608" s="101" t="s">
        <v>2398</v>
      </c>
      <c r="D2608" s="101" t="s">
        <v>139</v>
      </c>
      <c r="E2608" s="101" t="s">
        <v>940</v>
      </c>
      <c r="F2608" s="101" t="s">
        <v>119</v>
      </c>
      <c r="G2608" s="101" t="s">
        <v>5848</v>
      </c>
    </row>
    <row r="2609" spans="1:7">
      <c r="A2609" s="100">
        <v>2608</v>
      </c>
      <c r="B2609" s="101" t="s">
        <v>2399</v>
      </c>
      <c r="C2609" s="101" t="s">
        <v>12804</v>
      </c>
      <c r="D2609" s="101" t="s">
        <v>126</v>
      </c>
      <c r="E2609" s="101" t="s">
        <v>2400</v>
      </c>
      <c r="F2609" s="101" t="s">
        <v>119</v>
      </c>
      <c r="G2609" s="101" t="s">
        <v>5848</v>
      </c>
    </row>
    <row r="2610" spans="1:7">
      <c r="A2610" s="100">
        <v>2609</v>
      </c>
      <c r="B2610" s="101" t="s">
        <v>2401</v>
      </c>
      <c r="C2610" s="101" t="s">
        <v>2402</v>
      </c>
      <c r="D2610" s="101" t="s">
        <v>126</v>
      </c>
      <c r="E2610" s="101" t="s">
        <v>155</v>
      </c>
      <c r="F2610" s="101" t="s">
        <v>119</v>
      </c>
      <c r="G2610" s="101" t="s">
        <v>5848</v>
      </c>
    </row>
    <row r="2611" spans="1:7">
      <c r="A2611" s="100">
        <v>2610</v>
      </c>
      <c r="B2611" s="101" t="s">
        <v>7859</v>
      </c>
      <c r="C2611" s="101" t="s">
        <v>7860</v>
      </c>
      <c r="D2611" s="101" t="s">
        <v>151</v>
      </c>
      <c r="E2611" s="101" t="s">
        <v>2500</v>
      </c>
      <c r="F2611" s="101" t="s">
        <v>119</v>
      </c>
      <c r="G2611" s="101" t="s">
        <v>10956</v>
      </c>
    </row>
    <row r="2612" spans="1:7">
      <c r="A2612" s="100">
        <v>2611</v>
      </c>
      <c r="B2612" s="101" t="s">
        <v>2403</v>
      </c>
      <c r="C2612" s="101" t="s">
        <v>2404</v>
      </c>
      <c r="D2612" s="101" t="s">
        <v>151</v>
      </c>
      <c r="E2612" s="101" t="s">
        <v>511</v>
      </c>
      <c r="F2612" s="101" t="s">
        <v>119</v>
      </c>
      <c r="G2612" s="101" t="s">
        <v>5848</v>
      </c>
    </row>
    <row r="2613" spans="1:7">
      <c r="A2613" s="100">
        <v>2612</v>
      </c>
      <c r="B2613" s="101" t="s">
        <v>12805</v>
      </c>
      <c r="C2613" s="101" t="s">
        <v>12806</v>
      </c>
      <c r="D2613" s="101" t="s">
        <v>139</v>
      </c>
      <c r="E2613" s="101" t="s">
        <v>273</v>
      </c>
      <c r="F2613" s="101" t="s">
        <v>119</v>
      </c>
      <c r="G2613" s="101" t="s">
        <v>5848</v>
      </c>
    </row>
    <row r="2614" spans="1:7">
      <c r="A2614" s="100">
        <v>2613</v>
      </c>
      <c r="B2614" s="101" t="s">
        <v>2405</v>
      </c>
      <c r="C2614" s="101" t="s">
        <v>2406</v>
      </c>
      <c r="D2614" s="101" t="s">
        <v>126</v>
      </c>
      <c r="E2614" s="101" t="s">
        <v>159</v>
      </c>
      <c r="F2614" s="101" t="s">
        <v>119</v>
      </c>
      <c r="G2614" s="101" t="s">
        <v>5848</v>
      </c>
    </row>
    <row r="2615" spans="1:7">
      <c r="A2615" s="100">
        <v>2614</v>
      </c>
      <c r="B2615" s="101" t="s">
        <v>7861</v>
      </c>
      <c r="C2615" s="101" t="s">
        <v>7862</v>
      </c>
      <c r="D2615" s="101" t="s">
        <v>122</v>
      </c>
      <c r="E2615" s="101" t="s">
        <v>436</v>
      </c>
      <c r="F2615" s="101" t="s">
        <v>119</v>
      </c>
      <c r="G2615" s="101" t="s">
        <v>10956</v>
      </c>
    </row>
    <row r="2616" spans="1:7">
      <c r="A2616" s="100">
        <v>2615</v>
      </c>
      <c r="B2616" s="101" t="s">
        <v>11279</v>
      </c>
      <c r="C2616" s="101" t="s">
        <v>11280</v>
      </c>
      <c r="D2616" s="101" t="s">
        <v>122</v>
      </c>
      <c r="E2616" s="101" t="s">
        <v>833</v>
      </c>
      <c r="F2616" s="101" t="s">
        <v>119</v>
      </c>
      <c r="G2616" s="101" t="s">
        <v>11834</v>
      </c>
    </row>
    <row r="2617" spans="1:7">
      <c r="A2617" s="100">
        <v>2616</v>
      </c>
      <c r="B2617" s="101" t="s">
        <v>7863</v>
      </c>
      <c r="C2617" s="101" t="s">
        <v>7864</v>
      </c>
      <c r="D2617" s="101" t="s">
        <v>122</v>
      </c>
      <c r="E2617" s="101" t="s">
        <v>597</v>
      </c>
      <c r="F2617" s="101" t="s">
        <v>119</v>
      </c>
      <c r="G2617" s="101" t="s">
        <v>10956</v>
      </c>
    </row>
    <row r="2618" spans="1:7">
      <c r="A2618" s="100">
        <v>2617</v>
      </c>
      <c r="B2618" s="101" t="s">
        <v>7865</v>
      </c>
      <c r="C2618" s="101" t="s">
        <v>7866</v>
      </c>
      <c r="D2618" s="101" t="s">
        <v>126</v>
      </c>
      <c r="E2618" s="101" t="s">
        <v>459</v>
      </c>
      <c r="F2618" s="101" t="s">
        <v>119</v>
      </c>
      <c r="G2618" s="101" t="s">
        <v>10956</v>
      </c>
    </row>
    <row r="2619" spans="1:7">
      <c r="A2619" s="100">
        <v>2618</v>
      </c>
      <c r="B2619" s="101" t="s">
        <v>2407</v>
      </c>
      <c r="C2619" s="101" t="s">
        <v>2408</v>
      </c>
      <c r="D2619" s="101" t="s">
        <v>126</v>
      </c>
      <c r="E2619" s="101" t="s">
        <v>245</v>
      </c>
      <c r="F2619" s="101" t="s">
        <v>119</v>
      </c>
      <c r="G2619" s="101" t="s">
        <v>5848</v>
      </c>
    </row>
    <row r="2620" spans="1:7">
      <c r="A2620" s="100">
        <v>2619</v>
      </c>
      <c r="B2620" s="101" t="s">
        <v>2409</v>
      </c>
      <c r="C2620" s="101" t="s">
        <v>12807</v>
      </c>
      <c r="D2620" s="101" t="s">
        <v>234</v>
      </c>
      <c r="E2620" s="101" t="s">
        <v>248</v>
      </c>
      <c r="F2620" s="101" t="s">
        <v>119</v>
      </c>
      <c r="G2620" s="101" t="s">
        <v>5848</v>
      </c>
    </row>
    <row r="2621" spans="1:7">
      <c r="A2621" s="100">
        <v>2620</v>
      </c>
      <c r="B2621" s="101" t="s">
        <v>2410</v>
      </c>
      <c r="C2621" s="101" t="s">
        <v>2411</v>
      </c>
      <c r="D2621" s="101" t="s">
        <v>126</v>
      </c>
      <c r="E2621" s="101" t="s">
        <v>836</v>
      </c>
      <c r="F2621" s="101" t="s">
        <v>119</v>
      </c>
      <c r="G2621" s="101" t="s">
        <v>5848</v>
      </c>
    </row>
    <row r="2622" spans="1:7">
      <c r="A2622" s="100">
        <v>2621</v>
      </c>
      <c r="B2622" s="101" t="s">
        <v>2412</v>
      </c>
      <c r="C2622" s="101" t="s">
        <v>2413</v>
      </c>
      <c r="D2622" s="101" t="s">
        <v>143</v>
      </c>
      <c r="E2622" s="101" t="s">
        <v>327</v>
      </c>
      <c r="F2622" s="101" t="s">
        <v>119</v>
      </c>
      <c r="G2622" s="101" t="s">
        <v>5848</v>
      </c>
    </row>
    <row r="2623" spans="1:7">
      <c r="A2623" s="100">
        <v>2622</v>
      </c>
      <c r="B2623" s="101" t="s">
        <v>2414</v>
      </c>
      <c r="C2623" s="101" t="s">
        <v>2415</v>
      </c>
      <c r="D2623" s="101" t="s">
        <v>122</v>
      </c>
      <c r="E2623" s="101" t="s">
        <v>597</v>
      </c>
      <c r="F2623" s="101" t="s">
        <v>119</v>
      </c>
      <c r="G2623" s="101" t="s">
        <v>5848</v>
      </c>
    </row>
    <row r="2624" spans="1:7">
      <c r="A2624" s="100">
        <v>2623</v>
      </c>
      <c r="B2624" s="101" t="s">
        <v>7867</v>
      </c>
      <c r="C2624" s="101" t="s">
        <v>7868</v>
      </c>
      <c r="D2624" s="101" t="s">
        <v>139</v>
      </c>
      <c r="E2624" s="101" t="s">
        <v>622</v>
      </c>
      <c r="F2624" s="101" t="s">
        <v>119</v>
      </c>
      <c r="G2624" s="101" t="s">
        <v>10956</v>
      </c>
    </row>
    <row r="2625" spans="1:7">
      <c r="A2625" s="100">
        <v>2624</v>
      </c>
      <c r="B2625" s="101" t="s">
        <v>2416</v>
      </c>
      <c r="C2625" s="101" t="s">
        <v>2417</v>
      </c>
      <c r="D2625" s="101" t="s">
        <v>143</v>
      </c>
      <c r="E2625" s="101" t="s">
        <v>433</v>
      </c>
      <c r="F2625" s="101" t="s">
        <v>119</v>
      </c>
      <c r="G2625" s="101" t="s">
        <v>5848</v>
      </c>
    </row>
    <row r="2626" spans="1:7">
      <c r="A2626" s="100">
        <v>2625</v>
      </c>
      <c r="B2626" s="101" t="s">
        <v>11281</v>
      </c>
      <c r="C2626" s="101" t="s">
        <v>11282</v>
      </c>
      <c r="D2626" s="101" t="s">
        <v>143</v>
      </c>
      <c r="E2626" s="101" t="s">
        <v>433</v>
      </c>
      <c r="F2626" s="101" t="s">
        <v>119</v>
      </c>
      <c r="G2626" s="101" t="s">
        <v>11834</v>
      </c>
    </row>
    <row r="2627" spans="1:7">
      <c r="A2627" s="100">
        <v>2626</v>
      </c>
      <c r="B2627" s="101" t="s">
        <v>12808</v>
      </c>
      <c r="C2627" s="101" t="s">
        <v>12809</v>
      </c>
      <c r="D2627" s="101" t="s">
        <v>139</v>
      </c>
      <c r="E2627" s="101" t="s">
        <v>227</v>
      </c>
      <c r="F2627" s="101" t="s">
        <v>119</v>
      </c>
      <c r="G2627" s="101" t="s">
        <v>5848</v>
      </c>
    </row>
    <row r="2628" spans="1:7">
      <c r="A2628" s="100">
        <v>2627</v>
      </c>
      <c r="B2628" s="101" t="s">
        <v>11283</v>
      </c>
      <c r="C2628" s="101" t="s">
        <v>11284</v>
      </c>
      <c r="D2628" s="101" t="s">
        <v>139</v>
      </c>
      <c r="E2628" s="101" t="s">
        <v>273</v>
      </c>
      <c r="F2628" s="101" t="s">
        <v>119</v>
      </c>
      <c r="G2628" s="101" t="s">
        <v>11834</v>
      </c>
    </row>
    <row r="2629" spans="1:7">
      <c r="A2629" s="100">
        <v>2628</v>
      </c>
      <c r="B2629" s="101" t="s">
        <v>11285</v>
      </c>
      <c r="C2629" s="101" t="s">
        <v>11286</v>
      </c>
      <c r="D2629" s="101" t="s">
        <v>234</v>
      </c>
      <c r="E2629" s="101" t="s">
        <v>248</v>
      </c>
      <c r="F2629" s="101" t="s">
        <v>119</v>
      </c>
      <c r="G2629" s="101" t="s">
        <v>11834</v>
      </c>
    </row>
    <row r="2630" spans="1:7">
      <c r="A2630" s="100">
        <v>2629</v>
      </c>
      <c r="B2630" s="101" t="s">
        <v>2418</v>
      </c>
      <c r="C2630" s="101" t="s">
        <v>2419</v>
      </c>
      <c r="D2630" s="101" t="s">
        <v>139</v>
      </c>
      <c r="E2630" s="101" t="s">
        <v>227</v>
      </c>
      <c r="F2630" s="101" t="s">
        <v>119</v>
      </c>
      <c r="G2630" s="101" t="s">
        <v>5848</v>
      </c>
    </row>
    <row r="2631" spans="1:7">
      <c r="A2631" s="100">
        <v>2630</v>
      </c>
      <c r="B2631" s="101" t="s">
        <v>12810</v>
      </c>
      <c r="C2631" s="101" t="s">
        <v>12811</v>
      </c>
      <c r="D2631" s="101" t="s">
        <v>139</v>
      </c>
      <c r="E2631" s="101" t="s">
        <v>227</v>
      </c>
      <c r="F2631" s="101" t="s">
        <v>119</v>
      </c>
      <c r="G2631" s="101" t="s">
        <v>10956</v>
      </c>
    </row>
    <row r="2632" spans="1:7">
      <c r="A2632" s="100">
        <v>2631</v>
      </c>
      <c r="B2632" s="101" t="s">
        <v>7869</v>
      </c>
      <c r="C2632" s="101" t="s">
        <v>7870</v>
      </c>
      <c r="D2632" s="101" t="s">
        <v>126</v>
      </c>
      <c r="E2632" s="101" t="s">
        <v>159</v>
      </c>
      <c r="F2632" s="101" t="s">
        <v>119</v>
      </c>
      <c r="G2632" s="101" t="s">
        <v>10956</v>
      </c>
    </row>
    <row r="2633" spans="1:7">
      <c r="A2633" s="100">
        <v>2632</v>
      </c>
      <c r="B2633" s="101" t="s">
        <v>12812</v>
      </c>
      <c r="C2633" s="101" t="s">
        <v>12813</v>
      </c>
      <c r="D2633" s="101" t="s">
        <v>151</v>
      </c>
      <c r="E2633" s="101" t="s">
        <v>511</v>
      </c>
      <c r="F2633" s="101" t="s">
        <v>119</v>
      </c>
      <c r="G2633" s="101" t="s">
        <v>5848</v>
      </c>
    </row>
    <row r="2634" spans="1:7">
      <c r="A2634" s="100">
        <v>2633</v>
      </c>
      <c r="B2634" s="101" t="s">
        <v>7871</v>
      </c>
      <c r="C2634" s="101" t="s">
        <v>7872</v>
      </c>
      <c r="D2634" s="101" t="s">
        <v>165</v>
      </c>
      <c r="E2634" s="101" t="s">
        <v>1658</v>
      </c>
      <c r="F2634" s="101" t="s">
        <v>119</v>
      </c>
      <c r="G2634" s="101" t="s">
        <v>10956</v>
      </c>
    </row>
    <row r="2635" spans="1:7">
      <c r="A2635" s="100">
        <v>2634</v>
      </c>
      <c r="B2635" s="101" t="s">
        <v>7873</v>
      </c>
      <c r="C2635" s="101" t="s">
        <v>7874</v>
      </c>
      <c r="D2635" s="101" t="s">
        <v>117</v>
      </c>
      <c r="E2635" s="101" t="s">
        <v>118</v>
      </c>
      <c r="F2635" s="101" t="s">
        <v>2074</v>
      </c>
      <c r="G2635" s="101" t="s">
        <v>10956</v>
      </c>
    </row>
    <row r="2636" spans="1:7">
      <c r="A2636" s="100">
        <v>2635</v>
      </c>
      <c r="B2636" s="101" t="s">
        <v>2420</v>
      </c>
      <c r="C2636" s="101" t="s">
        <v>2421</v>
      </c>
      <c r="D2636" s="101" t="s">
        <v>139</v>
      </c>
      <c r="E2636" s="101" t="s">
        <v>227</v>
      </c>
      <c r="F2636" s="101" t="s">
        <v>119</v>
      </c>
      <c r="G2636" s="101" t="s">
        <v>5848</v>
      </c>
    </row>
    <row r="2637" spans="1:7">
      <c r="A2637" s="100">
        <v>2636</v>
      </c>
      <c r="B2637" s="101" t="s">
        <v>7875</v>
      </c>
      <c r="C2637" s="101" t="s">
        <v>7876</v>
      </c>
      <c r="D2637" s="101" t="s">
        <v>139</v>
      </c>
      <c r="E2637" s="101" t="s">
        <v>943</v>
      </c>
      <c r="F2637" s="101" t="s">
        <v>119</v>
      </c>
      <c r="G2637" s="101" t="s">
        <v>10956</v>
      </c>
    </row>
    <row r="2638" spans="1:7">
      <c r="A2638" s="100">
        <v>2637</v>
      </c>
      <c r="B2638" s="101" t="s">
        <v>2422</v>
      </c>
      <c r="C2638" s="101" t="s">
        <v>2423</v>
      </c>
      <c r="D2638" s="101" t="s">
        <v>151</v>
      </c>
      <c r="E2638" s="101" t="s">
        <v>217</v>
      </c>
      <c r="F2638" s="101" t="s">
        <v>188</v>
      </c>
      <c r="G2638" s="101" t="s">
        <v>5848</v>
      </c>
    </row>
    <row r="2639" spans="1:7">
      <c r="A2639" s="100">
        <v>2638</v>
      </c>
      <c r="B2639" s="101" t="s">
        <v>7877</v>
      </c>
      <c r="C2639" s="101" t="s">
        <v>7878</v>
      </c>
      <c r="D2639" s="101" t="s">
        <v>139</v>
      </c>
      <c r="E2639" s="101" t="s">
        <v>140</v>
      </c>
      <c r="F2639" s="101" t="s">
        <v>119</v>
      </c>
      <c r="G2639" s="101" t="s">
        <v>10956</v>
      </c>
    </row>
    <row r="2640" spans="1:7">
      <c r="A2640" s="100">
        <v>2639</v>
      </c>
      <c r="B2640" s="101" t="s">
        <v>2424</v>
      </c>
      <c r="C2640" s="101" t="s">
        <v>2425</v>
      </c>
      <c r="D2640" s="101" t="s">
        <v>139</v>
      </c>
      <c r="E2640" s="101" t="s">
        <v>439</v>
      </c>
      <c r="F2640" s="101" t="s">
        <v>119</v>
      </c>
      <c r="G2640" s="101" t="s">
        <v>5848</v>
      </c>
    </row>
    <row r="2641" spans="1:7">
      <c r="A2641" s="100">
        <v>2640</v>
      </c>
      <c r="B2641" s="101" t="s">
        <v>7879</v>
      </c>
      <c r="C2641" s="101" t="s">
        <v>7880</v>
      </c>
      <c r="D2641" s="101" t="s">
        <v>117</v>
      </c>
      <c r="E2641" s="101" t="s">
        <v>398</v>
      </c>
      <c r="F2641" s="101" t="s">
        <v>188</v>
      </c>
      <c r="G2641" s="101" t="s">
        <v>10956</v>
      </c>
    </row>
    <row r="2642" spans="1:7">
      <c r="A2642" s="100">
        <v>2641</v>
      </c>
      <c r="B2642" s="101" t="s">
        <v>2426</v>
      </c>
      <c r="C2642" s="101" t="s">
        <v>2427</v>
      </c>
      <c r="D2642" s="101" t="s">
        <v>122</v>
      </c>
      <c r="E2642" s="101" t="s">
        <v>175</v>
      </c>
      <c r="F2642" s="101" t="s">
        <v>136</v>
      </c>
      <c r="G2642" s="101" t="s">
        <v>5848</v>
      </c>
    </row>
    <row r="2643" spans="1:7">
      <c r="A2643" s="100">
        <v>2642</v>
      </c>
      <c r="B2643" s="101" t="s">
        <v>2428</v>
      </c>
      <c r="C2643" s="101" t="s">
        <v>2429</v>
      </c>
      <c r="D2643" s="101" t="s">
        <v>139</v>
      </c>
      <c r="E2643" s="101" t="s">
        <v>690</v>
      </c>
      <c r="F2643" s="101" t="s">
        <v>119</v>
      </c>
      <c r="G2643" s="101" t="s">
        <v>5848</v>
      </c>
    </row>
    <row r="2644" spans="1:7">
      <c r="A2644" s="100">
        <v>2643</v>
      </c>
      <c r="B2644" s="101" t="s">
        <v>2430</v>
      </c>
      <c r="C2644" s="101" t="s">
        <v>2431</v>
      </c>
      <c r="D2644" s="101" t="s">
        <v>139</v>
      </c>
      <c r="E2644" s="101" t="s">
        <v>227</v>
      </c>
      <c r="F2644" s="101" t="s">
        <v>119</v>
      </c>
      <c r="G2644" s="101" t="s">
        <v>5848</v>
      </c>
    </row>
    <row r="2645" spans="1:7">
      <c r="A2645" s="100">
        <v>2644</v>
      </c>
      <c r="B2645" s="101" t="s">
        <v>12814</v>
      </c>
      <c r="C2645" s="101" t="s">
        <v>12815</v>
      </c>
      <c r="D2645" s="101" t="s">
        <v>139</v>
      </c>
      <c r="E2645" s="101" t="s">
        <v>227</v>
      </c>
      <c r="F2645" s="101" t="s">
        <v>119</v>
      </c>
      <c r="G2645" s="101" t="s">
        <v>5848</v>
      </c>
    </row>
    <row r="2646" spans="1:7">
      <c r="A2646" s="100">
        <v>2645</v>
      </c>
      <c r="B2646" s="101" t="s">
        <v>7881</v>
      </c>
      <c r="C2646" s="101" t="s">
        <v>7882</v>
      </c>
      <c r="D2646" s="101" t="s">
        <v>117</v>
      </c>
      <c r="E2646" s="101" t="s">
        <v>1341</v>
      </c>
      <c r="F2646" s="101" t="s">
        <v>3122</v>
      </c>
      <c r="G2646" s="101" t="s">
        <v>10956</v>
      </c>
    </row>
    <row r="2647" spans="1:7">
      <c r="A2647" s="100">
        <v>2646</v>
      </c>
      <c r="B2647" s="101" t="s">
        <v>11287</v>
      </c>
      <c r="C2647" s="101" t="s">
        <v>11288</v>
      </c>
      <c r="D2647" s="101" t="s">
        <v>122</v>
      </c>
      <c r="E2647" s="101" t="s">
        <v>175</v>
      </c>
      <c r="F2647" s="101" t="s">
        <v>119</v>
      </c>
      <c r="G2647" s="101" t="s">
        <v>11834</v>
      </c>
    </row>
    <row r="2648" spans="1:7">
      <c r="A2648" s="100">
        <v>2647</v>
      </c>
      <c r="B2648" s="101" t="s">
        <v>2432</v>
      </c>
      <c r="C2648" s="101" t="s">
        <v>12816</v>
      </c>
      <c r="D2648" s="101" t="s">
        <v>139</v>
      </c>
      <c r="E2648" s="101" t="s">
        <v>354</v>
      </c>
      <c r="F2648" s="101" t="s">
        <v>119</v>
      </c>
      <c r="G2648" s="101" t="s">
        <v>5848</v>
      </c>
    </row>
    <row r="2649" spans="1:7">
      <c r="A2649" s="100">
        <v>2648</v>
      </c>
      <c r="B2649" s="101" t="s">
        <v>7883</v>
      </c>
      <c r="C2649" s="101" t="s">
        <v>7884</v>
      </c>
      <c r="D2649" s="101" t="s">
        <v>117</v>
      </c>
      <c r="E2649" s="101" t="s">
        <v>398</v>
      </c>
      <c r="F2649" s="101" t="s">
        <v>119</v>
      </c>
      <c r="G2649" s="101" t="s">
        <v>10956</v>
      </c>
    </row>
    <row r="2650" spans="1:7">
      <c r="A2650" s="100">
        <v>2649</v>
      </c>
      <c r="B2650" s="101" t="s">
        <v>11289</v>
      </c>
      <c r="C2650" s="101" t="s">
        <v>11290</v>
      </c>
      <c r="D2650" s="101" t="s">
        <v>117</v>
      </c>
      <c r="E2650" s="101" t="s">
        <v>1277</v>
      </c>
      <c r="F2650" s="101" t="s">
        <v>119</v>
      </c>
      <c r="G2650" s="101" t="s">
        <v>11834</v>
      </c>
    </row>
    <row r="2651" spans="1:7">
      <c r="A2651" s="100">
        <v>2650</v>
      </c>
      <c r="B2651" s="101" t="s">
        <v>7885</v>
      </c>
      <c r="C2651" s="101" t="s">
        <v>7886</v>
      </c>
      <c r="D2651" s="101" t="s">
        <v>139</v>
      </c>
      <c r="E2651" s="101" t="s">
        <v>1076</v>
      </c>
      <c r="F2651" s="101" t="s">
        <v>119</v>
      </c>
      <c r="G2651" s="101" t="s">
        <v>10956</v>
      </c>
    </row>
    <row r="2652" spans="1:7">
      <c r="A2652" s="100">
        <v>2651</v>
      </c>
      <c r="B2652" s="101" t="s">
        <v>2433</v>
      </c>
      <c r="C2652" s="101" t="s">
        <v>2434</v>
      </c>
      <c r="D2652" s="101" t="s">
        <v>139</v>
      </c>
      <c r="E2652" s="101" t="s">
        <v>227</v>
      </c>
      <c r="F2652" s="101" t="s">
        <v>119</v>
      </c>
      <c r="G2652" s="101" t="s">
        <v>5848</v>
      </c>
    </row>
    <row r="2653" spans="1:7">
      <c r="A2653" s="100">
        <v>2652</v>
      </c>
      <c r="B2653" s="101" t="s">
        <v>2435</v>
      </c>
      <c r="C2653" s="101" t="s">
        <v>2436</v>
      </c>
      <c r="D2653" s="101" t="s">
        <v>139</v>
      </c>
      <c r="E2653" s="101" t="s">
        <v>227</v>
      </c>
      <c r="F2653" s="101" t="s">
        <v>119</v>
      </c>
      <c r="G2653" s="101" t="s">
        <v>5848</v>
      </c>
    </row>
    <row r="2654" spans="1:7">
      <c r="A2654" s="100">
        <v>2653</v>
      </c>
      <c r="B2654" s="101" t="s">
        <v>2437</v>
      </c>
      <c r="C2654" s="101" t="s">
        <v>2438</v>
      </c>
      <c r="D2654" s="101" t="s">
        <v>126</v>
      </c>
      <c r="E2654" s="101" t="s">
        <v>813</v>
      </c>
      <c r="F2654" s="101" t="s">
        <v>188</v>
      </c>
      <c r="G2654" s="101" t="s">
        <v>5848</v>
      </c>
    </row>
    <row r="2655" spans="1:7">
      <c r="A2655" s="100">
        <v>2654</v>
      </c>
      <c r="B2655" s="101" t="s">
        <v>2439</v>
      </c>
      <c r="C2655" s="101" t="s">
        <v>2440</v>
      </c>
      <c r="D2655" s="101" t="s">
        <v>122</v>
      </c>
      <c r="E2655" s="101" t="s">
        <v>347</v>
      </c>
      <c r="F2655" s="101" t="s">
        <v>188</v>
      </c>
      <c r="G2655" s="101" t="s">
        <v>5848</v>
      </c>
    </row>
    <row r="2656" spans="1:7">
      <c r="A2656" s="100">
        <v>2655</v>
      </c>
      <c r="B2656" s="101" t="s">
        <v>7887</v>
      </c>
      <c r="C2656" s="101" t="s">
        <v>7888</v>
      </c>
      <c r="D2656" s="101" t="s">
        <v>126</v>
      </c>
      <c r="E2656" s="101" t="s">
        <v>159</v>
      </c>
      <c r="F2656" s="101" t="s">
        <v>119</v>
      </c>
      <c r="G2656" s="101" t="s">
        <v>10956</v>
      </c>
    </row>
    <row r="2657" spans="1:7">
      <c r="A2657" s="100">
        <v>2656</v>
      </c>
      <c r="B2657" s="101" t="s">
        <v>7889</v>
      </c>
      <c r="C2657" s="101" t="s">
        <v>7890</v>
      </c>
      <c r="D2657" s="101" t="s">
        <v>117</v>
      </c>
      <c r="E2657" s="101" t="s">
        <v>214</v>
      </c>
      <c r="F2657" s="101" t="s">
        <v>119</v>
      </c>
      <c r="G2657" s="101" t="s">
        <v>10956</v>
      </c>
    </row>
    <row r="2658" spans="1:7">
      <c r="A2658" s="100">
        <v>2657</v>
      </c>
      <c r="B2658" s="101" t="s">
        <v>2441</v>
      </c>
      <c r="C2658" s="101" t="s">
        <v>2442</v>
      </c>
      <c r="D2658" s="101" t="s">
        <v>165</v>
      </c>
      <c r="E2658" s="101" t="s">
        <v>166</v>
      </c>
      <c r="F2658" s="101" t="s">
        <v>579</v>
      </c>
      <c r="G2658" s="101" t="s">
        <v>5848</v>
      </c>
    </row>
    <row r="2659" spans="1:7">
      <c r="A2659" s="100">
        <v>2658</v>
      </c>
      <c r="B2659" s="101" t="s">
        <v>2443</v>
      </c>
      <c r="C2659" s="101" t="s">
        <v>2444</v>
      </c>
      <c r="D2659" s="101" t="s">
        <v>126</v>
      </c>
      <c r="E2659" s="101" t="s">
        <v>358</v>
      </c>
      <c r="F2659" s="101" t="s">
        <v>579</v>
      </c>
      <c r="G2659" s="101" t="s">
        <v>5848</v>
      </c>
    </row>
    <row r="2660" spans="1:7">
      <c r="A2660" s="100">
        <v>2659</v>
      </c>
      <c r="B2660" s="101" t="s">
        <v>7891</v>
      </c>
      <c r="C2660" s="101" t="s">
        <v>7892</v>
      </c>
      <c r="D2660" s="101" t="s">
        <v>139</v>
      </c>
      <c r="E2660" s="101" t="s">
        <v>258</v>
      </c>
      <c r="F2660" s="101" t="s">
        <v>119</v>
      </c>
      <c r="G2660" s="101" t="s">
        <v>10956</v>
      </c>
    </row>
    <row r="2661" spans="1:7">
      <c r="A2661" s="100">
        <v>2660</v>
      </c>
      <c r="B2661" s="101" t="s">
        <v>7893</v>
      </c>
      <c r="C2661" s="101" t="s">
        <v>7894</v>
      </c>
      <c r="D2661" s="101" t="s">
        <v>122</v>
      </c>
      <c r="E2661" s="101" t="s">
        <v>191</v>
      </c>
      <c r="F2661" s="101" t="s">
        <v>119</v>
      </c>
      <c r="G2661" s="101" t="s">
        <v>10956</v>
      </c>
    </row>
    <row r="2662" spans="1:7">
      <c r="A2662" s="100">
        <v>2661</v>
      </c>
      <c r="B2662" s="101" t="s">
        <v>7895</v>
      </c>
      <c r="C2662" s="101" t="s">
        <v>7896</v>
      </c>
      <c r="D2662" s="101" t="s">
        <v>117</v>
      </c>
      <c r="E2662" s="101" t="s">
        <v>5888</v>
      </c>
      <c r="F2662" s="101" t="s">
        <v>288</v>
      </c>
      <c r="G2662" s="101" t="s">
        <v>10956</v>
      </c>
    </row>
    <row r="2663" spans="1:7">
      <c r="A2663" s="100">
        <v>2662</v>
      </c>
      <c r="B2663" s="101" t="s">
        <v>2445</v>
      </c>
      <c r="C2663" s="101" t="s">
        <v>2446</v>
      </c>
      <c r="D2663" s="101" t="s">
        <v>139</v>
      </c>
      <c r="E2663" s="101" t="s">
        <v>227</v>
      </c>
      <c r="F2663" s="101" t="s">
        <v>119</v>
      </c>
      <c r="G2663" s="101" t="s">
        <v>5848</v>
      </c>
    </row>
    <row r="2664" spans="1:7">
      <c r="A2664" s="100">
        <v>2663</v>
      </c>
      <c r="B2664" s="101" t="s">
        <v>11291</v>
      </c>
      <c r="C2664" s="101" t="s">
        <v>11292</v>
      </c>
      <c r="D2664" s="101" t="s">
        <v>122</v>
      </c>
      <c r="E2664" s="101" t="s">
        <v>175</v>
      </c>
      <c r="F2664" s="101" t="s">
        <v>119</v>
      </c>
      <c r="G2664" s="101" t="s">
        <v>11834</v>
      </c>
    </row>
    <row r="2665" spans="1:7">
      <c r="A2665" s="100">
        <v>2664</v>
      </c>
      <c r="B2665" s="101" t="s">
        <v>11293</v>
      </c>
      <c r="C2665" s="101" t="s">
        <v>11294</v>
      </c>
      <c r="D2665" s="101" t="s">
        <v>122</v>
      </c>
      <c r="E2665" s="101" t="s">
        <v>135</v>
      </c>
      <c r="F2665" s="101" t="s">
        <v>119</v>
      </c>
      <c r="G2665" s="101" t="s">
        <v>11834</v>
      </c>
    </row>
    <row r="2666" spans="1:7">
      <c r="A2666" s="100">
        <v>2665</v>
      </c>
      <c r="B2666" s="101" t="s">
        <v>11295</v>
      </c>
      <c r="C2666" s="101" t="s">
        <v>11296</v>
      </c>
      <c r="D2666" s="101" t="s">
        <v>122</v>
      </c>
      <c r="E2666" s="101" t="s">
        <v>436</v>
      </c>
      <c r="F2666" s="101" t="s">
        <v>119</v>
      </c>
      <c r="G2666" s="101" t="s">
        <v>11834</v>
      </c>
    </row>
    <row r="2667" spans="1:7">
      <c r="A2667" s="100">
        <v>2666</v>
      </c>
      <c r="B2667" s="101" t="s">
        <v>12817</v>
      </c>
      <c r="C2667" s="101" t="s">
        <v>12818</v>
      </c>
      <c r="D2667" s="101" t="s">
        <v>139</v>
      </c>
      <c r="E2667" s="101" t="s">
        <v>227</v>
      </c>
      <c r="F2667" s="101" t="s">
        <v>119</v>
      </c>
      <c r="G2667" s="101" t="s">
        <v>5848</v>
      </c>
    </row>
    <row r="2668" spans="1:7">
      <c r="A2668" s="100">
        <v>2667</v>
      </c>
      <c r="B2668" s="101" t="s">
        <v>2447</v>
      </c>
      <c r="C2668" s="101" t="s">
        <v>2448</v>
      </c>
      <c r="D2668" s="101" t="s">
        <v>151</v>
      </c>
      <c r="E2668" s="101" t="s">
        <v>1302</v>
      </c>
      <c r="F2668" s="101" t="s">
        <v>119</v>
      </c>
      <c r="G2668" s="101" t="s">
        <v>5848</v>
      </c>
    </row>
    <row r="2669" spans="1:7">
      <c r="A2669" s="100">
        <v>2668</v>
      </c>
      <c r="B2669" s="101" t="s">
        <v>12819</v>
      </c>
      <c r="C2669" s="101" t="s">
        <v>12820</v>
      </c>
      <c r="D2669" s="101" t="s">
        <v>139</v>
      </c>
      <c r="E2669" s="101" t="s">
        <v>227</v>
      </c>
      <c r="F2669" s="101" t="s">
        <v>119</v>
      </c>
      <c r="G2669" s="101" t="s">
        <v>5848</v>
      </c>
    </row>
    <row r="2670" spans="1:7">
      <c r="A2670" s="100">
        <v>2669</v>
      </c>
      <c r="B2670" s="101" t="s">
        <v>11297</v>
      </c>
      <c r="C2670" s="101" t="s">
        <v>11298</v>
      </c>
      <c r="D2670" s="101" t="s">
        <v>122</v>
      </c>
      <c r="E2670" s="101" t="s">
        <v>436</v>
      </c>
      <c r="F2670" s="101" t="s">
        <v>136</v>
      </c>
      <c r="G2670" s="101" t="s">
        <v>11834</v>
      </c>
    </row>
    <row r="2671" spans="1:7">
      <c r="A2671" s="100">
        <v>2670</v>
      </c>
      <c r="B2671" s="101" t="s">
        <v>12821</v>
      </c>
      <c r="C2671" s="101" t="s">
        <v>12822</v>
      </c>
      <c r="D2671" s="101" t="s">
        <v>143</v>
      </c>
      <c r="E2671" s="101" t="s">
        <v>327</v>
      </c>
      <c r="F2671" s="101" t="s">
        <v>119</v>
      </c>
      <c r="G2671" s="101" t="s">
        <v>10956</v>
      </c>
    </row>
    <row r="2672" spans="1:7">
      <c r="A2672" s="100">
        <v>2671</v>
      </c>
      <c r="B2672" s="101" t="s">
        <v>11299</v>
      </c>
      <c r="C2672" s="101" t="s">
        <v>11300</v>
      </c>
      <c r="D2672" s="101" t="s">
        <v>126</v>
      </c>
      <c r="E2672" s="101" t="s">
        <v>459</v>
      </c>
      <c r="F2672" s="101" t="s">
        <v>119</v>
      </c>
      <c r="G2672" s="101" t="s">
        <v>11834</v>
      </c>
    </row>
    <row r="2673" spans="1:7">
      <c r="A2673" s="100">
        <v>2672</v>
      </c>
      <c r="B2673" s="101" t="s">
        <v>2449</v>
      </c>
      <c r="C2673" s="101" t="s">
        <v>2450</v>
      </c>
      <c r="D2673" s="101" t="s">
        <v>143</v>
      </c>
      <c r="E2673" s="101" t="s">
        <v>144</v>
      </c>
      <c r="F2673" s="101" t="s">
        <v>119</v>
      </c>
      <c r="G2673" s="101" t="s">
        <v>5848</v>
      </c>
    </row>
    <row r="2674" spans="1:7">
      <c r="A2674" s="100">
        <v>2673</v>
      </c>
      <c r="B2674" s="101" t="s">
        <v>7897</v>
      </c>
      <c r="C2674" s="101" t="s">
        <v>7898</v>
      </c>
      <c r="D2674" s="101" t="s">
        <v>126</v>
      </c>
      <c r="E2674" s="101" t="s">
        <v>761</v>
      </c>
      <c r="F2674" s="101" t="s">
        <v>119</v>
      </c>
      <c r="G2674" s="101" t="s">
        <v>10956</v>
      </c>
    </row>
    <row r="2675" spans="1:7">
      <c r="A2675" s="100">
        <v>2674</v>
      </c>
      <c r="B2675" s="101" t="s">
        <v>12823</v>
      </c>
      <c r="C2675" s="101" t="s">
        <v>7898</v>
      </c>
      <c r="D2675" s="101" t="s">
        <v>126</v>
      </c>
      <c r="E2675" s="101" t="s">
        <v>761</v>
      </c>
      <c r="F2675" s="101" t="s">
        <v>119</v>
      </c>
      <c r="G2675" s="101" t="s">
        <v>10956</v>
      </c>
    </row>
    <row r="2676" spans="1:7">
      <c r="A2676" s="100">
        <v>2675</v>
      </c>
      <c r="B2676" s="101" t="s">
        <v>7899</v>
      </c>
      <c r="C2676" s="101" t="s">
        <v>7900</v>
      </c>
      <c r="D2676" s="101" t="s">
        <v>165</v>
      </c>
      <c r="E2676" s="101" t="s">
        <v>1097</v>
      </c>
      <c r="F2676" s="101" t="s">
        <v>119</v>
      </c>
      <c r="G2676" s="101" t="s">
        <v>10956</v>
      </c>
    </row>
    <row r="2677" spans="1:7">
      <c r="A2677" s="100">
        <v>2676</v>
      </c>
      <c r="B2677" s="101" t="s">
        <v>7901</v>
      </c>
      <c r="C2677" s="101" t="s">
        <v>7902</v>
      </c>
      <c r="D2677" s="101" t="s">
        <v>143</v>
      </c>
      <c r="E2677" s="101" t="s">
        <v>3530</v>
      </c>
      <c r="F2677" s="101" t="s">
        <v>119</v>
      </c>
      <c r="G2677" s="101" t="s">
        <v>10956</v>
      </c>
    </row>
    <row r="2678" spans="1:7">
      <c r="A2678" s="100">
        <v>2677</v>
      </c>
      <c r="B2678" s="101" t="s">
        <v>2451</v>
      </c>
      <c r="C2678" s="101" t="s">
        <v>2452</v>
      </c>
      <c r="D2678" s="101" t="s">
        <v>126</v>
      </c>
      <c r="E2678" s="101" t="s">
        <v>780</v>
      </c>
      <c r="F2678" s="101" t="s">
        <v>119</v>
      </c>
      <c r="G2678" s="101" t="s">
        <v>5848</v>
      </c>
    </row>
    <row r="2679" spans="1:7">
      <c r="A2679" s="100">
        <v>2678</v>
      </c>
      <c r="B2679" s="101" t="s">
        <v>2453</v>
      </c>
      <c r="C2679" s="101" t="s">
        <v>2454</v>
      </c>
      <c r="D2679" s="101" t="s">
        <v>139</v>
      </c>
      <c r="E2679" s="101" t="s">
        <v>265</v>
      </c>
      <c r="F2679" s="101" t="s">
        <v>119</v>
      </c>
      <c r="G2679" s="101" t="s">
        <v>5848</v>
      </c>
    </row>
    <row r="2680" spans="1:7">
      <c r="A2680" s="100">
        <v>2679</v>
      </c>
      <c r="B2680" s="101" t="s">
        <v>7903</v>
      </c>
      <c r="C2680" s="101" t="s">
        <v>7904</v>
      </c>
      <c r="D2680" s="101" t="s">
        <v>126</v>
      </c>
      <c r="E2680" s="101" t="s">
        <v>2812</v>
      </c>
      <c r="F2680" s="101" t="s">
        <v>119</v>
      </c>
      <c r="G2680" s="101" t="s">
        <v>10956</v>
      </c>
    </row>
    <row r="2681" spans="1:7">
      <c r="A2681" s="100">
        <v>2680</v>
      </c>
      <c r="B2681" s="101" t="s">
        <v>11301</v>
      </c>
      <c r="C2681" s="101" t="s">
        <v>11302</v>
      </c>
      <c r="D2681" s="101" t="s">
        <v>122</v>
      </c>
      <c r="E2681" s="101" t="s">
        <v>175</v>
      </c>
      <c r="F2681" s="101" t="s">
        <v>136</v>
      </c>
      <c r="G2681" s="101" t="s">
        <v>11834</v>
      </c>
    </row>
    <row r="2682" spans="1:7">
      <c r="A2682" s="100">
        <v>2681</v>
      </c>
      <c r="B2682" s="101" t="s">
        <v>7905</v>
      </c>
      <c r="C2682" s="101" t="s">
        <v>7906</v>
      </c>
      <c r="D2682" s="101" t="s">
        <v>165</v>
      </c>
      <c r="E2682" s="101" t="s">
        <v>417</v>
      </c>
      <c r="F2682" s="101" t="s">
        <v>119</v>
      </c>
      <c r="G2682" s="101" t="s">
        <v>10956</v>
      </c>
    </row>
    <row r="2683" spans="1:7">
      <c r="A2683" s="100">
        <v>2682</v>
      </c>
      <c r="B2683" s="101" t="s">
        <v>2455</v>
      </c>
      <c r="C2683" s="101" t="s">
        <v>2456</v>
      </c>
      <c r="D2683" s="101" t="s">
        <v>139</v>
      </c>
      <c r="E2683" s="101" t="s">
        <v>162</v>
      </c>
      <c r="F2683" s="101" t="s">
        <v>119</v>
      </c>
      <c r="G2683" s="101" t="s">
        <v>5848</v>
      </c>
    </row>
    <row r="2684" spans="1:7">
      <c r="A2684" s="100">
        <v>2683</v>
      </c>
      <c r="B2684" s="101" t="s">
        <v>2457</v>
      </c>
      <c r="C2684" s="101" t="s">
        <v>2458</v>
      </c>
      <c r="D2684" s="101" t="s">
        <v>122</v>
      </c>
      <c r="E2684" s="101" t="s">
        <v>597</v>
      </c>
      <c r="F2684" s="101" t="s">
        <v>188</v>
      </c>
      <c r="G2684" s="101" t="s">
        <v>5848</v>
      </c>
    </row>
    <row r="2685" spans="1:7">
      <c r="A2685" s="100">
        <v>2684</v>
      </c>
      <c r="B2685" s="101" t="s">
        <v>7907</v>
      </c>
      <c r="C2685" s="101" t="s">
        <v>7908</v>
      </c>
      <c r="D2685" s="101" t="s">
        <v>117</v>
      </c>
      <c r="E2685" s="101" t="s">
        <v>1277</v>
      </c>
      <c r="F2685" s="101" t="s">
        <v>119</v>
      </c>
      <c r="G2685" s="101" t="s">
        <v>10956</v>
      </c>
    </row>
    <row r="2686" spans="1:7">
      <c r="A2686" s="100">
        <v>2685</v>
      </c>
      <c r="B2686" s="101" t="s">
        <v>7909</v>
      </c>
      <c r="C2686" s="101" t="s">
        <v>7910</v>
      </c>
      <c r="D2686" s="101" t="s">
        <v>139</v>
      </c>
      <c r="E2686" s="101" t="s">
        <v>227</v>
      </c>
      <c r="F2686" s="101" t="s">
        <v>119</v>
      </c>
      <c r="G2686" s="101" t="s">
        <v>10956</v>
      </c>
    </row>
    <row r="2687" spans="1:7">
      <c r="A2687" s="100">
        <v>2686</v>
      </c>
      <c r="B2687" s="101" t="s">
        <v>2459</v>
      </c>
      <c r="C2687" s="101" t="s">
        <v>2460</v>
      </c>
      <c r="D2687" s="101" t="s">
        <v>139</v>
      </c>
      <c r="E2687" s="101" t="s">
        <v>227</v>
      </c>
      <c r="F2687" s="101" t="s">
        <v>119</v>
      </c>
      <c r="G2687" s="101" t="s">
        <v>5848</v>
      </c>
    </row>
    <row r="2688" spans="1:7">
      <c r="A2688" s="100">
        <v>2687</v>
      </c>
      <c r="B2688" s="101" t="s">
        <v>2461</v>
      </c>
      <c r="C2688" s="101" t="s">
        <v>2462</v>
      </c>
      <c r="D2688" s="101" t="s">
        <v>139</v>
      </c>
      <c r="E2688" s="101" t="s">
        <v>273</v>
      </c>
      <c r="F2688" s="101" t="s">
        <v>119</v>
      </c>
      <c r="G2688" s="101" t="s">
        <v>5848</v>
      </c>
    </row>
    <row r="2689" spans="1:7">
      <c r="A2689" s="100">
        <v>2688</v>
      </c>
      <c r="B2689" s="101" t="s">
        <v>11303</v>
      </c>
      <c r="C2689" s="101" t="s">
        <v>11304</v>
      </c>
      <c r="D2689" s="101" t="s">
        <v>143</v>
      </c>
      <c r="E2689" s="101" t="s">
        <v>1684</v>
      </c>
      <c r="F2689" s="101" t="s">
        <v>119</v>
      </c>
      <c r="G2689" s="101" t="s">
        <v>11834</v>
      </c>
    </row>
    <row r="2690" spans="1:7">
      <c r="A2690" s="100">
        <v>2689</v>
      </c>
      <c r="B2690" s="101" t="s">
        <v>2463</v>
      </c>
      <c r="C2690" s="101" t="s">
        <v>2464</v>
      </c>
      <c r="D2690" s="101" t="s">
        <v>143</v>
      </c>
      <c r="E2690" s="101" t="s">
        <v>1684</v>
      </c>
      <c r="F2690" s="101" t="s">
        <v>119</v>
      </c>
      <c r="G2690" s="101" t="s">
        <v>5848</v>
      </c>
    </row>
    <row r="2691" spans="1:7">
      <c r="A2691" s="100">
        <v>2690</v>
      </c>
      <c r="B2691" s="101" t="s">
        <v>2465</v>
      </c>
      <c r="C2691" s="101" t="s">
        <v>2466</v>
      </c>
      <c r="D2691" s="101" t="s">
        <v>139</v>
      </c>
      <c r="E2691" s="101" t="s">
        <v>227</v>
      </c>
      <c r="F2691" s="101" t="s">
        <v>119</v>
      </c>
      <c r="G2691" s="101" t="s">
        <v>5848</v>
      </c>
    </row>
    <row r="2692" spans="1:7">
      <c r="A2692" s="100">
        <v>2691</v>
      </c>
      <c r="B2692" s="101" t="s">
        <v>11305</v>
      </c>
      <c r="C2692" s="101" t="s">
        <v>11306</v>
      </c>
      <c r="D2692" s="101" t="s">
        <v>117</v>
      </c>
      <c r="E2692" s="101" t="s">
        <v>1341</v>
      </c>
      <c r="F2692" s="101" t="s">
        <v>119</v>
      </c>
      <c r="G2692" s="101" t="s">
        <v>11834</v>
      </c>
    </row>
    <row r="2693" spans="1:7">
      <c r="A2693" s="100">
        <v>2692</v>
      </c>
      <c r="B2693" s="101" t="s">
        <v>2467</v>
      </c>
      <c r="C2693" s="101" t="s">
        <v>2468</v>
      </c>
      <c r="D2693" s="101" t="s">
        <v>139</v>
      </c>
      <c r="E2693" s="101" t="s">
        <v>227</v>
      </c>
      <c r="F2693" s="101" t="s">
        <v>119</v>
      </c>
      <c r="G2693" s="101" t="s">
        <v>5848</v>
      </c>
    </row>
    <row r="2694" spans="1:7">
      <c r="A2694" s="100">
        <v>2693</v>
      </c>
      <c r="B2694" s="101" t="s">
        <v>2469</v>
      </c>
      <c r="C2694" s="101" t="s">
        <v>2470</v>
      </c>
      <c r="D2694" s="101" t="s">
        <v>139</v>
      </c>
      <c r="E2694" s="101" t="s">
        <v>227</v>
      </c>
      <c r="F2694" s="101" t="s">
        <v>119</v>
      </c>
      <c r="G2694" s="101" t="s">
        <v>5848</v>
      </c>
    </row>
    <row r="2695" spans="1:7">
      <c r="A2695" s="100">
        <v>2694</v>
      </c>
      <c r="B2695" s="101" t="s">
        <v>2471</v>
      </c>
      <c r="C2695" s="101" t="s">
        <v>2472</v>
      </c>
      <c r="D2695" s="101" t="s">
        <v>139</v>
      </c>
      <c r="E2695" s="101" t="s">
        <v>227</v>
      </c>
      <c r="F2695" s="101" t="s">
        <v>119</v>
      </c>
      <c r="G2695" s="101" t="s">
        <v>5848</v>
      </c>
    </row>
    <row r="2696" spans="1:7">
      <c r="A2696" s="100">
        <v>2695</v>
      </c>
      <c r="B2696" s="101" t="s">
        <v>2473</v>
      </c>
      <c r="C2696" s="101" t="s">
        <v>2474</v>
      </c>
      <c r="D2696" s="101" t="s">
        <v>126</v>
      </c>
      <c r="E2696" s="101" t="s">
        <v>813</v>
      </c>
      <c r="F2696" s="101" t="s">
        <v>119</v>
      </c>
      <c r="G2696" s="101" t="s">
        <v>5848</v>
      </c>
    </row>
    <row r="2697" spans="1:7">
      <c r="A2697" s="100">
        <v>2696</v>
      </c>
      <c r="B2697" s="101" t="s">
        <v>2475</v>
      </c>
      <c r="C2697" s="101" t="s">
        <v>2476</v>
      </c>
      <c r="D2697" s="101" t="s">
        <v>126</v>
      </c>
      <c r="E2697" s="101" t="s">
        <v>330</v>
      </c>
      <c r="F2697" s="101" t="s">
        <v>119</v>
      </c>
      <c r="G2697" s="101" t="s">
        <v>5848</v>
      </c>
    </row>
    <row r="2698" spans="1:7">
      <c r="A2698" s="100">
        <v>2697</v>
      </c>
      <c r="B2698" s="101" t="s">
        <v>2477</v>
      </c>
      <c r="C2698" s="101" t="s">
        <v>2478</v>
      </c>
      <c r="D2698" s="101" t="s">
        <v>139</v>
      </c>
      <c r="E2698" s="101" t="s">
        <v>227</v>
      </c>
      <c r="F2698" s="101" t="s">
        <v>119</v>
      </c>
      <c r="G2698" s="101" t="s">
        <v>5848</v>
      </c>
    </row>
    <row r="2699" spans="1:7">
      <c r="A2699" s="100">
        <v>2698</v>
      </c>
      <c r="B2699" s="101" t="s">
        <v>2479</v>
      </c>
      <c r="C2699" s="101" t="s">
        <v>2480</v>
      </c>
      <c r="D2699" s="101" t="s">
        <v>139</v>
      </c>
      <c r="E2699" s="101" t="s">
        <v>227</v>
      </c>
      <c r="F2699" s="101" t="s">
        <v>119</v>
      </c>
      <c r="G2699" s="101" t="s">
        <v>5848</v>
      </c>
    </row>
    <row r="2700" spans="1:7">
      <c r="A2700" s="100">
        <v>2699</v>
      </c>
      <c r="B2700" s="101" t="s">
        <v>7911</v>
      </c>
      <c r="C2700" s="101" t="s">
        <v>7912</v>
      </c>
      <c r="D2700" s="101" t="s">
        <v>165</v>
      </c>
      <c r="E2700" s="101" t="s">
        <v>324</v>
      </c>
      <c r="F2700" s="101" t="s">
        <v>119</v>
      </c>
      <c r="G2700" s="101" t="s">
        <v>10956</v>
      </c>
    </row>
    <row r="2701" spans="1:7">
      <c r="A2701" s="100">
        <v>2700</v>
      </c>
      <c r="B2701" s="101" t="s">
        <v>2481</v>
      </c>
      <c r="C2701" s="101" t="s">
        <v>2482</v>
      </c>
      <c r="D2701" s="101" t="s">
        <v>139</v>
      </c>
      <c r="E2701" s="101" t="s">
        <v>227</v>
      </c>
      <c r="F2701" s="101" t="s">
        <v>119</v>
      </c>
      <c r="G2701" s="101" t="s">
        <v>5848</v>
      </c>
    </row>
    <row r="2702" spans="1:7">
      <c r="A2702" s="100">
        <v>2701</v>
      </c>
      <c r="B2702" s="101" t="s">
        <v>2483</v>
      </c>
      <c r="C2702" s="101" t="s">
        <v>2484</v>
      </c>
      <c r="D2702" s="101" t="s">
        <v>139</v>
      </c>
      <c r="E2702" s="101" t="s">
        <v>227</v>
      </c>
      <c r="F2702" s="101" t="s">
        <v>119</v>
      </c>
      <c r="G2702" s="101" t="s">
        <v>5848</v>
      </c>
    </row>
    <row r="2703" spans="1:7">
      <c r="A2703" s="100">
        <v>2702</v>
      </c>
      <c r="B2703" s="101" t="s">
        <v>2485</v>
      </c>
      <c r="C2703" s="101" t="s">
        <v>12824</v>
      </c>
      <c r="D2703" s="101" t="s">
        <v>234</v>
      </c>
      <c r="E2703" s="101" t="s">
        <v>248</v>
      </c>
      <c r="F2703" s="101" t="s">
        <v>119</v>
      </c>
      <c r="G2703" s="101" t="s">
        <v>5848</v>
      </c>
    </row>
    <row r="2704" spans="1:7">
      <c r="A2704" s="100">
        <v>2703</v>
      </c>
      <c r="B2704" s="101" t="s">
        <v>2486</v>
      </c>
      <c r="C2704" s="101" t="s">
        <v>2487</v>
      </c>
      <c r="D2704" s="101" t="s">
        <v>143</v>
      </c>
      <c r="E2704" s="101" t="s">
        <v>589</v>
      </c>
      <c r="F2704" s="101" t="s">
        <v>119</v>
      </c>
      <c r="G2704" s="101" t="s">
        <v>5848</v>
      </c>
    </row>
    <row r="2705" spans="1:7">
      <c r="A2705" s="100">
        <v>2704</v>
      </c>
      <c r="B2705" s="101" t="s">
        <v>7913</v>
      </c>
      <c r="C2705" s="101" t="s">
        <v>7914</v>
      </c>
      <c r="D2705" s="101" t="s">
        <v>139</v>
      </c>
      <c r="E2705" s="101" t="s">
        <v>211</v>
      </c>
      <c r="F2705" s="101" t="s">
        <v>119</v>
      </c>
      <c r="G2705" s="101" t="s">
        <v>10956</v>
      </c>
    </row>
    <row r="2706" spans="1:7">
      <c r="A2706" s="100">
        <v>2705</v>
      </c>
      <c r="B2706" s="101" t="s">
        <v>12825</v>
      </c>
      <c r="C2706" s="101" t="s">
        <v>12826</v>
      </c>
      <c r="D2706" s="101" t="s">
        <v>126</v>
      </c>
      <c r="E2706" s="101" t="s">
        <v>1102</v>
      </c>
      <c r="F2706" s="101" t="s">
        <v>119</v>
      </c>
      <c r="G2706" s="101" t="s">
        <v>5848</v>
      </c>
    </row>
    <row r="2707" spans="1:7">
      <c r="A2707" s="100">
        <v>2706</v>
      </c>
      <c r="B2707" s="101" t="s">
        <v>7915</v>
      </c>
      <c r="C2707" s="101" t="s">
        <v>7916</v>
      </c>
      <c r="D2707" s="101" t="s">
        <v>126</v>
      </c>
      <c r="E2707" s="101" t="s">
        <v>127</v>
      </c>
      <c r="F2707" s="101" t="s">
        <v>119</v>
      </c>
      <c r="G2707" s="101" t="s">
        <v>10956</v>
      </c>
    </row>
    <row r="2708" spans="1:7">
      <c r="A2708" s="100">
        <v>2707</v>
      </c>
      <c r="B2708" s="101" t="s">
        <v>7917</v>
      </c>
      <c r="C2708" s="101" t="s">
        <v>7918</v>
      </c>
      <c r="D2708" s="101" t="s">
        <v>139</v>
      </c>
      <c r="E2708" s="101" t="s">
        <v>622</v>
      </c>
      <c r="F2708" s="101" t="s">
        <v>119</v>
      </c>
      <c r="G2708" s="101" t="s">
        <v>10956</v>
      </c>
    </row>
    <row r="2709" spans="1:7">
      <c r="A2709" s="100">
        <v>2708</v>
      </c>
      <c r="B2709" s="101" t="s">
        <v>2488</v>
      </c>
      <c r="C2709" s="101" t="s">
        <v>2489</v>
      </c>
      <c r="D2709" s="101" t="s">
        <v>165</v>
      </c>
      <c r="E2709" s="101" t="s">
        <v>194</v>
      </c>
      <c r="F2709" s="101" t="s">
        <v>119</v>
      </c>
      <c r="G2709" s="101" t="s">
        <v>5848</v>
      </c>
    </row>
    <row r="2710" spans="1:7">
      <c r="A2710" s="100">
        <v>2709</v>
      </c>
      <c r="B2710" s="101" t="s">
        <v>7919</v>
      </c>
      <c r="C2710" s="101" t="s">
        <v>7920</v>
      </c>
      <c r="D2710" s="101" t="s">
        <v>139</v>
      </c>
      <c r="E2710" s="101" t="s">
        <v>826</v>
      </c>
      <c r="F2710" s="101" t="s">
        <v>119</v>
      </c>
      <c r="G2710" s="101" t="s">
        <v>10956</v>
      </c>
    </row>
    <row r="2711" spans="1:7">
      <c r="A2711" s="100">
        <v>2710</v>
      </c>
      <c r="B2711" s="101" t="s">
        <v>7921</v>
      </c>
      <c r="C2711" s="101" t="s">
        <v>7922</v>
      </c>
      <c r="D2711" s="101" t="s">
        <v>151</v>
      </c>
      <c r="E2711" s="101" t="s">
        <v>706</v>
      </c>
      <c r="F2711" s="101" t="s">
        <v>119</v>
      </c>
      <c r="G2711" s="101" t="s">
        <v>10956</v>
      </c>
    </row>
    <row r="2712" spans="1:7">
      <c r="A2712" s="100">
        <v>2711</v>
      </c>
      <c r="B2712" s="101" t="s">
        <v>2490</v>
      </c>
      <c r="C2712" s="101" t="s">
        <v>2491</v>
      </c>
      <c r="D2712" s="101" t="s">
        <v>122</v>
      </c>
      <c r="E2712" s="101" t="s">
        <v>377</v>
      </c>
      <c r="F2712" s="101" t="s">
        <v>119</v>
      </c>
      <c r="G2712" s="101" t="s">
        <v>5848</v>
      </c>
    </row>
    <row r="2713" spans="1:7">
      <c r="A2713" s="100">
        <v>2712</v>
      </c>
      <c r="B2713" s="101" t="s">
        <v>7923</v>
      </c>
      <c r="C2713" s="101" t="s">
        <v>7924</v>
      </c>
      <c r="D2713" s="101" t="s">
        <v>139</v>
      </c>
      <c r="E2713" s="101" t="s">
        <v>181</v>
      </c>
      <c r="F2713" s="101" t="s">
        <v>119</v>
      </c>
      <c r="G2713" s="101" t="s">
        <v>10956</v>
      </c>
    </row>
    <row r="2714" spans="1:7">
      <c r="A2714" s="100">
        <v>2713</v>
      </c>
      <c r="B2714" s="101" t="s">
        <v>7925</v>
      </c>
      <c r="C2714" s="101" t="s">
        <v>7926</v>
      </c>
      <c r="D2714" s="101" t="s">
        <v>165</v>
      </c>
      <c r="E2714" s="101" t="s">
        <v>417</v>
      </c>
      <c r="F2714" s="101" t="s">
        <v>119</v>
      </c>
      <c r="G2714" s="101" t="s">
        <v>10956</v>
      </c>
    </row>
    <row r="2715" spans="1:7">
      <c r="A2715" s="100">
        <v>2714</v>
      </c>
      <c r="B2715" s="101" t="s">
        <v>7927</v>
      </c>
      <c r="C2715" s="101" t="s">
        <v>7928</v>
      </c>
      <c r="D2715" s="101" t="s">
        <v>151</v>
      </c>
      <c r="E2715" s="101" t="s">
        <v>340</v>
      </c>
      <c r="F2715" s="101" t="s">
        <v>119</v>
      </c>
      <c r="G2715" s="101" t="s">
        <v>10956</v>
      </c>
    </row>
    <row r="2716" spans="1:7">
      <c r="A2716" s="100">
        <v>2715</v>
      </c>
      <c r="B2716" s="101" t="s">
        <v>2492</v>
      </c>
      <c r="C2716" s="101" t="s">
        <v>12827</v>
      </c>
      <c r="D2716" s="101" t="s">
        <v>139</v>
      </c>
      <c r="E2716" s="101" t="s">
        <v>227</v>
      </c>
      <c r="F2716" s="101" t="s">
        <v>119</v>
      </c>
      <c r="G2716" s="101" t="s">
        <v>5848</v>
      </c>
    </row>
    <row r="2717" spans="1:7">
      <c r="A2717" s="100">
        <v>2716</v>
      </c>
      <c r="B2717" s="101" t="s">
        <v>2493</v>
      </c>
      <c r="C2717" s="101" t="s">
        <v>2494</v>
      </c>
      <c r="D2717" s="101" t="s">
        <v>139</v>
      </c>
      <c r="E2717" s="101" t="s">
        <v>227</v>
      </c>
      <c r="F2717" s="101" t="s">
        <v>119</v>
      </c>
      <c r="G2717" s="101" t="s">
        <v>5848</v>
      </c>
    </row>
    <row r="2718" spans="1:7">
      <c r="A2718" s="100">
        <v>2717</v>
      </c>
      <c r="B2718" s="101" t="s">
        <v>2495</v>
      </c>
      <c r="C2718" s="101" t="s">
        <v>2496</v>
      </c>
      <c r="D2718" s="101" t="s">
        <v>151</v>
      </c>
      <c r="E2718" s="101" t="s">
        <v>2497</v>
      </c>
      <c r="F2718" s="101" t="s">
        <v>119</v>
      </c>
      <c r="G2718" s="101" t="s">
        <v>5848</v>
      </c>
    </row>
    <row r="2719" spans="1:7">
      <c r="A2719" s="100">
        <v>2718</v>
      </c>
      <c r="B2719" s="101" t="s">
        <v>7929</v>
      </c>
      <c r="C2719" s="101" t="s">
        <v>7930</v>
      </c>
      <c r="D2719" s="101" t="s">
        <v>139</v>
      </c>
      <c r="E2719" s="101" t="s">
        <v>1020</v>
      </c>
      <c r="F2719" s="101" t="s">
        <v>119</v>
      </c>
      <c r="G2719" s="101" t="s">
        <v>10956</v>
      </c>
    </row>
    <row r="2720" spans="1:7">
      <c r="A2720" s="100">
        <v>2719</v>
      </c>
      <c r="B2720" s="101" t="s">
        <v>2498</v>
      </c>
      <c r="C2720" s="101" t="s">
        <v>2499</v>
      </c>
      <c r="D2720" s="101" t="s">
        <v>151</v>
      </c>
      <c r="E2720" s="101" t="s">
        <v>2500</v>
      </c>
      <c r="F2720" s="101" t="s">
        <v>119</v>
      </c>
      <c r="G2720" s="101" t="s">
        <v>10956</v>
      </c>
    </row>
    <row r="2721" spans="1:7">
      <c r="A2721" s="100">
        <v>2720</v>
      </c>
      <c r="B2721" s="101" t="s">
        <v>7931</v>
      </c>
      <c r="C2721" s="101" t="s">
        <v>7932</v>
      </c>
      <c r="D2721" s="101" t="s">
        <v>126</v>
      </c>
      <c r="E2721" s="101" t="s">
        <v>615</v>
      </c>
      <c r="F2721" s="101" t="s">
        <v>119</v>
      </c>
      <c r="G2721" s="101" t="s">
        <v>10956</v>
      </c>
    </row>
    <row r="2722" spans="1:7">
      <c r="A2722" s="100">
        <v>2721</v>
      </c>
      <c r="B2722" s="101" t="s">
        <v>7933</v>
      </c>
      <c r="C2722" s="101" t="s">
        <v>7934</v>
      </c>
      <c r="D2722" s="101" t="s">
        <v>117</v>
      </c>
      <c r="E2722" s="101" t="s">
        <v>523</v>
      </c>
      <c r="F2722" s="101" t="s">
        <v>119</v>
      </c>
      <c r="G2722" s="101" t="s">
        <v>10956</v>
      </c>
    </row>
    <row r="2723" spans="1:7">
      <c r="A2723" s="100">
        <v>2722</v>
      </c>
      <c r="B2723" s="101" t="s">
        <v>2501</v>
      </c>
      <c r="C2723" s="101" t="s">
        <v>2502</v>
      </c>
      <c r="D2723" s="101" t="s">
        <v>139</v>
      </c>
      <c r="E2723" s="101" t="s">
        <v>185</v>
      </c>
      <c r="F2723" s="101" t="s">
        <v>119</v>
      </c>
      <c r="G2723" s="101" t="s">
        <v>5848</v>
      </c>
    </row>
    <row r="2724" spans="1:7">
      <c r="A2724" s="100">
        <v>2723</v>
      </c>
      <c r="B2724" s="101" t="s">
        <v>7935</v>
      </c>
      <c r="C2724" s="101" t="s">
        <v>7936</v>
      </c>
      <c r="D2724" s="101" t="s">
        <v>122</v>
      </c>
      <c r="E2724" s="101" t="s">
        <v>135</v>
      </c>
      <c r="F2724" s="101" t="s">
        <v>119</v>
      </c>
      <c r="G2724" s="101" t="s">
        <v>10956</v>
      </c>
    </row>
    <row r="2725" spans="1:7">
      <c r="A2725" s="100">
        <v>2724</v>
      </c>
      <c r="B2725" s="101" t="s">
        <v>7937</v>
      </c>
      <c r="C2725" s="101" t="s">
        <v>7938</v>
      </c>
      <c r="D2725" s="101" t="s">
        <v>122</v>
      </c>
      <c r="E2725" s="101" t="s">
        <v>347</v>
      </c>
      <c r="F2725" s="101" t="s">
        <v>119</v>
      </c>
      <c r="G2725" s="101" t="s">
        <v>10956</v>
      </c>
    </row>
    <row r="2726" spans="1:7">
      <c r="A2726" s="100">
        <v>2725</v>
      </c>
      <c r="B2726" s="101" t="s">
        <v>7939</v>
      </c>
      <c r="C2726" s="101" t="s">
        <v>7940</v>
      </c>
      <c r="D2726" s="101" t="s">
        <v>139</v>
      </c>
      <c r="E2726" s="101" t="s">
        <v>996</v>
      </c>
      <c r="F2726" s="101" t="s">
        <v>119</v>
      </c>
      <c r="G2726" s="101" t="s">
        <v>10956</v>
      </c>
    </row>
    <row r="2727" spans="1:7">
      <c r="A2727" s="100">
        <v>2726</v>
      </c>
      <c r="B2727" s="101" t="s">
        <v>2503</v>
      </c>
      <c r="C2727" s="101" t="s">
        <v>12828</v>
      </c>
      <c r="D2727" s="101" t="s">
        <v>139</v>
      </c>
      <c r="E2727" s="101" t="s">
        <v>316</v>
      </c>
      <c r="F2727" s="101" t="s">
        <v>579</v>
      </c>
      <c r="G2727" s="101" t="s">
        <v>5848</v>
      </c>
    </row>
    <row r="2728" spans="1:7">
      <c r="A2728" s="100">
        <v>2727</v>
      </c>
      <c r="B2728" s="101" t="s">
        <v>7941</v>
      </c>
      <c r="C2728" s="101" t="s">
        <v>7942</v>
      </c>
      <c r="D2728" s="101" t="s">
        <v>139</v>
      </c>
      <c r="E2728" s="101" t="s">
        <v>258</v>
      </c>
      <c r="F2728" s="101" t="s">
        <v>119</v>
      </c>
      <c r="G2728" s="101" t="s">
        <v>10956</v>
      </c>
    </row>
    <row r="2729" spans="1:7">
      <c r="A2729" s="100">
        <v>2728</v>
      </c>
      <c r="B2729" s="101" t="s">
        <v>7943</v>
      </c>
      <c r="C2729" s="101" t="s">
        <v>7944</v>
      </c>
      <c r="D2729" s="101" t="s">
        <v>139</v>
      </c>
      <c r="E2729" s="101" t="s">
        <v>943</v>
      </c>
      <c r="F2729" s="101" t="s">
        <v>119</v>
      </c>
      <c r="G2729" s="101" t="s">
        <v>10956</v>
      </c>
    </row>
    <row r="2730" spans="1:7">
      <c r="A2730" s="100">
        <v>2729</v>
      </c>
      <c r="B2730" s="101" t="s">
        <v>2504</v>
      </c>
      <c r="C2730" s="101" t="s">
        <v>2505</v>
      </c>
      <c r="D2730" s="101" t="s">
        <v>151</v>
      </c>
      <c r="E2730" s="101" t="s">
        <v>1271</v>
      </c>
      <c r="F2730" s="101" t="s">
        <v>119</v>
      </c>
      <c r="G2730" s="101" t="s">
        <v>5848</v>
      </c>
    </row>
    <row r="2731" spans="1:7">
      <c r="A2731" s="100">
        <v>2730</v>
      </c>
      <c r="B2731" s="101" t="s">
        <v>7945</v>
      </c>
      <c r="C2731" s="101" t="s">
        <v>7946</v>
      </c>
      <c r="D2731" s="101" t="s">
        <v>165</v>
      </c>
      <c r="E2731" s="101" t="s">
        <v>194</v>
      </c>
      <c r="F2731" s="101" t="s">
        <v>119</v>
      </c>
      <c r="G2731" s="101" t="s">
        <v>10956</v>
      </c>
    </row>
    <row r="2732" spans="1:7">
      <c r="A2732" s="100">
        <v>2731</v>
      </c>
      <c r="B2732" s="101" t="s">
        <v>12829</v>
      </c>
      <c r="C2732" s="101" t="s">
        <v>12830</v>
      </c>
      <c r="D2732" s="101" t="s">
        <v>122</v>
      </c>
      <c r="E2732" s="101" t="s">
        <v>191</v>
      </c>
      <c r="F2732" s="101" t="s">
        <v>136</v>
      </c>
      <c r="G2732" s="101" t="s">
        <v>5848</v>
      </c>
    </row>
    <row r="2733" spans="1:7">
      <c r="A2733" s="100">
        <v>2732</v>
      </c>
      <c r="B2733" s="101" t="s">
        <v>7947</v>
      </c>
      <c r="C2733" s="101" t="s">
        <v>7948</v>
      </c>
      <c r="D2733" s="101" t="s">
        <v>139</v>
      </c>
      <c r="E2733" s="101" t="s">
        <v>1020</v>
      </c>
      <c r="F2733" s="101" t="s">
        <v>119</v>
      </c>
      <c r="G2733" s="101" t="s">
        <v>10956</v>
      </c>
    </row>
    <row r="2734" spans="1:7">
      <c r="A2734" s="100">
        <v>2733</v>
      </c>
      <c r="B2734" s="101" t="s">
        <v>7949</v>
      </c>
      <c r="C2734" s="101" t="s">
        <v>7950</v>
      </c>
      <c r="D2734" s="101" t="s">
        <v>139</v>
      </c>
      <c r="E2734" s="101" t="s">
        <v>1020</v>
      </c>
      <c r="F2734" s="101" t="s">
        <v>119</v>
      </c>
      <c r="G2734" s="101" t="s">
        <v>10956</v>
      </c>
    </row>
    <row r="2735" spans="1:7">
      <c r="A2735" s="100">
        <v>2734</v>
      </c>
      <c r="B2735" s="101" t="s">
        <v>7951</v>
      </c>
      <c r="C2735" s="101" t="s">
        <v>7952</v>
      </c>
      <c r="D2735" s="101" t="s">
        <v>139</v>
      </c>
      <c r="E2735" s="101" t="s">
        <v>622</v>
      </c>
      <c r="F2735" s="101" t="s">
        <v>119</v>
      </c>
      <c r="G2735" s="101" t="s">
        <v>10956</v>
      </c>
    </row>
    <row r="2736" spans="1:7">
      <c r="A2736" s="100">
        <v>2735</v>
      </c>
      <c r="B2736" s="101" t="s">
        <v>12831</v>
      </c>
      <c r="C2736" s="101" t="s">
        <v>7952</v>
      </c>
      <c r="D2736" s="101" t="s">
        <v>139</v>
      </c>
      <c r="E2736" s="101" t="s">
        <v>943</v>
      </c>
      <c r="F2736" s="101" t="s">
        <v>119</v>
      </c>
      <c r="G2736" s="101" t="s">
        <v>10956</v>
      </c>
    </row>
    <row r="2737" spans="1:7">
      <c r="A2737" s="100">
        <v>2736</v>
      </c>
      <c r="B2737" s="101" t="s">
        <v>12832</v>
      </c>
      <c r="C2737" s="101" t="s">
        <v>12833</v>
      </c>
      <c r="D2737" s="101" t="s">
        <v>165</v>
      </c>
      <c r="E2737" s="101" t="s">
        <v>1285</v>
      </c>
      <c r="F2737" s="101" t="s">
        <v>136</v>
      </c>
      <c r="G2737" s="101" t="s">
        <v>11834</v>
      </c>
    </row>
    <row r="2738" spans="1:7">
      <c r="A2738" s="100">
        <v>2737</v>
      </c>
      <c r="B2738" s="101" t="s">
        <v>7953</v>
      </c>
      <c r="C2738" s="101" t="s">
        <v>7954</v>
      </c>
      <c r="D2738" s="101" t="s">
        <v>139</v>
      </c>
      <c r="E2738" s="101" t="s">
        <v>258</v>
      </c>
      <c r="F2738" s="101" t="s">
        <v>119</v>
      </c>
      <c r="G2738" s="101" t="s">
        <v>10956</v>
      </c>
    </row>
    <row r="2739" spans="1:7">
      <c r="A2739" s="100">
        <v>2738</v>
      </c>
      <c r="B2739" s="101" t="s">
        <v>2506</v>
      </c>
      <c r="C2739" s="101" t="s">
        <v>2507</v>
      </c>
      <c r="D2739" s="101" t="s">
        <v>139</v>
      </c>
      <c r="E2739" s="101" t="s">
        <v>181</v>
      </c>
      <c r="F2739" s="101" t="s">
        <v>119</v>
      </c>
      <c r="G2739" s="101" t="s">
        <v>5848</v>
      </c>
    </row>
    <row r="2740" spans="1:7">
      <c r="A2740" s="100">
        <v>2739</v>
      </c>
      <c r="B2740" s="101" t="s">
        <v>7955</v>
      </c>
      <c r="C2740" s="101" t="s">
        <v>7956</v>
      </c>
      <c r="D2740" s="101" t="s">
        <v>143</v>
      </c>
      <c r="E2740" s="101" t="s">
        <v>746</v>
      </c>
      <c r="F2740" s="101" t="s">
        <v>119</v>
      </c>
      <c r="G2740" s="101" t="s">
        <v>10956</v>
      </c>
    </row>
    <row r="2741" spans="1:7">
      <c r="A2741" s="100">
        <v>2740</v>
      </c>
      <c r="B2741" s="101" t="s">
        <v>2508</v>
      </c>
      <c r="C2741" s="101" t="s">
        <v>12834</v>
      </c>
      <c r="D2741" s="101" t="s">
        <v>139</v>
      </c>
      <c r="E2741" s="101" t="s">
        <v>273</v>
      </c>
      <c r="F2741" s="101" t="s">
        <v>119</v>
      </c>
      <c r="G2741" s="101" t="s">
        <v>5848</v>
      </c>
    </row>
    <row r="2742" spans="1:7">
      <c r="A2742" s="100">
        <v>2741</v>
      </c>
      <c r="B2742" s="101" t="s">
        <v>7957</v>
      </c>
      <c r="C2742" s="101" t="s">
        <v>7958</v>
      </c>
      <c r="D2742" s="101" t="s">
        <v>139</v>
      </c>
      <c r="E2742" s="101" t="s">
        <v>181</v>
      </c>
      <c r="F2742" s="101" t="s">
        <v>119</v>
      </c>
      <c r="G2742" s="101" t="s">
        <v>10956</v>
      </c>
    </row>
    <row r="2743" spans="1:7">
      <c r="A2743" s="100">
        <v>2742</v>
      </c>
      <c r="B2743" s="101" t="s">
        <v>7959</v>
      </c>
      <c r="C2743" s="101" t="s">
        <v>7960</v>
      </c>
      <c r="D2743" s="101" t="s">
        <v>126</v>
      </c>
      <c r="E2743" s="101" t="s">
        <v>200</v>
      </c>
      <c r="F2743" s="101" t="s">
        <v>119</v>
      </c>
      <c r="G2743" s="101" t="s">
        <v>10956</v>
      </c>
    </row>
    <row r="2744" spans="1:7">
      <c r="A2744" s="100">
        <v>2743</v>
      </c>
      <c r="B2744" s="101" t="s">
        <v>2509</v>
      </c>
      <c r="C2744" s="101" t="s">
        <v>2510</v>
      </c>
      <c r="D2744" s="101" t="s">
        <v>139</v>
      </c>
      <c r="E2744" s="101" t="s">
        <v>1290</v>
      </c>
      <c r="F2744" s="101" t="s">
        <v>119</v>
      </c>
      <c r="G2744" s="101" t="s">
        <v>5848</v>
      </c>
    </row>
    <row r="2745" spans="1:7">
      <c r="A2745" s="100">
        <v>2744</v>
      </c>
      <c r="B2745" s="101" t="s">
        <v>2511</v>
      </c>
      <c r="C2745" s="101" t="s">
        <v>2512</v>
      </c>
      <c r="D2745" s="101" t="s">
        <v>139</v>
      </c>
      <c r="E2745" s="101" t="s">
        <v>1290</v>
      </c>
      <c r="F2745" s="101" t="s">
        <v>119</v>
      </c>
      <c r="G2745" s="101" t="s">
        <v>5848</v>
      </c>
    </row>
    <row r="2746" spans="1:7">
      <c r="A2746" s="100">
        <v>2745</v>
      </c>
      <c r="B2746" s="101" t="s">
        <v>7961</v>
      </c>
      <c r="C2746" s="101" t="s">
        <v>7962</v>
      </c>
      <c r="D2746" s="101" t="s">
        <v>126</v>
      </c>
      <c r="E2746" s="101" t="s">
        <v>159</v>
      </c>
      <c r="F2746" s="101" t="s">
        <v>119</v>
      </c>
      <c r="G2746" s="101" t="s">
        <v>10956</v>
      </c>
    </row>
    <row r="2747" spans="1:7">
      <c r="A2747" s="100">
        <v>2746</v>
      </c>
      <c r="B2747" s="101" t="s">
        <v>2513</v>
      </c>
      <c r="C2747" s="101" t="s">
        <v>2514</v>
      </c>
      <c r="D2747" s="101" t="s">
        <v>126</v>
      </c>
      <c r="E2747" s="101" t="s">
        <v>2515</v>
      </c>
      <c r="F2747" s="101" t="s">
        <v>119</v>
      </c>
      <c r="G2747" s="101" t="s">
        <v>5848</v>
      </c>
    </row>
    <row r="2748" spans="1:7">
      <c r="A2748" s="100">
        <v>2747</v>
      </c>
      <c r="B2748" s="101" t="s">
        <v>2516</v>
      </c>
      <c r="C2748" s="101" t="s">
        <v>2517</v>
      </c>
      <c r="D2748" s="101" t="s">
        <v>139</v>
      </c>
      <c r="E2748" s="101" t="s">
        <v>610</v>
      </c>
      <c r="F2748" s="101" t="s">
        <v>2518</v>
      </c>
      <c r="G2748" s="101" t="s">
        <v>5848</v>
      </c>
    </row>
    <row r="2749" spans="1:7">
      <c r="A2749" s="100">
        <v>2748</v>
      </c>
      <c r="B2749" s="101" t="s">
        <v>7963</v>
      </c>
      <c r="C2749" s="101" t="s">
        <v>7964</v>
      </c>
      <c r="D2749" s="101" t="s">
        <v>143</v>
      </c>
      <c r="E2749" s="101" t="s">
        <v>1138</v>
      </c>
      <c r="F2749" s="101" t="s">
        <v>119</v>
      </c>
      <c r="G2749" s="101" t="s">
        <v>10956</v>
      </c>
    </row>
    <row r="2750" spans="1:7">
      <c r="A2750" s="100">
        <v>2749</v>
      </c>
      <c r="B2750" s="101" t="s">
        <v>7965</v>
      </c>
      <c r="C2750" s="101" t="s">
        <v>7966</v>
      </c>
      <c r="D2750" s="101" t="s">
        <v>126</v>
      </c>
      <c r="E2750" s="101" t="s">
        <v>1823</v>
      </c>
      <c r="F2750" s="101" t="s">
        <v>119</v>
      </c>
      <c r="G2750" s="101" t="s">
        <v>10956</v>
      </c>
    </row>
    <row r="2751" spans="1:7">
      <c r="A2751" s="100">
        <v>2750</v>
      </c>
      <c r="B2751" s="101" t="s">
        <v>11307</v>
      </c>
      <c r="C2751" s="101" t="s">
        <v>12835</v>
      </c>
      <c r="D2751" s="101" t="s">
        <v>122</v>
      </c>
      <c r="E2751" s="101" t="s">
        <v>135</v>
      </c>
      <c r="F2751" s="101" t="s">
        <v>119</v>
      </c>
      <c r="G2751" s="101" t="s">
        <v>11834</v>
      </c>
    </row>
    <row r="2752" spans="1:7">
      <c r="A2752" s="100">
        <v>2751</v>
      </c>
      <c r="B2752" s="101" t="s">
        <v>2519</v>
      </c>
      <c r="C2752" s="101" t="s">
        <v>2520</v>
      </c>
      <c r="D2752" s="101" t="s">
        <v>234</v>
      </c>
      <c r="E2752" s="101" t="s">
        <v>248</v>
      </c>
      <c r="F2752" s="101" t="s">
        <v>119</v>
      </c>
      <c r="G2752" s="101" t="s">
        <v>5848</v>
      </c>
    </row>
    <row r="2753" spans="1:7">
      <c r="A2753" s="100">
        <v>2752</v>
      </c>
      <c r="B2753" s="101" t="s">
        <v>7967</v>
      </c>
      <c r="C2753" s="101" t="s">
        <v>7968</v>
      </c>
      <c r="D2753" s="101" t="s">
        <v>143</v>
      </c>
      <c r="E2753" s="101" t="s">
        <v>586</v>
      </c>
      <c r="F2753" s="101" t="s">
        <v>188</v>
      </c>
      <c r="G2753" s="101" t="s">
        <v>10956</v>
      </c>
    </row>
    <row r="2754" spans="1:7">
      <c r="A2754" s="100">
        <v>2753</v>
      </c>
      <c r="B2754" s="101" t="s">
        <v>11308</v>
      </c>
      <c r="C2754" s="101" t="s">
        <v>11309</v>
      </c>
      <c r="D2754" s="101" t="s">
        <v>165</v>
      </c>
      <c r="E2754" s="101" t="s">
        <v>417</v>
      </c>
      <c r="F2754" s="101" t="s">
        <v>119</v>
      </c>
      <c r="G2754" s="101" t="s">
        <v>11834</v>
      </c>
    </row>
    <row r="2755" spans="1:7">
      <c r="A2755" s="100">
        <v>2754</v>
      </c>
      <c r="B2755" s="101" t="s">
        <v>12836</v>
      </c>
      <c r="C2755" s="101" t="s">
        <v>12837</v>
      </c>
      <c r="D2755" s="101" t="s">
        <v>139</v>
      </c>
      <c r="E2755" s="101" t="s">
        <v>227</v>
      </c>
      <c r="F2755" s="101" t="s">
        <v>119</v>
      </c>
      <c r="G2755" s="101" t="s">
        <v>5848</v>
      </c>
    </row>
    <row r="2756" spans="1:7">
      <c r="A2756" s="100">
        <v>2755</v>
      </c>
      <c r="B2756" s="101" t="s">
        <v>7969</v>
      </c>
      <c r="C2756" s="101" t="s">
        <v>7970</v>
      </c>
      <c r="D2756" s="101" t="s">
        <v>143</v>
      </c>
      <c r="E2756" s="101" t="s">
        <v>586</v>
      </c>
      <c r="F2756" s="101" t="s">
        <v>119</v>
      </c>
      <c r="G2756" s="101" t="s">
        <v>10956</v>
      </c>
    </row>
    <row r="2757" spans="1:7">
      <c r="A2757" s="100">
        <v>2756</v>
      </c>
      <c r="B2757" s="101" t="s">
        <v>2521</v>
      </c>
      <c r="C2757" s="101" t="s">
        <v>2522</v>
      </c>
      <c r="D2757" s="101" t="s">
        <v>143</v>
      </c>
      <c r="E2757" s="101" t="s">
        <v>327</v>
      </c>
      <c r="F2757" s="101" t="s">
        <v>119</v>
      </c>
      <c r="G2757" s="101" t="s">
        <v>5848</v>
      </c>
    </row>
    <row r="2758" spans="1:7">
      <c r="A2758" s="100">
        <v>2757</v>
      </c>
      <c r="B2758" s="101" t="s">
        <v>2523</v>
      </c>
      <c r="C2758" s="101" t="s">
        <v>2524</v>
      </c>
      <c r="D2758" s="101" t="s">
        <v>139</v>
      </c>
      <c r="E2758" s="101" t="s">
        <v>354</v>
      </c>
      <c r="F2758" s="101" t="s">
        <v>119</v>
      </c>
      <c r="G2758" s="101" t="s">
        <v>5848</v>
      </c>
    </row>
    <row r="2759" spans="1:7">
      <c r="A2759" s="100">
        <v>2758</v>
      </c>
      <c r="B2759" s="101" t="s">
        <v>7971</v>
      </c>
      <c r="C2759" s="101" t="s">
        <v>7972</v>
      </c>
      <c r="D2759" s="101" t="s">
        <v>151</v>
      </c>
      <c r="E2759" s="101" t="s">
        <v>3294</v>
      </c>
      <c r="F2759" s="101" t="s">
        <v>288</v>
      </c>
      <c r="G2759" s="101" t="s">
        <v>10956</v>
      </c>
    </row>
    <row r="2760" spans="1:7">
      <c r="A2760" s="100">
        <v>2759</v>
      </c>
      <c r="B2760" s="101" t="s">
        <v>7973</v>
      </c>
      <c r="C2760" s="101" t="s">
        <v>7974</v>
      </c>
      <c r="D2760" s="101" t="s">
        <v>139</v>
      </c>
      <c r="E2760" s="101" t="s">
        <v>826</v>
      </c>
      <c r="F2760" s="101" t="s">
        <v>119</v>
      </c>
      <c r="G2760" s="101" t="s">
        <v>10956</v>
      </c>
    </row>
    <row r="2761" spans="1:7">
      <c r="A2761" s="100">
        <v>2760</v>
      </c>
      <c r="B2761" s="101" t="s">
        <v>2525</v>
      </c>
      <c r="C2761" s="101" t="s">
        <v>2526</v>
      </c>
      <c r="D2761" s="101" t="s">
        <v>122</v>
      </c>
      <c r="E2761" s="101" t="s">
        <v>451</v>
      </c>
      <c r="F2761" s="101" t="s">
        <v>119</v>
      </c>
      <c r="G2761" s="101" t="s">
        <v>5848</v>
      </c>
    </row>
    <row r="2762" spans="1:7">
      <c r="A2762" s="100">
        <v>2761</v>
      </c>
      <c r="B2762" s="101" t="s">
        <v>7975</v>
      </c>
      <c r="C2762" s="101" t="s">
        <v>7976</v>
      </c>
      <c r="D2762" s="101" t="s">
        <v>122</v>
      </c>
      <c r="E2762" s="101" t="s">
        <v>135</v>
      </c>
      <c r="F2762" s="101" t="s">
        <v>119</v>
      </c>
      <c r="G2762" s="101" t="s">
        <v>10956</v>
      </c>
    </row>
    <row r="2763" spans="1:7">
      <c r="A2763" s="100">
        <v>2762</v>
      </c>
      <c r="B2763" s="101" t="s">
        <v>2527</v>
      </c>
      <c r="C2763" s="101" t="s">
        <v>2528</v>
      </c>
      <c r="D2763" s="101" t="s">
        <v>122</v>
      </c>
      <c r="E2763" s="101" t="s">
        <v>363</v>
      </c>
      <c r="F2763" s="101" t="s">
        <v>119</v>
      </c>
      <c r="G2763" s="101" t="s">
        <v>5848</v>
      </c>
    </row>
    <row r="2764" spans="1:7">
      <c r="A2764" s="100">
        <v>2763</v>
      </c>
      <c r="B2764" s="101" t="s">
        <v>7977</v>
      </c>
      <c r="C2764" s="101" t="s">
        <v>7978</v>
      </c>
      <c r="D2764" s="101" t="s">
        <v>143</v>
      </c>
      <c r="E2764" s="101" t="s">
        <v>144</v>
      </c>
      <c r="F2764" s="101" t="s">
        <v>119</v>
      </c>
      <c r="G2764" s="101" t="s">
        <v>10956</v>
      </c>
    </row>
    <row r="2765" spans="1:7">
      <c r="A2765" s="100">
        <v>2764</v>
      </c>
      <c r="B2765" s="101" t="s">
        <v>2529</v>
      </c>
      <c r="C2765" s="101" t="s">
        <v>2530</v>
      </c>
      <c r="D2765" s="101" t="s">
        <v>139</v>
      </c>
      <c r="E2765" s="101" t="s">
        <v>266</v>
      </c>
      <c r="F2765" s="101" t="s">
        <v>119</v>
      </c>
      <c r="G2765" s="101" t="s">
        <v>5848</v>
      </c>
    </row>
    <row r="2766" spans="1:7">
      <c r="A2766" s="100">
        <v>2765</v>
      </c>
      <c r="B2766" s="101" t="s">
        <v>7979</v>
      </c>
      <c r="C2766" s="101" t="s">
        <v>7980</v>
      </c>
      <c r="D2766" s="101" t="s">
        <v>139</v>
      </c>
      <c r="E2766" s="101" t="s">
        <v>258</v>
      </c>
      <c r="F2766" s="101" t="s">
        <v>119</v>
      </c>
      <c r="G2766" s="101" t="s">
        <v>10956</v>
      </c>
    </row>
    <row r="2767" spans="1:7">
      <c r="A2767" s="100">
        <v>2766</v>
      </c>
      <c r="B2767" s="101" t="s">
        <v>7981</v>
      </c>
      <c r="C2767" s="101" t="s">
        <v>7982</v>
      </c>
      <c r="D2767" s="101" t="s">
        <v>139</v>
      </c>
      <c r="E2767" s="101" t="s">
        <v>258</v>
      </c>
      <c r="F2767" s="101" t="s">
        <v>119</v>
      </c>
      <c r="G2767" s="101" t="s">
        <v>10956</v>
      </c>
    </row>
    <row r="2768" spans="1:7">
      <c r="A2768" s="100">
        <v>2767</v>
      </c>
      <c r="B2768" s="101" t="s">
        <v>7983</v>
      </c>
      <c r="C2768" s="101" t="s">
        <v>7984</v>
      </c>
      <c r="D2768" s="101" t="s">
        <v>139</v>
      </c>
      <c r="E2768" s="101" t="s">
        <v>826</v>
      </c>
      <c r="F2768" s="101" t="s">
        <v>119</v>
      </c>
      <c r="G2768" s="101" t="s">
        <v>10956</v>
      </c>
    </row>
    <row r="2769" spans="1:7">
      <c r="A2769" s="100">
        <v>2768</v>
      </c>
      <c r="B2769" s="101" t="s">
        <v>2531</v>
      </c>
      <c r="C2769" s="101" t="s">
        <v>2532</v>
      </c>
      <c r="D2769" s="101" t="s">
        <v>126</v>
      </c>
      <c r="E2769" s="101" t="s">
        <v>632</v>
      </c>
      <c r="F2769" s="101" t="s">
        <v>119</v>
      </c>
      <c r="G2769" s="101" t="s">
        <v>5848</v>
      </c>
    </row>
    <row r="2770" spans="1:7">
      <c r="A2770" s="100">
        <v>2769</v>
      </c>
      <c r="B2770" s="101" t="s">
        <v>2533</v>
      </c>
      <c r="C2770" s="101" t="s">
        <v>12838</v>
      </c>
      <c r="D2770" s="101" t="s">
        <v>139</v>
      </c>
      <c r="E2770" s="101" t="s">
        <v>227</v>
      </c>
      <c r="F2770" s="101" t="s">
        <v>119</v>
      </c>
      <c r="G2770" s="101" t="s">
        <v>5848</v>
      </c>
    </row>
    <row r="2771" spans="1:7">
      <c r="A2771" s="100">
        <v>2770</v>
      </c>
      <c r="B2771" s="101" t="s">
        <v>7985</v>
      </c>
      <c r="C2771" s="101" t="s">
        <v>7986</v>
      </c>
      <c r="D2771" s="101" t="s">
        <v>139</v>
      </c>
      <c r="E2771" s="101" t="s">
        <v>181</v>
      </c>
      <c r="F2771" s="101" t="s">
        <v>119</v>
      </c>
      <c r="G2771" s="101" t="s">
        <v>10956</v>
      </c>
    </row>
    <row r="2772" spans="1:7">
      <c r="A2772" s="100">
        <v>2771</v>
      </c>
      <c r="B2772" s="101" t="s">
        <v>2534</v>
      </c>
      <c r="C2772" s="101" t="s">
        <v>2535</v>
      </c>
      <c r="D2772" s="101" t="s">
        <v>165</v>
      </c>
      <c r="E2772" s="101" t="s">
        <v>1658</v>
      </c>
      <c r="F2772" s="101" t="s">
        <v>119</v>
      </c>
      <c r="G2772" s="101" t="s">
        <v>5848</v>
      </c>
    </row>
    <row r="2773" spans="1:7">
      <c r="A2773" s="100">
        <v>2772</v>
      </c>
      <c r="B2773" s="101" t="s">
        <v>12839</v>
      </c>
      <c r="C2773" s="101" t="s">
        <v>12840</v>
      </c>
      <c r="D2773" s="101" t="s">
        <v>126</v>
      </c>
      <c r="E2773" s="101" t="s">
        <v>159</v>
      </c>
      <c r="F2773" s="101" t="s">
        <v>188</v>
      </c>
      <c r="G2773" s="101" t="s">
        <v>10956</v>
      </c>
    </row>
    <row r="2774" spans="1:7">
      <c r="A2774" s="100">
        <v>2773</v>
      </c>
      <c r="B2774" s="101" t="s">
        <v>7987</v>
      </c>
      <c r="C2774" s="101" t="s">
        <v>7988</v>
      </c>
      <c r="D2774" s="101" t="s">
        <v>165</v>
      </c>
      <c r="E2774" s="101" t="s">
        <v>417</v>
      </c>
      <c r="F2774" s="101" t="s">
        <v>119</v>
      </c>
      <c r="G2774" s="101" t="s">
        <v>10956</v>
      </c>
    </row>
    <row r="2775" spans="1:7">
      <c r="A2775" s="100">
        <v>2774</v>
      </c>
      <c r="B2775" s="101" t="s">
        <v>2536</v>
      </c>
      <c r="C2775" s="101" t="s">
        <v>2537</v>
      </c>
      <c r="D2775" s="101" t="s">
        <v>122</v>
      </c>
      <c r="E2775" s="101" t="s">
        <v>135</v>
      </c>
      <c r="F2775" s="101" t="s">
        <v>119</v>
      </c>
      <c r="G2775" s="101" t="s">
        <v>5848</v>
      </c>
    </row>
    <row r="2776" spans="1:7">
      <c r="A2776" s="100">
        <v>2775</v>
      </c>
      <c r="B2776" s="101" t="s">
        <v>11310</v>
      </c>
      <c r="C2776" s="101" t="s">
        <v>11311</v>
      </c>
      <c r="D2776" s="101" t="s">
        <v>165</v>
      </c>
      <c r="E2776" s="101" t="s">
        <v>1658</v>
      </c>
      <c r="F2776" s="101" t="s">
        <v>119</v>
      </c>
      <c r="G2776" s="101" t="s">
        <v>11834</v>
      </c>
    </row>
    <row r="2777" spans="1:7">
      <c r="A2777" s="100">
        <v>2776</v>
      </c>
      <c r="B2777" s="101" t="s">
        <v>12841</v>
      </c>
      <c r="C2777" s="101" t="s">
        <v>12842</v>
      </c>
      <c r="D2777" s="101" t="s">
        <v>139</v>
      </c>
      <c r="E2777" s="101" t="s">
        <v>162</v>
      </c>
      <c r="F2777" s="101" t="s">
        <v>119</v>
      </c>
      <c r="G2777" s="101" t="s">
        <v>5848</v>
      </c>
    </row>
    <row r="2778" spans="1:7">
      <c r="A2778" s="100">
        <v>2777</v>
      </c>
      <c r="B2778" s="101" t="s">
        <v>7989</v>
      </c>
      <c r="C2778" s="101" t="s">
        <v>7990</v>
      </c>
      <c r="D2778" s="101" t="s">
        <v>126</v>
      </c>
      <c r="E2778" s="101" t="s">
        <v>305</v>
      </c>
      <c r="F2778" s="101" t="s">
        <v>119</v>
      </c>
      <c r="G2778" s="101" t="s">
        <v>10956</v>
      </c>
    </row>
    <row r="2779" spans="1:7">
      <c r="A2779" s="100">
        <v>2778</v>
      </c>
      <c r="B2779" s="101" t="s">
        <v>11312</v>
      </c>
      <c r="C2779" s="101" t="s">
        <v>11313</v>
      </c>
      <c r="D2779" s="101" t="s">
        <v>139</v>
      </c>
      <c r="E2779" s="101" t="s">
        <v>227</v>
      </c>
      <c r="F2779" s="101" t="s">
        <v>119</v>
      </c>
      <c r="G2779" s="101" t="s">
        <v>11834</v>
      </c>
    </row>
    <row r="2780" spans="1:7">
      <c r="A2780" s="100">
        <v>2779</v>
      </c>
      <c r="B2780" s="101" t="s">
        <v>2538</v>
      </c>
      <c r="C2780" s="101" t="s">
        <v>2539</v>
      </c>
      <c r="D2780" s="101" t="s">
        <v>126</v>
      </c>
      <c r="E2780" s="101" t="s">
        <v>1039</v>
      </c>
      <c r="F2780" s="101" t="s">
        <v>119</v>
      </c>
      <c r="G2780" s="101" t="s">
        <v>5848</v>
      </c>
    </row>
    <row r="2781" spans="1:7">
      <c r="A2781" s="100">
        <v>2780</v>
      </c>
      <c r="B2781" s="101" t="s">
        <v>2540</v>
      </c>
      <c r="C2781" s="101" t="s">
        <v>2541</v>
      </c>
      <c r="D2781" s="101" t="s">
        <v>139</v>
      </c>
      <c r="E2781" s="101" t="s">
        <v>185</v>
      </c>
      <c r="F2781" s="101" t="s">
        <v>119</v>
      </c>
      <c r="G2781" s="101" t="s">
        <v>5848</v>
      </c>
    </row>
    <row r="2782" spans="1:7">
      <c r="A2782" s="100">
        <v>2781</v>
      </c>
      <c r="B2782" s="101" t="s">
        <v>2542</v>
      </c>
      <c r="C2782" s="101" t="s">
        <v>2543</v>
      </c>
      <c r="D2782" s="101" t="s">
        <v>126</v>
      </c>
      <c r="E2782" s="101" t="s">
        <v>1260</v>
      </c>
      <c r="F2782" s="101" t="s">
        <v>119</v>
      </c>
      <c r="G2782" s="101" t="s">
        <v>5848</v>
      </c>
    </row>
    <row r="2783" spans="1:7">
      <c r="A2783" s="100">
        <v>2782</v>
      </c>
      <c r="B2783" s="101" t="s">
        <v>7991</v>
      </c>
      <c r="C2783" s="101" t="s">
        <v>7992</v>
      </c>
      <c r="D2783" s="101" t="s">
        <v>126</v>
      </c>
      <c r="E2783" s="101" t="s">
        <v>962</v>
      </c>
      <c r="F2783" s="101" t="s">
        <v>119</v>
      </c>
      <c r="G2783" s="101" t="s">
        <v>10956</v>
      </c>
    </row>
    <row r="2784" spans="1:7">
      <c r="A2784" s="100">
        <v>2783</v>
      </c>
      <c r="B2784" s="101" t="s">
        <v>2544</v>
      </c>
      <c r="C2784" s="101" t="s">
        <v>2545</v>
      </c>
      <c r="D2784" s="101" t="s">
        <v>139</v>
      </c>
      <c r="E2784" s="101" t="s">
        <v>185</v>
      </c>
      <c r="F2784" s="101" t="s">
        <v>119</v>
      </c>
      <c r="G2784" s="101" t="s">
        <v>5848</v>
      </c>
    </row>
    <row r="2785" spans="1:7">
      <c r="A2785" s="100">
        <v>2784</v>
      </c>
      <c r="B2785" s="101" t="s">
        <v>7993</v>
      </c>
      <c r="C2785" s="101" t="s">
        <v>7994</v>
      </c>
      <c r="D2785" s="101" t="s">
        <v>139</v>
      </c>
      <c r="E2785" s="101" t="s">
        <v>1020</v>
      </c>
      <c r="F2785" s="101" t="s">
        <v>119</v>
      </c>
      <c r="G2785" s="101" t="s">
        <v>10956</v>
      </c>
    </row>
    <row r="2786" spans="1:7">
      <c r="A2786" s="100">
        <v>2785</v>
      </c>
      <c r="B2786" s="101" t="s">
        <v>69</v>
      </c>
      <c r="C2786" s="101" t="s">
        <v>2546</v>
      </c>
      <c r="D2786" s="101" t="s">
        <v>139</v>
      </c>
      <c r="E2786" s="101" t="s">
        <v>181</v>
      </c>
      <c r="F2786" s="101" t="s">
        <v>119</v>
      </c>
      <c r="G2786" s="101" t="s">
        <v>5848</v>
      </c>
    </row>
    <row r="2787" spans="1:7">
      <c r="A2787" s="100">
        <v>2786</v>
      </c>
      <c r="B2787" s="101" t="s">
        <v>2547</v>
      </c>
      <c r="C2787" s="101" t="s">
        <v>2548</v>
      </c>
      <c r="D2787" s="101" t="s">
        <v>139</v>
      </c>
      <c r="E2787" s="101" t="s">
        <v>185</v>
      </c>
      <c r="F2787" s="101" t="s">
        <v>119</v>
      </c>
      <c r="G2787" s="101" t="s">
        <v>5848</v>
      </c>
    </row>
    <row r="2788" spans="1:7">
      <c r="A2788" s="100">
        <v>2787</v>
      </c>
      <c r="B2788" s="101" t="s">
        <v>7995</v>
      </c>
      <c r="C2788" s="101" t="s">
        <v>7996</v>
      </c>
      <c r="D2788" s="101" t="s">
        <v>143</v>
      </c>
      <c r="E2788" s="101" t="s">
        <v>3530</v>
      </c>
      <c r="F2788" s="101" t="s">
        <v>1063</v>
      </c>
      <c r="G2788" s="101" t="s">
        <v>10956</v>
      </c>
    </row>
    <row r="2789" spans="1:7">
      <c r="A2789" s="100">
        <v>2788</v>
      </c>
      <c r="B2789" s="101" t="s">
        <v>2549</v>
      </c>
      <c r="C2789" s="101" t="s">
        <v>2550</v>
      </c>
      <c r="D2789" s="101" t="s">
        <v>126</v>
      </c>
      <c r="E2789" s="101" t="s">
        <v>200</v>
      </c>
      <c r="F2789" s="101" t="s">
        <v>119</v>
      </c>
      <c r="G2789" s="101" t="s">
        <v>5848</v>
      </c>
    </row>
    <row r="2790" spans="1:7">
      <c r="A2790" s="100">
        <v>2789</v>
      </c>
      <c r="B2790" s="101" t="s">
        <v>7997</v>
      </c>
      <c r="C2790" s="101" t="s">
        <v>7998</v>
      </c>
      <c r="D2790" s="101" t="s">
        <v>117</v>
      </c>
      <c r="E2790" s="101" t="s">
        <v>1181</v>
      </c>
      <c r="F2790" s="101" t="s">
        <v>119</v>
      </c>
      <c r="G2790" s="101" t="s">
        <v>10956</v>
      </c>
    </row>
    <row r="2791" spans="1:7">
      <c r="A2791" s="100">
        <v>2790</v>
      </c>
      <c r="B2791" s="101" t="s">
        <v>7999</v>
      </c>
      <c r="C2791" s="101" t="s">
        <v>8000</v>
      </c>
      <c r="D2791" s="101" t="s">
        <v>117</v>
      </c>
      <c r="E2791" s="101" t="s">
        <v>3337</v>
      </c>
      <c r="F2791" s="101" t="s">
        <v>500</v>
      </c>
      <c r="G2791" s="101" t="s">
        <v>10956</v>
      </c>
    </row>
    <row r="2792" spans="1:7">
      <c r="A2792" s="100">
        <v>2791</v>
      </c>
      <c r="B2792" s="101" t="s">
        <v>2551</v>
      </c>
      <c r="C2792" s="101" t="s">
        <v>2552</v>
      </c>
      <c r="D2792" s="101" t="s">
        <v>139</v>
      </c>
      <c r="E2792" s="101" t="s">
        <v>185</v>
      </c>
      <c r="F2792" s="101" t="s">
        <v>119</v>
      </c>
      <c r="G2792" s="101" t="s">
        <v>5848</v>
      </c>
    </row>
    <row r="2793" spans="1:7">
      <c r="A2793" s="100">
        <v>2792</v>
      </c>
      <c r="B2793" s="101" t="s">
        <v>2553</v>
      </c>
      <c r="C2793" s="101" t="s">
        <v>2554</v>
      </c>
      <c r="D2793" s="101" t="s">
        <v>139</v>
      </c>
      <c r="E2793" s="101" t="s">
        <v>185</v>
      </c>
      <c r="F2793" s="101" t="s">
        <v>119</v>
      </c>
      <c r="G2793" s="101" t="s">
        <v>5848</v>
      </c>
    </row>
    <row r="2794" spans="1:7">
      <c r="A2794" s="100">
        <v>2793</v>
      </c>
      <c r="B2794" s="101" t="s">
        <v>2555</v>
      </c>
      <c r="C2794" s="101" t="s">
        <v>2556</v>
      </c>
      <c r="D2794" s="101" t="s">
        <v>151</v>
      </c>
      <c r="E2794" s="101" t="s">
        <v>2497</v>
      </c>
      <c r="F2794" s="101" t="s">
        <v>503</v>
      </c>
      <c r="G2794" s="101" t="s">
        <v>5848</v>
      </c>
    </row>
    <row r="2795" spans="1:7">
      <c r="A2795" s="100">
        <v>2794</v>
      </c>
      <c r="B2795" s="101" t="s">
        <v>8001</v>
      </c>
      <c r="C2795" s="101" t="s">
        <v>8002</v>
      </c>
      <c r="D2795" s="101" t="s">
        <v>165</v>
      </c>
      <c r="E2795" s="101" t="s">
        <v>4344</v>
      </c>
      <c r="F2795" s="101" t="s">
        <v>119</v>
      </c>
      <c r="G2795" s="101" t="s">
        <v>10956</v>
      </c>
    </row>
    <row r="2796" spans="1:7">
      <c r="A2796" s="100">
        <v>2795</v>
      </c>
      <c r="B2796" s="101" t="s">
        <v>8003</v>
      </c>
      <c r="C2796" s="101" t="s">
        <v>8004</v>
      </c>
      <c r="D2796" s="101" t="s">
        <v>117</v>
      </c>
      <c r="E2796" s="101" t="s">
        <v>2057</v>
      </c>
      <c r="F2796" s="101" t="s">
        <v>119</v>
      </c>
      <c r="G2796" s="101" t="s">
        <v>10956</v>
      </c>
    </row>
    <row r="2797" spans="1:7">
      <c r="A2797" s="100">
        <v>2796</v>
      </c>
      <c r="B2797" s="101" t="s">
        <v>2557</v>
      </c>
      <c r="C2797" s="101" t="s">
        <v>2558</v>
      </c>
      <c r="D2797" s="101" t="s">
        <v>139</v>
      </c>
      <c r="E2797" s="101" t="s">
        <v>690</v>
      </c>
      <c r="F2797" s="101" t="s">
        <v>119</v>
      </c>
      <c r="G2797" s="101" t="s">
        <v>5848</v>
      </c>
    </row>
    <row r="2798" spans="1:7">
      <c r="A2798" s="100">
        <v>2797</v>
      </c>
      <c r="B2798" s="101" t="s">
        <v>2559</v>
      </c>
      <c r="C2798" s="101" t="s">
        <v>2560</v>
      </c>
      <c r="D2798" s="101" t="s">
        <v>139</v>
      </c>
      <c r="E2798" s="101" t="s">
        <v>185</v>
      </c>
      <c r="F2798" s="101" t="s">
        <v>119</v>
      </c>
      <c r="G2798" s="101" t="s">
        <v>5848</v>
      </c>
    </row>
    <row r="2799" spans="1:7">
      <c r="A2799" s="100">
        <v>2798</v>
      </c>
      <c r="B2799" s="101" t="s">
        <v>2561</v>
      </c>
      <c r="C2799" s="101" t="s">
        <v>2562</v>
      </c>
      <c r="D2799" s="101" t="s">
        <v>122</v>
      </c>
      <c r="E2799" s="101" t="s">
        <v>436</v>
      </c>
      <c r="F2799" s="101" t="s">
        <v>119</v>
      </c>
      <c r="G2799" s="101" t="s">
        <v>5848</v>
      </c>
    </row>
    <row r="2800" spans="1:7">
      <c r="A2800" s="100">
        <v>2799</v>
      </c>
      <c r="B2800" s="101" t="s">
        <v>11314</v>
      </c>
      <c r="C2800" s="101" t="s">
        <v>11315</v>
      </c>
      <c r="D2800" s="101" t="s">
        <v>122</v>
      </c>
      <c r="E2800" s="101" t="s">
        <v>436</v>
      </c>
      <c r="F2800" s="101" t="s">
        <v>119</v>
      </c>
      <c r="G2800" s="101" t="s">
        <v>11834</v>
      </c>
    </row>
    <row r="2801" spans="1:7">
      <c r="A2801" s="100">
        <v>2800</v>
      </c>
      <c r="B2801" s="101" t="s">
        <v>2563</v>
      </c>
      <c r="C2801" s="101" t="s">
        <v>2564</v>
      </c>
      <c r="D2801" s="101" t="s">
        <v>122</v>
      </c>
      <c r="E2801" s="101" t="s">
        <v>1044</v>
      </c>
      <c r="F2801" s="101" t="s">
        <v>119</v>
      </c>
      <c r="G2801" s="101" t="s">
        <v>5848</v>
      </c>
    </row>
    <row r="2802" spans="1:7">
      <c r="A2802" s="100">
        <v>2801</v>
      </c>
      <c r="B2802" s="101" t="s">
        <v>8005</v>
      </c>
      <c r="C2802" s="101" t="s">
        <v>8006</v>
      </c>
      <c r="D2802" s="101" t="s">
        <v>165</v>
      </c>
      <c r="E2802" s="101" t="s">
        <v>4344</v>
      </c>
      <c r="F2802" s="101" t="s">
        <v>119</v>
      </c>
      <c r="G2802" s="101" t="s">
        <v>10956</v>
      </c>
    </row>
    <row r="2803" spans="1:7">
      <c r="A2803" s="100">
        <v>2802</v>
      </c>
      <c r="B2803" s="101" t="s">
        <v>2565</v>
      </c>
      <c r="C2803" s="101" t="s">
        <v>2566</v>
      </c>
      <c r="D2803" s="101" t="s">
        <v>165</v>
      </c>
      <c r="E2803" s="101" t="s">
        <v>2567</v>
      </c>
      <c r="F2803" s="101" t="s">
        <v>2074</v>
      </c>
      <c r="G2803" s="101" t="s">
        <v>5848</v>
      </c>
    </row>
    <row r="2804" spans="1:7">
      <c r="A2804" s="100">
        <v>2803</v>
      </c>
      <c r="B2804" s="101" t="s">
        <v>8007</v>
      </c>
      <c r="C2804" s="101" t="s">
        <v>8008</v>
      </c>
      <c r="D2804" s="101" t="s">
        <v>117</v>
      </c>
      <c r="E2804" s="101" t="s">
        <v>367</v>
      </c>
      <c r="F2804" s="101" t="s">
        <v>119</v>
      </c>
      <c r="G2804" s="101" t="s">
        <v>10956</v>
      </c>
    </row>
    <row r="2805" spans="1:7">
      <c r="A2805" s="100">
        <v>2804</v>
      </c>
      <c r="B2805" s="101" t="s">
        <v>2568</v>
      </c>
      <c r="C2805" s="101" t="s">
        <v>2569</v>
      </c>
      <c r="D2805" s="101" t="s">
        <v>165</v>
      </c>
      <c r="E2805" s="101" t="s">
        <v>1658</v>
      </c>
      <c r="F2805" s="101" t="s">
        <v>119</v>
      </c>
      <c r="G2805" s="101" t="s">
        <v>5848</v>
      </c>
    </row>
    <row r="2806" spans="1:7">
      <c r="A2806" s="100">
        <v>2805</v>
      </c>
      <c r="B2806" s="101" t="s">
        <v>2570</v>
      </c>
      <c r="C2806" s="101" t="s">
        <v>2571</v>
      </c>
      <c r="D2806" s="101" t="s">
        <v>122</v>
      </c>
      <c r="E2806" s="101" t="s">
        <v>377</v>
      </c>
      <c r="F2806" s="101" t="s">
        <v>119</v>
      </c>
      <c r="G2806" s="101" t="s">
        <v>5848</v>
      </c>
    </row>
    <row r="2807" spans="1:7">
      <c r="A2807" s="100">
        <v>2806</v>
      </c>
      <c r="B2807" s="101" t="s">
        <v>8009</v>
      </c>
      <c r="C2807" s="101" t="s">
        <v>8010</v>
      </c>
      <c r="D2807" s="101" t="s">
        <v>151</v>
      </c>
      <c r="E2807" s="101" t="s">
        <v>924</v>
      </c>
      <c r="F2807" s="101" t="s">
        <v>119</v>
      </c>
      <c r="G2807" s="101" t="s">
        <v>10956</v>
      </c>
    </row>
    <row r="2808" spans="1:7">
      <c r="A2808" s="100">
        <v>2807</v>
      </c>
      <c r="B2808" s="101" t="s">
        <v>2572</v>
      </c>
      <c r="C2808" s="101" t="s">
        <v>2573</v>
      </c>
      <c r="D2808" s="101" t="s">
        <v>165</v>
      </c>
      <c r="E2808" s="101" t="s">
        <v>1381</v>
      </c>
      <c r="F2808" s="101" t="s">
        <v>119</v>
      </c>
      <c r="G2808" s="101" t="s">
        <v>5848</v>
      </c>
    </row>
    <row r="2809" spans="1:7">
      <c r="A2809" s="100">
        <v>2808</v>
      </c>
      <c r="B2809" s="101" t="s">
        <v>2574</v>
      </c>
      <c r="C2809" s="101" t="s">
        <v>12843</v>
      </c>
      <c r="D2809" s="101" t="s">
        <v>151</v>
      </c>
      <c r="E2809" s="101" t="s">
        <v>1397</v>
      </c>
      <c r="F2809" s="101" t="s">
        <v>503</v>
      </c>
      <c r="G2809" s="101" t="s">
        <v>5848</v>
      </c>
    </row>
    <row r="2810" spans="1:7">
      <c r="A2810" s="100">
        <v>2809</v>
      </c>
      <c r="B2810" s="101" t="s">
        <v>2575</v>
      </c>
      <c r="C2810" s="101" t="s">
        <v>2576</v>
      </c>
      <c r="D2810" s="101" t="s">
        <v>139</v>
      </c>
      <c r="E2810" s="101" t="s">
        <v>178</v>
      </c>
      <c r="F2810" s="101" t="s">
        <v>119</v>
      </c>
      <c r="G2810" s="101" t="s">
        <v>5848</v>
      </c>
    </row>
    <row r="2811" spans="1:7">
      <c r="A2811" s="100">
        <v>2810</v>
      </c>
      <c r="B2811" s="101" t="s">
        <v>11316</v>
      </c>
      <c r="C2811" s="101" t="s">
        <v>11317</v>
      </c>
      <c r="D2811" s="101" t="s">
        <v>139</v>
      </c>
      <c r="E2811" s="101" t="s">
        <v>690</v>
      </c>
      <c r="F2811" s="101" t="s">
        <v>119</v>
      </c>
      <c r="G2811" s="101" t="s">
        <v>11834</v>
      </c>
    </row>
    <row r="2812" spans="1:7">
      <c r="A2812" s="100">
        <v>2811</v>
      </c>
      <c r="B2812" s="101" t="s">
        <v>2577</v>
      </c>
      <c r="C2812" s="101" t="s">
        <v>2578</v>
      </c>
      <c r="D2812" s="101" t="s">
        <v>139</v>
      </c>
      <c r="E2812" s="101" t="s">
        <v>185</v>
      </c>
      <c r="F2812" s="101" t="s">
        <v>119</v>
      </c>
      <c r="G2812" s="101" t="s">
        <v>5848</v>
      </c>
    </row>
    <row r="2813" spans="1:7">
      <c r="A2813" s="100">
        <v>2812</v>
      </c>
      <c r="B2813" s="101" t="s">
        <v>8011</v>
      </c>
      <c r="C2813" s="101" t="s">
        <v>8012</v>
      </c>
      <c r="D2813" s="101" t="s">
        <v>126</v>
      </c>
      <c r="E2813" s="101" t="s">
        <v>1102</v>
      </c>
      <c r="F2813" s="101" t="s">
        <v>188</v>
      </c>
      <c r="G2813" s="101" t="s">
        <v>10956</v>
      </c>
    </row>
    <row r="2814" spans="1:7">
      <c r="A2814" s="100">
        <v>2813</v>
      </c>
      <c r="B2814" s="101" t="s">
        <v>2579</v>
      </c>
      <c r="C2814" s="101" t="s">
        <v>2580</v>
      </c>
      <c r="D2814" s="101" t="s">
        <v>139</v>
      </c>
      <c r="E2814" s="101" t="s">
        <v>181</v>
      </c>
      <c r="F2814" s="101" t="s">
        <v>119</v>
      </c>
      <c r="G2814" s="101" t="s">
        <v>5848</v>
      </c>
    </row>
    <row r="2815" spans="1:7">
      <c r="A2815" s="100">
        <v>2814</v>
      </c>
      <c r="B2815" s="101" t="s">
        <v>8013</v>
      </c>
      <c r="C2815" s="101" t="s">
        <v>8014</v>
      </c>
      <c r="D2815" s="101" t="s">
        <v>117</v>
      </c>
      <c r="E2815" s="101" t="s">
        <v>1341</v>
      </c>
      <c r="F2815" s="101" t="s">
        <v>119</v>
      </c>
      <c r="G2815" s="101" t="s">
        <v>10956</v>
      </c>
    </row>
    <row r="2816" spans="1:7">
      <c r="A2816" s="100">
        <v>2815</v>
      </c>
      <c r="B2816" s="101" t="s">
        <v>8015</v>
      </c>
      <c r="C2816" s="101" t="s">
        <v>8016</v>
      </c>
      <c r="D2816" s="101" t="s">
        <v>139</v>
      </c>
      <c r="E2816" s="101" t="s">
        <v>258</v>
      </c>
      <c r="F2816" s="101" t="s">
        <v>119</v>
      </c>
      <c r="G2816" s="101" t="s">
        <v>10956</v>
      </c>
    </row>
    <row r="2817" spans="1:7">
      <c r="A2817" s="100">
        <v>2816</v>
      </c>
      <c r="B2817" s="101" t="s">
        <v>8017</v>
      </c>
      <c r="C2817" s="101" t="s">
        <v>8018</v>
      </c>
      <c r="D2817" s="101" t="s">
        <v>139</v>
      </c>
      <c r="E2817" s="101" t="s">
        <v>622</v>
      </c>
      <c r="F2817" s="101" t="s">
        <v>119</v>
      </c>
      <c r="G2817" s="101" t="s">
        <v>10956</v>
      </c>
    </row>
    <row r="2818" spans="1:7">
      <c r="A2818" s="100">
        <v>2817</v>
      </c>
      <c r="B2818" s="101" t="s">
        <v>8019</v>
      </c>
      <c r="C2818" s="101" t="s">
        <v>8020</v>
      </c>
      <c r="D2818" s="101" t="s">
        <v>126</v>
      </c>
      <c r="E2818" s="101" t="s">
        <v>159</v>
      </c>
      <c r="F2818" s="101" t="s">
        <v>119</v>
      </c>
      <c r="G2818" s="101" t="s">
        <v>10956</v>
      </c>
    </row>
    <row r="2819" spans="1:7">
      <c r="A2819" s="100">
        <v>2818</v>
      </c>
      <c r="B2819" s="101" t="s">
        <v>2581</v>
      </c>
      <c r="C2819" s="101" t="s">
        <v>2582</v>
      </c>
      <c r="D2819" s="101" t="s">
        <v>122</v>
      </c>
      <c r="E2819" s="101" t="s">
        <v>175</v>
      </c>
      <c r="F2819" s="101" t="s">
        <v>520</v>
      </c>
      <c r="G2819" s="101" t="s">
        <v>5848</v>
      </c>
    </row>
    <row r="2820" spans="1:7">
      <c r="A2820" s="100">
        <v>2819</v>
      </c>
      <c r="B2820" s="101" t="s">
        <v>12844</v>
      </c>
      <c r="C2820" s="101" t="s">
        <v>12845</v>
      </c>
      <c r="D2820" s="101" t="s">
        <v>139</v>
      </c>
      <c r="E2820" s="101" t="s">
        <v>1020</v>
      </c>
      <c r="F2820" s="101" t="s">
        <v>119</v>
      </c>
      <c r="G2820" s="101" t="s">
        <v>11834</v>
      </c>
    </row>
    <row r="2821" spans="1:7">
      <c r="A2821" s="100">
        <v>2820</v>
      </c>
      <c r="B2821" s="101" t="s">
        <v>12846</v>
      </c>
      <c r="C2821" s="101" t="s">
        <v>12847</v>
      </c>
      <c r="D2821" s="101" t="s">
        <v>143</v>
      </c>
      <c r="E2821" s="101" t="s">
        <v>586</v>
      </c>
      <c r="F2821" s="101" t="s">
        <v>119</v>
      </c>
      <c r="G2821" s="101" t="s">
        <v>10956</v>
      </c>
    </row>
    <row r="2822" spans="1:7">
      <c r="A2822" s="100">
        <v>2821</v>
      </c>
      <c r="B2822" s="101" t="s">
        <v>2583</v>
      </c>
      <c r="C2822" s="101" t="s">
        <v>2584</v>
      </c>
      <c r="D2822" s="101" t="s">
        <v>151</v>
      </c>
      <c r="E2822" s="101" t="s">
        <v>1414</v>
      </c>
      <c r="F2822" s="101" t="s">
        <v>119</v>
      </c>
      <c r="G2822" s="101" t="s">
        <v>5848</v>
      </c>
    </row>
    <row r="2823" spans="1:7">
      <c r="A2823" s="100">
        <v>2822</v>
      </c>
      <c r="B2823" s="101" t="s">
        <v>2585</v>
      </c>
      <c r="C2823" s="101" t="s">
        <v>2586</v>
      </c>
      <c r="D2823" s="101" t="s">
        <v>234</v>
      </c>
      <c r="E2823" s="101" t="s">
        <v>248</v>
      </c>
      <c r="F2823" s="101" t="s">
        <v>188</v>
      </c>
      <c r="G2823" s="101" t="s">
        <v>5848</v>
      </c>
    </row>
    <row r="2824" spans="1:7">
      <c r="A2824" s="100">
        <v>2823</v>
      </c>
      <c r="B2824" s="101" t="s">
        <v>2587</v>
      </c>
      <c r="C2824" s="101" t="s">
        <v>2588</v>
      </c>
      <c r="D2824" s="101" t="s">
        <v>122</v>
      </c>
      <c r="E2824" s="101" t="s">
        <v>436</v>
      </c>
      <c r="F2824" s="101" t="s">
        <v>119</v>
      </c>
      <c r="G2824" s="101" t="s">
        <v>5848</v>
      </c>
    </row>
    <row r="2825" spans="1:7">
      <c r="A2825" s="100">
        <v>2824</v>
      </c>
      <c r="B2825" s="101" t="s">
        <v>12848</v>
      </c>
      <c r="C2825" s="101" t="s">
        <v>12849</v>
      </c>
      <c r="D2825" s="101" t="s">
        <v>122</v>
      </c>
      <c r="E2825" s="101" t="s">
        <v>436</v>
      </c>
      <c r="F2825" s="101" t="s">
        <v>119</v>
      </c>
      <c r="G2825" s="101" t="s">
        <v>10956</v>
      </c>
    </row>
    <row r="2826" spans="1:7">
      <c r="A2826" s="100">
        <v>2825</v>
      </c>
      <c r="B2826" s="101" t="s">
        <v>8021</v>
      </c>
      <c r="C2826" s="101" t="s">
        <v>8022</v>
      </c>
      <c r="D2826" s="101" t="s">
        <v>165</v>
      </c>
      <c r="E2826" s="101" t="s">
        <v>1285</v>
      </c>
      <c r="F2826" s="101" t="s">
        <v>119</v>
      </c>
      <c r="G2826" s="101" t="s">
        <v>10956</v>
      </c>
    </row>
    <row r="2827" spans="1:7">
      <c r="A2827" s="100">
        <v>2826</v>
      </c>
      <c r="B2827" s="101" t="s">
        <v>2589</v>
      </c>
      <c r="C2827" s="101" t="s">
        <v>2590</v>
      </c>
      <c r="D2827" s="101" t="s">
        <v>165</v>
      </c>
      <c r="E2827" s="101" t="s">
        <v>255</v>
      </c>
      <c r="F2827" s="101" t="s">
        <v>119</v>
      </c>
      <c r="G2827" s="101" t="s">
        <v>5848</v>
      </c>
    </row>
    <row r="2828" spans="1:7">
      <c r="A2828" s="100">
        <v>2827</v>
      </c>
      <c r="B2828" s="101" t="s">
        <v>2591</v>
      </c>
      <c r="C2828" s="101" t="s">
        <v>2592</v>
      </c>
      <c r="D2828" s="101" t="s">
        <v>151</v>
      </c>
      <c r="E2828" s="101" t="s">
        <v>1572</v>
      </c>
      <c r="F2828" s="101" t="s">
        <v>119</v>
      </c>
      <c r="G2828" s="101" t="s">
        <v>5848</v>
      </c>
    </row>
    <row r="2829" spans="1:7">
      <c r="A2829" s="100">
        <v>2828</v>
      </c>
      <c r="B2829" s="101" t="s">
        <v>2593</v>
      </c>
      <c r="C2829" s="101" t="s">
        <v>12850</v>
      </c>
      <c r="D2829" s="101" t="s">
        <v>122</v>
      </c>
      <c r="E2829" s="101" t="s">
        <v>363</v>
      </c>
      <c r="F2829" s="101" t="s">
        <v>119</v>
      </c>
      <c r="G2829" s="101" t="s">
        <v>5848</v>
      </c>
    </row>
    <row r="2830" spans="1:7">
      <c r="A2830" s="100">
        <v>2829</v>
      </c>
      <c r="B2830" s="101" t="s">
        <v>8023</v>
      </c>
      <c r="C2830" s="101" t="s">
        <v>8024</v>
      </c>
      <c r="D2830" s="101" t="s">
        <v>151</v>
      </c>
      <c r="E2830" s="101" t="s">
        <v>571</v>
      </c>
      <c r="F2830" s="101" t="s">
        <v>119</v>
      </c>
      <c r="G2830" s="101" t="s">
        <v>10956</v>
      </c>
    </row>
    <row r="2831" spans="1:7">
      <c r="A2831" s="100">
        <v>2830</v>
      </c>
      <c r="B2831" s="101" t="s">
        <v>2594</v>
      </c>
      <c r="C2831" s="101" t="s">
        <v>2595</v>
      </c>
      <c r="D2831" s="101" t="s">
        <v>151</v>
      </c>
      <c r="E2831" s="101" t="s">
        <v>2596</v>
      </c>
      <c r="F2831" s="101" t="s">
        <v>119</v>
      </c>
      <c r="G2831" s="101" t="s">
        <v>5848</v>
      </c>
    </row>
    <row r="2832" spans="1:7">
      <c r="A2832" s="100">
        <v>2831</v>
      </c>
      <c r="B2832" s="101" t="s">
        <v>8025</v>
      </c>
      <c r="C2832" s="101" t="s">
        <v>8026</v>
      </c>
      <c r="D2832" s="101" t="s">
        <v>151</v>
      </c>
      <c r="E2832" s="101" t="s">
        <v>1572</v>
      </c>
      <c r="F2832" s="101" t="s">
        <v>188</v>
      </c>
      <c r="G2832" s="101" t="s">
        <v>10956</v>
      </c>
    </row>
    <row r="2833" spans="1:7">
      <c r="A2833" s="100">
        <v>2832</v>
      </c>
      <c r="B2833" s="101" t="s">
        <v>8027</v>
      </c>
      <c r="C2833" s="101" t="s">
        <v>12851</v>
      </c>
      <c r="D2833" s="101" t="s">
        <v>117</v>
      </c>
      <c r="E2833" s="101" t="s">
        <v>448</v>
      </c>
      <c r="F2833" s="101" t="s">
        <v>119</v>
      </c>
      <c r="G2833" s="101" t="s">
        <v>10956</v>
      </c>
    </row>
    <row r="2834" spans="1:7">
      <c r="A2834" s="100">
        <v>2833</v>
      </c>
      <c r="B2834" s="101" t="s">
        <v>8028</v>
      </c>
      <c r="C2834" s="101" t="s">
        <v>8029</v>
      </c>
      <c r="D2834" s="101" t="s">
        <v>143</v>
      </c>
      <c r="E2834" s="101" t="s">
        <v>144</v>
      </c>
      <c r="F2834" s="101" t="s">
        <v>188</v>
      </c>
      <c r="G2834" s="101" t="s">
        <v>10956</v>
      </c>
    </row>
    <row r="2835" spans="1:7">
      <c r="A2835" s="100">
        <v>2834</v>
      </c>
      <c r="B2835" s="101" t="s">
        <v>8030</v>
      </c>
      <c r="C2835" s="101" t="s">
        <v>8031</v>
      </c>
      <c r="D2835" s="101" t="s">
        <v>126</v>
      </c>
      <c r="E2835" s="101" t="s">
        <v>701</v>
      </c>
      <c r="F2835" s="101" t="s">
        <v>119</v>
      </c>
      <c r="G2835" s="101" t="s">
        <v>10956</v>
      </c>
    </row>
    <row r="2836" spans="1:7">
      <c r="A2836" s="100">
        <v>2835</v>
      </c>
      <c r="B2836" s="101" t="s">
        <v>8032</v>
      </c>
      <c r="C2836" s="101" t="s">
        <v>8033</v>
      </c>
      <c r="D2836" s="101" t="s">
        <v>165</v>
      </c>
      <c r="E2836" s="101" t="s">
        <v>1285</v>
      </c>
      <c r="F2836" s="101" t="s">
        <v>119</v>
      </c>
      <c r="G2836" s="101" t="s">
        <v>10956</v>
      </c>
    </row>
    <row r="2837" spans="1:7">
      <c r="A2837" s="100">
        <v>2836</v>
      </c>
      <c r="B2837" s="101" t="s">
        <v>8034</v>
      </c>
      <c r="C2837" s="101" t="s">
        <v>8035</v>
      </c>
      <c r="D2837" s="101" t="s">
        <v>139</v>
      </c>
      <c r="E2837" s="101" t="s">
        <v>592</v>
      </c>
      <c r="F2837" s="101" t="s">
        <v>119</v>
      </c>
      <c r="G2837" s="101" t="s">
        <v>10956</v>
      </c>
    </row>
    <row r="2838" spans="1:7">
      <c r="A2838" s="100">
        <v>2837</v>
      </c>
      <c r="B2838" s="101" t="s">
        <v>8036</v>
      </c>
      <c r="C2838" s="101" t="s">
        <v>8037</v>
      </c>
      <c r="D2838" s="101" t="s">
        <v>139</v>
      </c>
      <c r="E2838" s="101" t="s">
        <v>258</v>
      </c>
      <c r="F2838" s="101" t="s">
        <v>119</v>
      </c>
      <c r="G2838" s="101" t="s">
        <v>10956</v>
      </c>
    </row>
    <row r="2839" spans="1:7">
      <c r="A2839" s="100">
        <v>2838</v>
      </c>
      <c r="B2839" s="101" t="s">
        <v>2597</v>
      </c>
      <c r="C2839" s="101" t="s">
        <v>2598</v>
      </c>
      <c r="D2839" s="101" t="s">
        <v>143</v>
      </c>
      <c r="E2839" s="101" t="s">
        <v>327</v>
      </c>
      <c r="F2839" s="101" t="s">
        <v>119</v>
      </c>
      <c r="G2839" s="101" t="s">
        <v>5848</v>
      </c>
    </row>
    <row r="2840" spans="1:7">
      <c r="A2840" s="100">
        <v>2839</v>
      </c>
      <c r="B2840" s="101" t="s">
        <v>8038</v>
      </c>
      <c r="C2840" s="101" t="s">
        <v>8039</v>
      </c>
      <c r="D2840" s="101" t="s">
        <v>151</v>
      </c>
      <c r="E2840" s="101" t="s">
        <v>169</v>
      </c>
      <c r="F2840" s="101" t="s">
        <v>119</v>
      </c>
      <c r="G2840" s="101" t="s">
        <v>10956</v>
      </c>
    </row>
    <row r="2841" spans="1:7">
      <c r="A2841" s="100">
        <v>2840</v>
      </c>
      <c r="B2841" s="101" t="s">
        <v>2599</v>
      </c>
      <c r="C2841" s="101" t="s">
        <v>2600</v>
      </c>
      <c r="D2841" s="101" t="s">
        <v>126</v>
      </c>
      <c r="E2841" s="101" t="s">
        <v>358</v>
      </c>
      <c r="F2841" s="101" t="s">
        <v>119</v>
      </c>
      <c r="G2841" s="101" t="s">
        <v>5848</v>
      </c>
    </row>
    <row r="2842" spans="1:7">
      <c r="A2842" s="100">
        <v>2841</v>
      </c>
      <c r="B2842" s="101" t="s">
        <v>2601</v>
      </c>
      <c r="C2842" s="101" t="s">
        <v>2602</v>
      </c>
      <c r="D2842" s="101" t="s">
        <v>126</v>
      </c>
      <c r="E2842" s="101" t="s">
        <v>1102</v>
      </c>
      <c r="F2842" s="101" t="s">
        <v>119</v>
      </c>
      <c r="G2842" s="101" t="s">
        <v>5848</v>
      </c>
    </row>
    <row r="2843" spans="1:7">
      <c r="A2843" s="100">
        <v>2842</v>
      </c>
      <c r="B2843" s="101" t="s">
        <v>8040</v>
      </c>
      <c r="C2843" s="101" t="s">
        <v>8041</v>
      </c>
      <c r="D2843" s="101" t="s">
        <v>126</v>
      </c>
      <c r="E2843" s="101" t="s">
        <v>245</v>
      </c>
      <c r="F2843" s="101" t="s">
        <v>119</v>
      </c>
      <c r="G2843" s="101" t="s">
        <v>10956</v>
      </c>
    </row>
    <row r="2844" spans="1:7">
      <c r="A2844" s="100">
        <v>2843</v>
      </c>
      <c r="B2844" s="101" t="s">
        <v>2603</v>
      </c>
      <c r="C2844" s="101" t="s">
        <v>2604</v>
      </c>
      <c r="D2844" s="101" t="s">
        <v>143</v>
      </c>
      <c r="E2844" s="101" t="s">
        <v>728</v>
      </c>
      <c r="F2844" s="101" t="s">
        <v>119</v>
      </c>
      <c r="G2844" s="101" t="s">
        <v>5848</v>
      </c>
    </row>
    <row r="2845" spans="1:7">
      <c r="A2845" s="100">
        <v>2844</v>
      </c>
      <c r="B2845" s="101" t="s">
        <v>2605</v>
      </c>
      <c r="C2845" s="101" t="s">
        <v>2606</v>
      </c>
      <c r="D2845" s="101" t="s">
        <v>122</v>
      </c>
      <c r="E2845" s="101" t="s">
        <v>135</v>
      </c>
      <c r="F2845" s="101" t="s">
        <v>119</v>
      </c>
      <c r="G2845" s="101" t="s">
        <v>5848</v>
      </c>
    </row>
    <row r="2846" spans="1:7">
      <c r="A2846" s="100">
        <v>2845</v>
      </c>
      <c r="B2846" s="101" t="s">
        <v>2607</v>
      </c>
      <c r="C2846" s="101" t="s">
        <v>2608</v>
      </c>
      <c r="D2846" s="101" t="s">
        <v>139</v>
      </c>
      <c r="E2846" s="101" t="s">
        <v>185</v>
      </c>
      <c r="F2846" s="101" t="s">
        <v>119</v>
      </c>
      <c r="G2846" s="101" t="s">
        <v>5848</v>
      </c>
    </row>
    <row r="2847" spans="1:7">
      <c r="A2847" s="100">
        <v>2846</v>
      </c>
      <c r="B2847" s="101" t="s">
        <v>2609</v>
      </c>
      <c r="C2847" s="101" t="s">
        <v>2610</v>
      </c>
      <c r="D2847" s="101" t="s">
        <v>139</v>
      </c>
      <c r="E2847" s="101" t="s">
        <v>185</v>
      </c>
      <c r="F2847" s="101" t="s">
        <v>119</v>
      </c>
      <c r="G2847" s="101" t="s">
        <v>5848</v>
      </c>
    </row>
    <row r="2848" spans="1:7">
      <c r="A2848" s="100">
        <v>2847</v>
      </c>
      <c r="B2848" s="101" t="s">
        <v>11318</v>
      </c>
      <c r="C2848" s="101" t="s">
        <v>11319</v>
      </c>
      <c r="D2848" s="101" t="s">
        <v>143</v>
      </c>
      <c r="E2848" s="101" t="s">
        <v>144</v>
      </c>
      <c r="F2848" s="101" t="s">
        <v>188</v>
      </c>
      <c r="G2848" s="101" t="s">
        <v>10956</v>
      </c>
    </row>
    <row r="2849" spans="1:7">
      <c r="A2849" s="100">
        <v>2848</v>
      </c>
      <c r="B2849" s="101" t="s">
        <v>8042</v>
      </c>
      <c r="C2849" s="101" t="s">
        <v>8043</v>
      </c>
      <c r="D2849" s="101" t="s">
        <v>126</v>
      </c>
      <c r="E2849" s="101" t="s">
        <v>200</v>
      </c>
      <c r="F2849" s="101" t="s">
        <v>119</v>
      </c>
      <c r="G2849" s="101" t="s">
        <v>10956</v>
      </c>
    </row>
    <row r="2850" spans="1:7">
      <c r="A2850" s="100">
        <v>2849</v>
      </c>
      <c r="B2850" s="101" t="s">
        <v>12852</v>
      </c>
      <c r="C2850" s="101" t="s">
        <v>12853</v>
      </c>
      <c r="D2850" s="101" t="s">
        <v>139</v>
      </c>
      <c r="E2850" s="101" t="s">
        <v>940</v>
      </c>
      <c r="F2850" s="101" t="s">
        <v>119</v>
      </c>
      <c r="G2850" s="101" t="s">
        <v>5848</v>
      </c>
    </row>
    <row r="2851" spans="1:7">
      <c r="A2851" s="100">
        <v>2850</v>
      </c>
      <c r="B2851" s="101" t="s">
        <v>2611</v>
      </c>
      <c r="C2851" s="101" t="s">
        <v>2612</v>
      </c>
      <c r="D2851" s="101" t="s">
        <v>117</v>
      </c>
      <c r="E2851" s="101" t="s">
        <v>2613</v>
      </c>
      <c r="F2851" s="101" t="s">
        <v>119</v>
      </c>
      <c r="G2851" s="101" t="s">
        <v>5848</v>
      </c>
    </row>
    <row r="2852" spans="1:7">
      <c r="A2852" s="100">
        <v>2851</v>
      </c>
      <c r="B2852" s="101" t="s">
        <v>2614</v>
      </c>
      <c r="C2852" s="101" t="s">
        <v>2615</v>
      </c>
      <c r="D2852" s="101" t="s">
        <v>139</v>
      </c>
      <c r="E2852" s="101" t="s">
        <v>185</v>
      </c>
      <c r="F2852" s="101" t="s">
        <v>119</v>
      </c>
      <c r="G2852" s="101" t="s">
        <v>5848</v>
      </c>
    </row>
    <row r="2853" spans="1:7">
      <c r="A2853" s="100">
        <v>2852</v>
      </c>
      <c r="B2853" s="101" t="s">
        <v>2616</v>
      </c>
      <c r="C2853" s="101" t="s">
        <v>2617</v>
      </c>
      <c r="D2853" s="101" t="s">
        <v>139</v>
      </c>
      <c r="E2853" s="101" t="s">
        <v>690</v>
      </c>
      <c r="F2853" s="101" t="s">
        <v>119</v>
      </c>
      <c r="G2853" s="101" t="s">
        <v>5848</v>
      </c>
    </row>
    <row r="2854" spans="1:7">
      <c r="A2854" s="100">
        <v>2853</v>
      </c>
      <c r="B2854" s="101" t="s">
        <v>2618</v>
      </c>
      <c r="C2854" s="101" t="s">
        <v>12854</v>
      </c>
      <c r="D2854" s="101" t="s">
        <v>126</v>
      </c>
      <c r="E2854" s="101" t="s">
        <v>159</v>
      </c>
      <c r="F2854" s="101" t="s">
        <v>119</v>
      </c>
      <c r="G2854" s="101" t="s">
        <v>5848</v>
      </c>
    </row>
    <row r="2855" spans="1:7">
      <c r="A2855" s="100">
        <v>2854</v>
      </c>
      <c r="B2855" s="101" t="s">
        <v>2619</v>
      </c>
      <c r="C2855" s="101" t="s">
        <v>2620</v>
      </c>
      <c r="D2855" s="101" t="s">
        <v>139</v>
      </c>
      <c r="E2855" s="101" t="s">
        <v>273</v>
      </c>
      <c r="F2855" s="101" t="s">
        <v>119</v>
      </c>
      <c r="G2855" s="101" t="s">
        <v>5848</v>
      </c>
    </row>
    <row r="2856" spans="1:7">
      <c r="A2856" s="100">
        <v>2855</v>
      </c>
      <c r="B2856" s="101" t="s">
        <v>2621</v>
      </c>
      <c r="C2856" s="101" t="s">
        <v>2622</v>
      </c>
      <c r="D2856" s="101" t="s">
        <v>139</v>
      </c>
      <c r="E2856" s="101" t="s">
        <v>273</v>
      </c>
      <c r="F2856" s="101" t="s">
        <v>119</v>
      </c>
      <c r="G2856" s="101" t="s">
        <v>5848</v>
      </c>
    </row>
    <row r="2857" spans="1:7">
      <c r="A2857" s="100">
        <v>2856</v>
      </c>
      <c r="B2857" s="101" t="s">
        <v>11320</v>
      </c>
      <c r="C2857" s="101" t="s">
        <v>12855</v>
      </c>
      <c r="D2857" s="101" t="s">
        <v>126</v>
      </c>
      <c r="E2857" s="101" t="s">
        <v>159</v>
      </c>
      <c r="F2857" s="101" t="s">
        <v>119</v>
      </c>
      <c r="G2857" s="101" t="s">
        <v>11834</v>
      </c>
    </row>
    <row r="2858" spans="1:7">
      <c r="A2858" s="100">
        <v>2857</v>
      </c>
      <c r="B2858" s="101" t="s">
        <v>2623</v>
      </c>
      <c r="C2858" s="101" t="s">
        <v>2624</v>
      </c>
      <c r="D2858" s="101" t="s">
        <v>139</v>
      </c>
      <c r="E2858" s="101" t="s">
        <v>1290</v>
      </c>
      <c r="F2858" s="101" t="s">
        <v>119</v>
      </c>
      <c r="G2858" s="101" t="s">
        <v>5848</v>
      </c>
    </row>
    <row r="2859" spans="1:7">
      <c r="A2859" s="100">
        <v>2858</v>
      </c>
      <c r="B2859" s="101" t="s">
        <v>2625</v>
      </c>
      <c r="C2859" s="101" t="s">
        <v>2626</v>
      </c>
      <c r="D2859" s="101" t="s">
        <v>126</v>
      </c>
      <c r="E2859" s="101" t="s">
        <v>1260</v>
      </c>
      <c r="F2859" s="101" t="s">
        <v>119</v>
      </c>
      <c r="G2859" s="101" t="s">
        <v>5848</v>
      </c>
    </row>
    <row r="2860" spans="1:7">
      <c r="A2860" s="100">
        <v>2859</v>
      </c>
      <c r="B2860" s="101" t="s">
        <v>8044</v>
      </c>
      <c r="C2860" s="101" t="s">
        <v>8045</v>
      </c>
      <c r="D2860" s="101" t="s">
        <v>143</v>
      </c>
      <c r="E2860" s="101" t="s">
        <v>144</v>
      </c>
      <c r="F2860" s="101" t="s">
        <v>188</v>
      </c>
      <c r="G2860" s="101" t="s">
        <v>10956</v>
      </c>
    </row>
    <row r="2861" spans="1:7">
      <c r="A2861" s="100">
        <v>2860</v>
      </c>
      <c r="B2861" s="101" t="s">
        <v>12856</v>
      </c>
      <c r="C2861" s="101" t="s">
        <v>12857</v>
      </c>
      <c r="D2861" s="101" t="s">
        <v>165</v>
      </c>
      <c r="E2861" s="101" t="s">
        <v>285</v>
      </c>
      <c r="F2861" s="101" t="s">
        <v>119</v>
      </c>
      <c r="G2861" s="101" t="s">
        <v>10956</v>
      </c>
    </row>
    <row r="2862" spans="1:7">
      <c r="A2862" s="100">
        <v>2861</v>
      </c>
      <c r="B2862" s="101" t="s">
        <v>2627</v>
      </c>
      <c r="C2862" s="101" t="s">
        <v>2628</v>
      </c>
      <c r="D2862" s="101" t="s">
        <v>165</v>
      </c>
      <c r="E2862" s="101" t="s">
        <v>194</v>
      </c>
      <c r="F2862" s="101" t="s">
        <v>119</v>
      </c>
      <c r="G2862" s="101" t="s">
        <v>5848</v>
      </c>
    </row>
    <row r="2863" spans="1:7">
      <c r="A2863" s="100">
        <v>2862</v>
      </c>
      <c r="B2863" s="101" t="s">
        <v>12858</v>
      </c>
      <c r="C2863" s="101" t="s">
        <v>12859</v>
      </c>
      <c r="D2863" s="101" t="s">
        <v>139</v>
      </c>
      <c r="E2863" s="101" t="s">
        <v>354</v>
      </c>
      <c r="F2863" s="101" t="s">
        <v>119</v>
      </c>
      <c r="G2863" s="101" t="s">
        <v>5848</v>
      </c>
    </row>
    <row r="2864" spans="1:7">
      <c r="A2864" s="100">
        <v>2863</v>
      </c>
      <c r="B2864" s="101" t="s">
        <v>2629</v>
      </c>
      <c r="C2864" s="101" t="s">
        <v>2630</v>
      </c>
      <c r="D2864" s="101" t="s">
        <v>151</v>
      </c>
      <c r="E2864" s="101" t="s">
        <v>2631</v>
      </c>
      <c r="F2864" s="101" t="s">
        <v>119</v>
      </c>
      <c r="G2864" s="101" t="s">
        <v>5848</v>
      </c>
    </row>
    <row r="2865" spans="1:7">
      <c r="A2865" s="100">
        <v>2864</v>
      </c>
      <c r="B2865" s="101" t="s">
        <v>8046</v>
      </c>
      <c r="C2865" s="101" t="s">
        <v>8047</v>
      </c>
      <c r="D2865" s="101" t="s">
        <v>117</v>
      </c>
      <c r="E2865" s="101" t="s">
        <v>118</v>
      </c>
      <c r="F2865" s="101" t="s">
        <v>119</v>
      </c>
      <c r="G2865" s="101" t="s">
        <v>10956</v>
      </c>
    </row>
    <row r="2866" spans="1:7">
      <c r="A2866" s="100">
        <v>2865</v>
      </c>
      <c r="B2866" s="101" t="s">
        <v>2632</v>
      </c>
      <c r="C2866" s="101" t="s">
        <v>2633</v>
      </c>
      <c r="D2866" s="101" t="s">
        <v>117</v>
      </c>
      <c r="E2866" s="101" t="s">
        <v>367</v>
      </c>
      <c r="F2866" s="101" t="s">
        <v>119</v>
      </c>
      <c r="G2866" s="101" t="s">
        <v>5848</v>
      </c>
    </row>
    <row r="2867" spans="1:7">
      <c r="A2867" s="100">
        <v>2866</v>
      </c>
      <c r="B2867" s="101" t="s">
        <v>11321</v>
      </c>
      <c r="C2867" s="101" t="s">
        <v>11322</v>
      </c>
      <c r="D2867" s="101" t="s">
        <v>165</v>
      </c>
      <c r="E2867" s="101" t="s">
        <v>1285</v>
      </c>
      <c r="F2867" s="101" t="s">
        <v>119</v>
      </c>
      <c r="G2867" s="101" t="s">
        <v>11834</v>
      </c>
    </row>
    <row r="2868" spans="1:7">
      <c r="A2868" s="100">
        <v>2867</v>
      </c>
      <c r="B2868" s="101" t="s">
        <v>2634</v>
      </c>
      <c r="C2868" s="101" t="s">
        <v>2635</v>
      </c>
      <c r="D2868" s="101" t="s">
        <v>126</v>
      </c>
      <c r="E2868" s="101" t="s">
        <v>358</v>
      </c>
      <c r="F2868" s="101" t="s">
        <v>119</v>
      </c>
      <c r="G2868" s="101" t="s">
        <v>5848</v>
      </c>
    </row>
    <row r="2869" spans="1:7">
      <c r="A2869" s="100">
        <v>2868</v>
      </c>
      <c r="B2869" s="101" t="s">
        <v>12860</v>
      </c>
      <c r="C2869" s="101" t="s">
        <v>12861</v>
      </c>
      <c r="D2869" s="101" t="s">
        <v>139</v>
      </c>
      <c r="E2869" s="101" t="s">
        <v>140</v>
      </c>
      <c r="F2869" s="101" t="s">
        <v>119</v>
      </c>
      <c r="G2869" s="101" t="s">
        <v>10956</v>
      </c>
    </row>
    <row r="2870" spans="1:7">
      <c r="A2870" s="100">
        <v>2869</v>
      </c>
      <c r="B2870" s="101" t="s">
        <v>2636</v>
      </c>
      <c r="C2870" s="101" t="s">
        <v>2637</v>
      </c>
      <c r="D2870" s="101" t="s">
        <v>165</v>
      </c>
      <c r="E2870" s="101" t="s">
        <v>255</v>
      </c>
      <c r="F2870" s="101" t="s">
        <v>119</v>
      </c>
      <c r="G2870" s="101" t="s">
        <v>5848</v>
      </c>
    </row>
    <row r="2871" spans="1:7">
      <c r="A2871" s="100">
        <v>2870</v>
      </c>
      <c r="B2871" s="101" t="s">
        <v>2638</v>
      </c>
      <c r="C2871" s="101" t="s">
        <v>2639</v>
      </c>
      <c r="D2871" s="101" t="s">
        <v>139</v>
      </c>
      <c r="E2871" s="101" t="s">
        <v>185</v>
      </c>
      <c r="F2871" s="101" t="s">
        <v>119</v>
      </c>
      <c r="G2871" s="101" t="s">
        <v>5848</v>
      </c>
    </row>
    <row r="2872" spans="1:7">
      <c r="A2872" s="100">
        <v>2871</v>
      </c>
      <c r="B2872" s="101" t="s">
        <v>2640</v>
      </c>
      <c r="C2872" s="101" t="s">
        <v>12862</v>
      </c>
      <c r="D2872" s="101" t="s">
        <v>122</v>
      </c>
      <c r="E2872" s="101" t="s">
        <v>347</v>
      </c>
      <c r="F2872" s="101" t="s">
        <v>119</v>
      </c>
      <c r="G2872" s="101" t="s">
        <v>5848</v>
      </c>
    </row>
    <row r="2873" spans="1:7">
      <c r="A2873" s="100">
        <v>2872</v>
      </c>
      <c r="B2873" s="101" t="s">
        <v>12863</v>
      </c>
      <c r="C2873" s="101" t="s">
        <v>12864</v>
      </c>
      <c r="D2873" s="101" t="s">
        <v>117</v>
      </c>
      <c r="E2873" s="101" t="s">
        <v>1341</v>
      </c>
      <c r="F2873" s="101" t="s">
        <v>188</v>
      </c>
      <c r="G2873" s="101" t="s">
        <v>10956</v>
      </c>
    </row>
    <row r="2874" spans="1:7">
      <c r="A2874" s="100">
        <v>2873</v>
      </c>
      <c r="B2874" s="101" t="s">
        <v>8048</v>
      </c>
      <c r="C2874" s="101" t="s">
        <v>8049</v>
      </c>
      <c r="D2874" s="101" t="s">
        <v>126</v>
      </c>
      <c r="E2874" s="101" t="s">
        <v>4012</v>
      </c>
      <c r="F2874" s="101" t="s">
        <v>119</v>
      </c>
      <c r="G2874" s="101" t="s">
        <v>10956</v>
      </c>
    </row>
    <row r="2875" spans="1:7">
      <c r="A2875" s="100">
        <v>2874</v>
      </c>
      <c r="B2875" s="101" t="s">
        <v>8050</v>
      </c>
      <c r="C2875" s="101" t="s">
        <v>8051</v>
      </c>
      <c r="D2875" s="101" t="s">
        <v>126</v>
      </c>
      <c r="E2875" s="101" t="s">
        <v>200</v>
      </c>
      <c r="F2875" s="101" t="s">
        <v>119</v>
      </c>
      <c r="G2875" s="101" t="s">
        <v>10956</v>
      </c>
    </row>
    <row r="2876" spans="1:7">
      <c r="A2876" s="100">
        <v>2875</v>
      </c>
      <c r="B2876" s="101" t="s">
        <v>8052</v>
      </c>
      <c r="C2876" s="101" t="s">
        <v>8053</v>
      </c>
      <c r="D2876" s="101" t="s">
        <v>165</v>
      </c>
      <c r="E2876" s="101" t="s">
        <v>417</v>
      </c>
      <c r="F2876" s="101" t="s">
        <v>119</v>
      </c>
      <c r="G2876" s="101" t="s">
        <v>10956</v>
      </c>
    </row>
    <row r="2877" spans="1:7">
      <c r="A2877" s="100">
        <v>2876</v>
      </c>
      <c r="B2877" s="101" t="s">
        <v>12865</v>
      </c>
      <c r="C2877" s="101" t="s">
        <v>12866</v>
      </c>
      <c r="D2877" s="101" t="s">
        <v>165</v>
      </c>
      <c r="E2877" s="101" t="s">
        <v>417</v>
      </c>
      <c r="F2877" s="101" t="s">
        <v>119</v>
      </c>
      <c r="G2877" s="101" t="s">
        <v>10956</v>
      </c>
    </row>
    <row r="2878" spans="1:7">
      <c r="A2878" s="100">
        <v>2877</v>
      </c>
      <c r="B2878" s="101" t="s">
        <v>2641</v>
      </c>
      <c r="C2878" s="101" t="s">
        <v>2642</v>
      </c>
      <c r="D2878" s="101" t="s">
        <v>139</v>
      </c>
      <c r="E2878" s="101" t="s">
        <v>185</v>
      </c>
      <c r="F2878" s="101" t="s">
        <v>119</v>
      </c>
      <c r="G2878" s="101" t="s">
        <v>5848</v>
      </c>
    </row>
    <row r="2879" spans="1:7">
      <c r="A2879" s="100">
        <v>2878</v>
      </c>
      <c r="B2879" s="101" t="s">
        <v>8054</v>
      </c>
      <c r="C2879" s="101" t="s">
        <v>8055</v>
      </c>
      <c r="D2879" s="101" t="s">
        <v>126</v>
      </c>
      <c r="E2879" s="101" t="s">
        <v>516</v>
      </c>
      <c r="F2879" s="101" t="s">
        <v>119</v>
      </c>
      <c r="G2879" s="101" t="s">
        <v>10956</v>
      </c>
    </row>
    <row r="2880" spans="1:7">
      <c r="A2880" s="100">
        <v>2879</v>
      </c>
      <c r="B2880" s="101" t="s">
        <v>2643</v>
      </c>
      <c r="C2880" s="101" t="s">
        <v>2644</v>
      </c>
      <c r="D2880" s="101" t="s">
        <v>165</v>
      </c>
      <c r="E2880" s="101" t="s">
        <v>909</v>
      </c>
      <c r="F2880" s="101" t="s">
        <v>119</v>
      </c>
      <c r="G2880" s="101" t="s">
        <v>5848</v>
      </c>
    </row>
    <row r="2881" spans="1:7">
      <c r="A2881" s="100">
        <v>2880</v>
      </c>
      <c r="B2881" s="101" t="s">
        <v>2645</v>
      </c>
      <c r="C2881" s="101" t="s">
        <v>2646</v>
      </c>
      <c r="D2881" s="101" t="s">
        <v>139</v>
      </c>
      <c r="E2881" s="101" t="s">
        <v>308</v>
      </c>
      <c r="F2881" s="101" t="s">
        <v>119</v>
      </c>
      <c r="G2881" s="101" t="s">
        <v>5848</v>
      </c>
    </row>
    <row r="2882" spans="1:7">
      <c r="A2882" s="100">
        <v>2881</v>
      </c>
      <c r="B2882" s="101" t="s">
        <v>8056</v>
      </c>
      <c r="C2882" s="101" t="s">
        <v>8057</v>
      </c>
      <c r="D2882" s="101" t="s">
        <v>117</v>
      </c>
      <c r="E2882" s="101" t="s">
        <v>5888</v>
      </c>
      <c r="F2882" s="101" t="s">
        <v>119</v>
      </c>
      <c r="G2882" s="101" t="s">
        <v>10956</v>
      </c>
    </row>
    <row r="2883" spans="1:7">
      <c r="A2883" s="100">
        <v>2882</v>
      </c>
      <c r="B2883" s="101" t="s">
        <v>8058</v>
      </c>
      <c r="C2883" s="101" t="s">
        <v>8059</v>
      </c>
      <c r="D2883" s="101" t="s">
        <v>117</v>
      </c>
      <c r="E2883" s="101" t="s">
        <v>5888</v>
      </c>
      <c r="F2883" s="101" t="s">
        <v>119</v>
      </c>
      <c r="G2883" s="101" t="s">
        <v>10956</v>
      </c>
    </row>
    <row r="2884" spans="1:7">
      <c r="A2884" s="100">
        <v>2883</v>
      </c>
      <c r="B2884" s="101" t="s">
        <v>2647</v>
      </c>
      <c r="C2884" s="101" t="s">
        <v>2648</v>
      </c>
      <c r="D2884" s="101" t="s">
        <v>151</v>
      </c>
      <c r="E2884" s="101" t="s">
        <v>1021</v>
      </c>
      <c r="F2884" s="101" t="s">
        <v>119</v>
      </c>
      <c r="G2884" s="101" t="s">
        <v>5848</v>
      </c>
    </row>
    <row r="2885" spans="1:7">
      <c r="A2885" s="100">
        <v>2884</v>
      </c>
      <c r="B2885" s="101" t="s">
        <v>2649</v>
      </c>
      <c r="C2885" s="101" t="s">
        <v>2650</v>
      </c>
      <c r="D2885" s="101" t="s">
        <v>139</v>
      </c>
      <c r="E2885" s="101" t="s">
        <v>690</v>
      </c>
      <c r="F2885" s="101" t="s">
        <v>119</v>
      </c>
      <c r="G2885" s="101" t="s">
        <v>5848</v>
      </c>
    </row>
    <row r="2886" spans="1:7">
      <c r="A2886" s="100">
        <v>2885</v>
      </c>
      <c r="B2886" s="101" t="s">
        <v>8060</v>
      </c>
      <c r="C2886" s="101" t="s">
        <v>8061</v>
      </c>
      <c r="D2886" s="101" t="s">
        <v>139</v>
      </c>
      <c r="E2886" s="101" t="s">
        <v>826</v>
      </c>
      <c r="F2886" s="101" t="s">
        <v>119</v>
      </c>
      <c r="G2886" s="101" t="s">
        <v>10956</v>
      </c>
    </row>
    <row r="2887" spans="1:7">
      <c r="A2887" s="100">
        <v>2886</v>
      </c>
      <c r="B2887" s="101" t="s">
        <v>8062</v>
      </c>
      <c r="C2887" s="101" t="s">
        <v>8063</v>
      </c>
      <c r="D2887" s="101" t="s">
        <v>117</v>
      </c>
      <c r="E2887" s="101" t="s">
        <v>1181</v>
      </c>
      <c r="F2887" s="101" t="s">
        <v>119</v>
      </c>
      <c r="G2887" s="101" t="s">
        <v>10956</v>
      </c>
    </row>
    <row r="2888" spans="1:7">
      <c r="A2888" s="100">
        <v>2887</v>
      </c>
      <c r="B2888" s="101" t="s">
        <v>8064</v>
      </c>
      <c r="C2888" s="101" t="s">
        <v>8065</v>
      </c>
      <c r="D2888" s="101" t="s">
        <v>117</v>
      </c>
      <c r="E2888" s="101" t="s">
        <v>639</v>
      </c>
      <c r="F2888" s="101" t="s">
        <v>119</v>
      </c>
      <c r="G2888" s="101" t="s">
        <v>10956</v>
      </c>
    </row>
    <row r="2889" spans="1:7">
      <c r="A2889" s="100">
        <v>2888</v>
      </c>
      <c r="B2889" s="101" t="s">
        <v>2651</v>
      </c>
      <c r="C2889" s="101" t="s">
        <v>2652</v>
      </c>
      <c r="D2889" s="101" t="s">
        <v>139</v>
      </c>
      <c r="E2889" s="101" t="s">
        <v>273</v>
      </c>
      <c r="F2889" s="101" t="s">
        <v>119</v>
      </c>
      <c r="G2889" s="101" t="s">
        <v>5848</v>
      </c>
    </row>
    <row r="2890" spans="1:7">
      <c r="A2890" s="100">
        <v>2889</v>
      </c>
      <c r="B2890" s="101" t="s">
        <v>8066</v>
      </c>
      <c r="C2890" s="101" t="s">
        <v>8067</v>
      </c>
      <c r="D2890" s="101" t="s">
        <v>139</v>
      </c>
      <c r="E2890" s="101" t="s">
        <v>354</v>
      </c>
      <c r="F2890" s="101" t="s">
        <v>119</v>
      </c>
      <c r="G2890" s="101" t="s">
        <v>10956</v>
      </c>
    </row>
    <row r="2891" spans="1:7">
      <c r="A2891" s="100">
        <v>2890</v>
      </c>
      <c r="B2891" s="101" t="s">
        <v>2653</v>
      </c>
      <c r="C2891" s="101" t="s">
        <v>2654</v>
      </c>
      <c r="D2891" s="101" t="s">
        <v>139</v>
      </c>
      <c r="E2891" s="101" t="s">
        <v>181</v>
      </c>
      <c r="F2891" s="101" t="s">
        <v>119</v>
      </c>
      <c r="G2891" s="101" t="s">
        <v>5848</v>
      </c>
    </row>
    <row r="2892" spans="1:7">
      <c r="A2892" s="100">
        <v>2891</v>
      </c>
      <c r="B2892" s="101" t="s">
        <v>12867</v>
      </c>
      <c r="C2892" s="101" t="s">
        <v>12868</v>
      </c>
      <c r="D2892" s="101" t="s">
        <v>126</v>
      </c>
      <c r="E2892" s="101" t="s">
        <v>1102</v>
      </c>
      <c r="F2892" s="101" t="s">
        <v>188</v>
      </c>
      <c r="G2892" s="101" t="s">
        <v>10956</v>
      </c>
    </row>
    <row r="2893" spans="1:7">
      <c r="A2893" s="100">
        <v>2892</v>
      </c>
      <c r="B2893" s="101" t="s">
        <v>8068</v>
      </c>
      <c r="C2893" s="101" t="s">
        <v>12869</v>
      </c>
      <c r="D2893" s="101" t="s">
        <v>126</v>
      </c>
      <c r="E2893" s="101" t="s">
        <v>1083</v>
      </c>
      <c r="F2893" s="101" t="s">
        <v>119</v>
      </c>
      <c r="G2893" s="101" t="s">
        <v>10956</v>
      </c>
    </row>
    <row r="2894" spans="1:7">
      <c r="A2894" s="100">
        <v>2893</v>
      </c>
      <c r="B2894" s="101" t="s">
        <v>8069</v>
      </c>
      <c r="C2894" s="101" t="s">
        <v>8070</v>
      </c>
      <c r="D2894" s="101" t="s">
        <v>139</v>
      </c>
      <c r="E2894" s="101" t="s">
        <v>1076</v>
      </c>
      <c r="F2894" s="101" t="s">
        <v>119</v>
      </c>
      <c r="G2894" s="101" t="s">
        <v>10956</v>
      </c>
    </row>
    <row r="2895" spans="1:7">
      <c r="A2895" s="100">
        <v>2894</v>
      </c>
      <c r="B2895" s="101" t="s">
        <v>11323</v>
      </c>
      <c r="C2895" s="101" t="s">
        <v>11324</v>
      </c>
      <c r="D2895" s="101" t="s">
        <v>234</v>
      </c>
      <c r="E2895" s="101" t="s">
        <v>235</v>
      </c>
      <c r="F2895" s="101" t="s">
        <v>119</v>
      </c>
      <c r="G2895" s="101" t="s">
        <v>11834</v>
      </c>
    </row>
    <row r="2896" spans="1:7">
      <c r="A2896" s="100">
        <v>2895</v>
      </c>
      <c r="B2896" s="101" t="s">
        <v>2655</v>
      </c>
      <c r="C2896" s="101" t="s">
        <v>2656</v>
      </c>
      <c r="D2896" s="101" t="s">
        <v>139</v>
      </c>
      <c r="E2896" s="101" t="s">
        <v>185</v>
      </c>
      <c r="F2896" s="101" t="s">
        <v>119</v>
      </c>
      <c r="G2896" s="101" t="s">
        <v>5848</v>
      </c>
    </row>
    <row r="2897" spans="1:7">
      <c r="A2897" s="100">
        <v>2896</v>
      </c>
      <c r="B2897" s="101" t="s">
        <v>2657</v>
      </c>
      <c r="C2897" s="101" t="s">
        <v>2658</v>
      </c>
      <c r="D2897" s="101" t="s">
        <v>139</v>
      </c>
      <c r="E2897" s="101" t="s">
        <v>266</v>
      </c>
      <c r="F2897" s="101" t="s">
        <v>119</v>
      </c>
      <c r="G2897" s="101" t="s">
        <v>5848</v>
      </c>
    </row>
    <row r="2898" spans="1:7">
      <c r="A2898" s="100">
        <v>2897</v>
      </c>
      <c r="B2898" s="101" t="s">
        <v>8071</v>
      </c>
      <c r="C2898" s="101" t="s">
        <v>8072</v>
      </c>
      <c r="D2898" s="101" t="s">
        <v>165</v>
      </c>
      <c r="E2898" s="101" t="s">
        <v>194</v>
      </c>
      <c r="F2898" s="101" t="s">
        <v>119</v>
      </c>
      <c r="G2898" s="101" t="s">
        <v>10956</v>
      </c>
    </row>
    <row r="2899" spans="1:7">
      <c r="A2899" s="100">
        <v>2898</v>
      </c>
      <c r="B2899" s="101" t="s">
        <v>2659</v>
      </c>
      <c r="C2899" s="101" t="s">
        <v>12870</v>
      </c>
      <c r="D2899" s="101" t="s">
        <v>139</v>
      </c>
      <c r="E2899" s="101" t="s">
        <v>273</v>
      </c>
      <c r="F2899" s="101" t="s">
        <v>119</v>
      </c>
      <c r="G2899" s="101" t="s">
        <v>5848</v>
      </c>
    </row>
    <row r="2900" spans="1:7">
      <c r="A2900" s="100">
        <v>2899</v>
      </c>
      <c r="B2900" s="101" t="s">
        <v>2660</v>
      </c>
      <c r="C2900" s="101" t="s">
        <v>2661</v>
      </c>
      <c r="D2900" s="101" t="s">
        <v>126</v>
      </c>
      <c r="E2900" s="101" t="s">
        <v>130</v>
      </c>
      <c r="F2900" s="101" t="s">
        <v>119</v>
      </c>
      <c r="G2900" s="101" t="s">
        <v>5848</v>
      </c>
    </row>
    <row r="2901" spans="1:7">
      <c r="A2901" s="100">
        <v>2900</v>
      </c>
      <c r="B2901" s="101" t="s">
        <v>2662</v>
      </c>
      <c r="C2901" s="101" t="s">
        <v>2663</v>
      </c>
      <c r="D2901" s="101" t="s">
        <v>151</v>
      </c>
      <c r="E2901" s="101" t="s">
        <v>2497</v>
      </c>
      <c r="F2901" s="101" t="s">
        <v>119</v>
      </c>
      <c r="G2901" s="101" t="s">
        <v>5848</v>
      </c>
    </row>
    <row r="2902" spans="1:7">
      <c r="A2902" s="100">
        <v>2901</v>
      </c>
      <c r="B2902" s="101" t="s">
        <v>8073</v>
      </c>
      <c r="C2902" s="101" t="s">
        <v>8074</v>
      </c>
      <c r="D2902" s="101" t="s">
        <v>126</v>
      </c>
      <c r="E2902" s="101" t="s">
        <v>2080</v>
      </c>
      <c r="F2902" s="101" t="s">
        <v>119</v>
      </c>
      <c r="G2902" s="101" t="s">
        <v>10956</v>
      </c>
    </row>
    <row r="2903" spans="1:7">
      <c r="A2903" s="100">
        <v>2902</v>
      </c>
      <c r="B2903" s="101" t="s">
        <v>8075</v>
      </c>
      <c r="C2903" s="101" t="s">
        <v>8076</v>
      </c>
      <c r="D2903" s="101" t="s">
        <v>117</v>
      </c>
      <c r="E2903" s="101" t="s">
        <v>172</v>
      </c>
      <c r="F2903" s="101" t="s">
        <v>119</v>
      </c>
      <c r="G2903" s="101" t="s">
        <v>10956</v>
      </c>
    </row>
    <row r="2904" spans="1:7">
      <c r="A2904" s="100">
        <v>2903</v>
      </c>
      <c r="B2904" s="101" t="s">
        <v>2664</v>
      </c>
      <c r="C2904" s="101" t="s">
        <v>2665</v>
      </c>
      <c r="D2904" s="101" t="s">
        <v>165</v>
      </c>
      <c r="E2904" s="101" t="s">
        <v>255</v>
      </c>
      <c r="F2904" s="101" t="s">
        <v>119</v>
      </c>
      <c r="G2904" s="101" t="s">
        <v>5848</v>
      </c>
    </row>
    <row r="2905" spans="1:7">
      <c r="A2905" s="100">
        <v>2904</v>
      </c>
      <c r="B2905" s="101" t="s">
        <v>2666</v>
      </c>
      <c r="C2905" s="101" t="s">
        <v>2667</v>
      </c>
      <c r="D2905" s="101" t="s">
        <v>122</v>
      </c>
      <c r="E2905" s="101" t="s">
        <v>443</v>
      </c>
      <c r="F2905" s="101" t="s">
        <v>119</v>
      </c>
      <c r="G2905" s="101" t="s">
        <v>5848</v>
      </c>
    </row>
    <row r="2906" spans="1:7">
      <c r="A2906" s="100">
        <v>2905</v>
      </c>
      <c r="B2906" s="101" t="s">
        <v>8077</v>
      </c>
      <c r="C2906" s="101" t="s">
        <v>8078</v>
      </c>
      <c r="D2906" s="101" t="s">
        <v>117</v>
      </c>
      <c r="E2906" s="101" t="s">
        <v>118</v>
      </c>
      <c r="F2906" s="101" t="s">
        <v>119</v>
      </c>
      <c r="G2906" s="101" t="s">
        <v>10956</v>
      </c>
    </row>
    <row r="2907" spans="1:7">
      <c r="A2907" s="100">
        <v>2906</v>
      </c>
      <c r="B2907" s="101" t="s">
        <v>8079</v>
      </c>
      <c r="C2907" s="101" t="s">
        <v>8080</v>
      </c>
      <c r="D2907" s="101" t="s">
        <v>126</v>
      </c>
      <c r="E2907" s="101" t="s">
        <v>200</v>
      </c>
      <c r="F2907" s="101" t="s">
        <v>119</v>
      </c>
      <c r="G2907" s="101" t="s">
        <v>10956</v>
      </c>
    </row>
    <row r="2908" spans="1:7">
      <c r="A2908" s="100">
        <v>2907</v>
      </c>
      <c r="B2908" s="101" t="s">
        <v>8081</v>
      </c>
      <c r="C2908" s="101" t="s">
        <v>8082</v>
      </c>
      <c r="D2908" s="101" t="s">
        <v>122</v>
      </c>
      <c r="E2908" s="101" t="s">
        <v>436</v>
      </c>
      <c r="F2908" s="101" t="s">
        <v>119</v>
      </c>
      <c r="G2908" s="101" t="s">
        <v>11834</v>
      </c>
    </row>
    <row r="2909" spans="1:7">
      <c r="A2909" s="100">
        <v>2908</v>
      </c>
      <c r="B2909" s="101" t="s">
        <v>8083</v>
      </c>
      <c r="C2909" s="101" t="s">
        <v>8084</v>
      </c>
      <c r="D2909" s="101" t="s">
        <v>139</v>
      </c>
      <c r="E2909" s="101" t="s">
        <v>1020</v>
      </c>
      <c r="F2909" s="101" t="s">
        <v>119</v>
      </c>
      <c r="G2909" s="101" t="s">
        <v>10956</v>
      </c>
    </row>
    <row r="2910" spans="1:7">
      <c r="A2910" s="100">
        <v>2909</v>
      </c>
      <c r="B2910" s="101" t="s">
        <v>2668</v>
      </c>
      <c r="C2910" s="101" t="s">
        <v>2669</v>
      </c>
      <c r="D2910" s="101" t="s">
        <v>126</v>
      </c>
      <c r="E2910" s="101" t="s">
        <v>2670</v>
      </c>
      <c r="F2910" s="101" t="s">
        <v>119</v>
      </c>
      <c r="G2910" s="101" t="s">
        <v>5848</v>
      </c>
    </row>
    <row r="2911" spans="1:7">
      <c r="A2911" s="100">
        <v>2910</v>
      </c>
      <c r="B2911" s="101" t="s">
        <v>2671</v>
      </c>
      <c r="C2911" s="101" t="s">
        <v>2672</v>
      </c>
      <c r="D2911" s="101" t="s">
        <v>1001</v>
      </c>
      <c r="E2911" s="101" t="s">
        <v>1001</v>
      </c>
      <c r="F2911" s="101" t="s">
        <v>119</v>
      </c>
      <c r="G2911" s="101" t="s">
        <v>5848</v>
      </c>
    </row>
    <row r="2912" spans="1:7">
      <c r="A2912" s="100">
        <v>2911</v>
      </c>
      <c r="B2912" s="101" t="s">
        <v>8085</v>
      </c>
      <c r="C2912" s="101" t="s">
        <v>8086</v>
      </c>
      <c r="D2912" s="101" t="s">
        <v>165</v>
      </c>
      <c r="E2912" s="101" t="s">
        <v>1658</v>
      </c>
      <c r="F2912" s="101" t="s">
        <v>119</v>
      </c>
      <c r="G2912" s="101" t="s">
        <v>10956</v>
      </c>
    </row>
    <row r="2913" spans="1:7">
      <c r="A2913" s="100">
        <v>2912</v>
      </c>
      <c r="B2913" s="101" t="s">
        <v>8087</v>
      </c>
      <c r="C2913" s="101" t="s">
        <v>8088</v>
      </c>
      <c r="D2913" s="101" t="s">
        <v>139</v>
      </c>
      <c r="E2913" s="101" t="s">
        <v>1020</v>
      </c>
      <c r="F2913" s="101" t="s">
        <v>119</v>
      </c>
      <c r="G2913" s="101" t="s">
        <v>10956</v>
      </c>
    </row>
    <row r="2914" spans="1:7">
      <c r="A2914" s="100">
        <v>2913</v>
      </c>
      <c r="B2914" s="101" t="s">
        <v>8089</v>
      </c>
      <c r="C2914" s="101" t="s">
        <v>8090</v>
      </c>
      <c r="D2914" s="101" t="s">
        <v>126</v>
      </c>
      <c r="E2914" s="101" t="s">
        <v>330</v>
      </c>
      <c r="F2914" s="101" t="s">
        <v>119</v>
      </c>
      <c r="G2914" s="101" t="s">
        <v>10956</v>
      </c>
    </row>
    <row r="2915" spans="1:7">
      <c r="A2915" s="100">
        <v>2914</v>
      </c>
      <c r="B2915" s="101" t="s">
        <v>2673</v>
      </c>
      <c r="C2915" s="101" t="s">
        <v>2674</v>
      </c>
      <c r="D2915" s="101" t="s">
        <v>122</v>
      </c>
      <c r="E2915" s="101" t="s">
        <v>2675</v>
      </c>
      <c r="F2915" s="101" t="s">
        <v>136</v>
      </c>
      <c r="G2915" s="101" t="s">
        <v>5848</v>
      </c>
    </row>
    <row r="2916" spans="1:7">
      <c r="A2916" s="100">
        <v>2915</v>
      </c>
      <c r="B2916" s="101" t="s">
        <v>11325</v>
      </c>
      <c r="C2916" s="101" t="s">
        <v>12871</v>
      </c>
      <c r="D2916" s="101" t="s">
        <v>143</v>
      </c>
      <c r="E2916" s="101" t="s">
        <v>321</v>
      </c>
      <c r="F2916" s="101" t="s">
        <v>119</v>
      </c>
      <c r="G2916" s="101" t="s">
        <v>11834</v>
      </c>
    </row>
    <row r="2917" spans="1:7">
      <c r="A2917" s="100">
        <v>2916</v>
      </c>
      <c r="B2917" s="101" t="s">
        <v>11326</v>
      </c>
      <c r="C2917" s="101" t="s">
        <v>11327</v>
      </c>
      <c r="D2917" s="101" t="s">
        <v>143</v>
      </c>
      <c r="E2917" s="101" t="s">
        <v>327</v>
      </c>
      <c r="F2917" s="101" t="s">
        <v>119</v>
      </c>
      <c r="G2917" s="101" t="s">
        <v>11834</v>
      </c>
    </row>
    <row r="2918" spans="1:7">
      <c r="A2918" s="100">
        <v>2917</v>
      </c>
      <c r="B2918" s="101" t="s">
        <v>8091</v>
      </c>
      <c r="C2918" s="101" t="s">
        <v>8092</v>
      </c>
      <c r="D2918" s="101" t="s">
        <v>122</v>
      </c>
      <c r="E2918" s="101" t="s">
        <v>350</v>
      </c>
      <c r="F2918" s="101" t="s">
        <v>119</v>
      </c>
      <c r="G2918" s="101" t="s">
        <v>10956</v>
      </c>
    </row>
    <row r="2919" spans="1:7">
      <c r="A2919" s="100">
        <v>2918</v>
      </c>
      <c r="B2919" s="101" t="s">
        <v>2676</v>
      </c>
      <c r="C2919" s="101" t="s">
        <v>2677</v>
      </c>
      <c r="D2919" s="101" t="s">
        <v>143</v>
      </c>
      <c r="E2919" s="101" t="s">
        <v>327</v>
      </c>
      <c r="F2919" s="101" t="s">
        <v>119</v>
      </c>
      <c r="G2919" s="101" t="s">
        <v>5848</v>
      </c>
    </row>
    <row r="2920" spans="1:7">
      <c r="A2920" s="100">
        <v>2919</v>
      </c>
      <c r="B2920" s="101" t="s">
        <v>2678</v>
      </c>
      <c r="C2920" s="101" t="s">
        <v>2679</v>
      </c>
      <c r="D2920" s="101" t="s">
        <v>139</v>
      </c>
      <c r="E2920" s="101" t="s">
        <v>211</v>
      </c>
      <c r="F2920" s="101" t="s">
        <v>399</v>
      </c>
      <c r="G2920" s="101" t="s">
        <v>5848</v>
      </c>
    </row>
    <row r="2921" spans="1:7">
      <c r="A2921" s="100">
        <v>2920</v>
      </c>
      <c r="B2921" s="101" t="s">
        <v>2680</v>
      </c>
      <c r="C2921" s="101" t="s">
        <v>2681</v>
      </c>
      <c r="D2921" s="101" t="s">
        <v>139</v>
      </c>
      <c r="E2921" s="101" t="s">
        <v>185</v>
      </c>
      <c r="F2921" s="101" t="s">
        <v>119</v>
      </c>
      <c r="G2921" s="101" t="s">
        <v>5848</v>
      </c>
    </row>
    <row r="2922" spans="1:7">
      <c r="A2922" s="100">
        <v>2921</v>
      </c>
      <c r="B2922" s="101" t="s">
        <v>2682</v>
      </c>
      <c r="C2922" s="101" t="s">
        <v>2683</v>
      </c>
      <c r="D2922" s="101" t="s">
        <v>151</v>
      </c>
      <c r="E2922" s="101" t="s">
        <v>1414</v>
      </c>
      <c r="F2922" s="101" t="s">
        <v>119</v>
      </c>
      <c r="G2922" s="101" t="s">
        <v>5848</v>
      </c>
    </row>
    <row r="2923" spans="1:7">
      <c r="A2923" s="100">
        <v>2922</v>
      </c>
      <c r="B2923" s="101" t="s">
        <v>2684</v>
      </c>
      <c r="C2923" s="101" t="s">
        <v>2685</v>
      </c>
      <c r="D2923" s="101" t="s">
        <v>139</v>
      </c>
      <c r="E2923" s="101" t="s">
        <v>227</v>
      </c>
      <c r="F2923" s="101" t="s">
        <v>119</v>
      </c>
      <c r="G2923" s="101" t="s">
        <v>5848</v>
      </c>
    </row>
    <row r="2924" spans="1:7">
      <c r="A2924" s="100">
        <v>2923</v>
      </c>
      <c r="B2924" s="101" t="s">
        <v>2686</v>
      </c>
      <c r="C2924" s="101" t="s">
        <v>2687</v>
      </c>
      <c r="D2924" s="101" t="s">
        <v>139</v>
      </c>
      <c r="E2924" s="101" t="s">
        <v>185</v>
      </c>
      <c r="F2924" s="101" t="s">
        <v>119</v>
      </c>
      <c r="G2924" s="101" t="s">
        <v>5848</v>
      </c>
    </row>
    <row r="2925" spans="1:7">
      <c r="A2925" s="100">
        <v>2924</v>
      </c>
      <c r="B2925" s="101" t="s">
        <v>2688</v>
      </c>
      <c r="C2925" s="101" t="s">
        <v>2689</v>
      </c>
      <c r="D2925" s="101" t="s">
        <v>139</v>
      </c>
      <c r="E2925" s="101" t="s">
        <v>227</v>
      </c>
      <c r="F2925" s="101" t="s">
        <v>119</v>
      </c>
      <c r="G2925" s="101" t="s">
        <v>5848</v>
      </c>
    </row>
    <row r="2926" spans="1:7">
      <c r="A2926" s="100">
        <v>2925</v>
      </c>
      <c r="B2926" s="101" t="s">
        <v>12872</v>
      </c>
      <c r="C2926" s="101" t="s">
        <v>8093</v>
      </c>
      <c r="D2926" s="101" t="s">
        <v>143</v>
      </c>
      <c r="E2926" s="101" t="s">
        <v>144</v>
      </c>
      <c r="F2926" s="101" t="s">
        <v>136</v>
      </c>
      <c r="G2926" s="101" t="s">
        <v>10956</v>
      </c>
    </row>
    <row r="2927" spans="1:7">
      <c r="A2927" s="100">
        <v>2926</v>
      </c>
      <c r="B2927" s="101" t="s">
        <v>12873</v>
      </c>
      <c r="C2927" s="101" t="s">
        <v>12874</v>
      </c>
      <c r="D2927" s="101" t="s">
        <v>139</v>
      </c>
      <c r="E2927" s="101" t="s">
        <v>227</v>
      </c>
      <c r="F2927" s="101" t="s">
        <v>119</v>
      </c>
      <c r="G2927" s="101" t="s">
        <v>5848</v>
      </c>
    </row>
    <row r="2928" spans="1:7">
      <c r="A2928" s="100">
        <v>2927</v>
      </c>
      <c r="B2928" s="101" t="s">
        <v>2690</v>
      </c>
      <c r="C2928" s="101" t="s">
        <v>2691</v>
      </c>
      <c r="D2928" s="101" t="s">
        <v>139</v>
      </c>
      <c r="E2928" s="101" t="s">
        <v>185</v>
      </c>
      <c r="F2928" s="101" t="s">
        <v>119</v>
      </c>
      <c r="G2928" s="101" t="s">
        <v>5848</v>
      </c>
    </row>
    <row r="2929" spans="1:7">
      <c r="A2929" s="100">
        <v>2928</v>
      </c>
      <c r="B2929" s="101" t="s">
        <v>8094</v>
      </c>
      <c r="C2929" s="101" t="s">
        <v>8095</v>
      </c>
      <c r="D2929" s="101" t="s">
        <v>165</v>
      </c>
      <c r="E2929" s="101" t="s">
        <v>1658</v>
      </c>
      <c r="F2929" s="101" t="s">
        <v>119</v>
      </c>
      <c r="G2929" s="101" t="s">
        <v>10956</v>
      </c>
    </row>
    <row r="2930" spans="1:7">
      <c r="A2930" s="100">
        <v>2929</v>
      </c>
      <c r="B2930" s="101" t="s">
        <v>2692</v>
      </c>
      <c r="C2930" s="101" t="s">
        <v>2693</v>
      </c>
      <c r="D2930" s="101" t="s">
        <v>139</v>
      </c>
      <c r="E2930" s="101" t="s">
        <v>185</v>
      </c>
      <c r="F2930" s="101" t="s">
        <v>119</v>
      </c>
      <c r="G2930" s="101" t="s">
        <v>5848</v>
      </c>
    </row>
    <row r="2931" spans="1:7">
      <c r="A2931" s="100">
        <v>2930</v>
      </c>
      <c r="B2931" s="101" t="s">
        <v>2694</v>
      </c>
      <c r="C2931" s="101" t="s">
        <v>2695</v>
      </c>
      <c r="D2931" s="101" t="s">
        <v>126</v>
      </c>
      <c r="E2931" s="101" t="s">
        <v>701</v>
      </c>
      <c r="F2931" s="101" t="s">
        <v>119</v>
      </c>
      <c r="G2931" s="101" t="s">
        <v>5848</v>
      </c>
    </row>
    <row r="2932" spans="1:7">
      <c r="A2932" s="100">
        <v>2931</v>
      </c>
      <c r="B2932" s="101" t="s">
        <v>8096</v>
      </c>
      <c r="C2932" s="101" t="s">
        <v>8097</v>
      </c>
      <c r="D2932" s="101" t="s">
        <v>126</v>
      </c>
      <c r="E2932" s="101" t="s">
        <v>516</v>
      </c>
      <c r="F2932" s="101" t="s">
        <v>119</v>
      </c>
      <c r="G2932" s="101" t="s">
        <v>10956</v>
      </c>
    </row>
    <row r="2933" spans="1:7">
      <c r="A2933" s="100">
        <v>2932</v>
      </c>
      <c r="B2933" s="101" t="s">
        <v>2696</v>
      </c>
      <c r="C2933" s="101" t="s">
        <v>12875</v>
      </c>
      <c r="D2933" s="101" t="s">
        <v>139</v>
      </c>
      <c r="E2933" s="101" t="s">
        <v>439</v>
      </c>
      <c r="F2933" s="101" t="s">
        <v>119</v>
      </c>
      <c r="G2933" s="101" t="s">
        <v>5848</v>
      </c>
    </row>
    <row r="2934" spans="1:7">
      <c r="A2934" s="100">
        <v>2933</v>
      </c>
      <c r="B2934" s="101" t="s">
        <v>11328</v>
      </c>
      <c r="C2934" s="101" t="s">
        <v>11329</v>
      </c>
      <c r="D2934" s="101" t="s">
        <v>139</v>
      </c>
      <c r="E2934" s="101" t="s">
        <v>439</v>
      </c>
      <c r="F2934" s="101" t="s">
        <v>119</v>
      </c>
      <c r="G2934" s="101" t="s">
        <v>11834</v>
      </c>
    </row>
    <row r="2935" spans="1:7">
      <c r="A2935" s="100">
        <v>2934</v>
      </c>
      <c r="B2935" s="101" t="s">
        <v>2697</v>
      </c>
      <c r="C2935" s="101" t="s">
        <v>2698</v>
      </c>
      <c r="D2935" s="101" t="s">
        <v>122</v>
      </c>
      <c r="E2935" s="101" t="s">
        <v>175</v>
      </c>
      <c r="F2935" s="101" t="s">
        <v>136</v>
      </c>
      <c r="G2935" s="101" t="s">
        <v>5848</v>
      </c>
    </row>
    <row r="2936" spans="1:7">
      <c r="A2936" s="100">
        <v>2935</v>
      </c>
      <c r="B2936" s="101" t="s">
        <v>11330</v>
      </c>
      <c r="C2936" s="101" t="s">
        <v>11331</v>
      </c>
      <c r="D2936" s="101" t="s">
        <v>139</v>
      </c>
      <c r="E2936" s="101" t="s">
        <v>227</v>
      </c>
      <c r="F2936" s="101" t="s">
        <v>119</v>
      </c>
      <c r="G2936" s="101" t="s">
        <v>11834</v>
      </c>
    </row>
    <row r="2937" spans="1:7">
      <c r="A2937" s="100">
        <v>2936</v>
      </c>
      <c r="B2937" s="101" t="s">
        <v>2699</v>
      </c>
      <c r="C2937" s="101" t="s">
        <v>2700</v>
      </c>
      <c r="D2937" s="101" t="s">
        <v>139</v>
      </c>
      <c r="E2937" s="101" t="s">
        <v>227</v>
      </c>
      <c r="F2937" s="101" t="s">
        <v>119</v>
      </c>
      <c r="G2937" s="101" t="s">
        <v>5848</v>
      </c>
    </row>
    <row r="2938" spans="1:7">
      <c r="A2938" s="100">
        <v>2937</v>
      </c>
      <c r="B2938" s="101" t="s">
        <v>2701</v>
      </c>
      <c r="C2938" s="101" t="s">
        <v>2702</v>
      </c>
      <c r="D2938" s="101" t="s">
        <v>139</v>
      </c>
      <c r="E2938" s="101" t="s">
        <v>227</v>
      </c>
      <c r="F2938" s="101" t="s">
        <v>119</v>
      </c>
      <c r="G2938" s="101" t="s">
        <v>5848</v>
      </c>
    </row>
    <row r="2939" spans="1:7">
      <c r="A2939" s="100">
        <v>2938</v>
      </c>
      <c r="B2939" s="101" t="s">
        <v>8098</v>
      </c>
      <c r="C2939" s="101" t="s">
        <v>8099</v>
      </c>
      <c r="D2939" s="101" t="s">
        <v>165</v>
      </c>
      <c r="E2939" s="101" t="s">
        <v>194</v>
      </c>
      <c r="F2939" s="101" t="s">
        <v>119</v>
      </c>
      <c r="G2939" s="101" t="s">
        <v>10956</v>
      </c>
    </row>
    <row r="2940" spans="1:7">
      <c r="A2940" s="100">
        <v>2939</v>
      </c>
      <c r="B2940" s="101" t="s">
        <v>2703</v>
      </c>
      <c r="C2940" s="101" t="s">
        <v>2704</v>
      </c>
      <c r="D2940" s="101" t="s">
        <v>139</v>
      </c>
      <c r="E2940" s="101" t="s">
        <v>227</v>
      </c>
      <c r="F2940" s="101" t="s">
        <v>119</v>
      </c>
      <c r="G2940" s="101" t="s">
        <v>5848</v>
      </c>
    </row>
    <row r="2941" spans="1:7">
      <c r="A2941" s="100">
        <v>2940</v>
      </c>
      <c r="B2941" s="101" t="s">
        <v>2705</v>
      </c>
      <c r="C2941" s="101" t="s">
        <v>12876</v>
      </c>
      <c r="D2941" s="101" t="s">
        <v>139</v>
      </c>
      <c r="E2941" s="101" t="s">
        <v>227</v>
      </c>
      <c r="F2941" s="101" t="s">
        <v>119</v>
      </c>
      <c r="G2941" s="101" t="s">
        <v>5848</v>
      </c>
    </row>
    <row r="2942" spans="1:7">
      <c r="A2942" s="100">
        <v>2941</v>
      </c>
      <c r="B2942" s="101" t="s">
        <v>2706</v>
      </c>
      <c r="C2942" s="101" t="s">
        <v>2707</v>
      </c>
      <c r="D2942" s="101" t="s">
        <v>151</v>
      </c>
      <c r="E2942" s="101" t="s">
        <v>2631</v>
      </c>
      <c r="F2942" s="101" t="s">
        <v>399</v>
      </c>
      <c r="G2942" s="101" t="s">
        <v>5848</v>
      </c>
    </row>
    <row r="2943" spans="1:7">
      <c r="A2943" s="100">
        <v>2942</v>
      </c>
      <c r="B2943" s="101" t="s">
        <v>8100</v>
      </c>
      <c r="C2943" s="101" t="s">
        <v>8101</v>
      </c>
      <c r="D2943" s="101" t="s">
        <v>139</v>
      </c>
      <c r="E2943" s="101" t="s">
        <v>227</v>
      </c>
      <c r="F2943" s="101" t="s">
        <v>119</v>
      </c>
      <c r="G2943" s="101" t="s">
        <v>10956</v>
      </c>
    </row>
    <row r="2944" spans="1:7">
      <c r="A2944" s="100">
        <v>2943</v>
      </c>
      <c r="B2944" s="101" t="s">
        <v>8102</v>
      </c>
      <c r="C2944" s="101" t="s">
        <v>8103</v>
      </c>
      <c r="D2944" s="101" t="s">
        <v>139</v>
      </c>
      <c r="E2944" s="101" t="s">
        <v>182</v>
      </c>
      <c r="F2944" s="101" t="s">
        <v>119</v>
      </c>
      <c r="G2944" s="101" t="s">
        <v>10956</v>
      </c>
    </row>
    <row r="2945" spans="1:7">
      <c r="A2945" s="100">
        <v>2944</v>
      </c>
      <c r="B2945" s="101" t="s">
        <v>8104</v>
      </c>
      <c r="C2945" s="101" t="s">
        <v>8105</v>
      </c>
      <c r="D2945" s="101" t="s">
        <v>139</v>
      </c>
      <c r="E2945" s="101" t="s">
        <v>996</v>
      </c>
      <c r="F2945" s="101" t="s">
        <v>119</v>
      </c>
      <c r="G2945" s="101" t="s">
        <v>10956</v>
      </c>
    </row>
    <row r="2946" spans="1:7">
      <c r="A2946" s="100">
        <v>2945</v>
      </c>
      <c r="B2946" s="101" t="s">
        <v>2708</v>
      </c>
      <c r="C2946" s="101" t="s">
        <v>2709</v>
      </c>
      <c r="D2946" s="101" t="s">
        <v>126</v>
      </c>
      <c r="E2946" s="101" t="s">
        <v>935</v>
      </c>
      <c r="F2946" s="101" t="s">
        <v>119</v>
      </c>
      <c r="G2946" s="101" t="s">
        <v>5848</v>
      </c>
    </row>
    <row r="2947" spans="1:7">
      <c r="A2947" s="100">
        <v>2946</v>
      </c>
      <c r="B2947" s="101" t="s">
        <v>8106</v>
      </c>
      <c r="C2947" s="101" t="s">
        <v>8107</v>
      </c>
      <c r="D2947" s="101" t="s">
        <v>139</v>
      </c>
      <c r="E2947" s="101" t="s">
        <v>943</v>
      </c>
      <c r="F2947" s="101" t="s">
        <v>119</v>
      </c>
      <c r="G2947" s="101" t="s">
        <v>10956</v>
      </c>
    </row>
    <row r="2948" spans="1:7">
      <c r="A2948" s="100">
        <v>2947</v>
      </c>
      <c r="B2948" s="101" t="s">
        <v>8108</v>
      </c>
      <c r="C2948" s="101" t="s">
        <v>8109</v>
      </c>
      <c r="D2948" s="101" t="s">
        <v>139</v>
      </c>
      <c r="E2948" s="101" t="s">
        <v>3060</v>
      </c>
      <c r="F2948" s="101" t="s">
        <v>119</v>
      </c>
      <c r="G2948" s="101" t="s">
        <v>10956</v>
      </c>
    </row>
    <row r="2949" spans="1:7">
      <c r="A2949" s="100">
        <v>2948</v>
      </c>
      <c r="B2949" s="101" t="s">
        <v>2710</v>
      </c>
      <c r="C2949" s="101" t="s">
        <v>2711</v>
      </c>
      <c r="D2949" s="101" t="s">
        <v>117</v>
      </c>
      <c r="E2949" s="101" t="s">
        <v>2613</v>
      </c>
      <c r="F2949" s="101" t="s">
        <v>119</v>
      </c>
      <c r="G2949" s="101" t="s">
        <v>5848</v>
      </c>
    </row>
    <row r="2950" spans="1:7">
      <c r="A2950" s="100">
        <v>2949</v>
      </c>
      <c r="B2950" s="101" t="s">
        <v>2712</v>
      </c>
      <c r="C2950" s="101" t="s">
        <v>2713</v>
      </c>
      <c r="D2950" s="101" t="s">
        <v>139</v>
      </c>
      <c r="E2950" s="101" t="s">
        <v>610</v>
      </c>
      <c r="F2950" s="101" t="s">
        <v>2518</v>
      </c>
      <c r="G2950" s="101" t="s">
        <v>5848</v>
      </c>
    </row>
    <row r="2951" spans="1:7">
      <c r="A2951" s="100">
        <v>2950</v>
      </c>
      <c r="B2951" s="101" t="s">
        <v>12877</v>
      </c>
      <c r="C2951" s="101" t="s">
        <v>12878</v>
      </c>
      <c r="D2951" s="101" t="s">
        <v>139</v>
      </c>
      <c r="E2951" s="101" t="s">
        <v>227</v>
      </c>
      <c r="F2951" s="101" t="s">
        <v>119</v>
      </c>
      <c r="G2951" s="101" t="s">
        <v>5848</v>
      </c>
    </row>
    <row r="2952" spans="1:7">
      <c r="A2952" s="100">
        <v>2951</v>
      </c>
      <c r="B2952" s="101" t="s">
        <v>8110</v>
      </c>
      <c r="C2952" s="101" t="s">
        <v>8111</v>
      </c>
      <c r="D2952" s="101" t="s">
        <v>139</v>
      </c>
      <c r="E2952" s="101" t="s">
        <v>996</v>
      </c>
      <c r="F2952" s="101" t="s">
        <v>119</v>
      </c>
      <c r="G2952" s="101" t="s">
        <v>10956</v>
      </c>
    </row>
    <row r="2953" spans="1:7">
      <c r="A2953" s="100">
        <v>2952</v>
      </c>
      <c r="B2953" s="101" t="s">
        <v>8112</v>
      </c>
      <c r="C2953" s="101" t="s">
        <v>8113</v>
      </c>
      <c r="D2953" s="101" t="s">
        <v>139</v>
      </c>
      <c r="E2953" s="101" t="s">
        <v>1076</v>
      </c>
      <c r="F2953" s="101" t="s">
        <v>119</v>
      </c>
      <c r="G2953" s="101" t="s">
        <v>10956</v>
      </c>
    </row>
    <row r="2954" spans="1:7">
      <c r="A2954" s="100">
        <v>2953</v>
      </c>
      <c r="B2954" s="101" t="s">
        <v>2714</v>
      </c>
      <c r="C2954" s="101" t="s">
        <v>2715</v>
      </c>
      <c r="D2954" s="101" t="s">
        <v>143</v>
      </c>
      <c r="E2954" s="101" t="s">
        <v>1684</v>
      </c>
      <c r="F2954" s="101" t="s">
        <v>399</v>
      </c>
      <c r="G2954" s="101" t="s">
        <v>5848</v>
      </c>
    </row>
    <row r="2955" spans="1:7">
      <c r="A2955" s="100">
        <v>2954</v>
      </c>
      <c r="B2955" s="101" t="s">
        <v>8114</v>
      </c>
      <c r="C2955" s="101" t="s">
        <v>8115</v>
      </c>
      <c r="D2955" s="101" t="s">
        <v>117</v>
      </c>
      <c r="E2955" s="101" t="s">
        <v>5326</v>
      </c>
      <c r="F2955" s="101" t="s">
        <v>119</v>
      </c>
      <c r="G2955" s="101" t="s">
        <v>10956</v>
      </c>
    </row>
    <row r="2956" spans="1:7">
      <c r="A2956" s="100">
        <v>2955</v>
      </c>
      <c r="B2956" s="101" t="s">
        <v>2716</v>
      </c>
      <c r="C2956" s="101" t="s">
        <v>2717</v>
      </c>
      <c r="D2956" s="101" t="s">
        <v>139</v>
      </c>
      <c r="E2956" s="101" t="s">
        <v>185</v>
      </c>
      <c r="F2956" s="101" t="s">
        <v>119</v>
      </c>
      <c r="G2956" s="101" t="s">
        <v>5848</v>
      </c>
    </row>
    <row r="2957" spans="1:7">
      <c r="A2957" s="100">
        <v>2956</v>
      </c>
      <c r="B2957" s="101" t="s">
        <v>8116</v>
      </c>
      <c r="C2957" s="101" t="s">
        <v>8117</v>
      </c>
      <c r="D2957" s="101" t="s">
        <v>165</v>
      </c>
      <c r="E2957" s="101" t="s">
        <v>5870</v>
      </c>
      <c r="F2957" s="101" t="s">
        <v>119</v>
      </c>
      <c r="G2957" s="101" t="s">
        <v>10956</v>
      </c>
    </row>
    <row r="2958" spans="1:7">
      <c r="A2958" s="100">
        <v>2957</v>
      </c>
      <c r="B2958" s="101" t="s">
        <v>2718</v>
      </c>
      <c r="C2958" s="101" t="s">
        <v>2719</v>
      </c>
      <c r="D2958" s="101" t="s">
        <v>139</v>
      </c>
      <c r="E2958" s="101" t="s">
        <v>354</v>
      </c>
      <c r="F2958" s="101" t="s">
        <v>119</v>
      </c>
      <c r="G2958" s="101" t="s">
        <v>5848</v>
      </c>
    </row>
    <row r="2959" spans="1:7">
      <c r="A2959" s="100">
        <v>2958</v>
      </c>
      <c r="B2959" s="101" t="s">
        <v>2720</v>
      </c>
      <c r="C2959" s="101" t="s">
        <v>2721</v>
      </c>
      <c r="D2959" s="101" t="s">
        <v>139</v>
      </c>
      <c r="E2959" s="101" t="s">
        <v>227</v>
      </c>
      <c r="F2959" s="101" t="s">
        <v>119</v>
      </c>
      <c r="G2959" s="101" t="s">
        <v>5848</v>
      </c>
    </row>
    <row r="2960" spans="1:7">
      <c r="A2960" s="100">
        <v>2959</v>
      </c>
      <c r="B2960" s="101" t="s">
        <v>8118</v>
      </c>
      <c r="C2960" s="101" t="s">
        <v>8119</v>
      </c>
      <c r="D2960" s="101" t="s">
        <v>126</v>
      </c>
      <c r="E2960" s="101" t="s">
        <v>200</v>
      </c>
      <c r="F2960" s="101" t="s">
        <v>119</v>
      </c>
      <c r="G2960" s="101" t="s">
        <v>10956</v>
      </c>
    </row>
    <row r="2961" spans="1:7">
      <c r="A2961" s="100">
        <v>2960</v>
      </c>
      <c r="B2961" s="101" t="s">
        <v>8120</v>
      </c>
      <c r="C2961" s="101" t="s">
        <v>8121</v>
      </c>
      <c r="D2961" s="101" t="s">
        <v>117</v>
      </c>
      <c r="E2961" s="101" t="s">
        <v>2355</v>
      </c>
      <c r="F2961" s="101" t="s">
        <v>119</v>
      </c>
      <c r="G2961" s="101" t="s">
        <v>10956</v>
      </c>
    </row>
    <row r="2962" spans="1:7">
      <c r="A2962" s="100">
        <v>2961</v>
      </c>
      <c r="B2962" s="101" t="s">
        <v>8122</v>
      </c>
      <c r="C2962" s="101" t="s">
        <v>8123</v>
      </c>
      <c r="D2962" s="101" t="s">
        <v>165</v>
      </c>
      <c r="E2962" s="101" t="s">
        <v>5870</v>
      </c>
      <c r="F2962" s="101" t="s">
        <v>119</v>
      </c>
      <c r="G2962" s="101" t="s">
        <v>10956</v>
      </c>
    </row>
    <row r="2963" spans="1:7">
      <c r="A2963" s="100">
        <v>2962</v>
      </c>
      <c r="B2963" s="101" t="s">
        <v>11332</v>
      </c>
      <c r="C2963" s="101" t="s">
        <v>11333</v>
      </c>
      <c r="D2963" s="101" t="s">
        <v>139</v>
      </c>
      <c r="E2963" s="101" t="s">
        <v>354</v>
      </c>
      <c r="F2963" s="101" t="s">
        <v>119</v>
      </c>
      <c r="G2963" s="101" t="s">
        <v>11834</v>
      </c>
    </row>
    <row r="2964" spans="1:7">
      <c r="A2964" s="100">
        <v>2963</v>
      </c>
      <c r="B2964" s="101" t="s">
        <v>2722</v>
      </c>
      <c r="C2964" s="101" t="s">
        <v>2723</v>
      </c>
      <c r="D2964" s="101" t="s">
        <v>139</v>
      </c>
      <c r="E2964" s="101" t="s">
        <v>227</v>
      </c>
      <c r="F2964" s="101" t="s">
        <v>119</v>
      </c>
      <c r="G2964" s="101" t="s">
        <v>5848</v>
      </c>
    </row>
    <row r="2965" spans="1:7">
      <c r="A2965" s="100">
        <v>2964</v>
      </c>
      <c r="B2965" s="101" t="s">
        <v>8124</v>
      </c>
      <c r="C2965" s="101" t="s">
        <v>8125</v>
      </c>
      <c r="D2965" s="101" t="s">
        <v>126</v>
      </c>
      <c r="E2965" s="101" t="s">
        <v>1039</v>
      </c>
      <c r="F2965" s="101" t="s">
        <v>119</v>
      </c>
      <c r="G2965" s="101" t="s">
        <v>10956</v>
      </c>
    </row>
    <row r="2966" spans="1:7">
      <c r="A2966" s="100">
        <v>2965</v>
      </c>
      <c r="B2966" s="101" t="s">
        <v>8126</v>
      </c>
      <c r="C2966" s="101" t="s">
        <v>8127</v>
      </c>
      <c r="D2966" s="101" t="s">
        <v>139</v>
      </c>
      <c r="E2966" s="101" t="s">
        <v>227</v>
      </c>
      <c r="F2966" s="101" t="s">
        <v>119</v>
      </c>
      <c r="G2966" s="101" t="s">
        <v>10956</v>
      </c>
    </row>
    <row r="2967" spans="1:7">
      <c r="A2967" s="100">
        <v>2966</v>
      </c>
      <c r="B2967" s="101" t="s">
        <v>8128</v>
      </c>
      <c r="C2967" s="101" t="s">
        <v>8129</v>
      </c>
      <c r="D2967" s="101" t="s">
        <v>165</v>
      </c>
      <c r="E2967" s="101" t="s">
        <v>324</v>
      </c>
      <c r="F2967" s="101" t="s">
        <v>201</v>
      </c>
      <c r="G2967" s="101" t="s">
        <v>10956</v>
      </c>
    </row>
    <row r="2968" spans="1:7">
      <c r="A2968" s="100">
        <v>2967</v>
      </c>
      <c r="B2968" s="101" t="s">
        <v>2724</v>
      </c>
      <c r="C2968" s="101" t="s">
        <v>2725</v>
      </c>
      <c r="D2968" s="101" t="s">
        <v>139</v>
      </c>
      <c r="E2968" s="101" t="s">
        <v>227</v>
      </c>
      <c r="F2968" s="101" t="s">
        <v>119</v>
      </c>
      <c r="G2968" s="101" t="s">
        <v>5848</v>
      </c>
    </row>
    <row r="2969" spans="1:7">
      <c r="A2969" s="100">
        <v>2968</v>
      </c>
      <c r="B2969" s="101" t="s">
        <v>2726</v>
      </c>
      <c r="C2969" s="101" t="s">
        <v>2727</v>
      </c>
      <c r="D2969" s="101" t="s">
        <v>122</v>
      </c>
      <c r="E2969" s="101" t="s">
        <v>191</v>
      </c>
      <c r="F2969" s="101" t="s">
        <v>119</v>
      </c>
      <c r="G2969" s="101" t="s">
        <v>5848</v>
      </c>
    </row>
    <row r="2970" spans="1:7">
      <c r="A2970" s="100">
        <v>2969</v>
      </c>
      <c r="B2970" s="101" t="s">
        <v>8130</v>
      </c>
      <c r="C2970" s="101" t="s">
        <v>8131</v>
      </c>
      <c r="D2970" s="101" t="s">
        <v>151</v>
      </c>
      <c r="E2970" s="101" t="s">
        <v>924</v>
      </c>
      <c r="F2970" s="101" t="s">
        <v>119</v>
      </c>
      <c r="G2970" s="101" t="s">
        <v>10956</v>
      </c>
    </row>
    <row r="2971" spans="1:7">
      <c r="A2971" s="100">
        <v>2970</v>
      </c>
      <c r="B2971" s="101" t="s">
        <v>8132</v>
      </c>
      <c r="C2971" s="101" t="s">
        <v>8133</v>
      </c>
      <c r="D2971" s="101" t="s">
        <v>151</v>
      </c>
      <c r="E2971" s="101" t="s">
        <v>2497</v>
      </c>
      <c r="F2971" s="101" t="s">
        <v>119</v>
      </c>
      <c r="G2971" s="101" t="s">
        <v>10956</v>
      </c>
    </row>
    <row r="2972" spans="1:7">
      <c r="A2972" s="100">
        <v>2971</v>
      </c>
      <c r="B2972" s="101" t="s">
        <v>2728</v>
      </c>
      <c r="C2972" s="101" t="s">
        <v>12879</v>
      </c>
      <c r="D2972" s="101" t="s">
        <v>139</v>
      </c>
      <c r="E2972" s="101" t="s">
        <v>185</v>
      </c>
      <c r="F2972" s="101" t="s">
        <v>119</v>
      </c>
      <c r="G2972" s="101" t="s">
        <v>5848</v>
      </c>
    </row>
    <row r="2973" spans="1:7">
      <c r="A2973" s="100">
        <v>2972</v>
      </c>
      <c r="B2973" s="101" t="s">
        <v>8134</v>
      </c>
      <c r="C2973" s="101" t="s">
        <v>12880</v>
      </c>
      <c r="D2973" s="101" t="s">
        <v>165</v>
      </c>
      <c r="E2973" s="101" t="s">
        <v>194</v>
      </c>
      <c r="F2973" s="101" t="s">
        <v>119</v>
      </c>
      <c r="G2973" s="101" t="s">
        <v>10956</v>
      </c>
    </row>
    <row r="2974" spans="1:7">
      <c r="A2974" s="100">
        <v>2973</v>
      </c>
      <c r="B2974" s="101" t="s">
        <v>2729</v>
      </c>
      <c r="C2974" s="101" t="s">
        <v>2730</v>
      </c>
      <c r="D2974" s="101" t="s">
        <v>126</v>
      </c>
      <c r="E2974" s="101" t="s">
        <v>645</v>
      </c>
      <c r="F2974" s="101" t="s">
        <v>119</v>
      </c>
      <c r="G2974" s="101" t="s">
        <v>5848</v>
      </c>
    </row>
    <row r="2975" spans="1:7">
      <c r="A2975" s="100">
        <v>2974</v>
      </c>
      <c r="B2975" s="101" t="s">
        <v>2731</v>
      </c>
      <c r="C2975" s="101" t="s">
        <v>2732</v>
      </c>
      <c r="D2975" s="101" t="s">
        <v>234</v>
      </c>
      <c r="E2975" s="101" t="s">
        <v>248</v>
      </c>
      <c r="F2975" s="101" t="s">
        <v>119</v>
      </c>
      <c r="G2975" s="101" t="s">
        <v>5848</v>
      </c>
    </row>
    <row r="2976" spans="1:7">
      <c r="A2976" s="100">
        <v>2975</v>
      </c>
      <c r="B2976" s="101" t="s">
        <v>8135</v>
      </c>
      <c r="C2976" s="101" t="s">
        <v>8136</v>
      </c>
      <c r="D2976" s="101" t="s">
        <v>117</v>
      </c>
      <c r="E2976" s="101" t="s">
        <v>398</v>
      </c>
      <c r="F2976" s="101" t="s">
        <v>119</v>
      </c>
      <c r="G2976" s="101" t="s">
        <v>10956</v>
      </c>
    </row>
    <row r="2977" spans="1:7">
      <c r="A2977" s="100">
        <v>2976</v>
      </c>
      <c r="B2977" s="101" t="s">
        <v>11334</v>
      </c>
      <c r="C2977" s="101" t="s">
        <v>12881</v>
      </c>
      <c r="D2977" s="101" t="s">
        <v>126</v>
      </c>
      <c r="E2977" s="101" t="s">
        <v>1184</v>
      </c>
      <c r="F2977" s="101" t="s">
        <v>119</v>
      </c>
      <c r="G2977" s="101" t="s">
        <v>11834</v>
      </c>
    </row>
    <row r="2978" spans="1:7">
      <c r="A2978" s="100">
        <v>2977</v>
      </c>
      <c r="B2978" s="101" t="s">
        <v>8137</v>
      </c>
      <c r="C2978" s="101" t="s">
        <v>8138</v>
      </c>
      <c r="D2978" s="101" t="s">
        <v>165</v>
      </c>
      <c r="E2978" s="101" t="s">
        <v>417</v>
      </c>
      <c r="F2978" s="101" t="s">
        <v>119</v>
      </c>
      <c r="G2978" s="101" t="s">
        <v>10956</v>
      </c>
    </row>
    <row r="2979" spans="1:7">
      <c r="A2979" s="100">
        <v>2978</v>
      </c>
      <c r="B2979" s="101" t="s">
        <v>11335</v>
      </c>
      <c r="C2979" s="101" t="s">
        <v>11336</v>
      </c>
      <c r="D2979" s="101" t="s">
        <v>117</v>
      </c>
      <c r="E2979" s="101" t="s">
        <v>1341</v>
      </c>
      <c r="F2979" s="101" t="s">
        <v>119</v>
      </c>
      <c r="G2979" s="101" t="s">
        <v>11834</v>
      </c>
    </row>
    <row r="2980" spans="1:7">
      <c r="A2980" s="100">
        <v>2979</v>
      </c>
      <c r="B2980" s="101" t="s">
        <v>8139</v>
      </c>
      <c r="C2980" s="101" t="s">
        <v>8140</v>
      </c>
      <c r="D2980" s="101" t="s">
        <v>165</v>
      </c>
      <c r="E2980" s="101" t="s">
        <v>417</v>
      </c>
      <c r="F2980" s="101" t="s">
        <v>119</v>
      </c>
      <c r="G2980" s="101" t="s">
        <v>10956</v>
      </c>
    </row>
    <row r="2981" spans="1:7">
      <c r="A2981" s="100">
        <v>2980</v>
      </c>
      <c r="B2981" s="101" t="s">
        <v>8141</v>
      </c>
      <c r="C2981" s="101" t="s">
        <v>8142</v>
      </c>
      <c r="D2981" s="101" t="s">
        <v>126</v>
      </c>
      <c r="E2981" s="101" t="s">
        <v>200</v>
      </c>
      <c r="F2981" s="101" t="s">
        <v>119</v>
      </c>
      <c r="G2981" s="101" t="s">
        <v>10956</v>
      </c>
    </row>
    <row r="2982" spans="1:7">
      <c r="A2982" s="100">
        <v>2981</v>
      </c>
      <c r="B2982" s="101" t="s">
        <v>8143</v>
      </c>
      <c r="C2982" s="101" t="s">
        <v>8144</v>
      </c>
      <c r="D2982" s="101" t="s">
        <v>117</v>
      </c>
      <c r="E2982" s="101" t="s">
        <v>367</v>
      </c>
      <c r="F2982" s="101" t="s">
        <v>119</v>
      </c>
      <c r="G2982" s="101" t="s">
        <v>10956</v>
      </c>
    </row>
    <row r="2983" spans="1:7">
      <c r="A2983" s="100">
        <v>2982</v>
      </c>
      <c r="B2983" s="101" t="s">
        <v>2733</v>
      </c>
      <c r="C2983" s="101" t="s">
        <v>2734</v>
      </c>
      <c r="D2983" s="101" t="s">
        <v>117</v>
      </c>
      <c r="E2983" s="101" t="s">
        <v>172</v>
      </c>
      <c r="F2983" s="101" t="s">
        <v>119</v>
      </c>
      <c r="G2983" s="101" t="s">
        <v>5848</v>
      </c>
    </row>
    <row r="2984" spans="1:7">
      <c r="A2984" s="100">
        <v>2983</v>
      </c>
      <c r="B2984" s="101" t="s">
        <v>8145</v>
      </c>
      <c r="C2984" s="101" t="s">
        <v>12882</v>
      </c>
      <c r="D2984" s="101" t="s">
        <v>117</v>
      </c>
      <c r="E2984" s="101" t="s">
        <v>214</v>
      </c>
      <c r="F2984" s="101" t="s">
        <v>119</v>
      </c>
      <c r="G2984" s="101" t="s">
        <v>10956</v>
      </c>
    </row>
    <row r="2985" spans="1:7">
      <c r="A2985" s="100">
        <v>2984</v>
      </c>
      <c r="B2985" s="101" t="s">
        <v>2735</v>
      </c>
      <c r="C2985" s="101" t="s">
        <v>2736</v>
      </c>
      <c r="D2985" s="101" t="s">
        <v>139</v>
      </c>
      <c r="E2985" s="101" t="s">
        <v>227</v>
      </c>
      <c r="F2985" s="101" t="s">
        <v>119</v>
      </c>
      <c r="G2985" s="101" t="s">
        <v>5848</v>
      </c>
    </row>
    <row r="2986" spans="1:7">
      <c r="A2986" s="100">
        <v>2985</v>
      </c>
      <c r="B2986" s="101" t="s">
        <v>2737</v>
      </c>
      <c r="C2986" s="101" t="s">
        <v>2738</v>
      </c>
      <c r="D2986" s="101" t="s">
        <v>139</v>
      </c>
      <c r="E2986" s="101" t="s">
        <v>227</v>
      </c>
      <c r="F2986" s="101" t="s">
        <v>119</v>
      </c>
      <c r="G2986" s="101" t="s">
        <v>5848</v>
      </c>
    </row>
    <row r="2987" spans="1:7">
      <c r="A2987" s="100">
        <v>2986</v>
      </c>
      <c r="B2987" s="101" t="s">
        <v>2739</v>
      </c>
      <c r="C2987" s="101" t="s">
        <v>12883</v>
      </c>
      <c r="D2987" s="101" t="s">
        <v>139</v>
      </c>
      <c r="E2987" s="101" t="s">
        <v>227</v>
      </c>
      <c r="F2987" s="101" t="s">
        <v>119</v>
      </c>
      <c r="G2987" s="101" t="s">
        <v>5848</v>
      </c>
    </row>
    <row r="2988" spans="1:7">
      <c r="A2988" s="100">
        <v>2987</v>
      </c>
      <c r="B2988" s="101" t="s">
        <v>8146</v>
      </c>
      <c r="C2988" s="101" t="s">
        <v>12884</v>
      </c>
      <c r="D2988" s="101" t="s">
        <v>165</v>
      </c>
      <c r="E2988" s="101" t="s">
        <v>5870</v>
      </c>
      <c r="F2988" s="101" t="s">
        <v>119</v>
      </c>
      <c r="G2988" s="101" t="s">
        <v>10956</v>
      </c>
    </row>
    <row r="2989" spans="1:7">
      <c r="A2989" s="100">
        <v>2988</v>
      </c>
      <c r="B2989" s="101" t="s">
        <v>11337</v>
      </c>
      <c r="C2989" s="101" t="s">
        <v>11338</v>
      </c>
      <c r="D2989" s="101" t="s">
        <v>117</v>
      </c>
      <c r="E2989" s="101" t="s">
        <v>719</v>
      </c>
      <c r="F2989" s="101" t="s">
        <v>119</v>
      </c>
      <c r="G2989" s="101" t="s">
        <v>11834</v>
      </c>
    </row>
    <row r="2990" spans="1:7">
      <c r="A2990" s="100">
        <v>2989</v>
      </c>
      <c r="B2990" s="101" t="s">
        <v>2740</v>
      </c>
      <c r="C2990" s="101" t="s">
        <v>2741</v>
      </c>
      <c r="D2990" s="101" t="s">
        <v>139</v>
      </c>
      <c r="E2990" s="101" t="s">
        <v>227</v>
      </c>
      <c r="F2990" s="101" t="s">
        <v>119</v>
      </c>
      <c r="G2990" s="101" t="s">
        <v>5848</v>
      </c>
    </row>
    <row r="2991" spans="1:7">
      <c r="A2991" s="100">
        <v>2990</v>
      </c>
      <c r="B2991" s="101" t="s">
        <v>2742</v>
      </c>
      <c r="C2991" s="101" t="s">
        <v>2743</v>
      </c>
      <c r="D2991" s="101" t="s">
        <v>139</v>
      </c>
      <c r="E2991" s="101" t="s">
        <v>227</v>
      </c>
      <c r="F2991" s="101" t="s">
        <v>119</v>
      </c>
      <c r="G2991" s="101" t="s">
        <v>5848</v>
      </c>
    </row>
    <row r="2992" spans="1:7">
      <c r="A2992" s="100">
        <v>2991</v>
      </c>
      <c r="B2992" s="101" t="s">
        <v>2744</v>
      </c>
      <c r="C2992" s="101" t="s">
        <v>2745</v>
      </c>
      <c r="D2992" s="101" t="s">
        <v>139</v>
      </c>
      <c r="E2992" s="101" t="s">
        <v>227</v>
      </c>
      <c r="F2992" s="101" t="s">
        <v>119</v>
      </c>
      <c r="G2992" s="101" t="s">
        <v>5848</v>
      </c>
    </row>
    <row r="2993" spans="1:7">
      <c r="A2993" s="100">
        <v>2992</v>
      </c>
      <c r="B2993" s="101" t="s">
        <v>2746</v>
      </c>
      <c r="C2993" s="101" t="s">
        <v>2747</v>
      </c>
      <c r="D2993" s="101" t="s">
        <v>139</v>
      </c>
      <c r="E2993" s="101" t="s">
        <v>211</v>
      </c>
      <c r="F2993" s="101" t="s">
        <v>119</v>
      </c>
      <c r="G2993" s="101" t="s">
        <v>5848</v>
      </c>
    </row>
    <row r="2994" spans="1:7">
      <c r="A2994" s="100">
        <v>2993</v>
      </c>
      <c r="B2994" s="101" t="s">
        <v>8147</v>
      </c>
      <c r="C2994" s="101" t="s">
        <v>8148</v>
      </c>
      <c r="D2994" s="101" t="s">
        <v>143</v>
      </c>
      <c r="E2994" s="101" t="s">
        <v>1006</v>
      </c>
      <c r="F2994" s="101" t="s">
        <v>119</v>
      </c>
      <c r="G2994" s="101" t="s">
        <v>10956</v>
      </c>
    </row>
    <row r="2995" spans="1:7">
      <c r="A2995" s="100">
        <v>2994</v>
      </c>
      <c r="B2995" s="101" t="s">
        <v>2748</v>
      </c>
      <c r="C2995" s="101" t="s">
        <v>2749</v>
      </c>
      <c r="D2995" s="101" t="s">
        <v>139</v>
      </c>
      <c r="E2995" s="101" t="s">
        <v>227</v>
      </c>
      <c r="F2995" s="101" t="s">
        <v>119</v>
      </c>
      <c r="G2995" s="101" t="s">
        <v>5848</v>
      </c>
    </row>
    <row r="2996" spans="1:7">
      <c r="A2996" s="100">
        <v>2995</v>
      </c>
      <c r="B2996" s="101" t="s">
        <v>2750</v>
      </c>
      <c r="C2996" s="101" t="s">
        <v>2751</v>
      </c>
      <c r="D2996" s="101" t="s">
        <v>143</v>
      </c>
      <c r="E2996" s="101" t="s">
        <v>433</v>
      </c>
      <c r="F2996" s="101" t="s">
        <v>119</v>
      </c>
      <c r="G2996" s="101" t="s">
        <v>5848</v>
      </c>
    </row>
    <row r="2997" spans="1:7">
      <c r="A2997" s="100">
        <v>2996</v>
      </c>
      <c r="B2997" s="101" t="s">
        <v>2752</v>
      </c>
      <c r="C2997" s="101" t="s">
        <v>2753</v>
      </c>
      <c r="D2997" s="101" t="s">
        <v>139</v>
      </c>
      <c r="E2997" s="101" t="s">
        <v>227</v>
      </c>
      <c r="F2997" s="101" t="s">
        <v>119</v>
      </c>
      <c r="G2997" s="101" t="s">
        <v>5848</v>
      </c>
    </row>
    <row r="2998" spans="1:7">
      <c r="A2998" s="100">
        <v>2997</v>
      </c>
      <c r="B2998" s="101" t="s">
        <v>11339</v>
      </c>
      <c r="C2998" s="101" t="s">
        <v>12885</v>
      </c>
      <c r="D2998" s="101" t="s">
        <v>139</v>
      </c>
      <c r="E2998" s="101" t="s">
        <v>439</v>
      </c>
      <c r="F2998" s="101" t="s">
        <v>119</v>
      </c>
      <c r="G2998" s="101" t="s">
        <v>11834</v>
      </c>
    </row>
    <row r="2999" spans="1:7">
      <c r="A2999" s="100">
        <v>2998</v>
      </c>
      <c r="B2999" s="101" t="s">
        <v>8149</v>
      </c>
      <c r="C2999" s="101" t="s">
        <v>8150</v>
      </c>
      <c r="D2999" s="101" t="s">
        <v>139</v>
      </c>
      <c r="E2999" s="101" t="s">
        <v>227</v>
      </c>
      <c r="F2999" s="101" t="s">
        <v>119</v>
      </c>
      <c r="G2999" s="101" t="s">
        <v>10956</v>
      </c>
    </row>
    <row r="3000" spans="1:7">
      <c r="A3000" s="100">
        <v>2999</v>
      </c>
      <c r="B3000" s="101" t="s">
        <v>8151</v>
      </c>
      <c r="C3000" s="101" t="s">
        <v>8152</v>
      </c>
      <c r="D3000" s="101" t="s">
        <v>139</v>
      </c>
      <c r="E3000" s="101" t="s">
        <v>227</v>
      </c>
      <c r="F3000" s="101" t="s">
        <v>119</v>
      </c>
      <c r="G3000" s="101" t="s">
        <v>10956</v>
      </c>
    </row>
    <row r="3001" spans="1:7">
      <c r="A3001" s="100">
        <v>3000</v>
      </c>
      <c r="B3001" s="101" t="s">
        <v>2754</v>
      </c>
      <c r="C3001" s="101" t="s">
        <v>2755</v>
      </c>
      <c r="D3001" s="101" t="s">
        <v>122</v>
      </c>
      <c r="E3001" s="101" t="s">
        <v>597</v>
      </c>
      <c r="F3001" s="101" t="s">
        <v>119</v>
      </c>
      <c r="G3001" s="101" t="s">
        <v>5848</v>
      </c>
    </row>
    <row r="3002" spans="1:7">
      <c r="A3002" s="100">
        <v>3001</v>
      </c>
      <c r="B3002" s="101" t="s">
        <v>8153</v>
      </c>
      <c r="C3002" s="101" t="s">
        <v>8154</v>
      </c>
      <c r="D3002" s="101" t="s">
        <v>139</v>
      </c>
      <c r="E3002" s="101" t="s">
        <v>227</v>
      </c>
      <c r="F3002" s="101" t="s">
        <v>119</v>
      </c>
      <c r="G3002" s="101" t="s">
        <v>10956</v>
      </c>
    </row>
    <row r="3003" spans="1:7">
      <c r="A3003" s="100">
        <v>3002</v>
      </c>
      <c r="B3003" s="101" t="s">
        <v>8155</v>
      </c>
      <c r="C3003" s="101" t="s">
        <v>8156</v>
      </c>
      <c r="D3003" s="101" t="s">
        <v>117</v>
      </c>
      <c r="E3003" s="101" t="s">
        <v>205</v>
      </c>
      <c r="F3003" s="101" t="s">
        <v>119</v>
      </c>
      <c r="G3003" s="101" t="s">
        <v>10956</v>
      </c>
    </row>
    <row r="3004" spans="1:7">
      <c r="A3004" s="100">
        <v>3003</v>
      </c>
      <c r="B3004" s="101" t="s">
        <v>2756</v>
      </c>
      <c r="C3004" s="101" t="s">
        <v>2757</v>
      </c>
      <c r="D3004" s="101" t="s">
        <v>139</v>
      </c>
      <c r="E3004" s="101" t="s">
        <v>439</v>
      </c>
      <c r="F3004" s="101" t="s">
        <v>119</v>
      </c>
      <c r="G3004" s="101" t="s">
        <v>5848</v>
      </c>
    </row>
    <row r="3005" spans="1:7">
      <c r="A3005" s="100">
        <v>3004</v>
      </c>
      <c r="B3005" s="101" t="s">
        <v>8157</v>
      </c>
      <c r="C3005" s="101" t="s">
        <v>8158</v>
      </c>
      <c r="D3005" s="101" t="s">
        <v>139</v>
      </c>
      <c r="E3005" s="101" t="s">
        <v>227</v>
      </c>
      <c r="F3005" s="101" t="s">
        <v>119</v>
      </c>
      <c r="G3005" s="101" t="s">
        <v>10956</v>
      </c>
    </row>
    <row r="3006" spans="1:7">
      <c r="A3006" s="100">
        <v>3005</v>
      </c>
      <c r="B3006" s="101" t="s">
        <v>8159</v>
      </c>
      <c r="C3006" s="101" t="s">
        <v>8160</v>
      </c>
      <c r="D3006" s="101" t="s">
        <v>122</v>
      </c>
      <c r="E3006" s="101" t="s">
        <v>377</v>
      </c>
      <c r="F3006" s="101" t="s">
        <v>119</v>
      </c>
      <c r="G3006" s="101" t="s">
        <v>10956</v>
      </c>
    </row>
    <row r="3007" spans="1:7">
      <c r="A3007" s="100">
        <v>3006</v>
      </c>
      <c r="B3007" s="101" t="s">
        <v>8161</v>
      </c>
      <c r="C3007" s="101" t="s">
        <v>8162</v>
      </c>
      <c r="D3007" s="101" t="s">
        <v>126</v>
      </c>
      <c r="E3007" s="101" t="s">
        <v>481</v>
      </c>
      <c r="F3007" s="101" t="s">
        <v>119</v>
      </c>
      <c r="G3007" s="101" t="s">
        <v>10956</v>
      </c>
    </row>
    <row r="3008" spans="1:7">
      <c r="A3008" s="100">
        <v>3007</v>
      </c>
      <c r="B3008" s="101" t="s">
        <v>8163</v>
      </c>
      <c r="C3008" s="101" t="s">
        <v>8164</v>
      </c>
      <c r="D3008" s="101" t="s">
        <v>139</v>
      </c>
      <c r="E3008" s="101" t="s">
        <v>622</v>
      </c>
      <c r="F3008" s="101" t="s">
        <v>119</v>
      </c>
      <c r="G3008" s="101" t="s">
        <v>10956</v>
      </c>
    </row>
    <row r="3009" spans="1:7">
      <c r="A3009" s="100">
        <v>3008</v>
      </c>
      <c r="B3009" s="101" t="s">
        <v>8165</v>
      </c>
      <c r="C3009" s="101" t="s">
        <v>8166</v>
      </c>
      <c r="D3009" s="101" t="s">
        <v>143</v>
      </c>
      <c r="E3009" s="101" t="s">
        <v>321</v>
      </c>
      <c r="F3009" s="101" t="s">
        <v>119</v>
      </c>
      <c r="G3009" s="101" t="s">
        <v>10956</v>
      </c>
    </row>
    <row r="3010" spans="1:7">
      <c r="A3010" s="100">
        <v>3009</v>
      </c>
      <c r="B3010" s="101" t="s">
        <v>8167</v>
      </c>
      <c r="C3010" s="101" t="s">
        <v>8168</v>
      </c>
      <c r="D3010" s="101" t="s">
        <v>139</v>
      </c>
      <c r="E3010" s="101" t="s">
        <v>227</v>
      </c>
      <c r="F3010" s="101" t="s">
        <v>119</v>
      </c>
      <c r="G3010" s="101" t="s">
        <v>10956</v>
      </c>
    </row>
    <row r="3011" spans="1:7">
      <c r="A3011" s="100">
        <v>3010</v>
      </c>
      <c r="B3011" s="101" t="s">
        <v>11340</v>
      </c>
      <c r="C3011" s="101" t="s">
        <v>11341</v>
      </c>
      <c r="D3011" s="101" t="s">
        <v>165</v>
      </c>
      <c r="E3011" s="101" t="s">
        <v>417</v>
      </c>
      <c r="F3011" s="101" t="s">
        <v>119</v>
      </c>
      <c r="G3011" s="101" t="s">
        <v>11834</v>
      </c>
    </row>
    <row r="3012" spans="1:7">
      <c r="A3012" s="100">
        <v>3011</v>
      </c>
      <c r="B3012" s="101" t="s">
        <v>2758</v>
      </c>
      <c r="C3012" s="101" t="s">
        <v>2759</v>
      </c>
      <c r="D3012" s="101" t="s">
        <v>139</v>
      </c>
      <c r="E3012" s="101" t="s">
        <v>439</v>
      </c>
      <c r="F3012" s="101" t="s">
        <v>119</v>
      </c>
      <c r="G3012" s="101" t="s">
        <v>5848</v>
      </c>
    </row>
    <row r="3013" spans="1:7">
      <c r="A3013" s="100">
        <v>3012</v>
      </c>
      <c r="B3013" s="101" t="s">
        <v>11342</v>
      </c>
      <c r="C3013" s="101" t="s">
        <v>11343</v>
      </c>
      <c r="D3013" s="101" t="s">
        <v>143</v>
      </c>
      <c r="E3013" s="101" t="s">
        <v>1684</v>
      </c>
      <c r="F3013" s="101" t="s">
        <v>119</v>
      </c>
      <c r="G3013" s="101" t="s">
        <v>11834</v>
      </c>
    </row>
    <row r="3014" spans="1:7">
      <c r="A3014" s="100">
        <v>3013</v>
      </c>
      <c r="B3014" s="101" t="s">
        <v>2760</v>
      </c>
      <c r="C3014" s="101" t="s">
        <v>2761</v>
      </c>
      <c r="D3014" s="101" t="s">
        <v>139</v>
      </c>
      <c r="E3014" s="101" t="s">
        <v>439</v>
      </c>
      <c r="F3014" s="101" t="s">
        <v>119</v>
      </c>
      <c r="G3014" s="101" t="s">
        <v>5848</v>
      </c>
    </row>
    <row r="3015" spans="1:7">
      <c r="A3015" s="100">
        <v>3014</v>
      </c>
      <c r="B3015" s="101" t="s">
        <v>2762</v>
      </c>
      <c r="C3015" s="101" t="s">
        <v>2763</v>
      </c>
      <c r="D3015" s="101" t="s">
        <v>139</v>
      </c>
      <c r="E3015" s="101" t="s">
        <v>227</v>
      </c>
      <c r="F3015" s="101" t="s">
        <v>119</v>
      </c>
      <c r="G3015" s="101" t="s">
        <v>5848</v>
      </c>
    </row>
    <row r="3016" spans="1:7">
      <c r="A3016" s="100">
        <v>3015</v>
      </c>
      <c r="B3016" s="101" t="s">
        <v>2764</v>
      </c>
      <c r="C3016" s="101" t="s">
        <v>2765</v>
      </c>
      <c r="D3016" s="101" t="s">
        <v>139</v>
      </c>
      <c r="E3016" s="101" t="s">
        <v>227</v>
      </c>
      <c r="F3016" s="101" t="s">
        <v>119</v>
      </c>
      <c r="G3016" s="101" t="s">
        <v>5848</v>
      </c>
    </row>
    <row r="3017" spans="1:7">
      <c r="A3017" s="100">
        <v>3016</v>
      </c>
      <c r="B3017" s="101" t="s">
        <v>8169</v>
      </c>
      <c r="C3017" s="101" t="s">
        <v>8170</v>
      </c>
      <c r="D3017" s="101" t="s">
        <v>117</v>
      </c>
      <c r="E3017" s="101" t="s">
        <v>172</v>
      </c>
      <c r="F3017" s="101" t="s">
        <v>881</v>
      </c>
      <c r="G3017" s="101" t="s">
        <v>10956</v>
      </c>
    </row>
    <row r="3018" spans="1:7">
      <c r="A3018" s="100">
        <v>3017</v>
      </c>
      <c r="B3018" s="101" t="s">
        <v>2766</v>
      </c>
      <c r="C3018" s="101" t="s">
        <v>2767</v>
      </c>
      <c r="D3018" s="101" t="s">
        <v>139</v>
      </c>
      <c r="E3018" s="101" t="s">
        <v>227</v>
      </c>
      <c r="F3018" s="101" t="s">
        <v>119</v>
      </c>
      <c r="G3018" s="101" t="s">
        <v>5848</v>
      </c>
    </row>
    <row r="3019" spans="1:7">
      <c r="A3019" s="100">
        <v>3018</v>
      </c>
      <c r="B3019" s="101" t="s">
        <v>2768</v>
      </c>
      <c r="C3019" s="101" t="s">
        <v>2769</v>
      </c>
      <c r="D3019" s="101" t="s">
        <v>139</v>
      </c>
      <c r="E3019" s="101" t="s">
        <v>227</v>
      </c>
      <c r="F3019" s="101" t="s">
        <v>119</v>
      </c>
      <c r="G3019" s="101" t="s">
        <v>5848</v>
      </c>
    </row>
    <row r="3020" spans="1:7">
      <c r="A3020" s="100">
        <v>3019</v>
      </c>
      <c r="B3020" s="101" t="s">
        <v>8171</v>
      </c>
      <c r="C3020" s="101" t="s">
        <v>8172</v>
      </c>
      <c r="D3020" s="101" t="s">
        <v>117</v>
      </c>
      <c r="E3020" s="101" t="s">
        <v>5957</v>
      </c>
      <c r="F3020" s="101" t="s">
        <v>119</v>
      </c>
      <c r="G3020" s="101" t="s">
        <v>10956</v>
      </c>
    </row>
    <row r="3021" spans="1:7">
      <c r="A3021" s="100">
        <v>3020</v>
      </c>
      <c r="B3021" s="101" t="s">
        <v>8173</v>
      </c>
      <c r="C3021" s="101" t="s">
        <v>8174</v>
      </c>
      <c r="D3021" s="101" t="s">
        <v>139</v>
      </c>
      <c r="E3021" s="101" t="s">
        <v>227</v>
      </c>
      <c r="F3021" s="101" t="s">
        <v>119</v>
      </c>
      <c r="G3021" s="101" t="s">
        <v>10956</v>
      </c>
    </row>
    <row r="3022" spans="1:7">
      <c r="A3022" s="100">
        <v>3021</v>
      </c>
      <c r="B3022" s="101" t="s">
        <v>2770</v>
      </c>
      <c r="C3022" s="101" t="s">
        <v>2771</v>
      </c>
      <c r="D3022" s="101" t="s">
        <v>139</v>
      </c>
      <c r="E3022" s="101" t="s">
        <v>439</v>
      </c>
      <c r="F3022" s="101" t="s">
        <v>119</v>
      </c>
      <c r="G3022" s="101" t="s">
        <v>5848</v>
      </c>
    </row>
    <row r="3023" spans="1:7">
      <c r="A3023" s="100">
        <v>3022</v>
      </c>
      <c r="B3023" s="101" t="s">
        <v>2772</v>
      </c>
      <c r="C3023" s="101" t="s">
        <v>2773</v>
      </c>
      <c r="D3023" s="101" t="s">
        <v>117</v>
      </c>
      <c r="E3023" s="101" t="s">
        <v>2613</v>
      </c>
      <c r="F3023" s="101" t="s">
        <v>119</v>
      </c>
      <c r="G3023" s="101" t="s">
        <v>5848</v>
      </c>
    </row>
    <row r="3024" spans="1:7">
      <c r="A3024" s="100">
        <v>3023</v>
      </c>
      <c r="B3024" s="101" t="s">
        <v>8175</v>
      </c>
      <c r="C3024" s="101" t="s">
        <v>12886</v>
      </c>
      <c r="D3024" s="101" t="s">
        <v>117</v>
      </c>
      <c r="E3024" s="101" t="s">
        <v>205</v>
      </c>
      <c r="F3024" s="101" t="s">
        <v>119</v>
      </c>
      <c r="G3024" s="101" t="s">
        <v>10956</v>
      </c>
    </row>
    <row r="3025" spans="1:7">
      <c r="A3025" s="100">
        <v>3024</v>
      </c>
      <c r="B3025" s="101" t="s">
        <v>2774</v>
      </c>
      <c r="C3025" s="101" t="s">
        <v>2775</v>
      </c>
      <c r="D3025" s="101" t="s">
        <v>139</v>
      </c>
      <c r="E3025" s="101" t="s">
        <v>227</v>
      </c>
      <c r="F3025" s="101" t="s">
        <v>119</v>
      </c>
      <c r="G3025" s="101" t="s">
        <v>5848</v>
      </c>
    </row>
    <row r="3026" spans="1:7">
      <c r="A3026" s="100">
        <v>3025</v>
      </c>
      <c r="B3026" s="101" t="s">
        <v>2776</v>
      </c>
      <c r="C3026" s="101" t="s">
        <v>2777</v>
      </c>
      <c r="D3026" s="101" t="s">
        <v>139</v>
      </c>
      <c r="E3026" s="101" t="s">
        <v>237</v>
      </c>
      <c r="F3026" s="101" t="s">
        <v>119</v>
      </c>
      <c r="G3026" s="101" t="s">
        <v>5848</v>
      </c>
    </row>
    <row r="3027" spans="1:7">
      <c r="A3027" s="100">
        <v>3026</v>
      </c>
      <c r="B3027" s="101" t="s">
        <v>2778</v>
      </c>
      <c r="C3027" s="101" t="s">
        <v>2779</v>
      </c>
      <c r="D3027" s="101" t="s">
        <v>139</v>
      </c>
      <c r="E3027" s="101" t="s">
        <v>227</v>
      </c>
      <c r="F3027" s="101" t="s">
        <v>119</v>
      </c>
      <c r="G3027" s="101" t="s">
        <v>5848</v>
      </c>
    </row>
    <row r="3028" spans="1:7">
      <c r="A3028" s="100">
        <v>3027</v>
      </c>
      <c r="B3028" s="101" t="s">
        <v>2780</v>
      </c>
      <c r="C3028" s="101" t="s">
        <v>2781</v>
      </c>
      <c r="D3028" s="101" t="s">
        <v>139</v>
      </c>
      <c r="E3028" s="101" t="s">
        <v>227</v>
      </c>
      <c r="F3028" s="101" t="s">
        <v>119</v>
      </c>
      <c r="G3028" s="101" t="s">
        <v>5848</v>
      </c>
    </row>
    <row r="3029" spans="1:7">
      <c r="A3029" s="100">
        <v>3028</v>
      </c>
      <c r="B3029" s="101" t="s">
        <v>2782</v>
      </c>
      <c r="C3029" s="101" t="s">
        <v>2783</v>
      </c>
      <c r="D3029" s="101" t="s">
        <v>126</v>
      </c>
      <c r="E3029" s="101" t="s">
        <v>1102</v>
      </c>
      <c r="F3029" s="101" t="s">
        <v>579</v>
      </c>
      <c r="G3029" s="101" t="s">
        <v>5848</v>
      </c>
    </row>
    <row r="3030" spans="1:7">
      <c r="A3030" s="100">
        <v>3029</v>
      </c>
      <c r="B3030" s="101" t="s">
        <v>2784</v>
      </c>
      <c r="C3030" s="101" t="s">
        <v>2785</v>
      </c>
      <c r="D3030" s="101" t="s">
        <v>139</v>
      </c>
      <c r="E3030" s="101" t="s">
        <v>227</v>
      </c>
      <c r="F3030" s="101" t="s">
        <v>119</v>
      </c>
      <c r="G3030" s="101" t="s">
        <v>5848</v>
      </c>
    </row>
    <row r="3031" spans="1:7">
      <c r="A3031" s="100">
        <v>3030</v>
      </c>
      <c r="B3031" s="101" t="s">
        <v>2786</v>
      </c>
      <c r="C3031" s="101" t="s">
        <v>2787</v>
      </c>
      <c r="D3031" s="101" t="s">
        <v>117</v>
      </c>
      <c r="E3031" s="101" t="s">
        <v>1341</v>
      </c>
      <c r="F3031" s="101" t="s">
        <v>119</v>
      </c>
      <c r="G3031" s="101" t="s">
        <v>5848</v>
      </c>
    </row>
    <row r="3032" spans="1:7">
      <c r="A3032" s="100">
        <v>3031</v>
      </c>
      <c r="B3032" s="101" t="s">
        <v>11344</v>
      </c>
      <c r="C3032" s="101" t="s">
        <v>11345</v>
      </c>
      <c r="D3032" s="101" t="s">
        <v>139</v>
      </c>
      <c r="E3032" s="101" t="s">
        <v>308</v>
      </c>
      <c r="F3032" s="101" t="s">
        <v>119</v>
      </c>
      <c r="G3032" s="101" t="s">
        <v>11834</v>
      </c>
    </row>
    <row r="3033" spans="1:7">
      <c r="A3033" s="100">
        <v>3032</v>
      </c>
      <c r="B3033" s="101" t="s">
        <v>2788</v>
      </c>
      <c r="C3033" s="101" t="s">
        <v>12887</v>
      </c>
      <c r="D3033" s="101" t="s">
        <v>139</v>
      </c>
      <c r="E3033" s="101" t="s">
        <v>185</v>
      </c>
      <c r="F3033" s="101" t="s">
        <v>119</v>
      </c>
      <c r="G3033" s="101" t="s">
        <v>5848</v>
      </c>
    </row>
    <row r="3034" spans="1:7">
      <c r="A3034" s="100">
        <v>3033</v>
      </c>
      <c r="B3034" s="101" t="s">
        <v>2789</v>
      </c>
      <c r="C3034" s="101" t="s">
        <v>12888</v>
      </c>
      <c r="D3034" s="101" t="s">
        <v>139</v>
      </c>
      <c r="E3034" s="101" t="s">
        <v>439</v>
      </c>
      <c r="F3034" s="101" t="s">
        <v>119</v>
      </c>
      <c r="G3034" s="101" t="s">
        <v>5848</v>
      </c>
    </row>
    <row r="3035" spans="1:7">
      <c r="A3035" s="100">
        <v>3034</v>
      </c>
      <c r="B3035" s="101" t="s">
        <v>2790</v>
      </c>
      <c r="C3035" s="101" t="s">
        <v>2791</v>
      </c>
      <c r="D3035" s="101" t="s">
        <v>139</v>
      </c>
      <c r="E3035" s="101" t="s">
        <v>439</v>
      </c>
      <c r="F3035" s="101" t="s">
        <v>119</v>
      </c>
      <c r="G3035" s="101" t="s">
        <v>5848</v>
      </c>
    </row>
    <row r="3036" spans="1:7">
      <c r="A3036" s="100">
        <v>3035</v>
      </c>
      <c r="B3036" s="101" t="s">
        <v>11346</v>
      </c>
      <c r="C3036" s="101" t="s">
        <v>11347</v>
      </c>
      <c r="D3036" s="101" t="s">
        <v>117</v>
      </c>
      <c r="E3036" s="101" t="s">
        <v>2355</v>
      </c>
      <c r="F3036" s="101" t="s">
        <v>119</v>
      </c>
      <c r="G3036" s="101" t="s">
        <v>11834</v>
      </c>
    </row>
    <row r="3037" spans="1:7">
      <c r="A3037" s="100">
        <v>3036</v>
      </c>
      <c r="B3037" s="101" t="s">
        <v>11348</v>
      </c>
      <c r="C3037" s="101" t="s">
        <v>11349</v>
      </c>
      <c r="D3037" s="101" t="s">
        <v>139</v>
      </c>
      <c r="E3037" s="101" t="s">
        <v>227</v>
      </c>
      <c r="F3037" s="101" t="s">
        <v>119</v>
      </c>
      <c r="G3037" s="101" t="s">
        <v>11834</v>
      </c>
    </row>
    <row r="3038" spans="1:7">
      <c r="A3038" s="100">
        <v>3037</v>
      </c>
      <c r="B3038" s="101" t="s">
        <v>8176</v>
      </c>
      <c r="C3038" s="101" t="s">
        <v>8177</v>
      </c>
      <c r="D3038" s="101" t="s">
        <v>126</v>
      </c>
      <c r="E3038" s="101" t="s">
        <v>200</v>
      </c>
      <c r="F3038" s="101" t="s">
        <v>119</v>
      </c>
      <c r="G3038" s="101" t="s">
        <v>10956</v>
      </c>
    </row>
    <row r="3039" spans="1:7">
      <c r="A3039" s="100">
        <v>3038</v>
      </c>
      <c r="B3039" s="101" t="s">
        <v>8178</v>
      </c>
      <c r="C3039" s="101" t="s">
        <v>8179</v>
      </c>
      <c r="D3039" s="101" t="s">
        <v>122</v>
      </c>
      <c r="E3039" s="101" t="s">
        <v>347</v>
      </c>
      <c r="F3039" s="101" t="s">
        <v>119</v>
      </c>
      <c r="G3039" s="101" t="s">
        <v>10956</v>
      </c>
    </row>
    <row r="3040" spans="1:7">
      <c r="A3040" s="100">
        <v>3039</v>
      </c>
      <c r="B3040" s="101" t="s">
        <v>8180</v>
      </c>
      <c r="C3040" s="101" t="s">
        <v>8181</v>
      </c>
      <c r="D3040" s="101" t="s">
        <v>117</v>
      </c>
      <c r="E3040" s="101" t="s">
        <v>7049</v>
      </c>
      <c r="F3040" s="101" t="s">
        <v>503</v>
      </c>
      <c r="G3040" s="101" t="s">
        <v>10956</v>
      </c>
    </row>
    <row r="3041" spans="1:7">
      <c r="A3041" s="100">
        <v>3040</v>
      </c>
      <c r="B3041" s="101" t="s">
        <v>8182</v>
      </c>
      <c r="C3041" s="101" t="s">
        <v>8183</v>
      </c>
      <c r="D3041" s="101" t="s">
        <v>126</v>
      </c>
      <c r="E3041" s="101" t="s">
        <v>159</v>
      </c>
      <c r="F3041" s="101" t="s">
        <v>119</v>
      </c>
      <c r="G3041" s="101" t="s">
        <v>10956</v>
      </c>
    </row>
    <row r="3042" spans="1:7">
      <c r="A3042" s="100">
        <v>3041</v>
      </c>
      <c r="B3042" s="101" t="s">
        <v>2792</v>
      </c>
      <c r="C3042" s="101" t="s">
        <v>12889</v>
      </c>
      <c r="D3042" s="101" t="s">
        <v>139</v>
      </c>
      <c r="E3042" s="101" t="s">
        <v>185</v>
      </c>
      <c r="F3042" s="101" t="s">
        <v>119</v>
      </c>
      <c r="G3042" s="101" t="s">
        <v>5848</v>
      </c>
    </row>
    <row r="3043" spans="1:7">
      <c r="A3043" s="100">
        <v>3042</v>
      </c>
      <c r="B3043" s="101" t="s">
        <v>8184</v>
      </c>
      <c r="C3043" s="101" t="s">
        <v>8185</v>
      </c>
      <c r="D3043" s="101" t="s">
        <v>143</v>
      </c>
      <c r="E3043" s="101" t="s">
        <v>433</v>
      </c>
      <c r="F3043" s="101" t="s">
        <v>119</v>
      </c>
      <c r="G3043" s="101" t="s">
        <v>10956</v>
      </c>
    </row>
    <row r="3044" spans="1:7">
      <c r="A3044" s="100">
        <v>3043</v>
      </c>
      <c r="B3044" s="101" t="s">
        <v>2793</v>
      </c>
      <c r="C3044" s="101" t="s">
        <v>2794</v>
      </c>
      <c r="D3044" s="101" t="s">
        <v>117</v>
      </c>
      <c r="E3044" s="101" t="s">
        <v>864</v>
      </c>
      <c r="F3044" s="101" t="s">
        <v>2795</v>
      </c>
      <c r="G3044" s="101" t="s">
        <v>5848</v>
      </c>
    </row>
    <row r="3045" spans="1:7">
      <c r="A3045" s="100">
        <v>3044</v>
      </c>
      <c r="B3045" s="101" t="s">
        <v>8186</v>
      </c>
      <c r="C3045" s="101" t="s">
        <v>8187</v>
      </c>
      <c r="D3045" s="101" t="s">
        <v>117</v>
      </c>
      <c r="E3045" s="101" t="s">
        <v>118</v>
      </c>
      <c r="F3045" s="101" t="s">
        <v>119</v>
      </c>
      <c r="G3045" s="101" t="s">
        <v>10956</v>
      </c>
    </row>
    <row r="3046" spans="1:7">
      <c r="A3046" s="100">
        <v>3045</v>
      </c>
      <c r="B3046" s="101" t="s">
        <v>2796</v>
      </c>
      <c r="C3046" s="101" t="s">
        <v>2797</v>
      </c>
      <c r="D3046" s="101" t="s">
        <v>139</v>
      </c>
      <c r="E3046" s="101" t="s">
        <v>227</v>
      </c>
      <c r="F3046" s="101" t="s">
        <v>119</v>
      </c>
      <c r="G3046" s="101" t="s">
        <v>5848</v>
      </c>
    </row>
    <row r="3047" spans="1:7">
      <c r="A3047" s="100">
        <v>3046</v>
      </c>
      <c r="B3047" s="101" t="s">
        <v>2798</v>
      </c>
      <c r="C3047" s="101" t="s">
        <v>2799</v>
      </c>
      <c r="D3047" s="101" t="s">
        <v>139</v>
      </c>
      <c r="E3047" s="101" t="s">
        <v>227</v>
      </c>
      <c r="F3047" s="101" t="s">
        <v>119</v>
      </c>
      <c r="G3047" s="101" t="s">
        <v>5848</v>
      </c>
    </row>
    <row r="3048" spans="1:7">
      <c r="A3048" s="100">
        <v>3047</v>
      </c>
      <c r="B3048" s="101" t="s">
        <v>2800</v>
      </c>
      <c r="C3048" s="101" t="s">
        <v>2801</v>
      </c>
      <c r="D3048" s="101" t="s">
        <v>139</v>
      </c>
      <c r="E3048" s="101" t="s">
        <v>227</v>
      </c>
      <c r="F3048" s="101" t="s">
        <v>119</v>
      </c>
      <c r="G3048" s="101" t="s">
        <v>5848</v>
      </c>
    </row>
    <row r="3049" spans="1:7">
      <c r="A3049" s="100">
        <v>3048</v>
      </c>
      <c r="B3049" s="101" t="s">
        <v>2802</v>
      </c>
      <c r="C3049" s="101" t="s">
        <v>2803</v>
      </c>
      <c r="D3049" s="101" t="s">
        <v>139</v>
      </c>
      <c r="E3049" s="101" t="s">
        <v>227</v>
      </c>
      <c r="F3049" s="101" t="s">
        <v>119</v>
      </c>
      <c r="G3049" s="101" t="s">
        <v>5848</v>
      </c>
    </row>
    <row r="3050" spans="1:7">
      <c r="A3050" s="100">
        <v>3049</v>
      </c>
      <c r="B3050" s="101" t="s">
        <v>2804</v>
      </c>
      <c r="C3050" s="101" t="s">
        <v>2805</v>
      </c>
      <c r="D3050" s="101" t="s">
        <v>139</v>
      </c>
      <c r="E3050" s="101" t="s">
        <v>227</v>
      </c>
      <c r="F3050" s="101" t="s">
        <v>119</v>
      </c>
      <c r="G3050" s="101" t="s">
        <v>5848</v>
      </c>
    </row>
    <row r="3051" spans="1:7">
      <c r="A3051" s="100">
        <v>3050</v>
      </c>
      <c r="B3051" s="101" t="s">
        <v>2806</v>
      </c>
      <c r="C3051" s="101" t="s">
        <v>2807</v>
      </c>
      <c r="D3051" s="101" t="s">
        <v>139</v>
      </c>
      <c r="E3051" s="101" t="s">
        <v>227</v>
      </c>
      <c r="F3051" s="101" t="s">
        <v>119</v>
      </c>
      <c r="G3051" s="101" t="s">
        <v>5848</v>
      </c>
    </row>
    <row r="3052" spans="1:7">
      <c r="A3052" s="100">
        <v>3051</v>
      </c>
      <c r="B3052" s="101" t="s">
        <v>8188</v>
      </c>
      <c r="C3052" s="101" t="s">
        <v>8189</v>
      </c>
      <c r="D3052" s="101" t="s">
        <v>117</v>
      </c>
      <c r="E3052" s="101" t="s">
        <v>367</v>
      </c>
      <c r="F3052" s="101" t="s">
        <v>119</v>
      </c>
      <c r="G3052" s="101" t="s">
        <v>10956</v>
      </c>
    </row>
    <row r="3053" spans="1:7">
      <c r="A3053" s="100">
        <v>3052</v>
      </c>
      <c r="B3053" s="101" t="s">
        <v>8190</v>
      </c>
      <c r="C3053" s="101" t="s">
        <v>8191</v>
      </c>
      <c r="D3053" s="101" t="s">
        <v>151</v>
      </c>
      <c r="E3053" s="101" t="s">
        <v>974</v>
      </c>
      <c r="F3053" s="101" t="s">
        <v>119</v>
      </c>
      <c r="G3053" s="101" t="s">
        <v>10956</v>
      </c>
    </row>
    <row r="3054" spans="1:7">
      <c r="A3054" s="100">
        <v>3053</v>
      </c>
      <c r="B3054" s="101" t="s">
        <v>12890</v>
      </c>
      <c r="C3054" s="101" t="s">
        <v>12891</v>
      </c>
      <c r="D3054" s="101" t="s">
        <v>117</v>
      </c>
      <c r="E3054" s="101" t="s">
        <v>3458</v>
      </c>
      <c r="F3054" s="101" t="s">
        <v>119</v>
      </c>
      <c r="G3054" s="101" t="s">
        <v>5848</v>
      </c>
    </row>
    <row r="3055" spans="1:7">
      <c r="A3055" s="100">
        <v>3054</v>
      </c>
      <c r="B3055" s="101" t="s">
        <v>2808</v>
      </c>
      <c r="C3055" s="101" t="s">
        <v>2809</v>
      </c>
      <c r="D3055" s="101" t="s">
        <v>139</v>
      </c>
      <c r="E3055" s="101" t="s">
        <v>227</v>
      </c>
      <c r="F3055" s="101" t="s">
        <v>119</v>
      </c>
      <c r="G3055" s="101" t="s">
        <v>5848</v>
      </c>
    </row>
    <row r="3056" spans="1:7">
      <c r="A3056" s="100">
        <v>3055</v>
      </c>
      <c r="B3056" s="101" t="s">
        <v>8192</v>
      </c>
      <c r="C3056" s="101" t="s">
        <v>8193</v>
      </c>
      <c r="D3056" s="101" t="s">
        <v>165</v>
      </c>
      <c r="E3056" s="101" t="s">
        <v>417</v>
      </c>
      <c r="F3056" s="101" t="s">
        <v>119</v>
      </c>
      <c r="G3056" s="101" t="s">
        <v>10956</v>
      </c>
    </row>
    <row r="3057" spans="1:7">
      <c r="A3057" s="100">
        <v>3056</v>
      </c>
      <c r="B3057" s="101" t="s">
        <v>2810</v>
      </c>
      <c r="C3057" s="101" t="s">
        <v>2811</v>
      </c>
      <c r="D3057" s="101" t="s">
        <v>126</v>
      </c>
      <c r="E3057" s="101" t="s">
        <v>2812</v>
      </c>
      <c r="F3057" s="101" t="s">
        <v>119</v>
      </c>
      <c r="G3057" s="101" t="s">
        <v>5848</v>
      </c>
    </row>
    <row r="3058" spans="1:7">
      <c r="A3058" s="100">
        <v>3057</v>
      </c>
      <c r="B3058" s="101" t="s">
        <v>8194</v>
      </c>
      <c r="C3058" s="101" t="s">
        <v>8195</v>
      </c>
      <c r="D3058" s="101" t="s">
        <v>151</v>
      </c>
      <c r="E3058" s="101" t="s">
        <v>974</v>
      </c>
      <c r="F3058" s="101" t="s">
        <v>136</v>
      </c>
      <c r="G3058" s="101" t="s">
        <v>10956</v>
      </c>
    </row>
    <row r="3059" spans="1:7">
      <c r="A3059" s="100">
        <v>3058</v>
      </c>
      <c r="B3059" s="101" t="s">
        <v>2813</v>
      </c>
      <c r="C3059" s="101" t="s">
        <v>12892</v>
      </c>
      <c r="D3059" s="101" t="s">
        <v>139</v>
      </c>
      <c r="E3059" s="101" t="s">
        <v>185</v>
      </c>
      <c r="F3059" s="101" t="s">
        <v>119</v>
      </c>
      <c r="G3059" s="101" t="s">
        <v>5848</v>
      </c>
    </row>
    <row r="3060" spans="1:7">
      <c r="A3060" s="100">
        <v>3059</v>
      </c>
      <c r="B3060" s="101" t="s">
        <v>2814</v>
      </c>
      <c r="C3060" s="101" t="s">
        <v>2815</v>
      </c>
      <c r="D3060" s="101" t="s">
        <v>139</v>
      </c>
      <c r="E3060" s="101" t="s">
        <v>185</v>
      </c>
      <c r="F3060" s="101" t="s">
        <v>119</v>
      </c>
      <c r="G3060" s="101" t="s">
        <v>5848</v>
      </c>
    </row>
    <row r="3061" spans="1:7">
      <c r="A3061" s="100">
        <v>3060</v>
      </c>
      <c r="B3061" s="101" t="s">
        <v>8196</v>
      </c>
      <c r="C3061" s="101" t="s">
        <v>8197</v>
      </c>
      <c r="D3061" s="101" t="s">
        <v>165</v>
      </c>
      <c r="E3061" s="101" t="s">
        <v>417</v>
      </c>
      <c r="F3061" s="101" t="s">
        <v>119</v>
      </c>
      <c r="G3061" s="101" t="s">
        <v>10956</v>
      </c>
    </row>
    <row r="3062" spans="1:7">
      <c r="A3062" s="100">
        <v>3061</v>
      </c>
      <c r="B3062" s="101" t="s">
        <v>12893</v>
      </c>
      <c r="C3062" s="101" t="s">
        <v>12894</v>
      </c>
      <c r="D3062" s="101" t="s">
        <v>139</v>
      </c>
      <c r="E3062" s="101" t="s">
        <v>266</v>
      </c>
      <c r="F3062" s="101" t="s">
        <v>119</v>
      </c>
      <c r="G3062" s="101" t="s">
        <v>11834</v>
      </c>
    </row>
    <row r="3063" spans="1:7">
      <c r="A3063" s="100">
        <v>3062</v>
      </c>
      <c r="B3063" s="101" t="s">
        <v>8198</v>
      </c>
      <c r="C3063" s="101" t="s">
        <v>8199</v>
      </c>
      <c r="D3063" s="101" t="s">
        <v>126</v>
      </c>
      <c r="E3063" s="101" t="s">
        <v>880</v>
      </c>
      <c r="F3063" s="101" t="s">
        <v>119</v>
      </c>
      <c r="G3063" s="101" t="s">
        <v>10956</v>
      </c>
    </row>
    <row r="3064" spans="1:7">
      <c r="A3064" s="100">
        <v>3063</v>
      </c>
      <c r="B3064" s="101" t="s">
        <v>8200</v>
      </c>
      <c r="C3064" s="101" t="s">
        <v>8201</v>
      </c>
      <c r="D3064" s="101" t="s">
        <v>117</v>
      </c>
      <c r="E3064" s="101" t="s">
        <v>523</v>
      </c>
      <c r="F3064" s="101" t="s">
        <v>119</v>
      </c>
      <c r="G3064" s="101" t="s">
        <v>10956</v>
      </c>
    </row>
    <row r="3065" spans="1:7">
      <c r="A3065" s="100">
        <v>3064</v>
      </c>
      <c r="B3065" s="101" t="s">
        <v>8202</v>
      </c>
      <c r="C3065" s="101" t="s">
        <v>8203</v>
      </c>
      <c r="D3065" s="101" t="s">
        <v>165</v>
      </c>
      <c r="E3065" s="101" t="s">
        <v>5870</v>
      </c>
      <c r="F3065" s="101" t="s">
        <v>119</v>
      </c>
      <c r="G3065" s="101" t="s">
        <v>10956</v>
      </c>
    </row>
    <row r="3066" spans="1:7">
      <c r="A3066" s="100">
        <v>3065</v>
      </c>
      <c r="B3066" s="101" t="s">
        <v>2816</v>
      </c>
      <c r="C3066" s="101" t="s">
        <v>2817</v>
      </c>
      <c r="D3066" s="101" t="s">
        <v>117</v>
      </c>
      <c r="E3066" s="101" t="s">
        <v>1181</v>
      </c>
      <c r="F3066" s="101" t="s">
        <v>119</v>
      </c>
      <c r="G3066" s="101" t="s">
        <v>5848</v>
      </c>
    </row>
    <row r="3067" spans="1:7">
      <c r="A3067" s="100">
        <v>3066</v>
      </c>
      <c r="B3067" s="101" t="s">
        <v>11350</v>
      </c>
      <c r="C3067" s="101" t="s">
        <v>11351</v>
      </c>
      <c r="D3067" s="101" t="s">
        <v>122</v>
      </c>
      <c r="E3067" s="101" t="s">
        <v>363</v>
      </c>
      <c r="F3067" s="101" t="s">
        <v>136</v>
      </c>
      <c r="G3067" s="101" t="s">
        <v>11834</v>
      </c>
    </row>
    <row r="3068" spans="1:7">
      <c r="A3068" s="100">
        <v>3067</v>
      </c>
      <c r="B3068" s="101" t="s">
        <v>8204</v>
      </c>
      <c r="C3068" s="101" t="s">
        <v>8205</v>
      </c>
      <c r="D3068" s="101" t="s">
        <v>117</v>
      </c>
      <c r="E3068" s="101" t="s">
        <v>499</v>
      </c>
      <c r="F3068" s="101" t="s">
        <v>500</v>
      </c>
      <c r="G3068" s="101" t="s">
        <v>10956</v>
      </c>
    </row>
    <row r="3069" spans="1:7">
      <c r="A3069" s="100">
        <v>3068</v>
      </c>
      <c r="B3069" s="101" t="s">
        <v>12895</v>
      </c>
      <c r="C3069" s="101" t="s">
        <v>12896</v>
      </c>
      <c r="D3069" s="101" t="s">
        <v>165</v>
      </c>
      <c r="E3069" s="101" t="s">
        <v>194</v>
      </c>
      <c r="F3069" s="101" t="s">
        <v>136</v>
      </c>
      <c r="G3069" s="101" t="s">
        <v>10956</v>
      </c>
    </row>
    <row r="3070" spans="1:7">
      <c r="A3070" s="100">
        <v>3069</v>
      </c>
      <c r="B3070" s="101" t="s">
        <v>2818</v>
      </c>
      <c r="C3070" s="101" t="s">
        <v>12897</v>
      </c>
      <c r="D3070" s="101" t="s">
        <v>139</v>
      </c>
      <c r="E3070" s="101" t="s">
        <v>185</v>
      </c>
      <c r="F3070" s="101" t="s">
        <v>119</v>
      </c>
      <c r="G3070" s="101" t="s">
        <v>5848</v>
      </c>
    </row>
    <row r="3071" spans="1:7">
      <c r="A3071" s="100">
        <v>3070</v>
      </c>
      <c r="B3071" s="101" t="s">
        <v>2819</v>
      </c>
      <c r="C3071" s="101" t="s">
        <v>12898</v>
      </c>
      <c r="D3071" s="101" t="s">
        <v>139</v>
      </c>
      <c r="E3071" s="101" t="s">
        <v>185</v>
      </c>
      <c r="F3071" s="101" t="s">
        <v>119</v>
      </c>
      <c r="G3071" s="101" t="s">
        <v>5848</v>
      </c>
    </row>
    <row r="3072" spans="1:7">
      <c r="A3072" s="100">
        <v>3071</v>
      </c>
      <c r="B3072" s="101" t="s">
        <v>2820</v>
      </c>
      <c r="C3072" s="101" t="s">
        <v>2821</v>
      </c>
      <c r="D3072" s="101" t="s">
        <v>117</v>
      </c>
      <c r="E3072" s="101" t="s">
        <v>523</v>
      </c>
      <c r="F3072" s="101" t="s">
        <v>119</v>
      </c>
      <c r="G3072" s="101" t="s">
        <v>5848</v>
      </c>
    </row>
    <row r="3073" spans="1:7">
      <c r="A3073" s="100">
        <v>3072</v>
      </c>
      <c r="B3073" s="101" t="s">
        <v>8206</v>
      </c>
      <c r="C3073" s="101" t="s">
        <v>8207</v>
      </c>
      <c r="D3073" s="101" t="s">
        <v>117</v>
      </c>
      <c r="E3073" s="101" t="s">
        <v>2355</v>
      </c>
      <c r="F3073" s="101" t="s">
        <v>119</v>
      </c>
      <c r="G3073" s="101" t="s">
        <v>10956</v>
      </c>
    </row>
    <row r="3074" spans="1:7">
      <c r="A3074" s="100">
        <v>3073</v>
      </c>
      <c r="B3074" s="101" t="s">
        <v>2822</v>
      </c>
      <c r="C3074" s="101" t="s">
        <v>12899</v>
      </c>
      <c r="D3074" s="101" t="s">
        <v>139</v>
      </c>
      <c r="E3074" s="101" t="s">
        <v>273</v>
      </c>
      <c r="F3074" s="101" t="s">
        <v>119</v>
      </c>
      <c r="G3074" s="101" t="s">
        <v>5848</v>
      </c>
    </row>
    <row r="3075" spans="1:7">
      <c r="A3075" s="100">
        <v>3074</v>
      </c>
      <c r="B3075" s="101" t="s">
        <v>8208</v>
      </c>
      <c r="C3075" s="101" t="s">
        <v>2823</v>
      </c>
      <c r="D3075" s="101" t="s">
        <v>165</v>
      </c>
      <c r="E3075" s="101" t="s">
        <v>2567</v>
      </c>
      <c r="F3075" s="101" t="s">
        <v>119</v>
      </c>
      <c r="G3075" s="101" t="s">
        <v>10956</v>
      </c>
    </row>
    <row r="3076" spans="1:7">
      <c r="A3076" s="100">
        <v>3075</v>
      </c>
      <c r="B3076" s="101" t="s">
        <v>8209</v>
      </c>
      <c r="C3076" s="101" t="s">
        <v>8210</v>
      </c>
      <c r="D3076" s="101" t="s">
        <v>139</v>
      </c>
      <c r="E3076" s="101" t="s">
        <v>258</v>
      </c>
      <c r="F3076" s="101" t="s">
        <v>119</v>
      </c>
      <c r="G3076" s="101" t="s">
        <v>10956</v>
      </c>
    </row>
    <row r="3077" spans="1:7">
      <c r="A3077" s="100">
        <v>3076</v>
      </c>
      <c r="B3077" s="101" t="s">
        <v>8211</v>
      </c>
      <c r="C3077" s="101" t="s">
        <v>8212</v>
      </c>
      <c r="D3077" s="101" t="s">
        <v>165</v>
      </c>
      <c r="E3077" s="101" t="s">
        <v>417</v>
      </c>
      <c r="F3077" s="101" t="s">
        <v>119</v>
      </c>
      <c r="G3077" s="101" t="s">
        <v>10956</v>
      </c>
    </row>
    <row r="3078" spans="1:7">
      <c r="A3078" s="100">
        <v>3077</v>
      </c>
      <c r="B3078" s="101" t="s">
        <v>8213</v>
      </c>
      <c r="C3078" s="101" t="s">
        <v>8214</v>
      </c>
      <c r="D3078" s="101" t="s">
        <v>139</v>
      </c>
      <c r="E3078" s="101" t="s">
        <v>1020</v>
      </c>
      <c r="F3078" s="101" t="s">
        <v>119</v>
      </c>
      <c r="G3078" s="101" t="s">
        <v>10956</v>
      </c>
    </row>
    <row r="3079" spans="1:7">
      <c r="A3079" s="100">
        <v>3078</v>
      </c>
      <c r="B3079" s="101" t="s">
        <v>12900</v>
      </c>
      <c r="C3079" s="101" t="s">
        <v>12901</v>
      </c>
      <c r="D3079" s="101" t="s">
        <v>139</v>
      </c>
      <c r="E3079" s="101" t="s">
        <v>227</v>
      </c>
      <c r="F3079" s="101" t="s">
        <v>119</v>
      </c>
      <c r="G3079" s="101" t="s">
        <v>5848</v>
      </c>
    </row>
    <row r="3080" spans="1:7">
      <c r="A3080" s="100">
        <v>3079</v>
      </c>
      <c r="B3080" s="101" t="s">
        <v>12902</v>
      </c>
      <c r="C3080" s="101" t="s">
        <v>12903</v>
      </c>
      <c r="D3080" s="101" t="s">
        <v>139</v>
      </c>
      <c r="E3080" s="101" t="s">
        <v>227</v>
      </c>
      <c r="F3080" s="101" t="s">
        <v>119</v>
      </c>
      <c r="G3080" s="101" t="s">
        <v>10956</v>
      </c>
    </row>
    <row r="3081" spans="1:7">
      <c r="A3081" s="100">
        <v>3080</v>
      </c>
      <c r="B3081" s="101" t="s">
        <v>12904</v>
      </c>
      <c r="C3081" s="101" t="s">
        <v>12905</v>
      </c>
      <c r="D3081" s="101" t="s">
        <v>139</v>
      </c>
      <c r="E3081" s="101" t="s">
        <v>227</v>
      </c>
      <c r="F3081" s="101" t="s">
        <v>119</v>
      </c>
      <c r="G3081" s="101" t="s">
        <v>5848</v>
      </c>
    </row>
    <row r="3082" spans="1:7">
      <c r="A3082" s="100">
        <v>3081</v>
      </c>
      <c r="B3082" s="101" t="s">
        <v>8215</v>
      </c>
      <c r="C3082" s="101" t="s">
        <v>12906</v>
      </c>
      <c r="D3082" s="101" t="s">
        <v>117</v>
      </c>
      <c r="E3082" s="101" t="s">
        <v>1341</v>
      </c>
      <c r="F3082" s="101" t="s">
        <v>119</v>
      </c>
      <c r="G3082" s="101" t="s">
        <v>10956</v>
      </c>
    </row>
    <row r="3083" spans="1:7">
      <c r="A3083" s="100">
        <v>3082</v>
      </c>
      <c r="B3083" s="101" t="s">
        <v>8216</v>
      </c>
      <c r="C3083" s="101" t="s">
        <v>8217</v>
      </c>
      <c r="D3083" s="101" t="s">
        <v>126</v>
      </c>
      <c r="E3083" s="101" t="s">
        <v>459</v>
      </c>
      <c r="F3083" s="101" t="s">
        <v>119</v>
      </c>
      <c r="G3083" s="101" t="s">
        <v>10956</v>
      </c>
    </row>
    <row r="3084" spans="1:7">
      <c r="A3084" s="100">
        <v>3083</v>
      </c>
      <c r="B3084" s="101" t="s">
        <v>8218</v>
      </c>
      <c r="C3084" s="101" t="s">
        <v>8219</v>
      </c>
      <c r="D3084" s="101" t="s">
        <v>117</v>
      </c>
      <c r="E3084" s="101" t="s">
        <v>367</v>
      </c>
      <c r="F3084" s="101" t="s">
        <v>119</v>
      </c>
      <c r="G3084" s="101" t="s">
        <v>10956</v>
      </c>
    </row>
    <row r="3085" spans="1:7">
      <c r="A3085" s="100">
        <v>3084</v>
      </c>
      <c r="B3085" s="101" t="s">
        <v>8220</v>
      </c>
      <c r="C3085" s="101" t="s">
        <v>8221</v>
      </c>
      <c r="D3085" s="101" t="s">
        <v>117</v>
      </c>
      <c r="E3085" s="101" t="s">
        <v>5326</v>
      </c>
      <c r="F3085" s="101" t="s">
        <v>2518</v>
      </c>
      <c r="G3085" s="101" t="s">
        <v>10956</v>
      </c>
    </row>
    <row r="3086" spans="1:7">
      <c r="A3086" s="100">
        <v>3085</v>
      </c>
      <c r="B3086" s="101" t="s">
        <v>2824</v>
      </c>
      <c r="C3086" s="101" t="s">
        <v>12907</v>
      </c>
      <c r="D3086" s="101" t="s">
        <v>139</v>
      </c>
      <c r="E3086" s="101" t="s">
        <v>237</v>
      </c>
      <c r="F3086" s="101" t="s">
        <v>238</v>
      </c>
      <c r="G3086" s="101" t="s">
        <v>5848</v>
      </c>
    </row>
    <row r="3087" spans="1:7">
      <c r="A3087" s="100">
        <v>3086</v>
      </c>
      <c r="B3087" s="101" t="s">
        <v>8222</v>
      </c>
      <c r="C3087" s="101" t="s">
        <v>8223</v>
      </c>
      <c r="D3087" s="101" t="s">
        <v>165</v>
      </c>
      <c r="E3087" s="101" t="s">
        <v>417</v>
      </c>
      <c r="F3087" s="101" t="s">
        <v>119</v>
      </c>
      <c r="G3087" s="101" t="s">
        <v>10956</v>
      </c>
    </row>
    <row r="3088" spans="1:7">
      <c r="A3088" s="100">
        <v>3087</v>
      </c>
      <c r="B3088" s="101" t="s">
        <v>8224</v>
      </c>
      <c r="C3088" s="101" t="s">
        <v>8225</v>
      </c>
      <c r="D3088" s="101" t="s">
        <v>117</v>
      </c>
      <c r="E3088" s="101" t="s">
        <v>1341</v>
      </c>
      <c r="F3088" s="101" t="s">
        <v>119</v>
      </c>
      <c r="G3088" s="101" t="s">
        <v>10956</v>
      </c>
    </row>
    <row r="3089" spans="1:7">
      <c r="A3089" s="100">
        <v>3088</v>
      </c>
      <c r="B3089" s="101" t="s">
        <v>8226</v>
      </c>
      <c r="C3089" s="101" t="s">
        <v>8227</v>
      </c>
      <c r="D3089" s="101" t="s">
        <v>165</v>
      </c>
      <c r="E3089" s="101" t="s">
        <v>8228</v>
      </c>
      <c r="F3089" s="101" t="s">
        <v>119</v>
      </c>
      <c r="G3089" s="101" t="s">
        <v>10956</v>
      </c>
    </row>
    <row r="3090" spans="1:7">
      <c r="A3090" s="100">
        <v>3089</v>
      </c>
      <c r="B3090" s="101" t="s">
        <v>11352</v>
      </c>
      <c r="C3090" s="101" t="s">
        <v>12908</v>
      </c>
      <c r="D3090" s="101" t="s">
        <v>165</v>
      </c>
      <c r="E3090" s="101" t="s">
        <v>417</v>
      </c>
      <c r="F3090" s="101" t="s">
        <v>119</v>
      </c>
      <c r="G3090" s="101" t="s">
        <v>11834</v>
      </c>
    </row>
    <row r="3091" spans="1:7">
      <c r="A3091" s="100">
        <v>3090</v>
      </c>
      <c r="B3091" s="101" t="s">
        <v>8229</v>
      </c>
      <c r="C3091" s="101" t="s">
        <v>8230</v>
      </c>
      <c r="D3091" s="101" t="s">
        <v>126</v>
      </c>
      <c r="E3091" s="101" t="s">
        <v>159</v>
      </c>
      <c r="F3091" s="101" t="s">
        <v>119</v>
      </c>
      <c r="G3091" s="101" t="s">
        <v>10956</v>
      </c>
    </row>
    <row r="3092" spans="1:7">
      <c r="A3092" s="100">
        <v>3091</v>
      </c>
      <c r="B3092" s="101" t="s">
        <v>8231</v>
      </c>
      <c r="C3092" s="101" t="s">
        <v>8232</v>
      </c>
      <c r="D3092" s="101" t="s">
        <v>117</v>
      </c>
      <c r="E3092" s="101" t="s">
        <v>2355</v>
      </c>
      <c r="F3092" s="101" t="s">
        <v>119</v>
      </c>
      <c r="G3092" s="101" t="s">
        <v>10956</v>
      </c>
    </row>
    <row r="3093" spans="1:7">
      <c r="A3093" s="100">
        <v>3092</v>
      </c>
      <c r="B3093" s="101" t="s">
        <v>2825</v>
      </c>
      <c r="C3093" s="101" t="s">
        <v>2826</v>
      </c>
      <c r="D3093" s="101" t="s">
        <v>139</v>
      </c>
      <c r="E3093" s="101" t="s">
        <v>227</v>
      </c>
      <c r="F3093" s="101" t="s">
        <v>119</v>
      </c>
      <c r="G3093" s="101" t="s">
        <v>5848</v>
      </c>
    </row>
    <row r="3094" spans="1:7">
      <c r="A3094" s="100">
        <v>3093</v>
      </c>
      <c r="B3094" s="101" t="s">
        <v>8233</v>
      </c>
      <c r="C3094" s="101" t="s">
        <v>8234</v>
      </c>
      <c r="D3094" s="101" t="s">
        <v>117</v>
      </c>
      <c r="E3094" s="101" t="s">
        <v>523</v>
      </c>
      <c r="F3094" s="101" t="s">
        <v>119</v>
      </c>
      <c r="G3094" s="101" t="s">
        <v>10956</v>
      </c>
    </row>
    <row r="3095" spans="1:7">
      <c r="A3095" s="100">
        <v>3094</v>
      </c>
      <c r="B3095" s="101" t="s">
        <v>2827</v>
      </c>
      <c r="C3095" s="101" t="s">
        <v>12909</v>
      </c>
      <c r="D3095" s="101" t="s">
        <v>139</v>
      </c>
      <c r="E3095" s="101" t="s">
        <v>227</v>
      </c>
      <c r="F3095" s="101" t="s">
        <v>119</v>
      </c>
      <c r="G3095" s="101" t="s">
        <v>5848</v>
      </c>
    </row>
    <row r="3096" spans="1:7">
      <c r="A3096" s="100">
        <v>3095</v>
      </c>
      <c r="B3096" s="101" t="s">
        <v>11353</v>
      </c>
      <c r="C3096" s="101" t="s">
        <v>11354</v>
      </c>
      <c r="D3096" s="101" t="s">
        <v>117</v>
      </c>
      <c r="E3096" s="101" t="s">
        <v>5326</v>
      </c>
      <c r="F3096" s="101" t="s">
        <v>119</v>
      </c>
      <c r="G3096" s="101" t="s">
        <v>11834</v>
      </c>
    </row>
    <row r="3097" spans="1:7">
      <c r="A3097" s="100">
        <v>3096</v>
      </c>
      <c r="B3097" s="101" t="s">
        <v>8235</v>
      </c>
      <c r="C3097" s="101" t="s">
        <v>8236</v>
      </c>
      <c r="D3097" s="101" t="s">
        <v>165</v>
      </c>
      <c r="E3097" s="101" t="s">
        <v>417</v>
      </c>
      <c r="F3097" s="101" t="s">
        <v>119</v>
      </c>
      <c r="G3097" s="101" t="s">
        <v>10956</v>
      </c>
    </row>
    <row r="3098" spans="1:7">
      <c r="A3098" s="100">
        <v>3097</v>
      </c>
      <c r="B3098" s="101" t="s">
        <v>8237</v>
      </c>
      <c r="C3098" s="101" t="s">
        <v>8238</v>
      </c>
      <c r="D3098" s="101" t="s">
        <v>117</v>
      </c>
      <c r="E3098" s="101" t="s">
        <v>5888</v>
      </c>
      <c r="F3098" s="101" t="s">
        <v>119</v>
      </c>
      <c r="G3098" s="101" t="s">
        <v>10956</v>
      </c>
    </row>
    <row r="3099" spans="1:7">
      <c r="A3099" s="100">
        <v>3098</v>
      </c>
      <c r="B3099" s="101" t="s">
        <v>8239</v>
      </c>
      <c r="C3099" s="101" t="s">
        <v>8240</v>
      </c>
      <c r="D3099" s="101" t="s">
        <v>143</v>
      </c>
      <c r="E3099" s="101" t="s">
        <v>1684</v>
      </c>
      <c r="F3099" s="101" t="s">
        <v>119</v>
      </c>
      <c r="G3099" s="101" t="s">
        <v>10956</v>
      </c>
    </row>
    <row r="3100" spans="1:7">
      <c r="A3100" s="100">
        <v>3099</v>
      </c>
      <c r="B3100" s="101" t="s">
        <v>8241</v>
      </c>
      <c r="C3100" s="101" t="s">
        <v>8242</v>
      </c>
      <c r="D3100" s="101" t="s">
        <v>126</v>
      </c>
      <c r="E3100" s="101" t="s">
        <v>159</v>
      </c>
      <c r="F3100" s="101" t="s">
        <v>119</v>
      </c>
      <c r="G3100" s="101" t="s">
        <v>10956</v>
      </c>
    </row>
    <row r="3101" spans="1:7">
      <c r="A3101" s="100">
        <v>3100</v>
      </c>
      <c r="B3101" s="101" t="s">
        <v>2828</v>
      </c>
      <c r="C3101" s="101" t="s">
        <v>2829</v>
      </c>
      <c r="D3101" s="101" t="s">
        <v>122</v>
      </c>
      <c r="E3101" s="101" t="s">
        <v>363</v>
      </c>
      <c r="F3101" s="101" t="s">
        <v>119</v>
      </c>
      <c r="G3101" s="101" t="s">
        <v>5848</v>
      </c>
    </row>
    <row r="3102" spans="1:7">
      <c r="A3102" s="100">
        <v>3101</v>
      </c>
      <c r="B3102" s="101" t="s">
        <v>8243</v>
      </c>
      <c r="C3102" s="101" t="s">
        <v>8244</v>
      </c>
      <c r="D3102" s="101" t="s">
        <v>117</v>
      </c>
      <c r="E3102" s="101" t="s">
        <v>214</v>
      </c>
      <c r="F3102" s="101" t="s">
        <v>119</v>
      </c>
      <c r="G3102" s="101" t="s">
        <v>10956</v>
      </c>
    </row>
    <row r="3103" spans="1:7">
      <c r="A3103" s="100">
        <v>3102</v>
      </c>
      <c r="B3103" s="101" t="s">
        <v>8245</v>
      </c>
      <c r="C3103" s="101" t="s">
        <v>8246</v>
      </c>
      <c r="D3103" s="101" t="s">
        <v>139</v>
      </c>
      <c r="E3103" s="101" t="s">
        <v>211</v>
      </c>
      <c r="F3103" s="101" t="s">
        <v>119</v>
      </c>
      <c r="G3103" s="101" t="s">
        <v>10956</v>
      </c>
    </row>
    <row r="3104" spans="1:7">
      <c r="A3104" s="100">
        <v>3103</v>
      </c>
      <c r="B3104" s="101" t="s">
        <v>12910</v>
      </c>
      <c r="C3104" s="101" t="s">
        <v>12911</v>
      </c>
      <c r="D3104" s="101" t="s">
        <v>117</v>
      </c>
      <c r="E3104" s="101" t="s">
        <v>853</v>
      </c>
      <c r="F3104" s="101" t="s">
        <v>119</v>
      </c>
      <c r="G3104" s="101" t="s">
        <v>10956</v>
      </c>
    </row>
    <row r="3105" spans="1:7">
      <c r="A3105" s="100">
        <v>3104</v>
      </c>
      <c r="B3105" s="101" t="s">
        <v>8247</v>
      </c>
      <c r="C3105" s="101" t="s">
        <v>8248</v>
      </c>
      <c r="D3105" s="101" t="s">
        <v>117</v>
      </c>
      <c r="E3105" s="101" t="s">
        <v>2057</v>
      </c>
      <c r="F3105" s="101" t="s">
        <v>119</v>
      </c>
      <c r="G3105" s="101" t="s">
        <v>10956</v>
      </c>
    </row>
    <row r="3106" spans="1:7">
      <c r="A3106" s="100">
        <v>3105</v>
      </c>
      <c r="B3106" s="101" t="s">
        <v>8249</v>
      </c>
      <c r="C3106" s="101" t="s">
        <v>8250</v>
      </c>
      <c r="D3106" s="101" t="s">
        <v>117</v>
      </c>
      <c r="E3106" s="101" t="s">
        <v>1277</v>
      </c>
      <c r="F3106" s="101" t="s">
        <v>119</v>
      </c>
      <c r="G3106" s="101" t="s">
        <v>10956</v>
      </c>
    </row>
    <row r="3107" spans="1:7">
      <c r="A3107" s="100">
        <v>3106</v>
      </c>
      <c r="B3107" s="101" t="s">
        <v>8251</v>
      </c>
      <c r="C3107" s="101" t="s">
        <v>8252</v>
      </c>
      <c r="D3107" s="101" t="s">
        <v>126</v>
      </c>
      <c r="E3107" s="101" t="s">
        <v>1823</v>
      </c>
      <c r="F3107" s="101" t="s">
        <v>119</v>
      </c>
      <c r="G3107" s="101" t="s">
        <v>10956</v>
      </c>
    </row>
    <row r="3108" spans="1:7">
      <c r="A3108" s="100">
        <v>3107</v>
      </c>
      <c r="B3108" s="101" t="s">
        <v>11355</v>
      </c>
      <c r="C3108" s="101" t="s">
        <v>11356</v>
      </c>
      <c r="D3108" s="101" t="s">
        <v>126</v>
      </c>
      <c r="E3108" s="101" t="s">
        <v>1039</v>
      </c>
      <c r="F3108" s="101" t="s">
        <v>119</v>
      </c>
      <c r="G3108" s="101" t="s">
        <v>11834</v>
      </c>
    </row>
    <row r="3109" spans="1:7">
      <c r="A3109" s="100">
        <v>3108</v>
      </c>
      <c r="B3109" s="101" t="s">
        <v>12912</v>
      </c>
      <c r="C3109" s="101" t="s">
        <v>11774</v>
      </c>
      <c r="D3109" s="101" t="s">
        <v>126</v>
      </c>
      <c r="E3109" s="101" t="s">
        <v>200</v>
      </c>
      <c r="F3109" s="101" t="s">
        <v>119</v>
      </c>
      <c r="G3109" s="101" t="s">
        <v>11834</v>
      </c>
    </row>
    <row r="3110" spans="1:7">
      <c r="A3110" s="100">
        <v>3109</v>
      </c>
      <c r="B3110" s="101" t="s">
        <v>12913</v>
      </c>
      <c r="C3110" s="101" t="s">
        <v>12914</v>
      </c>
      <c r="D3110" s="101" t="s">
        <v>117</v>
      </c>
      <c r="E3110" s="101" t="s">
        <v>523</v>
      </c>
      <c r="F3110" s="101" t="s">
        <v>119</v>
      </c>
      <c r="G3110" s="101" t="s">
        <v>10956</v>
      </c>
    </row>
    <row r="3111" spans="1:7">
      <c r="A3111" s="100">
        <v>3110</v>
      </c>
      <c r="B3111" s="101" t="s">
        <v>8253</v>
      </c>
      <c r="C3111" s="101" t="s">
        <v>8254</v>
      </c>
      <c r="D3111" s="101" t="s">
        <v>126</v>
      </c>
      <c r="E3111" s="101" t="s">
        <v>159</v>
      </c>
      <c r="F3111" s="101" t="s">
        <v>119</v>
      </c>
      <c r="G3111" s="101" t="s">
        <v>10956</v>
      </c>
    </row>
    <row r="3112" spans="1:7">
      <c r="A3112" s="100">
        <v>3111</v>
      </c>
      <c r="B3112" s="101" t="s">
        <v>8255</v>
      </c>
      <c r="C3112" s="101" t="s">
        <v>8256</v>
      </c>
      <c r="D3112" s="101" t="s">
        <v>126</v>
      </c>
      <c r="E3112" s="101" t="s">
        <v>2812</v>
      </c>
      <c r="F3112" s="101" t="s">
        <v>119</v>
      </c>
      <c r="G3112" s="101" t="s">
        <v>10956</v>
      </c>
    </row>
    <row r="3113" spans="1:7">
      <c r="A3113" s="100">
        <v>3112</v>
      </c>
      <c r="B3113" s="101" t="s">
        <v>12915</v>
      </c>
      <c r="C3113" s="101" t="s">
        <v>12916</v>
      </c>
      <c r="D3113" s="101" t="s">
        <v>139</v>
      </c>
      <c r="E3113" s="101" t="s">
        <v>227</v>
      </c>
      <c r="F3113" s="101" t="s">
        <v>119</v>
      </c>
      <c r="G3113" s="101" t="s">
        <v>5848</v>
      </c>
    </row>
    <row r="3114" spans="1:7">
      <c r="A3114" s="100">
        <v>3113</v>
      </c>
      <c r="B3114" s="101" t="s">
        <v>2830</v>
      </c>
      <c r="C3114" s="101" t="s">
        <v>12917</v>
      </c>
      <c r="D3114" s="101" t="s">
        <v>139</v>
      </c>
      <c r="E3114" s="101" t="s">
        <v>227</v>
      </c>
      <c r="F3114" s="101" t="s">
        <v>119</v>
      </c>
      <c r="G3114" s="101" t="s">
        <v>5848</v>
      </c>
    </row>
    <row r="3115" spans="1:7">
      <c r="A3115" s="100">
        <v>3114</v>
      </c>
      <c r="B3115" s="101" t="s">
        <v>2831</v>
      </c>
      <c r="C3115" s="101" t="s">
        <v>2832</v>
      </c>
      <c r="D3115" s="101" t="s">
        <v>117</v>
      </c>
      <c r="E3115" s="101" t="s">
        <v>118</v>
      </c>
      <c r="F3115" s="101" t="s">
        <v>119</v>
      </c>
      <c r="G3115" s="101" t="s">
        <v>5848</v>
      </c>
    </row>
    <row r="3116" spans="1:7">
      <c r="A3116" s="100">
        <v>3115</v>
      </c>
      <c r="B3116" s="101" t="s">
        <v>2833</v>
      </c>
      <c r="C3116" s="101" t="s">
        <v>12918</v>
      </c>
      <c r="D3116" s="101" t="s">
        <v>122</v>
      </c>
      <c r="E3116" s="101" t="s">
        <v>363</v>
      </c>
      <c r="F3116" s="101" t="s">
        <v>544</v>
      </c>
      <c r="G3116" s="101" t="s">
        <v>5848</v>
      </c>
    </row>
    <row r="3117" spans="1:7">
      <c r="A3117" s="100">
        <v>3116</v>
      </c>
      <c r="B3117" s="101" t="s">
        <v>2834</v>
      </c>
      <c r="C3117" s="101" t="s">
        <v>2835</v>
      </c>
      <c r="D3117" s="101" t="s">
        <v>139</v>
      </c>
      <c r="E3117" s="101" t="s">
        <v>227</v>
      </c>
      <c r="F3117" s="101" t="s">
        <v>119</v>
      </c>
      <c r="G3117" s="101" t="s">
        <v>5848</v>
      </c>
    </row>
    <row r="3118" spans="1:7">
      <c r="A3118" s="100">
        <v>3117</v>
      </c>
      <c r="B3118" s="101" t="s">
        <v>8257</v>
      </c>
      <c r="C3118" s="101" t="s">
        <v>8258</v>
      </c>
      <c r="D3118" s="101" t="s">
        <v>122</v>
      </c>
      <c r="E3118" s="101" t="s">
        <v>597</v>
      </c>
      <c r="F3118" s="101" t="s">
        <v>579</v>
      </c>
      <c r="G3118" s="101" t="s">
        <v>10956</v>
      </c>
    </row>
    <row r="3119" spans="1:7">
      <c r="A3119" s="100">
        <v>3118</v>
      </c>
      <c r="B3119" s="101" t="s">
        <v>11357</v>
      </c>
      <c r="C3119" s="101" t="s">
        <v>11358</v>
      </c>
      <c r="D3119" s="101" t="s">
        <v>139</v>
      </c>
      <c r="E3119" s="101" t="s">
        <v>266</v>
      </c>
      <c r="F3119" s="101" t="s">
        <v>119</v>
      </c>
      <c r="G3119" s="101" t="s">
        <v>11834</v>
      </c>
    </row>
    <row r="3120" spans="1:7">
      <c r="A3120" s="100">
        <v>3119</v>
      </c>
      <c r="B3120" s="101" t="s">
        <v>2836</v>
      </c>
      <c r="C3120" s="101" t="s">
        <v>2837</v>
      </c>
      <c r="D3120" s="101" t="s">
        <v>151</v>
      </c>
      <c r="E3120" s="101" t="s">
        <v>456</v>
      </c>
      <c r="F3120" s="101" t="s">
        <v>119</v>
      </c>
      <c r="G3120" s="101" t="s">
        <v>5848</v>
      </c>
    </row>
    <row r="3121" spans="1:7">
      <c r="A3121" s="100">
        <v>3120</v>
      </c>
      <c r="B3121" s="101" t="s">
        <v>8259</v>
      </c>
      <c r="C3121" s="101" t="s">
        <v>8260</v>
      </c>
      <c r="D3121" s="101" t="s">
        <v>151</v>
      </c>
      <c r="E3121" s="101" t="s">
        <v>208</v>
      </c>
      <c r="F3121" s="101" t="s">
        <v>119</v>
      </c>
      <c r="G3121" s="101" t="s">
        <v>10956</v>
      </c>
    </row>
    <row r="3122" spans="1:7">
      <c r="A3122" s="100">
        <v>3121</v>
      </c>
      <c r="B3122" s="101" t="s">
        <v>8261</v>
      </c>
      <c r="C3122" s="101" t="s">
        <v>8262</v>
      </c>
      <c r="D3122" s="101" t="s">
        <v>117</v>
      </c>
      <c r="E3122" s="101" t="s">
        <v>2355</v>
      </c>
      <c r="F3122" s="101" t="s">
        <v>119</v>
      </c>
      <c r="G3122" s="101" t="s">
        <v>10956</v>
      </c>
    </row>
    <row r="3123" spans="1:7">
      <c r="A3123" s="100">
        <v>3122</v>
      </c>
      <c r="B3123" s="101" t="s">
        <v>8263</v>
      </c>
      <c r="C3123" s="101" t="s">
        <v>8264</v>
      </c>
      <c r="D3123" s="101" t="s">
        <v>139</v>
      </c>
      <c r="E3123" s="101" t="s">
        <v>181</v>
      </c>
      <c r="F3123" s="101" t="s">
        <v>119</v>
      </c>
      <c r="G3123" s="101" t="s">
        <v>10956</v>
      </c>
    </row>
    <row r="3124" spans="1:7">
      <c r="A3124" s="100">
        <v>3123</v>
      </c>
      <c r="B3124" s="101" t="s">
        <v>8265</v>
      </c>
      <c r="C3124" s="101" t="s">
        <v>8266</v>
      </c>
      <c r="D3124" s="101" t="s">
        <v>165</v>
      </c>
      <c r="E3124" s="101" t="s">
        <v>1658</v>
      </c>
      <c r="F3124" s="101" t="s">
        <v>119</v>
      </c>
      <c r="G3124" s="101" t="s">
        <v>10956</v>
      </c>
    </row>
    <row r="3125" spans="1:7">
      <c r="A3125" s="100">
        <v>3124</v>
      </c>
      <c r="B3125" s="101" t="s">
        <v>2838</v>
      </c>
      <c r="C3125" s="101" t="s">
        <v>2839</v>
      </c>
      <c r="D3125" s="101" t="s">
        <v>139</v>
      </c>
      <c r="E3125" s="101" t="s">
        <v>227</v>
      </c>
      <c r="F3125" s="101" t="s">
        <v>119</v>
      </c>
      <c r="G3125" s="101" t="s">
        <v>5848</v>
      </c>
    </row>
    <row r="3126" spans="1:7">
      <c r="A3126" s="100">
        <v>3125</v>
      </c>
      <c r="B3126" s="101" t="s">
        <v>2840</v>
      </c>
      <c r="C3126" s="101" t="s">
        <v>2841</v>
      </c>
      <c r="D3126" s="101" t="s">
        <v>139</v>
      </c>
      <c r="E3126" s="101" t="s">
        <v>227</v>
      </c>
      <c r="F3126" s="101" t="s">
        <v>119</v>
      </c>
      <c r="G3126" s="101" t="s">
        <v>5848</v>
      </c>
    </row>
    <row r="3127" spans="1:7">
      <c r="A3127" s="100">
        <v>3126</v>
      </c>
      <c r="B3127" s="101" t="s">
        <v>2842</v>
      </c>
      <c r="C3127" s="101" t="s">
        <v>2843</v>
      </c>
      <c r="D3127" s="101" t="s">
        <v>139</v>
      </c>
      <c r="E3127" s="101" t="s">
        <v>227</v>
      </c>
      <c r="F3127" s="101" t="s">
        <v>119</v>
      </c>
      <c r="G3127" s="101" t="s">
        <v>5848</v>
      </c>
    </row>
    <row r="3128" spans="1:7">
      <c r="A3128" s="100">
        <v>3127</v>
      </c>
      <c r="B3128" s="101" t="s">
        <v>2844</v>
      </c>
      <c r="C3128" s="101" t="s">
        <v>12919</v>
      </c>
      <c r="D3128" s="101" t="s">
        <v>126</v>
      </c>
      <c r="E3128" s="101" t="s">
        <v>1184</v>
      </c>
      <c r="F3128" s="101" t="s">
        <v>119</v>
      </c>
      <c r="G3128" s="101" t="s">
        <v>5848</v>
      </c>
    </row>
    <row r="3129" spans="1:7">
      <c r="A3129" s="100">
        <v>3128</v>
      </c>
      <c r="B3129" s="101" t="s">
        <v>8267</v>
      </c>
      <c r="C3129" s="101" t="s">
        <v>8268</v>
      </c>
      <c r="D3129" s="101" t="s">
        <v>117</v>
      </c>
      <c r="E3129" s="101" t="s">
        <v>2057</v>
      </c>
      <c r="F3129" s="101" t="s">
        <v>119</v>
      </c>
      <c r="G3129" s="101" t="s">
        <v>10956</v>
      </c>
    </row>
    <row r="3130" spans="1:7">
      <c r="A3130" s="100">
        <v>3129</v>
      </c>
      <c r="B3130" s="101" t="s">
        <v>12920</v>
      </c>
      <c r="C3130" s="101" t="s">
        <v>12921</v>
      </c>
      <c r="D3130" s="101" t="s">
        <v>117</v>
      </c>
      <c r="E3130" s="101" t="s">
        <v>214</v>
      </c>
      <c r="F3130" s="101" t="s">
        <v>119</v>
      </c>
      <c r="G3130" s="101" t="s">
        <v>5848</v>
      </c>
    </row>
    <row r="3131" spans="1:7">
      <c r="A3131" s="100">
        <v>3130</v>
      </c>
      <c r="B3131" s="101" t="s">
        <v>8269</v>
      </c>
      <c r="C3131" s="101" t="s">
        <v>8270</v>
      </c>
      <c r="D3131" s="101" t="s">
        <v>122</v>
      </c>
      <c r="E3131" s="101" t="s">
        <v>443</v>
      </c>
      <c r="F3131" s="101" t="s">
        <v>119</v>
      </c>
      <c r="G3131" s="101" t="s">
        <v>10956</v>
      </c>
    </row>
    <row r="3132" spans="1:7">
      <c r="A3132" s="100">
        <v>3131</v>
      </c>
      <c r="B3132" s="101" t="s">
        <v>2845</v>
      </c>
      <c r="C3132" s="101" t="s">
        <v>2846</v>
      </c>
      <c r="D3132" s="101" t="s">
        <v>122</v>
      </c>
      <c r="E3132" s="101" t="s">
        <v>293</v>
      </c>
      <c r="F3132" s="101" t="s">
        <v>119</v>
      </c>
      <c r="G3132" s="101" t="s">
        <v>5848</v>
      </c>
    </row>
    <row r="3133" spans="1:7">
      <c r="A3133" s="100">
        <v>3132</v>
      </c>
      <c r="B3133" s="101" t="s">
        <v>2847</v>
      </c>
      <c r="C3133" s="101" t="s">
        <v>2848</v>
      </c>
      <c r="D3133" s="101" t="s">
        <v>139</v>
      </c>
      <c r="E3133" s="101" t="s">
        <v>227</v>
      </c>
      <c r="F3133" s="101" t="s">
        <v>119</v>
      </c>
      <c r="G3133" s="101" t="s">
        <v>5848</v>
      </c>
    </row>
    <row r="3134" spans="1:7">
      <c r="A3134" s="100">
        <v>3133</v>
      </c>
      <c r="B3134" s="101" t="s">
        <v>2849</v>
      </c>
      <c r="C3134" s="101" t="s">
        <v>2850</v>
      </c>
      <c r="D3134" s="101" t="s">
        <v>139</v>
      </c>
      <c r="E3134" s="101" t="s">
        <v>227</v>
      </c>
      <c r="F3134" s="101" t="s">
        <v>119</v>
      </c>
      <c r="G3134" s="101" t="s">
        <v>5848</v>
      </c>
    </row>
    <row r="3135" spans="1:7">
      <c r="A3135" s="100">
        <v>3134</v>
      </c>
      <c r="B3135" s="101" t="s">
        <v>2851</v>
      </c>
      <c r="C3135" s="101" t="s">
        <v>2852</v>
      </c>
      <c r="D3135" s="101" t="s">
        <v>139</v>
      </c>
      <c r="E3135" s="101" t="s">
        <v>227</v>
      </c>
      <c r="F3135" s="101" t="s">
        <v>119</v>
      </c>
      <c r="G3135" s="101" t="s">
        <v>5848</v>
      </c>
    </row>
    <row r="3136" spans="1:7">
      <c r="A3136" s="100">
        <v>3135</v>
      </c>
      <c r="B3136" s="101" t="s">
        <v>8271</v>
      </c>
      <c r="C3136" s="101" t="s">
        <v>8272</v>
      </c>
      <c r="D3136" s="101" t="s">
        <v>151</v>
      </c>
      <c r="E3136" s="101" t="s">
        <v>1021</v>
      </c>
      <c r="F3136" s="101" t="s">
        <v>119</v>
      </c>
      <c r="G3136" s="101" t="s">
        <v>10956</v>
      </c>
    </row>
    <row r="3137" spans="1:7">
      <c r="A3137" s="100">
        <v>3136</v>
      </c>
      <c r="B3137" s="101" t="s">
        <v>11359</v>
      </c>
      <c r="C3137" s="101" t="s">
        <v>11360</v>
      </c>
      <c r="D3137" s="101" t="s">
        <v>126</v>
      </c>
      <c r="E3137" s="101" t="s">
        <v>701</v>
      </c>
      <c r="F3137" s="101" t="s">
        <v>119</v>
      </c>
      <c r="G3137" s="101" t="s">
        <v>11834</v>
      </c>
    </row>
    <row r="3138" spans="1:7">
      <c r="A3138" s="100">
        <v>3137</v>
      </c>
      <c r="B3138" s="101" t="s">
        <v>2853</v>
      </c>
      <c r="C3138" s="101" t="s">
        <v>2854</v>
      </c>
      <c r="D3138" s="101" t="s">
        <v>139</v>
      </c>
      <c r="E3138" s="101" t="s">
        <v>227</v>
      </c>
      <c r="F3138" s="101" t="s">
        <v>119</v>
      </c>
      <c r="G3138" s="101" t="s">
        <v>5848</v>
      </c>
    </row>
    <row r="3139" spans="1:7">
      <c r="A3139" s="100">
        <v>3138</v>
      </c>
      <c r="B3139" s="101" t="s">
        <v>2855</v>
      </c>
      <c r="C3139" s="101" t="s">
        <v>2856</v>
      </c>
      <c r="D3139" s="101" t="s">
        <v>139</v>
      </c>
      <c r="E3139" s="101" t="s">
        <v>227</v>
      </c>
      <c r="F3139" s="101" t="s">
        <v>119</v>
      </c>
      <c r="G3139" s="101" t="s">
        <v>5848</v>
      </c>
    </row>
    <row r="3140" spans="1:7">
      <c r="A3140" s="100">
        <v>3139</v>
      </c>
      <c r="B3140" s="101" t="s">
        <v>8273</v>
      </c>
      <c r="C3140" s="101" t="s">
        <v>8274</v>
      </c>
      <c r="D3140" s="101" t="s">
        <v>165</v>
      </c>
      <c r="E3140" s="101" t="s">
        <v>166</v>
      </c>
      <c r="F3140" s="101" t="s">
        <v>119</v>
      </c>
      <c r="G3140" s="101" t="s">
        <v>10956</v>
      </c>
    </row>
    <row r="3141" spans="1:7">
      <c r="A3141" s="100">
        <v>3140</v>
      </c>
      <c r="B3141" s="101" t="s">
        <v>2857</v>
      </c>
      <c r="C3141" s="101" t="s">
        <v>12922</v>
      </c>
      <c r="D3141" s="101" t="s">
        <v>139</v>
      </c>
      <c r="E3141" s="101" t="s">
        <v>185</v>
      </c>
      <c r="F3141" s="101" t="s">
        <v>119</v>
      </c>
      <c r="G3141" s="101" t="s">
        <v>5848</v>
      </c>
    </row>
    <row r="3142" spans="1:7">
      <c r="A3142" s="100">
        <v>3141</v>
      </c>
      <c r="B3142" s="101" t="s">
        <v>2858</v>
      </c>
      <c r="C3142" s="101" t="s">
        <v>12923</v>
      </c>
      <c r="D3142" s="101" t="s">
        <v>139</v>
      </c>
      <c r="E3142" s="101" t="s">
        <v>185</v>
      </c>
      <c r="F3142" s="101" t="s">
        <v>119</v>
      </c>
      <c r="G3142" s="101" t="s">
        <v>5848</v>
      </c>
    </row>
    <row r="3143" spans="1:7">
      <c r="A3143" s="100">
        <v>3142</v>
      </c>
      <c r="B3143" s="101" t="s">
        <v>2859</v>
      </c>
      <c r="C3143" s="101" t="s">
        <v>12924</v>
      </c>
      <c r="D3143" s="101" t="s">
        <v>139</v>
      </c>
      <c r="E3143" s="101" t="s">
        <v>185</v>
      </c>
      <c r="F3143" s="101" t="s">
        <v>119</v>
      </c>
      <c r="G3143" s="101" t="s">
        <v>5848</v>
      </c>
    </row>
    <row r="3144" spans="1:7">
      <c r="A3144" s="100">
        <v>3143</v>
      </c>
      <c r="B3144" s="101" t="s">
        <v>2860</v>
      </c>
      <c r="C3144" s="101" t="s">
        <v>12925</v>
      </c>
      <c r="D3144" s="101" t="s">
        <v>139</v>
      </c>
      <c r="E3144" s="101" t="s">
        <v>185</v>
      </c>
      <c r="F3144" s="101" t="s">
        <v>119</v>
      </c>
      <c r="G3144" s="101" t="s">
        <v>5848</v>
      </c>
    </row>
    <row r="3145" spans="1:7">
      <c r="A3145" s="100">
        <v>3144</v>
      </c>
      <c r="B3145" s="101" t="s">
        <v>2861</v>
      </c>
      <c r="C3145" s="101" t="s">
        <v>12926</v>
      </c>
      <c r="D3145" s="101" t="s">
        <v>139</v>
      </c>
      <c r="E3145" s="101" t="s">
        <v>185</v>
      </c>
      <c r="F3145" s="101" t="s">
        <v>119</v>
      </c>
      <c r="G3145" s="101" t="s">
        <v>5848</v>
      </c>
    </row>
    <row r="3146" spans="1:7">
      <c r="A3146" s="100">
        <v>3145</v>
      </c>
      <c r="B3146" s="101" t="s">
        <v>2862</v>
      </c>
      <c r="C3146" s="101" t="s">
        <v>2863</v>
      </c>
      <c r="D3146" s="101" t="s">
        <v>143</v>
      </c>
      <c r="E3146" s="101" t="s">
        <v>433</v>
      </c>
      <c r="F3146" s="101" t="s">
        <v>201</v>
      </c>
      <c r="G3146" s="101" t="s">
        <v>5848</v>
      </c>
    </row>
    <row r="3147" spans="1:7">
      <c r="A3147" s="100">
        <v>3146</v>
      </c>
      <c r="B3147" s="101" t="s">
        <v>8275</v>
      </c>
      <c r="C3147" s="101" t="s">
        <v>8276</v>
      </c>
      <c r="D3147" s="101" t="s">
        <v>151</v>
      </c>
      <c r="E3147" s="101" t="s">
        <v>3294</v>
      </c>
      <c r="F3147" s="101" t="s">
        <v>119</v>
      </c>
      <c r="G3147" s="101" t="s">
        <v>10956</v>
      </c>
    </row>
    <row r="3148" spans="1:7">
      <c r="A3148" s="100">
        <v>3147</v>
      </c>
      <c r="B3148" s="101" t="s">
        <v>2864</v>
      </c>
      <c r="C3148" s="101" t="s">
        <v>2865</v>
      </c>
      <c r="D3148" s="101" t="s">
        <v>139</v>
      </c>
      <c r="E3148" s="101" t="s">
        <v>690</v>
      </c>
      <c r="F3148" s="101" t="s">
        <v>119</v>
      </c>
      <c r="G3148" s="101" t="s">
        <v>5848</v>
      </c>
    </row>
    <row r="3149" spans="1:7">
      <c r="A3149" s="100">
        <v>3148</v>
      </c>
      <c r="B3149" s="101" t="s">
        <v>8277</v>
      </c>
      <c r="C3149" s="101" t="s">
        <v>8278</v>
      </c>
      <c r="D3149" s="101" t="s">
        <v>117</v>
      </c>
      <c r="E3149" s="101" t="s">
        <v>367</v>
      </c>
      <c r="F3149" s="101" t="s">
        <v>119</v>
      </c>
      <c r="G3149" s="101" t="s">
        <v>10956</v>
      </c>
    </row>
    <row r="3150" spans="1:7">
      <c r="A3150" s="100">
        <v>3149</v>
      </c>
      <c r="B3150" s="101" t="s">
        <v>2866</v>
      </c>
      <c r="C3150" s="101" t="s">
        <v>2867</v>
      </c>
      <c r="D3150" s="101" t="s">
        <v>139</v>
      </c>
      <c r="E3150" s="101" t="s">
        <v>610</v>
      </c>
      <c r="F3150" s="101" t="s">
        <v>201</v>
      </c>
      <c r="G3150" s="101" t="s">
        <v>5848</v>
      </c>
    </row>
    <row r="3151" spans="1:7">
      <c r="A3151" s="100">
        <v>3150</v>
      </c>
      <c r="B3151" s="101" t="s">
        <v>8279</v>
      </c>
      <c r="C3151" s="101" t="s">
        <v>8280</v>
      </c>
      <c r="D3151" s="101" t="s">
        <v>139</v>
      </c>
      <c r="E3151" s="101" t="s">
        <v>690</v>
      </c>
      <c r="F3151" s="101" t="s">
        <v>119</v>
      </c>
      <c r="G3151" s="101" t="s">
        <v>10956</v>
      </c>
    </row>
    <row r="3152" spans="1:7">
      <c r="A3152" s="100">
        <v>3151</v>
      </c>
      <c r="B3152" s="101" t="s">
        <v>8281</v>
      </c>
      <c r="C3152" s="101" t="s">
        <v>8280</v>
      </c>
      <c r="D3152" s="101" t="s">
        <v>139</v>
      </c>
      <c r="E3152" s="101" t="s">
        <v>162</v>
      </c>
      <c r="F3152" s="101" t="s">
        <v>119</v>
      </c>
      <c r="G3152" s="101" t="s">
        <v>10956</v>
      </c>
    </row>
    <row r="3153" spans="1:7">
      <c r="A3153" s="100">
        <v>3152</v>
      </c>
      <c r="B3153" s="101" t="s">
        <v>2868</v>
      </c>
      <c r="C3153" s="101" t="s">
        <v>2869</v>
      </c>
      <c r="D3153" s="101" t="s">
        <v>117</v>
      </c>
      <c r="E3153" s="101" t="s">
        <v>2057</v>
      </c>
      <c r="F3153" s="101" t="s">
        <v>119</v>
      </c>
      <c r="G3153" s="101" t="s">
        <v>5848</v>
      </c>
    </row>
    <row r="3154" spans="1:7">
      <c r="A3154" s="100">
        <v>3153</v>
      </c>
      <c r="B3154" s="101" t="s">
        <v>8282</v>
      </c>
      <c r="C3154" s="101" t="s">
        <v>8283</v>
      </c>
      <c r="D3154" s="101" t="s">
        <v>117</v>
      </c>
      <c r="E3154" s="101" t="s">
        <v>118</v>
      </c>
      <c r="F3154" s="101" t="s">
        <v>119</v>
      </c>
      <c r="G3154" s="101" t="s">
        <v>10956</v>
      </c>
    </row>
    <row r="3155" spans="1:7">
      <c r="A3155" s="100">
        <v>3154</v>
      </c>
      <c r="B3155" s="101" t="s">
        <v>8284</v>
      </c>
      <c r="C3155" s="101" t="s">
        <v>8285</v>
      </c>
      <c r="D3155" s="101" t="s">
        <v>165</v>
      </c>
      <c r="E3155" s="101" t="s">
        <v>1285</v>
      </c>
      <c r="F3155" s="101" t="s">
        <v>119</v>
      </c>
      <c r="G3155" s="101" t="s">
        <v>10956</v>
      </c>
    </row>
    <row r="3156" spans="1:7">
      <c r="A3156" s="100">
        <v>3155</v>
      </c>
      <c r="B3156" s="101" t="s">
        <v>2870</v>
      </c>
      <c r="C3156" s="101" t="s">
        <v>2871</v>
      </c>
      <c r="D3156" s="101" t="s">
        <v>139</v>
      </c>
      <c r="E3156" s="101" t="s">
        <v>439</v>
      </c>
      <c r="F3156" s="101" t="s">
        <v>201</v>
      </c>
      <c r="G3156" s="101" t="s">
        <v>5848</v>
      </c>
    </row>
    <row r="3157" spans="1:7">
      <c r="A3157" s="100">
        <v>3156</v>
      </c>
      <c r="B3157" s="101" t="s">
        <v>2872</v>
      </c>
      <c r="C3157" s="101" t="s">
        <v>2873</v>
      </c>
      <c r="D3157" s="101" t="s">
        <v>117</v>
      </c>
      <c r="E3157" s="101" t="s">
        <v>1341</v>
      </c>
      <c r="F3157" s="101" t="s">
        <v>119</v>
      </c>
      <c r="G3157" s="101" t="s">
        <v>5848</v>
      </c>
    </row>
    <row r="3158" spans="1:7">
      <c r="A3158" s="100">
        <v>3157</v>
      </c>
      <c r="B3158" s="101" t="s">
        <v>2874</v>
      </c>
      <c r="C3158" s="101" t="s">
        <v>12927</v>
      </c>
      <c r="D3158" s="101" t="s">
        <v>139</v>
      </c>
      <c r="E3158" s="101" t="s">
        <v>273</v>
      </c>
      <c r="F3158" s="101" t="s">
        <v>119</v>
      </c>
      <c r="G3158" s="101" t="s">
        <v>5848</v>
      </c>
    </row>
    <row r="3159" spans="1:7">
      <c r="A3159" s="100">
        <v>3158</v>
      </c>
      <c r="B3159" s="101" t="s">
        <v>2875</v>
      </c>
      <c r="C3159" s="101" t="s">
        <v>2876</v>
      </c>
      <c r="D3159" s="101" t="s">
        <v>139</v>
      </c>
      <c r="E3159" s="101" t="s">
        <v>564</v>
      </c>
      <c r="F3159" s="101" t="s">
        <v>687</v>
      </c>
      <c r="G3159" s="101" t="s">
        <v>5848</v>
      </c>
    </row>
    <row r="3160" spans="1:7">
      <c r="A3160" s="100">
        <v>3159</v>
      </c>
      <c r="B3160" s="101" t="s">
        <v>8286</v>
      </c>
      <c r="C3160" s="101" t="s">
        <v>8287</v>
      </c>
      <c r="D3160" s="101" t="s">
        <v>117</v>
      </c>
      <c r="E3160" s="101" t="s">
        <v>2057</v>
      </c>
      <c r="F3160" s="101" t="s">
        <v>119</v>
      </c>
      <c r="G3160" s="101" t="s">
        <v>10956</v>
      </c>
    </row>
    <row r="3161" spans="1:7">
      <c r="A3161" s="100">
        <v>3160</v>
      </c>
      <c r="B3161" s="101" t="s">
        <v>2877</v>
      </c>
      <c r="C3161" s="101" t="s">
        <v>2878</v>
      </c>
      <c r="D3161" s="101" t="s">
        <v>139</v>
      </c>
      <c r="E3161" s="101" t="s">
        <v>227</v>
      </c>
      <c r="F3161" s="101" t="s">
        <v>119</v>
      </c>
      <c r="G3161" s="101" t="s">
        <v>5848</v>
      </c>
    </row>
    <row r="3162" spans="1:7">
      <c r="A3162" s="100">
        <v>3161</v>
      </c>
      <c r="B3162" s="101" t="s">
        <v>12928</v>
      </c>
      <c r="C3162" s="101" t="s">
        <v>12929</v>
      </c>
      <c r="D3162" s="101" t="s">
        <v>165</v>
      </c>
      <c r="E3162" s="101" t="s">
        <v>324</v>
      </c>
      <c r="F3162" s="101" t="s">
        <v>119</v>
      </c>
      <c r="G3162" s="101" t="s">
        <v>10956</v>
      </c>
    </row>
    <row r="3163" spans="1:7">
      <c r="A3163" s="100">
        <v>3162</v>
      </c>
      <c r="B3163" s="101" t="s">
        <v>2879</v>
      </c>
      <c r="C3163" s="101" t="s">
        <v>2880</v>
      </c>
      <c r="D3163" s="101" t="s">
        <v>139</v>
      </c>
      <c r="E3163" s="101" t="s">
        <v>227</v>
      </c>
      <c r="F3163" s="101" t="s">
        <v>119</v>
      </c>
      <c r="G3163" s="101" t="s">
        <v>5848</v>
      </c>
    </row>
    <row r="3164" spans="1:7">
      <c r="A3164" s="100">
        <v>3163</v>
      </c>
      <c r="B3164" s="101" t="s">
        <v>8288</v>
      </c>
      <c r="C3164" s="101" t="s">
        <v>8289</v>
      </c>
      <c r="D3164" s="101" t="s">
        <v>139</v>
      </c>
      <c r="E3164" s="101" t="s">
        <v>258</v>
      </c>
      <c r="F3164" s="101" t="s">
        <v>119</v>
      </c>
      <c r="G3164" s="101" t="s">
        <v>10956</v>
      </c>
    </row>
    <row r="3165" spans="1:7">
      <c r="A3165" s="100">
        <v>3164</v>
      </c>
      <c r="B3165" s="101" t="s">
        <v>8290</v>
      </c>
      <c r="C3165" s="101" t="s">
        <v>8291</v>
      </c>
      <c r="D3165" s="101" t="s">
        <v>126</v>
      </c>
      <c r="E3165" s="101" t="s">
        <v>1661</v>
      </c>
      <c r="F3165" s="101" t="s">
        <v>119</v>
      </c>
      <c r="G3165" s="101" t="s">
        <v>10956</v>
      </c>
    </row>
    <row r="3166" spans="1:7">
      <c r="A3166" s="100">
        <v>3165</v>
      </c>
      <c r="B3166" s="101" t="s">
        <v>2881</v>
      </c>
      <c r="C3166" s="101" t="s">
        <v>2882</v>
      </c>
      <c r="D3166" s="101" t="s">
        <v>126</v>
      </c>
      <c r="E3166" s="101" t="s">
        <v>358</v>
      </c>
      <c r="F3166" s="101" t="s">
        <v>119</v>
      </c>
      <c r="G3166" s="101" t="s">
        <v>5848</v>
      </c>
    </row>
    <row r="3167" spans="1:7">
      <c r="A3167" s="100">
        <v>3166</v>
      </c>
      <c r="B3167" s="101" t="s">
        <v>8292</v>
      </c>
      <c r="C3167" s="101" t="s">
        <v>8293</v>
      </c>
      <c r="D3167" s="101" t="s">
        <v>139</v>
      </c>
      <c r="E3167" s="101" t="s">
        <v>227</v>
      </c>
      <c r="F3167" s="101" t="s">
        <v>119</v>
      </c>
      <c r="G3167" s="101" t="s">
        <v>10956</v>
      </c>
    </row>
    <row r="3168" spans="1:7">
      <c r="A3168" s="100">
        <v>3167</v>
      </c>
      <c r="B3168" s="101" t="s">
        <v>2883</v>
      </c>
      <c r="C3168" s="101" t="s">
        <v>2884</v>
      </c>
      <c r="D3168" s="101" t="s">
        <v>139</v>
      </c>
      <c r="E3168" s="101" t="s">
        <v>227</v>
      </c>
      <c r="F3168" s="101" t="s">
        <v>119</v>
      </c>
      <c r="G3168" s="101" t="s">
        <v>5848</v>
      </c>
    </row>
    <row r="3169" spans="1:7">
      <c r="A3169" s="100">
        <v>3168</v>
      </c>
      <c r="B3169" s="101" t="s">
        <v>8294</v>
      </c>
      <c r="C3169" s="101" t="s">
        <v>8295</v>
      </c>
      <c r="D3169" s="101" t="s">
        <v>126</v>
      </c>
      <c r="E3169" s="101" t="s">
        <v>1039</v>
      </c>
      <c r="F3169" s="101" t="s">
        <v>119</v>
      </c>
      <c r="G3169" s="101" t="s">
        <v>10956</v>
      </c>
    </row>
    <row r="3170" spans="1:7">
      <c r="A3170" s="100">
        <v>3169</v>
      </c>
      <c r="B3170" s="101" t="s">
        <v>8296</v>
      </c>
      <c r="C3170" s="101" t="s">
        <v>12930</v>
      </c>
      <c r="D3170" s="101" t="s">
        <v>117</v>
      </c>
      <c r="E3170" s="101" t="s">
        <v>214</v>
      </c>
      <c r="F3170" s="101" t="s">
        <v>119</v>
      </c>
      <c r="G3170" s="101" t="s">
        <v>10956</v>
      </c>
    </row>
    <row r="3171" spans="1:7">
      <c r="A3171" s="100">
        <v>3170</v>
      </c>
      <c r="B3171" s="101" t="s">
        <v>8297</v>
      </c>
      <c r="C3171" s="101" t="s">
        <v>8298</v>
      </c>
      <c r="D3171" s="101" t="s">
        <v>165</v>
      </c>
      <c r="E3171" s="101" t="s">
        <v>285</v>
      </c>
      <c r="F3171" s="101" t="s">
        <v>119</v>
      </c>
      <c r="G3171" s="101" t="s">
        <v>10956</v>
      </c>
    </row>
    <row r="3172" spans="1:7">
      <c r="A3172" s="100">
        <v>3171</v>
      </c>
      <c r="B3172" s="101" t="s">
        <v>11361</v>
      </c>
      <c r="C3172" s="101" t="s">
        <v>12931</v>
      </c>
      <c r="D3172" s="101" t="s">
        <v>139</v>
      </c>
      <c r="E3172" s="101" t="s">
        <v>439</v>
      </c>
      <c r="F3172" s="101" t="s">
        <v>119</v>
      </c>
      <c r="G3172" s="101" t="s">
        <v>11834</v>
      </c>
    </row>
    <row r="3173" spans="1:7">
      <c r="A3173" s="100">
        <v>3172</v>
      </c>
      <c r="B3173" s="101" t="s">
        <v>8299</v>
      </c>
      <c r="C3173" s="101" t="s">
        <v>8300</v>
      </c>
      <c r="D3173" s="101" t="s">
        <v>126</v>
      </c>
      <c r="E3173" s="101" t="s">
        <v>946</v>
      </c>
      <c r="F3173" s="101" t="s">
        <v>119</v>
      </c>
      <c r="G3173" s="101" t="s">
        <v>10956</v>
      </c>
    </row>
    <row r="3174" spans="1:7">
      <c r="A3174" s="100">
        <v>3173</v>
      </c>
      <c r="B3174" s="101" t="s">
        <v>8301</v>
      </c>
      <c r="C3174" s="101" t="s">
        <v>8302</v>
      </c>
      <c r="D3174" s="101" t="s">
        <v>117</v>
      </c>
      <c r="E3174" s="101" t="s">
        <v>5326</v>
      </c>
      <c r="F3174" s="101" t="s">
        <v>119</v>
      </c>
      <c r="G3174" s="101" t="s">
        <v>10956</v>
      </c>
    </row>
    <row r="3175" spans="1:7">
      <c r="A3175" s="100">
        <v>3174</v>
      </c>
      <c r="B3175" s="101" t="s">
        <v>8303</v>
      </c>
      <c r="C3175" s="101" t="s">
        <v>8304</v>
      </c>
      <c r="D3175" s="101" t="s">
        <v>165</v>
      </c>
      <c r="E3175" s="101" t="s">
        <v>285</v>
      </c>
      <c r="F3175" s="101" t="s">
        <v>119</v>
      </c>
      <c r="G3175" s="101" t="s">
        <v>10956</v>
      </c>
    </row>
    <row r="3176" spans="1:7">
      <c r="A3176" s="100">
        <v>3175</v>
      </c>
      <c r="B3176" s="101" t="s">
        <v>11362</v>
      </c>
      <c r="C3176" s="101" t="s">
        <v>11363</v>
      </c>
      <c r="D3176" s="101" t="s">
        <v>165</v>
      </c>
      <c r="E3176" s="101" t="s">
        <v>194</v>
      </c>
      <c r="F3176" s="101" t="s">
        <v>119</v>
      </c>
      <c r="G3176" s="101" t="s">
        <v>11834</v>
      </c>
    </row>
    <row r="3177" spans="1:7">
      <c r="A3177" s="100">
        <v>3176</v>
      </c>
      <c r="B3177" s="101" t="s">
        <v>8305</v>
      </c>
      <c r="C3177" s="101" t="s">
        <v>8306</v>
      </c>
      <c r="D3177" s="101" t="s">
        <v>165</v>
      </c>
      <c r="E3177" s="101" t="s">
        <v>1285</v>
      </c>
      <c r="F3177" s="101" t="s">
        <v>119</v>
      </c>
      <c r="G3177" s="101" t="s">
        <v>10956</v>
      </c>
    </row>
    <row r="3178" spans="1:7">
      <c r="A3178" s="100">
        <v>3177</v>
      </c>
      <c r="B3178" s="101" t="s">
        <v>8307</v>
      </c>
      <c r="C3178" s="101" t="s">
        <v>8308</v>
      </c>
      <c r="D3178" s="101" t="s">
        <v>122</v>
      </c>
      <c r="E3178" s="101" t="s">
        <v>436</v>
      </c>
      <c r="F3178" s="101" t="s">
        <v>119</v>
      </c>
      <c r="G3178" s="101" t="s">
        <v>10956</v>
      </c>
    </row>
    <row r="3179" spans="1:7">
      <c r="A3179" s="100">
        <v>3178</v>
      </c>
      <c r="B3179" s="101" t="s">
        <v>12932</v>
      </c>
      <c r="C3179" s="101" t="s">
        <v>12933</v>
      </c>
      <c r="D3179" s="101" t="s">
        <v>117</v>
      </c>
      <c r="E3179" s="101" t="s">
        <v>205</v>
      </c>
      <c r="F3179" s="101" t="s">
        <v>188</v>
      </c>
      <c r="G3179" s="101" t="s">
        <v>5848</v>
      </c>
    </row>
    <row r="3180" spans="1:7">
      <c r="A3180" s="100">
        <v>3179</v>
      </c>
      <c r="B3180" s="101" t="s">
        <v>8309</v>
      </c>
      <c r="C3180" s="101" t="s">
        <v>8310</v>
      </c>
      <c r="D3180" s="101" t="s">
        <v>117</v>
      </c>
      <c r="E3180" s="101" t="s">
        <v>1341</v>
      </c>
      <c r="F3180" s="101" t="s">
        <v>119</v>
      </c>
      <c r="G3180" s="101" t="s">
        <v>10956</v>
      </c>
    </row>
    <row r="3181" spans="1:7">
      <c r="A3181" s="100">
        <v>3180</v>
      </c>
      <c r="B3181" s="101" t="s">
        <v>8311</v>
      </c>
      <c r="C3181" s="101" t="s">
        <v>8312</v>
      </c>
      <c r="D3181" s="101" t="s">
        <v>117</v>
      </c>
      <c r="E3181" s="101" t="s">
        <v>3653</v>
      </c>
      <c r="F3181" s="101" t="s">
        <v>119</v>
      </c>
      <c r="G3181" s="101" t="s">
        <v>10956</v>
      </c>
    </row>
    <row r="3182" spans="1:7">
      <c r="A3182" s="100">
        <v>3181</v>
      </c>
      <c r="B3182" s="101" t="s">
        <v>2885</v>
      </c>
      <c r="C3182" s="101" t="s">
        <v>2886</v>
      </c>
      <c r="D3182" s="101" t="s">
        <v>139</v>
      </c>
      <c r="E3182" s="101" t="s">
        <v>227</v>
      </c>
      <c r="F3182" s="101" t="s">
        <v>119</v>
      </c>
      <c r="G3182" s="101" t="s">
        <v>5848</v>
      </c>
    </row>
    <row r="3183" spans="1:7">
      <c r="A3183" s="100">
        <v>3182</v>
      </c>
      <c r="B3183" s="101" t="s">
        <v>8313</v>
      </c>
      <c r="C3183" s="101" t="s">
        <v>8314</v>
      </c>
      <c r="D3183" s="101" t="s">
        <v>165</v>
      </c>
      <c r="E3183" s="101" t="s">
        <v>285</v>
      </c>
      <c r="F3183" s="101" t="s">
        <v>119</v>
      </c>
      <c r="G3183" s="101" t="s">
        <v>10956</v>
      </c>
    </row>
    <row r="3184" spans="1:7">
      <c r="A3184" s="100">
        <v>3183</v>
      </c>
      <c r="B3184" s="101" t="s">
        <v>8315</v>
      </c>
      <c r="C3184" s="101" t="s">
        <v>8316</v>
      </c>
      <c r="D3184" s="101" t="s">
        <v>117</v>
      </c>
      <c r="E3184" s="101" t="s">
        <v>1341</v>
      </c>
      <c r="F3184" s="101" t="s">
        <v>119</v>
      </c>
      <c r="G3184" s="101" t="s">
        <v>10956</v>
      </c>
    </row>
    <row r="3185" spans="1:7">
      <c r="A3185" s="100">
        <v>3184</v>
      </c>
      <c r="B3185" s="101" t="s">
        <v>2887</v>
      </c>
      <c r="C3185" s="101" t="s">
        <v>2888</v>
      </c>
      <c r="D3185" s="101" t="s">
        <v>126</v>
      </c>
      <c r="E3185" s="101" t="s">
        <v>200</v>
      </c>
      <c r="F3185" s="101" t="s">
        <v>119</v>
      </c>
      <c r="G3185" s="101" t="s">
        <v>5848</v>
      </c>
    </row>
    <row r="3186" spans="1:7">
      <c r="A3186" s="100">
        <v>3185</v>
      </c>
      <c r="B3186" s="101" t="s">
        <v>2889</v>
      </c>
      <c r="C3186" s="101" t="s">
        <v>2890</v>
      </c>
      <c r="D3186" s="101" t="s">
        <v>139</v>
      </c>
      <c r="E3186" s="101" t="s">
        <v>227</v>
      </c>
      <c r="F3186" s="101" t="s">
        <v>119</v>
      </c>
      <c r="G3186" s="101" t="s">
        <v>5848</v>
      </c>
    </row>
    <row r="3187" spans="1:7">
      <c r="A3187" s="100">
        <v>3186</v>
      </c>
      <c r="B3187" s="101" t="s">
        <v>2891</v>
      </c>
      <c r="C3187" s="101" t="s">
        <v>2892</v>
      </c>
      <c r="D3187" s="101" t="s">
        <v>139</v>
      </c>
      <c r="E3187" s="101" t="s">
        <v>227</v>
      </c>
      <c r="F3187" s="101" t="s">
        <v>119</v>
      </c>
      <c r="G3187" s="101" t="s">
        <v>5848</v>
      </c>
    </row>
    <row r="3188" spans="1:7">
      <c r="A3188" s="100">
        <v>3187</v>
      </c>
      <c r="B3188" s="101" t="s">
        <v>2893</v>
      </c>
      <c r="C3188" s="101" t="s">
        <v>2894</v>
      </c>
      <c r="D3188" s="101" t="s">
        <v>234</v>
      </c>
      <c r="E3188" s="101" t="s">
        <v>248</v>
      </c>
      <c r="F3188" s="101" t="s">
        <v>119</v>
      </c>
      <c r="G3188" s="101" t="s">
        <v>5848</v>
      </c>
    </row>
    <row r="3189" spans="1:7">
      <c r="A3189" s="100">
        <v>3188</v>
      </c>
      <c r="B3189" s="101" t="s">
        <v>2895</v>
      </c>
      <c r="C3189" s="101" t="s">
        <v>2896</v>
      </c>
      <c r="D3189" s="101" t="s">
        <v>139</v>
      </c>
      <c r="E3189" s="101" t="s">
        <v>227</v>
      </c>
      <c r="F3189" s="101" t="s">
        <v>119</v>
      </c>
      <c r="G3189" s="101" t="s">
        <v>5848</v>
      </c>
    </row>
    <row r="3190" spans="1:7">
      <c r="A3190" s="100">
        <v>3189</v>
      </c>
      <c r="B3190" s="101" t="s">
        <v>2897</v>
      </c>
      <c r="C3190" s="101" t="s">
        <v>2898</v>
      </c>
      <c r="D3190" s="101" t="s">
        <v>139</v>
      </c>
      <c r="E3190" s="101" t="s">
        <v>227</v>
      </c>
      <c r="F3190" s="101" t="s">
        <v>119</v>
      </c>
      <c r="G3190" s="101" t="s">
        <v>5848</v>
      </c>
    </row>
    <row r="3191" spans="1:7">
      <c r="A3191" s="100">
        <v>3190</v>
      </c>
      <c r="B3191" s="101" t="s">
        <v>2899</v>
      </c>
      <c r="C3191" s="101" t="s">
        <v>2900</v>
      </c>
      <c r="D3191" s="101" t="s">
        <v>139</v>
      </c>
      <c r="E3191" s="101" t="s">
        <v>311</v>
      </c>
      <c r="F3191" s="101" t="s">
        <v>119</v>
      </c>
      <c r="G3191" s="101" t="s">
        <v>5848</v>
      </c>
    </row>
    <row r="3192" spans="1:7">
      <c r="A3192" s="100">
        <v>3191</v>
      </c>
      <c r="B3192" s="101" t="s">
        <v>11364</v>
      </c>
      <c r="C3192" s="101" t="s">
        <v>11365</v>
      </c>
      <c r="D3192" s="101" t="s">
        <v>117</v>
      </c>
      <c r="E3192" s="101" t="s">
        <v>367</v>
      </c>
      <c r="F3192" s="101" t="s">
        <v>119</v>
      </c>
      <c r="G3192" s="101" t="s">
        <v>11834</v>
      </c>
    </row>
    <row r="3193" spans="1:7">
      <c r="A3193" s="100">
        <v>3192</v>
      </c>
      <c r="B3193" s="101" t="s">
        <v>8317</v>
      </c>
      <c r="C3193" s="101" t="s">
        <v>8318</v>
      </c>
      <c r="D3193" s="101" t="s">
        <v>139</v>
      </c>
      <c r="E3193" s="101" t="s">
        <v>156</v>
      </c>
      <c r="F3193" s="101" t="s">
        <v>119</v>
      </c>
      <c r="G3193" s="101" t="s">
        <v>10956</v>
      </c>
    </row>
    <row r="3194" spans="1:7">
      <c r="A3194" s="100">
        <v>3193</v>
      </c>
      <c r="B3194" s="101" t="s">
        <v>2901</v>
      </c>
      <c r="C3194" s="101" t="s">
        <v>2902</v>
      </c>
      <c r="D3194" s="101" t="s">
        <v>139</v>
      </c>
      <c r="E3194" s="101" t="s">
        <v>227</v>
      </c>
      <c r="F3194" s="101" t="s">
        <v>119</v>
      </c>
      <c r="G3194" s="101" t="s">
        <v>5848</v>
      </c>
    </row>
    <row r="3195" spans="1:7">
      <c r="A3195" s="100">
        <v>3194</v>
      </c>
      <c r="B3195" s="101" t="s">
        <v>8319</v>
      </c>
      <c r="C3195" s="101" t="s">
        <v>8320</v>
      </c>
      <c r="D3195" s="101" t="s">
        <v>165</v>
      </c>
      <c r="E3195" s="101" t="s">
        <v>417</v>
      </c>
      <c r="F3195" s="101" t="s">
        <v>119</v>
      </c>
      <c r="G3195" s="101" t="s">
        <v>10956</v>
      </c>
    </row>
    <row r="3196" spans="1:7">
      <c r="A3196" s="100">
        <v>3195</v>
      </c>
      <c r="B3196" s="101" t="s">
        <v>2903</v>
      </c>
      <c r="C3196" s="101" t="s">
        <v>12934</v>
      </c>
      <c r="D3196" s="101" t="s">
        <v>139</v>
      </c>
      <c r="E3196" s="101" t="s">
        <v>227</v>
      </c>
      <c r="F3196" s="101" t="s">
        <v>119</v>
      </c>
      <c r="G3196" s="101" t="s">
        <v>5848</v>
      </c>
    </row>
    <row r="3197" spans="1:7">
      <c r="A3197" s="100">
        <v>3196</v>
      </c>
      <c r="B3197" s="101" t="s">
        <v>8321</v>
      </c>
      <c r="C3197" s="101" t="s">
        <v>12935</v>
      </c>
      <c r="D3197" s="101" t="s">
        <v>117</v>
      </c>
      <c r="E3197" s="101" t="s">
        <v>118</v>
      </c>
      <c r="F3197" s="101" t="s">
        <v>119</v>
      </c>
      <c r="G3197" s="101" t="s">
        <v>10956</v>
      </c>
    </row>
    <row r="3198" spans="1:7">
      <c r="A3198" s="100">
        <v>3197</v>
      </c>
      <c r="B3198" s="101" t="s">
        <v>8322</v>
      </c>
      <c r="C3198" s="101" t="s">
        <v>8323</v>
      </c>
      <c r="D3198" s="101" t="s">
        <v>126</v>
      </c>
      <c r="E3198" s="101" t="s">
        <v>481</v>
      </c>
      <c r="F3198" s="101" t="s">
        <v>881</v>
      </c>
      <c r="G3198" s="101" t="s">
        <v>10956</v>
      </c>
    </row>
    <row r="3199" spans="1:7">
      <c r="A3199" s="100">
        <v>3198</v>
      </c>
      <c r="B3199" s="101" t="s">
        <v>2904</v>
      </c>
      <c r="C3199" s="101" t="s">
        <v>2905</v>
      </c>
      <c r="D3199" s="101" t="s">
        <v>143</v>
      </c>
      <c r="E3199" s="101" t="s">
        <v>433</v>
      </c>
      <c r="F3199" s="101" t="s">
        <v>119</v>
      </c>
      <c r="G3199" s="101" t="s">
        <v>5848</v>
      </c>
    </row>
    <row r="3200" spans="1:7">
      <c r="A3200" s="100">
        <v>3199</v>
      </c>
      <c r="B3200" s="101" t="s">
        <v>2906</v>
      </c>
      <c r="C3200" s="101" t="s">
        <v>12936</v>
      </c>
      <c r="D3200" s="101" t="s">
        <v>139</v>
      </c>
      <c r="E3200" s="101" t="s">
        <v>316</v>
      </c>
      <c r="F3200" s="101" t="s">
        <v>170</v>
      </c>
      <c r="G3200" s="101" t="s">
        <v>5848</v>
      </c>
    </row>
    <row r="3201" spans="1:7">
      <c r="A3201" s="100">
        <v>3200</v>
      </c>
      <c r="B3201" s="101" t="s">
        <v>2907</v>
      </c>
      <c r="C3201" s="101" t="s">
        <v>2908</v>
      </c>
      <c r="D3201" s="101" t="s">
        <v>143</v>
      </c>
      <c r="E3201" s="101" t="s">
        <v>433</v>
      </c>
      <c r="F3201" s="101" t="s">
        <v>119</v>
      </c>
      <c r="G3201" s="101" t="s">
        <v>5848</v>
      </c>
    </row>
    <row r="3202" spans="1:7">
      <c r="A3202" s="100">
        <v>3201</v>
      </c>
      <c r="B3202" s="101" t="s">
        <v>8324</v>
      </c>
      <c r="C3202" s="101" t="s">
        <v>8325</v>
      </c>
      <c r="D3202" s="101" t="s">
        <v>117</v>
      </c>
      <c r="E3202" s="101" t="s">
        <v>448</v>
      </c>
      <c r="F3202" s="101" t="s">
        <v>119</v>
      </c>
      <c r="G3202" s="101" t="s">
        <v>10956</v>
      </c>
    </row>
    <row r="3203" spans="1:7">
      <c r="A3203" s="100">
        <v>3202</v>
      </c>
      <c r="B3203" s="101" t="s">
        <v>8326</v>
      </c>
      <c r="C3203" s="101" t="s">
        <v>12937</v>
      </c>
      <c r="D3203" s="101" t="s">
        <v>122</v>
      </c>
      <c r="E3203" s="101" t="s">
        <v>436</v>
      </c>
      <c r="F3203" s="101" t="s">
        <v>136</v>
      </c>
      <c r="G3203" s="101" t="s">
        <v>10956</v>
      </c>
    </row>
    <row r="3204" spans="1:7">
      <c r="A3204" s="100">
        <v>3203</v>
      </c>
      <c r="B3204" s="101" t="s">
        <v>2909</v>
      </c>
      <c r="C3204" s="101" t="s">
        <v>2910</v>
      </c>
      <c r="D3204" s="101" t="s">
        <v>165</v>
      </c>
      <c r="E3204" s="101" t="s">
        <v>1285</v>
      </c>
      <c r="F3204" s="101" t="s">
        <v>119</v>
      </c>
      <c r="G3204" s="101" t="s">
        <v>5848</v>
      </c>
    </row>
    <row r="3205" spans="1:7">
      <c r="A3205" s="100">
        <v>3204</v>
      </c>
      <c r="B3205" s="101" t="s">
        <v>11366</v>
      </c>
      <c r="C3205" s="101" t="s">
        <v>11367</v>
      </c>
      <c r="D3205" s="101" t="s">
        <v>165</v>
      </c>
      <c r="E3205" s="101" t="s">
        <v>194</v>
      </c>
      <c r="F3205" s="101" t="s">
        <v>119</v>
      </c>
      <c r="G3205" s="101" t="s">
        <v>11834</v>
      </c>
    </row>
    <row r="3206" spans="1:7">
      <c r="A3206" s="100">
        <v>3205</v>
      </c>
      <c r="B3206" s="101" t="s">
        <v>2911</v>
      </c>
      <c r="C3206" s="101" t="s">
        <v>2912</v>
      </c>
      <c r="D3206" s="101" t="s">
        <v>139</v>
      </c>
      <c r="E3206" s="101" t="s">
        <v>227</v>
      </c>
      <c r="F3206" s="101" t="s">
        <v>119</v>
      </c>
      <c r="G3206" s="101" t="s">
        <v>5848</v>
      </c>
    </row>
    <row r="3207" spans="1:7">
      <c r="A3207" s="100">
        <v>3206</v>
      </c>
      <c r="B3207" s="101" t="s">
        <v>2913</v>
      </c>
      <c r="C3207" s="101" t="s">
        <v>2914</v>
      </c>
      <c r="D3207" s="101" t="s">
        <v>122</v>
      </c>
      <c r="E3207" s="101" t="s">
        <v>191</v>
      </c>
      <c r="F3207" s="101" t="s">
        <v>136</v>
      </c>
      <c r="G3207" s="101" t="s">
        <v>5848</v>
      </c>
    </row>
    <row r="3208" spans="1:7">
      <c r="A3208" s="100">
        <v>3207</v>
      </c>
      <c r="B3208" s="101" t="s">
        <v>12938</v>
      </c>
      <c r="C3208" s="101" t="s">
        <v>12939</v>
      </c>
      <c r="D3208" s="101" t="s">
        <v>139</v>
      </c>
      <c r="E3208" s="101" t="s">
        <v>227</v>
      </c>
      <c r="F3208" s="101" t="s">
        <v>119</v>
      </c>
      <c r="G3208" s="101" t="s">
        <v>5848</v>
      </c>
    </row>
    <row r="3209" spans="1:7">
      <c r="A3209" s="100">
        <v>3208</v>
      </c>
      <c r="B3209" s="101" t="s">
        <v>12940</v>
      </c>
      <c r="C3209" s="101" t="s">
        <v>12941</v>
      </c>
      <c r="D3209" s="101" t="s">
        <v>139</v>
      </c>
      <c r="E3209" s="101" t="s">
        <v>227</v>
      </c>
      <c r="F3209" s="101" t="s">
        <v>119</v>
      </c>
      <c r="G3209" s="101" t="s">
        <v>5848</v>
      </c>
    </row>
    <row r="3210" spans="1:7">
      <c r="A3210" s="100">
        <v>3209</v>
      </c>
      <c r="B3210" s="101" t="s">
        <v>12942</v>
      </c>
      <c r="C3210" s="101" t="s">
        <v>12943</v>
      </c>
      <c r="D3210" s="101" t="s">
        <v>139</v>
      </c>
      <c r="E3210" s="101" t="s">
        <v>227</v>
      </c>
      <c r="F3210" s="101" t="s">
        <v>119</v>
      </c>
      <c r="G3210" s="101" t="s">
        <v>5848</v>
      </c>
    </row>
    <row r="3211" spans="1:7">
      <c r="A3211" s="100">
        <v>3210</v>
      </c>
      <c r="B3211" s="101" t="s">
        <v>2915</v>
      </c>
      <c r="C3211" s="101" t="s">
        <v>2916</v>
      </c>
      <c r="D3211" s="101" t="s">
        <v>139</v>
      </c>
      <c r="E3211" s="101" t="s">
        <v>266</v>
      </c>
      <c r="F3211" s="101" t="s">
        <v>119</v>
      </c>
      <c r="G3211" s="101" t="s">
        <v>5848</v>
      </c>
    </row>
    <row r="3212" spans="1:7">
      <c r="A3212" s="100">
        <v>3211</v>
      </c>
      <c r="B3212" s="101" t="s">
        <v>2917</v>
      </c>
      <c r="C3212" s="101" t="s">
        <v>2918</v>
      </c>
      <c r="D3212" s="101" t="s">
        <v>139</v>
      </c>
      <c r="E3212" s="101" t="s">
        <v>227</v>
      </c>
      <c r="F3212" s="101" t="s">
        <v>119</v>
      </c>
      <c r="G3212" s="101" t="s">
        <v>5848</v>
      </c>
    </row>
    <row r="3213" spans="1:7">
      <c r="A3213" s="100">
        <v>3212</v>
      </c>
      <c r="B3213" s="101" t="s">
        <v>2919</v>
      </c>
      <c r="C3213" s="101" t="s">
        <v>2920</v>
      </c>
      <c r="D3213" s="101" t="s">
        <v>139</v>
      </c>
      <c r="E3213" s="101" t="s">
        <v>227</v>
      </c>
      <c r="F3213" s="101" t="s">
        <v>119</v>
      </c>
      <c r="G3213" s="101" t="s">
        <v>5848</v>
      </c>
    </row>
    <row r="3214" spans="1:7">
      <c r="A3214" s="100">
        <v>3213</v>
      </c>
      <c r="B3214" s="101" t="s">
        <v>107</v>
      </c>
      <c r="C3214" s="101" t="s">
        <v>2921</v>
      </c>
      <c r="D3214" s="101" t="s">
        <v>139</v>
      </c>
      <c r="E3214" s="101" t="s">
        <v>140</v>
      </c>
      <c r="F3214" s="101" t="s">
        <v>119</v>
      </c>
      <c r="G3214" s="101" t="s">
        <v>5848</v>
      </c>
    </row>
    <row r="3215" spans="1:7">
      <c r="A3215" s="100">
        <v>3214</v>
      </c>
      <c r="B3215" s="101" t="s">
        <v>2922</v>
      </c>
      <c r="C3215" s="101" t="s">
        <v>2923</v>
      </c>
      <c r="D3215" s="101" t="s">
        <v>139</v>
      </c>
      <c r="E3215" s="101" t="s">
        <v>227</v>
      </c>
      <c r="F3215" s="101" t="s">
        <v>119</v>
      </c>
      <c r="G3215" s="101" t="s">
        <v>5848</v>
      </c>
    </row>
    <row r="3216" spans="1:7">
      <c r="A3216" s="100">
        <v>3215</v>
      </c>
      <c r="B3216" s="101" t="s">
        <v>2924</v>
      </c>
      <c r="C3216" s="101" t="s">
        <v>2925</v>
      </c>
      <c r="D3216" s="101" t="s">
        <v>139</v>
      </c>
      <c r="E3216" s="101" t="s">
        <v>227</v>
      </c>
      <c r="F3216" s="101" t="s">
        <v>119</v>
      </c>
      <c r="G3216" s="101" t="s">
        <v>5848</v>
      </c>
    </row>
    <row r="3217" spans="1:7">
      <c r="A3217" s="100">
        <v>3216</v>
      </c>
      <c r="B3217" s="101" t="s">
        <v>2926</v>
      </c>
      <c r="C3217" s="101" t="s">
        <v>2927</v>
      </c>
      <c r="D3217" s="101" t="s">
        <v>139</v>
      </c>
      <c r="E3217" s="101" t="s">
        <v>227</v>
      </c>
      <c r="F3217" s="101" t="s">
        <v>119</v>
      </c>
      <c r="G3217" s="101" t="s">
        <v>5848</v>
      </c>
    </row>
    <row r="3218" spans="1:7">
      <c r="A3218" s="100">
        <v>3217</v>
      </c>
      <c r="B3218" s="101" t="s">
        <v>2928</v>
      </c>
      <c r="C3218" s="101" t="s">
        <v>2929</v>
      </c>
      <c r="D3218" s="101" t="s">
        <v>139</v>
      </c>
      <c r="E3218" s="101" t="s">
        <v>227</v>
      </c>
      <c r="F3218" s="101" t="s">
        <v>119</v>
      </c>
      <c r="G3218" s="101" t="s">
        <v>5848</v>
      </c>
    </row>
    <row r="3219" spans="1:7">
      <c r="A3219" s="100">
        <v>3218</v>
      </c>
      <c r="B3219" s="101" t="s">
        <v>12944</v>
      </c>
      <c r="C3219" s="101" t="s">
        <v>12945</v>
      </c>
      <c r="D3219" s="101" t="s">
        <v>139</v>
      </c>
      <c r="E3219" s="101" t="s">
        <v>227</v>
      </c>
      <c r="F3219" s="101" t="s">
        <v>119</v>
      </c>
      <c r="G3219" s="101" t="s">
        <v>5848</v>
      </c>
    </row>
    <row r="3220" spans="1:7">
      <c r="A3220" s="100">
        <v>3219</v>
      </c>
      <c r="B3220" s="101" t="s">
        <v>2930</v>
      </c>
      <c r="C3220" s="101" t="s">
        <v>2931</v>
      </c>
      <c r="D3220" s="101" t="s">
        <v>139</v>
      </c>
      <c r="E3220" s="101" t="s">
        <v>227</v>
      </c>
      <c r="F3220" s="101" t="s">
        <v>119</v>
      </c>
      <c r="G3220" s="101" t="s">
        <v>5848</v>
      </c>
    </row>
    <row r="3221" spans="1:7">
      <c r="A3221" s="100">
        <v>3220</v>
      </c>
      <c r="B3221" s="101" t="s">
        <v>2932</v>
      </c>
      <c r="C3221" s="101" t="s">
        <v>2933</v>
      </c>
      <c r="D3221" s="101" t="s">
        <v>139</v>
      </c>
      <c r="E3221" s="101" t="s">
        <v>227</v>
      </c>
      <c r="F3221" s="101" t="s">
        <v>119</v>
      </c>
      <c r="G3221" s="101" t="s">
        <v>5848</v>
      </c>
    </row>
    <row r="3222" spans="1:7">
      <c r="A3222" s="100">
        <v>3221</v>
      </c>
      <c r="B3222" s="101" t="s">
        <v>2934</v>
      </c>
      <c r="C3222" s="101" t="s">
        <v>2935</v>
      </c>
      <c r="D3222" s="101" t="s">
        <v>139</v>
      </c>
      <c r="E3222" s="101" t="s">
        <v>227</v>
      </c>
      <c r="F3222" s="101" t="s">
        <v>119</v>
      </c>
      <c r="G3222" s="101" t="s">
        <v>5848</v>
      </c>
    </row>
    <row r="3223" spans="1:7">
      <c r="A3223" s="100">
        <v>3222</v>
      </c>
      <c r="B3223" s="101" t="s">
        <v>2936</v>
      </c>
      <c r="C3223" s="101" t="s">
        <v>2937</v>
      </c>
      <c r="D3223" s="101" t="s">
        <v>139</v>
      </c>
      <c r="E3223" s="101" t="s">
        <v>227</v>
      </c>
      <c r="F3223" s="101" t="s">
        <v>119</v>
      </c>
      <c r="G3223" s="101" t="s">
        <v>5848</v>
      </c>
    </row>
    <row r="3224" spans="1:7">
      <c r="A3224" s="100">
        <v>3223</v>
      </c>
      <c r="B3224" s="101" t="s">
        <v>2938</v>
      </c>
      <c r="C3224" s="101" t="s">
        <v>2939</v>
      </c>
      <c r="D3224" s="101" t="s">
        <v>139</v>
      </c>
      <c r="E3224" s="101" t="s">
        <v>227</v>
      </c>
      <c r="F3224" s="101" t="s">
        <v>119</v>
      </c>
      <c r="G3224" s="101" t="s">
        <v>5848</v>
      </c>
    </row>
    <row r="3225" spans="1:7">
      <c r="A3225" s="100">
        <v>3224</v>
      </c>
      <c r="B3225" s="101" t="s">
        <v>2940</v>
      </c>
      <c r="C3225" s="101" t="s">
        <v>2941</v>
      </c>
      <c r="D3225" s="101" t="s">
        <v>139</v>
      </c>
      <c r="E3225" s="101" t="s">
        <v>227</v>
      </c>
      <c r="F3225" s="101" t="s">
        <v>119</v>
      </c>
      <c r="G3225" s="101" t="s">
        <v>5848</v>
      </c>
    </row>
    <row r="3226" spans="1:7">
      <c r="A3226" s="100">
        <v>3225</v>
      </c>
      <c r="B3226" s="101" t="s">
        <v>2942</v>
      </c>
      <c r="C3226" s="101" t="s">
        <v>2943</v>
      </c>
      <c r="D3226" s="101" t="s">
        <v>139</v>
      </c>
      <c r="E3226" s="101" t="s">
        <v>227</v>
      </c>
      <c r="F3226" s="101" t="s">
        <v>119</v>
      </c>
      <c r="G3226" s="101" t="s">
        <v>5848</v>
      </c>
    </row>
    <row r="3227" spans="1:7">
      <c r="A3227" s="100">
        <v>3226</v>
      </c>
      <c r="B3227" s="101" t="s">
        <v>2944</v>
      </c>
      <c r="C3227" s="101" t="s">
        <v>2945</v>
      </c>
      <c r="D3227" s="101" t="s">
        <v>139</v>
      </c>
      <c r="E3227" s="101" t="s">
        <v>227</v>
      </c>
      <c r="F3227" s="101" t="s">
        <v>119</v>
      </c>
      <c r="G3227" s="101" t="s">
        <v>5848</v>
      </c>
    </row>
    <row r="3228" spans="1:7">
      <c r="A3228" s="100">
        <v>3227</v>
      </c>
      <c r="B3228" s="101" t="s">
        <v>12946</v>
      </c>
      <c r="C3228" s="101" t="s">
        <v>12947</v>
      </c>
      <c r="D3228" s="101" t="s">
        <v>139</v>
      </c>
      <c r="E3228" s="101" t="s">
        <v>227</v>
      </c>
      <c r="F3228" s="101" t="s">
        <v>119</v>
      </c>
      <c r="G3228" s="101" t="s">
        <v>5848</v>
      </c>
    </row>
    <row r="3229" spans="1:7">
      <c r="A3229" s="100">
        <v>3228</v>
      </c>
      <c r="B3229" s="101" t="s">
        <v>12948</v>
      </c>
      <c r="C3229" s="101" t="s">
        <v>12949</v>
      </c>
      <c r="D3229" s="101" t="s">
        <v>139</v>
      </c>
      <c r="E3229" s="101" t="s">
        <v>227</v>
      </c>
      <c r="F3229" s="101" t="s">
        <v>119</v>
      </c>
      <c r="G3229" s="101" t="s">
        <v>5848</v>
      </c>
    </row>
    <row r="3230" spans="1:7">
      <c r="A3230" s="100">
        <v>3229</v>
      </c>
      <c r="B3230" s="101" t="s">
        <v>2946</v>
      </c>
      <c r="C3230" s="101" t="s">
        <v>2947</v>
      </c>
      <c r="D3230" s="101" t="s">
        <v>139</v>
      </c>
      <c r="E3230" s="101" t="s">
        <v>227</v>
      </c>
      <c r="F3230" s="101" t="s">
        <v>119</v>
      </c>
      <c r="G3230" s="101" t="s">
        <v>5848</v>
      </c>
    </row>
    <row r="3231" spans="1:7">
      <c r="A3231" s="100">
        <v>3230</v>
      </c>
      <c r="B3231" s="101" t="s">
        <v>2948</v>
      </c>
      <c r="C3231" s="101" t="s">
        <v>2949</v>
      </c>
      <c r="D3231" s="101" t="s">
        <v>1001</v>
      </c>
      <c r="E3231" s="101" t="s">
        <v>1001</v>
      </c>
      <c r="F3231" s="101" t="s">
        <v>503</v>
      </c>
      <c r="G3231" s="101" t="s">
        <v>5848</v>
      </c>
    </row>
    <row r="3232" spans="1:7">
      <c r="A3232" s="100">
        <v>3231</v>
      </c>
      <c r="B3232" s="101" t="s">
        <v>2950</v>
      </c>
      <c r="C3232" s="101" t="s">
        <v>2951</v>
      </c>
      <c r="D3232" s="101" t="s">
        <v>139</v>
      </c>
      <c r="E3232" s="101" t="s">
        <v>227</v>
      </c>
      <c r="F3232" s="101" t="s">
        <v>119</v>
      </c>
      <c r="G3232" s="101" t="s">
        <v>5848</v>
      </c>
    </row>
    <row r="3233" spans="1:7">
      <c r="A3233" s="100">
        <v>3232</v>
      </c>
      <c r="B3233" s="101" t="s">
        <v>2952</v>
      </c>
      <c r="C3233" s="101" t="s">
        <v>2953</v>
      </c>
      <c r="D3233" s="101" t="s">
        <v>139</v>
      </c>
      <c r="E3233" s="101" t="s">
        <v>227</v>
      </c>
      <c r="F3233" s="101" t="s">
        <v>119</v>
      </c>
      <c r="G3233" s="101" t="s">
        <v>5848</v>
      </c>
    </row>
    <row r="3234" spans="1:7">
      <c r="A3234" s="100">
        <v>3233</v>
      </c>
      <c r="B3234" s="101" t="s">
        <v>2954</v>
      </c>
      <c r="C3234" s="101" t="s">
        <v>2955</v>
      </c>
      <c r="D3234" s="101" t="s">
        <v>139</v>
      </c>
      <c r="E3234" s="101" t="s">
        <v>227</v>
      </c>
      <c r="F3234" s="101" t="s">
        <v>119</v>
      </c>
      <c r="G3234" s="101" t="s">
        <v>5848</v>
      </c>
    </row>
    <row r="3235" spans="1:7">
      <c r="A3235" s="100">
        <v>3234</v>
      </c>
      <c r="B3235" s="101" t="s">
        <v>2956</v>
      </c>
      <c r="C3235" s="101" t="s">
        <v>2957</v>
      </c>
      <c r="D3235" s="101" t="s">
        <v>139</v>
      </c>
      <c r="E3235" s="101" t="s">
        <v>227</v>
      </c>
      <c r="F3235" s="101" t="s">
        <v>119</v>
      </c>
      <c r="G3235" s="101" t="s">
        <v>5848</v>
      </c>
    </row>
    <row r="3236" spans="1:7">
      <c r="A3236" s="100">
        <v>3235</v>
      </c>
      <c r="B3236" s="101" t="s">
        <v>2958</v>
      </c>
      <c r="C3236" s="101" t="s">
        <v>2959</v>
      </c>
      <c r="D3236" s="101" t="s">
        <v>139</v>
      </c>
      <c r="E3236" s="101" t="s">
        <v>227</v>
      </c>
      <c r="F3236" s="101" t="s">
        <v>119</v>
      </c>
      <c r="G3236" s="101" t="s">
        <v>5848</v>
      </c>
    </row>
    <row r="3237" spans="1:7">
      <c r="A3237" s="100">
        <v>3236</v>
      </c>
      <c r="B3237" s="101" t="s">
        <v>8327</v>
      </c>
      <c r="C3237" s="101" t="s">
        <v>8328</v>
      </c>
      <c r="D3237" s="101" t="s">
        <v>117</v>
      </c>
      <c r="E3237" s="101" t="s">
        <v>3337</v>
      </c>
      <c r="F3237" s="101" t="s">
        <v>119</v>
      </c>
      <c r="G3237" s="101" t="s">
        <v>10956</v>
      </c>
    </row>
    <row r="3238" spans="1:7">
      <c r="A3238" s="100">
        <v>3237</v>
      </c>
      <c r="B3238" s="101" t="s">
        <v>2960</v>
      </c>
      <c r="C3238" s="101" t="s">
        <v>2961</v>
      </c>
      <c r="D3238" s="101" t="s">
        <v>139</v>
      </c>
      <c r="E3238" s="101" t="s">
        <v>227</v>
      </c>
      <c r="F3238" s="101" t="s">
        <v>119</v>
      </c>
      <c r="G3238" s="101" t="s">
        <v>5848</v>
      </c>
    </row>
    <row r="3239" spans="1:7">
      <c r="A3239" s="100">
        <v>3238</v>
      </c>
      <c r="B3239" s="101" t="s">
        <v>2962</v>
      </c>
      <c r="C3239" s="101" t="s">
        <v>2963</v>
      </c>
      <c r="D3239" s="101" t="s">
        <v>139</v>
      </c>
      <c r="E3239" s="101" t="s">
        <v>227</v>
      </c>
      <c r="F3239" s="101" t="s">
        <v>119</v>
      </c>
      <c r="G3239" s="101" t="s">
        <v>5848</v>
      </c>
    </row>
    <row r="3240" spans="1:7">
      <c r="A3240" s="100">
        <v>3239</v>
      </c>
      <c r="B3240" s="101" t="s">
        <v>2964</v>
      </c>
      <c r="C3240" s="101" t="s">
        <v>2965</v>
      </c>
      <c r="D3240" s="101" t="s">
        <v>139</v>
      </c>
      <c r="E3240" s="101" t="s">
        <v>227</v>
      </c>
      <c r="F3240" s="101" t="s">
        <v>119</v>
      </c>
      <c r="G3240" s="101" t="s">
        <v>5848</v>
      </c>
    </row>
    <row r="3241" spans="1:7">
      <c r="A3241" s="100">
        <v>3240</v>
      </c>
      <c r="B3241" s="101" t="s">
        <v>2966</v>
      </c>
      <c r="C3241" s="101" t="s">
        <v>2967</v>
      </c>
      <c r="D3241" s="101" t="s">
        <v>139</v>
      </c>
      <c r="E3241" s="101" t="s">
        <v>227</v>
      </c>
      <c r="F3241" s="101" t="s">
        <v>119</v>
      </c>
      <c r="G3241" s="101" t="s">
        <v>5848</v>
      </c>
    </row>
    <row r="3242" spans="1:7">
      <c r="A3242" s="100">
        <v>3241</v>
      </c>
      <c r="B3242" s="101" t="s">
        <v>2968</v>
      </c>
      <c r="C3242" s="101" t="s">
        <v>2969</v>
      </c>
      <c r="D3242" s="101" t="s">
        <v>139</v>
      </c>
      <c r="E3242" s="101" t="s">
        <v>227</v>
      </c>
      <c r="F3242" s="101" t="s">
        <v>119</v>
      </c>
      <c r="G3242" s="101" t="s">
        <v>5848</v>
      </c>
    </row>
    <row r="3243" spans="1:7">
      <c r="A3243" s="100">
        <v>3242</v>
      </c>
      <c r="B3243" s="101" t="s">
        <v>2970</v>
      </c>
      <c r="C3243" s="101" t="s">
        <v>2971</v>
      </c>
      <c r="D3243" s="101" t="s">
        <v>139</v>
      </c>
      <c r="E3243" s="101" t="s">
        <v>227</v>
      </c>
      <c r="F3243" s="101" t="s">
        <v>119</v>
      </c>
      <c r="G3243" s="101" t="s">
        <v>5848</v>
      </c>
    </row>
    <row r="3244" spans="1:7">
      <c r="A3244" s="100">
        <v>3243</v>
      </c>
      <c r="B3244" s="101" t="s">
        <v>2972</v>
      </c>
      <c r="C3244" s="101" t="s">
        <v>2973</v>
      </c>
      <c r="D3244" s="101" t="s">
        <v>139</v>
      </c>
      <c r="E3244" s="101" t="s">
        <v>227</v>
      </c>
      <c r="F3244" s="101" t="s">
        <v>119</v>
      </c>
      <c r="G3244" s="101" t="s">
        <v>5848</v>
      </c>
    </row>
    <row r="3245" spans="1:7">
      <c r="A3245" s="100">
        <v>3244</v>
      </c>
      <c r="B3245" s="101" t="s">
        <v>2974</v>
      </c>
      <c r="C3245" s="101" t="s">
        <v>2975</v>
      </c>
      <c r="D3245" s="101" t="s">
        <v>139</v>
      </c>
      <c r="E3245" s="101" t="s">
        <v>227</v>
      </c>
      <c r="F3245" s="101" t="s">
        <v>119</v>
      </c>
      <c r="G3245" s="101" t="s">
        <v>5848</v>
      </c>
    </row>
    <row r="3246" spans="1:7">
      <c r="A3246" s="100">
        <v>3245</v>
      </c>
      <c r="B3246" s="101" t="s">
        <v>2976</v>
      </c>
      <c r="C3246" s="101" t="s">
        <v>2977</v>
      </c>
      <c r="D3246" s="101" t="s">
        <v>139</v>
      </c>
      <c r="E3246" s="101" t="s">
        <v>227</v>
      </c>
      <c r="F3246" s="101" t="s">
        <v>119</v>
      </c>
      <c r="G3246" s="101" t="s">
        <v>5848</v>
      </c>
    </row>
    <row r="3247" spans="1:7">
      <c r="A3247" s="100">
        <v>3246</v>
      </c>
      <c r="B3247" s="101" t="s">
        <v>2978</v>
      </c>
      <c r="C3247" s="101" t="s">
        <v>2979</v>
      </c>
      <c r="D3247" s="101" t="s">
        <v>139</v>
      </c>
      <c r="E3247" s="101" t="s">
        <v>227</v>
      </c>
      <c r="F3247" s="101" t="s">
        <v>119</v>
      </c>
      <c r="G3247" s="101" t="s">
        <v>5848</v>
      </c>
    </row>
    <row r="3248" spans="1:7">
      <c r="A3248" s="100">
        <v>3247</v>
      </c>
      <c r="B3248" s="101" t="s">
        <v>2980</v>
      </c>
      <c r="C3248" s="101" t="s">
        <v>2981</v>
      </c>
      <c r="D3248" s="101" t="s">
        <v>139</v>
      </c>
      <c r="E3248" s="101" t="s">
        <v>227</v>
      </c>
      <c r="F3248" s="101" t="s">
        <v>119</v>
      </c>
      <c r="G3248" s="101" t="s">
        <v>5848</v>
      </c>
    </row>
    <row r="3249" spans="1:7">
      <c r="A3249" s="100">
        <v>3248</v>
      </c>
      <c r="B3249" s="101" t="s">
        <v>2982</v>
      </c>
      <c r="C3249" s="101" t="s">
        <v>2983</v>
      </c>
      <c r="D3249" s="101" t="s">
        <v>139</v>
      </c>
      <c r="E3249" s="101" t="s">
        <v>227</v>
      </c>
      <c r="F3249" s="101" t="s">
        <v>119</v>
      </c>
      <c r="G3249" s="101" t="s">
        <v>5848</v>
      </c>
    </row>
    <row r="3250" spans="1:7">
      <c r="A3250" s="100">
        <v>3249</v>
      </c>
      <c r="B3250" s="101" t="s">
        <v>2984</v>
      </c>
      <c r="C3250" s="101" t="s">
        <v>2985</v>
      </c>
      <c r="D3250" s="101" t="s">
        <v>139</v>
      </c>
      <c r="E3250" s="101" t="s">
        <v>227</v>
      </c>
      <c r="F3250" s="101" t="s">
        <v>119</v>
      </c>
      <c r="G3250" s="101" t="s">
        <v>5848</v>
      </c>
    </row>
    <row r="3251" spans="1:7">
      <c r="A3251" s="100">
        <v>3250</v>
      </c>
      <c r="B3251" s="101" t="s">
        <v>8329</v>
      </c>
      <c r="C3251" s="101" t="s">
        <v>8330</v>
      </c>
      <c r="D3251" s="101" t="s">
        <v>126</v>
      </c>
      <c r="E3251" s="101" t="s">
        <v>761</v>
      </c>
      <c r="F3251" s="101" t="s">
        <v>119</v>
      </c>
      <c r="G3251" s="101" t="s">
        <v>10956</v>
      </c>
    </row>
    <row r="3252" spans="1:7">
      <c r="A3252" s="100">
        <v>3251</v>
      </c>
      <c r="B3252" s="101" t="s">
        <v>8331</v>
      </c>
      <c r="C3252" s="101" t="s">
        <v>8332</v>
      </c>
      <c r="D3252" s="101" t="s">
        <v>151</v>
      </c>
      <c r="E3252" s="101" t="s">
        <v>634</v>
      </c>
      <c r="F3252" s="101" t="s">
        <v>1063</v>
      </c>
      <c r="G3252" s="101" t="s">
        <v>10956</v>
      </c>
    </row>
    <row r="3253" spans="1:7">
      <c r="A3253" s="100">
        <v>3252</v>
      </c>
      <c r="B3253" s="101" t="s">
        <v>2986</v>
      </c>
      <c r="C3253" s="101" t="s">
        <v>2987</v>
      </c>
      <c r="D3253" s="101" t="s">
        <v>122</v>
      </c>
      <c r="E3253" s="101" t="s">
        <v>175</v>
      </c>
      <c r="F3253" s="101" t="s">
        <v>119</v>
      </c>
      <c r="G3253" s="101" t="s">
        <v>5848</v>
      </c>
    </row>
    <row r="3254" spans="1:7">
      <c r="A3254" s="100">
        <v>3253</v>
      </c>
      <c r="B3254" s="101" t="s">
        <v>78</v>
      </c>
      <c r="C3254" s="101" t="s">
        <v>2988</v>
      </c>
      <c r="D3254" s="101" t="s">
        <v>151</v>
      </c>
      <c r="E3254" s="101" t="s">
        <v>789</v>
      </c>
      <c r="F3254" s="101" t="s">
        <v>119</v>
      </c>
      <c r="G3254" s="101" t="s">
        <v>5848</v>
      </c>
    </row>
    <row r="3255" spans="1:7">
      <c r="A3255" s="100">
        <v>3254</v>
      </c>
      <c r="B3255" s="101" t="s">
        <v>8333</v>
      </c>
      <c r="C3255" s="101" t="s">
        <v>12950</v>
      </c>
      <c r="D3255" s="101" t="s">
        <v>151</v>
      </c>
      <c r="E3255" s="101" t="s">
        <v>2500</v>
      </c>
      <c r="F3255" s="101" t="s">
        <v>119</v>
      </c>
      <c r="G3255" s="101" t="s">
        <v>10956</v>
      </c>
    </row>
    <row r="3256" spans="1:7">
      <c r="A3256" s="100">
        <v>3255</v>
      </c>
      <c r="B3256" s="101" t="s">
        <v>2989</v>
      </c>
      <c r="C3256" s="101" t="s">
        <v>2990</v>
      </c>
      <c r="D3256" s="101" t="s">
        <v>126</v>
      </c>
      <c r="E3256" s="101" t="s">
        <v>701</v>
      </c>
      <c r="F3256" s="101" t="s">
        <v>119</v>
      </c>
      <c r="G3256" s="101" t="s">
        <v>5848</v>
      </c>
    </row>
    <row r="3257" spans="1:7">
      <c r="A3257" s="100">
        <v>3256</v>
      </c>
      <c r="B3257" s="101" t="s">
        <v>8334</v>
      </c>
      <c r="C3257" s="101" t="s">
        <v>8335</v>
      </c>
      <c r="D3257" s="101" t="s">
        <v>117</v>
      </c>
      <c r="E3257" s="101" t="s">
        <v>3337</v>
      </c>
      <c r="F3257" s="101" t="s">
        <v>188</v>
      </c>
      <c r="G3257" s="101" t="s">
        <v>10956</v>
      </c>
    </row>
    <row r="3258" spans="1:7">
      <c r="A3258" s="100">
        <v>3257</v>
      </c>
      <c r="B3258" s="101" t="s">
        <v>8336</v>
      </c>
      <c r="C3258" s="101" t="s">
        <v>8337</v>
      </c>
      <c r="D3258" s="101" t="s">
        <v>126</v>
      </c>
      <c r="E3258" s="101" t="s">
        <v>761</v>
      </c>
      <c r="F3258" s="101" t="s">
        <v>119</v>
      </c>
      <c r="G3258" s="101" t="s">
        <v>10956</v>
      </c>
    </row>
    <row r="3259" spans="1:7">
      <c r="A3259" s="100">
        <v>3258</v>
      </c>
      <c r="B3259" s="101" t="s">
        <v>8338</v>
      </c>
      <c r="C3259" s="101" t="s">
        <v>8339</v>
      </c>
      <c r="D3259" s="101" t="s">
        <v>139</v>
      </c>
      <c r="E3259" s="101" t="s">
        <v>622</v>
      </c>
      <c r="F3259" s="101" t="s">
        <v>119</v>
      </c>
      <c r="G3259" s="101" t="s">
        <v>10956</v>
      </c>
    </row>
    <row r="3260" spans="1:7">
      <c r="A3260" s="100">
        <v>3259</v>
      </c>
      <c r="B3260" s="101" t="s">
        <v>8340</v>
      </c>
      <c r="C3260" s="101" t="s">
        <v>8341</v>
      </c>
      <c r="D3260" s="101" t="s">
        <v>165</v>
      </c>
      <c r="E3260" s="101" t="s">
        <v>417</v>
      </c>
      <c r="F3260" s="101" t="s">
        <v>119</v>
      </c>
      <c r="G3260" s="101" t="s">
        <v>10956</v>
      </c>
    </row>
    <row r="3261" spans="1:7">
      <c r="A3261" s="100">
        <v>3260</v>
      </c>
      <c r="B3261" s="101" t="s">
        <v>8342</v>
      </c>
      <c r="C3261" s="101" t="s">
        <v>8343</v>
      </c>
      <c r="D3261" s="101" t="s">
        <v>126</v>
      </c>
      <c r="E3261" s="101" t="s">
        <v>1083</v>
      </c>
      <c r="F3261" s="101" t="s">
        <v>119</v>
      </c>
      <c r="G3261" s="101" t="s">
        <v>10956</v>
      </c>
    </row>
    <row r="3262" spans="1:7">
      <c r="A3262" s="100">
        <v>3261</v>
      </c>
      <c r="B3262" s="101" t="s">
        <v>2991</v>
      </c>
      <c r="C3262" s="101" t="s">
        <v>2992</v>
      </c>
      <c r="D3262" s="101" t="s">
        <v>117</v>
      </c>
      <c r="E3262" s="101" t="s">
        <v>719</v>
      </c>
      <c r="F3262" s="101" t="s">
        <v>119</v>
      </c>
      <c r="G3262" s="101" t="s">
        <v>5848</v>
      </c>
    </row>
    <row r="3263" spans="1:7">
      <c r="A3263" s="100">
        <v>3262</v>
      </c>
      <c r="B3263" s="101" t="s">
        <v>8344</v>
      </c>
      <c r="C3263" s="101" t="s">
        <v>8345</v>
      </c>
      <c r="D3263" s="101" t="s">
        <v>126</v>
      </c>
      <c r="E3263" s="101" t="s">
        <v>127</v>
      </c>
      <c r="F3263" s="101" t="s">
        <v>119</v>
      </c>
      <c r="G3263" s="101" t="s">
        <v>10956</v>
      </c>
    </row>
    <row r="3264" spans="1:7">
      <c r="A3264" s="100">
        <v>3263</v>
      </c>
      <c r="B3264" s="101" t="s">
        <v>8346</v>
      </c>
      <c r="C3264" s="101" t="s">
        <v>8347</v>
      </c>
      <c r="D3264" s="101" t="s">
        <v>151</v>
      </c>
      <c r="E3264" s="101" t="s">
        <v>706</v>
      </c>
      <c r="F3264" s="101" t="s">
        <v>119</v>
      </c>
      <c r="G3264" s="101" t="s">
        <v>10956</v>
      </c>
    </row>
    <row r="3265" spans="1:7">
      <c r="A3265" s="100">
        <v>3264</v>
      </c>
      <c r="B3265" s="101" t="s">
        <v>2993</v>
      </c>
      <c r="C3265" s="101" t="s">
        <v>2994</v>
      </c>
      <c r="D3265" s="101" t="s">
        <v>143</v>
      </c>
      <c r="E3265" s="101" t="s">
        <v>433</v>
      </c>
      <c r="F3265" s="101" t="s">
        <v>119</v>
      </c>
      <c r="G3265" s="101" t="s">
        <v>5848</v>
      </c>
    </row>
    <row r="3266" spans="1:7">
      <c r="A3266" s="100">
        <v>3265</v>
      </c>
      <c r="B3266" s="101" t="s">
        <v>8348</v>
      </c>
      <c r="C3266" s="101" t="s">
        <v>8349</v>
      </c>
      <c r="D3266" s="101" t="s">
        <v>117</v>
      </c>
      <c r="E3266" s="101" t="s">
        <v>2355</v>
      </c>
      <c r="F3266" s="101" t="s">
        <v>881</v>
      </c>
      <c r="G3266" s="101" t="s">
        <v>10956</v>
      </c>
    </row>
    <row r="3267" spans="1:7">
      <c r="A3267" s="100">
        <v>3266</v>
      </c>
      <c r="B3267" s="101" t="s">
        <v>2995</v>
      </c>
      <c r="C3267" s="101" t="s">
        <v>12951</v>
      </c>
      <c r="D3267" s="101" t="s">
        <v>139</v>
      </c>
      <c r="E3267" s="101" t="s">
        <v>273</v>
      </c>
      <c r="F3267" s="101" t="s">
        <v>119</v>
      </c>
      <c r="G3267" s="101" t="s">
        <v>5848</v>
      </c>
    </row>
    <row r="3268" spans="1:7">
      <c r="A3268" s="100">
        <v>3267</v>
      </c>
      <c r="B3268" s="101" t="s">
        <v>2996</v>
      </c>
      <c r="C3268" s="101" t="s">
        <v>2997</v>
      </c>
      <c r="D3268" s="101" t="s">
        <v>126</v>
      </c>
      <c r="E3268" s="101" t="s">
        <v>245</v>
      </c>
      <c r="F3268" s="101" t="s">
        <v>119</v>
      </c>
      <c r="G3268" s="101" t="s">
        <v>5848</v>
      </c>
    </row>
    <row r="3269" spans="1:7">
      <c r="A3269" s="100">
        <v>3268</v>
      </c>
      <c r="B3269" s="101" t="s">
        <v>91</v>
      </c>
      <c r="C3269" s="101" t="s">
        <v>2998</v>
      </c>
      <c r="D3269" s="101" t="s">
        <v>151</v>
      </c>
      <c r="E3269" s="101" t="s">
        <v>371</v>
      </c>
      <c r="F3269" s="101" t="s">
        <v>119</v>
      </c>
      <c r="G3269" s="101" t="s">
        <v>5848</v>
      </c>
    </row>
    <row r="3270" spans="1:7">
      <c r="A3270" s="100">
        <v>3269</v>
      </c>
      <c r="B3270" s="101" t="s">
        <v>12952</v>
      </c>
      <c r="C3270" s="101" t="s">
        <v>12953</v>
      </c>
      <c r="D3270" s="101" t="s">
        <v>139</v>
      </c>
      <c r="E3270" s="101" t="s">
        <v>227</v>
      </c>
      <c r="F3270" s="101" t="s">
        <v>119</v>
      </c>
      <c r="G3270" s="101" t="s">
        <v>5848</v>
      </c>
    </row>
    <row r="3271" spans="1:7">
      <c r="A3271" s="100">
        <v>3270</v>
      </c>
      <c r="B3271" s="101" t="s">
        <v>8350</v>
      </c>
      <c r="C3271" s="101" t="s">
        <v>8351</v>
      </c>
      <c r="D3271" s="101" t="s">
        <v>117</v>
      </c>
      <c r="E3271" s="101" t="s">
        <v>2355</v>
      </c>
      <c r="F3271" s="101" t="s">
        <v>119</v>
      </c>
      <c r="G3271" s="101" t="s">
        <v>10956</v>
      </c>
    </row>
    <row r="3272" spans="1:7">
      <c r="A3272" s="100">
        <v>3271</v>
      </c>
      <c r="B3272" s="101" t="s">
        <v>92</v>
      </c>
      <c r="C3272" s="101" t="s">
        <v>2999</v>
      </c>
      <c r="D3272" s="101" t="s">
        <v>126</v>
      </c>
      <c r="E3272" s="101" t="s">
        <v>1454</v>
      </c>
      <c r="F3272" s="101" t="s">
        <v>119</v>
      </c>
      <c r="G3272" s="101" t="s">
        <v>5848</v>
      </c>
    </row>
    <row r="3273" spans="1:7">
      <c r="A3273" s="100">
        <v>3272</v>
      </c>
      <c r="B3273" s="101" t="s">
        <v>8352</v>
      </c>
      <c r="C3273" s="101" t="s">
        <v>8353</v>
      </c>
      <c r="D3273" s="101" t="s">
        <v>117</v>
      </c>
      <c r="E3273" s="101" t="s">
        <v>367</v>
      </c>
      <c r="F3273" s="101" t="s">
        <v>119</v>
      </c>
      <c r="G3273" s="101" t="s">
        <v>10956</v>
      </c>
    </row>
    <row r="3274" spans="1:7">
      <c r="A3274" s="100">
        <v>3273</v>
      </c>
      <c r="B3274" s="101" t="s">
        <v>8354</v>
      </c>
      <c r="C3274" s="101" t="s">
        <v>8355</v>
      </c>
      <c r="D3274" s="101" t="s">
        <v>143</v>
      </c>
      <c r="E3274" s="101" t="s">
        <v>1465</v>
      </c>
      <c r="F3274" s="101" t="s">
        <v>119</v>
      </c>
      <c r="G3274" s="101" t="s">
        <v>10956</v>
      </c>
    </row>
    <row r="3275" spans="1:7">
      <c r="A3275" s="100">
        <v>3274</v>
      </c>
      <c r="B3275" s="101" t="s">
        <v>8356</v>
      </c>
      <c r="C3275" s="101" t="s">
        <v>8357</v>
      </c>
      <c r="D3275" s="101" t="s">
        <v>117</v>
      </c>
      <c r="E3275" s="101" t="s">
        <v>1341</v>
      </c>
      <c r="F3275" s="101" t="s">
        <v>119</v>
      </c>
      <c r="G3275" s="101" t="s">
        <v>10956</v>
      </c>
    </row>
    <row r="3276" spans="1:7">
      <c r="A3276" s="100">
        <v>3275</v>
      </c>
      <c r="B3276" s="101" t="s">
        <v>3000</v>
      </c>
      <c r="C3276" s="101" t="s">
        <v>3001</v>
      </c>
      <c r="D3276" s="101" t="s">
        <v>139</v>
      </c>
      <c r="E3276" s="101" t="s">
        <v>273</v>
      </c>
      <c r="F3276" s="101" t="s">
        <v>119</v>
      </c>
      <c r="G3276" s="101" t="s">
        <v>5848</v>
      </c>
    </row>
    <row r="3277" spans="1:7">
      <c r="A3277" s="100">
        <v>3276</v>
      </c>
      <c r="B3277" s="101" t="s">
        <v>8358</v>
      </c>
      <c r="C3277" s="101" t="s">
        <v>12954</v>
      </c>
      <c r="D3277" s="101" t="s">
        <v>117</v>
      </c>
      <c r="E3277" s="101" t="s">
        <v>367</v>
      </c>
      <c r="F3277" s="101" t="s">
        <v>119</v>
      </c>
      <c r="G3277" s="101" t="s">
        <v>10956</v>
      </c>
    </row>
    <row r="3278" spans="1:7">
      <c r="A3278" s="100">
        <v>3277</v>
      </c>
      <c r="B3278" s="101" t="s">
        <v>3002</v>
      </c>
      <c r="C3278" s="101" t="s">
        <v>3003</v>
      </c>
      <c r="D3278" s="101" t="s">
        <v>126</v>
      </c>
      <c r="E3278" s="101" t="s">
        <v>197</v>
      </c>
      <c r="F3278" s="101" t="s">
        <v>119</v>
      </c>
      <c r="G3278" s="101" t="s">
        <v>5848</v>
      </c>
    </row>
    <row r="3279" spans="1:7">
      <c r="A3279" s="100">
        <v>3278</v>
      </c>
      <c r="B3279" s="101" t="s">
        <v>3004</v>
      </c>
      <c r="C3279" s="101" t="s">
        <v>3005</v>
      </c>
      <c r="D3279" s="101" t="s">
        <v>139</v>
      </c>
      <c r="E3279" s="101" t="s">
        <v>311</v>
      </c>
      <c r="F3279" s="101" t="s">
        <v>119</v>
      </c>
      <c r="G3279" s="101" t="s">
        <v>5848</v>
      </c>
    </row>
    <row r="3280" spans="1:7">
      <c r="A3280" s="100">
        <v>3279</v>
      </c>
      <c r="B3280" s="101" t="s">
        <v>3006</v>
      </c>
      <c r="C3280" s="101" t="s">
        <v>3007</v>
      </c>
      <c r="D3280" s="101" t="s">
        <v>139</v>
      </c>
      <c r="E3280" s="101" t="s">
        <v>227</v>
      </c>
      <c r="F3280" s="101" t="s">
        <v>119</v>
      </c>
      <c r="G3280" s="101" t="s">
        <v>5848</v>
      </c>
    </row>
    <row r="3281" spans="1:7">
      <c r="A3281" s="100">
        <v>3280</v>
      </c>
      <c r="B3281" s="101" t="s">
        <v>3008</v>
      </c>
      <c r="C3281" s="101" t="s">
        <v>3009</v>
      </c>
      <c r="D3281" s="101" t="s">
        <v>139</v>
      </c>
      <c r="E3281" s="101" t="s">
        <v>439</v>
      </c>
      <c r="F3281" s="101" t="s">
        <v>503</v>
      </c>
      <c r="G3281" s="101" t="s">
        <v>5848</v>
      </c>
    </row>
    <row r="3282" spans="1:7">
      <c r="A3282" s="100">
        <v>3281</v>
      </c>
      <c r="B3282" s="101" t="s">
        <v>8359</v>
      </c>
      <c r="C3282" s="101" t="s">
        <v>8360</v>
      </c>
      <c r="D3282" s="101" t="s">
        <v>139</v>
      </c>
      <c r="E3282" s="101" t="s">
        <v>1020</v>
      </c>
      <c r="F3282" s="101" t="s">
        <v>119</v>
      </c>
      <c r="G3282" s="101" t="s">
        <v>10956</v>
      </c>
    </row>
    <row r="3283" spans="1:7">
      <c r="A3283" s="100">
        <v>3282</v>
      </c>
      <c r="B3283" s="101" t="s">
        <v>8361</v>
      </c>
      <c r="C3283" s="101" t="s">
        <v>8362</v>
      </c>
      <c r="D3283" s="101" t="s">
        <v>139</v>
      </c>
      <c r="E3283" s="101" t="s">
        <v>258</v>
      </c>
      <c r="F3283" s="101" t="s">
        <v>119</v>
      </c>
      <c r="G3283" s="101" t="s">
        <v>10956</v>
      </c>
    </row>
    <row r="3284" spans="1:7">
      <c r="A3284" s="100">
        <v>3283</v>
      </c>
      <c r="B3284" s="101" t="s">
        <v>3010</v>
      </c>
      <c r="C3284" s="101" t="s">
        <v>3011</v>
      </c>
      <c r="D3284" s="101" t="s">
        <v>139</v>
      </c>
      <c r="E3284" s="101" t="s">
        <v>439</v>
      </c>
      <c r="F3284" s="101" t="s">
        <v>119</v>
      </c>
      <c r="G3284" s="101" t="s">
        <v>5848</v>
      </c>
    </row>
    <row r="3285" spans="1:7">
      <c r="A3285" s="100">
        <v>3284</v>
      </c>
      <c r="B3285" s="101" t="s">
        <v>3012</v>
      </c>
      <c r="C3285" s="101" t="s">
        <v>3013</v>
      </c>
      <c r="D3285" s="101" t="s">
        <v>139</v>
      </c>
      <c r="E3285" s="101" t="s">
        <v>185</v>
      </c>
      <c r="F3285" s="101" t="s">
        <v>119</v>
      </c>
      <c r="G3285" s="101" t="s">
        <v>11834</v>
      </c>
    </row>
    <row r="3286" spans="1:7">
      <c r="A3286" s="100">
        <v>3285</v>
      </c>
      <c r="B3286" s="101" t="s">
        <v>3014</v>
      </c>
      <c r="C3286" s="101" t="s">
        <v>12955</v>
      </c>
      <c r="D3286" s="101" t="s">
        <v>139</v>
      </c>
      <c r="E3286" s="101" t="s">
        <v>185</v>
      </c>
      <c r="F3286" s="101" t="s">
        <v>119</v>
      </c>
      <c r="G3286" s="101" t="s">
        <v>5848</v>
      </c>
    </row>
    <row r="3287" spans="1:7">
      <c r="A3287" s="100">
        <v>3286</v>
      </c>
      <c r="B3287" s="101" t="s">
        <v>3015</v>
      </c>
      <c r="C3287" s="101" t="s">
        <v>3016</v>
      </c>
      <c r="D3287" s="101" t="s">
        <v>139</v>
      </c>
      <c r="E3287" s="101" t="s">
        <v>227</v>
      </c>
      <c r="F3287" s="101" t="s">
        <v>119</v>
      </c>
      <c r="G3287" s="101" t="s">
        <v>5848</v>
      </c>
    </row>
    <row r="3288" spans="1:7">
      <c r="A3288" s="100">
        <v>3287</v>
      </c>
      <c r="B3288" s="101" t="s">
        <v>12956</v>
      </c>
      <c r="C3288" s="101" t="s">
        <v>12957</v>
      </c>
      <c r="D3288" s="101" t="s">
        <v>165</v>
      </c>
      <c r="E3288" s="101" t="s">
        <v>166</v>
      </c>
      <c r="F3288" s="101" t="s">
        <v>188</v>
      </c>
      <c r="G3288" s="101" t="s">
        <v>10956</v>
      </c>
    </row>
    <row r="3289" spans="1:7">
      <c r="A3289" s="100">
        <v>3288</v>
      </c>
      <c r="B3289" s="101" t="s">
        <v>3017</v>
      </c>
      <c r="C3289" s="101" t="s">
        <v>12958</v>
      </c>
      <c r="D3289" s="101" t="s">
        <v>139</v>
      </c>
      <c r="E3289" s="101" t="s">
        <v>185</v>
      </c>
      <c r="F3289" s="101" t="s">
        <v>119</v>
      </c>
      <c r="G3289" s="101" t="s">
        <v>5848</v>
      </c>
    </row>
    <row r="3290" spans="1:7">
      <c r="A3290" s="100">
        <v>3289</v>
      </c>
      <c r="B3290" s="101" t="s">
        <v>3018</v>
      </c>
      <c r="C3290" s="101" t="s">
        <v>12959</v>
      </c>
      <c r="D3290" s="101" t="s">
        <v>139</v>
      </c>
      <c r="E3290" s="101" t="s">
        <v>273</v>
      </c>
      <c r="F3290" s="101" t="s">
        <v>119</v>
      </c>
      <c r="G3290" s="101" t="s">
        <v>5848</v>
      </c>
    </row>
    <row r="3291" spans="1:7">
      <c r="A3291" s="100">
        <v>3290</v>
      </c>
      <c r="B3291" s="101" t="s">
        <v>3019</v>
      </c>
      <c r="C3291" s="101" t="s">
        <v>3020</v>
      </c>
      <c r="D3291" s="101" t="s">
        <v>139</v>
      </c>
      <c r="E3291" s="101" t="s">
        <v>185</v>
      </c>
      <c r="F3291" s="101" t="s">
        <v>119</v>
      </c>
      <c r="G3291" s="101" t="s">
        <v>5848</v>
      </c>
    </row>
    <row r="3292" spans="1:7">
      <c r="A3292" s="100">
        <v>3291</v>
      </c>
      <c r="B3292" s="101" t="s">
        <v>3021</v>
      </c>
      <c r="C3292" s="101" t="s">
        <v>3022</v>
      </c>
      <c r="D3292" s="101" t="s">
        <v>139</v>
      </c>
      <c r="E3292" s="101" t="s">
        <v>185</v>
      </c>
      <c r="F3292" s="101" t="s">
        <v>119</v>
      </c>
      <c r="G3292" s="101" t="s">
        <v>5848</v>
      </c>
    </row>
    <row r="3293" spans="1:7">
      <c r="A3293" s="100">
        <v>3292</v>
      </c>
      <c r="B3293" s="101" t="s">
        <v>3023</v>
      </c>
      <c r="C3293" s="101" t="s">
        <v>3024</v>
      </c>
      <c r="D3293" s="101" t="s">
        <v>139</v>
      </c>
      <c r="E3293" s="101" t="s">
        <v>185</v>
      </c>
      <c r="F3293" s="101" t="s">
        <v>119</v>
      </c>
      <c r="G3293" s="101" t="s">
        <v>5848</v>
      </c>
    </row>
    <row r="3294" spans="1:7">
      <c r="A3294" s="100">
        <v>3293</v>
      </c>
      <c r="B3294" s="101" t="s">
        <v>3025</v>
      </c>
      <c r="C3294" s="101" t="s">
        <v>12960</v>
      </c>
      <c r="D3294" s="101" t="s">
        <v>143</v>
      </c>
      <c r="E3294" s="101" t="s">
        <v>1268</v>
      </c>
      <c r="F3294" s="101" t="s">
        <v>201</v>
      </c>
      <c r="G3294" s="101" t="s">
        <v>5848</v>
      </c>
    </row>
    <row r="3295" spans="1:7">
      <c r="A3295" s="100">
        <v>3294</v>
      </c>
      <c r="B3295" s="101" t="s">
        <v>3026</v>
      </c>
      <c r="C3295" s="101" t="s">
        <v>12961</v>
      </c>
      <c r="D3295" s="101" t="s">
        <v>139</v>
      </c>
      <c r="E3295" s="101" t="s">
        <v>227</v>
      </c>
      <c r="F3295" s="101" t="s">
        <v>119</v>
      </c>
      <c r="G3295" s="101" t="s">
        <v>5848</v>
      </c>
    </row>
    <row r="3296" spans="1:7">
      <c r="A3296" s="100">
        <v>3295</v>
      </c>
      <c r="B3296" s="101" t="s">
        <v>3027</v>
      </c>
      <c r="C3296" s="101" t="s">
        <v>12962</v>
      </c>
      <c r="D3296" s="101" t="s">
        <v>139</v>
      </c>
      <c r="E3296" s="101" t="s">
        <v>227</v>
      </c>
      <c r="F3296" s="101" t="s">
        <v>119</v>
      </c>
      <c r="G3296" s="101" t="s">
        <v>5848</v>
      </c>
    </row>
    <row r="3297" spans="1:7">
      <c r="A3297" s="100">
        <v>3296</v>
      </c>
      <c r="B3297" s="101" t="s">
        <v>3028</v>
      </c>
      <c r="C3297" s="101" t="s">
        <v>12963</v>
      </c>
      <c r="D3297" s="101" t="s">
        <v>139</v>
      </c>
      <c r="E3297" s="101" t="s">
        <v>227</v>
      </c>
      <c r="F3297" s="101" t="s">
        <v>119</v>
      </c>
      <c r="G3297" s="101" t="s">
        <v>5848</v>
      </c>
    </row>
    <row r="3298" spans="1:7">
      <c r="A3298" s="100">
        <v>3297</v>
      </c>
      <c r="B3298" s="101" t="s">
        <v>3029</v>
      </c>
      <c r="C3298" s="101" t="s">
        <v>12964</v>
      </c>
      <c r="D3298" s="101" t="s">
        <v>139</v>
      </c>
      <c r="E3298" s="101" t="s">
        <v>227</v>
      </c>
      <c r="F3298" s="101" t="s">
        <v>119</v>
      </c>
      <c r="G3298" s="101" t="s">
        <v>5848</v>
      </c>
    </row>
    <row r="3299" spans="1:7">
      <c r="A3299" s="100">
        <v>3298</v>
      </c>
      <c r="B3299" s="101" t="s">
        <v>3030</v>
      </c>
      <c r="C3299" s="101" t="s">
        <v>12965</v>
      </c>
      <c r="D3299" s="101" t="s">
        <v>139</v>
      </c>
      <c r="E3299" s="101" t="s">
        <v>227</v>
      </c>
      <c r="F3299" s="101" t="s">
        <v>119</v>
      </c>
      <c r="G3299" s="101" t="s">
        <v>5848</v>
      </c>
    </row>
    <row r="3300" spans="1:7">
      <c r="A3300" s="100">
        <v>3299</v>
      </c>
      <c r="B3300" s="101" t="s">
        <v>3031</v>
      </c>
      <c r="C3300" s="101" t="s">
        <v>12966</v>
      </c>
      <c r="D3300" s="101" t="s">
        <v>139</v>
      </c>
      <c r="E3300" s="101" t="s">
        <v>227</v>
      </c>
      <c r="F3300" s="101" t="s">
        <v>119</v>
      </c>
      <c r="G3300" s="101" t="s">
        <v>5848</v>
      </c>
    </row>
    <row r="3301" spans="1:7">
      <c r="A3301" s="100">
        <v>3300</v>
      </c>
      <c r="B3301" s="101" t="s">
        <v>3032</v>
      </c>
      <c r="C3301" s="101" t="s">
        <v>12967</v>
      </c>
      <c r="D3301" s="101" t="s">
        <v>139</v>
      </c>
      <c r="E3301" s="101" t="s">
        <v>227</v>
      </c>
      <c r="F3301" s="101" t="s">
        <v>119</v>
      </c>
      <c r="G3301" s="101" t="s">
        <v>5848</v>
      </c>
    </row>
    <row r="3302" spans="1:7">
      <c r="A3302" s="100">
        <v>3301</v>
      </c>
      <c r="B3302" s="101" t="s">
        <v>3033</v>
      </c>
      <c r="C3302" s="101" t="s">
        <v>12968</v>
      </c>
      <c r="D3302" s="101" t="s">
        <v>139</v>
      </c>
      <c r="E3302" s="101" t="s">
        <v>227</v>
      </c>
      <c r="F3302" s="101" t="s">
        <v>119</v>
      </c>
      <c r="G3302" s="101" t="s">
        <v>5848</v>
      </c>
    </row>
    <row r="3303" spans="1:7">
      <c r="A3303" s="100">
        <v>3302</v>
      </c>
      <c r="B3303" s="101" t="s">
        <v>8363</v>
      </c>
      <c r="C3303" s="101" t="s">
        <v>8364</v>
      </c>
      <c r="D3303" s="101" t="s">
        <v>151</v>
      </c>
      <c r="E3303" s="101" t="s">
        <v>706</v>
      </c>
      <c r="F3303" s="101" t="s">
        <v>119</v>
      </c>
      <c r="G3303" s="101" t="s">
        <v>10956</v>
      </c>
    </row>
    <row r="3304" spans="1:7">
      <c r="A3304" s="100">
        <v>3303</v>
      </c>
      <c r="B3304" s="101" t="s">
        <v>3034</v>
      </c>
      <c r="C3304" s="101" t="s">
        <v>12969</v>
      </c>
      <c r="D3304" s="101" t="s">
        <v>139</v>
      </c>
      <c r="E3304" s="101" t="s">
        <v>227</v>
      </c>
      <c r="F3304" s="101" t="s">
        <v>119</v>
      </c>
      <c r="G3304" s="101" t="s">
        <v>5848</v>
      </c>
    </row>
    <row r="3305" spans="1:7">
      <c r="A3305" s="100">
        <v>3304</v>
      </c>
      <c r="B3305" s="101" t="s">
        <v>3035</v>
      </c>
      <c r="C3305" s="101" t="s">
        <v>12970</v>
      </c>
      <c r="D3305" s="101" t="s">
        <v>139</v>
      </c>
      <c r="E3305" s="101" t="s">
        <v>227</v>
      </c>
      <c r="F3305" s="101" t="s">
        <v>119</v>
      </c>
      <c r="G3305" s="101" t="s">
        <v>5848</v>
      </c>
    </row>
    <row r="3306" spans="1:7">
      <c r="A3306" s="100">
        <v>3305</v>
      </c>
      <c r="B3306" s="101" t="s">
        <v>3036</v>
      </c>
      <c r="C3306" s="101" t="s">
        <v>3037</v>
      </c>
      <c r="D3306" s="101" t="s">
        <v>139</v>
      </c>
      <c r="E3306" s="101" t="s">
        <v>227</v>
      </c>
      <c r="F3306" s="101" t="s">
        <v>119</v>
      </c>
      <c r="G3306" s="101" t="s">
        <v>5848</v>
      </c>
    </row>
    <row r="3307" spans="1:7">
      <c r="A3307" s="100">
        <v>3306</v>
      </c>
      <c r="B3307" s="101" t="s">
        <v>3038</v>
      </c>
      <c r="C3307" s="101" t="s">
        <v>3039</v>
      </c>
      <c r="D3307" s="101" t="s">
        <v>139</v>
      </c>
      <c r="E3307" s="101" t="s">
        <v>227</v>
      </c>
      <c r="F3307" s="101" t="s">
        <v>119</v>
      </c>
      <c r="G3307" s="101" t="s">
        <v>5848</v>
      </c>
    </row>
    <row r="3308" spans="1:7">
      <c r="A3308" s="100">
        <v>3307</v>
      </c>
      <c r="B3308" s="101" t="s">
        <v>3040</v>
      </c>
      <c r="C3308" s="101" t="s">
        <v>3041</v>
      </c>
      <c r="D3308" s="101" t="s">
        <v>139</v>
      </c>
      <c r="E3308" s="101" t="s">
        <v>227</v>
      </c>
      <c r="F3308" s="101" t="s">
        <v>119</v>
      </c>
      <c r="G3308" s="101" t="s">
        <v>5848</v>
      </c>
    </row>
    <row r="3309" spans="1:7">
      <c r="A3309" s="100">
        <v>3308</v>
      </c>
      <c r="B3309" s="101" t="s">
        <v>3042</v>
      </c>
      <c r="C3309" s="101" t="s">
        <v>3043</v>
      </c>
      <c r="D3309" s="101" t="s">
        <v>139</v>
      </c>
      <c r="E3309" s="101" t="s">
        <v>227</v>
      </c>
      <c r="F3309" s="101" t="s">
        <v>119</v>
      </c>
      <c r="G3309" s="101" t="s">
        <v>5848</v>
      </c>
    </row>
    <row r="3310" spans="1:7">
      <c r="A3310" s="100">
        <v>3309</v>
      </c>
      <c r="B3310" s="101" t="s">
        <v>3044</v>
      </c>
      <c r="C3310" s="101" t="s">
        <v>3045</v>
      </c>
      <c r="D3310" s="101" t="s">
        <v>139</v>
      </c>
      <c r="E3310" s="101" t="s">
        <v>227</v>
      </c>
      <c r="F3310" s="101" t="s">
        <v>119</v>
      </c>
      <c r="G3310" s="101" t="s">
        <v>5848</v>
      </c>
    </row>
    <row r="3311" spans="1:7">
      <c r="A3311" s="100">
        <v>3310</v>
      </c>
      <c r="B3311" s="101" t="s">
        <v>8365</v>
      </c>
      <c r="C3311" s="101" t="s">
        <v>8366</v>
      </c>
      <c r="D3311" s="101" t="s">
        <v>117</v>
      </c>
      <c r="E3311" s="101" t="s">
        <v>1341</v>
      </c>
      <c r="F3311" s="101" t="s">
        <v>119</v>
      </c>
      <c r="G3311" s="101" t="s">
        <v>10956</v>
      </c>
    </row>
    <row r="3312" spans="1:7">
      <c r="A3312" s="100">
        <v>3311</v>
      </c>
      <c r="B3312" s="101" t="s">
        <v>3046</v>
      </c>
      <c r="C3312" s="101" t="s">
        <v>3047</v>
      </c>
      <c r="D3312" s="101" t="s">
        <v>139</v>
      </c>
      <c r="E3312" s="101" t="s">
        <v>227</v>
      </c>
      <c r="F3312" s="101" t="s">
        <v>119</v>
      </c>
      <c r="G3312" s="101" t="s">
        <v>5848</v>
      </c>
    </row>
    <row r="3313" spans="1:7">
      <c r="A3313" s="100">
        <v>3312</v>
      </c>
      <c r="B3313" s="101" t="s">
        <v>3048</v>
      </c>
      <c r="C3313" s="101" t="s">
        <v>3049</v>
      </c>
      <c r="D3313" s="101" t="s">
        <v>139</v>
      </c>
      <c r="E3313" s="101" t="s">
        <v>227</v>
      </c>
      <c r="F3313" s="101" t="s">
        <v>119</v>
      </c>
      <c r="G3313" s="101" t="s">
        <v>5848</v>
      </c>
    </row>
    <row r="3314" spans="1:7">
      <c r="A3314" s="100">
        <v>3313</v>
      </c>
      <c r="B3314" s="101" t="s">
        <v>3050</v>
      </c>
      <c r="C3314" s="101" t="s">
        <v>3051</v>
      </c>
      <c r="D3314" s="101" t="s">
        <v>139</v>
      </c>
      <c r="E3314" s="101" t="s">
        <v>227</v>
      </c>
      <c r="F3314" s="101" t="s">
        <v>119</v>
      </c>
      <c r="G3314" s="101" t="s">
        <v>5848</v>
      </c>
    </row>
    <row r="3315" spans="1:7">
      <c r="A3315" s="100">
        <v>3314</v>
      </c>
      <c r="B3315" s="101" t="s">
        <v>3052</v>
      </c>
      <c r="C3315" s="101" t="s">
        <v>3053</v>
      </c>
      <c r="D3315" s="101" t="s">
        <v>139</v>
      </c>
      <c r="E3315" s="101" t="s">
        <v>227</v>
      </c>
      <c r="F3315" s="101" t="s">
        <v>119</v>
      </c>
      <c r="G3315" s="101" t="s">
        <v>5848</v>
      </c>
    </row>
    <row r="3316" spans="1:7">
      <c r="A3316" s="100">
        <v>3315</v>
      </c>
      <c r="B3316" s="101" t="s">
        <v>12971</v>
      </c>
      <c r="C3316" s="101" t="s">
        <v>12972</v>
      </c>
      <c r="D3316" s="101" t="s">
        <v>143</v>
      </c>
      <c r="E3316" s="101" t="s">
        <v>144</v>
      </c>
      <c r="F3316" s="101" t="s">
        <v>188</v>
      </c>
      <c r="G3316" s="101" t="s">
        <v>5848</v>
      </c>
    </row>
    <row r="3317" spans="1:7">
      <c r="A3317" s="100">
        <v>3316</v>
      </c>
      <c r="B3317" s="101" t="s">
        <v>3054</v>
      </c>
      <c r="C3317" s="101" t="s">
        <v>3055</v>
      </c>
      <c r="D3317" s="101" t="s">
        <v>139</v>
      </c>
      <c r="E3317" s="101" t="s">
        <v>273</v>
      </c>
      <c r="F3317" s="101" t="s">
        <v>119</v>
      </c>
      <c r="G3317" s="101" t="s">
        <v>5848</v>
      </c>
    </row>
    <row r="3318" spans="1:7">
      <c r="A3318" s="100">
        <v>3317</v>
      </c>
      <c r="B3318" s="101" t="s">
        <v>3056</v>
      </c>
      <c r="C3318" s="101" t="s">
        <v>3057</v>
      </c>
      <c r="D3318" s="101" t="s">
        <v>139</v>
      </c>
      <c r="E3318" s="101" t="s">
        <v>211</v>
      </c>
      <c r="F3318" s="101" t="s">
        <v>119</v>
      </c>
      <c r="G3318" s="101" t="s">
        <v>5848</v>
      </c>
    </row>
    <row r="3319" spans="1:7">
      <c r="A3319" s="100">
        <v>3318</v>
      </c>
      <c r="B3319" s="101" t="s">
        <v>8367</v>
      </c>
      <c r="C3319" s="101" t="s">
        <v>8368</v>
      </c>
      <c r="D3319" s="101" t="s">
        <v>151</v>
      </c>
      <c r="E3319" s="101" t="s">
        <v>706</v>
      </c>
      <c r="F3319" s="101" t="s">
        <v>119</v>
      </c>
      <c r="G3319" s="101" t="s">
        <v>10956</v>
      </c>
    </row>
    <row r="3320" spans="1:7">
      <c r="A3320" s="100">
        <v>3319</v>
      </c>
      <c r="B3320" s="101" t="s">
        <v>3058</v>
      </c>
      <c r="C3320" s="101" t="s">
        <v>3059</v>
      </c>
      <c r="D3320" s="101" t="s">
        <v>139</v>
      </c>
      <c r="E3320" s="101" t="s">
        <v>3060</v>
      </c>
      <c r="F3320" s="101" t="s">
        <v>119</v>
      </c>
      <c r="G3320" s="101" t="s">
        <v>5848</v>
      </c>
    </row>
    <row r="3321" spans="1:7">
      <c r="A3321" s="100">
        <v>3320</v>
      </c>
      <c r="B3321" s="101" t="s">
        <v>12973</v>
      </c>
      <c r="C3321" s="101" t="s">
        <v>12974</v>
      </c>
      <c r="D3321" s="101" t="s">
        <v>117</v>
      </c>
      <c r="E3321" s="101" t="s">
        <v>1277</v>
      </c>
      <c r="F3321" s="101" t="s">
        <v>188</v>
      </c>
      <c r="G3321" s="101" t="s">
        <v>10956</v>
      </c>
    </row>
    <row r="3322" spans="1:7">
      <c r="A3322" s="100">
        <v>3321</v>
      </c>
      <c r="B3322" s="101" t="s">
        <v>3061</v>
      </c>
      <c r="C3322" s="101" t="s">
        <v>3062</v>
      </c>
      <c r="D3322" s="101" t="s">
        <v>165</v>
      </c>
      <c r="E3322" s="101" t="s">
        <v>166</v>
      </c>
      <c r="F3322" s="101" t="s">
        <v>119</v>
      </c>
      <c r="G3322" s="101" t="s">
        <v>5848</v>
      </c>
    </row>
    <row r="3323" spans="1:7">
      <c r="A3323" s="100">
        <v>3322</v>
      </c>
      <c r="B3323" s="101" t="s">
        <v>3063</v>
      </c>
      <c r="C3323" s="101" t="s">
        <v>3064</v>
      </c>
      <c r="D3323" s="101" t="s">
        <v>139</v>
      </c>
      <c r="E3323" s="101" t="s">
        <v>227</v>
      </c>
      <c r="F3323" s="101" t="s">
        <v>119</v>
      </c>
      <c r="G3323" s="101" t="s">
        <v>5848</v>
      </c>
    </row>
    <row r="3324" spans="1:7">
      <c r="A3324" s="100">
        <v>3323</v>
      </c>
      <c r="B3324" s="101" t="s">
        <v>3065</v>
      </c>
      <c r="C3324" s="101" t="s">
        <v>3066</v>
      </c>
      <c r="D3324" s="101" t="s">
        <v>117</v>
      </c>
      <c r="E3324" s="101" t="s">
        <v>3067</v>
      </c>
      <c r="F3324" s="101" t="s">
        <v>119</v>
      </c>
      <c r="G3324" s="101" t="s">
        <v>5848</v>
      </c>
    </row>
    <row r="3325" spans="1:7">
      <c r="A3325" s="100">
        <v>3324</v>
      </c>
      <c r="B3325" s="101" t="s">
        <v>3068</v>
      </c>
      <c r="C3325" s="101" t="s">
        <v>3069</v>
      </c>
      <c r="D3325" s="101" t="s">
        <v>139</v>
      </c>
      <c r="E3325" s="101" t="s">
        <v>140</v>
      </c>
      <c r="F3325" s="101" t="s">
        <v>119</v>
      </c>
      <c r="G3325" s="101" t="s">
        <v>5848</v>
      </c>
    </row>
    <row r="3326" spans="1:7">
      <c r="A3326" s="100">
        <v>3325</v>
      </c>
      <c r="B3326" s="101" t="s">
        <v>3070</v>
      </c>
      <c r="C3326" s="101" t="s">
        <v>3071</v>
      </c>
      <c r="D3326" s="101" t="s">
        <v>126</v>
      </c>
      <c r="E3326" s="101" t="s">
        <v>245</v>
      </c>
      <c r="F3326" s="101" t="s">
        <v>119</v>
      </c>
      <c r="G3326" s="101" t="s">
        <v>5848</v>
      </c>
    </row>
    <row r="3327" spans="1:7">
      <c r="A3327" s="100">
        <v>3326</v>
      </c>
      <c r="B3327" s="101" t="s">
        <v>3072</v>
      </c>
      <c r="C3327" s="101" t="s">
        <v>12975</v>
      </c>
      <c r="D3327" s="101" t="s">
        <v>139</v>
      </c>
      <c r="E3327" s="101" t="s">
        <v>227</v>
      </c>
      <c r="F3327" s="101" t="s">
        <v>119</v>
      </c>
      <c r="G3327" s="101" t="s">
        <v>5848</v>
      </c>
    </row>
    <row r="3328" spans="1:7">
      <c r="A3328" s="100">
        <v>3327</v>
      </c>
      <c r="B3328" s="101" t="s">
        <v>11368</v>
      </c>
      <c r="C3328" s="101" t="s">
        <v>11369</v>
      </c>
      <c r="D3328" s="101" t="s">
        <v>126</v>
      </c>
      <c r="E3328" s="101" t="s">
        <v>305</v>
      </c>
      <c r="F3328" s="101" t="s">
        <v>119</v>
      </c>
      <c r="G3328" s="101" t="s">
        <v>11834</v>
      </c>
    </row>
    <row r="3329" spans="1:7">
      <c r="A3329" s="100">
        <v>3328</v>
      </c>
      <c r="B3329" s="101" t="s">
        <v>8369</v>
      </c>
      <c r="C3329" s="101" t="s">
        <v>8370</v>
      </c>
      <c r="D3329" s="101" t="s">
        <v>126</v>
      </c>
      <c r="E3329" s="101" t="s">
        <v>305</v>
      </c>
      <c r="F3329" s="101" t="s">
        <v>188</v>
      </c>
      <c r="G3329" s="101" t="s">
        <v>10956</v>
      </c>
    </row>
    <row r="3330" spans="1:7">
      <c r="A3330" s="100">
        <v>3329</v>
      </c>
      <c r="B3330" s="101" t="s">
        <v>3073</v>
      </c>
      <c r="C3330" s="101" t="s">
        <v>3074</v>
      </c>
      <c r="D3330" s="101" t="s">
        <v>139</v>
      </c>
      <c r="E3330" s="101" t="s">
        <v>564</v>
      </c>
      <c r="F3330" s="101" t="s">
        <v>119</v>
      </c>
      <c r="G3330" s="101" t="s">
        <v>5848</v>
      </c>
    </row>
    <row r="3331" spans="1:7">
      <c r="A3331" s="100">
        <v>3330</v>
      </c>
      <c r="B3331" s="101" t="s">
        <v>8371</v>
      </c>
      <c r="C3331" s="101" t="s">
        <v>8372</v>
      </c>
      <c r="D3331" s="101" t="s">
        <v>151</v>
      </c>
      <c r="E3331" s="101" t="s">
        <v>1271</v>
      </c>
      <c r="F3331" s="101" t="s">
        <v>119</v>
      </c>
      <c r="G3331" s="101" t="s">
        <v>10956</v>
      </c>
    </row>
    <row r="3332" spans="1:7">
      <c r="A3332" s="100">
        <v>3331</v>
      </c>
      <c r="B3332" s="101" t="s">
        <v>3075</v>
      </c>
      <c r="C3332" s="101" t="s">
        <v>3076</v>
      </c>
      <c r="D3332" s="101" t="s">
        <v>139</v>
      </c>
      <c r="E3332" s="101" t="s">
        <v>439</v>
      </c>
      <c r="F3332" s="101" t="s">
        <v>503</v>
      </c>
      <c r="G3332" s="101" t="s">
        <v>5848</v>
      </c>
    </row>
    <row r="3333" spans="1:7">
      <c r="A3333" s="100">
        <v>3332</v>
      </c>
      <c r="B3333" s="101" t="s">
        <v>8373</v>
      </c>
      <c r="C3333" s="101" t="s">
        <v>8374</v>
      </c>
      <c r="D3333" s="101" t="s">
        <v>126</v>
      </c>
      <c r="E3333" s="101" t="s">
        <v>245</v>
      </c>
      <c r="F3333" s="101" t="s">
        <v>119</v>
      </c>
      <c r="G3333" s="101" t="s">
        <v>10956</v>
      </c>
    </row>
    <row r="3334" spans="1:7">
      <c r="A3334" s="100">
        <v>3333</v>
      </c>
      <c r="B3334" s="101" t="s">
        <v>8375</v>
      </c>
      <c r="C3334" s="101" t="s">
        <v>8376</v>
      </c>
      <c r="D3334" s="101" t="s">
        <v>151</v>
      </c>
      <c r="E3334" s="101" t="s">
        <v>1802</v>
      </c>
      <c r="F3334" s="101" t="s">
        <v>119</v>
      </c>
      <c r="G3334" s="101" t="s">
        <v>10956</v>
      </c>
    </row>
    <row r="3335" spans="1:7">
      <c r="A3335" s="100">
        <v>3334</v>
      </c>
      <c r="B3335" s="101" t="s">
        <v>8377</v>
      </c>
      <c r="C3335" s="101" t="s">
        <v>8378</v>
      </c>
      <c r="D3335" s="101" t="s">
        <v>143</v>
      </c>
      <c r="E3335" s="101" t="s">
        <v>270</v>
      </c>
      <c r="F3335" s="101" t="s">
        <v>119</v>
      </c>
      <c r="G3335" s="101" t="s">
        <v>10956</v>
      </c>
    </row>
    <row r="3336" spans="1:7">
      <c r="A3336" s="100">
        <v>3335</v>
      </c>
      <c r="B3336" s="101" t="s">
        <v>3077</v>
      </c>
      <c r="C3336" s="101" t="s">
        <v>12976</v>
      </c>
      <c r="D3336" s="101" t="s">
        <v>139</v>
      </c>
      <c r="E3336" s="101" t="s">
        <v>185</v>
      </c>
      <c r="F3336" s="101" t="s">
        <v>119</v>
      </c>
      <c r="G3336" s="101" t="s">
        <v>5848</v>
      </c>
    </row>
    <row r="3337" spans="1:7">
      <c r="A3337" s="100">
        <v>3336</v>
      </c>
      <c r="B3337" s="101" t="s">
        <v>3078</v>
      </c>
      <c r="C3337" s="101" t="s">
        <v>3079</v>
      </c>
      <c r="D3337" s="101" t="s">
        <v>139</v>
      </c>
      <c r="E3337" s="101" t="s">
        <v>273</v>
      </c>
      <c r="F3337" s="101" t="s">
        <v>119</v>
      </c>
      <c r="G3337" s="101" t="s">
        <v>5848</v>
      </c>
    </row>
    <row r="3338" spans="1:7">
      <c r="A3338" s="100">
        <v>3337</v>
      </c>
      <c r="B3338" s="101" t="s">
        <v>3080</v>
      </c>
      <c r="C3338" s="101" t="s">
        <v>3081</v>
      </c>
      <c r="D3338" s="101" t="s">
        <v>139</v>
      </c>
      <c r="E3338" s="101" t="s">
        <v>592</v>
      </c>
      <c r="F3338" s="101" t="s">
        <v>119</v>
      </c>
      <c r="G3338" s="101" t="s">
        <v>5848</v>
      </c>
    </row>
    <row r="3339" spans="1:7">
      <c r="A3339" s="100">
        <v>3338</v>
      </c>
      <c r="B3339" s="101" t="s">
        <v>3082</v>
      </c>
      <c r="C3339" s="101" t="s">
        <v>3083</v>
      </c>
      <c r="D3339" s="101" t="s">
        <v>139</v>
      </c>
      <c r="E3339" s="101" t="s">
        <v>227</v>
      </c>
      <c r="F3339" s="101" t="s">
        <v>119</v>
      </c>
      <c r="G3339" s="101" t="s">
        <v>5848</v>
      </c>
    </row>
    <row r="3340" spans="1:7">
      <c r="A3340" s="100">
        <v>3339</v>
      </c>
      <c r="B3340" s="101" t="s">
        <v>3084</v>
      </c>
      <c r="C3340" s="101" t="s">
        <v>3085</v>
      </c>
      <c r="D3340" s="101" t="s">
        <v>139</v>
      </c>
      <c r="E3340" s="101" t="s">
        <v>185</v>
      </c>
      <c r="F3340" s="101" t="s">
        <v>119</v>
      </c>
      <c r="G3340" s="101" t="s">
        <v>5848</v>
      </c>
    </row>
    <row r="3341" spans="1:7">
      <c r="A3341" s="100">
        <v>3340</v>
      </c>
      <c r="B3341" s="101" t="s">
        <v>3086</v>
      </c>
      <c r="C3341" s="101" t="s">
        <v>12977</v>
      </c>
      <c r="D3341" s="101" t="s">
        <v>139</v>
      </c>
      <c r="E3341" s="101" t="s">
        <v>227</v>
      </c>
      <c r="F3341" s="101" t="s">
        <v>119</v>
      </c>
      <c r="G3341" s="101" t="s">
        <v>5848</v>
      </c>
    </row>
    <row r="3342" spans="1:7">
      <c r="A3342" s="100">
        <v>3341</v>
      </c>
      <c r="B3342" s="101" t="s">
        <v>3087</v>
      </c>
      <c r="C3342" s="101" t="s">
        <v>3088</v>
      </c>
      <c r="D3342" s="101" t="s">
        <v>139</v>
      </c>
      <c r="E3342" s="101" t="s">
        <v>273</v>
      </c>
      <c r="F3342" s="101" t="s">
        <v>119</v>
      </c>
      <c r="G3342" s="101" t="s">
        <v>5848</v>
      </c>
    </row>
    <row r="3343" spans="1:7">
      <c r="A3343" s="100">
        <v>3342</v>
      </c>
      <c r="B3343" s="101" t="s">
        <v>3089</v>
      </c>
      <c r="C3343" s="101" t="s">
        <v>12978</v>
      </c>
      <c r="D3343" s="101" t="s">
        <v>139</v>
      </c>
      <c r="E3343" s="101" t="s">
        <v>185</v>
      </c>
      <c r="F3343" s="101" t="s">
        <v>119</v>
      </c>
      <c r="G3343" s="101" t="s">
        <v>5848</v>
      </c>
    </row>
    <row r="3344" spans="1:7">
      <c r="A3344" s="100">
        <v>3343</v>
      </c>
      <c r="B3344" s="101" t="s">
        <v>8379</v>
      </c>
      <c r="C3344" s="101" t="s">
        <v>8380</v>
      </c>
      <c r="D3344" s="101" t="s">
        <v>122</v>
      </c>
      <c r="E3344" s="101" t="s">
        <v>191</v>
      </c>
      <c r="F3344" s="101" t="s">
        <v>119</v>
      </c>
      <c r="G3344" s="101" t="s">
        <v>10956</v>
      </c>
    </row>
    <row r="3345" spans="1:7">
      <c r="A3345" s="100">
        <v>3344</v>
      </c>
      <c r="B3345" s="101" t="s">
        <v>8381</v>
      </c>
      <c r="C3345" s="101" t="s">
        <v>8382</v>
      </c>
      <c r="D3345" s="101" t="s">
        <v>117</v>
      </c>
      <c r="E3345" s="101" t="s">
        <v>5888</v>
      </c>
      <c r="F3345" s="101" t="s">
        <v>188</v>
      </c>
      <c r="G3345" s="101" t="s">
        <v>10956</v>
      </c>
    </row>
    <row r="3346" spans="1:7">
      <c r="A3346" s="100">
        <v>3345</v>
      </c>
      <c r="B3346" s="101" t="s">
        <v>3090</v>
      </c>
      <c r="C3346" s="101" t="s">
        <v>3091</v>
      </c>
      <c r="D3346" s="101" t="s">
        <v>126</v>
      </c>
      <c r="E3346" s="101" t="s">
        <v>298</v>
      </c>
      <c r="F3346" s="101" t="s">
        <v>119</v>
      </c>
      <c r="G3346" s="101" t="s">
        <v>5848</v>
      </c>
    </row>
    <row r="3347" spans="1:7">
      <c r="A3347" s="100">
        <v>3346</v>
      </c>
      <c r="B3347" s="101" t="s">
        <v>3092</v>
      </c>
      <c r="C3347" s="101" t="s">
        <v>12979</v>
      </c>
      <c r="D3347" s="101" t="s">
        <v>139</v>
      </c>
      <c r="E3347" s="101" t="s">
        <v>185</v>
      </c>
      <c r="F3347" s="101" t="s">
        <v>119</v>
      </c>
      <c r="G3347" s="101" t="s">
        <v>5848</v>
      </c>
    </row>
    <row r="3348" spans="1:7">
      <c r="A3348" s="100">
        <v>3347</v>
      </c>
      <c r="B3348" s="101" t="s">
        <v>11370</v>
      </c>
      <c r="C3348" s="101" t="s">
        <v>11371</v>
      </c>
      <c r="D3348" s="101" t="s">
        <v>139</v>
      </c>
      <c r="E3348" s="101" t="s">
        <v>273</v>
      </c>
      <c r="F3348" s="101" t="s">
        <v>119</v>
      </c>
      <c r="G3348" s="101" t="s">
        <v>11834</v>
      </c>
    </row>
    <row r="3349" spans="1:7">
      <c r="A3349" s="100">
        <v>3348</v>
      </c>
      <c r="B3349" s="101" t="s">
        <v>3093</v>
      </c>
      <c r="C3349" s="101" t="s">
        <v>3094</v>
      </c>
      <c r="D3349" s="101" t="s">
        <v>139</v>
      </c>
      <c r="E3349" s="101" t="s">
        <v>227</v>
      </c>
      <c r="F3349" s="101" t="s">
        <v>119</v>
      </c>
      <c r="G3349" s="101" t="s">
        <v>5848</v>
      </c>
    </row>
    <row r="3350" spans="1:7">
      <c r="A3350" s="100">
        <v>3349</v>
      </c>
      <c r="B3350" s="101" t="s">
        <v>8383</v>
      </c>
      <c r="C3350" s="101" t="s">
        <v>8384</v>
      </c>
      <c r="D3350" s="101" t="s">
        <v>151</v>
      </c>
      <c r="E3350" s="101" t="s">
        <v>340</v>
      </c>
      <c r="F3350" s="101" t="s">
        <v>119</v>
      </c>
      <c r="G3350" s="101" t="s">
        <v>10956</v>
      </c>
    </row>
    <row r="3351" spans="1:7">
      <c r="A3351" s="100">
        <v>3350</v>
      </c>
      <c r="B3351" s="101" t="s">
        <v>3095</v>
      </c>
      <c r="C3351" s="101" t="s">
        <v>3096</v>
      </c>
      <c r="D3351" s="101" t="s">
        <v>139</v>
      </c>
      <c r="E3351" s="101" t="s">
        <v>273</v>
      </c>
      <c r="F3351" s="101" t="s">
        <v>119</v>
      </c>
      <c r="G3351" s="101" t="s">
        <v>5848</v>
      </c>
    </row>
    <row r="3352" spans="1:7">
      <c r="A3352" s="100">
        <v>3351</v>
      </c>
      <c r="B3352" s="101" t="s">
        <v>8385</v>
      </c>
      <c r="C3352" s="101" t="s">
        <v>8386</v>
      </c>
      <c r="D3352" s="101" t="s">
        <v>117</v>
      </c>
      <c r="E3352" s="101" t="s">
        <v>448</v>
      </c>
      <c r="F3352" s="101" t="s">
        <v>188</v>
      </c>
      <c r="G3352" s="101" t="s">
        <v>10956</v>
      </c>
    </row>
    <row r="3353" spans="1:7">
      <c r="A3353" s="100">
        <v>3352</v>
      </c>
      <c r="B3353" s="101" t="s">
        <v>3097</v>
      </c>
      <c r="C3353" s="101" t="s">
        <v>3098</v>
      </c>
      <c r="D3353" s="101" t="s">
        <v>139</v>
      </c>
      <c r="E3353" s="101" t="s">
        <v>273</v>
      </c>
      <c r="F3353" s="101" t="s">
        <v>119</v>
      </c>
      <c r="G3353" s="101" t="s">
        <v>5848</v>
      </c>
    </row>
    <row r="3354" spans="1:7">
      <c r="A3354" s="100">
        <v>3353</v>
      </c>
      <c r="B3354" s="101" t="s">
        <v>3099</v>
      </c>
      <c r="C3354" s="101" t="s">
        <v>3100</v>
      </c>
      <c r="D3354" s="101" t="s">
        <v>139</v>
      </c>
      <c r="E3354" s="101" t="s">
        <v>273</v>
      </c>
      <c r="F3354" s="101" t="s">
        <v>119</v>
      </c>
      <c r="G3354" s="101" t="s">
        <v>5848</v>
      </c>
    </row>
    <row r="3355" spans="1:7">
      <c r="A3355" s="100">
        <v>3354</v>
      </c>
      <c r="B3355" s="101" t="s">
        <v>3101</v>
      </c>
      <c r="C3355" s="101" t="s">
        <v>3102</v>
      </c>
      <c r="D3355" s="101" t="s">
        <v>139</v>
      </c>
      <c r="E3355" s="101" t="s">
        <v>185</v>
      </c>
      <c r="F3355" s="101" t="s">
        <v>119</v>
      </c>
      <c r="G3355" s="101" t="s">
        <v>5848</v>
      </c>
    </row>
    <row r="3356" spans="1:7">
      <c r="A3356" s="100">
        <v>3355</v>
      </c>
      <c r="B3356" s="101" t="s">
        <v>3103</v>
      </c>
      <c r="C3356" s="101" t="s">
        <v>3104</v>
      </c>
      <c r="D3356" s="101" t="s">
        <v>126</v>
      </c>
      <c r="E3356" s="101" t="s">
        <v>1260</v>
      </c>
      <c r="F3356" s="101" t="s">
        <v>119</v>
      </c>
      <c r="G3356" s="101" t="s">
        <v>5848</v>
      </c>
    </row>
    <row r="3357" spans="1:7">
      <c r="A3357" s="100">
        <v>3356</v>
      </c>
      <c r="B3357" s="101" t="s">
        <v>11372</v>
      </c>
      <c r="C3357" s="101" t="s">
        <v>11373</v>
      </c>
      <c r="D3357" s="101" t="s">
        <v>151</v>
      </c>
      <c r="E3357" s="101" t="s">
        <v>706</v>
      </c>
      <c r="F3357" s="101" t="s">
        <v>119</v>
      </c>
      <c r="G3357" s="101" t="s">
        <v>10956</v>
      </c>
    </row>
    <row r="3358" spans="1:7">
      <c r="A3358" s="100">
        <v>3357</v>
      </c>
      <c r="B3358" s="101" t="s">
        <v>3105</v>
      </c>
      <c r="C3358" s="101" t="s">
        <v>3106</v>
      </c>
      <c r="D3358" s="101" t="s">
        <v>126</v>
      </c>
      <c r="E3358" s="101" t="s">
        <v>3107</v>
      </c>
      <c r="F3358" s="101" t="s">
        <v>119</v>
      </c>
      <c r="G3358" s="101" t="s">
        <v>5848</v>
      </c>
    </row>
    <row r="3359" spans="1:7">
      <c r="A3359" s="100">
        <v>3358</v>
      </c>
      <c r="B3359" s="101" t="s">
        <v>3108</v>
      </c>
      <c r="C3359" s="101" t="s">
        <v>3109</v>
      </c>
      <c r="D3359" s="101" t="s">
        <v>126</v>
      </c>
      <c r="E3359" s="101" t="s">
        <v>245</v>
      </c>
      <c r="F3359" s="101" t="s">
        <v>119</v>
      </c>
      <c r="G3359" s="101" t="s">
        <v>5848</v>
      </c>
    </row>
    <row r="3360" spans="1:7">
      <c r="A3360" s="100">
        <v>3359</v>
      </c>
      <c r="B3360" s="101" t="s">
        <v>3110</v>
      </c>
      <c r="C3360" s="101" t="s">
        <v>3111</v>
      </c>
      <c r="D3360" s="101" t="s">
        <v>139</v>
      </c>
      <c r="E3360" s="101" t="s">
        <v>227</v>
      </c>
      <c r="F3360" s="101" t="s">
        <v>119</v>
      </c>
      <c r="G3360" s="101" t="s">
        <v>5848</v>
      </c>
    </row>
    <row r="3361" spans="1:7">
      <c r="A3361" s="100">
        <v>3360</v>
      </c>
      <c r="B3361" s="101" t="s">
        <v>8387</v>
      </c>
      <c r="C3361" s="101" t="s">
        <v>8388</v>
      </c>
      <c r="D3361" s="101" t="s">
        <v>139</v>
      </c>
      <c r="E3361" s="101" t="s">
        <v>258</v>
      </c>
      <c r="F3361" s="101" t="s">
        <v>119</v>
      </c>
      <c r="G3361" s="101" t="s">
        <v>10956</v>
      </c>
    </row>
    <row r="3362" spans="1:7">
      <c r="A3362" s="100">
        <v>3361</v>
      </c>
      <c r="B3362" s="101" t="s">
        <v>3112</v>
      </c>
      <c r="C3362" s="101" t="s">
        <v>3113</v>
      </c>
      <c r="D3362" s="101" t="s">
        <v>139</v>
      </c>
      <c r="E3362" s="101" t="s">
        <v>227</v>
      </c>
      <c r="F3362" s="101" t="s">
        <v>119</v>
      </c>
      <c r="G3362" s="101" t="s">
        <v>5848</v>
      </c>
    </row>
    <row r="3363" spans="1:7">
      <c r="A3363" s="100">
        <v>3362</v>
      </c>
      <c r="B3363" s="101" t="s">
        <v>3114</v>
      </c>
      <c r="C3363" s="101" t="s">
        <v>3115</v>
      </c>
      <c r="D3363" s="101" t="s">
        <v>139</v>
      </c>
      <c r="E3363" s="101" t="s">
        <v>227</v>
      </c>
      <c r="F3363" s="101" t="s">
        <v>119</v>
      </c>
      <c r="G3363" s="101" t="s">
        <v>5848</v>
      </c>
    </row>
    <row r="3364" spans="1:7">
      <c r="A3364" s="100">
        <v>3363</v>
      </c>
      <c r="B3364" s="101" t="s">
        <v>3116</v>
      </c>
      <c r="C3364" s="101" t="s">
        <v>3117</v>
      </c>
      <c r="D3364" s="101" t="s">
        <v>151</v>
      </c>
      <c r="E3364" s="101" t="s">
        <v>706</v>
      </c>
      <c r="F3364" s="101" t="s">
        <v>119</v>
      </c>
      <c r="G3364" s="101" t="s">
        <v>5848</v>
      </c>
    </row>
    <row r="3365" spans="1:7">
      <c r="A3365" s="100">
        <v>3364</v>
      </c>
      <c r="B3365" s="101" t="s">
        <v>11374</v>
      </c>
      <c r="C3365" s="101" t="s">
        <v>11375</v>
      </c>
      <c r="D3365" s="101" t="s">
        <v>165</v>
      </c>
      <c r="E3365" s="101" t="s">
        <v>1097</v>
      </c>
      <c r="F3365" s="101" t="s">
        <v>119</v>
      </c>
      <c r="G3365" s="101" t="s">
        <v>11834</v>
      </c>
    </row>
    <row r="3366" spans="1:7">
      <c r="A3366" s="100">
        <v>3365</v>
      </c>
      <c r="B3366" s="101" t="s">
        <v>3118</v>
      </c>
      <c r="C3366" s="101" t="s">
        <v>3119</v>
      </c>
      <c r="D3366" s="101" t="s">
        <v>151</v>
      </c>
      <c r="E3366" s="101" t="s">
        <v>456</v>
      </c>
      <c r="F3366" s="101" t="s">
        <v>119</v>
      </c>
      <c r="G3366" s="101" t="s">
        <v>5848</v>
      </c>
    </row>
    <row r="3367" spans="1:7">
      <c r="A3367" s="100">
        <v>3366</v>
      </c>
      <c r="B3367" s="101" t="s">
        <v>8389</v>
      </c>
      <c r="C3367" s="101" t="s">
        <v>8390</v>
      </c>
      <c r="D3367" s="101" t="s">
        <v>122</v>
      </c>
      <c r="E3367" s="101" t="s">
        <v>123</v>
      </c>
      <c r="F3367" s="101" t="s">
        <v>119</v>
      </c>
      <c r="G3367" s="101" t="s">
        <v>10956</v>
      </c>
    </row>
    <row r="3368" spans="1:7">
      <c r="A3368" s="100">
        <v>3367</v>
      </c>
      <c r="B3368" s="101" t="s">
        <v>8391</v>
      </c>
      <c r="C3368" s="101" t="s">
        <v>8392</v>
      </c>
      <c r="D3368" s="101" t="s">
        <v>143</v>
      </c>
      <c r="E3368" s="101" t="s">
        <v>327</v>
      </c>
      <c r="F3368" s="101" t="s">
        <v>119</v>
      </c>
      <c r="G3368" s="101" t="s">
        <v>10956</v>
      </c>
    </row>
    <row r="3369" spans="1:7">
      <c r="A3369" s="100">
        <v>3368</v>
      </c>
      <c r="B3369" s="101" t="s">
        <v>12980</v>
      </c>
      <c r="C3369" s="101" t="s">
        <v>12981</v>
      </c>
      <c r="D3369" s="101" t="s">
        <v>126</v>
      </c>
      <c r="E3369" s="101" t="s">
        <v>155</v>
      </c>
      <c r="F3369" s="101" t="s">
        <v>119</v>
      </c>
      <c r="G3369" s="101" t="s">
        <v>5848</v>
      </c>
    </row>
    <row r="3370" spans="1:7">
      <c r="A3370" s="100">
        <v>3369</v>
      </c>
      <c r="B3370" s="101" t="s">
        <v>11376</v>
      </c>
      <c r="C3370" s="101" t="s">
        <v>11377</v>
      </c>
      <c r="D3370" s="101" t="s">
        <v>122</v>
      </c>
      <c r="E3370" s="101" t="s">
        <v>436</v>
      </c>
      <c r="F3370" s="101" t="s">
        <v>11378</v>
      </c>
      <c r="G3370" s="101" t="s">
        <v>11834</v>
      </c>
    </row>
    <row r="3371" spans="1:7">
      <c r="A3371" s="100">
        <v>3370</v>
      </c>
      <c r="B3371" s="101" t="s">
        <v>3120</v>
      </c>
      <c r="C3371" s="101" t="s">
        <v>3121</v>
      </c>
      <c r="D3371" s="101" t="s">
        <v>139</v>
      </c>
      <c r="E3371" s="101" t="s">
        <v>610</v>
      </c>
      <c r="F3371" s="101" t="s">
        <v>3122</v>
      </c>
      <c r="G3371" s="101" t="s">
        <v>5848</v>
      </c>
    </row>
    <row r="3372" spans="1:7">
      <c r="A3372" s="100">
        <v>3371</v>
      </c>
      <c r="B3372" s="101" t="s">
        <v>8393</v>
      </c>
      <c r="C3372" s="101" t="s">
        <v>8394</v>
      </c>
      <c r="D3372" s="101" t="s">
        <v>151</v>
      </c>
      <c r="E3372" s="101" t="s">
        <v>1414</v>
      </c>
      <c r="F3372" s="101" t="s">
        <v>119</v>
      </c>
      <c r="G3372" s="101" t="s">
        <v>10956</v>
      </c>
    </row>
    <row r="3373" spans="1:7">
      <c r="A3373" s="100">
        <v>3372</v>
      </c>
      <c r="B3373" s="101" t="s">
        <v>3123</v>
      </c>
      <c r="C3373" s="101" t="s">
        <v>3124</v>
      </c>
      <c r="D3373" s="101" t="s">
        <v>139</v>
      </c>
      <c r="E3373" s="101" t="s">
        <v>227</v>
      </c>
      <c r="F3373" s="101" t="s">
        <v>119</v>
      </c>
      <c r="G3373" s="101" t="s">
        <v>5848</v>
      </c>
    </row>
    <row r="3374" spans="1:7">
      <c r="A3374" s="100">
        <v>3373</v>
      </c>
      <c r="B3374" s="101" t="s">
        <v>3125</v>
      </c>
      <c r="C3374" s="101" t="s">
        <v>3126</v>
      </c>
      <c r="D3374" s="101" t="s">
        <v>143</v>
      </c>
      <c r="E3374" s="101" t="s">
        <v>728</v>
      </c>
      <c r="F3374" s="101" t="s">
        <v>119</v>
      </c>
      <c r="G3374" s="101" t="s">
        <v>5848</v>
      </c>
    </row>
    <row r="3375" spans="1:7">
      <c r="A3375" s="100">
        <v>3374</v>
      </c>
      <c r="B3375" s="101" t="s">
        <v>3127</v>
      </c>
      <c r="C3375" s="101" t="s">
        <v>3128</v>
      </c>
      <c r="D3375" s="101" t="s">
        <v>126</v>
      </c>
      <c r="E3375" s="101" t="s">
        <v>197</v>
      </c>
      <c r="F3375" s="101" t="s">
        <v>119</v>
      </c>
      <c r="G3375" s="101" t="s">
        <v>5848</v>
      </c>
    </row>
    <row r="3376" spans="1:7">
      <c r="A3376" s="100">
        <v>3375</v>
      </c>
      <c r="B3376" s="101" t="s">
        <v>3129</v>
      </c>
      <c r="C3376" s="101" t="s">
        <v>3130</v>
      </c>
      <c r="D3376" s="101" t="s">
        <v>139</v>
      </c>
      <c r="E3376" s="101" t="s">
        <v>140</v>
      </c>
      <c r="F3376" s="101" t="s">
        <v>119</v>
      </c>
      <c r="G3376" s="101" t="s">
        <v>5848</v>
      </c>
    </row>
    <row r="3377" spans="1:7">
      <c r="A3377" s="100">
        <v>3376</v>
      </c>
      <c r="B3377" s="101" t="s">
        <v>12982</v>
      </c>
      <c r="C3377" s="101" t="s">
        <v>12983</v>
      </c>
      <c r="D3377" s="101" t="s">
        <v>139</v>
      </c>
      <c r="E3377" s="101" t="s">
        <v>227</v>
      </c>
      <c r="F3377" s="101" t="s">
        <v>119</v>
      </c>
      <c r="G3377" s="101" t="s">
        <v>5848</v>
      </c>
    </row>
    <row r="3378" spans="1:7">
      <c r="A3378" s="100">
        <v>3377</v>
      </c>
      <c r="B3378" s="101" t="s">
        <v>12984</v>
      </c>
      <c r="C3378" s="101" t="s">
        <v>12985</v>
      </c>
      <c r="D3378" s="101" t="s">
        <v>139</v>
      </c>
      <c r="E3378" s="101" t="s">
        <v>227</v>
      </c>
      <c r="F3378" s="101" t="s">
        <v>119</v>
      </c>
      <c r="G3378" s="101" t="s">
        <v>5848</v>
      </c>
    </row>
    <row r="3379" spans="1:7">
      <c r="A3379" s="100">
        <v>3378</v>
      </c>
      <c r="B3379" s="101" t="s">
        <v>12986</v>
      </c>
      <c r="C3379" s="101" t="s">
        <v>12987</v>
      </c>
      <c r="D3379" s="101" t="s">
        <v>139</v>
      </c>
      <c r="E3379" s="101" t="s">
        <v>227</v>
      </c>
      <c r="F3379" s="101" t="s">
        <v>119</v>
      </c>
      <c r="G3379" s="101" t="s">
        <v>5848</v>
      </c>
    </row>
    <row r="3380" spans="1:7">
      <c r="A3380" s="100">
        <v>3379</v>
      </c>
      <c r="B3380" s="101" t="s">
        <v>12988</v>
      </c>
      <c r="C3380" s="101" t="s">
        <v>12989</v>
      </c>
      <c r="D3380" s="101" t="s">
        <v>139</v>
      </c>
      <c r="E3380" s="101" t="s">
        <v>227</v>
      </c>
      <c r="F3380" s="101" t="s">
        <v>119</v>
      </c>
      <c r="G3380" s="101" t="s">
        <v>5848</v>
      </c>
    </row>
    <row r="3381" spans="1:7">
      <c r="A3381" s="100">
        <v>3380</v>
      </c>
      <c r="B3381" s="101" t="s">
        <v>11379</v>
      </c>
      <c r="C3381" s="101" t="s">
        <v>11380</v>
      </c>
      <c r="D3381" s="101" t="s">
        <v>122</v>
      </c>
      <c r="E3381" s="101" t="s">
        <v>175</v>
      </c>
      <c r="F3381" s="101" t="s">
        <v>136</v>
      </c>
      <c r="G3381" s="101" t="s">
        <v>11834</v>
      </c>
    </row>
    <row r="3382" spans="1:7">
      <c r="A3382" s="100">
        <v>3381</v>
      </c>
      <c r="B3382" s="101" t="s">
        <v>8395</v>
      </c>
      <c r="C3382" s="101" t="s">
        <v>8396</v>
      </c>
      <c r="D3382" s="101" t="s">
        <v>139</v>
      </c>
      <c r="E3382" s="101" t="s">
        <v>354</v>
      </c>
      <c r="F3382" s="101" t="s">
        <v>119</v>
      </c>
      <c r="G3382" s="101" t="s">
        <v>10956</v>
      </c>
    </row>
    <row r="3383" spans="1:7">
      <c r="A3383" s="100">
        <v>3382</v>
      </c>
      <c r="B3383" s="101" t="s">
        <v>3131</v>
      </c>
      <c r="C3383" s="101" t="s">
        <v>3132</v>
      </c>
      <c r="D3383" s="101" t="s">
        <v>139</v>
      </c>
      <c r="E3383" s="101" t="s">
        <v>227</v>
      </c>
      <c r="F3383" s="101" t="s">
        <v>119</v>
      </c>
      <c r="G3383" s="101" t="s">
        <v>5848</v>
      </c>
    </row>
    <row r="3384" spans="1:7">
      <c r="A3384" s="100">
        <v>3383</v>
      </c>
      <c r="B3384" s="101" t="s">
        <v>12990</v>
      </c>
      <c r="C3384" s="101" t="s">
        <v>9012</v>
      </c>
      <c r="D3384" s="101" t="s">
        <v>139</v>
      </c>
      <c r="E3384" s="101" t="s">
        <v>311</v>
      </c>
      <c r="F3384" s="101" t="s">
        <v>119</v>
      </c>
      <c r="G3384" s="101" t="s">
        <v>5848</v>
      </c>
    </row>
    <row r="3385" spans="1:7">
      <c r="A3385" s="100">
        <v>3384</v>
      </c>
      <c r="B3385" s="101" t="s">
        <v>3133</v>
      </c>
      <c r="C3385" s="101" t="s">
        <v>3134</v>
      </c>
      <c r="D3385" s="101" t="s">
        <v>165</v>
      </c>
      <c r="E3385" s="101" t="s">
        <v>1285</v>
      </c>
      <c r="F3385" s="101" t="s">
        <v>119</v>
      </c>
      <c r="G3385" s="101" t="s">
        <v>5848</v>
      </c>
    </row>
    <row r="3386" spans="1:7">
      <c r="A3386" s="100">
        <v>3385</v>
      </c>
      <c r="B3386" s="101" t="s">
        <v>8397</v>
      </c>
      <c r="C3386" s="101" t="s">
        <v>8398</v>
      </c>
      <c r="D3386" s="101" t="s">
        <v>139</v>
      </c>
      <c r="E3386" s="101" t="s">
        <v>237</v>
      </c>
      <c r="F3386" s="101" t="s">
        <v>119</v>
      </c>
      <c r="G3386" s="101" t="s">
        <v>10956</v>
      </c>
    </row>
    <row r="3387" spans="1:7">
      <c r="A3387" s="100">
        <v>3386</v>
      </c>
      <c r="B3387" s="101" t="s">
        <v>3135</v>
      </c>
      <c r="C3387" s="101" t="s">
        <v>3136</v>
      </c>
      <c r="D3387" s="101" t="s">
        <v>151</v>
      </c>
      <c r="E3387" s="101" t="s">
        <v>924</v>
      </c>
      <c r="F3387" s="101" t="s">
        <v>119</v>
      </c>
      <c r="G3387" s="101" t="s">
        <v>5848</v>
      </c>
    </row>
    <row r="3388" spans="1:7">
      <c r="A3388" s="100">
        <v>3387</v>
      </c>
      <c r="B3388" s="101" t="s">
        <v>3137</v>
      </c>
      <c r="C3388" s="101" t="s">
        <v>3138</v>
      </c>
      <c r="D3388" s="101" t="s">
        <v>143</v>
      </c>
      <c r="E3388" s="101" t="s">
        <v>1138</v>
      </c>
      <c r="F3388" s="101" t="s">
        <v>119</v>
      </c>
      <c r="G3388" s="101" t="s">
        <v>5848</v>
      </c>
    </row>
    <row r="3389" spans="1:7">
      <c r="A3389" s="100">
        <v>3388</v>
      </c>
      <c r="B3389" s="101" t="s">
        <v>3139</v>
      </c>
      <c r="C3389" s="101" t="s">
        <v>3140</v>
      </c>
      <c r="D3389" s="101" t="s">
        <v>139</v>
      </c>
      <c r="E3389" s="101" t="s">
        <v>273</v>
      </c>
      <c r="F3389" s="101" t="s">
        <v>119</v>
      </c>
      <c r="G3389" s="101" t="s">
        <v>5848</v>
      </c>
    </row>
    <row r="3390" spans="1:7">
      <c r="A3390" s="100">
        <v>3389</v>
      </c>
      <c r="B3390" s="101" t="s">
        <v>3141</v>
      </c>
      <c r="C3390" s="101" t="s">
        <v>3142</v>
      </c>
      <c r="D3390" s="101" t="s">
        <v>139</v>
      </c>
      <c r="E3390" s="101" t="s">
        <v>439</v>
      </c>
      <c r="F3390" s="101" t="s">
        <v>503</v>
      </c>
      <c r="G3390" s="101" t="s">
        <v>5848</v>
      </c>
    </row>
    <row r="3391" spans="1:7">
      <c r="A3391" s="100">
        <v>3390</v>
      </c>
      <c r="B3391" s="101" t="s">
        <v>3143</v>
      </c>
      <c r="C3391" s="101" t="s">
        <v>3144</v>
      </c>
      <c r="D3391" s="101" t="s">
        <v>122</v>
      </c>
      <c r="E3391" s="101" t="s">
        <v>135</v>
      </c>
      <c r="F3391" s="101" t="s">
        <v>119</v>
      </c>
      <c r="G3391" s="101" t="s">
        <v>5848</v>
      </c>
    </row>
    <row r="3392" spans="1:7">
      <c r="A3392" s="100">
        <v>3391</v>
      </c>
      <c r="B3392" s="101" t="s">
        <v>8399</v>
      </c>
      <c r="C3392" s="101" t="s">
        <v>12991</v>
      </c>
      <c r="D3392" s="101" t="s">
        <v>126</v>
      </c>
      <c r="E3392" s="101" t="s">
        <v>305</v>
      </c>
      <c r="F3392" s="101" t="s">
        <v>119</v>
      </c>
      <c r="G3392" s="101" t="s">
        <v>10956</v>
      </c>
    </row>
    <row r="3393" spans="1:7">
      <c r="A3393" s="100">
        <v>3392</v>
      </c>
      <c r="B3393" s="101" t="s">
        <v>12992</v>
      </c>
      <c r="C3393" s="101" t="s">
        <v>12993</v>
      </c>
      <c r="D3393" s="101" t="s">
        <v>117</v>
      </c>
      <c r="E3393" s="101" t="s">
        <v>448</v>
      </c>
      <c r="F3393" s="101" t="s">
        <v>119</v>
      </c>
      <c r="G3393" s="101" t="s">
        <v>5848</v>
      </c>
    </row>
    <row r="3394" spans="1:7">
      <c r="A3394" s="100">
        <v>3393</v>
      </c>
      <c r="B3394" s="101" t="s">
        <v>8400</v>
      </c>
      <c r="C3394" s="101" t="s">
        <v>8401</v>
      </c>
      <c r="D3394" s="101" t="s">
        <v>139</v>
      </c>
      <c r="E3394" s="101" t="s">
        <v>311</v>
      </c>
      <c r="F3394" s="101" t="s">
        <v>119</v>
      </c>
      <c r="G3394" s="101" t="s">
        <v>10956</v>
      </c>
    </row>
    <row r="3395" spans="1:7">
      <c r="A3395" s="100">
        <v>3394</v>
      </c>
      <c r="B3395" s="101" t="s">
        <v>3145</v>
      </c>
      <c r="C3395" s="101" t="s">
        <v>3146</v>
      </c>
      <c r="D3395" s="101" t="s">
        <v>234</v>
      </c>
      <c r="E3395" s="101" t="s">
        <v>248</v>
      </c>
      <c r="F3395" s="101" t="s">
        <v>3122</v>
      </c>
      <c r="G3395" s="101" t="s">
        <v>5848</v>
      </c>
    </row>
    <row r="3396" spans="1:7">
      <c r="A3396" s="100">
        <v>3395</v>
      </c>
      <c r="B3396" s="101" t="s">
        <v>8402</v>
      </c>
      <c r="C3396" s="101" t="s">
        <v>8403</v>
      </c>
      <c r="D3396" s="101" t="s">
        <v>117</v>
      </c>
      <c r="E3396" s="101" t="s">
        <v>118</v>
      </c>
      <c r="F3396" s="101" t="s">
        <v>119</v>
      </c>
      <c r="G3396" s="101" t="s">
        <v>10956</v>
      </c>
    </row>
    <row r="3397" spans="1:7">
      <c r="A3397" s="100">
        <v>3396</v>
      </c>
      <c r="B3397" s="101" t="s">
        <v>8404</v>
      </c>
      <c r="C3397" s="101" t="s">
        <v>8405</v>
      </c>
      <c r="D3397" s="101" t="s">
        <v>165</v>
      </c>
      <c r="E3397" s="101" t="s">
        <v>166</v>
      </c>
      <c r="F3397" s="101" t="s">
        <v>119</v>
      </c>
      <c r="G3397" s="101" t="s">
        <v>10956</v>
      </c>
    </row>
    <row r="3398" spans="1:7">
      <c r="A3398" s="100">
        <v>3397</v>
      </c>
      <c r="B3398" s="101" t="s">
        <v>3147</v>
      </c>
      <c r="C3398" s="101" t="s">
        <v>3148</v>
      </c>
      <c r="D3398" s="101" t="s">
        <v>126</v>
      </c>
      <c r="E3398" s="101" t="s">
        <v>358</v>
      </c>
      <c r="F3398" s="101" t="s">
        <v>119</v>
      </c>
      <c r="G3398" s="101" t="s">
        <v>5848</v>
      </c>
    </row>
    <row r="3399" spans="1:7">
      <c r="A3399" s="100">
        <v>3398</v>
      </c>
      <c r="B3399" s="101" t="s">
        <v>3149</v>
      </c>
      <c r="C3399" s="101" t="s">
        <v>3150</v>
      </c>
      <c r="D3399" s="101" t="s">
        <v>139</v>
      </c>
      <c r="E3399" s="101" t="s">
        <v>592</v>
      </c>
      <c r="F3399" s="101" t="s">
        <v>119</v>
      </c>
      <c r="G3399" s="101" t="s">
        <v>5848</v>
      </c>
    </row>
    <row r="3400" spans="1:7">
      <c r="A3400" s="100">
        <v>3399</v>
      </c>
      <c r="B3400" s="101" t="s">
        <v>8406</v>
      </c>
      <c r="C3400" s="101" t="s">
        <v>8407</v>
      </c>
      <c r="D3400" s="101" t="s">
        <v>117</v>
      </c>
      <c r="E3400" s="101" t="s">
        <v>2355</v>
      </c>
      <c r="F3400" s="101" t="s">
        <v>119</v>
      </c>
      <c r="G3400" s="101" t="s">
        <v>10956</v>
      </c>
    </row>
    <row r="3401" spans="1:7">
      <c r="A3401" s="100">
        <v>3400</v>
      </c>
      <c r="B3401" s="101" t="s">
        <v>12994</v>
      </c>
      <c r="C3401" s="101" t="s">
        <v>12995</v>
      </c>
      <c r="D3401" s="101" t="s">
        <v>122</v>
      </c>
      <c r="E3401" s="101" t="s">
        <v>833</v>
      </c>
      <c r="F3401" s="101" t="s">
        <v>188</v>
      </c>
      <c r="G3401" s="101" t="s">
        <v>10956</v>
      </c>
    </row>
    <row r="3402" spans="1:7">
      <c r="A3402" s="100">
        <v>3401</v>
      </c>
      <c r="B3402" s="101" t="s">
        <v>12996</v>
      </c>
      <c r="C3402" s="101" t="s">
        <v>12997</v>
      </c>
      <c r="D3402" s="101" t="s">
        <v>117</v>
      </c>
      <c r="E3402" s="101" t="s">
        <v>3458</v>
      </c>
      <c r="F3402" s="101" t="s">
        <v>119</v>
      </c>
      <c r="G3402" s="101" t="s">
        <v>10956</v>
      </c>
    </row>
    <row r="3403" spans="1:7">
      <c r="A3403" s="100">
        <v>3402</v>
      </c>
      <c r="B3403" s="101" t="s">
        <v>3151</v>
      </c>
      <c r="C3403" s="101" t="s">
        <v>3152</v>
      </c>
      <c r="D3403" s="101" t="s">
        <v>139</v>
      </c>
      <c r="E3403" s="101" t="s">
        <v>439</v>
      </c>
      <c r="F3403" s="101" t="s">
        <v>119</v>
      </c>
      <c r="G3403" s="101" t="s">
        <v>5848</v>
      </c>
    </row>
    <row r="3404" spans="1:7">
      <c r="A3404" s="100">
        <v>3403</v>
      </c>
      <c r="B3404" s="101" t="s">
        <v>8408</v>
      </c>
      <c r="C3404" s="101" t="s">
        <v>8409</v>
      </c>
      <c r="D3404" s="101" t="s">
        <v>139</v>
      </c>
      <c r="E3404" s="101" t="s">
        <v>258</v>
      </c>
      <c r="F3404" s="101" t="s">
        <v>119</v>
      </c>
      <c r="G3404" s="101" t="s">
        <v>10956</v>
      </c>
    </row>
    <row r="3405" spans="1:7">
      <c r="A3405" s="100">
        <v>3404</v>
      </c>
      <c r="B3405" s="101" t="s">
        <v>12998</v>
      </c>
      <c r="C3405" s="101" t="s">
        <v>12999</v>
      </c>
      <c r="D3405" s="101" t="s">
        <v>139</v>
      </c>
      <c r="E3405" s="101" t="s">
        <v>258</v>
      </c>
      <c r="F3405" s="101" t="s">
        <v>119</v>
      </c>
      <c r="G3405" s="101" t="s">
        <v>10956</v>
      </c>
    </row>
    <row r="3406" spans="1:7">
      <c r="A3406" s="100">
        <v>3405</v>
      </c>
      <c r="B3406" s="101" t="s">
        <v>3153</v>
      </c>
      <c r="C3406" s="101" t="s">
        <v>3154</v>
      </c>
      <c r="D3406" s="101" t="s">
        <v>139</v>
      </c>
      <c r="E3406" s="101" t="s">
        <v>140</v>
      </c>
      <c r="F3406" s="101" t="s">
        <v>119</v>
      </c>
      <c r="G3406" s="101" t="s">
        <v>5848</v>
      </c>
    </row>
    <row r="3407" spans="1:7">
      <c r="A3407" s="100">
        <v>3406</v>
      </c>
      <c r="B3407" s="101" t="s">
        <v>8410</v>
      </c>
      <c r="C3407" s="101" t="s">
        <v>8411</v>
      </c>
      <c r="D3407" s="101" t="s">
        <v>126</v>
      </c>
      <c r="E3407" s="101" t="s">
        <v>305</v>
      </c>
      <c r="F3407" s="101" t="s">
        <v>119</v>
      </c>
      <c r="G3407" s="101" t="s">
        <v>10956</v>
      </c>
    </row>
    <row r="3408" spans="1:7">
      <c r="A3408" s="100">
        <v>3407</v>
      </c>
      <c r="B3408" s="101" t="s">
        <v>3155</v>
      </c>
      <c r="C3408" s="101" t="s">
        <v>3156</v>
      </c>
      <c r="D3408" s="101" t="s">
        <v>139</v>
      </c>
      <c r="E3408" s="101" t="s">
        <v>181</v>
      </c>
      <c r="F3408" s="101" t="s">
        <v>136</v>
      </c>
      <c r="G3408" s="101" t="s">
        <v>5848</v>
      </c>
    </row>
    <row r="3409" spans="1:7">
      <c r="A3409" s="100">
        <v>3408</v>
      </c>
      <c r="B3409" s="101" t="s">
        <v>3157</v>
      </c>
      <c r="C3409" s="101" t="s">
        <v>3158</v>
      </c>
      <c r="D3409" s="101" t="s">
        <v>151</v>
      </c>
      <c r="E3409" s="101" t="s">
        <v>1572</v>
      </c>
      <c r="F3409" s="101" t="s">
        <v>119</v>
      </c>
      <c r="G3409" s="101" t="s">
        <v>5848</v>
      </c>
    </row>
    <row r="3410" spans="1:7">
      <c r="A3410" s="100">
        <v>3409</v>
      </c>
      <c r="B3410" s="101" t="s">
        <v>3159</v>
      </c>
      <c r="C3410" s="101" t="s">
        <v>3160</v>
      </c>
      <c r="D3410" s="101" t="s">
        <v>126</v>
      </c>
      <c r="E3410" s="101" t="s">
        <v>305</v>
      </c>
      <c r="F3410" s="101" t="s">
        <v>119</v>
      </c>
      <c r="G3410" s="101" t="s">
        <v>5848</v>
      </c>
    </row>
    <row r="3411" spans="1:7">
      <c r="A3411" s="100">
        <v>3410</v>
      </c>
      <c r="B3411" s="101" t="s">
        <v>3161</v>
      </c>
      <c r="C3411" s="101" t="s">
        <v>3162</v>
      </c>
      <c r="D3411" s="101" t="s">
        <v>165</v>
      </c>
      <c r="E3411" s="101" t="s">
        <v>285</v>
      </c>
      <c r="F3411" s="101" t="s">
        <v>119</v>
      </c>
      <c r="G3411" s="101" t="s">
        <v>5848</v>
      </c>
    </row>
    <row r="3412" spans="1:7">
      <c r="A3412" s="100">
        <v>3411</v>
      </c>
      <c r="B3412" s="101" t="s">
        <v>3163</v>
      </c>
      <c r="C3412" s="101" t="s">
        <v>3164</v>
      </c>
      <c r="D3412" s="101" t="s">
        <v>122</v>
      </c>
      <c r="E3412" s="101" t="s">
        <v>175</v>
      </c>
      <c r="F3412" s="101" t="s">
        <v>136</v>
      </c>
      <c r="G3412" s="101" t="s">
        <v>5848</v>
      </c>
    </row>
    <row r="3413" spans="1:7">
      <c r="A3413" s="100">
        <v>3412</v>
      </c>
      <c r="B3413" s="101" t="s">
        <v>13000</v>
      </c>
      <c r="C3413" s="101" t="s">
        <v>13001</v>
      </c>
      <c r="D3413" s="101" t="s">
        <v>151</v>
      </c>
      <c r="E3413" s="101" t="s">
        <v>634</v>
      </c>
      <c r="F3413" s="101" t="s">
        <v>119</v>
      </c>
      <c r="G3413" s="101" t="s">
        <v>10956</v>
      </c>
    </row>
    <row r="3414" spans="1:7">
      <c r="A3414" s="100">
        <v>3413</v>
      </c>
      <c r="B3414" s="101" t="s">
        <v>11381</v>
      </c>
      <c r="C3414" s="101" t="s">
        <v>11382</v>
      </c>
      <c r="D3414" s="101" t="s">
        <v>122</v>
      </c>
      <c r="E3414" s="101" t="s">
        <v>175</v>
      </c>
      <c r="F3414" s="101" t="s">
        <v>136</v>
      </c>
      <c r="G3414" s="101" t="s">
        <v>11834</v>
      </c>
    </row>
    <row r="3415" spans="1:7">
      <c r="A3415" s="100">
        <v>3414</v>
      </c>
      <c r="B3415" s="101" t="s">
        <v>13002</v>
      </c>
      <c r="C3415" s="101" t="s">
        <v>13003</v>
      </c>
      <c r="D3415" s="101" t="s">
        <v>165</v>
      </c>
      <c r="E3415" s="101" t="s">
        <v>1285</v>
      </c>
      <c r="F3415" s="101" t="s">
        <v>188</v>
      </c>
      <c r="G3415" s="101" t="s">
        <v>5848</v>
      </c>
    </row>
    <row r="3416" spans="1:7">
      <c r="A3416" s="100">
        <v>3415</v>
      </c>
      <c r="B3416" s="101" t="s">
        <v>3165</v>
      </c>
      <c r="C3416" s="101" t="s">
        <v>3166</v>
      </c>
      <c r="D3416" s="101" t="s">
        <v>139</v>
      </c>
      <c r="E3416" s="101" t="s">
        <v>185</v>
      </c>
      <c r="F3416" s="101" t="s">
        <v>119</v>
      </c>
      <c r="G3416" s="101" t="s">
        <v>5848</v>
      </c>
    </row>
    <row r="3417" spans="1:7">
      <c r="A3417" s="100">
        <v>3416</v>
      </c>
      <c r="B3417" s="101" t="s">
        <v>3167</v>
      </c>
      <c r="C3417" s="101" t="s">
        <v>3168</v>
      </c>
      <c r="D3417" s="101" t="s">
        <v>151</v>
      </c>
      <c r="E3417" s="101" t="s">
        <v>2500</v>
      </c>
      <c r="F3417" s="101" t="s">
        <v>119</v>
      </c>
      <c r="G3417" s="101" t="s">
        <v>5848</v>
      </c>
    </row>
    <row r="3418" spans="1:7">
      <c r="A3418" s="100">
        <v>3417</v>
      </c>
      <c r="B3418" s="101" t="s">
        <v>3169</v>
      </c>
      <c r="C3418" s="101" t="s">
        <v>3170</v>
      </c>
      <c r="D3418" s="101" t="s">
        <v>139</v>
      </c>
      <c r="E3418" s="101" t="s">
        <v>227</v>
      </c>
      <c r="F3418" s="101" t="s">
        <v>119</v>
      </c>
      <c r="G3418" s="101" t="s">
        <v>5848</v>
      </c>
    </row>
    <row r="3419" spans="1:7">
      <c r="A3419" s="100">
        <v>3418</v>
      </c>
      <c r="B3419" s="101" t="s">
        <v>3171</v>
      </c>
      <c r="C3419" s="101" t="s">
        <v>3172</v>
      </c>
      <c r="D3419" s="101" t="s">
        <v>139</v>
      </c>
      <c r="E3419" s="101" t="s">
        <v>690</v>
      </c>
      <c r="F3419" s="101" t="s">
        <v>119</v>
      </c>
      <c r="G3419" s="101" t="s">
        <v>5848</v>
      </c>
    </row>
    <row r="3420" spans="1:7">
      <c r="A3420" s="100">
        <v>3419</v>
      </c>
      <c r="B3420" s="101" t="s">
        <v>8412</v>
      </c>
      <c r="C3420" s="101" t="s">
        <v>8413</v>
      </c>
      <c r="D3420" s="101" t="s">
        <v>139</v>
      </c>
      <c r="E3420" s="101" t="s">
        <v>181</v>
      </c>
      <c r="F3420" s="101" t="s">
        <v>119</v>
      </c>
      <c r="G3420" s="101" t="s">
        <v>10956</v>
      </c>
    </row>
    <row r="3421" spans="1:7">
      <c r="A3421" s="100">
        <v>3420</v>
      </c>
      <c r="B3421" s="101" t="s">
        <v>8414</v>
      </c>
      <c r="C3421" s="101" t="s">
        <v>8415</v>
      </c>
      <c r="D3421" s="101" t="s">
        <v>126</v>
      </c>
      <c r="E3421" s="101" t="s">
        <v>2670</v>
      </c>
      <c r="F3421" s="101" t="s">
        <v>119</v>
      </c>
      <c r="G3421" s="101" t="s">
        <v>10956</v>
      </c>
    </row>
    <row r="3422" spans="1:7">
      <c r="A3422" s="100">
        <v>3421</v>
      </c>
      <c r="B3422" s="101" t="s">
        <v>8416</v>
      </c>
      <c r="C3422" s="101" t="s">
        <v>8417</v>
      </c>
      <c r="D3422" s="101" t="s">
        <v>126</v>
      </c>
      <c r="E3422" s="101" t="s">
        <v>1526</v>
      </c>
      <c r="F3422" s="101" t="s">
        <v>119</v>
      </c>
      <c r="G3422" s="101" t="s">
        <v>10956</v>
      </c>
    </row>
    <row r="3423" spans="1:7">
      <c r="A3423" s="100">
        <v>3422</v>
      </c>
      <c r="B3423" s="101" t="s">
        <v>3173</v>
      </c>
      <c r="C3423" s="101" t="s">
        <v>3174</v>
      </c>
      <c r="D3423" s="101" t="s">
        <v>126</v>
      </c>
      <c r="E3423" s="101" t="s">
        <v>761</v>
      </c>
      <c r="F3423" s="101" t="s">
        <v>119</v>
      </c>
      <c r="G3423" s="101" t="s">
        <v>5848</v>
      </c>
    </row>
    <row r="3424" spans="1:7">
      <c r="A3424" s="100">
        <v>3423</v>
      </c>
      <c r="B3424" s="101" t="s">
        <v>13004</v>
      </c>
      <c r="C3424" s="101" t="s">
        <v>13005</v>
      </c>
      <c r="D3424" s="101" t="s">
        <v>139</v>
      </c>
      <c r="E3424" s="101" t="s">
        <v>140</v>
      </c>
      <c r="F3424" s="101" t="s">
        <v>119</v>
      </c>
      <c r="G3424" s="101" t="s">
        <v>5848</v>
      </c>
    </row>
    <row r="3425" spans="1:7">
      <c r="A3425" s="100">
        <v>3424</v>
      </c>
      <c r="B3425" s="101" t="s">
        <v>8418</v>
      </c>
      <c r="C3425" s="101" t="s">
        <v>8419</v>
      </c>
      <c r="D3425" s="101" t="s">
        <v>117</v>
      </c>
      <c r="E3425" s="101" t="s">
        <v>499</v>
      </c>
      <c r="F3425" s="101" t="s">
        <v>119</v>
      </c>
      <c r="G3425" s="101" t="s">
        <v>10956</v>
      </c>
    </row>
    <row r="3426" spans="1:7">
      <c r="A3426" s="100">
        <v>3425</v>
      </c>
      <c r="B3426" s="101" t="s">
        <v>3175</v>
      </c>
      <c r="C3426" s="101" t="s">
        <v>13006</v>
      </c>
      <c r="D3426" s="101" t="s">
        <v>139</v>
      </c>
      <c r="E3426" s="101" t="s">
        <v>227</v>
      </c>
      <c r="F3426" s="101" t="s">
        <v>119</v>
      </c>
      <c r="G3426" s="101" t="s">
        <v>5848</v>
      </c>
    </row>
    <row r="3427" spans="1:7">
      <c r="A3427" s="100">
        <v>3426</v>
      </c>
      <c r="B3427" s="101" t="s">
        <v>8420</v>
      </c>
      <c r="C3427" s="101" t="s">
        <v>8421</v>
      </c>
      <c r="D3427" s="101" t="s">
        <v>117</v>
      </c>
      <c r="E3427" s="101" t="s">
        <v>499</v>
      </c>
      <c r="F3427" s="101" t="s">
        <v>119</v>
      </c>
      <c r="G3427" s="101" t="s">
        <v>10956</v>
      </c>
    </row>
    <row r="3428" spans="1:7">
      <c r="A3428" s="100">
        <v>3427</v>
      </c>
      <c r="B3428" s="101" t="s">
        <v>3176</v>
      </c>
      <c r="C3428" s="101" t="s">
        <v>3177</v>
      </c>
      <c r="D3428" s="101" t="s">
        <v>151</v>
      </c>
      <c r="E3428" s="101" t="s">
        <v>208</v>
      </c>
      <c r="F3428" s="101" t="s">
        <v>119</v>
      </c>
      <c r="G3428" s="101" t="s">
        <v>5848</v>
      </c>
    </row>
    <row r="3429" spans="1:7">
      <c r="A3429" s="100">
        <v>3428</v>
      </c>
      <c r="B3429" s="101" t="s">
        <v>3178</v>
      </c>
      <c r="C3429" s="101" t="s">
        <v>3179</v>
      </c>
      <c r="D3429" s="101" t="s">
        <v>139</v>
      </c>
      <c r="E3429" s="101" t="s">
        <v>227</v>
      </c>
      <c r="F3429" s="101" t="s">
        <v>119</v>
      </c>
      <c r="G3429" s="101" t="s">
        <v>5848</v>
      </c>
    </row>
    <row r="3430" spans="1:7">
      <c r="A3430" s="100">
        <v>3429</v>
      </c>
      <c r="B3430" s="101" t="s">
        <v>8422</v>
      </c>
      <c r="C3430" s="101" t="s">
        <v>8423</v>
      </c>
      <c r="D3430" s="101" t="s">
        <v>122</v>
      </c>
      <c r="E3430" s="101" t="s">
        <v>597</v>
      </c>
      <c r="F3430" s="101" t="s">
        <v>119</v>
      </c>
      <c r="G3430" s="101" t="s">
        <v>10956</v>
      </c>
    </row>
    <row r="3431" spans="1:7">
      <c r="A3431" s="100">
        <v>3430</v>
      </c>
      <c r="B3431" s="101" t="s">
        <v>3180</v>
      </c>
      <c r="C3431" s="101" t="s">
        <v>3181</v>
      </c>
      <c r="D3431" s="101" t="s">
        <v>139</v>
      </c>
      <c r="E3431" s="101" t="s">
        <v>185</v>
      </c>
      <c r="F3431" s="101" t="s">
        <v>119</v>
      </c>
      <c r="G3431" s="101" t="s">
        <v>5848</v>
      </c>
    </row>
    <row r="3432" spans="1:7">
      <c r="A3432" s="100">
        <v>3431</v>
      </c>
      <c r="B3432" s="101" t="s">
        <v>3182</v>
      </c>
      <c r="C3432" s="101" t="s">
        <v>3183</v>
      </c>
      <c r="D3432" s="101" t="s">
        <v>122</v>
      </c>
      <c r="E3432" s="101" t="s">
        <v>451</v>
      </c>
      <c r="F3432" s="101" t="s">
        <v>119</v>
      </c>
      <c r="G3432" s="101" t="s">
        <v>5848</v>
      </c>
    </row>
    <row r="3433" spans="1:7">
      <c r="A3433" s="100">
        <v>3432</v>
      </c>
      <c r="B3433" s="101" t="s">
        <v>3184</v>
      </c>
      <c r="C3433" s="101" t="s">
        <v>3185</v>
      </c>
      <c r="D3433" s="101" t="s">
        <v>122</v>
      </c>
      <c r="E3433" s="101" t="s">
        <v>451</v>
      </c>
      <c r="F3433" s="101" t="s">
        <v>119</v>
      </c>
      <c r="G3433" s="101" t="s">
        <v>5848</v>
      </c>
    </row>
    <row r="3434" spans="1:7">
      <c r="A3434" s="100">
        <v>3433</v>
      </c>
      <c r="B3434" s="101" t="s">
        <v>3186</v>
      </c>
      <c r="C3434" s="101" t="s">
        <v>3187</v>
      </c>
      <c r="D3434" s="101" t="s">
        <v>143</v>
      </c>
      <c r="E3434" s="101" t="s">
        <v>1138</v>
      </c>
      <c r="F3434" s="101" t="s">
        <v>119</v>
      </c>
      <c r="G3434" s="101" t="s">
        <v>5848</v>
      </c>
    </row>
    <row r="3435" spans="1:7">
      <c r="A3435" s="100">
        <v>3434</v>
      </c>
      <c r="B3435" s="101" t="s">
        <v>3188</v>
      </c>
      <c r="C3435" s="101" t="s">
        <v>3189</v>
      </c>
      <c r="D3435" s="101" t="s">
        <v>126</v>
      </c>
      <c r="E3435" s="101" t="s">
        <v>155</v>
      </c>
      <c r="F3435" s="101" t="s">
        <v>119</v>
      </c>
      <c r="G3435" s="101" t="s">
        <v>5848</v>
      </c>
    </row>
    <row r="3436" spans="1:7">
      <c r="A3436" s="100">
        <v>3435</v>
      </c>
      <c r="B3436" s="101" t="s">
        <v>3190</v>
      </c>
      <c r="C3436" s="101" t="s">
        <v>3191</v>
      </c>
      <c r="D3436" s="101" t="s">
        <v>165</v>
      </c>
      <c r="E3436" s="101" t="s">
        <v>194</v>
      </c>
      <c r="F3436" s="101" t="s">
        <v>119</v>
      </c>
      <c r="G3436" s="101" t="s">
        <v>5848</v>
      </c>
    </row>
    <row r="3437" spans="1:7">
      <c r="A3437" s="100">
        <v>3436</v>
      </c>
      <c r="B3437" s="101" t="s">
        <v>8424</v>
      </c>
      <c r="C3437" s="101" t="s">
        <v>8425</v>
      </c>
      <c r="D3437" s="101" t="s">
        <v>151</v>
      </c>
      <c r="E3437" s="101" t="s">
        <v>2192</v>
      </c>
      <c r="F3437" s="101" t="s">
        <v>188</v>
      </c>
      <c r="G3437" s="101" t="s">
        <v>10956</v>
      </c>
    </row>
    <row r="3438" spans="1:7">
      <c r="A3438" s="100">
        <v>3437</v>
      </c>
      <c r="B3438" s="101" t="s">
        <v>8426</v>
      </c>
      <c r="C3438" s="101" t="s">
        <v>8427</v>
      </c>
      <c r="D3438" s="101" t="s">
        <v>165</v>
      </c>
      <c r="E3438" s="101" t="s">
        <v>285</v>
      </c>
      <c r="F3438" s="101" t="s">
        <v>119</v>
      </c>
      <c r="G3438" s="101" t="s">
        <v>10956</v>
      </c>
    </row>
    <row r="3439" spans="1:7">
      <c r="A3439" s="100">
        <v>3438</v>
      </c>
      <c r="B3439" s="101" t="s">
        <v>3192</v>
      </c>
      <c r="C3439" s="101" t="s">
        <v>3193</v>
      </c>
      <c r="D3439" s="101" t="s">
        <v>151</v>
      </c>
      <c r="E3439" s="101" t="s">
        <v>1414</v>
      </c>
      <c r="F3439" s="101" t="s">
        <v>119</v>
      </c>
      <c r="G3439" s="101" t="s">
        <v>5848</v>
      </c>
    </row>
    <row r="3440" spans="1:7">
      <c r="A3440" s="100">
        <v>3439</v>
      </c>
      <c r="B3440" s="101" t="s">
        <v>3194</v>
      </c>
      <c r="C3440" s="101" t="s">
        <v>3195</v>
      </c>
      <c r="D3440" s="101" t="s">
        <v>117</v>
      </c>
      <c r="E3440" s="101" t="s">
        <v>3196</v>
      </c>
      <c r="F3440" s="101" t="s">
        <v>503</v>
      </c>
      <c r="G3440" s="101" t="s">
        <v>5848</v>
      </c>
    </row>
    <row r="3441" spans="1:7">
      <c r="A3441" s="100">
        <v>3440</v>
      </c>
      <c r="B3441" s="101" t="s">
        <v>8428</v>
      </c>
      <c r="C3441" s="101" t="s">
        <v>8429</v>
      </c>
      <c r="D3441" s="101" t="s">
        <v>117</v>
      </c>
      <c r="E3441" s="101" t="s">
        <v>398</v>
      </c>
      <c r="F3441" s="101" t="s">
        <v>119</v>
      </c>
      <c r="G3441" s="101" t="s">
        <v>10956</v>
      </c>
    </row>
    <row r="3442" spans="1:7">
      <c r="A3442" s="100">
        <v>3441</v>
      </c>
      <c r="B3442" s="101" t="s">
        <v>8430</v>
      </c>
      <c r="C3442" s="101" t="s">
        <v>8431</v>
      </c>
      <c r="D3442" s="101" t="s">
        <v>117</v>
      </c>
      <c r="E3442" s="101" t="s">
        <v>5888</v>
      </c>
      <c r="F3442" s="101" t="s">
        <v>119</v>
      </c>
      <c r="G3442" s="101" t="s">
        <v>10956</v>
      </c>
    </row>
    <row r="3443" spans="1:7">
      <c r="A3443" s="100">
        <v>3442</v>
      </c>
      <c r="B3443" s="101" t="s">
        <v>8432</v>
      </c>
      <c r="C3443" s="101" t="s">
        <v>13007</v>
      </c>
      <c r="D3443" s="101" t="s">
        <v>165</v>
      </c>
      <c r="E3443" s="101" t="s">
        <v>194</v>
      </c>
      <c r="F3443" s="101" t="s">
        <v>119</v>
      </c>
      <c r="G3443" s="101" t="s">
        <v>10956</v>
      </c>
    </row>
    <row r="3444" spans="1:7">
      <c r="A3444" s="100">
        <v>3443</v>
      </c>
      <c r="B3444" s="101" t="s">
        <v>3197</v>
      </c>
      <c r="C3444" s="101" t="s">
        <v>3198</v>
      </c>
      <c r="D3444" s="101" t="s">
        <v>126</v>
      </c>
      <c r="E3444" s="101" t="s">
        <v>1083</v>
      </c>
      <c r="F3444" s="101" t="s">
        <v>119</v>
      </c>
      <c r="G3444" s="101" t="s">
        <v>5848</v>
      </c>
    </row>
    <row r="3445" spans="1:7">
      <c r="A3445" s="100">
        <v>3444</v>
      </c>
      <c r="B3445" s="101" t="s">
        <v>8433</v>
      </c>
      <c r="C3445" s="101" t="s">
        <v>8434</v>
      </c>
      <c r="D3445" s="101" t="s">
        <v>117</v>
      </c>
      <c r="E3445" s="101" t="s">
        <v>1341</v>
      </c>
      <c r="F3445" s="101" t="s">
        <v>119</v>
      </c>
      <c r="G3445" s="101" t="s">
        <v>10956</v>
      </c>
    </row>
    <row r="3446" spans="1:7">
      <c r="A3446" s="100">
        <v>3445</v>
      </c>
      <c r="B3446" s="101" t="s">
        <v>3199</v>
      </c>
      <c r="C3446" s="101" t="s">
        <v>3200</v>
      </c>
      <c r="D3446" s="101" t="s">
        <v>151</v>
      </c>
      <c r="E3446" s="101" t="s">
        <v>340</v>
      </c>
      <c r="F3446" s="101" t="s">
        <v>119</v>
      </c>
      <c r="G3446" s="101" t="s">
        <v>5848</v>
      </c>
    </row>
    <row r="3447" spans="1:7">
      <c r="A3447" s="100">
        <v>3446</v>
      </c>
      <c r="B3447" s="101" t="s">
        <v>3201</v>
      </c>
      <c r="C3447" s="101" t="s">
        <v>13008</v>
      </c>
      <c r="D3447" s="101" t="s">
        <v>151</v>
      </c>
      <c r="E3447" s="101" t="s">
        <v>340</v>
      </c>
      <c r="F3447" s="101" t="s">
        <v>399</v>
      </c>
      <c r="G3447" s="101" t="s">
        <v>5848</v>
      </c>
    </row>
    <row r="3448" spans="1:7">
      <c r="A3448" s="100">
        <v>3447</v>
      </c>
      <c r="B3448" s="101" t="s">
        <v>11383</v>
      </c>
      <c r="C3448" s="101" t="s">
        <v>11384</v>
      </c>
      <c r="D3448" s="101" t="s">
        <v>122</v>
      </c>
      <c r="E3448" s="101" t="s">
        <v>135</v>
      </c>
      <c r="F3448" s="101" t="s">
        <v>119</v>
      </c>
      <c r="G3448" s="101" t="s">
        <v>11834</v>
      </c>
    </row>
    <row r="3449" spans="1:7">
      <c r="A3449" s="100">
        <v>3448</v>
      </c>
      <c r="B3449" s="101" t="s">
        <v>3202</v>
      </c>
      <c r="C3449" s="101" t="s">
        <v>3203</v>
      </c>
      <c r="D3449" s="101" t="s">
        <v>139</v>
      </c>
      <c r="E3449" s="101" t="s">
        <v>227</v>
      </c>
      <c r="F3449" s="101" t="s">
        <v>119</v>
      </c>
      <c r="G3449" s="101" t="s">
        <v>5848</v>
      </c>
    </row>
    <row r="3450" spans="1:7">
      <c r="A3450" s="100">
        <v>3449</v>
      </c>
      <c r="B3450" s="101" t="s">
        <v>8435</v>
      </c>
      <c r="C3450" s="101" t="s">
        <v>8436</v>
      </c>
      <c r="D3450" s="101" t="s">
        <v>126</v>
      </c>
      <c r="E3450" s="101" t="s">
        <v>761</v>
      </c>
      <c r="F3450" s="101" t="s">
        <v>119</v>
      </c>
      <c r="G3450" s="101" t="s">
        <v>10956</v>
      </c>
    </row>
    <row r="3451" spans="1:7">
      <c r="A3451" s="100">
        <v>3450</v>
      </c>
      <c r="B3451" s="101" t="s">
        <v>13009</v>
      </c>
      <c r="C3451" s="101" t="s">
        <v>13010</v>
      </c>
      <c r="D3451" s="101" t="s">
        <v>117</v>
      </c>
      <c r="E3451" s="101" t="s">
        <v>1341</v>
      </c>
      <c r="F3451" s="101" t="s">
        <v>188</v>
      </c>
      <c r="G3451" s="101" t="s">
        <v>10956</v>
      </c>
    </row>
    <row r="3452" spans="1:7">
      <c r="A3452" s="100">
        <v>3451</v>
      </c>
      <c r="B3452" s="101" t="s">
        <v>8437</v>
      </c>
      <c r="C3452" s="101" t="s">
        <v>8438</v>
      </c>
      <c r="D3452" s="101" t="s">
        <v>117</v>
      </c>
      <c r="E3452" s="101" t="s">
        <v>3196</v>
      </c>
      <c r="F3452" s="101" t="s">
        <v>188</v>
      </c>
      <c r="G3452" s="101" t="s">
        <v>10956</v>
      </c>
    </row>
    <row r="3453" spans="1:7">
      <c r="A3453" s="100">
        <v>3452</v>
      </c>
      <c r="B3453" s="101" t="s">
        <v>8439</v>
      </c>
      <c r="C3453" s="101" t="s">
        <v>8440</v>
      </c>
      <c r="D3453" s="101" t="s">
        <v>165</v>
      </c>
      <c r="E3453" s="101" t="s">
        <v>1285</v>
      </c>
      <c r="F3453" s="101" t="s">
        <v>119</v>
      </c>
      <c r="G3453" s="101" t="s">
        <v>10956</v>
      </c>
    </row>
    <row r="3454" spans="1:7">
      <c r="A3454" s="100">
        <v>3453</v>
      </c>
      <c r="B3454" s="101" t="s">
        <v>3204</v>
      </c>
      <c r="C3454" s="101" t="s">
        <v>3205</v>
      </c>
      <c r="D3454" s="101" t="s">
        <v>143</v>
      </c>
      <c r="E3454" s="101" t="s">
        <v>1465</v>
      </c>
      <c r="F3454" s="101" t="s">
        <v>119</v>
      </c>
      <c r="G3454" s="101" t="s">
        <v>5848</v>
      </c>
    </row>
    <row r="3455" spans="1:7">
      <c r="A3455" s="100">
        <v>3454</v>
      </c>
      <c r="B3455" s="101" t="s">
        <v>8441</v>
      </c>
      <c r="C3455" s="101" t="s">
        <v>8442</v>
      </c>
      <c r="D3455" s="101" t="s">
        <v>117</v>
      </c>
      <c r="E3455" s="101" t="s">
        <v>214</v>
      </c>
      <c r="F3455" s="101" t="s">
        <v>119</v>
      </c>
      <c r="G3455" s="101" t="s">
        <v>10956</v>
      </c>
    </row>
    <row r="3456" spans="1:7">
      <c r="A3456" s="100">
        <v>3455</v>
      </c>
      <c r="B3456" s="101" t="s">
        <v>8443</v>
      </c>
      <c r="C3456" s="101" t="s">
        <v>8444</v>
      </c>
      <c r="D3456" s="101" t="s">
        <v>151</v>
      </c>
      <c r="E3456" s="101" t="s">
        <v>2497</v>
      </c>
      <c r="F3456" s="101" t="s">
        <v>119</v>
      </c>
      <c r="G3456" s="101" t="s">
        <v>10956</v>
      </c>
    </row>
    <row r="3457" spans="1:7">
      <c r="A3457" s="100">
        <v>3456</v>
      </c>
      <c r="B3457" s="101" t="s">
        <v>3206</v>
      </c>
      <c r="C3457" s="101" t="s">
        <v>13011</v>
      </c>
      <c r="D3457" s="101" t="s">
        <v>126</v>
      </c>
      <c r="E3457" s="101" t="s">
        <v>880</v>
      </c>
      <c r="F3457" s="101" t="s">
        <v>119</v>
      </c>
      <c r="G3457" s="101" t="s">
        <v>5848</v>
      </c>
    </row>
    <row r="3458" spans="1:7">
      <c r="A3458" s="100">
        <v>3457</v>
      </c>
      <c r="B3458" s="101" t="s">
        <v>13012</v>
      </c>
      <c r="C3458" s="101" t="s">
        <v>13013</v>
      </c>
      <c r="D3458" s="101" t="s">
        <v>122</v>
      </c>
      <c r="E3458" s="101" t="s">
        <v>443</v>
      </c>
      <c r="F3458" s="101" t="s">
        <v>119</v>
      </c>
      <c r="G3458" s="101" t="s">
        <v>5848</v>
      </c>
    </row>
    <row r="3459" spans="1:7">
      <c r="A3459" s="100">
        <v>3458</v>
      </c>
      <c r="B3459" s="101" t="s">
        <v>3207</v>
      </c>
      <c r="C3459" s="101" t="s">
        <v>3208</v>
      </c>
      <c r="D3459" s="101" t="s">
        <v>139</v>
      </c>
      <c r="E3459" s="101" t="s">
        <v>940</v>
      </c>
      <c r="F3459" s="101" t="s">
        <v>119</v>
      </c>
      <c r="G3459" s="101" t="s">
        <v>5848</v>
      </c>
    </row>
    <row r="3460" spans="1:7">
      <c r="A3460" s="100">
        <v>3459</v>
      </c>
      <c r="B3460" s="101" t="s">
        <v>3209</v>
      </c>
      <c r="C3460" s="101" t="s">
        <v>3210</v>
      </c>
      <c r="D3460" s="101" t="s">
        <v>139</v>
      </c>
      <c r="E3460" s="101" t="s">
        <v>227</v>
      </c>
      <c r="F3460" s="101" t="s">
        <v>119</v>
      </c>
      <c r="G3460" s="101" t="s">
        <v>5848</v>
      </c>
    </row>
    <row r="3461" spans="1:7">
      <c r="A3461" s="100">
        <v>3460</v>
      </c>
      <c r="B3461" s="101" t="s">
        <v>3211</v>
      </c>
      <c r="C3461" s="101" t="s">
        <v>3212</v>
      </c>
      <c r="D3461" s="101" t="s">
        <v>139</v>
      </c>
      <c r="E3461" s="101" t="s">
        <v>690</v>
      </c>
      <c r="F3461" s="101" t="s">
        <v>119</v>
      </c>
      <c r="G3461" s="101" t="s">
        <v>5848</v>
      </c>
    </row>
    <row r="3462" spans="1:7">
      <c r="A3462" s="100">
        <v>3461</v>
      </c>
      <c r="B3462" s="101" t="s">
        <v>8446</v>
      </c>
      <c r="C3462" s="101" t="s">
        <v>8447</v>
      </c>
      <c r="D3462" s="101" t="s">
        <v>139</v>
      </c>
      <c r="E3462" s="101" t="s">
        <v>258</v>
      </c>
      <c r="F3462" s="101" t="s">
        <v>119</v>
      </c>
      <c r="G3462" s="101" t="s">
        <v>10956</v>
      </c>
    </row>
    <row r="3463" spans="1:7">
      <c r="A3463" s="100">
        <v>3462</v>
      </c>
      <c r="B3463" s="101" t="s">
        <v>3213</v>
      </c>
      <c r="C3463" s="101" t="s">
        <v>3214</v>
      </c>
      <c r="D3463" s="101" t="s">
        <v>122</v>
      </c>
      <c r="E3463" s="101" t="s">
        <v>597</v>
      </c>
      <c r="F3463" s="101" t="s">
        <v>119</v>
      </c>
      <c r="G3463" s="101" t="s">
        <v>5848</v>
      </c>
    </row>
    <row r="3464" spans="1:7">
      <c r="A3464" s="100">
        <v>3463</v>
      </c>
      <c r="B3464" s="101" t="s">
        <v>13014</v>
      </c>
      <c r="C3464" s="101" t="s">
        <v>13015</v>
      </c>
      <c r="D3464" s="101" t="s">
        <v>139</v>
      </c>
      <c r="E3464" s="101" t="s">
        <v>227</v>
      </c>
      <c r="F3464" s="101" t="s">
        <v>119</v>
      </c>
      <c r="G3464" s="101" t="s">
        <v>5848</v>
      </c>
    </row>
    <row r="3465" spans="1:7">
      <c r="A3465" s="100">
        <v>3464</v>
      </c>
      <c r="B3465" s="101" t="s">
        <v>13016</v>
      </c>
      <c r="C3465" s="101" t="s">
        <v>13017</v>
      </c>
      <c r="D3465" s="101" t="s">
        <v>139</v>
      </c>
      <c r="E3465" s="101" t="s">
        <v>227</v>
      </c>
      <c r="F3465" s="101" t="s">
        <v>119</v>
      </c>
      <c r="G3465" s="101" t="s">
        <v>5848</v>
      </c>
    </row>
    <row r="3466" spans="1:7">
      <c r="A3466" s="100">
        <v>3465</v>
      </c>
      <c r="B3466" s="101" t="s">
        <v>8448</v>
      </c>
      <c r="C3466" s="101" t="s">
        <v>8449</v>
      </c>
      <c r="D3466" s="101" t="s">
        <v>143</v>
      </c>
      <c r="E3466" s="101" t="s">
        <v>327</v>
      </c>
      <c r="F3466" s="101" t="s">
        <v>119</v>
      </c>
      <c r="G3466" s="101" t="s">
        <v>10956</v>
      </c>
    </row>
    <row r="3467" spans="1:7">
      <c r="A3467" s="100">
        <v>3466</v>
      </c>
      <c r="B3467" s="101" t="s">
        <v>13018</v>
      </c>
      <c r="C3467" s="101" t="s">
        <v>13019</v>
      </c>
      <c r="D3467" s="101" t="s">
        <v>139</v>
      </c>
      <c r="E3467" s="101" t="s">
        <v>227</v>
      </c>
      <c r="F3467" s="101" t="s">
        <v>119</v>
      </c>
      <c r="G3467" s="101" t="s">
        <v>5848</v>
      </c>
    </row>
    <row r="3468" spans="1:7">
      <c r="A3468" s="100">
        <v>3467</v>
      </c>
      <c r="B3468" s="101" t="s">
        <v>11385</v>
      </c>
      <c r="C3468" s="101" t="s">
        <v>11386</v>
      </c>
      <c r="D3468" s="101" t="s">
        <v>122</v>
      </c>
      <c r="E3468" s="101" t="s">
        <v>175</v>
      </c>
      <c r="F3468" s="101" t="s">
        <v>136</v>
      </c>
      <c r="G3468" s="101" t="s">
        <v>11834</v>
      </c>
    </row>
    <row r="3469" spans="1:7">
      <c r="A3469" s="100">
        <v>3468</v>
      </c>
      <c r="B3469" s="101" t="s">
        <v>13020</v>
      </c>
      <c r="C3469" s="101" t="s">
        <v>8445</v>
      </c>
      <c r="D3469" s="101" t="s">
        <v>151</v>
      </c>
      <c r="E3469" s="101" t="s">
        <v>456</v>
      </c>
      <c r="F3469" s="101" t="s">
        <v>119</v>
      </c>
      <c r="G3469" s="101" t="s">
        <v>5848</v>
      </c>
    </row>
    <row r="3470" spans="1:7">
      <c r="A3470" s="100">
        <v>3469</v>
      </c>
      <c r="B3470" s="101" t="s">
        <v>3215</v>
      </c>
      <c r="C3470" s="101" t="s">
        <v>3216</v>
      </c>
      <c r="D3470" s="101" t="s">
        <v>139</v>
      </c>
      <c r="E3470" s="101" t="s">
        <v>185</v>
      </c>
      <c r="F3470" s="101" t="s">
        <v>119</v>
      </c>
      <c r="G3470" s="101" t="s">
        <v>5848</v>
      </c>
    </row>
    <row r="3471" spans="1:7">
      <c r="A3471" s="100">
        <v>3470</v>
      </c>
      <c r="B3471" s="101" t="s">
        <v>3217</v>
      </c>
      <c r="C3471" s="101" t="s">
        <v>3218</v>
      </c>
      <c r="D3471" s="101" t="s">
        <v>126</v>
      </c>
      <c r="E3471" s="101" t="s">
        <v>358</v>
      </c>
      <c r="F3471" s="101" t="s">
        <v>119</v>
      </c>
      <c r="G3471" s="101" t="s">
        <v>5848</v>
      </c>
    </row>
    <row r="3472" spans="1:7">
      <c r="A3472" s="100">
        <v>3471</v>
      </c>
      <c r="B3472" s="101" t="s">
        <v>3219</v>
      </c>
      <c r="C3472" s="101" t="s">
        <v>3220</v>
      </c>
      <c r="D3472" s="101" t="s">
        <v>126</v>
      </c>
      <c r="E3472" s="101" t="s">
        <v>1454</v>
      </c>
      <c r="F3472" s="101" t="s">
        <v>119</v>
      </c>
      <c r="G3472" s="101" t="s">
        <v>5848</v>
      </c>
    </row>
    <row r="3473" spans="1:7">
      <c r="A3473" s="100">
        <v>3472</v>
      </c>
      <c r="B3473" s="101" t="s">
        <v>3221</v>
      </c>
      <c r="C3473" s="101" t="s">
        <v>3222</v>
      </c>
      <c r="D3473" s="101" t="s">
        <v>139</v>
      </c>
      <c r="E3473" s="101" t="s">
        <v>185</v>
      </c>
      <c r="F3473" s="101" t="s">
        <v>119</v>
      </c>
      <c r="G3473" s="101" t="s">
        <v>5848</v>
      </c>
    </row>
    <row r="3474" spans="1:7">
      <c r="A3474" s="100">
        <v>3473</v>
      </c>
      <c r="B3474" s="101" t="s">
        <v>3223</v>
      </c>
      <c r="C3474" s="101" t="s">
        <v>3224</v>
      </c>
      <c r="D3474" s="101" t="s">
        <v>126</v>
      </c>
      <c r="E3474" s="101" t="s">
        <v>813</v>
      </c>
      <c r="F3474" s="101" t="s">
        <v>119</v>
      </c>
      <c r="G3474" s="101" t="s">
        <v>5848</v>
      </c>
    </row>
    <row r="3475" spans="1:7">
      <c r="A3475" s="100">
        <v>3474</v>
      </c>
      <c r="B3475" s="101" t="s">
        <v>8450</v>
      </c>
      <c r="C3475" s="101" t="s">
        <v>8451</v>
      </c>
      <c r="D3475" s="101" t="s">
        <v>143</v>
      </c>
      <c r="E3475" s="101" t="s">
        <v>1006</v>
      </c>
      <c r="F3475" s="101" t="s">
        <v>119</v>
      </c>
      <c r="G3475" s="101" t="s">
        <v>10956</v>
      </c>
    </row>
    <row r="3476" spans="1:7">
      <c r="A3476" s="100">
        <v>3475</v>
      </c>
      <c r="B3476" s="101" t="s">
        <v>8452</v>
      </c>
      <c r="C3476" s="101" t="s">
        <v>8453</v>
      </c>
      <c r="D3476" s="101" t="s">
        <v>151</v>
      </c>
      <c r="E3476" s="101" t="s">
        <v>924</v>
      </c>
      <c r="F3476" s="101" t="s">
        <v>119</v>
      </c>
      <c r="G3476" s="101" t="s">
        <v>10956</v>
      </c>
    </row>
    <row r="3477" spans="1:7">
      <c r="A3477" s="100">
        <v>3476</v>
      </c>
      <c r="B3477" s="101" t="s">
        <v>13021</v>
      </c>
      <c r="C3477" s="101" t="s">
        <v>3225</v>
      </c>
      <c r="D3477" s="101" t="s">
        <v>117</v>
      </c>
      <c r="E3477" s="101" t="s">
        <v>864</v>
      </c>
      <c r="F3477" s="101" t="s">
        <v>3122</v>
      </c>
      <c r="G3477" s="101" t="s">
        <v>5848</v>
      </c>
    </row>
    <row r="3478" spans="1:7">
      <c r="A3478" s="100">
        <v>3477</v>
      </c>
      <c r="B3478" s="101" t="s">
        <v>8454</v>
      </c>
      <c r="C3478" s="101" t="s">
        <v>8455</v>
      </c>
      <c r="D3478" s="101" t="s">
        <v>117</v>
      </c>
      <c r="E3478" s="101" t="s">
        <v>523</v>
      </c>
      <c r="F3478" s="101" t="s">
        <v>119</v>
      </c>
      <c r="G3478" s="101" t="s">
        <v>10956</v>
      </c>
    </row>
    <row r="3479" spans="1:7">
      <c r="A3479" s="100">
        <v>3478</v>
      </c>
      <c r="B3479" s="101" t="s">
        <v>8456</v>
      </c>
      <c r="C3479" s="101" t="s">
        <v>8457</v>
      </c>
      <c r="D3479" s="101" t="s">
        <v>151</v>
      </c>
      <c r="E3479" s="101" t="s">
        <v>706</v>
      </c>
      <c r="F3479" s="101" t="s">
        <v>119</v>
      </c>
      <c r="G3479" s="101" t="s">
        <v>10956</v>
      </c>
    </row>
    <row r="3480" spans="1:7">
      <c r="A3480" s="100">
        <v>3479</v>
      </c>
      <c r="B3480" s="101" t="s">
        <v>3226</v>
      </c>
      <c r="C3480" s="101" t="s">
        <v>3227</v>
      </c>
      <c r="D3480" s="101" t="s">
        <v>139</v>
      </c>
      <c r="E3480" s="101" t="s">
        <v>185</v>
      </c>
      <c r="F3480" s="101" t="s">
        <v>119</v>
      </c>
      <c r="G3480" s="101" t="s">
        <v>5848</v>
      </c>
    </row>
    <row r="3481" spans="1:7">
      <c r="A3481" s="100">
        <v>3480</v>
      </c>
      <c r="B3481" s="101" t="s">
        <v>8458</v>
      </c>
      <c r="C3481" s="101" t="s">
        <v>8459</v>
      </c>
      <c r="D3481" s="101" t="s">
        <v>126</v>
      </c>
      <c r="E3481" s="101" t="s">
        <v>197</v>
      </c>
      <c r="F3481" s="101" t="s">
        <v>119</v>
      </c>
      <c r="G3481" s="101" t="s">
        <v>10956</v>
      </c>
    </row>
    <row r="3482" spans="1:7">
      <c r="A3482" s="100">
        <v>3481</v>
      </c>
      <c r="B3482" s="101" t="s">
        <v>3228</v>
      </c>
      <c r="C3482" s="101" t="s">
        <v>3229</v>
      </c>
      <c r="D3482" s="101" t="s">
        <v>143</v>
      </c>
      <c r="E3482" s="101" t="s">
        <v>433</v>
      </c>
      <c r="F3482" s="101" t="s">
        <v>503</v>
      </c>
      <c r="G3482" s="101" t="s">
        <v>5848</v>
      </c>
    </row>
    <row r="3483" spans="1:7">
      <c r="A3483" s="100">
        <v>3482</v>
      </c>
      <c r="B3483" s="101" t="s">
        <v>11387</v>
      </c>
      <c r="C3483" s="101" t="s">
        <v>11388</v>
      </c>
      <c r="D3483" s="101" t="s">
        <v>165</v>
      </c>
      <c r="E3483" s="101" t="s">
        <v>166</v>
      </c>
      <c r="F3483" s="101" t="s">
        <v>188</v>
      </c>
      <c r="G3483" s="101" t="s">
        <v>11834</v>
      </c>
    </row>
    <row r="3484" spans="1:7">
      <c r="A3484" s="100">
        <v>3483</v>
      </c>
      <c r="B3484" s="101" t="s">
        <v>13022</v>
      </c>
      <c r="C3484" s="101" t="s">
        <v>13023</v>
      </c>
      <c r="D3484" s="101" t="s">
        <v>126</v>
      </c>
      <c r="E3484" s="101" t="s">
        <v>1526</v>
      </c>
      <c r="F3484" s="101" t="s">
        <v>188</v>
      </c>
      <c r="G3484" s="101" t="s">
        <v>10956</v>
      </c>
    </row>
    <row r="3485" spans="1:7">
      <c r="A3485" s="100">
        <v>3484</v>
      </c>
      <c r="B3485" s="101" t="s">
        <v>3230</v>
      </c>
      <c r="C3485" s="101" t="s">
        <v>3231</v>
      </c>
      <c r="D3485" s="101" t="s">
        <v>165</v>
      </c>
      <c r="E3485" s="101" t="s">
        <v>909</v>
      </c>
      <c r="F3485" s="101" t="s">
        <v>119</v>
      </c>
      <c r="G3485" s="101" t="s">
        <v>5848</v>
      </c>
    </row>
    <row r="3486" spans="1:7">
      <c r="A3486" s="100">
        <v>3485</v>
      </c>
      <c r="B3486" s="101" t="s">
        <v>8460</v>
      </c>
      <c r="C3486" s="101" t="s">
        <v>8461</v>
      </c>
      <c r="D3486" s="101" t="s">
        <v>117</v>
      </c>
      <c r="E3486" s="101" t="s">
        <v>367</v>
      </c>
      <c r="F3486" s="101" t="s">
        <v>119</v>
      </c>
      <c r="G3486" s="101" t="s">
        <v>10956</v>
      </c>
    </row>
    <row r="3487" spans="1:7">
      <c r="A3487" s="100">
        <v>3486</v>
      </c>
      <c r="B3487" s="101" t="s">
        <v>13024</v>
      </c>
      <c r="C3487" s="101" t="s">
        <v>13025</v>
      </c>
      <c r="D3487" s="101" t="s">
        <v>139</v>
      </c>
      <c r="E3487" s="101" t="s">
        <v>211</v>
      </c>
      <c r="F3487" s="101" t="s">
        <v>119</v>
      </c>
      <c r="G3487" s="101" t="s">
        <v>5848</v>
      </c>
    </row>
    <row r="3488" spans="1:7">
      <c r="A3488" s="100">
        <v>3487</v>
      </c>
      <c r="B3488" s="101" t="s">
        <v>3232</v>
      </c>
      <c r="C3488" s="101" t="s">
        <v>3233</v>
      </c>
      <c r="D3488" s="101" t="s">
        <v>122</v>
      </c>
      <c r="E3488" s="101" t="s">
        <v>436</v>
      </c>
      <c r="F3488" s="101" t="s">
        <v>119</v>
      </c>
      <c r="G3488" s="101" t="s">
        <v>5848</v>
      </c>
    </row>
    <row r="3489" spans="1:7">
      <c r="A3489" s="100">
        <v>3488</v>
      </c>
      <c r="B3489" s="101" t="s">
        <v>3234</v>
      </c>
      <c r="C3489" s="101" t="s">
        <v>3235</v>
      </c>
      <c r="D3489" s="101" t="s">
        <v>122</v>
      </c>
      <c r="E3489" s="101" t="s">
        <v>597</v>
      </c>
      <c r="F3489" s="101" t="s">
        <v>119</v>
      </c>
      <c r="G3489" s="101" t="s">
        <v>5848</v>
      </c>
    </row>
    <row r="3490" spans="1:7">
      <c r="A3490" s="100">
        <v>3489</v>
      </c>
      <c r="B3490" s="101" t="s">
        <v>3236</v>
      </c>
      <c r="C3490" s="101" t="s">
        <v>3237</v>
      </c>
      <c r="D3490" s="101" t="s">
        <v>139</v>
      </c>
      <c r="E3490" s="101" t="s">
        <v>227</v>
      </c>
      <c r="F3490" s="101" t="s">
        <v>119</v>
      </c>
      <c r="G3490" s="101" t="s">
        <v>5848</v>
      </c>
    </row>
    <row r="3491" spans="1:7">
      <c r="A3491" s="100">
        <v>3490</v>
      </c>
      <c r="B3491" s="101" t="s">
        <v>3238</v>
      </c>
      <c r="C3491" s="101" t="s">
        <v>3239</v>
      </c>
      <c r="D3491" s="101" t="s">
        <v>139</v>
      </c>
      <c r="E3491" s="101" t="s">
        <v>227</v>
      </c>
      <c r="F3491" s="101" t="s">
        <v>119</v>
      </c>
      <c r="G3491" s="101" t="s">
        <v>5848</v>
      </c>
    </row>
    <row r="3492" spans="1:7">
      <c r="A3492" s="100">
        <v>3491</v>
      </c>
      <c r="B3492" s="101" t="s">
        <v>13026</v>
      </c>
      <c r="C3492" s="101" t="s">
        <v>13027</v>
      </c>
      <c r="D3492" s="101" t="s">
        <v>122</v>
      </c>
      <c r="E3492" s="101" t="s">
        <v>191</v>
      </c>
      <c r="F3492" s="101" t="s">
        <v>136</v>
      </c>
      <c r="G3492" s="101" t="s">
        <v>11834</v>
      </c>
    </row>
    <row r="3493" spans="1:7">
      <c r="A3493" s="100">
        <v>3492</v>
      </c>
      <c r="B3493" s="101" t="s">
        <v>3240</v>
      </c>
      <c r="C3493" s="101" t="s">
        <v>3241</v>
      </c>
      <c r="D3493" s="101" t="s">
        <v>139</v>
      </c>
      <c r="E3493" s="101" t="s">
        <v>273</v>
      </c>
      <c r="F3493" s="101" t="s">
        <v>119</v>
      </c>
      <c r="G3493" s="101" t="s">
        <v>5848</v>
      </c>
    </row>
    <row r="3494" spans="1:7">
      <c r="A3494" s="100">
        <v>3493</v>
      </c>
      <c r="B3494" s="101" t="s">
        <v>3242</v>
      </c>
      <c r="C3494" s="101" t="s">
        <v>3243</v>
      </c>
      <c r="D3494" s="101" t="s">
        <v>139</v>
      </c>
      <c r="E3494" s="101" t="s">
        <v>273</v>
      </c>
      <c r="F3494" s="101" t="s">
        <v>119</v>
      </c>
      <c r="G3494" s="101" t="s">
        <v>5848</v>
      </c>
    </row>
    <row r="3495" spans="1:7">
      <c r="A3495" s="100">
        <v>3494</v>
      </c>
      <c r="B3495" s="101" t="s">
        <v>3244</v>
      </c>
      <c r="C3495" s="101" t="s">
        <v>3245</v>
      </c>
      <c r="D3495" s="101" t="s">
        <v>117</v>
      </c>
      <c r="E3495" s="101" t="s">
        <v>448</v>
      </c>
      <c r="F3495" s="101" t="s">
        <v>503</v>
      </c>
      <c r="G3495" s="101" t="s">
        <v>5848</v>
      </c>
    </row>
    <row r="3496" spans="1:7">
      <c r="A3496" s="100">
        <v>3495</v>
      </c>
      <c r="B3496" s="101" t="s">
        <v>63</v>
      </c>
      <c r="C3496" s="101" t="s">
        <v>3246</v>
      </c>
      <c r="D3496" s="101" t="s">
        <v>139</v>
      </c>
      <c r="E3496" s="101" t="s">
        <v>181</v>
      </c>
      <c r="F3496" s="101" t="s">
        <v>119</v>
      </c>
      <c r="G3496" s="101" t="s">
        <v>5848</v>
      </c>
    </row>
    <row r="3497" spans="1:7">
      <c r="A3497" s="100">
        <v>3496</v>
      </c>
      <c r="B3497" s="101" t="s">
        <v>3247</v>
      </c>
      <c r="C3497" s="101" t="s">
        <v>3248</v>
      </c>
      <c r="D3497" s="101" t="s">
        <v>139</v>
      </c>
      <c r="E3497" s="101" t="s">
        <v>311</v>
      </c>
      <c r="F3497" s="101" t="s">
        <v>119</v>
      </c>
      <c r="G3497" s="101" t="s">
        <v>5848</v>
      </c>
    </row>
    <row r="3498" spans="1:7">
      <c r="A3498" s="100">
        <v>3497</v>
      </c>
      <c r="B3498" s="101" t="s">
        <v>8462</v>
      </c>
      <c r="C3498" s="101" t="s">
        <v>8463</v>
      </c>
      <c r="D3498" s="101" t="s">
        <v>139</v>
      </c>
      <c r="E3498" s="101" t="s">
        <v>258</v>
      </c>
      <c r="F3498" s="101" t="s">
        <v>119</v>
      </c>
      <c r="G3498" s="101" t="s">
        <v>10956</v>
      </c>
    </row>
    <row r="3499" spans="1:7">
      <c r="A3499" s="100">
        <v>3498</v>
      </c>
      <c r="B3499" s="101" t="s">
        <v>8464</v>
      </c>
      <c r="C3499" s="101" t="s">
        <v>8465</v>
      </c>
      <c r="D3499" s="101" t="s">
        <v>126</v>
      </c>
      <c r="E3499" s="101" t="s">
        <v>159</v>
      </c>
      <c r="F3499" s="101" t="s">
        <v>119</v>
      </c>
      <c r="G3499" s="101" t="s">
        <v>10956</v>
      </c>
    </row>
    <row r="3500" spans="1:7">
      <c r="A3500" s="100">
        <v>3499</v>
      </c>
      <c r="B3500" s="101" t="s">
        <v>8466</v>
      </c>
      <c r="C3500" s="101" t="s">
        <v>8467</v>
      </c>
      <c r="D3500" s="101" t="s">
        <v>126</v>
      </c>
      <c r="E3500" s="101" t="s">
        <v>949</v>
      </c>
      <c r="F3500" s="101" t="s">
        <v>119</v>
      </c>
      <c r="G3500" s="101" t="s">
        <v>10956</v>
      </c>
    </row>
    <row r="3501" spans="1:7">
      <c r="A3501" s="100">
        <v>3500</v>
      </c>
      <c r="B3501" s="101" t="s">
        <v>3249</v>
      </c>
      <c r="C3501" s="101" t="s">
        <v>3250</v>
      </c>
      <c r="D3501" s="101" t="s">
        <v>126</v>
      </c>
      <c r="E3501" s="101" t="s">
        <v>155</v>
      </c>
      <c r="F3501" s="101" t="s">
        <v>119</v>
      </c>
      <c r="G3501" s="101" t="s">
        <v>5848</v>
      </c>
    </row>
    <row r="3502" spans="1:7">
      <c r="A3502" s="100">
        <v>3501</v>
      </c>
      <c r="B3502" s="101" t="s">
        <v>3251</v>
      </c>
      <c r="C3502" s="101" t="s">
        <v>3252</v>
      </c>
      <c r="D3502" s="101" t="s">
        <v>139</v>
      </c>
      <c r="E3502" s="101" t="s">
        <v>227</v>
      </c>
      <c r="F3502" s="101" t="s">
        <v>119</v>
      </c>
      <c r="G3502" s="101" t="s">
        <v>5848</v>
      </c>
    </row>
    <row r="3503" spans="1:7">
      <c r="A3503" s="100">
        <v>3502</v>
      </c>
      <c r="B3503" s="101" t="s">
        <v>8468</v>
      </c>
      <c r="C3503" s="101" t="s">
        <v>8469</v>
      </c>
      <c r="D3503" s="101" t="s">
        <v>165</v>
      </c>
      <c r="E3503" s="101" t="s">
        <v>1285</v>
      </c>
      <c r="F3503" s="101" t="s">
        <v>119</v>
      </c>
      <c r="G3503" s="101" t="s">
        <v>10956</v>
      </c>
    </row>
    <row r="3504" spans="1:7">
      <c r="A3504" s="100">
        <v>3503</v>
      </c>
      <c r="B3504" s="101" t="s">
        <v>8470</v>
      </c>
      <c r="C3504" s="101" t="s">
        <v>8471</v>
      </c>
      <c r="D3504" s="101" t="s">
        <v>126</v>
      </c>
      <c r="E3504" s="101" t="s">
        <v>1039</v>
      </c>
      <c r="F3504" s="101" t="s">
        <v>119</v>
      </c>
      <c r="G3504" s="101" t="s">
        <v>10956</v>
      </c>
    </row>
    <row r="3505" spans="1:7">
      <c r="A3505" s="100">
        <v>3504</v>
      </c>
      <c r="B3505" s="101" t="s">
        <v>8472</v>
      </c>
      <c r="C3505" s="101" t="s">
        <v>13028</v>
      </c>
      <c r="D3505" s="101" t="s">
        <v>151</v>
      </c>
      <c r="E3505" s="101" t="s">
        <v>1572</v>
      </c>
      <c r="F3505" s="101" t="s">
        <v>119</v>
      </c>
      <c r="G3505" s="101" t="s">
        <v>10956</v>
      </c>
    </row>
    <row r="3506" spans="1:7">
      <c r="A3506" s="100">
        <v>3505</v>
      </c>
      <c r="B3506" s="101" t="s">
        <v>11389</v>
      </c>
      <c r="C3506" s="101" t="s">
        <v>13029</v>
      </c>
      <c r="D3506" s="101" t="s">
        <v>139</v>
      </c>
      <c r="E3506" s="101" t="s">
        <v>439</v>
      </c>
      <c r="F3506" s="101" t="s">
        <v>119</v>
      </c>
      <c r="G3506" s="101" t="s">
        <v>11834</v>
      </c>
    </row>
    <row r="3507" spans="1:7">
      <c r="A3507" s="100">
        <v>3506</v>
      </c>
      <c r="B3507" s="101" t="s">
        <v>8473</v>
      </c>
      <c r="C3507" s="101" t="s">
        <v>8474</v>
      </c>
      <c r="D3507" s="101" t="s">
        <v>139</v>
      </c>
      <c r="E3507" s="101" t="s">
        <v>1076</v>
      </c>
      <c r="F3507" s="101" t="s">
        <v>119</v>
      </c>
      <c r="G3507" s="101" t="s">
        <v>10956</v>
      </c>
    </row>
    <row r="3508" spans="1:7">
      <c r="A3508" s="100">
        <v>3507</v>
      </c>
      <c r="B3508" s="101" t="s">
        <v>13030</v>
      </c>
      <c r="C3508" s="101" t="s">
        <v>13031</v>
      </c>
      <c r="D3508" s="101" t="s">
        <v>126</v>
      </c>
      <c r="E3508" s="101" t="s">
        <v>155</v>
      </c>
      <c r="F3508" s="101" t="s">
        <v>188</v>
      </c>
      <c r="G3508" s="101" t="s">
        <v>5848</v>
      </c>
    </row>
    <row r="3509" spans="1:7">
      <c r="A3509" s="100">
        <v>3508</v>
      </c>
      <c r="B3509" s="101" t="s">
        <v>13032</v>
      </c>
      <c r="C3509" s="101" t="s">
        <v>13033</v>
      </c>
      <c r="D3509" s="101" t="s">
        <v>139</v>
      </c>
      <c r="E3509" s="101" t="s">
        <v>227</v>
      </c>
      <c r="F3509" s="101" t="s">
        <v>119</v>
      </c>
      <c r="G3509" s="101" t="s">
        <v>5848</v>
      </c>
    </row>
    <row r="3510" spans="1:7">
      <c r="A3510" s="100">
        <v>3509</v>
      </c>
      <c r="B3510" s="101" t="s">
        <v>8475</v>
      </c>
      <c r="C3510" s="101" t="s">
        <v>8476</v>
      </c>
      <c r="D3510" s="101" t="s">
        <v>117</v>
      </c>
      <c r="E3510" s="101" t="s">
        <v>1341</v>
      </c>
      <c r="F3510" s="101" t="s">
        <v>119</v>
      </c>
      <c r="G3510" s="101" t="s">
        <v>10956</v>
      </c>
    </row>
    <row r="3511" spans="1:7">
      <c r="A3511" s="100">
        <v>3510</v>
      </c>
      <c r="B3511" s="101" t="s">
        <v>8477</v>
      </c>
      <c r="C3511" s="101" t="s">
        <v>8478</v>
      </c>
      <c r="D3511" s="101" t="s">
        <v>126</v>
      </c>
      <c r="E3511" s="101" t="s">
        <v>330</v>
      </c>
      <c r="F3511" s="101" t="s">
        <v>119</v>
      </c>
      <c r="G3511" s="101" t="s">
        <v>10956</v>
      </c>
    </row>
    <row r="3512" spans="1:7">
      <c r="A3512" s="100">
        <v>3511</v>
      </c>
      <c r="B3512" s="101" t="s">
        <v>8479</v>
      </c>
      <c r="C3512" s="101" t="s">
        <v>8480</v>
      </c>
      <c r="D3512" s="101" t="s">
        <v>143</v>
      </c>
      <c r="E3512" s="101" t="s">
        <v>1684</v>
      </c>
      <c r="F3512" s="101" t="s">
        <v>119</v>
      </c>
      <c r="G3512" s="101" t="s">
        <v>10956</v>
      </c>
    </row>
    <row r="3513" spans="1:7">
      <c r="A3513" s="100">
        <v>3512</v>
      </c>
      <c r="B3513" s="101" t="s">
        <v>3253</v>
      </c>
      <c r="C3513" s="101" t="s">
        <v>3254</v>
      </c>
      <c r="D3513" s="101" t="s">
        <v>139</v>
      </c>
      <c r="E3513" s="101" t="s">
        <v>140</v>
      </c>
      <c r="F3513" s="101" t="s">
        <v>119</v>
      </c>
      <c r="G3513" s="101" t="s">
        <v>5848</v>
      </c>
    </row>
    <row r="3514" spans="1:7">
      <c r="A3514" s="100">
        <v>3513</v>
      </c>
      <c r="B3514" s="101" t="s">
        <v>11390</v>
      </c>
      <c r="C3514" s="101" t="s">
        <v>11391</v>
      </c>
      <c r="D3514" s="101" t="s">
        <v>117</v>
      </c>
      <c r="E3514" s="101" t="s">
        <v>118</v>
      </c>
      <c r="F3514" s="101" t="s">
        <v>119</v>
      </c>
      <c r="G3514" s="101" t="s">
        <v>11834</v>
      </c>
    </row>
    <row r="3515" spans="1:7">
      <c r="A3515" s="100">
        <v>3514</v>
      </c>
      <c r="B3515" s="101" t="s">
        <v>8481</v>
      </c>
      <c r="C3515" s="101" t="s">
        <v>8482</v>
      </c>
      <c r="D3515" s="101" t="s">
        <v>139</v>
      </c>
      <c r="E3515" s="101" t="s">
        <v>1020</v>
      </c>
      <c r="F3515" s="101" t="s">
        <v>119</v>
      </c>
      <c r="G3515" s="101" t="s">
        <v>10956</v>
      </c>
    </row>
    <row r="3516" spans="1:7">
      <c r="A3516" s="100">
        <v>3515</v>
      </c>
      <c r="B3516" s="101" t="s">
        <v>8483</v>
      </c>
      <c r="C3516" s="101" t="s">
        <v>8484</v>
      </c>
      <c r="D3516" s="101" t="s">
        <v>139</v>
      </c>
      <c r="E3516" s="101" t="s">
        <v>1076</v>
      </c>
      <c r="F3516" s="101" t="s">
        <v>119</v>
      </c>
      <c r="G3516" s="101" t="s">
        <v>10956</v>
      </c>
    </row>
    <row r="3517" spans="1:7">
      <c r="A3517" s="100">
        <v>3516</v>
      </c>
      <c r="B3517" s="101" t="s">
        <v>3255</v>
      </c>
      <c r="C3517" s="101" t="s">
        <v>3256</v>
      </c>
      <c r="D3517" s="101" t="s">
        <v>139</v>
      </c>
      <c r="E3517" s="101" t="s">
        <v>185</v>
      </c>
      <c r="F3517" s="101" t="s">
        <v>119</v>
      </c>
      <c r="G3517" s="101" t="s">
        <v>5848</v>
      </c>
    </row>
    <row r="3518" spans="1:7">
      <c r="A3518" s="100">
        <v>3517</v>
      </c>
      <c r="B3518" s="101" t="s">
        <v>8485</v>
      </c>
      <c r="C3518" s="101" t="s">
        <v>8486</v>
      </c>
      <c r="D3518" s="101" t="s">
        <v>151</v>
      </c>
      <c r="E3518" s="101" t="s">
        <v>340</v>
      </c>
      <c r="F3518" s="101" t="s">
        <v>136</v>
      </c>
      <c r="G3518" s="101" t="s">
        <v>10956</v>
      </c>
    </row>
    <row r="3519" spans="1:7">
      <c r="A3519" s="100">
        <v>3518</v>
      </c>
      <c r="B3519" s="101" t="s">
        <v>13034</v>
      </c>
      <c r="C3519" s="101" t="s">
        <v>13035</v>
      </c>
      <c r="D3519" s="101" t="s">
        <v>139</v>
      </c>
      <c r="E3519" s="101" t="s">
        <v>227</v>
      </c>
      <c r="F3519" s="101" t="s">
        <v>119</v>
      </c>
      <c r="G3519" s="101" t="s">
        <v>5848</v>
      </c>
    </row>
    <row r="3520" spans="1:7">
      <c r="A3520" s="100">
        <v>3519</v>
      </c>
      <c r="B3520" s="101" t="s">
        <v>13036</v>
      </c>
      <c r="C3520" s="101" t="s">
        <v>13037</v>
      </c>
      <c r="D3520" s="101" t="s">
        <v>139</v>
      </c>
      <c r="E3520" s="101" t="s">
        <v>227</v>
      </c>
      <c r="F3520" s="101" t="s">
        <v>119</v>
      </c>
      <c r="G3520" s="101" t="s">
        <v>5848</v>
      </c>
    </row>
    <row r="3521" spans="1:7">
      <c r="A3521" s="100">
        <v>3520</v>
      </c>
      <c r="B3521" s="101" t="s">
        <v>8487</v>
      </c>
      <c r="C3521" s="101" t="s">
        <v>8488</v>
      </c>
      <c r="D3521" s="101" t="s">
        <v>126</v>
      </c>
      <c r="E3521" s="101" t="s">
        <v>888</v>
      </c>
      <c r="F3521" s="101" t="s">
        <v>119</v>
      </c>
      <c r="G3521" s="101" t="s">
        <v>10956</v>
      </c>
    </row>
    <row r="3522" spans="1:7">
      <c r="A3522" s="100">
        <v>3521</v>
      </c>
      <c r="B3522" s="101" t="s">
        <v>13038</v>
      </c>
      <c r="C3522" s="101" t="s">
        <v>13039</v>
      </c>
      <c r="D3522" s="101" t="s">
        <v>151</v>
      </c>
      <c r="E3522" s="101" t="s">
        <v>789</v>
      </c>
      <c r="F3522" s="101" t="s">
        <v>119</v>
      </c>
      <c r="G3522" s="101" t="s">
        <v>11834</v>
      </c>
    </row>
    <row r="3523" spans="1:7">
      <c r="A3523" s="100">
        <v>3522</v>
      </c>
      <c r="B3523" s="101" t="s">
        <v>8489</v>
      </c>
      <c r="C3523" s="101" t="s">
        <v>13040</v>
      </c>
      <c r="D3523" s="101" t="s">
        <v>126</v>
      </c>
      <c r="E3523" s="101" t="s">
        <v>1526</v>
      </c>
      <c r="F3523" s="101" t="s">
        <v>119</v>
      </c>
      <c r="G3523" s="101" t="s">
        <v>10956</v>
      </c>
    </row>
    <row r="3524" spans="1:7">
      <c r="A3524" s="100">
        <v>3523</v>
      </c>
      <c r="B3524" s="101" t="s">
        <v>8490</v>
      </c>
      <c r="C3524" s="101" t="s">
        <v>8491</v>
      </c>
      <c r="D3524" s="101" t="s">
        <v>165</v>
      </c>
      <c r="E3524" s="101" t="s">
        <v>8228</v>
      </c>
      <c r="F3524" s="101" t="s">
        <v>119</v>
      </c>
      <c r="G3524" s="101" t="s">
        <v>10956</v>
      </c>
    </row>
    <row r="3525" spans="1:7">
      <c r="A3525" s="100">
        <v>3524</v>
      </c>
      <c r="B3525" s="101" t="s">
        <v>3257</v>
      </c>
      <c r="C3525" s="101" t="s">
        <v>3258</v>
      </c>
      <c r="D3525" s="101" t="s">
        <v>126</v>
      </c>
      <c r="E3525" s="101" t="s">
        <v>393</v>
      </c>
      <c r="F3525" s="101" t="s">
        <v>119</v>
      </c>
      <c r="G3525" s="101" t="s">
        <v>5848</v>
      </c>
    </row>
    <row r="3526" spans="1:7">
      <c r="A3526" s="100">
        <v>3525</v>
      </c>
      <c r="B3526" s="101" t="s">
        <v>11392</v>
      </c>
      <c r="C3526" s="101" t="s">
        <v>11393</v>
      </c>
      <c r="D3526" s="101" t="s">
        <v>165</v>
      </c>
      <c r="E3526" s="101" t="s">
        <v>285</v>
      </c>
      <c r="F3526" s="101" t="s">
        <v>119</v>
      </c>
      <c r="G3526" s="101" t="s">
        <v>11834</v>
      </c>
    </row>
    <row r="3527" spans="1:7">
      <c r="A3527" s="100">
        <v>3526</v>
      </c>
      <c r="B3527" s="101" t="s">
        <v>3259</v>
      </c>
      <c r="C3527" s="101" t="s">
        <v>3260</v>
      </c>
      <c r="D3527" s="101" t="s">
        <v>139</v>
      </c>
      <c r="E3527" s="101" t="s">
        <v>273</v>
      </c>
      <c r="F3527" s="101" t="s">
        <v>119</v>
      </c>
      <c r="G3527" s="101" t="s">
        <v>5848</v>
      </c>
    </row>
    <row r="3528" spans="1:7">
      <c r="A3528" s="100">
        <v>3527</v>
      </c>
      <c r="B3528" s="101" t="s">
        <v>8492</v>
      </c>
      <c r="C3528" s="101" t="s">
        <v>8493</v>
      </c>
      <c r="D3528" s="101" t="s">
        <v>117</v>
      </c>
      <c r="E3528" s="101" t="s">
        <v>1181</v>
      </c>
      <c r="F3528" s="101" t="s">
        <v>119</v>
      </c>
      <c r="G3528" s="101" t="s">
        <v>10956</v>
      </c>
    </row>
    <row r="3529" spans="1:7">
      <c r="A3529" s="100">
        <v>3528</v>
      </c>
      <c r="B3529" s="101" t="s">
        <v>8494</v>
      </c>
      <c r="C3529" s="101" t="s">
        <v>8495</v>
      </c>
      <c r="D3529" s="101" t="s">
        <v>117</v>
      </c>
      <c r="E3529" s="101" t="s">
        <v>118</v>
      </c>
      <c r="F3529" s="101" t="s">
        <v>119</v>
      </c>
      <c r="G3529" s="101" t="s">
        <v>10956</v>
      </c>
    </row>
    <row r="3530" spans="1:7">
      <c r="A3530" s="100">
        <v>3529</v>
      </c>
      <c r="B3530" s="101" t="s">
        <v>8496</v>
      </c>
      <c r="C3530" s="101" t="s">
        <v>8497</v>
      </c>
      <c r="D3530" s="101" t="s">
        <v>151</v>
      </c>
      <c r="E3530" s="101" t="s">
        <v>789</v>
      </c>
      <c r="F3530" s="101" t="s">
        <v>119</v>
      </c>
      <c r="G3530" s="101" t="s">
        <v>10956</v>
      </c>
    </row>
    <row r="3531" spans="1:7">
      <c r="A3531" s="100">
        <v>3530</v>
      </c>
      <c r="B3531" s="101" t="s">
        <v>3261</v>
      </c>
      <c r="C3531" s="101" t="s">
        <v>13041</v>
      </c>
      <c r="D3531" s="101" t="s">
        <v>139</v>
      </c>
      <c r="E3531" s="101" t="s">
        <v>227</v>
      </c>
      <c r="F3531" s="101" t="s">
        <v>119</v>
      </c>
      <c r="G3531" s="101" t="s">
        <v>5848</v>
      </c>
    </row>
    <row r="3532" spans="1:7">
      <c r="A3532" s="100">
        <v>3531</v>
      </c>
      <c r="B3532" s="101" t="s">
        <v>3262</v>
      </c>
      <c r="C3532" s="101" t="s">
        <v>3263</v>
      </c>
      <c r="D3532" s="101" t="s">
        <v>139</v>
      </c>
      <c r="E3532" s="101" t="s">
        <v>439</v>
      </c>
      <c r="F3532" s="101" t="s">
        <v>119</v>
      </c>
      <c r="G3532" s="101" t="s">
        <v>5848</v>
      </c>
    </row>
    <row r="3533" spans="1:7">
      <c r="A3533" s="100">
        <v>3532</v>
      </c>
      <c r="B3533" s="101" t="s">
        <v>3264</v>
      </c>
      <c r="C3533" s="101" t="s">
        <v>13042</v>
      </c>
      <c r="D3533" s="101" t="s">
        <v>117</v>
      </c>
      <c r="E3533" s="101" t="s">
        <v>214</v>
      </c>
      <c r="F3533" s="101" t="s">
        <v>188</v>
      </c>
      <c r="G3533" s="101" t="s">
        <v>5848</v>
      </c>
    </row>
    <row r="3534" spans="1:7">
      <c r="A3534" s="100">
        <v>3533</v>
      </c>
      <c r="B3534" s="101" t="s">
        <v>3265</v>
      </c>
      <c r="C3534" s="101" t="s">
        <v>3266</v>
      </c>
      <c r="D3534" s="101" t="s">
        <v>122</v>
      </c>
      <c r="E3534" s="101" t="s">
        <v>350</v>
      </c>
      <c r="F3534" s="101" t="s">
        <v>119</v>
      </c>
      <c r="G3534" s="101" t="s">
        <v>5848</v>
      </c>
    </row>
    <row r="3535" spans="1:7">
      <c r="A3535" s="100">
        <v>3534</v>
      </c>
      <c r="B3535" s="101" t="s">
        <v>3267</v>
      </c>
      <c r="C3535" s="101" t="s">
        <v>3268</v>
      </c>
      <c r="D3535" s="101" t="s">
        <v>126</v>
      </c>
      <c r="E3535" s="101" t="s">
        <v>459</v>
      </c>
      <c r="F3535" s="101" t="s">
        <v>119</v>
      </c>
      <c r="G3535" s="101" t="s">
        <v>5848</v>
      </c>
    </row>
    <row r="3536" spans="1:7">
      <c r="A3536" s="100">
        <v>3535</v>
      </c>
      <c r="B3536" s="101" t="s">
        <v>8498</v>
      </c>
      <c r="C3536" s="101" t="s">
        <v>8499</v>
      </c>
      <c r="D3536" s="101" t="s">
        <v>143</v>
      </c>
      <c r="E3536" s="101" t="s">
        <v>3530</v>
      </c>
      <c r="F3536" s="101" t="s">
        <v>119</v>
      </c>
      <c r="G3536" s="101" t="s">
        <v>10956</v>
      </c>
    </row>
    <row r="3537" spans="1:7">
      <c r="A3537" s="100">
        <v>3536</v>
      </c>
      <c r="B3537" s="101" t="s">
        <v>13043</v>
      </c>
      <c r="C3537" s="101" t="s">
        <v>13044</v>
      </c>
      <c r="D3537" s="101" t="s">
        <v>151</v>
      </c>
      <c r="E3537" s="101" t="s">
        <v>371</v>
      </c>
      <c r="F3537" s="101" t="s">
        <v>119</v>
      </c>
      <c r="G3537" s="101" t="s">
        <v>5848</v>
      </c>
    </row>
    <row r="3538" spans="1:7">
      <c r="A3538" s="100">
        <v>3537</v>
      </c>
      <c r="B3538" s="101" t="s">
        <v>8500</v>
      </c>
      <c r="C3538" s="101" t="s">
        <v>8501</v>
      </c>
      <c r="D3538" s="101" t="s">
        <v>117</v>
      </c>
      <c r="E3538" s="101" t="s">
        <v>398</v>
      </c>
      <c r="F3538" s="101" t="s">
        <v>119</v>
      </c>
      <c r="G3538" s="101" t="s">
        <v>10956</v>
      </c>
    </row>
    <row r="3539" spans="1:7">
      <c r="A3539" s="100">
        <v>3538</v>
      </c>
      <c r="B3539" s="101" t="s">
        <v>8502</v>
      </c>
      <c r="C3539" s="101" t="s">
        <v>8503</v>
      </c>
      <c r="D3539" s="101" t="s">
        <v>143</v>
      </c>
      <c r="E3539" s="101" t="s">
        <v>659</v>
      </c>
      <c r="F3539" s="101" t="s">
        <v>119</v>
      </c>
      <c r="G3539" s="101" t="s">
        <v>10956</v>
      </c>
    </row>
    <row r="3540" spans="1:7">
      <c r="A3540" s="100">
        <v>3539</v>
      </c>
      <c r="B3540" s="101" t="s">
        <v>8504</v>
      </c>
      <c r="C3540" s="101" t="s">
        <v>8505</v>
      </c>
      <c r="D3540" s="101" t="s">
        <v>117</v>
      </c>
      <c r="E3540" s="101" t="s">
        <v>5888</v>
      </c>
      <c r="F3540" s="101" t="s">
        <v>119</v>
      </c>
      <c r="G3540" s="101" t="s">
        <v>10956</v>
      </c>
    </row>
    <row r="3541" spans="1:7">
      <c r="A3541" s="100">
        <v>3540</v>
      </c>
      <c r="B3541" s="101" t="s">
        <v>13045</v>
      </c>
      <c r="C3541" s="101" t="s">
        <v>13046</v>
      </c>
      <c r="D3541" s="101" t="s">
        <v>117</v>
      </c>
      <c r="E3541" s="101" t="s">
        <v>3653</v>
      </c>
      <c r="F3541" s="101" t="s">
        <v>119</v>
      </c>
      <c r="G3541" s="101" t="s">
        <v>10956</v>
      </c>
    </row>
    <row r="3542" spans="1:7">
      <c r="A3542" s="100">
        <v>3541</v>
      </c>
      <c r="B3542" s="101" t="s">
        <v>3269</v>
      </c>
      <c r="C3542" s="101" t="s">
        <v>3270</v>
      </c>
      <c r="D3542" s="101" t="s">
        <v>126</v>
      </c>
      <c r="E3542" s="101" t="s">
        <v>298</v>
      </c>
      <c r="F3542" s="101" t="s">
        <v>119</v>
      </c>
      <c r="G3542" s="101" t="s">
        <v>5848</v>
      </c>
    </row>
    <row r="3543" spans="1:7">
      <c r="A3543" s="100">
        <v>3542</v>
      </c>
      <c r="B3543" s="101" t="s">
        <v>87</v>
      </c>
      <c r="C3543" s="101" t="s">
        <v>3271</v>
      </c>
      <c r="D3543" s="101" t="s">
        <v>151</v>
      </c>
      <c r="E3543" s="101" t="s">
        <v>571</v>
      </c>
      <c r="F3543" s="101" t="s">
        <v>119</v>
      </c>
      <c r="G3543" s="101" t="s">
        <v>5848</v>
      </c>
    </row>
    <row r="3544" spans="1:7">
      <c r="A3544" s="100">
        <v>3543</v>
      </c>
      <c r="B3544" s="101" t="s">
        <v>8506</v>
      </c>
      <c r="C3544" s="101" t="s">
        <v>8507</v>
      </c>
      <c r="D3544" s="101" t="s">
        <v>139</v>
      </c>
      <c r="E3544" s="101" t="s">
        <v>1020</v>
      </c>
      <c r="F3544" s="101" t="s">
        <v>119</v>
      </c>
      <c r="G3544" s="101" t="s">
        <v>10956</v>
      </c>
    </row>
    <row r="3545" spans="1:7">
      <c r="A3545" s="100">
        <v>3544</v>
      </c>
      <c r="B3545" s="101" t="s">
        <v>11394</v>
      </c>
      <c r="C3545" s="101" t="s">
        <v>11395</v>
      </c>
      <c r="D3545" s="101" t="s">
        <v>122</v>
      </c>
      <c r="E3545" s="101" t="s">
        <v>436</v>
      </c>
      <c r="F3545" s="101" t="s">
        <v>119</v>
      </c>
      <c r="G3545" s="101" t="s">
        <v>11834</v>
      </c>
    </row>
    <row r="3546" spans="1:7">
      <c r="A3546" s="100">
        <v>3545</v>
      </c>
      <c r="B3546" s="101" t="s">
        <v>3272</v>
      </c>
      <c r="C3546" s="101" t="s">
        <v>3273</v>
      </c>
      <c r="D3546" s="101" t="s">
        <v>143</v>
      </c>
      <c r="E3546" s="101" t="s">
        <v>728</v>
      </c>
      <c r="F3546" s="101" t="s">
        <v>119</v>
      </c>
      <c r="G3546" s="101" t="s">
        <v>5848</v>
      </c>
    </row>
    <row r="3547" spans="1:7">
      <c r="A3547" s="100">
        <v>3546</v>
      </c>
      <c r="B3547" s="101" t="s">
        <v>3274</v>
      </c>
      <c r="C3547" s="101" t="s">
        <v>3275</v>
      </c>
      <c r="D3547" s="101" t="s">
        <v>139</v>
      </c>
      <c r="E3547" s="101" t="s">
        <v>185</v>
      </c>
      <c r="F3547" s="101" t="s">
        <v>119</v>
      </c>
      <c r="G3547" s="101" t="s">
        <v>5848</v>
      </c>
    </row>
    <row r="3548" spans="1:7">
      <c r="A3548" s="100">
        <v>3547</v>
      </c>
      <c r="B3548" s="101" t="s">
        <v>3276</v>
      </c>
      <c r="C3548" s="101" t="s">
        <v>3277</v>
      </c>
      <c r="D3548" s="101" t="s">
        <v>151</v>
      </c>
      <c r="E3548" s="101" t="s">
        <v>2500</v>
      </c>
      <c r="F3548" s="101" t="s">
        <v>119</v>
      </c>
      <c r="G3548" s="101" t="s">
        <v>5848</v>
      </c>
    </row>
    <row r="3549" spans="1:7">
      <c r="A3549" s="100">
        <v>3548</v>
      </c>
      <c r="B3549" s="101" t="s">
        <v>3278</v>
      </c>
      <c r="C3549" s="101" t="s">
        <v>3279</v>
      </c>
      <c r="D3549" s="101" t="s">
        <v>139</v>
      </c>
      <c r="E3549" s="101" t="s">
        <v>237</v>
      </c>
      <c r="F3549" s="101" t="s">
        <v>188</v>
      </c>
      <c r="G3549" s="101" t="s">
        <v>5848</v>
      </c>
    </row>
    <row r="3550" spans="1:7">
      <c r="A3550" s="100">
        <v>3549</v>
      </c>
      <c r="B3550" s="101" t="s">
        <v>3280</v>
      </c>
      <c r="C3550" s="101" t="s">
        <v>3281</v>
      </c>
      <c r="D3550" s="101" t="s">
        <v>126</v>
      </c>
      <c r="E3550" s="101" t="s">
        <v>127</v>
      </c>
      <c r="F3550" s="101" t="s">
        <v>341</v>
      </c>
      <c r="G3550" s="101" t="s">
        <v>5848</v>
      </c>
    </row>
    <row r="3551" spans="1:7">
      <c r="A3551" s="100">
        <v>3550</v>
      </c>
      <c r="B3551" s="101" t="s">
        <v>3282</v>
      </c>
      <c r="C3551" s="101" t="s">
        <v>3283</v>
      </c>
      <c r="D3551" s="101" t="s">
        <v>117</v>
      </c>
      <c r="E3551" s="101" t="s">
        <v>1341</v>
      </c>
      <c r="F3551" s="101" t="s">
        <v>1063</v>
      </c>
      <c r="G3551" s="101" t="s">
        <v>5848</v>
      </c>
    </row>
    <row r="3552" spans="1:7">
      <c r="A3552" s="100">
        <v>3551</v>
      </c>
      <c r="B3552" s="101" t="s">
        <v>8508</v>
      </c>
      <c r="C3552" s="101" t="s">
        <v>8509</v>
      </c>
      <c r="D3552" s="101" t="s">
        <v>143</v>
      </c>
      <c r="E3552" s="101" t="s">
        <v>144</v>
      </c>
      <c r="F3552" s="101" t="s">
        <v>119</v>
      </c>
      <c r="G3552" s="101" t="s">
        <v>10956</v>
      </c>
    </row>
    <row r="3553" spans="1:7">
      <c r="A3553" s="100">
        <v>3552</v>
      </c>
      <c r="B3553" s="101" t="s">
        <v>3284</v>
      </c>
      <c r="C3553" s="101" t="s">
        <v>3285</v>
      </c>
      <c r="D3553" s="101" t="s">
        <v>234</v>
      </c>
      <c r="E3553" s="101" t="s">
        <v>280</v>
      </c>
      <c r="F3553" s="101" t="s">
        <v>119</v>
      </c>
      <c r="G3553" s="101" t="s">
        <v>5848</v>
      </c>
    </row>
    <row r="3554" spans="1:7">
      <c r="A3554" s="100">
        <v>3553</v>
      </c>
      <c r="B3554" s="101" t="s">
        <v>8510</v>
      </c>
      <c r="C3554" s="101" t="s">
        <v>8511</v>
      </c>
      <c r="D3554" s="101" t="s">
        <v>122</v>
      </c>
      <c r="E3554" s="101" t="s">
        <v>135</v>
      </c>
      <c r="F3554" s="101" t="s">
        <v>119</v>
      </c>
      <c r="G3554" s="101" t="s">
        <v>10956</v>
      </c>
    </row>
    <row r="3555" spans="1:7">
      <c r="A3555" s="100">
        <v>3554</v>
      </c>
      <c r="B3555" s="101" t="s">
        <v>3286</v>
      </c>
      <c r="C3555" s="101" t="s">
        <v>3287</v>
      </c>
      <c r="D3555" s="101" t="s">
        <v>126</v>
      </c>
      <c r="E3555" s="101" t="s">
        <v>1205</v>
      </c>
      <c r="F3555" s="101" t="s">
        <v>136</v>
      </c>
      <c r="G3555" s="101" t="s">
        <v>5848</v>
      </c>
    </row>
    <row r="3556" spans="1:7">
      <c r="A3556" s="100">
        <v>3555</v>
      </c>
      <c r="B3556" s="101" t="s">
        <v>3288</v>
      </c>
      <c r="C3556" s="101" t="s">
        <v>13047</v>
      </c>
      <c r="D3556" s="101" t="s">
        <v>139</v>
      </c>
      <c r="E3556" s="101" t="s">
        <v>439</v>
      </c>
      <c r="F3556" s="101" t="s">
        <v>119</v>
      </c>
      <c r="G3556" s="101" t="s">
        <v>5848</v>
      </c>
    </row>
    <row r="3557" spans="1:7">
      <c r="A3557" s="100">
        <v>3556</v>
      </c>
      <c r="B3557" s="101" t="s">
        <v>11396</v>
      </c>
      <c r="C3557" s="101" t="s">
        <v>11397</v>
      </c>
      <c r="D3557" s="101" t="s">
        <v>117</v>
      </c>
      <c r="E3557" s="101" t="s">
        <v>118</v>
      </c>
      <c r="F3557" s="101" t="s">
        <v>119</v>
      </c>
      <c r="G3557" s="101" t="s">
        <v>11834</v>
      </c>
    </row>
    <row r="3558" spans="1:7">
      <c r="A3558" s="100">
        <v>3557</v>
      </c>
      <c r="B3558" s="101" t="s">
        <v>8512</v>
      </c>
      <c r="C3558" s="101" t="s">
        <v>8513</v>
      </c>
      <c r="D3558" s="101" t="s">
        <v>165</v>
      </c>
      <c r="E3558" s="101" t="s">
        <v>417</v>
      </c>
      <c r="F3558" s="101" t="s">
        <v>119</v>
      </c>
      <c r="G3558" s="101" t="s">
        <v>10956</v>
      </c>
    </row>
    <row r="3559" spans="1:7">
      <c r="A3559" s="100">
        <v>3558</v>
      </c>
      <c r="B3559" s="101" t="s">
        <v>3289</v>
      </c>
      <c r="C3559" s="101" t="s">
        <v>3290</v>
      </c>
      <c r="D3559" s="101" t="s">
        <v>165</v>
      </c>
      <c r="E3559" s="101" t="s">
        <v>324</v>
      </c>
      <c r="F3559" s="101" t="s">
        <v>119</v>
      </c>
      <c r="G3559" s="101" t="s">
        <v>5848</v>
      </c>
    </row>
    <row r="3560" spans="1:7">
      <c r="A3560" s="100">
        <v>3559</v>
      </c>
      <c r="B3560" s="101" t="s">
        <v>13048</v>
      </c>
      <c r="C3560" s="101" t="s">
        <v>13049</v>
      </c>
      <c r="D3560" s="101" t="s">
        <v>139</v>
      </c>
      <c r="E3560" s="101" t="s">
        <v>227</v>
      </c>
      <c r="F3560" s="101" t="s">
        <v>119</v>
      </c>
      <c r="G3560" s="101" t="s">
        <v>5848</v>
      </c>
    </row>
    <row r="3561" spans="1:7">
      <c r="A3561" s="100">
        <v>3560</v>
      </c>
      <c r="B3561" s="101" t="s">
        <v>8514</v>
      </c>
      <c r="C3561" s="101" t="s">
        <v>8515</v>
      </c>
      <c r="D3561" s="101" t="s">
        <v>165</v>
      </c>
      <c r="E3561" s="101" t="s">
        <v>1097</v>
      </c>
      <c r="F3561" s="101" t="s">
        <v>119</v>
      </c>
      <c r="G3561" s="101" t="s">
        <v>10956</v>
      </c>
    </row>
    <row r="3562" spans="1:7">
      <c r="A3562" s="100">
        <v>3561</v>
      </c>
      <c r="B3562" s="101" t="s">
        <v>3291</v>
      </c>
      <c r="C3562" s="101" t="s">
        <v>3292</v>
      </c>
      <c r="D3562" s="101" t="s">
        <v>139</v>
      </c>
      <c r="E3562" s="101" t="s">
        <v>308</v>
      </c>
      <c r="F3562" s="101" t="s">
        <v>119</v>
      </c>
      <c r="G3562" s="101" t="s">
        <v>5848</v>
      </c>
    </row>
    <row r="3563" spans="1:7">
      <c r="A3563" s="100">
        <v>3562</v>
      </c>
      <c r="B3563" s="101" t="s">
        <v>11398</v>
      </c>
      <c r="C3563" s="101" t="s">
        <v>11399</v>
      </c>
      <c r="D3563" s="101" t="s">
        <v>139</v>
      </c>
      <c r="E3563" s="101" t="s">
        <v>354</v>
      </c>
      <c r="F3563" s="101" t="s">
        <v>119</v>
      </c>
      <c r="G3563" s="101" t="s">
        <v>11834</v>
      </c>
    </row>
    <row r="3564" spans="1:7">
      <c r="A3564" s="100">
        <v>3563</v>
      </c>
      <c r="B3564" s="101" t="s">
        <v>8516</v>
      </c>
      <c r="C3564" s="101" t="s">
        <v>8517</v>
      </c>
      <c r="D3564" s="101" t="s">
        <v>165</v>
      </c>
      <c r="E3564" s="101" t="s">
        <v>417</v>
      </c>
      <c r="F3564" s="101" t="s">
        <v>119</v>
      </c>
      <c r="G3564" s="101" t="s">
        <v>10956</v>
      </c>
    </row>
    <row r="3565" spans="1:7">
      <c r="A3565" s="100">
        <v>3564</v>
      </c>
      <c r="B3565" s="101" t="s">
        <v>3293</v>
      </c>
      <c r="C3565" s="101" t="s">
        <v>13050</v>
      </c>
      <c r="D3565" s="101" t="s">
        <v>151</v>
      </c>
      <c r="E3565" s="101" t="s">
        <v>3294</v>
      </c>
      <c r="F3565" s="101" t="s">
        <v>119</v>
      </c>
      <c r="G3565" s="101" t="s">
        <v>5848</v>
      </c>
    </row>
    <row r="3566" spans="1:7">
      <c r="A3566" s="100">
        <v>3565</v>
      </c>
      <c r="B3566" s="101" t="s">
        <v>8518</v>
      </c>
      <c r="C3566" s="101" t="s">
        <v>8519</v>
      </c>
      <c r="D3566" s="101" t="s">
        <v>117</v>
      </c>
      <c r="E3566" s="101" t="s">
        <v>118</v>
      </c>
      <c r="F3566" s="101" t="s">
        <v>119</v>
      </c>
      <c r="G3566" s="101" t="s">
        <v>10956</v>
      </c>
    </row>
    <row r="3567" spans="1:7">
      <c r="A3567" s="100">
        <v>3566</v>
      </c>
      <c r="B3567" s="101" t="s">
        <v>8520</v>
      </c>
      <c r="C3567" s="101" t="s">
        <v>8521</v>
      </c>
      <c r="D3567" s="101" t="s">
        <v>126</v>
      </c>
      <c r="E3567" s="101" t="s">
        <v>836</v>
      </c>
      <c r="F3567" s="101" t="s">
        <v>119</v>
      </c>
      <c r="G3567" s="101" t="s">
        <v>10956</v>
      </c>
    </row>
    <row r="3568" spans="1:7">
      <c r="A3568" s="100">
        <v>3567</v>
      </c>
      <c r="B3568" s="101" t="s">
        <v>8522</v>
      </c>
      <c r="C3568" s="101" t="s">
        <v>8523</v>
      </c>
      <c r="D3568" s="101" t="s">
        <v>122</v>
      </c>
      <c r="E3568" s="101" t="s">
        <v>436</v>
      </c>
      <c r="F3568" s="101" t="s">
        <v>119</v>
      </c>
      <c r="G3568" s="101" t="s">
        <v>10956</v>
      </c>
    </row>
    <row r="3569" spans="1:7">
      <c r="A3569" s="100">
        <v>3568</v>
      </c>
      <c r="B3569" s="101" t="s">
        <v>8524</v>
      </c>
      <c r="C3569" s="101" t="s">
        <v>8525</v>
      </c>
      <c r="D3569" s="101" t="s">
        <v>126</v>
      </c>
      <c r="E3569" s="101" t="s">
        <v>516</v>
      </c>
      <c r="F3569" s="101" t="s">
        <v>119</v>
      </c>
      <c r="G3569" s="101" t="s">
        <v>10956</v>
      </c>
    </row>
    <row r="3570" spans="1:7">
      <c r="A3570" s="100">
        <v>3569</v>
      </c>
      <c r="B3570" s="101" t="s">
        <v>8526</v>
      </c>
      <c r="C3570" s="101" t="s">
        <v>8527</v>
      </c>
      <c r="D3570" s="101" t="s">
        <v>139</v>
      </c>
      <c r="E3570" s="101" t="s">
        <v>622</v>
      </c>
      <c r="F3570" s="101" t="s">
        <v>119</v>
      </c>
      <c r="G3570" s="101" t="s">
        <v>10956</v>
      </c>
    </row>
    <row r="3571" spans="1:7">
      <c r="A3571" s="100">
        <v>3570</v>
      </c>
      <c r="B3571" s="101" t="s">
        <v>8528</v>
      </c>
      <c r="C3571" s="101" t="s">
        <v>8529</v>
      </c>
      <c r="D3571" s="101" t="s">
        <v>117</v>
      </c>
      <c r="E3571" s="101" t="s">
        <v>2355</v>
      </c>
      <c r="F3571" s="101" t="s">
        <v>119</v>
      </c>
      <c r="G3571" s="101" t="s">
        <v>10956</v>
      </c>
    </row>
    <row r="3572" spans="1:7">
      <c r="A3572" s="100">
        <v>3571</v>
      </c>
      <c r="B3572" s="101" t="s">
        <v>13051</v>
      </c>
      <c r="C3572" s="101" t="s">
        <v>13052</v>
      </c>
      <c r="D3572" s="101" t="s">
        <v>139</v>
      </c>
      <c r="E3572" s="101" t="s">
        <v>227</v>
      </c>
      <c r="F3572" s="101" t="s">
        <v>119</v>
      </c>
      <c r="G3572" s="101" t="s">
        <v>5848</v>
      </c>
    </row>
    <row r="3573" spans="1:7">
      <c r="A3573" s="100">
        <v>3572</v>
      </c>
      <c r="B3573" s="101" t="s">
        <v>8530</v>
      </c>
      <c r="C3573" s="101" t="s">
        <v>8531</v>
      </c>
      <c r="D3573" s="101" t="s">
        <v>126</v>
      </c>
      <c r="E3573" s="101" t="s">
        <v>516</v>
      </c>
      <c r="F3573" s="101" t="s">
        <v>119</v>
      </c>
      <c r="G3573" s="101" t="s">
        <v>10956</v>
      </c>
    </row>
    <row r="3574" spans="1:7">
      <c r="A3574" s="100">
        <v>3573</v>
      </c>
      <c r="B3574" s="101" t="s">
        <v>8532</v>
      </c>
      <c r="C3574" s="101" t="s">
        <v>8533</v>
      </c>
      <c r="D3574" s="101" t="s">
        <v>122</v>
      </c>
      <c r="E3574" s="101" t="s">
        <v>2061</v>
      </c>
      <c r="F3574" s="101" t="s">
        <v>188</v>
      </c>
      <c r="G3574" s="101" t="s">
        <v>10956</v>
      </c>
    </row>
    <row r="3575" spans="1:7">
      <c r="A3575" s="100">
        <v>3574</v>
      </c>
      <c r="B3575" s="101" t="s">
        <v>3295</v>
      </c>
      <c r="C3575" s="101" t="s">
        <v>3296</v>
      </c>
      <c r="D3575" s="101" t="s">
        <v>151</v>
      </c>
      <c r="E3575" s="101" t="s">
        <v>1271</v>
      </c>
      <c r="F3575" s="101" t="s">
        <v>119</v>
      </c>
      <c r="G3575" s="101" t="s">
        <v>5848</v>
      </c>
    </row>
    <row r="3576" spans="1:7">
      <c r="A3576" s="100">
        <v>3575</v>
      </c>
      <c r="B3576" s="101" t="s">
        <v>8534</v>
      </c>
      <c r="C3576" s="101" t="s">
        <v>8535</v>
      </c>
      <c r="D3576" s="101" t="s">
        <v>139</v>
      </c>
      <c r="E3576" s="101" t="s">
        <v>996</v>
      </c>
      <c r="F3576" s="101" t="s">
        <v>119</v>
      </c>
      <c r="G3576" s="101" t="s">
        <v>10956</v>
      </c>
    </row>
    <row r="3577" spans="1:7">
      <c r="A3577" s="100">
        <v>3576</v>
      </c>
      <c r="B3577" s="101" t="s">
        <v>8536</v>
      </c>
      <c r="C3577" s="101" t="s">
        <v>8537</v>
      </c>
      <c r="D3577" s="101" t="s">
        <v>126</v>
      </c>
      <c r="E3577" s="101" t="s">
        <v>2400</v>
      </c>
      <c r="F3577" s="101" t="s">
        <v>119</v>
      </c>
      <c r="G3577" s="101" t="s">
        <v>10956</v>
      </c>
    </row>
    <row r="3578" spans="1:7">
      <c r="A3578" s="100">
        <v>3577</v>
      </c>
      <c r="B3578" s="101" t="s">
        <v>3297</v>
      </c>
      <c r="C3578" s="101" t="s">
        <v>13053</v>
      </c>
      <c r="D3578" s="101" t="s">
        <v>126</v>
      </c>
      <c r="E3578" s="101" t="s">
        <v>2515</v>
      </c>
      <c r="F3578" s="101" t="s">
        <v>119</v>
      </c>
      <c r="G3578" s="101" t="s">
        <v>5848</v>
      </c>
    </row>
    <row r="3579" spans="1:7">
      <c r="A3579" s="100">
        <v>3578</v>
      </c>
      <c r="B3579" s="101" t="s">
        <v>13054</v>
      </c>
      <c r="C3579" s="101" t="s">
        <v>13055</v>
      </c>
      <c r="D3579" s="101" t="s">
        <v>122</v>
      </c>
      <c r="E3579" s="101" t="s">
        <v>191</v>
      </c>
      <c r="F3579" s="101" t="s">
        <v>119</v>
      </c>
      <c r="G3579" s="101" t="s">
        <v>10956</v>
      </c>
    </row>
    <row r="3580" spans="1:7">
      <c r="A3580" s="100">
        <v>3579</v>
      </c>
      <c r="B3580" s="101" t="s">
        <v>3298</v>
      </c>
      <c r="C3580" s="101" t="s">
        <v>3299</v>
      </c>
      <c r="D3580" s="101" t="s">
        <v>143</v>
      </c>
      <c r="E3580" s="101" t="s">
        <v>327</v>
      </c>
      <c r="F3580" s="101" t="s">
        <v>119</v>
      </c>
      <c r="G3580" s="101" t="s">
        <v>5848</v>
      </c>
    </row>
    <row r="3581" spans="1:7">
      <c r="A3581" s="100">
        <v>3580</v>
      </c>
      <c r="B3581" s="101" t="s">
        <v>8538</v>
      </c>
      <c r="C3581" s="101" t="s">
        <v>8539</v>
      </c>
      <c r="D3581" s="101" t="s">
        <v>126</v>
      </c>
      <c r="E3581" s="101" t="s">
        <v>159</v>
      </c>
      <c r="F3581" s="101" t="s">
        <v>119</v>
      </c>
      <c r="G3581" s="101" t="s">
        <v>10956</v>
      </c>
    </row>
    <row r="3582" spans="1:7">
      <c r="A3582" s="100">
        <v>3581</v>
      </c>
      <c r="B3582" s="101" t="s">
        <v>8540</v>
      </c>
      <c r="C3582" s="101" t="s">
        <v>8541</v>
      </c>
      <c r="D3582" s="101" t="s">
        <v>117</v>
      </c>
      <c r="E3582" s="101" t="s">
        <v>3337</v>
      </c>
      <c r="F3582" s="101" t="s">
        <v>119</v>
      </c>
      <c r="G3582" s="101" t="s">
        <v>10956</v>
      </c>
    </row>
    <row r="3583" spans="1:7">
      <c r="A3583" s="100">
        <v>3582</v>
      </c>
      <c r="B3583" s="101" t="s">
        <v>3300</v>
      </c>
      <c r="C3583" s="101" t="s">
        <v>3301</v>
      </c>
      <c r="D3583" s="101" t="s">
        <v>165</v>
      </c>
      <c r="E3583" s="101" t="s">
        <v>166</v>
      </c>
      <c r="F3583" s="101" t="s">
        <v>119</v>
      </c>
      <c r="G3583" s="101" t="s">
        <v>5848</v>
      </c>
    </row>
    <row r="3584" spans="1:7">
      <c r="A3584" s="100">
        <v>3583</v>
      </c>
      <c r="B3584" s="101" t="s">
        <v>3302</v>
      </c>
      <c r="C3584" s="101" t="s">
        <v>3303</v>
      </c>
      <c r="D3584" s="101" t="s">
        <v>139</v>
      </c>
      <c r="E3584" s="101" t="s">
        <v>140</v>
      </c>
      <c r="F3584" s="101" t="s">
        <v>119</v>
      </c>
      <c r="G3584" s="101" t="s">
        <v>5848</v>
      </c>
    </row>
    <row r="3585" spans="1:7">
      <c r="A3585" s="100">
        <v>3584</v>
      </c>
      <c r="B3585" s="101" t="s">
        <v>8542</v>
      </c>
      <c r="C3585" s="101" t="s">
        <v>8543</v>
      </c>
      <c r="D3585" s="101" t="s">
        <v>165</v>
      </c>
      <c r="E3585" s="101" t="s">
        <v>194</v>
      </c>
      <c r="F3585" s="101" t="s">
        <v>119</v>
      </c>
      <c r="G3585" s="101" t="s">
        <v>10956</v>
      </c>
    </row>
    <row r="3586" spans="1:7">
      <c r="A3586" s="100">
        <v>3585</v>
      </c>
      <c r="B3586" s="101" t="s">
        <v>8544</v>
      </c>
      <c r="C3586" s="101" t="s">
        <v>8545</v>
      </c>
      <c r="D3586" s="101" t="s">
        <v>143</v>
      </c>
      <c r="E3586" s="101" t="s">
        <v>327</v>
      </c>
      <c r="F3586" s="101" t="s">
        <v>119</v>
      </c>
      <c r="G3586" s="101" t="s">
        <v>10956</v>
      </c>
    </row>
    <row r="3587" spans="1:7">
      <c r="A3587" s="100">
        <v>3586</v>
      </c>
      <c r="B3587" s="101" t="s">
        <v>8546</v>
      </c>
      <c r="C3587" s="101" t="s">
        <v>8547</v>
      </c>
      <c r="D3587" s="101" t="s">
        <v>126</v>
      </c>
      <c r="E3587" s="101" t="s">
        <v>159</v>
      </c>
      <c r="F3587" s="101" t="s">
        <v>136</v>
      </c>
      <c r="G3587" s="101" t="s">
        <v>10956</v>
      </c>
    </row>
    <row r="3588" spans="1:7">
      <c r="A3588" s="100">
        <v>3587</v>
      </c>
      <c r="B3588" s="101" t="s">
        <v>13056</v>
      </c>
      <c r="C3588" s="101" t="s">
        <v>13057</v>
      </c>
      <c r="D3588" s="101" t="s">
        <v>151</v>
      </c>
      <c r="E3588" s="101" t="s">
        <v>217</v>
      </c>
      <c r="F3588" s="101" t="s">
        <v>119</v>
      </c>
      <c r="G3588" s="101" t="s">
        <v>10956</v>
      </c>
    </row>
    <row r="3589" spans="1:7">
      <c r="A3589" s="100">
        <v>3588</v>
      </c>
      <c r="B3589" s="101" t="s">
        <v>8548</v>
      </c>
      <c r="C3589" s="101" t="s">
        <v>8549</v>
      </c>
      <c r="D3589" s="101" t="s">
        <v>165</v>
      </c>
      <c r="E3589" s="101" t="s">
        <v>194</v>
      </c>
      <c r="F3589" s="101" t="s">
        <v>119</v>
      </c>
      <c r="G3589" s="101" t="s">
        <v>10956</v>
      </c>
    </row>
    <row r="3590" spans="1:7">
      <c r="A3590" s="100">
        <v>3589</v>
      </c>
      <c r="B3590" s="101" t="s">
        <v>3304</v>
      </c>
      <c r="C3590" s="101" t="s">
        <v>3305</v>
      </c>
      <c r="D3590" s="101" t="s">
        <v>143</v>
      </c>
      <c r="E3590" s="101" t="s">
        <v>327</v>
      </c>
      <c r="F3590" s="101" t="s">
        <v>119</v>
      </c>
      <c r="G3590" s="101" t="s">
        <v>5848</v>
      </c>
    </row>
    <row r="3591" spans="1:7">
      <c r="A3591" s="100">
        <v>3590</v>
      </c>
      <c r="B3591" s="101" t="s">
        <v>8550</v>
      </c>
      <c r="C3591" s="101" t="s">
        <v>8551</v>
      </c>
      <c r="D3591" s="101" t="s">
        <v>139</v>
      </c>
      <c r="E3591" s="101" t="s">
        <v>996</v>
      </c>
      <c r="F3591" s="101" t="s">
        <v>119</v>
      </c>
      <c r="G3591" s="101" t="s">
        <v>10956</v>
      </c>
    </row>
    <row r="3592" spans="1:7">
      <c r="A3592" s="100">
        <v>3591</v>
      </c>
      <c r="B3592" s="101" t="s">
        <v>3306</v>
      </c>
      <c r="C3592" s="101" t="s">
        <v>3307</v>
      </c>
      <c r="D3592" s="101" t="s">
        <v>139</v>
      </c>
      <c r="E3592" s="101" t="s">
        <v>237</v>
      </c>
      <c r="F3592" s="101" t="s">
        <v>119</v>
      </c>
      <c r="G3592" s="101" t="s">
        <v>5848</v>
      </c>
    </row>
    <row r="3593" spans="1:7">
      <c r="A3593" s="100">
        <v>3592</v>
      </c>
      <c r="B3593" s="101" t="s">
        <v>8552</v>
      </c>
      <c r="C3593" s="101" t="s">
        <v>8553</v>
      </c>
      <c r="D3593" s="101" t="s">
        <v>151</v>
      </c>
      <c r="E3593" s="101" t="s">
        <v>706</v>
      </c>
      <c r="F3593" s="101" t="s">
        <v>119</v>
      </c>
      <c r="G3593" s="101" t="s">
        <v>10956</v>
      </c>
    </row>
    <row r="3594" spans="1:7">
      <c r="A3594" s="100">
        <v>3593</v>
      </c>
      <c r="B3594" s="101" t="s">
        <v>8554</v>
      </c>
      <c r="C3594" s="101" t="s">
        <v>8555</v>
      </c>
      <c r="D3594" s="101" t="s">
        <v>165</v>
      </c>
      <c r="E3594" s="101" t="s">
        <v>1097</v>
      </c>
      <c r="F3594" s="101" t="s">
        <v>119</v>
      </c>
      <c r="G3594" s="101" t="s">
        <v>10956</v>
      </c>
    </row>
    <row r="3595" spans="1:7">
      <c r="A3595" s="100">
        <v>3594</v>
      </c>
      <c r="B3595" s="101" t="s">
        <v>8556</v>
      </c>
      <c r="C3595" s="101" t="s">
        <v>8557</v>
      </c>
      <c r="D3595" s="101" t="s">
        <v>122</v>
      </c>
      <c r="E3595" s="101" t="s">
        <v>443</v>
      </c>
      <c r="F3595" s="101" t="s">
        <v>119</v>
      </c>
      <c r="G3595" s="101" t="s">
        <v>10956</v>
      </c>
    </row>
    <row r="3596" spans="1:7">
      <c r="A3596" s="100">
        <v>3595</v>
      </c>
      <c r="B3596" s="101" t="s">
        <v>8558</v>
      </c>
      <c r="C3596" s="101" t="s">
        <v>8559</v>
      </c>
      <c r="D3596" s="101" t="s">
        <v>126</v>
      </c>
      <c r="E3596" s="101" t="s">
        <v>888</v>
      </c>
      <c r="F3596" s="101" t="s">
        <v>119</v>
      </c>
      <c r="G3596" s="101" t="s">
        <v>10956</v>
      </c>
    </row>
    <row r="3597" spans="1:7">
      <c r="A3597" s="100">
        <v>3596</v>
      </c>
      <c r="B3597" s="101" t="s">
        <v>11400</v>
      </c>
      <c r="C3597" s="101" t="s">
        <v>11401</v>
      </c>
      <c r="D3597" s="101" t="s">
        <v>122</v>
      </c>
      <c r="E3597" s="101" t="s">
        <v>135</v>
      </c>
      <c r="F3597" s="101" t="s">
        <v>119</v>
      </c>
      <c r="G3597" s="101" t="s">
        <v>11834</v>
      </c>
    </row>
    <row r="3598" spans="1:7">
      <c r="A3598" s="100">
        <v>3597</v>
      </c>
      <c r="B3598" s="101" t="s">
        <v>3308</v>
      </c>
      <c r="C3598" s="101" t="s">
        <v>3309</v>
      </c>
      <c r="D3598" s="101" t="s">
        <v>143</v>
      </c>
      <c r="E3598" s="101" t="s">
        <v>270</v>
      </c>
      <c r="F3598" s="101" t="s">
        <v>119</v>
      </c>
      <c r="G3598" s="101" t="s">
        <v>5848</v>
      </c>
    </row>
    <row r="3599" spans="1:7">
      <c r="A3599" s="100">
        <v>3598</v>
      </c>
      <c r="B3599" s="101" t="s">
        <v>3310</v>
      </c>
      <c r="C3599" s="101" t="s">
        <v>3311</v>
      </c>
      <c r="D3599" s="101" t="s">
        <v>234</v>
      </c>
      <c r="E3599" s="101" t="s">
        <v>235</v>
      </c>
      <c r="F3599" s="101" t="s">
        <v>119</v>
      </c>
      <c r="G3599" s="101" t="s">
        <v>5848</v>
      </c>
    </row>
    <row r="3600" spans="1:7">
      <c r="A3600" s="100">
        <v>3599</v>
      </c>
      <c r="B3600" s="101" t="s">
        <v>3312</v>
      </c>
      <c r="C3600" s="101" t="s">
        <v>3313</v>
      </c>
      <c r="D3600" s="101" t="s">
        <v>151</v>
      </c>
      <c r="E3600" s="101" t="s">
        <v>3314</v>
      </c>
      <c r="F3600" s="101" t="s">
        <v>119</v>
      </c>
      <c r="G3600" s="101" t="s">
        <v>5848</v>
      </c>
    </row>
    <row r="3601" spans="1:7">
      <c r="A3601" s="100">
        <v>3600</v>
      </c>
      <c r="B3601" s="101" t="s">
        <v>8561</v>
      </c>
      <c r="C3601" s="101" t="s">
        <v>8562</v>
      </c>
      <c r="D3601" s="101" t="s">
        <v>139</v>
      </c>
      <c r="E3601" s="101" t="s">
        <v>182</v>
      </c>
      <c r="F3601" s="101" t="s">
        <v>119</v>
      </c>
      <c r="G3601" s="101" t="s">
        <v>10956</v>
      </c>
    </row>
    <row r="3602" spans="1:7">
      <c r="A3602" s="100">
        <v>3601</v>
      </c>
      <c r="B3602" s="101" t="s">
        <v>8563</v>
      </c>
      <c r="C3602" s="101" t="s">
        <v>8564</v>
      </c>
      <c r="D3602" s="101" t="s">
        <v>117</v>
      </c>
      <c r="E3602" s="101" t="s">
        <v>5888</v>
      </c>
      <c r="F3602" s="101" t="s">
        <v>119</v>
      </c>
      <c r="G3602" s="101" t="s">
        <v>10956</v>
      </c>
    </row>
    <row r="3603" spans="1:7">
      <c r="A3603" s="100">
        <v>3602</v>
      </c>
      <c r="B3603" s="101" t="s">
        <v>8565</v>
      </c>
      <c r="C3603" s="101" t="s">
        <v>8566</v>
      </c>
      <c r="D3603" s="101" t="s">
        <v>117</v>
      </c>
      <c r="E3603" s="101" t="s">
        <v>3337</v>
      </c>
      <c r="F3603" s="101" t="s">
        <v>119</v>
      </c>
      <c r="G3603" s="101" t="s">
        <v>10956</v>
      </c>
    </row>
    <row r="3604" spans="1:7">
      <c r="A3604" s="100">
        <v>3603</v>
      </c>
      <c r="B3604" s="101" t="s">
        <v>8567</v>
      </c>
      <c r="C3604" s="101" t="s">
        <v>8568</v>
      </c>
      <c r="D3604" s="101" t="s">
        <v>117</v>
      </c>
      <c r="E3604" s="101" t="s">
        <v>523</v>
      </c>
      <c r="F3604" s="101" t="s">
        <v>145</v>
      </c>
      <c r="G3604" s="101" t="s">
        <v>10956</v>
      </c>
    </row>
    <row r="3605" spans="1:7">
      <c r="A3605" s="100">
        <v>3604</v>
      </c>
      <c r="B3605" s="101" t="s">
        <v>8569</v>
      </c>
      <c r="C3605" s="101" t="s">
        <v>8570</v>
      </c>
      <c r="D3605" s="101" t="s">
        <v>117</v>
      </c>
      <c r="E3605" s="101" t="s">
        <v>205</v>
      </c>
      <c r="F3605" s="101" t="s">
        <v>119</v>
      </c>
      <c r="G3605" s="101" t="s">
        <v>10956</v>
      </c>
    </row>
    <row r="3606" spans="1:7">
      <c r="A3606" s="100">
        <v>3605</v>
      </c>
      <c r="B3606" s="101" t="s">
        <v>8571</v>
      </c>
      <c r="C3606" s="101" t="s">
        <v>8572</v>
      </c>
      <c r="D3606" s="101" t="s">
        <v>126</v>
      </c>
      <c r="E3606" s="101" t="s">
        <v>645</v>
      </c>
      <c r="F3606" s="101" t="s">
        <v>119</v>
      </c>
      <c r="G3606" s="101" t="s">
        <v>10956</v>
      </c>
    </row>
    <row r="3607" spans="1:7">
      <c r="A3607" s="100">
        <v>3606</v>
      </c>
      <c r="B3607" s="101" t="s">
        <v>64</v>
      </c>
      <c r="C3607" s="101" t="s">
        <v>8573</v>
      </c>
      <c r="D3607" s="101" t="s">
        <v>126</v>
      </c>
      <c r="E3607" s="101" t="s">
        <v>1260</v>
      </c>
      <c r="F3607" s="101" t="s">
        <v>188</v>
      </c>
      <c r="G3607" s="101" t="s">
        <v>10956</v>
      </c>
    </row>
    <row r="3608" spans="1:7">
      <c r="A3608" s="100">
        <v>3607</v>
      </c>
      <c r="B3608" s="101" t="s">
        <v>8574</v>
      </c>
      <c r="C3608" s="101" t="s">
        <v>8575</v>
      </c>
      <c r="D3608" s="101" t="s">
        <v>117</v>
      </c>
      <c r="E3608" s="101" t="s">
        <v>5888</v>
      </c>
      <c r="F3608" s="101" t="s">
        <v>119</v>
      </c>
      <c r="G3608" s="101" t="s">
        <v>10956</v>
      </c>
    </row>
    <row r="3609" spans="1:7">
      <c r="A3609" s="100">
        <v>3608</v>
      </c>
      <c r="B3609" s="101" t="s">
        <v>8576</v>
      </c>
      <c r="C3609" s="101" t="s">
        <v>8577</v>
      </c>
      <c r="D3609" s="101" t="s">
        <v>139</v>
      </c>
      <c r="E3609" s="101" t="s">
        <v>211</v>
      </c>
      <c r="F3609" s="101" t="s">
        <v>119</v>
      </c>
      <c r="G3609" s="101" t="s">
        <v>10956</v>
      </c>
    </row>
    <row r="3610" spans="1:7">
      <c r="A3610" s="100">
        <v>3609</v>
      </c>
      <c r="B3610" s="101" t="s">
        <v>8578</v>
      </c>
      <c r="C3610" s="101" t="s">
        <v>8579</v>
      </c>
      <c r="D3610" s="101" t="s">
        <v>126</v>
      </c>
      <c r="E3610" s="101" t="s">
        <v>836</v>
      </c>
      <c r="F3610" s="101" t="s">
        <v>119</v>
      </c>
      <c r="G3610" s="101" t="s">
        <v>10956</v>
      </c>
    </row>
    <row r="3611" spans="1:7">
      <c r="A3611" s="100">
        <v>3610</v>
      </c>
      <c r="B3611" s="101" t="s">
        <v>3315</v>
      </c>
      <c r="C3611" s="101" t="s">
        <v>3316</v>
      </c>
      <c r="D3611" s="101" t="s">
        <v>139</v>
      </c>
      <c r="E3611" s="101" t="s">
        <v>439</v>
      </c>
      <c r="F3611" s="101" t="s">
        <v>119</v>
      </c>
      <c r="G3611" s="101" t="s">
        <v>5848</v>
      </c>
    </row>
    <row r="3612" spans="1:7">
      <c r="A3612" s="100">
        <v>3611</v>
      </c>
      <c r="B3612" s="101" t="s">
        <v>8580</v>
      </c>
      <c r="C3612" s="101" t="s">
        <v>8581</v>
      </c>
      <c r="D3612" s="101" t="s">
        <v>117</v>
      </c>
      <c r="E3612" s="101" t="s">
        <v>367</v>
      </c>
      <c r="F3612" s="101" t="s">
        <v>119</v>
      </c>
      <c r="G3612" s="101" t="s">
        <v>10956</v>
      </c>
    </row>
    <row r="3613" spans="1:7">
      <c r="A3613" s="100">
        <v>3612</v>
      </c>
      <c r="B3613" s="101" t="s">
        <v>11402</v>
      </c>
      <c r="C3613" s="101" t="s">
        <v>11403</v>
      </c>
      <c r="D3613" s="101" t="s">
        <v>126</v>
      </c>
      <c r="E3613" s="101" t="s">
        <v>1823</v>
      </c>
      <c r="F3613" s="101" t="s">
        <v>119</v>
      </c>
      <c r="G3613" s="101" t="s">
        <v>11834</v>
      </c>
    </row>
    <row r="3614" spans="1:7">
      <c r="A3614" s="100">
        <v>3613</v>
      </c>
      <c r="B3614" s="101" t="s">
        <v>3317</v>
      </c>
      <c r="C3614" s="101" t="s">
        <v>3318</v>
      </c>
      <c r="D3614" s="101" t="s">
        <v>126</v>
      </c>
      <c r="E3614" s="101" t="s">
        <v>2515</v>
      </c>
      <c r="F3614" s="101" t="s">
        <v>119</v>
      </c>
      <c r="G3614" s="101" t="s">
        <v>5848</v>
      </c>
    </row>
    <row r="3615" spans="1:7">
      <c r="A3615" s="100">
        <v>3614</v>
      </c>
      <c r="B3615" s="101" t="s">
        <v>13058</v>
      </c>
      <c r="C3615" s="101" t="s">
        <v>13059</v>
      </c>
      <c r="D3615" s="101" t="s">
        <v>126</v>
      </c>
      <c r="E3615" s="101" t="s">
        <v>4887</v>
      </c>
      <c r="F3615" s="101" t="s">
        <v>188</v>
      </c>
      <c r="G3615" s="101" t="s">
        <v>11834</v>
      </c>
    </row>
    <row r="3616" spans="1:7">
      <c r="A3616" s="100">
        <v>3615</v>
      </c>
      <c r="B3616" s="101" t="s">
        <v>8582</v>
      </c>
      <c r="C3616" s="101" t="s">
        <v>13060</v>
      </c>
      <c r="D3616" s="101" t="s">
        <v>139</v>
      </c>
      <c r="E3616" s="101" t="s">
        <v>237</v>
      </c>
      <c r="F3616" s="101" t="s">
        <v>119</v>
      </c>
      <c r="G3616" s="101" t="s">
        <v>10956</v>
      </c>
    </row>
    <row r="3617" spans="1:7">
      <c r="A3617" s="100">
        <v>3616</v>
      </c>
      <c r="B3617" s="101" t="s">
        <v>3319</v>
      </c>
      <c r="C3617" s="101" t="s">
        <v>3320</v>
      </c>
      <c r="D3617" s="101" t="s">
        <v>117</v>
      </c>
      <c r="E3617" s="101" t="s">
        <v>448</v>
      </c>
      <c r="F3617" s="101" t="s">
        <v>3122</v>
      </c>
      <c r="G3617" s="101" t="s">
        <v>5848</v>
      </c>
    </row>
    <row r="3618" spans="1:7">
      <c r="A3618" s="100">
        <v>3617</v>
      </c>
      <c r="B3618" s="101" t="s">
        <v>13061</v>
      </c>
      <c r="C3618" s="101" t="s">
        <v>13062</v>
      </c>
      <c r="D3618" s="101" t="s">
        <v>139</v>
      </c>
      <c r="E3618" s="101" t="s">
        <v>3060</v>
      </c>
      <c r="F3618" s="101" t="s">
        <v>119</v>
      </c>
      <c r="G3618" s="101" t="s">
        <v>10956</v>
      </c>
    </row>
    <row r="3619" spans="1:7">
      <c r="A3619" s="100">
        <v>3618</v>
      </c>
      <c r="B3619" s="101" t="s">
        <v>8583</v>
      </c>
      <c r="C3619" s="101" t="s">
        <v>8584</v>
      </c>
      <c r="D3619" s="101" t="s">
        <v>165</v>
      </c>
      <c r="E3619" s="101" t="s">
        <v>1381</v>
      </c>
      <c r="F3619" s="101" t="s">
        <v>119</v>
      </c>
      <c r="G3619" s="101" t="s">
        <v>10956</v>
      </c>
    </row>
    <row r="3620" spans="1:7">
      <c r="A3620" s="100">
        <v>3619</v>
      </c>
      <c r="B3620" s="101" t="s">
        <v>3321</v>
      </c>
      <c r="C3620" s="101" t="s">
        <v>3322</v>
      </c>
      <c r="D3620" s="101" t="s">
        <v>126</v>
      </c>
      <c r="E3620" s="101" t="s">
        <v>159</v>
      </c>
      <c r="F3620" s="101" t="s">
        <v>119</v>
      </c>
      <c r="G3620" s="101" t="s">
        <v>5848</v>
      </c>
    </row>
    <row r="3621" spans="1:7">
      <c r="A3621" s="100">
        <v>3620</v>
      </c>
      <c r="B3621" s="101" t="s">
        <v>8585</v>
      </c>
      <c r="C3621" s="101" t="s">
        <v>8586</v>
      </c>
      <c r="D3621" s="101" t="s">
        <v>139</v>
      </c>
      <c r="E3621" s="101" t="s">
        <v>996</v>
      </c>
      <c r="F3621" s="101" t="s">
        <v>119</v>
      </c>
      <c r="G3621" s="101" t="s">
        <v>10956</v>
      </c>
    </row>
    <row r="3622" spans="1:7">
      <c r="A3622" s="100">
        <v>3621</v>
      </c>
      <c r="B3622" s="101" t="s">
        <v>8587</v>
      </c>
      <c r="C3622" s="101" t="s">
        <v>8588</v>
      </c>
      <c r="D3622" s="101" t="s">
        <v>126</v>
      </c>
      <c r="E3622" s="101" t="s">
        <v>159</v>
      </c>
      <c r="F3622" s="101" t="s">
        <v>119</v>
      </c>
      <c r="G3622" s="101" t="s">
        <v>10956</v>
      </c>
    </row>
    <row r="3623" spans="1:7">
      <c r="A3623" s="100">
        <v>3622</v>
      </c>
      <c r="B3623" s="101" t="s">
        <v>8589</v>
      </c>
      <c r="C3623" s="101" t="s">
        <v>8590</v>
      </c>
      <c r="D3623" s="101" t="s">
        <v>117</v>
      </c>
      <c r="E3623" s="101" t="s">
        <v>499</v>
      </c>
      <c r="F3623" s="101" t="s">
        <v>119</v>
      </c>
      <c r="G3623" s="101" t="s">
        <v>10956</v>
      </c>
    </row>
    <row r="3624" spans="1:7">
      <c r="A3624" s="100">
        <v>3623</v>
      </c>
      <c r="B3624" s="101" t="s">
        <v>3323</v>
      </c>
      <c r="C3624" s="101" t="s">
        <v>3324</v>
      </c>
      <c r="D3624" s="101" t="s">
        <v>143</v>
      </c>
      <c r="E3624" s="101" t="s">
        <v>1465</v>
      </c>
      <c r="F3624" s="101" t="s">
        <v>119</v>
      </c>
      <c r="G3624" s="101" t="s">
        <v>5848</v>
      </c>
    </row>
    <row r="3625" spans="1:7">
      <c r="A3625" s="100">
        <v>3624</v>
      </c>
      <c r="B3625" s="101" t="s">
        <v>3325</v>
      </c>
      <c r="C3625" s="101" t="s">
        <v>3326</v>
      </c>
      <c r="D3625" s="101" t="s">
        <v>139</v>
      </c>
      <c r="E3625" s="101" t="s">
        <v>227</v>
      </c>
      <c r="F3625" s="101" t="s">
        <v>119</v>
      </c>
      <c r="G3625" s="101" t="s">
        <v>5848</v>
      </c>
    </row>
    <row r="3626" spans="1:7">
      <c r="A3626" s="100">
        <v>3625</v>
      </c>
      <c r="B3626" s="101" t="s">
        <v>8591</v>
      </c>
      <c r="C3626" s="101" t="s">
        <v>8592</v>
      </c>
      <c r="D3626" s="101" t="s">
        <v>117</v>
      </c>
      <c r="E3626" s="101" t="s">
        <v>2355</v>
      </c>
      <c r="F3626" s="101" t="s">
        <v>119</v>
      </c>
      <c r="G3626" s="101" t="s">
        <v>10956</v>
      </c>
    </row>
    <row r="3627" spans="1:7">
      <c r="A3627" s="100">
        <v>3626</v>
      </c>
      <c r="B3627" s="101" t="s">
        <v>13063</v>
      </c>
      <c r="C3627" s="101" t="s">
        <v>13064</v>
      </c>
      <c r="D3627" s="101" t="s">
        <v>117</v>
      </c>
      <c r="E3627" s="101" t="s">
        <v>448</v>
      </c>
      <c r="F3627" s="101" t="s">
        <v>119</v>
      </c>
      <c r="G3627" s="101" t="s">
        <v>10956</v>
      </c>
    </row>
    <row r="3628" spans="1:7">
      <c r="A3628" s="100">
        <v>3627</v>
      </c>
      <c r="B3628" s="101" t="s">
        <v>8593</v>
      </c>
      <c r="C3628" s="101" t="s">
        <v>8594</v>
      </c>
      <c r="D3628" s="101" t="s">
        <v>117</v>
      </c>
      <c r="E3628" s="101" t="s">
        <v>499</v>
      </c>
      <c r="F3628" s="101" t="s">
        <v>119</v>
      </c>
      <c r="G3628" s="101" t="s">
        <v>10956</v>
      </c>
    </row>
    <row r="3629" spans="1:7">
      <c r="A3629" s="100">
        <v>3628</v>
      </c>
      <c r="B3629" s="101" t="s">
        <v>3327</v>
      </c>
      <c r="C3629" s="101" t="s">
        <v>3328</v>
      </c>
      <c r="D3629" s="101" t="s">
        <v>126</v>
      </c>
      <c r="E3629" s="101" t="s">
        <v>836</v>
      </c>
      <c r="F3629" s="101" t="s">
        <v>119</v>
      </c>
      <c r="G3629" s="101" t="s">
        <v>5848</v>
      </c>
    </row>
    <row r="3630" spans="1:7">
      <c r="A3630" s="100">
        <v>3629</v>
      </c>
      <c r="B3630" s="101" t="s">
        <v>3329</v>
      </c>
      <c r="C3630" s="101" t="s">
        <v>3330</v>
      </c>
      <c r="D3630" s="101" t="s">
        <v>139</v>
      </c>
      <c r="E3630" s="101" t="s">
        <v>940</v>
      </c>
      <c r="F3630" s="101" t="s">
        <v>119</v>
      </c>
      <c r="G3630" s="101" t="s">
        <v>5848</v>
      </c>
    </row>
    <row r="3631" spans="1:7">
      <c r="A3631" s="100">
        <v>3630</v>
      </c>
      <c r="B3631" s="101" t="s">
        <v>8595</v>
      </c>
      <c r="C3631" s="101" t="s">
        <v>8596</v>
      </c>
      <c r="D3631" s="101" t="s">
        <v>139</v>
      </c>
      <c r="E3631" s="101" t="s">
        <v>258</v>
      </c>
      <c r="F3631" s="101" t="s">
        <v>119</v>
      </c>
      <c r="G3631" s="101" t="s">
        <v>10956</v>
      </c>
    </row>
    <row r="3632" spans="1:7">
      <c r="A3632" s="100">
        <v>3631</v>
      </c>
      <c r="B3632" s="101" t="s">
        <v>8597</v>
      </c>
      <c r="C3632" s="101" t="s">
        <v>8598</v>
      </c>
      <c r="D3632" s="101" t="s">
        <v>139</v>
      </c>
      <c r="E3632" s="101" t="s">
        <v>258</v>
      </c>
      <c r="F3632" s="101" t="s">
        <v>119</v>
      </c>
      <c r="G3632" s="101" t="s">
        <v>10956</v>
      </c>
    </row>
    <row r="3633" spans="1:7">
      <c r="A3633" s="100">
        <v>3632</v>
      </c>
      <c r="B3633" s="101" t="s">
        <v>3331</v>
      </c>
      <c r="C3633" s="101" t="s">
        <v>3332</v>
      </c>
      <c r="D3633" s="101" t="s">
        <v>139</v>
      </c>
      <c r="E3633" s="101" t="s">
        <v>227</v>
      </c>
      <c r="F3633" s="101" t="s">
        <v>119</v>
      </c>
      <c r="G3633" s="101" t="s">
        <v>5848</v>
      </c>
    </row>
    <row r="3634" spans="1:7">
      <c r="A3634" s="100">
        <v>3633</v>
      </c>
      <c r="B3634" s="101" t="s">
        <v>8599</v>
      </c>
      <c r="C3634" s="101" t="s">
        <v>8600</v>
      </c>
      <c r="D3634" s="101" t="s">
        <v>117</v>
      </c>
      <c r="E3634" s="101" t="s">
        <v>3337</v>
      </c>
      <c r="F3634" s="101" t="s">
        <v>119</v>
      </c>
      <c r="G3634" s="101" t="s">
        <v>10956</v>
      </c>
    </row>
    <row r="3635" spans="1:7">
      <c r="A3635" s="100">
        <v>3634</v>
      </c>
      <c r="B3635" s="101" t="s">
        <v>3333</v>
      </c>
      <c r="C3635" s="101" t="s">
        <v>3334</v>
      </c>
      <c r="D3635" s="101" t="s">
        <v>139</v>
      </c>
      <c r="E3635" s="101" t="s">
        <v>940</v>
      </c>
      <c r="F3635" s="101" t="s">
        <v>119</v>
      </c>
      <c r="G3635" s="101" t="s">
        <v>5848</v>
      </c>
    </row>
    <row r="3636" spans="1:7">
      <c r="A3636" s="100">
        <v>3635</v>
      </c>
      <c r="B3636" s="101" t="s">
        <v>3335</v>
      </c>
      <c r="C3636" s="101" t="s">
        <v>3336</v>
      </c>
      <c r="D3636" s="101" t="s">
        <v>117</v>
      </c>
      <c r="E3636" s="101" t="s">
        <v>3337</v>
      </c>
      <c r="F3636" s="101" t="s">
        <v>119</v>
      </c>
      <c r="G3636" s="101" t="s">
        <v>5848</v>
      </c>
    </row>
    <row r="3637" spans="1:7">
      <c r="A3637" s="100">
        <v>3636</v>
      </c>
      <c r="B3637" s="101" t="s">
        <v>8601</v>
      </c>
      <c r="C3637" s="101" t="s">
        <v>8602</v>
      </c>
      <c r="D3637" s="101" t="s">
        <v>126</v>
      </c>
      <c r="E3637" s="101" t="s">
        <v>1083</v>
      </c>
      <c r="F3637" s="101" t="s">
        <v>119</v>
      </c>
      <c r="G3637" s="101" t="s">
        <v>10956</v>
      </c>
    </row>
    <row r="3638" spans="1:7">
      <c r="A3638" s="100">
        <v>3637</v>
      </c>
      <c r="B3638" s="101" t="s">
        <v>13065</v>
      </c>
      <c r="C3638" s="101" t="s">
        <v>13066</v>
      </c>
      <c r="D3638" s="101" t="s">
        <v>126</v>
      </c>
      <c r="E3638" s="101" t="s">
        <v>1526</v>
      </c>
      <c r="F3638" s="101" t="s">
        <v>119</v>
      </c>
      <c r="G3638" s="101" t="s">
        <v>10956</v>
      </c>
    </row>
    <row r="3639" spans="1:7">
      <c r="A3639" s="100">
        <v>3638</v>
      </c>
      <c r="B3639" s="101" t="s">
        <v>8603</v>
      </c>
      <c r="C3639" s="101" t="s">
        <v>8604</v>
      </c>
      <c r="D3639" s="101" t="s">
        <v>122</v>
      </c>
      <c r="E3639" s="101" t="s">
        <v>350</v>
      </c>
      <c r="F3639" s="101" t="s">
        <v>119</v>
      </c>
      <c r="G3639" s="101" t="s">
        <v>10956</v>
      </c>
    </row>
    <row r="3640" spans="1:7">
      <c r="A3640" s="100">
        <v>3639</v>
      </c>
      <c r="B3640" s="101" t="s">
        <v>3338</v>
      </c>
      <c r="C3640" s="101" t="s">
        <v>3339</v>
      </c>
      <c r="D3640" s="101" t="s">
        <v>139</v>
      </c>
      <c r="E3640" s="101" t="s">
        <v>1290</v>
      </c>
      <c r="F3640" s="101" t="s">
        <v>119</v>
      </c>
      <c r="G3640" s="101" t="s">
        <v>5848</v>
      </c>
    </row>
    <row r="3641" spans="1:7">
      <c r="A3641" s="100">
        <v>3640</v>
      </c>
      <c r="B3641" s="101" t="s">
        <v>3340</v>
      </c>
      <c r="C3641" s="101" t="s">
        <v>13067</v>
      </c>
      <c r="D3641" s="101" t="s">
        <v>126</v>
      </c>
      <c r="E3641" s="101" t="s">
        <v>245</v>
      </c>
      <c r="F3641" s="101" t="s">
        <v>119</v>
      </c>
      <c r="G3641" s="101" t="s">
        <v>5848</v>
      </c>
    </row>
    <row r="3642" spans="1:7">
      <c r="A3642" s="100">
        <v>3641</v>
      </c>
      <c r="B3642" s="101" t="s">
        <v>3341</v>
      </c>
      <c r="C3642" s="101" t="s">
        <v>13068</v>
      </c>
      <c r="D3642" s="101" t="s">
        <v>139</v>
      </c>
      <c r="E3642" s="101" t="s">
        <v>227</v>
      </c>
      <c r="F3642" s="101" t="s">
        <v>119</v>
      </c>
      <c r="G3642" s="101" t="s">
        <v>5848</v>
      </c>
    </row>
    <row r="3643" spans="1:7">
      <c r="A3643" s="100">
        <v>3642</v>
      </c>
      <c r="B3643" s="101" t="s">
        <v>3342</v>
      </c>
      <c r="C3643" s="101" t="s">
        <v>3343</v>
      </c>
      <c r="D3643" s="101" t="s">
        <v>126</v>
      </c>
      <c r="E3643" s="101" t="s">
        <v>1661</v>
      </c>
      <c r="F3643" s="101" t="s">
        <v>119</v>
      </c>
      <c r="G3643" s="101" t="s">
        <v>5848</v>
      </c>
    </row>
    <row r="3644" spans="1:7">
      <c r="A3644" s="100">
        <v>3643</v>
      </c>
      <c r="B3644" s="101" t="s">
        <v>8605</v>
      </c>
      <c r="C3644" s="101" t="s">
        <v>8606</v>
      </c>
      <c r="D3644" s="101" t="s">
        <v>117</v>
      </c>
      <c r="E3644" s="101" t="s">
        <v>398</v>
      </c>
      <c r="F3644" s="101" t="s">
        <v>188</v>
      </c>
      <c r="G3644" s="101" t="s">
        <v>10956</v>
      </c>
    </row>
    <row r="3645" spans="1:7">
      <c r="A3645" s="100">
        <v>3644</v>
      </c>
      <c r="B3645" s="101" t="s">
        <v>13069</v>
      </c>
      <c r="C3645" s="101" t="s">
        <v>13070</v>
      </c>
      <c r="D3645" s="101" t="s">
        <v>139</v>
      </c>
      <c r="E3645" s="101" t="s">
        <v>227</v>
      </c>
      <c r="F3645" s="101" t="s">
        <v>119</v>
      </c>
      <c r="G3645" s="101" t="s">
        <v>5848</v>
      </c>
    </row>
    <row r="3646" spans="1:7">
      <c r="A3646" s="100">
        <v>3645</v>
      </c>
      <c r="B3646" s="101" t="s">
        <v>8607</v>
      </c>
      <c r="C3646" s="101" t="s">
        <v>8608</v>
      </c>
      <c r="D3646" s="101" t="s">
        <v>126</v>
      </c>
      <c r="E3646" s="101" t="s">
        <v>836</v>
      </c>
      <c r="F3646" s="101" t="s">
        <v>119</v>
      </c>
      <c r="G3646" s="101" t="s">
        <v>10956</v>
      </c>
    </row>
    <row r="3647" spans="1:7">
      <c r="A3647" s="100">
        <v>3646</v>
      </c>
      <c r="B3647" s="101" t="s">
        <v>8609</v>
      </c>
      <c r="C3647" s="101" t="s">
        <v>8610</v>
      </c>
      <c r="D3647" s="101" t="s">
        <v>117</v>
      </c>
      <c r="E3647" s="101" t="s">
        <v>3067</v>
      </c>
      <c r="F3647" s="101" t="s">
        <v>119</v>
      </c>
      <c r="G3647" s="101" t="s">
        <v>10956</v>
      </c>
    </row>
    <row r="3648" spans="1:7">
      <c r="A3648" s="100">
        <v>3647</v>
      </c>
      <c r="B3648" s="101" t="s">
        <v>11404</v>
      </c>
      <c r="C3648" s="101" t="s">
        <v>11405</v>
      </c>
      <c r="D3648" s="101" t="s">
        <v>139</v>
      </c>
      <c r="E3648" s="101" t="s">
        <v>3060</v>
      </c>
      <c r="F3648" s="101" t="s">
        <v>119</v>
      </c>
      <c r="G3648" s="101" t="s">
        <v>11834</v>
      </c>
    </row>
    <row r="3649" spans="1:7">
      <c r="A3649" s="100">
        <v>3648</v>
      </c>
      <c r="B3649" s="101" t="s">
        <v>8611</v>
      </c>
      <c r="C3649" s="101" t="s">
        <v>8612</v>
      </c>
      <c r="D3649" s="101" t="s">
        <v>117</v>
      </c>
      <c r="E3649" s="101" t="s">
        <v>499</v>
      </c>
      <c r="F3649" s="101" t="s">
        <v>119</v>
      </c>
      <c r="G3649" s="101" t="s">
        <v>10956</v>
      </c>
    </row>
    <row r="3650" spans="1:7">
      <c r="A3650" s="100">
        <v>3649</v>
      </c>
      <c r="B3650" s="101" t="s">
        <v>3344</v>
      </c>
      <c r="C3650" s="101" t="s">
        <v>3345</v>
      </c>
      <c r="D3650" s="101" t="s">
        <v>126</v>
      </c>
      <c r="E3650" s="101" t="s">
        <v>761</v>
      </c>
      <c r="F3650" s="101" t="s">
        <v>119</v>
      </c>
      <c r="G3650" s="101" t="s">
        <v>5848</v>
      </c>
    </row>
    <row r="3651" spans="1:7">
      <c r="A3651" s="100">
        <v>3650</v>
      </c>
      <c r="B3651" s="101" t="s">
        <v>8613</v>
      </c>
      <c r="C3651" s="101" t="s">
        <v>8614</v>
      </c>
      <c r="D3651" s="101" t="s">
        <v>122</v>
      </c>
      <c r="E3651" s="101" t="s">
        <v>377</v>
      </c>
      <c r="F3651" s="101" t="s">
        <v>119</v>
      </c>
      <c r="G3651" s="101" t="s">
        <v>10956</v>
      </c>
    </row>
    <row r="3652" spans="1:7">
      <c r="A3652" s="100">
        <v>3651</v>
      </c>
      <c r="B3652" s="101" t="s">
        <v>3346</v>
      </c>
      <c r="C3652" s="101" t="s">
        <v>3347</v>
      </c>
      <c r="D3652" s="101" t="s">
        <v>143</v>
      </c>
      <c r="E3652" s="101" t="s">
        <v>1465</v>
      </c>
      <c r="F3652" s="101" t="s">
        <v>119</v>
      </c>
      <c r="G3652" s="101" t="s">
        <v>5848</v>
      </c>
    </row>
    <row r="3653" spans="1:7">
      <c r="A3653" s="100">
        <v>3652</v>
      </c>
      <c r="B3653" s="101" t="s">
        <v>8615</v>
      </c>
      <c r="C3653" s="101" t="s">
        <v>8616</v>
      </c>
      <c r="D3653" s="101" t="s">
        <v>151</v>
      </c>
      <c r="E3653" s="101" t="s">
        <v>1271</v>
      </c>
      <c r="F3653" s="101" t="s">
        <v>136</v>
      </c>
      <c r="G3653" s="101" t="s">
        <v>10956</v>
      </c>
    </row>
    <row r="3654" spans="1:7">
      <c r="A3654" s="100">
        <v>3653</v>
      </c>
      <c r="B3654" s="101" t="s">
        <v>8617</v>
      </c>
      <c r="C3654" s="101" t="s">
        <v>8618</v>
      </c>
      <c r="D3654" s="101" t="s">
        <v>126</v>
      </c>
      <c r="E3654" s="101" t="s">
        <v>459</v>
      </c>
      <c r="F3654" s="101" t="s">
        <v>119</v>
      </c>
      <c r="G3654" s="101" t="s">
        <v>10956</v>
      </c>
    </row>
    <row r="3655" spans="1:7">
      <c r="A3655" s="100">
        <v>3654</v>
      </c>
      <c r="B3655" s="101" t="s">
        <v>3348</v>
      </c>
      <c r="C3655" s="101" t="s">
        <v>3349</v>
      </c>
      <c r="D3655" s="101" t="s">
        <v>126</v>
      </c>
      <c r="E3655" s="101" t="s">
        <v>127</v>
      </c>
      <c r="F3655" s="101" t="s">
        <v>119</v>
      </c>
      <c r="G3655" s="101" t="s">
        <v>5848</v>
      </c>
    </row>
    <row r="3656" spans="1:7">
      <c r="A3656" s="100">
        <v>3655</v>
      </c>
      <c r="B3656" s="101" t="s">
        <v>3350</v>
      </c>
      <c r="C3656" s="101" t="s">
        <v>3351</v>
      </c>
      <c r="D3656" s="101" t="s">
        <v>126</v>
      </c>
      <c r="E3656" s="101" t="s">
        <v>701</v>
      </c>
      <c r="F3656" s="101" t="s">
        <v>1695</v>
      </c>
      <c r="G3656" s="101" t="s">
        <v>5848</v>
      </c>
    </row>
    <row r="3657" spans="1:7">
      <c r="A3657" s="100">
        <v>3656</v>
      </c>
      <c r="B3657" s="101" t="s">
        <v>3352</v>
      </c>
      <c r="C3657" s="101" t="s">
        <v>3353</v>
      </c>
      <c r="D3657" s="101" t="s">
        <v>151</v>
      </c>
      <c r="E3657" s="101" t="s">
        <v>634</v>
      </c>
      <c r="F3657" s="101" t="s">
        <v>119</v>
      </c>
      <c r="G3657" s="101" t="s">
        <v>5848</v>
      </c>
    </row>
    <row r="3658" spans="1:7">
      <c r="A3658" s="100">
        <v>3657</v>
      </c>
      <c r="B3658" s="101" t="s">
        <v>3354</v>
      </c>
      <c r="C3658" s="101" t="s">
        <v>13071</v>
      </c>
      <c r="D3658" s="101" t="s">
        <v>139</v>
      </c>
      <c r="E3658" s="101" t="s">
        <v>227</v>
      </c>
      <c r="F3658" s="101" t="s">
        <v>119</v>
      </c>
      <c r="G3658" s="101" t="s">
        <v>5848</v>
      </c>
    </row>
    <row r="3659" spans="1:7">
      <c r="A3659" s="100">
        <v>3658</v>
      </c>
      <c r="B3659" s="101" t="s">
        <v>8619</v>
      </c>
      <c r="C3659" s="101" t="s">
        <v>8620</v>
      </c>
      <c r="D3659" s="101" t="s">
        <v>117</v>
      </c>
      <c r="E3659" s="101" t="s">
        <v>172</v>
      </c>
      <c r="F3659" s="101" t="s">
        <v>119</v>
      </c>
      <c r="G3659" s="101" t="s">
        <v>10956</v>
      </c>
    </row>
    <row r="3660" spans="1:7">
      <c r="A3660" s="100">
        <v>3659</v>
      </c>
      <c r="B3660" s="101" t="s">
        <v>3355</v>
      </c>
      <c r="C3660" s="101" t="s">
        <v>3356</v>
      </c>
      <c r="D3660" s="101" t="s">
        <v>126</v>
      </c>
      <c r="E3660" s="101" t="s">
        <v>946</v>
      </c>
      <c r="F3660" s="101" t="s">
        <v>119</v>
      </c>
      <c r="G3660" s="101" t="s">
        <v>5848</v>
      </c>
    </row>
    <row r="3661" spans="1:7">
      <c r="A3661" s="100">
        <v>3660</v>
      </c>
      <c r="B3661" s="101" t="s">
        <v>8621</v>
      </c>
      <c r="C3661" s="101" t="s">
        <v>8622</v>
      </c>
      <c r="D3661" s="101" t="s">
        <v>151</v>
      </c>
      <c r="E3661" s="101" t="s">
        <v>224</v>
      </c>
      <c r="F3661" s="101" t="s">
        <v>119</v>
      </c>
      <c r="G3661" s="101" t="s">
        <v>10956</v>
      </c>
    </row>
    <row r="3662" spans="1:7">
      <c r="A3662" s="100">
        <v>3661</v>
      </c>
      <c r="B3662" s="101" t="s">
        <v>3357</v>
      </c>
      <c r="C3662" s="101" t="s">
        <v>3358</v>
      </c>
      <c r="D3662" s="101" t="s">
        <v>139</v>
      </c>
      <c r="E3662" s="101" t="s">
        <v>227</v>
      </c>
      <c r="F3662" s="101" t="s">
        <v>119</v>
      </c>
      <c r="G3662" s="101" t="s">
        <v>5848</v>
      </c>
    </row>
    <row r="3663" spans="1:7">
      <c r="A3663" s="100">
        <v>3662</v>
      </c>
      <c r="B3663" s="101" t="s">
        <v>8623</v>
      </c>
      <c r="C3663" s="101" t="s">
        <v>8624</v>
      </c>
      <c r="D3663" s="101" t="s">
        <v>117</v>
      </c>
      <c r="E3663" s="101" t="s">
        <v>1277</v>
      </c>
      <c r="F3663" s="101" t="s">
        <v>119</v>
      </c>
      <c r="G3663" s="101" t="s">
        <v>10956</v>
      </c>
    </row>
    <row r="3664" spans="1:7">
      <c r="A3664" s="100">
        <v>3663</v>
      </c>
      <c r="B3664" s="101" t="s">
        <v>3359</v>
      </c>
      <c r="C3664" s="101" t="s">
        <v>3360</v>
      </c>
      <c r="D3664" s="101" t="s">
        <v>117</v>
      </c>
      <c r="E3664" s="101" t="s">
        <v>5957</v>
      </c>
      <c r="F3664" s="101" t="s">
        <v>119</v>
      </c>
      <c r="G3664" s="101" t="s">
        <v>5848</v>
      </c>
    </row>
    <row r="3665" spans="1:7">
      <c r="A3665" s="100">
        <v>3664</v>
      </c>
      <c r="B3665" s="101" t="s">
        <v>3361</v>
      </c>
      <c r="C3665" s="101" t="s">
        <v>3362</v>
      </c>
      <c r="D3665" s="101" t="s">
        <v>139</v>
      </c>
      <c r="E3665" s="101" t="s">
        <v>690</v>
      </c>
      <c r="F3665" s="101" t="s">
        <v>119</v>
      </c>
      <c r="G3665" s="101" t="s">
        <v>5848</v>
      </c>
    </row>
    <row r="3666" spans="1:7">
      <c r="A3666" s="100">
        <v>3665</v>
      </c>
      <c r="B3666" s="101" t="s">
        <v>8625</v>
      </c>
      <c r="C3666" s="101" t="s">
        <v>8626</v>
      </c>
      <c r="D3666" s="101" t="s">
        <v>165</v>
      </c>
      <c r="E3666" s="101" t="s">
        <v>417</v>
      </c>
      <c r="F3666" s="101" t="s">
        <v>119</v>
      </c>
      <c r="G3666" s="101" t="s">
        <v>10956</v>
      </c>
    </row>
    <row r="3667" spans="1:7">
      <c r="A3667" s="100">
        <v>3666</v>
      </c>
      <c r="B3667" s="101" t="s">
        <v>3363</v>
      </c>
      <c r="C3667" s="101" t="s">
        <v>3364</v>
      </c>
      <c r="D3667" s="101" t="s">
        <v>151</v>
      </c>
      <c r="E3667" s="101" t="s">
        <v>2497</v>
      </c>
      <c r="F3667" s="101" t="s">
        <v>119</v>
      </c>
      <c r="G3667" s="101" t="s">
        <v>5848</v>
      </c>
    </row>
    <row r="3668" spans="1:7">
      <c r="A3668" s="100">
        <v>3667</v>
      </c>
      <c r="B3668" s="101" t="s">
        <v>13072</v>
      </c>
      <c r="C3668" s="101" t="s">
        <v>13073</v>
      </c>
      <c r="D3668" s="101" t="s">
        <v>122</v>
      </c>
      <c r="E3668" s="101" t="s">
        <v>597</v>
      </c>
      <c r="F3668" s="101" t="s">
        <v>238</v>
      </c>
      <c r="G3668" s="101" t="s">
        <v>5848</v>
      </c>
    </row>
    <row r="3669" spans="1:7">
      <c r="A3669" s="100">
        <v>3668</v>
      </c>
      <c r="B3669" s="101" t="s">
        <v>3365</v>
      </c>
      <c r="C3669" s="101" t="s">
        <v>3366</v>
      </c>
      <c r="D3669" s="101" t="s">
        <v>139</v>
      </c>
      <c r="E3669" s="101" t="s">
        <v>316</v>
      </c>
      <c r="F3669" s="101" t="s">
        <v>579</v>
      </c>
      <c r="G3669" s="101" t="s">
        <v>5848</v>
      </c>
    </row>
    <row r="3670" spans="1:7">
      <c r="A3670" s="100">
        <v>3669</v>
      </c>
      <c r="B3670" s="101" t="s">
        <v>8627</v>
      </c>
      <c r="C3670" s="101" t="s">
        <v>8628</v>
      </c>
      <c r="D3670" s="101" t="s">
        <v>151</v>
      </c>
      <c r="E3670" s="101" t="s">
        <v>1414</v>
      </c>
      <c r="F3670" s="101" t="s">
        <v>119</v>
      </c>
      <c r="G3670" s="101" t="s">
        <v>10956</v>
      </c>
    </row>
    <row r="3671" spans="1:7">
      <c r="A3671" s="100">
        <v>3670</v>
      </c>
      <c r="B3671" s="101" t="s">
        <v>3367</v>
      </c>
      <c r="C3671" s="101" t="s">
        <v>13074</v>
      </c>
      <c r="D3671" s="101" t="s">
        <v>126</v>
      </c>
      <c r="E3671" s="101" t="s">
        <v>1036</v>
      </c>
      <c r="F3671" s="101" t="s">
        <v>119</v>
      </c>
      <c r="G3671" s="101" t="s">
        <v>5848</v>
      </c>
    </row>
    <row r="3672" spans="1:7">
      <c r="A3672" s="100">
        <v>3671</v>
      </c>
      <c r="B3672" s="101" t="s">
        <v>3368</v>
      </c>
      <c r="C3672" s="101" t="s">
        <v>13075</v>
      </c>
      <c r="D3672" s="101" t="s">
        <v>122</v>
      </c>
      <c r="E3672" s="101" t="s">
        <v>597</v>
      </c>
      <c r="F3672" s="101" t="s">
        <v>119</v>
      </c>
      <c r="G3672" s="101" t="s">
        <v>5848</v>
      </c>
    </row>
    <row r="3673" spans="1:7">
      <c r="A3673" s="100">
        <v>3672</v>
      </c>
      <c r="B3673" s="101" t="s">
        <v>3369</v>
      </c>
      <c r="C3673" s="101" t="s">
        <v>3370</v>
      </c>
      <c r="D3673" s="101" t="s">
        <v>151</v>
      </c>
      <c r="E3673" s="101" t="s">
        <v>571</v>
      </c>
      <c r="F3673" s="101" t="s">
        <v>119</v>
      </c>
      <c r="G3673" s="101" t="s">
        <v>5848</v>
      </c>
    </row>
    <row r="3674" spans="1:7">
      <c r="A3674" s="100">
        <v>3673</v>
      </c>
      <c r="B3674" s="101" t="s">
        <v>13076</v>
      </c>
      <c r="C3674" s="101" t="s">
        <v>13077</v>
      </c>
      <c r="D3674" s="101" t="s">
        <v>122</v>
      </c>
      <c r="E3674" s="101" t="s">
        <v>350</v>
      </c>
      <c r="F3674" s="101" t="s">
        <v>188</v>
      </c>
      <c r="G3674" s="101" t="s">
        <v>10956</v>
      </c>
    </row>
    <row r="3675" spans="1:7">
      <c r="A3675" s="100">
        <v>3674</v>
      </c>
      <c r="B3675" s="101" t="s">
        <v>11406</v>
      </c>
      <c r="C3675" s="101" t="s">
        <v>11407</v>
      </c>
      <c r="D3675" s="101" t="s">
        <v>165</v>
      </c>
      <c r="E3675" s="101" t="s">
        <v>1285</v>
      </c>
      <c r="F3675" s="101" t="s">
        <v>119</v>
      </c>
      <c r="G3675" s="101" t="s">
        <v>11834</v>
      </c>
    </row>
    <row r="3676" spans="1:7">
      <c r="A3676" s="100">
        <v>3675</v>
      </c>
      <c r="B3676" s="101" t="s">
        <v>3371</v>
      </c>
      <c r="C3676" s="101" t="s">
        <v>3372</v>
      </c>
      <c r="D3676" s="101" t="s">
        <v>126</v>
      </c>
      <c r="E3676" s="101" t="s">
        <v>1454</v>
      </c>
      <c r="F3676" s="101" t="s">
        <v>119</v>
      </c>
      <c r="G3676" s="101" t="s">
        <v>5848</v>
      </c>
    </row>
    <row r="3677" spans="1:7">
      <c r="A3677" s="100">
        <v>3676</v>
      </c>
      <c r="B3677" s="101" t="s">
        <v>3373</v>
      </c>
      <c r="C3677" s="101" t="s">
        <v>3374</v>
      </c>
      <c r="D3677" s="101" t="s">
        <v>126</v>
      </c>
      <c r="E3677" s="101" t="s">
        <v>159</v>
      </c>
      <c r="F3677" s="101" t="s">
        <v>119</v>
      </c>
      <c r="G3677" s="101" t="s">
        <v>5848</v>
      </c>
    </row>
    <row r="3678" spans="1:7">
      <c r="A3678" s="100">
        <v>3677</v>
      </c>
      <c r="B3678" s="101" t="s">
        <v>3375</v>
      </c>
      <c r="C3678" s="101" t="s">
        <v>3376</v>
      </c>
      <c r="D3678" s="101" t="s">
        <v>139</v>
      </c>
      <c r="E3678" s="101" t="s">
        <v>178</v>
      </c>
      <c r="F3678" s="101" t="s">
        <v>119</v>
      </c>
      <c r="G3678" s="101" t="s">
        <v>5848</v>
      </c>
    </row>
    <row r="3679" spans="1:7">
      <c r="A3679" s="100">
        <v>3678</v>
      </c>
      <c r="B3679" s="101" t="s">
        <v>11408</v>
      </c>
      <c r="C3679" s="101" t="s">
        <v>13078</v>
      </c>
      <c r="D3679" s="101" t="s">
        <v>139</v>
      </c>
      <c r="E3679" s="101" t="s">
        <v>185</v>
      </c>
      <c r="F3679" s="101" t="s">
        <v>119</v>
      </c>
      <c r="G3679" s="101" t="s">
        <v>11834</v>
      </c>
    </row>
    <row r="3680" spans="1:7">
      <c r="A3680" s="100">
        <v>3679</v>
      </c>
      <c r="B3680" s="101" t="s">
        <v>3377</v>
      </c>
      <c r="C3680" s="101" t="s">
        <v>3378</v>
      </c>
      <c r="D3680" s="101" t="s">
        <v>139</v>
      </c>
      <c r="E3680" s="101" t="s">
        <v>690</v>
      </c>
      <c r="F3680" s="101" t="s">
        <v>119</v>
      </c>
      <c r="G3680" s="101" t="s">
        <v>5848</v>
      </c>
    </row>
    <row r="3681" spans="1:7">
      <c r="A3681" s="100">
        <v>3680</v>
      </c>
      <c r="B3681" s="101" t="s">
        <v>8629</v>
      </c>
      <c r="C3681" s="101" t="s">
        <v>8630</v>
      </c>
      <c r="D3681" s="101" t="s">
        <v>139</v>
      </c>
      <c r="E3681" s="101" t="s">
        <v>354</v>
      </c>
      <c r="F3681" s="101" t="s">
        <v>119</v>
      </c>
      <c r="G3681" s="101" t="s">
        <v>10956</v>
      </c>
    </row>
    <row r="3682" spans="1:7">
      <c r="A3682" s="100">
        <v>3681</v>
      </c>
      <c r="B3682" s="101" t="s">
        <v>8631</v>
      </c>
      <c r="C3682" s="101" t="s">
        <v>8632</v>
      </c>
      <c r="D3682" s="101" t="s">
        <v>122</v>
      </c>
      <c r="E3682" s="101" t="s">
        <v>597</v>
      </c>
      <c r="F3682" s="101" t="s">
        <v>119</v>
      </c>
      <c r="G3682" s="101" t="s">
        <v>10956</v>
      </c>
    </row>
    <row r="3683" spans="1:7">
      <c r="A3683" s="100">
        <v>3682</v>
      </c>
      <c r="B3683" s="101" t="s">
        <v>3379</v>
      </c>
      <c r="C3683" s="101" t="s">
        <v>3380</v>
      </c>
      <c r="D3683" s="101" t="s">
        <v>143</v>
      </c>
      <c r="E3683" s="101" t="s">
        <v>144</v>
      </c>
      <c r="F3683" s="101" t="s">
        <v>119</v>
      </c>
      <c r="G3683" s="101" t="s">
        <v>5848</v>
      </c>
    </row>
    <row r="3684" spans="1:7">
      <c r="A3684" s="100">
        <v>3683</v>
      </c>
      <c r="B3684" s="101" t="s">
        <v>8633</v>
      </c>
      <c r="C3684" s="101" t="s">
        <v>8634</v>
      </c>
      <c r="D3684" s="101" t="s">
        <v>126</v>
      </c>
      <c r="E3684" s="101" t="s">
        <v>645</v>
      </c>
      <c r="F3684" s="101" t="s">
        <v>881</v>
      </c>
      <c r="G3684" s="101" t="s">
        <v>10956</v>
      </c>
    </row>
    <row r="3685" spans="1:7">
      <c r="A3685" s="100">
        <v>3684</v>
      </c>
      <c r="B3685" s="101" t="s">
        <v>8635</v>
      </c>
      <c r="C3685" s="101" t="s">
        <v>8636</v>
      </c>
      <c r="D3685" s="101" t="s">
        <v>117</v>
      </c>
      <c r="E3685" s="101" t="s">
        <v>1341</v>
      </c>
      <c r="F3685" s="101" t="s">
        <v>881</v>
      </c>
      <c r="G3685" s="101" t="s">
        <v>10956</v>
      </c>
    </row>
    <row r="3686" spans="1:7">
      <c r="A3686" s="100">
        <v>3685</v>
      </c>
      <c r="B3686" s="101" t="s">
        <v>8637</v>
      </c>
      <c r="C3686" s="101" t="s">
        <v>8638</v>
      </c>
      <c r="D3686" s="101" t="s">
        <v>139</v>
      </c>
      <c r="E3686" s="101" t="s">
        <v>354</v>
      </c>
      <c r="F3686" s="101" t="s">
        <v>119</v>
      </c>
      <c r="G3686" s="101" t="s">
        <v>5848</v>
      </c>
    </row>
    <row r="3687" spans="1:7">
      <c r="A3687" s="100">
        <v>3686</v>
      </c>
      <c r="B3687" s="101" t="s">
        <v>13079</v>
      </c>
      <c r="C3687" s="101" t="s">
        <v>13080</v>
      </c>
      <c r="D3687" s="101" t="s">
        <v>139</v>
      </c>
      <c r="E3687" s="101" t="s">
        <v>181</v>
      </c>
      <c r="F3687" s="101" t="s">
        <v>288</v>
      </c>
      <c r="G3687" s="101" t="s">
        <v>10956</v>
      </c>
    </row>
    <row r="3688" spans="1:7">
      <c r="A3688" s="100">
        <v>3687</v>
      </c>
      <c r="B3688" s="101" t="s">
        <v>8639</v>
      </c>
      <c r="C3688" s="101" t="s">
        <v>8640</v>
      </c>
      <c r="D3688" s="101" t="s">
        <v>165</v>
      </c>
      <c r="E3688" s="101" t="s">
        <v>1285</v>
      </c>
      <c r="F3688" s="101" t="s">
        <v>119</v>
      </c>
      <c r="G3688" s="101" t="s">
        <v>10956</v>
      </c>
    </row>
    <row r="3689" spans="1:7">
      <c r="A3689" s="100">
        <v>3688</v>
      </c>
      <c r="B3689" s="101" t="s">
        <v>8641</v>
      </c>
      <c r="C3689" s="101" t="s">
        <v>8642</v>
      </c>
      <c r="D3689" s="101" t="s">
        <v>126</v>
      </c>
      <c r="E3689" s="101" t="s">
        <v>701</v>
      </c>
      <c r="F3689" s="101" t="s">
        <v>119</v>
      </c>
      <c r="G3689" s="101" t="s">
        <v>10956</v>
      </c>
    </row>
    <row r="3690" spans="1:7">
      <c r="A3690" s="100">
        <v>3689</v>
      </c>
      <c r="B3690" s="101" t="s">
        <v>3381</v>
      </c>
      <c r="C3690" s="101" t="s">
        <v>3382</v>
      </c>
      <c r="D3690" s="101" t="s">
        <v>126</v>
      </c>
      <c r="E3690" s="101" t="s">
        <v>305</v>
      </c>
      <c r="F3690" s="101" t="s">
        <v>119</v>
      </c>
      <c r="G3690" s="101" t="s">
        <v>5848</v>
      </c>
    </row>
    <row r="3691" spans="1:7">
      <c r="A3691" s="100">
        <v>3690</v>
      </c>
      <c r="B3691" s="101" t="s">
        <v>8643</v>
      </c>
      <c r="C3691" s="101" t="s">
        <v>8644</v>
      </c>
      <c r="D3691" s="101" t="s">
        <v>117</v>
      </c>
      <c r="E3691" s="101" t="s">
        <v>1277</v>
      </c>
      <c r="F3691" s="101" t="s">
        <v>119</v>
      </c>
      <c r="G3691" s="101" t="s">
        <v>10956</v>
      </c>
    </row>
    <row r="3692" spans="1:7">
      <c r="A3692" s="100">
        <v>3691</v>
      </c>
      <c r="B3692" s="101" t="s">
        <v>8645</v>
      </c>
      <c r="C3692" s="101" t="s">
        <v>13081</v>
      </c>
      <c r="D3692" s="101" t="s">
        <v>117</v>
      </c>
      <c r="E3692" s="101" t="s">
        <v>3458</v>
      </c>
      <c r="F3692" s="101" t="s">
        <v>119</v>
      </c>
      <c r="G3692" s="101" t="s">
        <v>10956</v>
      </c>
    </row>
    <row r="3693" spans="1:7">
      <c r="A3693" s="100">
        <v>3692</v>
      </c>
      <c r="B3693" s="101" t="s">
        <v>8646</v>
      </c>
      <c r="C3693" s="101" t="s">
        <v>8647</v>
      </c>
      <c r="D3693" s="101" t="s">
        <v>165</v>
      </c>
      <c r="E3693" s="101" t="s">
        <v>285</v>
      </c>
      <c r="F3693" s="101" t="s">
        <v>119</v>
      </c>
      <c r="G3693" s="101" t="s">
        <v>10956</v>
      </c>
    </row>
    <row r="3694" spans="1:7">
      <c r="A3694" s="100">
        <v>3693</v>
      </c>
      <c r="B3694" s="101" t="s">
        <v>3383</v>
      </c>
      <c r="C3694" s="101" t="s">
        <v>3384</v>
      </c>
      <c r="D3694" s="101" t="s">
        <v>126</v>
      </c>
      <c r="E3694" s="101" t="s">
        <v>1102</v>
      </c>
      <c r="F3694" s="101" t="s">
        <v>119</v>
      </c>
      <c r="G3694" s="101" t="s">
        <v>5848</v>
      </c>
    </row>
    <row r="3695" spans="1:7">
      <c r="A3695" s="100">
        <v>3694</v>
      </c>
      <c r="B3695" s="101" t="s">
        <v>8648</v>
      </c>
      <c r="C3695" s="101" t="s">
        <v>8649</v>
      </c>
      <c r="D3695" s="101" t="s">
        <v>139</v>
      </c>
      <c r="E3695" s="101" t="s">
        <v>354</v>
      </c>
      <c r="F3695" s="101" t="s">
        <v>119</v>
      </c>
      <c r="G3695" s="101" t="s">
        <v>10956</v>
      </c>
    </row>
    <row r="3696" spans="1:7">
      <c r="A3696" s="100">
        <v>3695</v>
      </c>
      <c r="B3696" s="101" t="s">
        <v>3385</v>
      </c>
      <c r="C3696" s="101" t="s">
        <v>3386</v>
      </c>
      <c r="D3696" s="101" t="s">
        <v>143</v>
      </c>
      <c r="E3696" s="101" t="s">
        <v>1465</v>
      </c>
      <c r="F3696" s="101" t="s">
        <v>119</v>
      </c>
      <c r="G3696" s="101" t="s">
        <v>5848</v>
      </c>
    </row>
    <row r="3697" spans="1:7">
      <c r="A3697" s="100">
        <v>3696</v>
      </c>
      <c r="B3697" s="101" t="s">
        <v>13082</v>
      </c>
      <c r="C3697" s="101" t="s">
        <v>13083</v>
      </c>
      <c r="D3697" s="101" t="s">
        <v>143</v>
      </c>
      <c r="E3697" s="101" t="s">
        <v>586</v>
      </c>
      <c r="F3697" s="101" t="s">
        <v>119</v>
      </c>
      <c r="G3697" s="101" t="s">
        <v>10956</v>
      </c>
    </row>
    <row r="3698" spans="1:7">
      <c r="A3698" s="100">
        <v>3697</v>
      </c>
      <c r="B3698" s="101" t="s">
        <v>8650</v>
      </c>
      <c r="C3698" s="101" t="s">
        <v>8651</v>
      </c>
      <c r="D3698" s="101" t="s">
        <v>165</v>
      </c>
      <c r="E3698" s="101" t="s">
        <v>1285</v>
      </c>
      <c r="F3698" s="101" t="s">
        <v>119</v>
      </c>
      <c r="G3698" s="101" t="s">
        <v>10956</v>
      </c>
    </row>
    <row r="3699" spans="1:7">
      <c r="A3699" s="100">
        <v>3698</v>
      </c>
      <c r="B3699" s="101" t="s">
        <v>8652</v>
      </c>
      <c r="C3699" s="101" t="s">
        <v>8653</v>
      </c>
      <c r="D3699" s="101" t="s">
        <v>151</v>
      </c>
      <c r="E3699" s="101" t="s">
        <v>2500</v>
      </c>
      <c r="F3699" s="101" t="s">
        <v>119</v>
      </c>
      <c r="G3699" s="101" t="s">
        <v>10956</v>
      </c>
    </row>
    <row r="3700" spans="1:7">
      <c r="A3700" s="100">
        <v>3699</v>
      </c>
      <c r="B3700" s="101" t="s">
        <v>8654</v>
      </c>
      <c r="C3700" s="101" t="s">
        <v>8655</v>
      </c>
      <c r="D3700" s="101" t="s">
        <v>165</v>
      </c>
      <c r="E3700" s="101" t="s">
        <v>417</v>
      </c>
      <c r="F3700" s="101" t="s">
        <v>119</v>
      </c>
      <c r="G3700" s="101" t="s">
        <v>10956</v>
      </c>
    </row>
    <row r="3701" spans="1:7">
      <c r="A3701" s="100">
        <v>3700</v>
      </c>
      <c r="B3701" s="101" t="s">
        <v>8656</v>
      </c>
      <c r="C3701" s="101" t="s">
        <v>8657</v>
      </c>
      <c r="D3701" s="101" t="s">
        <v>143</v>
      </c>
      <c r="E3701" s="101" t="s">
        <v>3530</v>
      </c>
      <c r="F3701" s="101" t="s">
        <v>119</v>
      </c>
      <c r="G3701" s="101" t="s">
        <v>10956</v>
      </c>
    </row>
    <row r="3702" spans="1:7">
      <c r="A3702" s="100">
        <v>3701</v>
      </c>
      <c r="B3702" s="101" t="s">
        <v>3387</v>
      </c>
      <c r="C3702" s="101" t="s">
        <v>3388</v>
      </c>
      <c r="D3702" s="101" t="s">
        <v>139</v>
      </c>
      <c r="E3702" s="101" t="s">
        <v>185</v>
      </c>
      <c r="F3702" s="101" t="s">
        <v>119</v>
      </c>
      <c r="G3702" s="101" t="s">
        <v>5848</v>
      </c>
    </row>
    <row r="3703" spans="1:7">
      <c r="A3703" s="100">
        <v>3702</v>
      </c>
      <c r="B3703" s="101" t="s">
        <v>8658</v>
      </c>
      <c r="C3703" s="101" t="s">
        <v>8659</v>
      </c>
      <c r="D3703" s="101" t="s">
        <v>126</v>
      </c>
      <c r="E3703" s="101" t="s">
        <v>459</v>
      </c>
      <c r="F3703" s="101" t="s">
        <v>119</v>
      </c>
      <c r="G3703" s="101" t="s">
        <v>10956</v>
      </c>
    </row>
    <row r="3704" spans="1:7">
      <c r="A3704" s="100">
        <v>3703</v>
      </c>
      <c r="B3704" s="101" t="s">
        <v>3389</v>
      </c>
      <c r="C3704" s="101" t="s">
        <v>3390</v>
      </c>
      <c r="D3704" s="101" t="s">
        <v>139</v>
      </c>
      <c r="E3704" s="101" t="s">
        <v>439</v>
      </c>
      <c r="F3704" s="101" t="s">
        <v>119</v>
      </c>
      <c r="G3704" s="101" t="s">
        <v>5848</v>
      </c>
    </row>
    <row r="3705" spans="1:7">
      <c r="A3705" s="100">
        <v>3704</v>
      </c>
      <c r="B3705" s="101" t="s">
        <v>8660</v>
      </c>
      <c r="C3705" s="101" t="s">
        <v>8661</v>
      </c>
      <c r="D3705" s="101" t="s">
        <v>139</v>
      </c>
      <c r="E3705" s="101" t="s">
        <v>211</v>
      </c>
      <c r="F3705" s="101" t="s">
        <v>119</v>
      </c>
      <c r="G3705" s="101" t="s">
        <v>10956</v>
      </c>
    </row>
    <row r="3706" spans="1:7">
      <c r="A3706" s="100">
        <v>3705</v>
      </c>
      <c r="B3706" s="101" t="s">
        <v>11409</v>
      </c>
      <c r="C3706" s="101" t="s">
        <v>11410</v>
      </c>
      <c r="D3706" s="101" t="s">
        <v>126</v>
      </c>
      <c r="E3706" s="101" t="s">
        <v>836</v>
      </c>
      <c r="F3706" s="101" t="s">
        <v>136</v>
      </c>
      <c r="G3706" s="101" t="s">
        <v>11834</v>
      </c>
    </row>
    <row r="3707" spans="1:7">
      <c r="A3707" s="100">
        <v>3706</v>
      </c>
      <c r="B3707" s="101" t="s">
        <v>3391</v>
      </c>
      <c r="C3707" s="101" t="s">
        <v>3392</v>
      </c>
      <c r="D3707" s="101" t="s">
        <v>139</v>
      </c>
      <c r="E3707" s="101" t="s">
        <v>227</v>
      </c>
      <c r="F3707" s="101" t="s">
        <v>119</v>
      </c>
      <c r="G3707" s="101" t="s">
        <v>5848</v>
      </c>
    </row>
    <row r="3708" spans="1:7">
      <c r="A3708" s="100">
        <v>3707</v>
      </c>
      <c r="B3708" s="101" t="s">
        <v>8662</v>
      </c>
      <c r="C3708" s="101" t="s">
        <v>8663</v>
      </c>
      <c r="D3708" s="101" t="s">
        <v>139</v>
      </c>
      <c r="E3708" s="101" t="s">
        <v>996</v>
      </c>
      <c r="F3708" s="101" t="s">
        <v>119</v>
      </c>
      <c r="G3708" s="101" t="s">
        <v>10956</v>
      </c>
    </row>
    <row r="3709" spans="1:7">
      <c r="A3709" s="100">
        <v>3708</v>
      </c>
      <c r="B3709" s="101" t="s">
        <v>3393</v>
      </c>
      <c r="C3709" s="101" t="s">
        <v>3394</v>
      </c>
      <c r="D3709" s="101" t="s">
        <v>139</v>
      </c>
      <c r="E3709" s="101" t="s">
        <v>227</v>
      </c>
      <c r="F3709" s="101" t="s">
        <v>119</v>
      </c>
      <c r="G3709" s="101" t="s">
        <v>5848</v>
      </c>
    </row>
    <row r="3710" spans="1:7">
      <c r="A3710" s="100">
        <v>3709</v>
      </c>
      <c r="B3710" s="101" t="s">
        <v>3395</v>
      </c>
      <c r="C3710" s="101" t="s">
        <v>3396</v>
      </c>
      <c r="D3710" s="101" t="s">
        <v>139</v>
      </c>
      <c r="E3710" s="101" t="s">
        <v>156</v>
      </c>
      <c r="F3710" s="101" t="s">
        <v>119</v>
      </c>
      <c r="G3710" s="101" t="s">
        <v>5848</v>
      </c>
    </row>
    <row r="3711" spans="1:7">
      <c r="A3711" s="100">
        <v>3710</v>
      </c>
      <c r="B3711" s="101" t="s">
        <v>8664</v>
      </c>
      <c r="C3711" s="101" t="s">
        <v>8665</v>
      </c>
      <c r="D3711" s="101" t="s">
        <v>122</v>
      </c>
      <c r="E3711" s="101" t="s">
        <v>597</v>
      </c>
      <c r="F3711" s="101" t="s">
        <v>119</v>
      </c>
      <c r="G3711" s="101" t="s">
        <v>10956</v>
      </c>
    </row>
    <row r="3712" spans="1:7">
      <c r="A3712" s="100">
        <v>3711</v>
      </c>
      <c r="B3712" s="101" t="s">
        <v>8666</v>
      </c>
      <c r="C3712" s="101" t="s">
        <v>8667</v>
      </c>
      <c r="D3712" s="101" t="s">
        <v>117</v>
      </c>
      <c r="E3712" s="101" t="s">
        <v>864</v>
      </c>
      <c r="F3712" s="101" t="s">
        <v>119</v>
      </c>
      <c r="G3712" s="101" t="s">
        <v>10956</v>
      </c>
    </row>
    <row r="3713" spans="1:7">
      <c r="A3713" s="100">
        <v>3712</v>
      </c>
      <c r="B3713" s="101" t="s">
        <v>11411</v>
      </c>
      <c r="C3713" s="101" t="s">
        <v>11412</v>
      </c>
      <c r="D3713" s="101" t="s">
        <v>139</v>
      </c>
      <c r="E3713" s="101" t="s">
        <v>996</v>
      </c>
      <c r="F3713" s="101" t="s">
        <v>119</v>
      </c>
      <c r="G3713" s="101" t="s">
        <v>11834</v>
      </c>
    </row>
    <row r="3714" spans="1:7">
      <c r="A3714" s="100">
        <v>3713</v>
      </c>
      <c r="B3714" s="101" t="s">
        <v>8668</v>
      </c>
      <c r="C3714" s="101" t="s">
        <v>8669</v>
      </c>
      <c r="D3714" s="101" t="s">
        <v>139</v>
      </c>
      <c r="E3714" s="101" t="s">
        <v>622</v>
      </c>
      <c r="F3714" s="101" t="s">
        <v>119</v>
      </c>
      <c r="G3714" s="101" t="s">
        <v>10956</v>
      </c>
    </row>
    <row r="3715" spans="1:7">
      <c r="A3715" s="100">
        <v>3714</v>
      </c>
      <c r="B3715" s="101" t="s">
        <v>3397</v>
      </c>
      <c r="C3715" s="101" t="s">
        <v>3398</v>
      </c>
      <c r="D3715" s="101" t="s">
        <v>117</v>
      </c>
      <c r="E3715" s="101" t="s">
        <v>398</v>
      </c>
      <c r="F3715" s="101" t="s">
        <v>3399</v>
      </c>
      <c r="G3715" s="101" t="s">
        <v>5848</v>
      </c>
    </row>
    <row r="3716" spans="1:7">
      <c r="A3716" s="100">
        <v>3715</v>
      </c>
      <c r="B3716" s="101" t="s">
        <v>8670</v>
      </c>
      <c r="C3716" s="101" t="s">
        <v>8671</v>
      </c>
      <c r="D3716" s="101" t="s">
        <v>139</v>
      </c>
      <c r="E3716" s="101" t="s">
        <v>1020</v>
      </c>
      <c r="F3716" s="101" t="s">
        <v>119</v>
      </c>
      <c r="G3716" s="101" t="s">
        <v>10956</v>
      </c>
    </row>
    <row r="3717" spans="1:7">
      <c r="A3717" s="100">
        <v>3716</v>
      </c>
      <c r="B3717" s="101" t="s">
        <v>8672</v>
      </c>
      <c r="C3717" s="101" t="s">
        <v>8673</v>
      </c>
      <c r="D3717" s="101" t="s">
        <v>139</v>
      </c>
      <c r="E3717" s="101" t="s">
        <v>1020</v>
      </c>
      <c r="F3717" s="101" t="s">
        <v>119</v>
      </c>
      <c r="G3717" s="101" t="s">
        <v>10956</v>
      </c>
    </row>
    <row r="3718" spans="1:7">
      <c r="A3718" s="100">
        <v>3717</v>
      </c>
      <c r="B3718" s="101" t="s">
        <v>8674</v>
      </c>
      <c r="C3718" s="101" t="s">
        <v>8675</v>
      </c>
      <c r="D3718" s="101" t="s">
        <v>139</v>
      </c>
      <c r="E3718" s="101" t="s">
        <v>996</v>
      </c>
      <c r="F3718" s="101" t="s">
        <v>119</v>
      </c>
      <c r="G3718" s="101" t="s">
        <v>10956</v>
      </c>
    </row>
    <row r="3719" spans="1:7">
      <c r="A3719" s="100">
        <v>3718</v>
      </c>
      <c r="B3719" s="101" t="s">
        <v>3400</v>
      </c>
      <c r="C3719" s="101" t="s">
        <v>3401</v>
      </c>
      <c r="D3719" s="101" t="s">
        <v>139</v>
      </c>
      <c r="E3719" s="101" t="s">
        <v>185</v>
      </c>
      <c r="F3719" s="101" t="s">
        <v>119</v>
      </c>
      <c r="G3719" s="101" t="s">
        <v>5848</v>
      </c>
    </row>
    <row r="3720" spans="1:7">
      <c r="A3720" s="100">
        <v>3719</v>
      </c>
      <c r="B3720" s="101" t="s">
        <v>8676</v>
      </c>
      <c r="C3720" s="101" t="s">
        <v>8677</v>
      </c>
      <c r="D3720" s="101" t="s">
        <v>139</v>
      </c>
      <c r="E3720" s="101" t="s">
        <v>996</v>
      </c>
      <c r="F3720" s="101" t="s">
        <v>119</v>
      </c>
      <c r="G3720" s="101" t="s">
        <v>10956</v>
      </c>
    </row>
    <row r="3721" spans="1:7">
      <c r="A3721" s="100">
        <v>3720</v>
      </c>
      <c r="B3721" s="101" t="s">
        <v>8678</v>
      </c>
      <c r="C3721" s="101" t="s">
        <v>8679</v>
      </c>
      <c r="D3721" s="101" t="s">
        <v>139</v>
      </c>
      <c r="E3721" s="101" t="s">
        <v>996</v>
      </c>
      <c r="F3721" s="101" t="s">
        <v>119</v>
      </c>
      <c r="G3721" s="101" t="s">
        <v>10956</v>
      </c>
    </row>
    <row r="3722" spans="1:7">
      <c r="A3722" s="100">
        <v>3721</v>
      </c>
      <c r="B3722" s="101" t="s">
        <v>8680</v>
      </c>
      <c r="C3722" s="101" t="s">
        <v>8681</v>
      </c>
      <c r="D3722" s="101" t="s">
        <v>139</v>
      </c>
      <c r="E3722" s="101" t="s">
        <v>1076</v>
      </c>
      <c r="F3722" s="101" t="s">
        <v>119</v>
      </c>
      <c r="G3722" s="101" t="s">
        <v>10956</v>
      </c>
    </row>
    <row r="3723" spans="1:7">
      <c r="A3723" s="100">
        <v>3722</v>
      </c>
      <c r="B3723" s="101" t="s">
        <v>8682</v>
      </c>
      <c r="C3723" s="101" t="s">
        <v>8683</v>
      </c>
      <c r="D3723" s="101" t="s">
        <v>126</v>
      </c>
      <c r="E3723" s="101" t="s">
        <v>888</v>
      </c>
      <c r="F3723" s="101" t="s">
        <v>119</v>
      </c>
      <c r="G3723" s="101" t="s">
        <v>10956</v>
      </c>
    </row>
    <row r="3724" spans="1:7">
      <c r="A3724" s="100">
        <v>3723</v>
      </c>
      <c r="B3724" s="101" t="s">
        <v>3402</v>
      </c>
      <c r="C3724" s="101" t="s">
        <v>3403</v>
      </c>
      <c r="D3724" s="101" t="s">
        <v>126</v>
      </c>
      <c r="E3724" s="101" t="s">
        <v>761</v>
      </c>
      <c r="F3724" s="101" t="s">
        <v>119</v>
      </c>
      <c r="G3724" s="101" t="s">
        <v>5848</v>
      </c>
    </row>
    <row r="3725" spans="1:7">
      <c r="A3725" s="100">
        <v>3724</v>
      </c>
      <c r="B3725" s="101" t="s">
        <v>11413</v>
      </c>
      <c r="C3725" s="101" t="s">
        <v>11414</v>
      </c>
      <c r="D3725" s="101" t="s">
        <v>122</v>
      </c>
      <c r="E3725" s="101" t="s">
        <v>436</v>
      </c>
      <c r="F3725" s="101" t="s">
        <v>119</v>
      </c>
      <c r="G3725" s="101" t="s">
        <v>11834</v>
      </c>
    </row>
    <row r="3726" spans="1:7">
      <c r="A3726" s="100">
        <v>3725</v>
      </c>
      <c r="B3726" s="101" t="s">
        <v>8684</v>
      </c>
      <c r="C3726" s="101" t="s">
        <v>8685</v>
      </c>
      <c r="D3726" s="101" t="s">
        <v>139</v>
      </c>
      <c r="E3726" s="101" t="s">
        <v>140</v>
      </c>
      <c r="F3726" s="101" t="s">
        <v>119</v>
      </c>
      <c r="G3726" s="101" t="s">
        <v>10956</v>
      </c>
    </row>
    <row r="3727" spans="1:7">
      <c r="A3727" s="100">
        <v>3726</v>
      </c>
      <c r="B3727" s="101" t="s">
        <v>8686</v>
      </c>
      <c r="C3727" s="101" t="s">
        <v>8687</v>
      </c>
      <c r="D3727" s="101" t="s">
        <v>117</v>
      </c>
      <c r="E3727" s="101" t="s">
        <v>3337</v>
      </c>
      <c r="F3727" s="101" t="s">
        <v>119</v>
      </c>
      <c r="G3727" s="101" t="s">
        <v>10956</v>
      </c>
    </row>
    <row r="3728" spans="1:7">
      <c r="A3728" s="100">
        <v>3727</v>
      </c>
      <c r="B3728" s="101" t="s">
        <v>8688</v>
      </c>
      <c r="C3728" s="101" t="s">
        <v>8689</v>
      </c>
      <c r="D3728" s="101" t="s">
        <v>126</v>
      </c>
      <c r="E3728" s="101" t="s">
        <v>1039</v>
      </c>
      <c r="F3728" s="101" t="s">
        <v>119</v>
      </c>
      <c r="G3728" s="101" t="s">
        <v>10956</v>
      </c>
    </row>
    <row r="3729" spans="1:7">
      <c r="A3729" s="100">
        <v>3728</v>
      </c>
      <c r="B3729" s="101" t="s">
        <v>3404</v>
      </c>
      <c r="C3729" s="101" t="s">
        <v>3405</v>
      </c>
      <c r="D3729" s="101" t="s">
        <v>139</v>
      </c>
      <c r="E3729" s="101" t="s">
        <v>185</v>
      </c>
      <c r="F3729" s="101" t="s">
        <v>119</v>
      </c>
      <c r="G3729" s="101" t="s">
        <v>5848</v>
      </c>
    </row>
    <row r="3730" spans="1:7">
      <c r="A3730" s="100">
        <v>3729</v>
      </c>
      <c r="B3730" s="101" t="s">
        <v>3406</v>
      </c>
      <c r="C3730" s="101" t="s">
        <v>3407</v>
      </c>
      <c r="D3730" s="101" t="s">
        <v>126</v>
      </c>
      <c r="E3730" s="101" t="s">
        <v>148</v>
      </c>
      <c r="F3730" s="101" t="s">
        <v>119</v>
      </c>
      <c r="G3730" s="101" t="s">
        <v>5848</v>
      </c>
    </row>
    <row r="3731" spans="1:7">
      <c r="A3731" s="100">
        <v>3730</v>
      </c>
      <c r="B3731" s="101" t="s">
        <v>3408</v>
      </c>
      <c r="C3731" s="101" t="s">
        <v>3409</v>
      </c>
      <c r="D3731" s="101" t="s">
        <v>139</v>
      </c>
      <c r="E3731" s="101" t="s">
        <v>273</v>
      </c>
      <c r="F3731" s="101" t="s">
        <v>119</v>
      </c>
      <c r="G3731" s="101" t="s">
        <v>5848</v>
      </c>
    </row>
    <row r="3732" spans="1:7">
      <c r="A3732" s="100">
        <v>3731</v>
      </c>
      <c r="B3732" s="101" t="s">
        <v>3410</v>
      </c>
      <c r="C3732" s="101" t="s">
        <v>3411</v>
      </c>
      <c r="D3732" s="101" t="s">
        <v>139</v>
      </c>
      <c r="E3732" s="101" t="s">
        <v>182</v>
      </c>
      <c r="F3732" s="101" t="s">
        <v>119</v>
      </c>
      <c r="G3732" s="101" t="s">
        <v>5848</v>
      </c>
    </row>
    <row r="3733" spans="1:7">
      <c r="A3733" s="100">
        <v>3732</v>
      </c>
      <c r="B3733" s="101" t="s">
        <v>13084</v>
      </c>
      <c r="C3733" s="101" t="s">
        <v>13085</v>
      </c>
      <c r="D3733" s="101" t="s">
        <v>126</v>
      </c>
      <c r="E3733" s="101" t="s">
        <v>701</v>
      </c>
      <c r="F3733" s="101" t="s">
        <v>188</v>
      </c>
      <c r="G3733" s="101" t="s">
        <v>10956</v>
      </c>
    </row>
    <row r="3734" spans="1:7">
      <c r="A3734" s="100">
        <v>3733</v>
      </c>
      <c r="B3734" s="101" t="s">
        <v>13086</v>
      </c>
      <c r="C3734" s="101" t="s">
        <v>13087</v>
      </c>
      <c r="D3734" s="101" t="s">
        <v>122</v>
      </c>
      <c r="E3734" s="101" t="s">
        <v>191</v>
      </c>
      <c r="F3734" s="101" t="s">
        <v>119</v>
      </c>
      <c r="G3734" s="101" t="s">
        <v>5848</v>
      </c>
    </row>
    <row r="3735" spans="1:7">
      <c r="A3735" s="100">
        <v>3734</v>
      </c>
      <c r="B3735" s="101" t="s">
        <v>3412</v>
      </c>
      <c r="C3735" s="101" t="s">
        <v>3413</v>
      </c>
      <c r="D3735" s="101" t="s">
        <v>139</v>
      </c>
      <c r="E3735" s="101" t="s">
        <v>185</v>
      </c>
      <c r="F3735" s="101" t="s">
        <v>119</v>
      </c>
      <c r="G3735" s="101" t="s">
        <v>5848</v>
      </c>
    </row>
    <row r="3736" spans="1:7">
      <c r="A3736" s="100">
        <v>3735</v>
      </c>
      <c r="B3736" s="101" t="s">
        <v>8690</v>
      </c>
      <c r="C3736" s="101" t="s">
        <v>8691</v>
      </c>
      <c r="D3736" s="101" t="s">
        <v>126</v>
      </c>
      <c r="E3736" s="101" t="s">
        <v>946</v>
      </c>
      <c r="F3736" s="101" t="s">
        <v>119</v>
      </c>
      <c r="G3736" s="101" t="s">
        <v>10956</v>
      </c>
    </row>
    <row r="3737" spans="1:7">
      <c r="A3737" s="100">
        <v>3736</v>
      </c>
      <c r="B3737" s="101" t="s">
        <v>8692</v>
      </c>
      <c r="C3737" s="101" t="s">
        <v>8693</v>
      </c>
      <c r="D3737" s="101" t="s">
        <v>117</v>
      </c>
      <c r="E3737" s="101" t="s">
        <v>2057</v>
      </c>
      <c r="F3737" s="101" t="s">
        <v>119</v>
      </c>
      <c r="G3737" s="101" t="s">
        <v>10956</v>
      </c>
    </row>
    <row r="3738" spans="1:7">
      <c r="A3738" s="100">
        <v>3737</v>
      </c>
      <c r="B3738" s="101" t="s">
        <v>3414</v>
      </c>
      <c r="C3738" s="101" t="s">
        <v>3415</v>
      </c>
      <c r="D3738" s="101" t="s">
        <v>139</v>
      </c>
      <c r="E3738" s="101" t="s">
        <v>227</v>
      </c>
      <c r="F3738" s="101" t="s">
        <v>119</v>
      </c>
      <c r="G3738" s="101" t="s">
        <v>5848</v>
      </c>
    </row>
    <row r="3739" spans="1:7">
      <c r="A3739" s="100">
        <v>3738</v>
      </c>
      <c r="B3739" s="101" t="s">
        <v>8694</v>
      </c>
      <c r="C3739" s="101" t="s">
        <v>8695</v>
      </c>
      <c r="D3739" s="101" t="s">
        <v>117</v>
      </c>
      <c r="E3739" s="101" t="s">
        <v>1277</v>
      </c>
      <c r="F3739" s="101" t="s">
        <v>119</v>
      </c>
      <c r="G3739" s="101" t="s">
        <v>10956</v>
      </c>
    </row>
    <row r="3740" spans="1:7">
      <c r="A3740" s="100">
        <v>3739</v>
      </c>
      <c r="B3740" s="101" t="s">
        <v>3416</v>
      </c>
      <c r="C3740" s="101" t="s">
        <v>3417</v>
      </c>
      <c r="D3740" s="101" t="s">
        <v>126</v>
      </c>
      <c r="E3740" s="101" t="s">
        <v>1102</v>
      </c>
      <c r="F3740" s="101" t="s">
        <v>119</v>
      </c>
      <c r="G3740" s="101" t="s">
        <v>5848</v>
      </c>
    </row>
    <row r="3741" spans="1:7">
      <c r="A3741" s="100">
        <v>3740</v>
      </c>
      <c r="B3741" s="101" t="s">
        <v>3418</v>
      </c>
      <c r="C3741" s="101" t="s">
        <v>13088</v>
      </c>
      <c r="D3741" s="101" t="s">
        <v>139</v>
      </c>
      <c r="E3741" s="101" t="s">
        <v>181</v>
      </c>
      <c r="F3741" s="101" t="s">
        <v>119</v>
      </c>
      <c r="G3741" s="101" t="s">
        <v>5848</v>
      </c>
    </row>
    <row r="3742" spans="1:7">
      <c r="A3742" s="100">
        <v>3741</v>
      </c>
      <c r="B3742" s="101" t="s">
        <v>11415</v>
      </c>
      <c r="C3742" s="101" t="s">
        <v>11416</v>
      </c>
      <c r="D3742" s="101" t="s">
        <v>151</v>
      </c>
      <c r="E3742" s="101" t="s">
        <v>2500</v>
      </c>
      <c r="F3742" s="101" t="s">
        <v>119</v>
      </c>
      <c r="G3742" s="101" t="s">
        <v>11834</v>
      </c>
    </row>
    <row r="3743" spans="1:7">
      <c r="A3743" s="100">
        <v>3742</v>
      </c>
      <c r="B3743" s="101" t="s">
        <v>3419</v>
      </c>
      <c r="C3743" s="101" t="s">
        <v>3420</v>
      </c>
      <c r="D3743" s="101" t="s">
        <v>165</v>
      </c>
      <c r="E3743" s="101" t="s">
        <v>1658</v>
      </c>
      <c r="F3743" s="101" t="s">
        <v>119</v>
      </c>
      <c r="G3743" s="101" t="s">
        <v>5848</v>
      </c>
    </row>
    <row r="3744" spans="1:7">
      <c r="A3744" s="100">
        <v>3743</v>
      </c>
      <c r="B3744" s="101" t="s">
        <v>8696</v>
      </c>
      <c r="C3744" s="101" t="s">
        <v>8697</v>
      </c>
      <c r="D3744" s="101" t="s">
        <v>117</v>
      </c>
      <c r="E3744" s="101" t="s">
        <v>6722</v>
      </c>
      <c r="F3744" s="101" t="s">
        <v>119</v>
      </c>
      <c r="G3744" s="101" t="s">
        <v>10956</v>
      </c>
    </row>
    <row r="3745" spans="1:7">
      <c r="A3745" s="100">
        <v>3744</v>
      </c>
      <c r="B3745" s="101" t="s">
        <v>3421</v>
      </c>
      <c r="C3745" s="101" t="s">
        <v>3422</v>
      </c>
      <c r="D3745" s="101" t="s">
        <v>143</v>
      </c>
      <c r="E3745" s="101" t="s">
        <v>728</v>
      </c>
      <c r="F3745" s="101" t="s">
        <v>119</v>
      </c>
      <c r="G3745" s="101" t="s">
        <v>5848</v>
      </c>
    </row>
    <row r="3746" spans="1:7">
      <c r="A3746" s="100">
        <v>3745</v>
      </c>
      <c r="B3746" s="101" t="s">
        <v>8698</v>
      </c>
      <c r="C3746" s="101" t="s">
        <v>8699</v>
      </c>
      <c r="D3746" s="101" t="s">
        <v>126</v>
      </c>
      <c r="E3746" s="101" t="s">
        <v>1039</v>
      </c>
      <c r="F3746" s="101" t="s">
        <v>136</v>
      </c>
      <c r="G3746" s="101" t="s">
        <v>10956</v>
      </c>
    </row>
    <row r="3747" spans="1:7">
      <c r="A3747" s="100">
        <v>3746</v>
      </c>
      <c r="B3747" s="101" t="s">
        <v>8700</v>
      </c>
      <c r="C3747" s="101" t="s">
        <v>8701</v>
      </c>
      <c r="D3747" s="101" t="s">
        <v>165</v>
      </c>
      <c r="E3747" s="101" t="s">
        <v>1285</v>
      </c>
      <c r="F3747" s="101" t="s">
        <v>119</v>
      </c>
      <c r="G3747" s="101" t="s">
        <v>10956</v>
      </c>
    </row>
    <row r="3748" spans="1:7">
      <c r="A3748" s="100">
        <v>3747</v>
      </c>
      <c r="B3748" s="101" t="s">
        <v>8702</v>
      </c>
      <c r="C3748" s="101" t="s">
        <v>8703</v>
      </c>
      <c r="D3748" s="101" t="s">
        <v>165</v>
      </c>
      <c r="E3748" s="101" t="s">
        <v>285</v>
      </c>
      <c r="F3748" s="101" t="s">
        <v>119</v>
      </c>
      <c r="G3748" s="101" t="s">
        <v>10956</v>
      </c>
    </row>
    <row r="3749" spans="1:7">
      <c r="A3749" s="100">
        <v>3748</v>
      </c>
      <c r="B3749" s="101" t="s">
        <v>3423</v>
      </c>
      <c r="C3749" s="101" t="s">
        <v>3424</v>
      </c>
      <c r="D3749" s="101" t="s">
        <v>139</v>
      </c>
      <c r="E3749" s="101" t="s">
        <v>227</v>
      </c>
      <c r="F3749" s="101" t="s">
        <v>119</v>
      </c>
      <c r="G3749" s="101" t="s">
        <v>5848</v>
      </c>
    </row>
    <row r="3750" spans="1:7">
      <c r="A3750" s="100">
        <v>3749</v>
      </c>
      <c r="B3750" s="101" t="s">
        <v>11417</v>
      </c>
      <c r="C3750" s="101" t="s">
        <v>11418</v>
      </c>
      <c r="D3750" s="101" t="s">
        <v>165</v>
      </c>
      <c r="E3750" s="101" t="s">
        <v>255</v>
      </c>
      <c r="F3750" s="101" t="s">
        <v>119</v>
      </c>
      <c r="G3750" s="101" t="s">
        <v>11834</v>
      </c>
    </row>
    <row r="3751" spans="1:7">
      <c r="A3751" s="100">
        <v>3750</v>
      </c>
      <c r="B3751" s="101" t="s">
        <v>8704</v>
      </c>
      <c r="C3751" s="101" t="s">
        <v>8705</v>
      </c>
      <c r="D3751" s="101" t="s">
        <v>139</v>
      </c>
      <c r="E3751" s="101" t="s">
        <v>308</v>
      </c>
      <c r="F3751" s="101" t="s">
        <v>119</v>
      </c>
      <c r="G3751" s="101" t="s">
        <v>10956</v>
      </c>
    </row>
    <row r="3752" spans="1:7">
      <c r="A3752" s="100">
        <v>3751</v>
      </c>
      <c r="B3752" s="101" t="s">
        <v>11419</v>
      </c>
      <c r="C3752" s="101" t="s">
        <v>11420</v>
      </c>
      <c r="D3752" s="101" t="s">
        <v>122</v>
      </c>
      <c r="E3752" s="101" t="s">
        <v>2675</v>
      </c>
      <c r="F3752" s="101" t="s">
        <v>136</v>
      </c>
      <c r="G3752" s="101" t="s">
        <v>11834</v>
      </c>
    </row>
    <row r="3753" spans="1:7">
      <c r="A3753" s="100">
        <v>3752</v>
      </c>
      <c r="B3753" s="101" t="s">
        <v>13089</v>
      </c>
      <c r="C3753" s="101" t="s">
        <v>13090</v>
      </c>
      <c r="D3753" s="101" t="s">
        <v>126</v>
      </c>
      <c r="E3753" s="101" t="s">
        <v>1184</v>
      </c>
      <c r="F3753" s="101" t="s">
        <v>119</v>
      </c>
      <c r="G3753" s="101" t="s">
        <v>10956</v>
      </c>
    </row>
    <row r="3754" spans="1:7">
      <c r="A3754" s="100">
        <v>3753</v>
      </c>
      <c r="B3754" s="101" t="s">
        <v>3425</v>
      </c>
      <c r="C3754" s="101" t="s">
        <v>3426</v>
      </c>
      <c r="D3754" s="101" t="s">
        <v>126</v>
      </c>
      <c r="E3754" s="101" t="s">
        <v>1548</v>
      </c>
      <c r="F3754" s="101" t="s">
        <v>119</v>
      </c>
      <c r="G3754" s="101" t="s">
        <v>5848</v>
      </c>
    </row>
    <row r="3755" spans="1:7">
      <c r="A3755" s="100">
        <v>3754</v>
      </c>
      <c r="B3755" s="101" t="s">
        <v>3427</v>
      </c>
      <c r="C3755" s="101" t="s">
        <v>3428</v>
      </c>
      <c r="D3755" s="101" t="s">
        <v>143</v>
      </c>
      <c r="E3755" s="101" t="s">
        <v>1684</v>
      </c>
      <c r="F3755" s="101" t="s">
        <v>119</v>
      </c>
      <c r="G3755" s="101" t="s">
        <v>5848</v>
      </c>
    </row>
    <row r="3756" spans="1:7">
      <c r="A3756" s="100">
        <v>3755</v>
      </c>
      <c r="B3756" s="101" t="s">
        <v>8706</v>
      </c>
      <c r="C3756" s="101" t="s">
        <v>13091</v>
      </c>
      <c r="D3756" s="101" t="s">
        <v>117</v>
      </c>
      <c r="E3756" s="101" t="s">
        <v>6722</v>
      </c>
      <c r="F3756" s="101" t="s">
        <v>119</v>
      </c>
      <c r="G3756" s="101" t="s">
        <v>10956</v>
      </c>
    </row>
    <row r="3757" spans="1:7">
      <c r="A3757" s="100">
        <v>3756</v>
      </c>
      <c r="B3757" s="101" t="s">
        <v>3429</v>
      </c>
      <c r="C3757" s="101" t="s">
        <v>3430</v>
      </c>
      <c r="D3757" s="101" t="s">
        <v>126</v>
      </c>
      <c r="E3757" s="101" t="s">
        <v>701</v>
      </c>
      <c r="F3757" s="101" t="s">
        <v>119</v>
      </c>
      <c r="G3757" s="101" t="s">
        <v>5848</v>
      </c>
    </row>
    <row r="3758" spans="1:7">
      <c r="A3758" s="100">
        <v>3757</v>
      </c>
      <c r="B3758" s="101" t="s">
        <v>8707</v>
      </c>
      <c r="C3758" s="101" t="s">
        <v>8708</v>
      </c>
      <c r="D3758" s="101" t="s">
        <v>117</v>
      </c>
      <c r="E3758" s="101" t="s">
        <v>6722</v>
      </c>
      <c r="F3758" s="101" t="s">
        <v>119</v>
      </c>
      <c r="G3758" s="101" t="s">
        <v>10956</v>
      </c>
    </row>
    <row r="3759" spans="1:7">
      <c r="A3759" s="100">
        <v>3758</v>
      </c>
      <c r="B3759" s="101" t="s">
        <v>3431</v>
      </c>
      <c r="C3759" s="101" t="s">
        <v>3432</v>
      </c>
      <c r="D3759" s="101" t="s">
        <v>165</v>
      </c>
      <c r="E3759" s="101" t="s">
        <v>1285</v>
      </c>
      <c r="F3759" s="101" t="s">
        <v>119</v>
      </c>
      <c r="G3759" s="101" t="s">
        <v>5848</v>
      </c>
    </row>
    <row r="3760" spans="1:7">
      <c r="A3760" s="100">
        <v>3759</v>
      </c>
      <c r="B3760" s="101" t="s">
        <v>8709</v>
      </c>
      <c r="C3760" s="101" t="s">
        <v>8710</v>
      </c>
      <c r="D3760" s="101" t="s">
        <v>165</v>
      </c>
      <c r="E3760" s="101" t="s">
        <v>1381</v>
      </c>
      <c r="F3760" s="101" t="s">
        <v>119</v>
      </c>
      <c r="G3760" s="101" t="s">
        <v>10956</v>
      </c>
    </row>
    <row r="3761" spans="1:7">
      <c r="A3761" s="100">
        <v>3760</v>
      </c>
      <c r="B3761" s="101" t="s">
        <v>3433</v>
      </c>
      <c r="C3761" s="101" t="s">
        <v>3434</v>
      </c>
      <c r="D3761" s="101" t="s">
        <v>143</v>
      </c>
      <c r="E3761" s="101" t="s">
        <v>204</v>
      </c>
      <c r="F3761" s="101" t="s">
        <v>119</v>
      </c>
      <c r="G3761" s="101" t="s">
        <v>5848</v>
      </c>
    </row>
    <row r="3762" spans="1:7">
      <c r="A3762" s="100">
        <v>3761</v>
      </c>
      <c r="B3762" s="101" t="s">
        <v>8711</v>
      </c>
      <c r="C3762" s="101" t="s">
        <v>8712</v>
      </c>
      <c r="D3762" s="101" t="s">
        <v>165</v>
      </c>
      <c r="E3762" s="101" t="s">
        <v>417</v>
      </c>
      <c r="F3762" s="101" t="s">
        <v>119</v>
      </c>
      <c r="G3762" s="101" t="s">
        <v>10956</v>
      </c>
    </row>
    <row r="3763" spans="1:7">
      <c r="A3763" s="100">
        <v>3762</v>
      </c>
      <c r="B3763" s="101" t="s">
        <v>11421</v>
      </c>
      <c r="C3763" s="101" t="s">
        <v>11422</v>
      </c>
      <c r="D3763" s="101" t="s">
        <v>122</v>
      </c>
      <c r="E3763" s="101" t="s">
        <v>175</v>
      </c>
      <c r="F3763" s="101" t="s">
        <v>119</v>
      </c>
      <c r="G3763" s="101" t="s">
        <v>11834</v>
      </c>
    </row>
    <row r="3764" spans="1:7">
      <c r="A3764" s="100">
        <v>3763</v>
      </c>
      <c r="B3764" s="101" t="s">
        <v>3435</v>
      </c>
      <c r="C3764" s="101" t="s">
        <v>13092</v>
      </c>
      <c r="D3764" s="101" t="s">
        <v>139</v>
      </c>
      <c r="E3764" s="101" t="s">
        <v>227</v>
      </c>
      <c r="F3764" s="101" t="s">
        <v>119</v>
      </c>
      <c r="G3764" s="101" t="s">
        <v>5848</v>
      </c>
    </row>
    <row r="3765" spans="1:7">
      <c r="A3765" s="100">
        <v>3764</v>
      </c>
      <c r="B3765" s="101" t="s">
        <v>11423</v>
      </c>
      <c r="C3765" s="101" t="s">
        <v>11424</v>
      </c>
      <c r="D3765" s="101" t="s">
        <v>122</v>
      </c>
      <c r="E3765" s="101" t="s">
        <v>347</v>
      </c>
      <c r="F3765" s="101" t="s">
        <v>119</v>
      </c>
      <c r="G3765" s="101" t="s">
        <v>11834</v>
      </c>
    </row>
    <row r="3766" spans="1:7">
      <c r="A3766" s="100">
        <v>3765</v>
      </c>
      <c r="B3766" s="101" t="s">
        <v>8713</v>
      </c>
      <c r="C3766" s="101" t="s">
        <v>8714</v>
      </c>
      <c r="D3766" s="101" t="s">
        <v>117</v>
      </c>
      <c r="E3766" s="101" t="s">
        <v>118</v>
      </c>
      <c r="F3766" s="101" t="s">
        <v>119</v>
      </c>
      <c r="G3766" s="101" t="s">
        <v>10956</v>
      </c>
    </row>
    <row r="3767" spans="1:7">
      <c r="A3767" s="100">
        <v>3766</v>
      </c>
      <c r="B3767" s="101" t="s">
        <v>8715</v>
      </c>
      <c r="C3767" s="101" t="s">
        <v>8716</v>
      </c>
      <c r="D3767" s="101" t="s">
        <v>117</v>
      </c>
      <c r="E3767" s="101" t="s">
        <v>118</v>
      </c>
      <c r="F3767" s="101" t="s">
        <v>119</v>
      </c>
      <c r="G3767" s="101" t="s">
        <v>10956</v>
      </c>
    </row>
    <row r="3768" spans="1:7">
      <c r="A3768" s="100">
        <v>3767</v>
      </c>
      <c r="B3768" s="101" t="s">
        <v>3436</v>
      </c>
      <c r="C3768" s="101" t="s">
        <v>3437</v>
      </c>
      <c r="D3768" s="101" t="s">
        <v>126</v>
      </c>
      <c r="E3768" s="101" t="s">
        <v>701</v>
      </c>
      <c r="F3768" s="101" t="s">
        <v>119</v>
      </c>
      <c r="G3768" s="101" t="s">
        <v>5848</v>
      </c>
    </row>
    <row r="3769" spans="1:7">
      <c r="A3769" s="100">
        <v>3768</v>
      </c>
      <c r="B3769" s="101" t="s">
        <v>8717</v>
      </c>
      <c r="C3769" s="101" t="s">
        <v>8718</v>
      </c>
      <c r="D3769" s="101" t="s">
        <v>117</v>
      </c>
      <c r="E3769" s="101" t="s">
        <v>6722</v>
      </c>
      <c r="F3769" s="101" t="s">
        <v>119</v>
      </c>
      <c r="G3769" s="101" t="s">
        <v>10956</v>
      </c>
    </row>
    <row r="3770" spans="1:7">
      <c r="A3770" s="100">
        <v>3769</v>
      </c>
      <c r="B3770" s="101" t="s">
        <v>8719</v>
      </c>
      <c r="C3770" s="101" t="s">
        <v>8720</v>
      </c>
      <c r="D3770" s="101" t="s">
        <v>117</v>
      </c>
      <c r="E3770" s="101" t="s">
        <v>6722</v>
      </c>
      <c r="F3770" s="101" t="s">
        <v>119</v>
      </c>
      <c r="G3770" s="101" t="s">
        <v>10956</v>
      </c>
    </row>
    <row r="3771" spans="1:7">
      <c r="A3771" s="100">
        <v>3770</v>
      </c>
      <c r="B3771" s="101" t="s">
        <v>80</v>
      </c>
      <c r="C3771" s="101" t="s">
        <v>3438</v>
      </c>
      <c r="D3771" s="101" t="s">
        <v>122</v>
      </c>
      <c r="E3771" s="101" t="s">
        <v>191</v>
      </c>
      <c r="F3771" s="101" t="s">
        <v>119</v>
      </c>
      <c r="G3771" s="101" t="s">
        <v>5848</v>
      </c>
    </row>
    <row r="3772" spans="1:7">
      <c r="A3772" s="100">
        <v>3771</v>
      </c>
      <c r="B3772" s="101" t="s">
        <v>3439</v>
      </c>
      <c r="C3772" s="101" t="s">
        <v>3440</v>
      </c>
      <c r="D3772" s="101" t="s">
        <v>126</v>
      </c>
      <c r="E3772" s="101" t="s">
        <v>298</v>
      </c>
      <c r="F3772" s="101" t="s">
        <v>119</v>
      </c>
      <c r="G3772" s="101" t="s">
        <v>5848</v>
      </c>
    </row>
    <row r="3773" spans="1:7">
      <c r="A3773" s="100">
        <v>3772</v>
      </c>
      <c r="B3773" s="101" t="s">
        <v>3441</v>
      </c>
      <c r="C3773" s="101" t="s">
        <v>3442</v>
      </c>
      <c r="D3773" s="101" t="s">
        <v>117</v>
      </c>
      <c r="E3773" s="101" t="s">
        <v>448</v>
      </c>
      <c r="F3773" s="101" t="s">
        <v>119</v>
      </c>
      <c r="G3773" s="101" t="s">
        <v>5848</v>
      </c>
    </row>
    <row r="3774" spans="1:7">
      <c r="A3774" s="100">
        <v>3773</v>
      </c>
      <c r="B3774" s="101" t="s">
        <v>8721</v>
      </c>
      <c r="C3774" s="101" t="s">
        <v>13093</v>
      </c>
      <c r="D3774" s="101" t="s">
        <v>165</v>
      </c>
      <c r="E3774" s="101" t="s">
        <v>194</v>
      </c>
      <c r="F3774" s="101" t="s">
        <v>119</v>
      </c>
      <c r="G3774" s="101" t="s">
        <v>10956</v>
      </c>
    </row>
    <row r="3775" spans="1:7">
      <c r="A3775" s="100">
        <v>3774</v>
      </c>
      <c r="B3775" s="101" t="s">
        <v>8722</v>
      </c>
      <c r="C3775" s="101" t="s">
        <v>8723</v>
      </c>
      <c r="D3775" s="101" t="s">
        <v>126</v>
      </c>
      <c r="E3775" s="101" t="s">
        <v>159</v>
      </c>
      <c r="F3775" s="101" t="s">
        <v>687</v>
      </c>
      <c r="G3775" s="101" t="s">
        <v>10956</v>
      </c>
    </row>
    <row r="3776" spans="1:7">
      <c r="A3776" s="100">
        <v>3775</v>
      </c>
      <c r="B3776" s="101" t="s">
        <v>8724</v>
      </c>
      <c r="C3776" s="101" t="s">
        <v>8725</v>
      </c>
      <c r="D3776" s="101" t="s">
        <v>117</v>
      </c>
      <c r="E3776" s="101" t="s">
        <v>3337</v>
      </c>
      <c r="F3776" s="101" t="s">
        <v>119</v>
      </c>
      <c r="G3776" s="101" t="s">
        <v>10956</v>
      </c>
    </row>
    <row r="3777" spans="1:7">
      <c r="A3777" s="100">
        <v>3776</v>
      </c>
      <c r="B3777" s="101" t="s">
        <v>3443</v>
      </c>
      <c r="C3777" s="101" t="s">
        <v>3444</v>
      </c>
      <c r="D3777" s="101" t="s">
        <v>139</v>
      </c>
      <c r="E3777" s="101" t="s">
        <v>185</v>
      </c>
      <c r="F3777" s="101" t="s">
        <v>119</v>
      </c>
      <c r="G3777" s="101" t="s">
        <v>5848</v>
      </c>
    </row>
    <row r="3778" spans="1:7">
      <c r="A3778" s="100">
        <v>3777</v>
      </c>
      <c r="B3778" s="101" t="s">
        <v>8726</v>
      </c>
      <c r="C3778" s="101" t="s">
        <v>8727</v>
      </c>
      <c r="D3778" s="101" t="s">
        <v>117</v>
      </c>
      <c r="E3778" s="101" t="s">
        <v>5326</v>
      </c>
      <c r="F3778" s="101" t="s">
        <v>119</v>
      </c>
      <c r="G3778" s="101" t="s">
        <v>10956</v>
      </c>
    </row>
    <row r="3779" spans="1:7">
      <c r="A3779" s="100">
        <v>3778</v>
      </c>
      <c r="B3779" s="101" t="s">
        <v>8728</v>
      </c>
      <c r="C3779" s="101" t="s">
        <v>8729</v>
      </c>
      <c r="D3779" s="101" t="s">
        <v>122</v>
      </c>
      <c r="E3779" s="101" t="s">
        <v>597</v>
      </c>
      <c r="F3779" s="101" t="s">
        <v>136</v>
      </c>
      <c r="G3779" s="101" t="s">
        <v>10956</v>
      </c>
    </row>
    <row r="3780" spans="1:7">
      <c r="A3780" s="100">
        <v>3779</v>
      </c>
      <c r="B3780" s="101" t="s">
        <v>8730</v>
      </c>
      <c r="C3780" s="101" t="s">
        <v>8731</v>
      </c>
      <c r="D3780" s="101" t="s">
        <v>151</v>
      </c>
      <c r="E3780" s="101" t="s">
        <v>456</v>
      </c>
      <c r="F3780" s="101" t="s">
        <v>136</v>
      </c>
      <c r="G3780" s="101" t="s">
        <v>10956</v>
      </c>
    </row>
    <row r="3781" spans="1:7">
      <c r="A3781" s="100">
        <v>3780</v>
      </c>
      <c r="B3781" s="101" t="s">
        <v>8732</v>
      </c>
      <c r="C3781" s="101" t="s">
        <v>8733</v>
      </c>
      <c r="D3781" s="101" t="s">
        <v>139</v>
      </c>
      <c r="E3781" s="101" t="s">
        <v>140</v>
      </c>
      <c r="F3781" s="101" t="s">
        <v>119</v>
      </c>
      <c r="G3781" s="101" t="s">
        <v>10956</v>
      </c>
    </row>
    <row r="3782" spans="1:7">
      <c r="A3782" s="100">
        <v>3781</v>
      </c>
      <c r="B3782" s="101" t="s">
        <v>13094</v>
      </c>
      <c r="C3782" s="101" t="s">
        <v>13095</v>
      </c>
      <c r="D3782" s="101" t="s">
        <v>117</v>
      </c>
      <c r="E3782" s="101" t="s">
        <v>398</v>
      </c>
      <c r="F3782" s="101" t="s">
        <v>119</v>
      </c>
      <c r="G3782" s="101" t="s">
        <v>10956</v>
      </c>
    </row>
    <row r="3783" spans="1:7">
      <c r="A3783" s="100">
        <v>3782</v>
      </c>
      <c r="B3783" s="101" t="s">
        <v>3445</v>
      </c>
      <c r="C3783" s="101" t="s">
        <v>13096</v>
      </c>
      <c r="D3783" s="101" t="s">
        <v>139</v>
      </c>
      <c r="E3783" s="101" t="s">
        <v>227</v>
      </c>
      <c r="F3783" s="101" t="s">
        <v>119</v>
      </c>
      <c r="G3783" s="101" t="s">
        <v>5848</v>
      </c>
    </row>
    <row r="3784" spans="1:7">
      <c r="A3784" s="100">
        <v>3783</v>
      </c>
      <c r="B3784" s="101" t="s">
        <v>3446</v>
      </c>
      <c r="C3784" s="101" t="s">
        <v>3447</v>
      </c>
      <c r="D3784" s="101" t="s">
        <v>139</v>
      </c>
      <c r="E3784" s="101" t="s">
        <v>237</v>
      </c>
      <c r="F3784" s="101" t="s">
        <v>119</v>
      </c>
      <c r="G3784" s="101" t="s">
        <v>5848</v>
      </c>
    </row>
    <row r="3785" spans="1:7">
      <c r="A3785" s="100">
        <v>3784</v>
      </c>
      <c r="B3785" s="101" t="s">
        <v>8734</v>
      </c>
      <c r="C3785" s="101" t="s">
        <v>8735</v>
      </c>
      <c r="D3785" s="101" t="s">
        <v>139</v>
      </c>
      <c r="E3785" s="101" t="s">
        <v>1020</v>
      </c>
      <c r="F3785" s="101" t="s">
        <v>119</v>
      </c>
      <c r="G3785" s="101" t="s">
        <v>10956</v>
      </c>
    </row>
    <row r="3786" spans="1:7">
      <c r="A3786" s="100">
        <v>3785</v>
      </c>
      <c r="B3786" s="101" t="s">
        <v>81</v>
      </c>
      <c r="C3786" s="101" t="s">
        <v>13097</v>
      </c>
      <c r="D3786" s="101" t="s">
        <v>139</v>
      </c>
      <c r="E3786" s="101" t="s">
        <v>3060</v>
      </c>
      <c r="F3786" s="101" t="s">
        <v>119</v>
      </c>
      <c r="G3786" s="101" t="s">
        <v>5848</v>
      </c>
    </row>
    <row r="3787" spans="1:7">
      <c r="A3787" s="100">
        <v>3786</v>
      </c>
      <c r="B3787" s="101" t="s">
        <v>3448</v>
      </c>
      <c r="C3787" s="101" t="s">
        <v>3449</v>
      </c>
      <c r="D3787" s="101" t="s">
        <v>139</v>
      </c>
      <c r="E3787" s="101" t="s">
        <v>162</v>
      </c>
      <c r="F3787" s="101" t="s">
        <v>119</v>
      </c>
      <c r="G3787" s="101" t="s">
        <v>5848</v>
      </c>
    </row>
    <row r="3788" spans="1:7">
      <c r="A3788" s="100">
        <v>3787</v>
      </c>
      <c r="B3788" s="101" t="s">
        <v>3450</v>
      </c>
      <c r="C3788" s="101" t="s">
        <v>3451</v>
      </c>
      <c r="D3788" s="101" t="s">
        <v>151</v>
      </c>
      <c r="E3788" s="101" t="s">
        <v>1271</v>
      </c>
      <c r="F3788" s="101" t="s">
        <v>119</v>
      </c>
      <c r="G3788" s="101" t="s">
        <v>5848</v>
      </c>
    </row>
    <row r="3789" spans="1:7">
      <c r="A3789" s="100">
        <v>3788</v>
      </c>
      <c r="B3789" s="101" t="s">
        <v>3452</v>
      </c>
      <c r="C3789" s="101" t="s">
        <v>3453</v>
      </c>
      <c r="D3789" s="101" t="s">
        <v>139</v>
      </c>
      <c r="E3789" s="101" t="s">
        <v>237</v>
      </c>
      <c r="F3789" s="101" t="s">
        <v>136</v>
      </c>
      <c r="G3789" s="101" t="s">
        <v>5848</v>
      </c>
    </row>
    <row r="3790" spans="1:7">
      <c r="A3790" s="100">
        <v>3789</v>
      </c>
      <c r="B3790" s="101" t="s">
        <v>3454</v>
      </c>
      <c r="C3790" s="101" t="s">
        <v>3455</v>
      </c>
      <c r="D3790" s="101" t="s">
        <v>139</v>
      </c>
      <c r="E3790" s="101" t="s">
        <v>273</v>
      </c>
      <c r="F3790" s="101" t="s">
        <v>119</v>
      </c>
      <c r="G3790" s="101" t="s">
        <v>5848</v>
      </c>
    </row>
    <row r="3791" spans="1:7">
      <c r="A3791" s="100">
        <v>3790</v>
      </c>
      <c r="B3791" s="101" t="s">
        <v>3456</v>
      </c>
      <c r="C3791" s="101" t="s">
        <v>3457</v>
      </c>
      <c r="D3791" s="101" t="s">
        <v>117</v>
      </c>
      <c r="E3791" s="101" t="s">
        <v>3458</v>
      </c>
      <c r="F3791" s="101" t="s">
        <v>119</v>
      </c>
      <c r="G3791" s="101" t="s">
        <v>5848</v>
      </c>
    </row>
    <row r="3792" spans="1:7">
      <c r="A3792" s="100">
        <v>3791</v>
      </c>
      <c r="B3792" s="101" t="s">
        <v>3459</v>
      </c>
      <c r="C3792" s="101" t="s">
        <v>3460</v>
      </c>
      <c r="D3792" s="101" t="s">
        <v>139</v>
      </c>
      <c r="E3792" s="101" t="s">
        <v>592</v>
      </c>
      <c r="F3792" s="101" t="s">
        <v>503</v>
      </c>
      <c r="G3792" s="101" t="s">
        <v>5848</v>
      </c>
    </row>
    <row r="3793" spans="1:7">
      <c r="A3793" s="100">
        <v>3792</v>
      </c>
      <c r="B3793" s="101" t="s">
        <v>8736</v>
      </c>
      <c r="C3793" s="101" t="s">
        <v>8737</v>
      </c>
      <c r="D3793" s="101" t="s">
        <v>139</v>
      </c>
      <c r="E3793" s="101" t="s">
        <v>182</v>
      </c>
      <c r="F3793" s="101" t="s">
        <v>119</v>
      </c>
      <c r="G3793" s="101" t="s">
        <v>10956</v>
      </c>
    </row>
    <row r="3794" spans="1:7">
      <c r="A3794" s="100">
        <v>3793</v>
      </c>
      <c r="B3794" s="101" t="s">
        <v>3461</v>
      </c>
      <c r="C3794" s="101" t="s">
        <v>3462</v>
      </c>
      <c r="D3794" s="101" t="s">
        <v>139</v>
      </c>
      <c r="E3794" s="101" t="s">
        <v>185</v>
      </c>
      <c r="F3794" s="101" t="s">
        <v>119</v>
      </c>
      <c r="G3794" s="101" t="s">
        <v>5848</v>
      </c>
    </row>
    <row r="3795" spans="1:7">
      <c r="A3795" s="100">
        <v>3794</v>
      </c>
      <c r="B3795" s="101" t="s">
        <v>13098</v>
      </c>
      <c r="C3795" s="101" t="s">
        <v>13099</v>
      </c>
      <c r="D3795" s="101" t="s">
        <v>139</v>
      </c>
      <c r="E3795" s="101" t="s">
        <v>227</v>
      </c>
      <c r="F3795" s="101" t="s">
        <v>119</v>
      </c>
      <c r="G3795" s="101" t="s">
        <v>5848</v>
      </c>
    </row>
    <row r="3796" spans="1:7">
      <c r="A3796" s="100">
        <v>3795</v>
      </c>
      <c r="B3796" s="101" t="s">
        <v>8738</v>
      </c>
      <c r="C3796" s="101" t="s">
        <v>8739</v>
      </c>
      <c r="D3796" s="101" t="s">
        <v>139</v>
      </c>
      <c r="E3796" s="101" t="s">
        <v>1020</v>
      </c>
      <c r="F3796" s="101" t="s">
        <v>119</v>
      </c>
      <c r="G3796" s="101" t="s">
        <v>10956</v>
      </c>
    </row>
    <row r="3797" spans="1:7">
      <c r="A3797" s="100">
        <v>3796</v>
      </c>
      <c r="B3797" s="101" t="s">
        <v>8740</v>
      </c>
      <c r="C3797" s="101" t="s">
        <v>8741</v>
      </c>
      <c r="D3797" s="101" t="s">
        <v>117</v>
      </c>
      <c r="E3797" s="101" t="s">
        <v>719</v>
      </c>
      <c r="F3797" s="101" t="s">
        <v>119</v>
      </c>
      <c r="G3797" s="101" t="s">
        <v>10956</v>
      </c>
    </row>
    <row r="3798" spans="1:7">
      <c r="A3798" s="100">
        <v>3797</v>
      </c>
      <c r="B3798" s="101" t="s">
        <v>3463</v>
      </c>
      <c r="C3798" s="101" t="s">
        <v>3464</v>
      </c>
      <c r="D3798" s="101" t="s">
        <v>139</v>
      </c>
      <c r="E3798" s="101" t="s">
        <v>185</v>
      </c>
      <c r="F3798" s="101" t="s">
        <v>119</v>
      </c>
      <c r="G3798" s="101" t="s">
        <v>5848</v>
      </c>
    </row>
    <row r="3799" spans="1:7">
      <c r="A3799" s="100">
        <v>3798</v>
      </c>
      <c r="B3799" s="101" t="s">
        <v>11425</v>
      </c>
      <c r="C3799" s="101" t="s">
        <v>11426</v>
      </c>
      <c r="D3799" s="101" t="s">
        <v>122</v>
      </c>
      <c r="E3799" s="101" t="s">
        <v>191</v>
      </c>
      <c r="F3799" s="101" t="s">
        <v>136</v>
      </c>
      <c r="G3799" s="101" t="s">
        <v>11834</v>
      </c>
    </row>
    <row r="3800" spans="1:7">
      <c r="A3800" s="100">
        <v>3799</v>
      </c>
      <c r="B3800" s="101" t="s">
        <v>8742</v>
      </c>
      <c r="C3800" s="101" t="s">
        <v>8743</v>
      </c>
      <c r="D3800" s="101" t="s">
        <v>139</v>
      </c>
      <c r="E3800" s="101" t="s">
        <v>1076</v>
      </c>
      <c r="F3800" s="101" t="s">
        <v>119</v>
      </c>
      <c r="G3800" s="101" t="s">
        <v>10956</v>
      </c>
    </row>
    <row r="3801" spans="1:7">
      <c r="A3801" s="100">
        <v>3800</v>
      </c>
      <c r="B3801" s="101" t="s">
        <v>8744</v>
      </c>
      <c r="C3801" s="101" t="s">
        <v>8745</v>
      </c>
      <c r="D3801" s="101" t="s">
        <v>143</v>
      </c>
      <c r="E3801" s="101" t="s">
        <v>1432</v>
      </c>
      <c r="F3801" s="101" t="s">
        <v>119</v>
      </c>
      <c r="G3801" s="101" t="s">
        <v>10956</v>
      </c>
    </row>
    <row r="3802" spans="1:7">
      <c r="A3802" s="100">
        <v>3801</v>
      </c>
      <c r="B3802" s="101" t="s">
        <v>13100</v>
      </c>
      <c r="C3802" s="101" t="s">
        <v>13101</v>
      </c>
      <c r="D3802" s="101" t="s">
        <v>139</v>
      </c>
      <c r="E3802" s="101" t="s">
        <v>227</v>
      </c>
      <c r="F3802" s="101" t="s">
        <v>119</v>
      </c>
      <c r="G3802" s="101" t="s">
        <v>5848</v>
      </c>
    </row>
    <row r="3803" spans="1:7">
      <c r="A3803" s="100">
        <v>3802</v>
      </c>
      <c r="B3803" s="101" t="s">
        <v>8746</v>
      </c>
      <c r="C3803" s="101" t="s">
        <v>8747</v>
      </c>
      <c r="D3803" s="101" t="s">
        <v>139</v>
      </c>
      <c r="E3803" s="101" t="s">
        <v>996</v>
      </c>
      <c r="F3803" s="101" t="s">
        <v>119</v>
      </c>
      <c r="G3803" s="101" t="s">
        <v>10956</v>
      </c>
    </row>
    <row r="3804" spans="1:7">
      <c r="A3804" s="100">
        <v>3803</v>
      </c>
      <c r="B3804" s="101" t="s">
        <v>3465</v>
      </c>
      <c r="C3804" s="101" t="s">
        <v>3466</v>
      </c>
      <c r="D3804" s="101" t="s">
        <v>139</v>
      </c>
      <c r="E3804" s="101" t="s">
        <v>185</v>
      </c>
      <c r="F3804" s="101" t="s">
        <v>119</v>
      </c>
      <c r="G3804" s="101" t="s">
        <v>5848</v>
      </c>
    </row>
    <row r="3805" spans="1:7">
      <c r="A3805" s="100">
        <v>3804</v>
      </c>
      <c r="B3805" s="101" t="s">
        <v>3467</v>
      </c>
      <c r="C3805" s="101" t="s">
        <v>3468</v>
      </c>
      <c r="D3805" s="101" t="s">
        <v>139</v>
      </c>
      <c r="E3805" s="101" t="s">
        <v>185</v>
      </c>
      <c r="F3805" s="101" t="s">
        <v>119</v>
      </c>
      <c r="G3805" s="101" t="s">
        <v>5848</v>
      </c>
    </row>
    <row r="3806" spans="1:7">
      <c r="A3806" s="100">
        <v>3805</v>
      </c>
      <c r="B3806" s="101" t="s">
        <v>3469</v>
      </c>
      <c r="C3806" s="101" t="s">
        <v>3470</v>
      </c>
      <c r="D3806" s="101" t="s">
        <v>126</v>
      </c>
      <c r="E3806" s="101" t="s">
        <v>159</v>
      </c>
      <c r="F3806" s="101" t="s">
        <v>119</v>
      </c>
      <c r="G3806" s="101" t="s">
        <v>5848</v>
      </c>
    </row>
    <row r="3807" spans="1:7">
      <c r="A3807" s="100">
        <v>3806</v>
      </c>
      <c r="B3807" s="101" t="s">
        <v>3471</v>
      </c>
      <c r="C3807" s="101" t="s">
        <v>3472</v>
      </c>
      <c r="D3807" s="101" t="s">
        <v>126</v>
      </c>
      <c r="E3807" s="101" t="s">
        <v>197</v>
      </c>
      <c r="F3807" s="101" t="s">
        <v>119</v>
      </c>
      <c r="G3807" s="101" t="s">
        <v>5848</v>
      </c>
    </row>
    <row r="3808" spans="1:7">
      <c r="A3808" s="100">
        <v>3807</v>
      </c>
      <c r="B3808" s="101" t="s">
        <v>3473</v>
      </c>
      <c r="C3808" s="101" t="s">
        <v>3474</v>
      </c>
      <c r="D3808" s="101" t="s">
        <v>151</v>
      </c>
      <c r="E3808" s="101" t="s">
        <v>371</v>
      </c>
      <c r="F3808" s="101" t="s">
        <v>136</v>
      </c>
      <c r="G3808" s="101" t="s">
        <v>5848</v>
      </c>
    </row>
    <row r="3809" spans="1:7">
      <c r="A3809" s="100">
        <v>3808</v>
      </c>
      <c r="B3809" s="101" t="s">
        <v>8748</v>
      </c>
      <c r="C3809" s="101" t="s">
        <v>8749</v>
      </c>
      <c r="D3809" s="101" t="s">
        <v>126</v>
      </c>
      <c r="E3809" s="101" t="s">
        <v>949</v>
      </c>
      <c r="F3809" s="101" t="s">
        <v>119</v>
      </c>
      <c r="G3809" s="101" t="s">
        <v>10956</v>
      </c>
    </row>
    <row r="3810" spans="1:7">
      <c r="A3810" s="100">
        <v>3809</v>
      </c>
      <c r="B3810" s="101" t="s">
        <v>3475</v>
      </c>
      <c r="C3810" s="101" t="s">
        <v>3476</v>
      </c>
      <c r="D3810" s="101" t="s">
        <v>139</v>
      </c>
      <c r="E3810" s="101" t="s">
        <v>227</v>
      </c>
      <c r="F3810" s="101" t="s">
        <v>119</v>
      </c>
      <c r="G3810" s="101" t="s">
        <v>5848</v>
      </c>
    </row>
    <row r="3811" spans="1:7">
      <c r="A3811" s="100">
        <v>3810</v>
      </c>
      <c r="B3811" s="101" t="s">
        <v>8750</v>
      </c>
      <c r="C3811" s="101" t="s">
        <v>8751</v>
      </c>
      <c r="D3811" s="101" t="s">
        <v>234</v>
      </c>
      <c r="E3811" s="101" t="s">
        <v>235</v>
      </c>
      <c r="F3811" s="101" t="s">
        <v>119</v>
      </c>
      <c r="G3811" s="101" t="s">
        <v>10956</v>
      </c>
    </row>
    <row r="3812" spans="1:7">
      <c r="A3812" s="100">
        <v>3811</v>
      </c>
      <c r="B3812" s="101" t="s">
        <v>3477</v>
      </c>
      <c r="C3812" s="101" t="s">
        <v>3478</v>
      </c>
      <c r="D3812" s="101" t="s">
        <v>139</v>
      </c>
      <c r="E3812" s="101" t="s">
        <v>185</v>
      </c>
      <c r="F3812" s="101" t="s">
        <v>119</v>
      </c>
      <c r="G3812" s="101" t="s">
        <v>5848</v>
      </c>
    </row>
    <row r="3813" spans="1:7">
      <c r="A3813" s="100">
        <v>3812</v>
      </c>
      <c r="B3813" s="101" t="s">
        <v>11427</v>
      </c>
      <c r="C3813" s="101" t="s">
        <v>11428</v>
      </c>
      <c r="D3813" s="101" t="s">
        <v>122</v>
      </c>
      <c r="E3813" s="101" t="s">
        <v>175</v>
      </c>
      <c r="F3813" s="101" t="s">
        <v>136</v>
      </c>
      <c r="G3813" s="101" t="s">
        <v>11834</v>
      </c>
    </row>
    <row r="3814" spans="1:7">
      <c r="A3814" s="100">
        <v>3813</v>
      </c>
      <c r="B3814" s="101" t="s">
        <v>3479</v>
      </c>
      <c r="C3814" s="101" t="s">
        <v>3480</v>
      </c>
      <c r="D3814" s="101" t="s">
        <v>126</v>
      </c>
      <c r="E3814" s="101" t="s">
        <v>159</v>
      </c>
      <c r="F3814" s="101" t="s">
        <v>119</v>
      </c>
      <c r="G3814" s="101" t="s">
        <v>5848</v>
      </c>
    </row>
    <row r="3815" spans="1:7">
      <c r="A3815" s="100">
        <v>3814</v>
      </c>
      <c r="B3815" s="101" t="s">
        <v>8752</v>
      </c>
      <c r="C3815" s="101" t="s">
        <v>8753</v>
      </c>
      <c r="D3815" s="101" t="s">
        <v>117</v>
      </c>
      <c r="E3815" s="101" t="s">
        <v>1277</v>
      </c>
      <c r="F3815" s="101" t="s">
        <v>881</v>
      </c>
      <c r="G3815" s="101" t="s">
        <v>10956</v>
      </c>
    </row>
    <row r="3816" spans="1:7">
      <c r="A3816" s="100">
        <v>3815</v>
      </c>
      <c r="B3816" s="101" t="s">
        <v>3481</v>
      </c>
      <c r="C3816" s="101" t="s">
        <v>3482</v>
      </c>
      <c r="D3816" s="101" t="s">
        <v>139</v>
      </c>
      <c r="E3816" s="101" t="s">
        <v>227</v>
      </c>
      <c r="F3816" s="101" t="s">
        <v>119</v>
      </c>
      <c r="G3816" s="101" t="s">
        <v>5848</v>
      </c>
    </row>
    <row r="3817" spans="1:7">
      <c r="A3817" s="100">
        <v>3816</v>
      </c>
      <c r="B3817" s="101" t="s">
        <v>8754</v>
      </c>
      <c r="C3817" s="101" t="s">
        <v>8755</v>
      </c>
      <c r="D3817" s="101" t="s">
        <v>165</v>
      </c>
      <c r="E3817" s="101" t="s">
        <v>255</v>
      </c>
      <c r="F3817" s="101" t="s">
        <v>119</v>
      </c>
      <c r="G3817" s="101" t="s">
        <v>10956</v>
      </c>
    </row>
    <row r="3818" spans="1:7">
      <c r="A3818" s="100">
        <v>3817</v>
      </c>
      <c r="B3818" s="101" t="s">
        <v>3483</v>
      </c>
      <c r="C3818" s="101" t="s">
        <v>13102</v>
      </c>
      <c r="D3818" s="101" t="s">
        <v>126</v>
      </c>
      <c r="E3818" s="101" t="s">
        <v>946</v>
      </c>
      <c r="F3818" s="101" t="s">
        <v>119</v>
      </c>
      <c r="G3818" s="101" t="s">
        <v>5848</v>
      </c>
    </row>
    <row r="3819" spans="1:7">
      <c r="A3819" s="100">
        <v>3818</v>
      </c>
      <c r="B3819" s="101" t="s">
        <v>11429</v>
      </c>
      <c r="C3819" s="101" t="s">
        <v>11430</v>
      </c>
      <c r="D3819" s="101" t="s">
        <v>122</v>
      </c>
      <c r="E3819" s="101" t="s">
        <v>1044</v>
      </c>
      <c r="F3819" s="101" t="s">
        <v>119</v>
      </c>
      <c r="G3819" s="101" t="s">
        <v>11834</v>
      </c>
    </row>
    <row r="3820" spans="1:7">
      <c r="A3820" s="100">
        <v>3819</v>
      </c>
      <c r="B3820" s="101" t="s">
        <v>8756</v>
      </c>
      <c r="C3820" s="101" t="s">
        <v>8757</v>
      </c>
      <c r="D3820" s="101" t="s">
        <v>151</v>
      </c>
      <c r="E3820" s="101" t="s">
        <v>706</v>
      </c>
      <c r="F3820" s="101" t="s">
        <v>119</v>
      </c>
      <c r="G3820" s="101" t="s">
        <v>10956</v>
      </c>
    </row>
    <row r="3821" spans="1:7">
      <c r="A3821" s="100">
        <v>3820</v>
      </c>
      <c r="B3821" s="101" t="s">
        <v>8758</v>
      </c>
      <c r="C3821" s="101" t="s">
        <v>8759</v>
      </c>
      <c r="D3821" s="101" t="s">
        <v>126</v>
      </c>
      <c r="E3821" s="101" t="s">
        <v>130</v>
      </c>
      <c r="F3821" s="101" t="s">
        <v>119</v>
      </c>
      <c r="G3821" s="101" t="s">
        <v>10956</v>
      </c>
    </row>
    <row r="3822" spans="1:7">
      <c r="A3822" s="100">
        <v>3821</v>
      </c>
      <c r="B3822" s="101" t="s">
        <v>3484</v>
      </c>
      <c r="C3822" s="101" t="s">
        <v>3485</v>
      </c>
      <c r="D3822" s="101" t="s">
        <v>234</v>
      </c>
      <c r="E3822" s="101" t="s">
        <v>1249</v>
      </c>
      <c r="F3822" s="101" t="s">
        <v>687</v>
      </c>
      <c r="G3822" s="101" t="s">
        <v>5848</v>
      </c>
    </row>
    <row r="3823" spans="1:7">
      <c r="A3823" s="100">
        <v>3822</v>
      </c>
      <c r="B3823" s="101" t="s">
        <v>11431</v>
      </c>
      <c r="C3823" s="101" t="s">
        <v>11432</v>
      </c>
      <c r="D3823" s="101" t="s">
        <v>117</v>
      </c>
      <c r="E3823" s="101" t="s">
        <v>1277</v>
      </c>
      <c r="F3823" s="101" t="s">
        <v>579</v>
      </c>
      <c r="G3823" s="101" t="s">
        <v>11834</v>
      </c>
    </row>
    <row r="3824" spans="1:7">
      <c r="A3824" s="100">
        <v>3823</v>
      </c>
      <c r="B3824" s="101" t="s">
        <v>3486</v>
      </c>
      <c r="C3824" s="101" t="s">
        <v>3487</v>
      </c>
      <c r="D3824" s="101" t="s">
        <v>139</v>
      </c>
      <c r="E3824" s="101" t="s">
        <v>439</v>
      </c>
      <c r="F3824" s="101" t="s">
        <v>119</v>
      </c>
      <c r="G3824" s="101" t="s">
        <v>5848</v>
      </c>
    </row>
    <row r="3825" spans="1:7">
      <c r="A3825" s="100">
        <v>3824</v>
      </c>
      <c r="B3825" s="101" t="s">
        <v>3488</v>
      </c>
      <c r="C3825" s="101" t="s">
        <v>3489</v>
      </c>
      <c r="D3825" s="101" t="s">
        <v>139</v>
      </c>
      <c r="E3825" s="101" t="s">
        <v>227</v>
      </c>
      <c r="F3825" s="101" t="s">
        <v>119</v>
      </c>
      <c r="G3825" s="101" t="s">
        <v>5848</v>
      </c>
    </row>
    <row r="3826" spans="1:7">
      <c r="A3826" s="100">
        <v>3825</v>
      </c>
      <c r="B3826" s="101" t="s">
        <v>8760</v>
      </c>
      <c r="C3826" s="101" t="s">
        <v>8761</v>
      </c>
      <c r="D3826" s="101" t="s">
        <v>139</v>
      </c>
      <c r="E3826" s="101" t="s">
        <v>1020</v>
      </c>
      <c r="F3826" s="101" t="s">
        <v>119</v>
      </c>
      <c r="G3826" s="101" t="s">
        <v>10956</v>
      </c>
    </row>
    <row r="3827" spans="1:7">
      <c r="A3827" s="100">
        <v>3826</v>
      </c>
      <c r="B3827" s="101" t="s">
        <v>3490</v>
      </c>
      <c r="C3827" s="101" t="s">
        <v>3491</v>
      </c>
      <c r="D3827" s="101" t="s">
        <v>139</v>
      </c>
      <c r="E3827" s="101" t="s">
        <v>185</v>
      </c>
      <c r="F3827" s="101" t="s">
        <v>119</v>
      </c>
      <c r="G3827" s="101" t="s">
        <v>5848</v>
      </c>
    </row>
    <row r="3828" spans="1:7">
      <c r="A3828" s="100">
        <v>3827</v>
      </c>
      <c r="B3828" s="101" t="s">
        <v>11433</v>
      </c>
      <c r="C3828" s="101" t="s">
        <v>11434</v>
      </c>
      <c r="D3828" s="101" t="s">
        <v>139</v>
      </c>
      <c r="E3828" s="101" t="s">
        <v>185</v>
      </c>
      <c r="F3828" s="101" t="s">
        <v>119</v>
      </c>
      <c r="G3828" s="101" t="s">
        <v>11834</v>
      </c>
    </row>
    <row r="3829" spans="1:7">
      <c r="A3829" s="100">
        <v>3828</v>
      </c>
      <c r="B3829" s="101" t="s">
        <v>3492</v>
      </c>
      <c r="C3829" s="101" t="s">
        <v>3493</v>
      </c>
      <c r="D3829" s="101" t="s">
        <v>139</v>
      </c>
      <c r="E3829" s="101" t="s">
        <v>185</v>
      </c>
      <c r="F3829" s="101" t="s">
        <v>119</v>
      </c>
      <c r="G3829" s="101" t="s">
        <v>5848</v>
      </c>
    </row>
    <row r="3830" spans="1:7">
      <c r="A3830" s="100">
        <v>3829</v>
      </c>
      <c r="B3830" s="101" t="s">
        <v>8762</v>
      </c>
      <c r="C3830" s="101" t="s">
        <v>8763</v>
      </c>
      <c r="D3830" s="101" t="s">
        <v>126</v>
      </c>
      <c r="E3830" s="101" t="s">
        <v>1102</v>
      </c>
      <c r="F3830" s="101" t="s">
        <v>119</v>
      </c>
      <c r="G3830" s="101" t="s">
        <v>10956</v>
      </c>
    </row>
    <row r="3831" spans="1:7">
      <c r="A3831" s="100">
        <v>3830</v>
      </c>
      <c r="B3831" s="101" t="s">
        <v>11435</v>
      </c>
      <c r="C3831" s="101" t="s">
        <v>11436</v>
      </c>
      <c r="D3831" s="101" t="s">
        <v>126</v>
      </c>
      <c r="E3831" s="101" t="s">
        <v>200</v>
      </c>
      <c r="F3831" s="101" t="s">
        <v>119</v>
      </c>
      <c r="G3831" s="101" t="s">
        <v>11834</v>
      </c>
    </row>
    <row r="3832" spans="1:7">
      <c r="A3832" s="100">
        <v>3831</v>
      </c>
      <c r="B3832" s="101" t="s">
        <v>3494</v>
      </c>
      <c r="C3832" s="101" t="s">
        <v>3495</v>
      </c>
      <c r="D3832" s="101" t="s">
        <v>139</v>
      </c>
      <c r="E3832" s="101" t="s">
        <v>185</v>
      </c>
      <c r="F3832" s="101" t="s">
        <v>119</v>
      </c>
      <c r="G3832" s="101" t="s">
        <v>5848</v>
      </c>
    </row>
    <row r="3833" spans="1:7">
      <c r="A3833" s="100">
        <v>3832</v>
      </c>
      <c r="B3833" s="101" t="s">
        <v>3496</v>
      </c>
      <c r="C3833" s="101" t="s">
        <v>3497</v>
      </c>
      <c r="D3833" s="101" t="s">
        <v>143</v>
      </c>
      <c r="E3833" s="101" t="s">
        <v>321</v>
      </c>
      <c r="F3833" s="101" t="s">
        <v>119</v>
      </c>
      <c r="G3833" s="101" t="s">
        <v>5848</v>
      </c>
    </row>
    <row r="3834" spans="1:7">
      <c r="A3834" s="100">
        <v>3833</v>
      </c>
      <c r="B3834" s="101" t="s">
        <v>8764</v>
      </c>
      <c r="C3834" s="101" t="s">
        <v>8765</v>
      </c>
      <c r="D3834" s="101" t="s">
        <v>139</v>
      </c>
      <c r="E3834" s="101" t="s">
        <v>181</v>
      </c>
      <c r="F3834" s="101" t="s">
        <v>288</v>
      </c>
      <c r="G3834" s="101" t="s">
        <v>10956</v>
      </c>
    </row>
    <row r="3835" spans="1:7">
      <c r="A3835" s="100">
        <v>3834</v>
      </c>
      <c r="B3835" s="101" t="s">
        <v>3498</v>
      </c>
      <c r="C3835" s="101" t="s">
        <v>3499</v>
      </c>
      <c r="D3835" s="101" t="s">
        <v>139</v>
      </c>
      <c r="E3835" s="101" t="s">
        <v>185</v>
      </c>
      <c r="F3835" s="101" t="s">
        <v>119</v>
      </c>
      <c r="G3835" s="101" t="s">
        <v>5848</v>
      </c>
    </row>
    <row r="3836" spans="1:7">
      <c r="A3836" s="100">
        <v>3835</v>
      </c>
      <c r="B3836" s="101" t="s">
        <v>3500</v>
      </c>
      <c r="C3836" s="101" t="s">
        <v>3501</v>
      </c>
      <c r="D3836" s="101" t="s">
        <v>143</v>
      </c>
      <c r="E3836" s="101" t="s">
        <v>728</v>
      </c>
      <c r="F3836" s="101" t="s">
        <v>119</v>
      </c>
      <c r="G3836" s="101" t="s">
        <v>5848</v>
      </c>
    </row>
    <row r="3837" spans="1:7">
      <c r="A3837" s="100">
        <v>3836</v>
      </c>
      <c r="B3837" s="101" t="s">
        <v>3502</v>
      </c>
      <c r="C3837" s="101" t="s">
        <v>3503</v>
      </c>
      <c r="D3837" s="101" t="s">
        <v>126</v>
      </c>
      <c r="E3837" s="101" t="s">
        <v>3107</v>
      </c>
      <c r="F3837" s="101" t="s">
        <v>119</v>
      </c>
      <c r="G3837" s="101" t="s">
        <v>5848</v>
      </c>
    </row>
    <row r="3838" spans="1:7">
      <c r="A3838" s="100">
        <v>3837</v>
      </c>
      <c r="B3838" s="101" t="s">
        <v>11437</v>
      </c>
      <c r="C3838" s="101" t="s">
        <v>11438</v>
      </c>
      <c r="D3838" s="101" t="s">
        <v>122</v>
      </c>
      <c r="E3838" s="101" t="s">
        <v>135</v>
      </c>
      <c r="F3838" s="101" t="s">
        <v>119</v>
      </c>
      <c r="G3838" s="101" t="s">
        <v>5848</v>
      </c>
    </row>
    <row r="3839" spans="1:7">
      <c r="A3839" s="100">
        <v>3838</v>
      </c>
      <c r="B3839" s="101" t="s">
        <v>3504</v>
      </c>
      <c r="C3839" s="101" t="s">
        <v>3505</v>
      </c>
      <c r="D3839" s="101" t="s">
        <v>126</v>
      </c>
      <c r="E3839" s="101" t="s">
        <v>148</v>
      </c>
      <c r="F3839" s="101" t="s">
        <v>119</v>
      </c>
      <c r="G3839" s="101" t="s">
        <v>5848</v>
      </c>
    </row>
    <row r="3840" spans="1:7">
      <c r="A3840" s="100">
        <v>3839</v>
      </c>
      <c r="B3840" s="101" t="s">
        <v>3506</v>
      </c>
      <c r="C3840" s="101" t="s">
        <v>3507</v>
      </c>
      <c r="D3840" s="101" t="s">
        <v>139</v>
      </c>
      <c r="E3840" s="101" t="s">
        <v>185</v>
      </c>
      <c r="F3840" s="101" t="s">
        <v>119</v>
      </c>
      <c r="G3840" s="101" t="s">
        <v>5848</v>
      </c>
    </row>
    <row r="3841" spans="1:7">
      <c r="A3841" s="100">
        <v>3840</v>
      </c>
      <c r="B3841" s="101" t="s">
        <v>3508</v>
      </c>
      <c r="C3841" s="101" t="s">
        <v>3509</v>
      </c>
      <c r="D3841" s="101" t="s">
        <v>139</v>
      </c>
      <c r="E3841" s="101" t="s">
        <v>996</v>
      </c>
      <c r="F3841" s="101" t="s">
        <v>119</v>
      </c>
      <c r="G3841" s="101" t="s">
        <v>5848</v>
      </c>
    </row>
    <row r="3842" spans="1:7">
      <c r="A3842" s="100">
        <v>3841</v>
      </c>
      <c r="B3842" s="101" t="s">
        <v>3510</v>
      </c>
      <c r="C3842" s="101" t="s">
        <v>3511</v>
      </c>
      <c r="D3842" s="101" t="s">
        <v>126</v>
      </c>
      <c r="E3842" s="101" t="s">
        <v>411</v>
      </c>
      <c r="F3842" s="101" t="s">
        <v>119</v>
      </c>
      <c r="G3842" s="101" t="s">
        <v>5848</v>
      </c>
    </row>
    <row r="3843" spans="1:7">
      <c r="A3843" s="100">
        <v>3842</v>
      </c>
      <c r="B3843" s="101" t="s">
        <v>8766</v>
      </c>
      <c r="C3843" s="101" t="s">
        <v>8767</v>
      </c>
      <c r="D3843" s="101" t="s">
        <v>117</v>
      </c>
      <c r="E3843" s="101" t="s">
        <v>864</v>
      </c>
      <c r="F3843" s="101" t="s">
        <v>3621</v>
      </c>
      <c r="G3843" s="101" t="s">
        <v>10956</v>
      </c>
    </row>
    <row r="3844" spans="1:7">
      <c r="A3844" s="100">
        <v>3843</v>
      </c>
      <c r="B3844" s="101" t="s">
        <v>8768</v>
      </c>
      <c r="C3844" s="101" t="s">
        <v>8769</v>
      </c>
      <c r="D3844" s="101" t="s">
        <v>143</v>
      </c>
      <c r="E3844" s="101" t="s">
        <v>433</v>
      </c>
      <c r="F3844" s="101" t="s">
        <v>119</v>
      </c>
      <c r="G3844" s="101" t="s">
        <v>10956</v>
      </c>
    </row>
    <row r="3845" spans="1:7">
      <c r="A3845" s="100">
        <v>3844</v>
      </c>
      <c r="B3845" s="101" t="s">
        <v>3512</v>
      </c>
      <c r="C3845" s="101" t="s">
        <v>3513</v>
      </c>
      <c r="D3845" s="101" t="s">
        <v>139</v>
      </c>
      <c r="E3845" s="101" t="s">
        <v>181</v>
      </c>
      <c r="F3845" s="101" t="s">
        <v>119</v>
      </c>
      <c r="G3845" s="101" t="s">
        <v>5848</v>
      </c>
    </row>
    <row r="3846" spans="1:7">
      <c r="A3846" s="100">
        <v>3845</v>
      </c>
      <c r="B3846" s="101" t="s">
        <v>8770</v>
      </c>
      <c r="C3846" s="101" t="s">
        <v>8771</v>
      </c>
      <c r="D3846" s="101" t="s">
        <v>139</v>
      </c>
      <c r="E3846" s="101" t="s">
        <v>181</v>
      </c>
      <c r="F3846" s="101" t="s">
        <v>119</v>
      </c>
      <c r="G3846" s="101" t="s">
        <v>10956</v>
      </c>
    </row>
    <row r="3847" spans="1:7">
      <c r="A3847" s="100">
        <v>3846</v>
      </c>
      <c r="B3847" s="101" t="s">
        <v>13103</v>
      </c>
      <c r="C3847" s="101" t="s">
        <v>13104</v>
      </c>
      <c r="D3847" s="101" t="s">
        <v>122</v>
      </c>
      <c r="E3847" s="101" t="s">
        <v>135</v>
      </c>
      <c r="F3847" s="101" t="s">
        <v>119</v>
      </c>
      <c r="G3847" s="101" t="s">
        <v>10956</v>
      </c>
    </row>
    <row r="3848" spans="1:7">
      <c r="A3848" s="100">
        <v>3847</v>
      </c>
      <c r="B3848" s="101" t="s">
        <v>3514</v>
      </c>
      <c r="C3848" s="101" t="s">
        <v>3515</v>
      </c>
      <c r="D3848" s="101" t="s">
        <v>139</v>
      </c>
      <c r="E3848" s="101" t="s">
        <v>211</v>
      </c>
      <c r="F3848" s="101" t="s">
        <v>136</v>
      </c>
      <c r="G3848" s="101" t="s">
        <v>5848</v>
      </c>
    </row>
    <row r="3849" spans="1:7">
      <c r="A3849" s="100">
        <v>3848</v>
      </c>
      <c r="B3849" s="101" t="s">
        <v>3516</v>
      </c>
      <c r="C3849" s="101" t="s">
        <v>3517</v>
      </c>
      <c r="D3849" s="101" t="s">
        <v>139</v>
      </c>
      <c r="E3849" s="101" t="s">
        <v>185</v>
      </c>
      <c r="F3849" s="101" t="s">
        <v>119</v>
      </c>
      <c r="G3849" s="101" t="s">
        <v>5848</v>
      </c>
    </row>
    <row r="3850" spans="1:7">
      <c r="A3850" s="100">
        <v>3849</v>
      </c>
      <c r="B3850" s="101" t="s">
        <v>8772</v>
      </c>
      <c r="C3850" s="101" t="s">
        <v>8773</v>
      </c>
      <c r="D3850" s="101" t="s">
        <v>126</v>
      </c>
      <c r="E3850" s="101" t="s">
        <v>130</v>
      </c>
      <c r="F3850" s="101" t="s">
        <v>119</v>
      </c>
      <c r="G3850" s="101" t="s">
        <v>10956</v>
      </c>
    </row>
    <row r="3851" spans="1:7">
      <c r="A3851" s="100">
        <v>3850</v>
      </c>
      <c r="B3851" s="101" t="s">
        <v>8774</v>
      </c>
      <c r="C3851" s="101" t="s">
        <v>8775</v>
      </c>
      <c r="D3851" s="101" t="s">
        <v>143</v>
      </c>
      <c r="E3851" s="101" t="s">
        <v>3530</v>
      </c>
      <c r="F3851" s="101" t="s">
        <v>119</v>
      </c>
      <c r="G3851" s="101" t="s">
        <v>10956</v>
      </c>
    </row>
    <row r="3852" spans="1:7">
      <c r="A3852" s="100">
        <v>3851</v>
      </c>
      <c r="B3852" s="101" t="s">
        <v>13105</v>
      </c>
      <c r="C3852" s="101" t="s">
        <v>13106</v>
      </c>
      <c r="D3852" s="101" t="s">
        <v>139</v>
      </c>
      <c r="E3852" s="101" t="s">
        <v>227</v>
      </c>
      <c r="F3852" s="101" t="s">
        <v>119</v>
      </c>
      <c r="G3852" s="101" t="s">
        <v>5848</v>
      </c>
    </row>
    <row r="3853" spans="1:7">
      <c r="A3853" s="100">
        <v>3852</v>
      </c>
      <c r="B3853" s="101" t="s">
        <v>8776</v>
      </c>
      <c r="C3853" s="101" t="s">
        <v>8777</v>
      </c>
      <c r="D3853" s="101" t="s">
        <v>117</v>
      </c>
      <c r="E3853" s="101" t="s">
        <v>3653</v>
      </c>
      <c r="F3853" s="101" t="s">
        <v>119</v>
      </c>
      <c r="G3853" s="101" t="s">
        <v>10956</v>
      </c>
    </row>
    <row r="3854" spans="1:7">
      <c r="A3854" s="100">
        <v>3853</v>
      </c>
      <c r="B3854" s="101" t="s">
        <v>8778</v>
      </c>
      <c r="C3854" s="101" t="s">
        <v>8779</v>
      </c>
      <c r="D3854" s="101" t="s">
        <v>165</v>
      </c>
      <c r="E3854" s="101" t="s">
        <v>417</v>
      </c>
      <c r="F3854" s="101" t="s">
        <v>119</v>
      </c>
      <c r="G3854" s="101" t="s">
        <v>10956</v>
      </c>
    </row>
    <row r="3855" spans="1:7">
      <c r="A3855" s="100">
        <v>3854</v>
      </c>
      <c r="B3855" s="101" t="s">
        <v>13107</v>
      </c>
      <c r="C3855" s="101" t="s">
        <v>13108</v>
      </c>
      <c r="D3855" s="101" t="s">
        <v>117</v>
      </c>
      <c r="E3855" s="101" t="s">
        <v>367</v>
      </c>
      <c r="F3855" s="101" t="s">
        <v>136</v>
      </c>
      <c r="G3855" s="101" t="s">
        <v>10956</v>
      </c>
    </row>
    <row r="3856" spans="1:7">
      <c r="A3856" s="100">
        <v>3855</v>
      </c>
      <c r="B3856" s="101" t="s">
        <v>8780</v>
      </c>
      <c r="C3856" s="101" t="s">
        <v>8781</v>
      </c>
      <c r="D3856" s="101" t="s">
        <v>1001</v>
      </c>
      <c r="E3856" s="101" t="s">
        <v>1001</v>
      </c>
      <c r="F3856" s="101" t="s">
        <v>503</v>
      </c>
      <c r="G3856" s="101" t="s">
        <v>10956</v>
      </c>
    </row>
    <row r="3857" spans="1:7">
      <c r="A3857" s="100">
        <v>3856</v>
      </c>
      <c r="B3857" s="101" t="s">
        <v>11439</v>
      </c>
      <c r="C3857" s="101" t="s">
        <v>13109</v>
      </c>
      <c r="D3857" s="101" t="s">
        <v>139</v>
      </c>
      <c r="E3857" s="101" t="s">
        <v>185</v>
      </c>
      <c r="F3857" s="101" t="s">
        <v>119</v>
      </c>
      <c r="G3857" s="101" t="s">
        <v>11834</v>
      </c>
    </row>
    <row r="3858" spans="1:7">
      <c r="A3858" s="100">
        <v>3857</v>
      </c>
      <c r="B3858" s="101" t="s">
        <v>3518</v>
      </c>
      <c r="C3858" s="101" t="s">
        <v>3519</v>
      </c>
      <c r="D3858" s="101" t="s">
        <v>139</v>
      </c>
      <c r="E3858" s="101" t="s">
        <v>185</v>
      </c>
      <c r="F3858" s="101" t="s">
        <v>119</v>
      </c>
      <c r="G3858" s="101" t="s">
        <v>5848</v>
      </c>
    </row>
    <row r="3859" spans="1:7">
      <c r="A3859" s="100">
        <v>3858</v>
      </c>
      <c r="B3859" s="101" t="s">
        <v>3520</v>
      </c>
      <c r="C3859" s="101" t="s">
        <v>3521</v>
      </c>
      <c r="D3859" s="101" t="s">
        <v>139</v>
      </c>
      <c r="E3859" s="101" t="s">
        <v>185</v>
      </c>
      <c r="F3859" s="101" t="s">
        <v>119</v>
      </c>
      <c r="G3859" s="101" t="s">
        <v>5848</v>
      </c>
    </row>
    <row r="3860" spans="1:7">
      <c r="A3860" s="100">
        <v>3859</v>
      </c>
      <c r="B3860" s="101" t="s">
        <v>3522</v>
      </c>
      <c r="C3860" s="101" t="s">
        <v>3523</v>
      </c>
      <c r="D3860" s="101" t="s">
        <v>151</v>
      </c>
      <c r="E3860" s="101" t="s">
        <v>706</v>
      </c>
      <c r="F3860" s="101" t="s">
        <v>119</v>
      </c>
      <c r="G3860" s="101" t="s">
        <v>5848</v>
      </c>
    </row>
    <row r="3861" spans="1:7">
      <c r="A3861" s="100">
        <v>3860</v>
      </c>
      <c r="B3861" s="101" t="s">
        <v>3524</v>
      </c>
      <c r="C3861" s="101" t="s">
        <v>3525</v>
      </c>
      <c r="D3861" s="101" t="s">
        <v>151</v>
      </c>
      <c r="E3861" s="101" t="s">
        <v>706</v>
      </c>
      <c r="F3861" s="101" t="s">
        <v>119</v>
      </c>
      <c r="G3861" s="101" t="s">
        <v>5848</v>
      </c>
    </row>
    <row r="3862" spans="1:7">
      <c r="A3862" s="100">
        <v>3861</v>
      </c>
      <c r="B3862" s="101" t="s">
        <v>11440</v>
      </c>
      <c r="C3862" s="101" t="s">
        <v>11441</v>
      </c>
      <c r="D3862" s="101" t="s">
        <v>139</v>
      </c>
      <c r="E3862" s="101" t="s">
        <v>227</v>
      </c>
      <c r="F3862" s="101" t="s">
        <v>119</v>
      </c>
      <c r="G3862" s="101" t="s">
        <v>11834</v>
      </c>
    </row>
    <row r="3863" spans="1:7">
      <c r="A3863" s="100">
        <v>3862</v>
      </c>
      <c r="B3863" s="101" t="s">
        <v>3526</v>
      </c>
      <c r="C3863" s="101" t="s">
        <v>3527</v>
      </c>
      <c r="D3863" s="101" t="s">
        <v>139</v>
      </c>
      <c r="E3863" s="101" t="s">
        <v>181</v>
      </c>
      <c r="F3863" s="101" t="s">
        <v>119</v>
      </c>
      <c r="G3863" s="101" t="s">
        <v>5848</v>
      </c>
    </row>
    <row r="3864" spans="1:7">
      <c r="A3864" s="100">
        <v>3863</v>
      </c>
      <c r="B3864" s="101" t="s">
        <v>8782</v>
      </c>
      <c r="C3864" s="101" t="s">
        <v>8783</v>
      </c>
      <c r="D3864" s="101" t="s">
        <v>143</v>
      </c>
      <c r="E3864" s="101" t="s">
        <v>433</v>
      </c>
      <c r="F3864" s="101" t="s">
        <v>119</v>
      </c>
      <c r="G3864" s="101" t="s">
        <v>10956</v>
      </c>
    </row>
    <row r="3865" spans="1:7">
      <c r="A3865" s="100">
        <v>3864</v>
      </c>
      <c r="B3865" s="101" t="s">
        <v>8784</v>
      </c>
      <c r="C3865" s="101" t="s">
        <v>8785</v>
      </c>
      <c r="D3865" s="101" t="s">
        <v>143</v>
      </c>
      <c r="E3865" s="101" t="s">
        <v>659</v>
      </c>
      <c r="F3865" s="101" t="s">
        <v>503</v>
      </c>
      <c r="G3865" s="101" t="s">
        <v>10956</v>
      </c>
    </row>
    <row r="3866" spans="1:7">
      <c r="A3866" s="100">
        <v>3865</v>
      </c>
      <c r="B3866" s="101" t="s">
        <v>8786</v>
      </c>
      <c r="C3866" s="101" t="s">
        <v>8787</v>
      </c>
      <c r="D3866" s="101" t="s">
        <v>139</v>
      </c>
      <c r="E3866" s="101" t="s">
        <v>3060</v>
      </c>
      <c r="F3866" s="101" t="s">
        <v>119</v>
      </c>
      <c r="G3866" s="101" t="s">
        <v>10956</v>
      </c>
    </row>
    <row r="3867" spans="1:7">
      <c r="A3867" s="100">
        <v>3866</v>
      </c>
      <c r="B3867" s="101" t="s">
        <v>8788</v>
      </c>
      <c r="C3867" s="101" t="s">
        <v>8789</v>
      </c>
      <c r="D3867" s="101" t="s">
        <v>117</v>
      </c>
      <c r="E3867" s="101" t="s">
        <v>118</v>
      </c>
      <c r="F3867" s="101" t="s">
        <v>119</v>
      </c>
      <c r="G3867" s="101" t="s">
        <v>10956</v>
      </c>
    </row>
    <row r="3868" spans="1:7">
      <c r="A3868" s="100">
        <v>3867</v>
      </c>
      <c r="B3868" s="101" t="s">
        <v>8790</v>
      </c>
      <c r="C3868" s="101" t="s">
        <v>8791</v>
      </c>
      <c r="D3868" s="101" t="s">
        <v>165</v>
      </c>
      <c r="E3868" s="101" t="s">
        <v>194</v>
      </c>
      <c r="F3868" s="101" t="s">
        <v>119</v>
      </c>
      <c r="G3868" s="101" t="s">
        <v>10956</v>
      </c>
    </row>
    <row r="3869" spans="1:7">
      <c r="A3869" s="100">
        <v>3868</v>
      </c>
      <c r="B3869" s="101" t="s">
        <v>8792</v>
      </c>
      <c r="C3869" s="101" t="s">
        <v>8793</v>
      </c>
      <c r="D3869" s="101" t="s">
        <v>151</v>
      </c>
      <c r="E3869" s="101" t="s">
        <v>1414</v>
      </c>
      <c r="F3869" s="101" t="s">
        <v>119</v>
      </c>
      <c r="G3869" s="101" t="s">
        <v>10956</v>
      </c>
    </row>
    <row r="3870" spans="1:7">
      <c r="A3870" s="100">
        <v>3869</v>
      </c>
      <c r="B3870" s="101" t="s">
        <v>3528</v>
      </c>
      <c r="C3870" s="101" t="s">
        <v>3529</v>
      </c>
      <c r="D3870" s="101" t="s">
        <v>143</v>
      </c>
      <c r="E3870" s="101" t="s">
        <v>3530</v>
      </c>
      <c r="F3870" s="101" t="s">
        <v>119</v>
      </c>
      <c r="G3870" s="101" t="s">
        <v>5848</v>
      </c>
    </row>
    <row r="3871" spans="1:7">
      <c r="A3871" s="100">
        <v>3870</v>
      </c>
      <c r="B3871" s="101" t="s">
        <v>3531</v>
      </c>
      <c r="C3871" s="101" t="s">
        <v>3532</v>
      </c>
      <c r="D3871" s="101" t="s">
        <v>143</v>
      </c>
      <c r="E3871" s="101" t="s">
        <v>204</v>
      </c>
      <c r="F3871" s="101" t="s">
        <v>119</v>
      </c>
      <c r="G3871" s="101" t="s">
        <v>5848</v>
      </c>
    </row>
    <row r="3872" spans="1:7">
      <c r="A3872" s="100">
        <v>3871</v>
      </c>
      <c r="B3872" s="101" t="s">
        <v>3533</v>
      </c>
      <c r="C3872" s="101" t="s">
        <v>13110</v>
      </c>
      <c r="D3872" s="101" t="s">
        <v>139</v>
      </c>
      <c r="E3872" s="101" t="s">
        <v>227</v>
      </c>
      <c r="F3872" s="101" t="s">
        <v>119</v>
      </c>
      <c r="G3872" s="101" t="s">
        <v>5848</v>
      </c>
    </row>
    <row r="3873" spans="1:7">
      <c r="A3873" s="100">
        <v>3872</v>
      </c>
      <c r="B3873" s="101" t="s">
        <v>8794</v>
      </c>
      <c r="C3873" s="101" t="s">
        <v>8795</v>
      </c>
      <c r="D3873" s="101" t="s">
        <v>117</v>
      </c>
      <c r="E3873" s="101" t="s">
        <v>2355</v>
      </c>
      <c r="F3873" s="101" t="s">
        <v>119</v>
      </c>
      <c r="G3873" s="101" t="s">
        <v>10956</v>
      </c>
    </row>
    <row r="3874" spans="1:7">
      <c r="A3874" s="100">
        <v>3873</v>
      </c>
      <c r="B3874" s="101" t="s">
        <v>8796</v>
      </c>
      <c r="C3874" s="101" t="s">
        <v>8797</v>
      </c>
      <c r="D3874" s="101" t="s">
        <v>117</v>
      </c>
      <c r="E3874" s="101" t="s">
        <v>214</v>
      </c>
      <c r="F3874" s="101" t="s">
        <v>881</v>
      </c>
      <c r="G3874" s="101" t="s">
        <v>10956</v>
      </c>
    </row>
    <row r="3875" spans="1:7">
      <c r="A3875" s="100">
        <v>3874</v>
      </c>
      <c r="B3875" s="101" t="s">
        <v>3534</v>
      </c>
      <c r="C3875" s="101" t="s">
        <v>13111</v>
      </c>
      <c r="D3875" s="101" t="s">
        <v>139</v>
      </c>
      <c r="E3875" s="101" t="s">
        <v>564</v>
      </c>
      <c r="F3875" s="101" t="s">
        <v>119</v>
      </c>
      <c r="G3875" s="101" t="s">
        <v>5848</v>
      </c>
    </row>
    <row r="3876" spans="1:7">
      <c r="A3876" s="100">
        <v>3875</v>
      </c>
      <c r="B3876" s="101" t="s">
        <v>13112</v>
      </c>
      <c r="C3876" s="101" t="s">
        <v>13113</v>
      </c>
      <c r="D3876" s="101" t="s">
        <v>139</v>
      </c>
      <c r="E3876" s="101" t="s">
        <v>227</v>
      </c>
      <c r="F3876" s="101" t="s">
        <v>119</v>
      </c>
      <c r="G3876" s="101" t="s">
        <v>5848</v>
      </c>
    </row>
    <row r="3877" spans="1:7">
      <c r="A3877" s="100">
        <v>3876</v>
      </c>
      <c r="B3877" s="101" t="s">
        <v>13114</v>
      </c>
      <c r="C3877" s="101" t="s">
        <v>13115</v>
      </c>
      <c r="D3877" s="101" t="s">
        <v>139</v>
      </c>
      <c r="E3877" s="101" t="s">
        <v>227</v>
      </c>
      <c r="F3877" s="101" t="s">
        <v>119</v>
      </c>
      <c r="G3877" s="101" t="s">
        <v>5848</v>
      </c>
    </row>
    <row r="3878" spans="1:7">
      <c r="A3878" s="100">
        <v>3877</v>
      </c>
      <c r="B3878" s="101" t="s">
        <v>13116</v>
      </c>
      <c r="C3878" s="101" t="s">
        <v>13117</v>
      </c>
      <c r="D3878" s="101" t="s">
        <v>139</v>
      </c>
      <c r="E3878" s="101" t="s">
        <v>227</v>
      </c>
      <c r="F3878" s="101" t="s">
        <v>119</v>
      </c>
      <c r="G3878" s="101" t="s">
        <v>5848</v>
      </c>
    </row>
    <row r="3879" spans="1:7">
      <c r="A3879" s="100">
        <v>3878</v>
      </c>
      <c r="B3879" s="101" t="s">
        <v>13118</v>
      </c>
      <c r="C3879" s="101" t="s">
        <v>13119</v>
      </c>
      <c r="D3879" s="101" t="s">
        <v>139</v>
      </c>
      <c r="E3879" s="101" t="s">
        <v>227</v>
      </c>
      <c r="F3879" s="101" t="s">
        <v>119</v>
      </c>
      <c r="G3879" s="101" t="s">
        <v>5848</v>
      </c>
    </row>
    <row r="3880" spans="1:7">
      <c r="A3880" s="100">
        <v>3879</v>
      </c>
      <c r="B3880" s="101" t="s">
        <v>13120</v>
      </c>
      <c r="C3880" s="101" t="s">
        <v>13121</v>
      </c>
      <c r="D3880" s="101" t="s">
        <v>139</v>
      </c>
      <c r="E3880" s="101" t="s">
        <v>227</v>
      </c>
      <c r="F3880" s="101" t="s">
        <v>119</v>
      </c>
      <c r="G3880" s="101" t="s">
        <v>5848</v>
      </c>
    </row>
    <row r="3881" spans="1:7">
      <c r="A3881" s="100">
        <v>3880</v>
      </c>
      <c r="B3881" s="101" t="s">
        <v>13122</v>
      </c>
      <c r="C3881" s="101" t="s">
        <v>13123</v>
      </c>
      <c r="D3881" s="101" t="s">
        <v>139</v>
      </c>
      <c r="E3881" s="101" t="s">
        <v>227</v>
      </c>
      <c r="F3881" s="101" t="s">
        <v>119</v>
      </c>
      <c r="G3881" s="101" t="s">
        <v>5848</v>
      </c>
    </row>
    <row r="3882" spans="1:7">
      <c r="A3882" s="100">
        <v>3881</v>
      </c>
      <c r="B3882" s="101" t="s">
        <v>3535</v>
      </c>
      <c r="C3882" s="101" t="s">
        <v>3536</v>
      </c>
      <c r="D3882" s="101" t="s">
        <v>151</v>
      </c>
      <c r="E3882" s="101" t="s">
        <v>371</v>
      </c>
      <c r="F3882" s="101" t="s">
        <v>119</v>
      </c>
      <c r="G3882" s="101" t="s">
        <v>5848</v>
      </c>
    </row>
    <row r="3883" spans="1:7">
      <c r="A3883" s="100">
        <v>3882</v>
      </c>
      <c r="B3883" s="101" t="s">
        <v>8798</v>
      </c>
      <c r="C3883" s="101" t="s">
        <v>8799</v>
      </c>
      <c r="D3883" s="101" t="s">
        <v>139</v>
      </c>
      <c r="E3883" s="101" t="s">
        <v>258</v>
      </c>
      <c r="F3883" s="101" t="s">
        <v>119</v>
      </c>
      <c r="G3883" s="101" t="s">
        <v>10956</v>
      </c>
    </row>
    <row r="3884" spans="1:7">
      <c r="A3884" s="100">
        <v>3883</v>
      </c>
      <c r="B3884" s="101" t="s">
        <v>3537</v>
      </c>
      <c r="C3884" s="101" t="s">
        <v>3538</v>
      </c>
      <c r="D3884" s="101" t="s">
        <v>139</v>
      </c>
      <c r="E3884" s="101" t="s">
        <v>337</v>
      </c>
      <c r="F3884" s="101" t="s">
        <v>119</v>
      </c>
      <c r="G3884" s="101" t="s">
        <v>5848</v>
      </c>
    </row>
    <row r="3885" spans="1:7">
      <c r="A3885" s="100">
        <v>3884</v>
      </c>
      <c r="B3885" s="101" t="s">
        <v>11442</v>
      </c>
      <c r="C3885" s="101" t="s">
        <v>11443</v>
      </c>
      <c r="D3885" s="101" t="s">
        <v>122</v>
      </c>
      <c r="E3885" s="101" t="s">
        <v>191</v>
      </c>
      <c r="F3885" s="101" t="s">
        <v>119</v>
      </c>
      <c r="G3885" s="101" t="s">
        <v>11834</v>
      </c>
    </row>
    <row r="3886" spans="1:7">
      <c r="A3886" s="100">
        <v>3885</v>
      </c>
      <c r="B3886" s="101" t="s">
        <v>8800</v>
      </c>
      <c r="C3886" s="101" t="s">
        <v>8801</v>
      </c>
      <c r="D3886" s="101" t="s">
        <v>122</v>
      </c>
      <c r="E3886" s="101" t="s">
        <v>436</v>
      </c>
      <c r="F3886" s="101" t="s">
        <v>119</v>
      </c>
      <c r="G3886" s="101" t="s">
        <v>10956</v>
      </c>
    </row>
    <row r="3887" spans="1:7">
      <c r="A3887" s="100">
        <v>3886</v>
      </c>
      <c r="B3887" s="101" t="s">
        <v>3539</v>
      </c>
      <c r="C3887" s="101" t="s">
        <v>3540</v>
      </c>
      <c r="D3887" s="101" t="s">
        <v>1001</v>
      </c>
      <c r="E3887" s="101" t="s">
        <v>1001</v>
      </c>
      <c r="F3887" s="101" t="s">
        <v>119</v>
      </c>
      <c r="G3887" s="101" t="s">
        <v>5848</v>
      </c>
    </row>
    <row r="3888" spans="1:7">
      <c r="A3888" s="100">
        <v>3887</v>
      </c>
      <c r="B3888" s="101" t="s">
        <v>3541</v>
      </c>
      <c r="C3888" s="101" t="s">
        <v>3542</v>
      </c>
      <c r="D3888" s="101" t="s">
        <v>122</v>
      </c>
      <c r="E3888" s="101" t="s">
        <v>451</v>
      </c>
      <c r="F3888" s="101" t="s">
        <v>119</v>
      </c>
      <c r="G3888" s="101" t="s">
        <v>5848</v>
      </c>
    </row>
    <row r="3889" spans="1:7">
      <c r="A3889" s="100">
        <v>3888</v>
      </c>
      <c r="B3889" s="101" t="s">
        <v>3543</v>
      </c>
      <c r="C3889" s="101" t="s">
        <v>3544</v>
      </c>
      <c r="D3889" s="101" t="s">
        <v>122</v>
      </c>
      <c r="E3889" s="101" t="s">
        <v>436</v>
      </c>
      <c r="F3889" s="101" t="s">
        <v>119</v>
      </c>
      <c r="G3889" s="101" t="s">
        <v>5848</v>
      </c>
    </row>
    <row r="3890" spans="1:7">
      <c r="A3890" s="100">
        <v>3889</v>
      </c>
      <c r="B3890" s="101" t="s">
        <v>3545</v>
      </c>
      <c r="C3890" s="101" t="s">
        <v>3546</v>
      </c>
      <c r="D3890" s="101" t="s">
        <v>126</v>
      </c>
      <c r="E3890" s="101" t="s">
        <v>159</v>
      </c>
      <c r="F3890" s="101" t="s">
        <v>119</v>
      </c>
      <c r="G3890" s="101" t="s">
        <v>5848</v>
      </c>
    </row>
    <row r="3891" spans="1:7">
      <c r="A3891" s="100">
        <v>3890</v>
      </c>
      <c r="B3891" s="101" t="s">
        <v>8802</v>
      </c>
      <c r="C3891" s="101" t="s">
        <v>8803</v>
      </c>
      <c r="D3891" s="101" t="s">
        <v>165</v>
      </c>
      <c r="E3891" s="101" t="s">
        <v>194</v>
      </c>
      <c r="F3891" s="101" t="s">
        <v>119</v>
      </c>
      <c r="G3891" s="101" t="s">
        <v>10956</v>
      </c>
    </row>
    <row r="3892" spans="1:7">
      <c r="A3892" s="100">
        <v>3891</v>
      </c>
      <c r="B3892" s="101" t="s">
        <v>3547</v>
      </c>
      <c r="C3892" s="101" t="s">
        <v>3548</v>
      </c>
      <c r="D3892" s="101" t="s">
        <v>139</v>
      </c>
      <c r="E3892" s="101" t="s">
        <v>185</v>
      </c>
      <c r="F3892" s="101" t="s">
        <v>119</v>
      </c>
      <c r="G3892" s="101" t="s">
        <v>5848</v>
      </c>
    </row>
    <row r="3893" spans="1:7">
      <c r="A3893" s="100">
        <v>3892</v>
      </c>
      <c r="B3893" s="101" t="s">
        <v>3549</v>
      </c>
      <c r="C3893" s="101" t="s">
        <v>3550</v>
      </c>
      <c r="D3893" s="101" t="s">
        <v>139</v>
      </c>
      <c r="E3893" s="101" t="s">
        <v>185</v>
      </c>
      <c r="F3893" s="101" t="s">
        <v>119</v>
      </c>
      <c r="G3893" s="101" t="s">
        <v>5848</v>
      </c>
    </row>
    <row r="3894" spans="1:7">
      <c r="A3894" s="100">
        <v>3893</v>
      </c>
      <c r="B3894" s="101" t="s">
        <v>8804</v>
      </c>
      <c r="C3894" s="101" t="s">
        <v>8805</v>
      </c>
      <c r="D3894" s="101" t="s">
        <v>117</v>
      </c>
      <c r="E3894" s="101" t="s">
        <v>3196</v>
      </c>
      <c r="F3894" s="101" t="s">
        <v>119</v>
      </c>
      <c r="G3894" s="101" t="s">
        <v>10956</v>
      </c>
    </row>
    <row r="3895" spans="1:7">
      <c r="A3895" s="100">
        <v>3894</v>
      </c>
      <c r="B3895" s="101" t="s">
        <v>11444</v>
      </c>
      <c r="C3895" s="101" t="s">
        <v>11445</v>
      </c>
      <c r="D3895" s="101" t="s">
        <v>139</v>
      </c>
      <c r="E3895" s="101" t="s">
        <v>185</v>
      </c>
      <c r="F3895" s="101" t="s">
        <v>119</v>
      </c>
      <c r="G3895" s="101" t="s">
        <v>11834</v>
      </c>
    </row>
    <row r="3896" spans="1:7">
      <c r="A3896" s="100">
        <v>3895</v>
      </c>
      <c r="B3896" s="101" t="s">
        <v>13124</v>
      </c>
      <c r="C3896" s="101" t="s">
        <v>13125</v>
      </c>
      <c r="D3896" s="101" t="s">
        <v>126</v>
      </c>
      <c r="E3896" s="101" t="s">
        <v>1036</v>
      </c>
      <c r="F3896" s="101" t="s">
        <v>2518</v>
      </c>
      <c r="G3896" s="101" t="s">
        <v>10956</v>
      </c>
    </row>
    <row r="3897" spans="1:7">
      <c r="A3897" s="100">
        <v>3896</v>
      </c>
      <c r="B3897" s="101" t="s">
        <v>13126</v>
      </c>
      <c r="C3897" s="101" t="s">
        <v>13127</v>
      </c>
      <c r="D3897" s="101" t="s">
        <v>139</v>
      </c>
      <c r="E3897" s="101" t="s">
        <v>227</v>
      </c>
      <c r="F3897" s="101" t="s">
        <v>119</v>
      </c>
      <c r="G3897" s="101" t="s">
        <v>5848</v>
      </c>
    </row>
    <row r="3898" spans="1:7">
      <c r="A3898" s="100">
        <v>3897</v>
      </c>
      <c r="B3898" s="101" t="s">
        <v>8806</v>
      </c>
      <c r="C3898" s="101" t="s">
        <v>8807</v>
      </c>
      <c r="D3898" s="101" t="s">
        <v>117</v>
      </c>
      <c r="E3898" s="101" t="s">
        <v>205</v>
      </c>
      <c r="F3898" s="101" t="s">
        <v>881</v>
      </c>
      <c r="G3898" s="101" t="s">
        <v>10956</v>
      </c>
    </row>
    <row r="3899" spans="1:7">
      <c r="A3899" s="100">
        <v>3898</v>
      </c>
      <c r="B3899" s="101" t="s">
        <v>3551</v>
      </c>
      <c r="C3899" s="101" t="s">
        <v>3552</v>
      </c>
      <c r="D3899" s="101" t="s">
        <v>139</v>
      </c>
      <c r="E3899" s="101" t="s">
        <v>185</v>
      </c>
      <c r="F3899" s="101" t="s">
        <v>119</v>
      </c>
      <c r="G3899" s="101" t="s">
        <v>5848</v>
      </c>
    </row>
    <row r="3900" spans="1:7">
      <c r="A3900" s="100">
        <v>3899</v>
      </c>
      <c r="B3900" s="101" t="s">
        <v>3553</v>
      </c>
      <c r="C3900" s="101" t="s">
        <v>3554</v>
      </c>
      <c r="D3900" s="101" t="s">
        <v>126</v>
      </c>
      <c r="E3900" s="101" t="s">
        <v>298</v>
      </c>
      <c r="F3900" s="101" t="s">
        <v>119</v>
      </c>
      <c r="G3900" s="101" t="s">
        <v>5848</v>
      </c>
    </row>
    <row r="3901" spans="1:7">
      <c r="A3901" s="100">
        <v>3900</v>
      </c>
      <c r="B3901" s="101" t="s">
        <v>8808</v>
      </c>
      <c r="C3901" s="101" t="s">
        <v>8809</v>
      </c>
      <c r="D3901" s="101" t="s">
        <v>165</v>
      </c>
      <c r="E3901" s="101" t="s">
        <v>417</v>
      </c>
      <c r="F3901" s="101" t="s">
        <v>119</v>
      </c>
      <c r="G3901" s="101" t="s">
        <v>10956</v>
      </c>
    </row>
    <row r="3902" spans="1:7">
      <c r="A3902" s="100">
        <v>3901</v>
      </c>
      <c r="B3902" s="101" t="s">
        <v>8810</v>
      </c>
      <c r="C3902" s="101" t="s">
        <v>8811</v>
      </c>
      <c r="D3902" s="101" t="s">
        <v>165</v>
      </c>
      <c r="E3902" s="101" t="s">
        <v>417</v>
      </c>
      <c r="F3902" s="101" t="s">
        <v>119</v>
      </c>
      <c r="G3902" s="101" t="s">
        <v>10956</v>
      </c>
    </row>
    <row r="3903" spans="1:7">
      <c r="A3903" s="100">
        <v>3902</v>
      </c>
      <c r="B3903" s="101" t="s">
        <v>3555</v>
      </c>
      <c r="C3903" s="101" t="s">
        <v>3556</v>
      </c>
      <c r="D3903" s="101" t="s">
        <v>139</v>
      </c>
      <c r="E3903" s="101" t="s">
        <v>185</v>
      </c>
      <c r="F3903" s="101" t="s">
        <v>119</v>
      </c>
      <c r="G3903" s="101" t="s">
        <v>5848</v>
      </c>
    </row>
    <row r="3904" spans="1:7">
      <c r="A3904" s="100">
        <v>3903</v>
      </c>
      <c r="B3904" s="101" t="s">
        <v>13128</v>
      </c>
      <c r="C3904" s="101" t="s">
        <v>8816</v>
      </c>
      <c r="D3904" s="101" t="s">
        <v>139</v>
      </c>
      <c r="E3904" s="101" t="s">
        <v>690</v>
      </c>
      <c r="F3904" s="101" t="s">
        <v>119</v>
      </c>
      <c r="G3904" s="101" t="s">
        <v>5848</v>
      </c>
    </row>
    <row r="3905" spans="1:7">
      <c r="A3905" s="100">
        <v>3904</v>
      </c>
      <c r="B3905" s="101" t="s">
        <v>8812</v>
      </c>
      <c r="C3905" s="101" t="s">
        <v>8813</v>
      </c>
      <c r="D3905" s="101" t="s">
        <v>139</v>
      </c>
      <c r="E3905" s="101" t="s">
        <v>622</v>
      </c>
      <c r="F3905" s="101" t="s">
        <v>119</v>
      </c>
      <c r="G3905" s="101" t="s">
        <v>10956</v>
      </c>
    </row>
    <row r="3906" spans="1:7">
      <c r="A3906" s="100">
        <v>3905</v>
      </c>
      <c r="B3906" s="101" t="s">
        <v>8814</v>
      </c>
      <c r="C3906" s="101" t="s">
        <v>8815</v>
      </c>
      <c r="D3906" s="101" t="s">
        <v>151</v>
      </c>
      <c r="E3906" s="101" t="s">
        <v>371</v>
      </c>
      <c r="F3906" s="101" t="s">
        <v>119</v>
      </c>
      <c r="G3906" s="101" t="s">
        <v>10956</v>
      </c>
    </row>
    <row r="3907" spans="1:7">
      <c r="A3907" s="100">
        <v>3906</v>
      </c>
      <c r="B3907" s="101" t="s">
        <v>8817</v>
      </c>
      <c r="C3907" s="101" t="s">
        <v>8818</v>
      </c>
      <c r="D3907" s="101" t="s">
        <v>165</v>
      </c>
      <c r="E3907" s="101" t="s">
        <v>417</v>
      </c>
      <c r="F3907" s="101" t="s">
        <v>119</v>
      </c>
      <c r="G3907" s="101" t="s">
        <v>10956</v>
      </c>
    </row>
    <row r="3908" spans="1:7">
      <c r="A3908" s="100">
        <v>3907</v>
      </c>
      <c r="B3908" s="101" t="s">
        <v>8819</v>
      </c>
      <c r="C3908" s="101" t="s">
        <v>8820</v>
      </c>
      <c r="D3908" s="101" t="s">
        <v>126</v>
      </c>
      <c r="E3908" s="101" t="s">
        <v>949</v>
      </c>
      <c r="F3908" s="101" t="s">
        <v>119</v>
      </c>
      <c r="G3908" s="101" t="s">
        <v>10956</v>
      </c>
    </row>
    <row r="3909" spans="1:7">
      <c r="A3909" s="100">
        <v>3908</v>
      </c>
      <c r="B3909" s="101" t="s">
        <v>8821</v>
      </c>
      <c r="C3909" s="101" t="s">
        <v>8822</v>
      </c>
      <c r="D3909" s="101" t="s">
        <v>143</v>
      </c>
      <c r="E3909" s="101" t="s">
        <v>433</v>
      </c>
      <c r="F3909" s="101" t="s">
        <v>119</v>
      </c>
      <c r="G3909" s="101" t="s">
        <v>10956</v>
      </c>
    </row>
    <row r="3910" spans="1:7">
      <c r="A3910" s="100">
        <v>3909</v>
      </c>
      <c r="B3910" s="101" t="s">
        <v>3557</v>
      </c>
      <c r="C3910" s="101" t="s">
        <v>3558</v>
      </c>
      <c r="D3910" s="101" t="s">
        <v>151</v>
      </c>
      <c r="E3910" s="101" t="s">
        <v>3314</v>
      </c>
      <c r="F3910" s="101" t="s">
        <v>119</v>
      </c>
      <c r="G3910" s="101" t="s">
        <v>5848</v>
      </c>
    </row>
    <row r="3911" spans="1:7">
      <c r="A3911" s="100">
        <v>3910</v>
      </c>
      <c r="B3911" s="101" t="s">
        <v>13129</v>
      </c>
      <c r="C3911" s="101" t="s">
        <v>13130</v>
      </c>
      <c r="D3911" s="101" t="s">
        <v>117</v>
      </c>
      <c r="E3911" s="101" t="s">
        <v>172</v>
      </c>
      <c r="F3911" s="101" t="s">
        <v>188</v>
      </c>
      <c r="G3911" s="101" t="s">
        <v>10956</v>
      </c>
    </row>
    <row r="3912" spans="1:7">
      <c r="A3912" s="100">
        <v>3911</v>
      </c>
      <c r="B3912" s="101" t="s">
        <v>11446</v>
      </c>
      <c r="C3912" s="101" t="s">
        <v>11447</v>
      </c>
      <c r="D3912" s="101" t="s">
        <v>126</v>
      </c>
      <c r="E3912" s="101" t="s">
        <v>645</v>
      </c>
      <c r="F3912" s="101" t="s">
        <v>119</v>
      </c>
      <c r="G3912" s="101" t="s">
        <v>11834</v>
      </c>
    </row>
    <row r="3913" spans="1:7">
      <c r="A3913" s="100">
        <v>3912</v>
      </c>
      <c r="B3913" s="101" t="s">
        <v>8823</v>
      </c>
      <c r="C3913" s="101" t="s">
        <v>8824</v>
      </c>
      <c r="D3913" s="101" t="s">
        <v>117</v>
      </c>
      <c r="E3913" s="101" t="s">
        <v>118</v>
      </c>
      <c r="F3913" s="101" t="s">
        <v>119</v>
      </c>
      <c r="G3913" s="101" t="s">
        <v>10956</v>
      </c>
    </row>
    <row r="3914" spans="1:7">
      <c r="A3914" s="100">
        <v>3913</v>
      </c>
      <c r="B3914" s="101" t="s">
        <v>3559</v>
      </c>
      <c r="C3914" s="101" t="s">
        <v>13131</v>
      </c>
      <c r="D3914" s="101" t="s">
        <v>151</v>
      </c>
      <c r="E3914" s="101" t="s">
        <v>371</v>
      </c>
      <c r="F3914" s="101" t="s">
        <v>119</v>
      </c>
      <c r="G3914" s="101" t="s">
        <v>5848</v>
      </c>
    </row>
    <row r="3915" spans="1:7">
      <c r="A3915" s="100">
        <v>3914</v>
      </c>
      <c r="B3915" s="101" t="s">
        <v>8825</v>
      </c>
      <c r="C3915" s="101" t="s">
        <v>8826</v>
      </c>
      <c r="D3915" s="101" t="s">
        <v>139</v>
      </c>
      <c r="E3915" s="101" t="s">
        <v>1076</v>
      </c>
      <c r="F3915" s="101" t="s">
        <v>119</v>
      </c>
      <c r="G3915" s="101" t="s">
        <v>10956</v>
      </c>
    </row>
    <row r="3916" spans="1:7">
      <c r="A3916" s="100">
        <v>3915</v>
      </c>
      <c r="B3916" s="101" t="s">
        <v>3560</v>
      </c>
      <c r="C3916" s="101" t="s">
        <v>3561</v>
      </c>
      <c r="D3916" s="101" t="s">
        <v>143</v>
      </c>
      <c r="E3916" s="101" t="s">
        <v>327</v>
      </c>
      <c r="F3916" s="101" t="s">
        <v>119</v>
      </c>
      <c r="G3916" s="101" t="s">
        <v>5848</v>
      </c>
    </row>
    <row r="3917" spans="1:7">
      <c r="A3917" s="100">
        <v>3916</v>
      </c>
      <c r="B3917" s="101" t="s">
        <v>3562</v>
      </c>
      <c r="C3917" s="101" t="s">
        <v>3563</v>
      </c>
      <c r="D3917" s="101" t="s">
        <v>165</v>
      </c>
      <c r="E3917" s="101" t="s">
        <v>255</v>
      </c>
      <c r="F3917" s="101" t="s">
        <v>119</v>
      </c>
      <c r="G3917" s="101" t="s">
        <v>5848</v>
      </c>
    </row>
    <row r="3918" spans="1:7">
      <c r="A3918" s="100">
        <v>3917</v>
      </c>
      <c r="B3918" s="101" t="s">
        <v>8827</v>
      </c>
      <c r="C3918" s="101" t="s">
        <v>8828</v>
      </c>
      <c r="D3918" s="101" t="s">
        <v>117</v>
      </c>
      <c r="E3918" s="101" t="s">
        <v>448</v>
      </c>
      <c r="F3918" s="101" t="s">
        <v>119</v>
      </c>
      <c r="G3918" s="101" t="s">
        <v>10956</v>
      </c>
    </row>
    <row r="3919" spans="1:7">
      <c r="A3919" s="100">
        <v>3918</v>
      </c>
      <c r="B3919" s="101" t="s">
        <v>3564</v>
      </c>
      <c r="C3919" s="101" t="s">
        <v>3565</v>
      </c>
      <c r="D3919" s="101" t="s">
        <v>122</v>
      </c>
      <c r="E3919" s="101" t="s">
        <v>293</v>
      </c>
      <c r="F3919" s="101" t="s">
        <v>119</v>
      </c>
      <c r="G3919" s="101" t="s">
        <v>5848</v>
      </c>
    </row>
    <row r="3920" spans="1:7">
      <c r="A3920" s="100">
        <v>3919</v>
      </c>
      <c r="B3920" s="101" t="s">
        <v>3566</v>
      </c>
      <c r="C3920" s="101" t="s">
        <v>3567</v>
      </c>
      <c r="D3920" s="101" t="s">
        <v>139</v>
      </c>
      <c r="E3920" s="101" t="s">
        <v>227</v>
      </c>
      <c r="F3920" s="101" t="s">
        <v>119</v>
      </c>
      <c r="G3920" s="101" t="s">
        <v>5848</v>
      </c>
    </row>
    <row r="3921" spans="1:7">
      <c r="A3921" s="100">
        <v>3920</v>
      </c>
      <c r="B3921" s="101" t="s">
        <v>8829</v>
      </c>
      <c r="C3921" s="101" t="s">
        <v>8830</v>
      </c>
      <c r="D3921" s="101" t="s">
        <v>117</v>
      </c>
      <c r="E3921" s="101" t="s">
        <v>853</v>
      </c>
      <c r="F3921" s="101" t="s">
        <v>119</v>
      </c>
      <c r="G3921" s="101" t="s">
        <v>10956</v>
      </c>
    </row>
    <row r="3922" spans="1:7">
      <c r="A3922" s="100">
        <v>3921</v>
      </c>
      <c r="B3922" s="101" t="s">
        <v>108</v>
      </c>
      <c r="C3922" s="101" t="s">
        <v>3568</v>
      </c>
      <c r="D3922" s="101" t="s">
        <v>122</v>
      </c>
      <c r="E3922" s="101" t="s">
        <v>293</v>
      </c>
      <c r="F3922" s="101" t="s">
        <v>119</v>
      </c>
      <c r="G3922" s="101" t="s">
        <v>5848</v>
      </c>
    </row>
    <row r="3923" spans="1:7">
      <c r="A3923" s="100">
        <v>3922</v>
      </c>
      <c r="B3923" s="101" t="s">
        <v>8831</v>
      </c>
      <c r="C3923" s="101" t="s">
        <v>8832</v>
      </c>
      <c r="D3923" s="101" t="s">
        <v>117</v>
      </c>
      <c r="E3923" s="101" t="s">
        <v>2057</v>
      </c>
      <c r="F3923" s="101" t="s">
        <v>119</v>
      </c>
      <c r="G3923" s="101" t="s">
        <v>10956</v>
      </c>
    </row>
    <row r="3924" spans="1:7">
      <c r="A3924" s="100">
        <v>3923</v>
      </c>
      <c r="B3924" s="101" t="s">
        <v>3569</v>
      </c>
      <c r="C3924" s="101" t="s">
        <v>3570</v>
      </c>
      <c r="D3924" s="101" t="s">
        <v>117</v>
      </c>
      <c r="E3924" s="101" t="s">
        <v>367</v>
      </c>
      <c r="F3924" s="101" t="s">
        <v>119</v>
      </c>
      <c r="G3924" s="101" t="s">
        <v>5848</v>
      </c>
    </row>
    <row r="3925" spans="1:7">
      <c r="A3925" s="100">
        <v>3924</v>
      </c>
      <c r="B3925" s="101" t="s">
        <v>13132</v>
      </c>
      <c r="C3925" s="101" t="s">
        <v>13133</v>
      </c>
      <c r="D3925" s="101" t="s">
        <v>117</v>
      </c>
      <c r="E3925" s="101" t="s">
        <v>172</v>
      </c>
      <c r="F3925" s="101" t="s">
        <v>119</v>
      </c>
      <c r="G3925" s="101" t="s">
        <v>10956</v>
      </c>
    </row>
    <row r="3926" spans="1:7">
      <c r="A3926" s="100">
        <v>3925</v>
      </c>
      <c r="B3926" s="101" t="s">
        <v>3571</v>
      </c>
      <c r="C3926" s="101" t="s">
        <v>3572</v>
      </c>
      <c r="D3926" s="101" t="s">
        <v>151</v>
      </c>
      <c r="E3926" s="101" t="s">
        <v>634</v>
      </c>
      <c r="F3926" s="101" t="s">
        <v>119</v>
      </c>
      <c r="G3926" s="101" t="s">
        <v>5848</v>
      </c>
    </row>
    <row r="3927" spans="1:7">
      <c r="A3927" s="100">
        <v>3926</v>
      </c>
      <c r="B3927" s="101" t="s">
        <v>8833</v>
      </c>
      <c r="C3927" s="101" t="s">
        <v>8834</v>
      </c>
      <c r="D3927" s="101" t="s">
        <v>126</v>
      </c>
      <c r="E3927" s="101" t="s">
        <v>159</v>
      </c>
      <c r="F3927" s="101" t="s">
        <v>119</v>
      </c>
      <c r="G3927" s="101" t="s">
        <v>10956</v>
      </c>
    </row>
    <row r="3928" spans="1:7">
      <c r="A3928" s="100">
        <v>3927</v>
      </c>
      <c r="B3928" s="101" t="s">
        <v>3573</v>
      </c>
      <c r="C3928" s="101" t="s">
        <v>3574</v>
      </c>
      <c r="D3928" s="101" t="s">
        <v>139</v>
      </c>
      <c r="E3928" s="101" t="s">
        <v>185</v>
      </c>
      <c r="F3928" s="101" t="s">
        <v>119</v>
      </c>
      <c r="G3928" s="101" t="s">
        <v>5848</v>
      </c>
    </row>
    <row r="3929" spans="1:7">
      <c r="A3929" s="100">
        <v>3928</v>
      </c>
      <c r="B3929" s="101" t="s">
        <v>8835</v>
      </c>
      <c r="C3929" s="101" t="s">
        <v>8836</v>
      </c>
      <c r="D3929" s="101" t="s">
        <v>151</v>
      </c>
      <c r="E3929" s="101" t="s">
        <v>371</v>
      </c>
      <c r="F3929" s="101" t="s">
        <v>119</v>
      </c>
      <c r="G3929" s="101" t="s">
        <v>10956</v>
      </c>
    </row>
    <row r="3930" spans="1:7">
      <c r="A3930" s="100">
        <v>3929</v>
      </c>
      <c r="B3930" s="101" t="s">
        <v>8837</v>
      </c>
      <c r="C3930" s="101" t="s">
        <v>8838</v>
      </c>
      <c r="D3930" s="101" t="s">
        <v>151</v>
      </c>
      <c r="E3930" s="101" t="s">
        <v>511</v>
      </c>
      <c r="F3930" s="101" t="s">
        <v>119</v>
      </c>
      <c r="G3930" s="101" t="s">
        <v>10956</v>
      </c>
    </row>
    <row r="3931" spans="1:7">
      <c r="A3931" s="100">
        <v>3930</v>
      </c>
      <c r="B3931" s="101" t="s">
        <v>8839</v>
      </c>
      <c r="C3931" s="101" t="s">
        <v>8840</v>
      </c>
      <c r="D3931" s="101" t="s">
        <v>139</v>
      </c>
      <c r="E3931" s="101" t="s">
        <v>1020</v>
      </c>
      <c r="F3931" s="101" t="s">
        <v>119</v>
      </c>
      <c r="G3931" s="101" t="s">
        <v>10956</v>
      </c>
    </row>
    <row r="3932" spans="1:7">
      <c r="A3932" s="100">
        <v>3931</v>
      </c>
      <c r="B3932" s="101" t="s">
        <v>8841</v>
      </c>
      <c r="C3932" s="101" t="s">
        <v>8842</v>
      </c>
      <c r="D3932" s="101" t="s">
        <v>126</v>
      </c>
      <c r="E3932" s="101" t="s">
        <v>946</v>
      </c>
      <c r="F3932" s="101" t="s">
        <v>1063</v>
      </c>
      <c r="G3932" s="101" t="s">
        <v>10956</v>
      </c>
    </row>
    <row r="3933" spans="1:7">
      <c r="A3933" s="100">
        <v>3932</v>
      </c>
      <c r="B3933" s="101" t="s">
        <v>8843</v>
      </c>
      <c r="C3933" s="101" t="s">
        <v>13134</v>
      </c>
      <c r="D3933" s="101" t="s">
        <v>122</v>
      </c>
      <c r="E3933" s="101" t="s">
        <v>436</v>
      </c>
      <c r="F3933" s="101" t="s">
        <v>119</v>
      </c>
      <c r="G3933" s="101" t="s">
        <v>10956</v>
      </c>
    </row>
    <row r="3934" spans="1:7">
      <c r="A3934" s="100">
        <v>3933</v>
      </c>
      <c r="B3934" s="101" t="s">
        <v>3575</v>
      </c>
      <c r="C3934" s="101" t="s">
        <v>13135</v>
      </c>
      <c r="D3934" s="101" t="s">
        <v>139</v>
      </c>
      <c r="E3934" s="101" t="s">
        <v>940</v>
      </c>
      <c r="F3934" s="101" t="s">
        <v>119</v>
      </c>
      <c r="G3934" s="101" t="s">
        <v>5848</v>
      </c>
    </row>
    <row r="3935" spans="1:7">
      <c r="A3935" s="100">
        <v>3934</v>
      </c>
      <c r="B3935" s="101" t="s">
        <v>3576</v>
      </c>
      <c r="C3935" s="101" t="s">
        <v>3577</v>
      </c>
      <c r="D3935" s="101" t="s">
        <v>143</v>
      </c>
      <c r="E3935" s="101" t="s">
        <v>433</v>
      </c>
      <c r="F3935" s="101" t="s">
        <v>119</v>
      </c>
      <c r="G3935" s="101" t="s">
        <v>5848</v>
      </c>
    </row>
    <row r="3936" spans="1:7">
      <c r="A3936" s="100">
        <v>3935</v>
      </c>
      <c r="B3936" s="101" t="s">
        <v>3578</v>
      </c>
      <c r="C3936" s="101" t="s">
        <v>3579</v>
      </c>
      <c r="D3936" s="101" t="s">
        <v>139</v>
      </c>
      <c r="E3936" s="101" t="s">
        <v>185</v>
      </c>
      <c r="F3936" s="101" t="s">
        <v>119</v>
      </c>
      <c r="G3936" s="101" t="s">
        <v>5848</v>
      </c>
    </row>
    <row r="3937" spans="1:7">
      <c r="A3937" s="100">
        <v>3936</v>
      </c>
      <c r="B3937" s="101" t="s">
        <v>3580</v>
      </c>
      <c r="C3937" s="101" t="s">
        <v>3581</v>
      </c>
      <c r="D3937" s="101" t="s">
        <v>139</v>
      </c>
      <c r="E3937" s="101" t="s">
        <v>1290</v>
      </c>
      <c r="F3937" s="101" t="s">
        <v>119</v>
      </c>
      <c r="G3937" s="101" t="s">
        <v>5848</v>
      </c>
    </row>
    <row r="3938" spans="1:7">
      <c r="A3938" s="100">
        <v>3937</v>
      </c>
      <c r="B3938" s="101" t="s">
        <v>8844</v>
      </c>
      <c r="C3938" s="101" t="s">
        <v>8845</v>
      </c>
      <c r="D3938" s="101" t="s">
        <v>117</v>
      </c>
      <c r="E3938" s="101" t="s">
        <v>3337</v>
      </c>
      <c r="F3938" s="101" t="s">
        <v>119</v>
      </c>
      <c r="G3938" s="101" t="s">
        <v>10956</v>
      </c>
    </row>
    <row r="3939" spans="1:7">
      <c r="A3939" s="100">
        <v>3938</v>
      </c>
      <c r="B3939" s="101" t="s">
        <v>3582</v>
      </c>
      <c r="C3939" s="101" t="s">
        <v>3583</v>
      </c>
      <c r="D3939" s="101" t="s">
        <v>151</v>
      </c>
      <c r="E3939" s="101" t="s">
        <v>2596</v>
      </c>
      <c r="F3939" s="101" t="s">
        <v>119</v>
      </c>
      <c r="G3939" s="101" t="s">
        <v>5848</v>
      </c>
    </row>
    <row r="3940" spans="1:7">
      <c r="A3940" s="100">
        <v>3939</v>
      </c>
      <c r="B3940" s="101" t="s">
        <v>3584</v>
      </c>
      <c r="C3940" s="101" t="s">
        <v>3585</v>
      </c>
      <c r="D3940" s="101" t="s">
        <v>139</v>
      </c>
      <c r="E3940" s="101" t="s">
        <v>185</v>
      </c>
      <c r="F3940" s="101" t="s">
        <v>119</v>
      </c>
      <c r="G3940" s="101" t="s">
        <v>5848</v>
      </c>
    </row>
    <row r="3941" spans="1:7">
      <c r="A3941" s="100">
        <v>3940</v>
      </c>
      <c r="B3941" s="101" t="s">
        <v>3586</v>
      </c>
      <c r="C3941" s="101" t="s">
        <v>3587</v>
      </c>
      <c r="D3941" s="101" t="s">
        <v>139</v>
      </c>
      <c r="E3941" s="101" t="s">
        <v>185</v>
      </c>
      <c r="F3941" s="101" t="s">
        <v>119</v>
      </c>
      <c r="G3941" s="101" t="s">
        <v>5848</v>
      </c>
    </row>
    <row r="3942" spans="1:7">
      <c r="A3942" s="100">
        <v>3941</v>
      </c>
      <c r="B3942" s="101" t="s">
        <v>3588</v>
      </c>
      <c r="C3942" s="101" t="s">
        <v>3589</v>
      </c>
      <c r="D3942" s="101" t="s">
        <v>165</v>
      </c>
      <c r="E3942" s="101" t="s">
        <v>194</v>
      </c>
      <c r="F3942" s="101" t="s">
        <v>188</v>
      </c>
      <c r="G3942" s="101" t="s">
        <v>5848</v>
      </c>
    </row>
    <row r="3943" spans="1:7">
      <c r="A3943" s="100">
        <v>3942</v>
      </c>
      <c r="B3943" s="101" t="s">
        <v>8846</v>
      </c>
      <c r="C3943" s="101" t="s">
        <v>8847</v>
      </c>
      <c r="D3943" s="101" t="s">
        <v>117</v>
      </c>
      <c r="E3943" s="101" t="s">
        <v>523</v>
      </c>
      <c r="F3943" s="101" t="s">
        <v>119</v>
      </c>
      <c r="G3943" s="101" t="s">
        <v>10956</v>
      </c>
    </row>
    <row r="3944" spans="1:7">
      <c r="A3944" s="100">
        <v>3943</v>
      </c>
      <c r="B3944" s="101" t="s">
        <v>3590</v>
      </c>
      <c r="C3944" s="101" t="s">
        <v>3591</v>
      </c>
      <c r="D3944" s="101" t="s">
        <v>139</v>
      </c>
      <c r="E3944" s="101" t="s">
        <v>185</v>
      </c>
      <c r="F3944" s="101" t="s">
        <v>119</v>
      </c>
      <c r="G3944" s="101" t="s">
        <v>5848</v>
      </c>
    </row>
    <row r="3945" spans="1:7">
      <c r="A3945" s="100">
        <v>3944</v>
      </c>
      <c r="B3945" s="101" t="s">
        <v>8848</v>
      </c>
      <c r="C3945" s="101" t="s">
        <v>8849</v>
      </c>
      <c r="D3945" s="101" t="s">
        <v>117</v>
      </c>
      <c r="E3945" s="101" t="s">
        <v>6722</v>
      </c>
      <c r="F3945" s="101" t="s">
        <v>119</v>
      </c>
      <c r="G3945" s="101" t="s">
        <v>10956</v>
      </c>
    </row>
    <row r="3946" spans="1:7">
      <c r="A3946" s="100">
        <v>3945</v>
      </c>
      <c r="B3946" s="101" t="s">
        <v>3592</v>
      </c>
      <c r="C3946" s="101" t="s">
        <v>3593</v>
      </c>
      <c r="D3946" s="101" t="s">
        <v>139</v>
      </c>
      <c r="E3946" s="101" t="s">
        <v>181</v>
      </c>
      <c r="F3946" s="101" t="s">
        <v>288</v>
      </c>
      <c r="G3946" s="101" t="s">
        <v>5848</v>
      </c>
    </row>
    <row r="3947" spans="1:7">
      <c r="A3947" s="100">
        <v>3946</v>
      </c>
      <c r="B3947" s="101" t="s">
        <v>3594</v>
      </c>
      <c r="C3947" s="101" t="s">
        <v>3595</v>
      </c>
      <c r="D3947" s="101" t="s">
        <v>165</v>
      </c>
      <c r="E3947" s="101" t="s">
        <v>166</v>
      </c>
      <c r="F3947" s="101" t="s">
        <v>119</v>
      </c>
      <c r="G3947" s="101" t="s">
        <v>5848</v>
      </c>
    </row>
    <row r="3948" spans="1:7">
      <c r="A3948" s="100">
        <v>3947</v>
      </c>
      <c r="B3948" s="101" t="s">
        <v>8850</v>
      </c>
      <c r="C3948" s="101" t="s">
        <v>8851</v>
      </c>
      <c r="D3948" s="101" t="s">
        <v>126</v>
      </c>
      <c r="E3948" s="101" t="s">
        <v>130</v>
      </c>
      <c r="F3948" s="101" t="s">
        <v>119</v>
      </c>
      <c r="G3948" s="101" t="s">
        <v>10956</v>
      </c>
    </row>
    <row r="3949" spans="1:7">
      <c r="A3949" s="100">
        <v>3948</v>
      </c>
      <c r="B3949" s="101" t="s">
        <v>8852</v>
      </c>
      <c r="C3949" s="101" t="s">
        <v>13136</v>
      </c>
      <c r="D3949" s="101" t="s">
        <v>165</v>
      </c>
      <c r="E3949" s="101" t="s">
        <v>417</v>
      </c>
      <c r="F3949" s="101" t="s">
        <v>119</v>
      </c>
      <c r="G3949" s="101" t="s">
        <v>10956</v>
      </c>
    </row>
    <row r="3950" spans="1:7">
      <c r="A3950" s="100">
        <v>3949</v>
      </c>
      <c r="B3950" s="101" t="s">
        <v>3596</v>
      </c>
      <c r="C3950" s="101" t="s">
        <v>3597</v>
      </c>
      <c r="D3950" s="101" t="s">
        <v>122</v>
      </c>
      <c r="E3950" s="101" t="s">
        <v>363</v>
      </c>
      <c r="F3950" s="101" t="s">
        <v>119</v>
      </c>
      <c r="G3950" s="101" t="s">
        <v>5848</v>
      </c>
    </row>
    <row r="3951" spans="1:7">
      <c r="A3951" s="100">
        <v>3950</v>
      </c>
      <c r="B3951" s="101" t="s">
        <v>8853</v>
      </c>
      <c r="C3951" s="101" t="s">
        <v>8854</v>
      </c>
      <c r="D3951" s="101" t="s">
        <v>139</v>
      </c>
      <c r="E3951" s="101" t="s">
        <v>622</v>
      </c>
      <c r="F3951" s="101" t="s">
        <v>119</v>
      </c>
      <c r="G3951" s="101" t="s">
        <v>10956</v>
      </c>
    </row>
    <row r="3952" spans="1:7">
      <c r="A3952" s="100">
        <v>3951</v>
      </c>
      <c r="B3952" s="101" t="s">
        <v>3598</v>
      </c>
      <c r="C3952" s="101" t="s">
        <v>3599</v>
      </c>
      <c r="D3952" s="101" t="s">
        <v>126</v>
      </c>
      <c r="E3952" s="101" t="s">
        <v>761</v>
      </c>
      <c r="F3952" s="101" t="s">
        <v>119</v>
      </c>
      <c r="G3952" s="101" t="s">
        <v>5848</v>
      </c>
    </row>
    <row r="3953" spans="1:7">
      <c r="A3953" s="100">
        <v>3952</v>
      </c>
      <c r="B3953" s="101" t="s">
        <v>8855</v>
      </c>
      <c r="C3953" s="101" t="s">
        <v>8856</v>
      </c>
      <c r="D3953" s="101" t="s">
        <v>139</v>
      </c>
      <c r="E3953" s="101" t="s">
        <v>690</v>
      </c>
      <c r="F3953" s="101" t="s">
        <v>119</v>
      </c>
      <c r="G3953" s="101" t="s">
        <v>10956</v>
      </c>
    </row>
    <row r="3954" spans="1:7">
      <c r="A3954" s="100">
        <v>3953</v>
      </c>
      <c r="B3954" s="101" t="s">
        <v>8857</v>
      </c>
      <c r="C3954" s="101" t="s">
        <v>8858</v>
      </c>
      <c r="D3954" s="101" t="s">
        <v>126</v>
      </c>
      <c r="E3954" s="101" t="s">
        <v>1083</v>
      </c>
      <c r="F3954" s="101" t="s">
        <v>119</v>
      </c>
      <c r="G3954" s="101" t="s">
        <v>10956</v>
      </c>
    </row>
    <row r="3955" spans="1:7">
      <c r="A3955" s="100">
        <v>3954</v>
      </c>
      <c r="B3955" s="101" t="s">
        <v>8859</v>
      </c>
      <c r="C3955" s="101" t="s">
        <v>8860</v>
      </c>
      <c r="D3955" s="101" t="s">
        <v>117</v>
      </c>
      <c r="E3955" s="101" t="s">
        <v>2057</v>
      </c>
      <c r="F3955" s="101" t="s">
        <v>119</v>
      </c>
      <c r="G3955" s="101" t="s">
        <v>10956</v>
      </c>
    </row>
    <row r="3956" spans="1:7">
      <c r="A3956" s="100">
        <v>3955</v>
      </c>
      <c r="B3956" s="101" t="s">
        <v>8861</v>
      </c>
      <c r="C3956" s="101" t="s">
        <v>8862</v>
      </c>
      <c r="D3956" s="101" t="s">
        <v>117</v>
      </c>
      <c r="E3956" s="101" t="s">
        <v>2057</v>
      </c>
      <c r="F3956" s="101" t="s">
        <v>288</v>
      </c>
      <c r="G3956" s="101" t="s">
        <v>10956</v>
      </c>
    </row>
    <row r="3957" spans="1:7">
      <c r="A3957" s="100">
        <v>3956</v>
      </c>
      <c r="B3957" s="101" t="s">
        <v>3600</v>
      </c>
      <c r="C3957" s="101" t="s">
        <v>3601</v>
      </c>
      <c r="D3957" s="101" t="s">
        <v>165</v>
      </c>
      <c r="E3957" s="101" t="s">
        <v>417</v>
      </c>
      <c r="F3957" s="101" t="s">
        <v>119</v>
      </c>
      <c r="G3957" s="101" t="s">
        <v>5848</v>
      </c>
    </row>
    <row r="3958" spans="1:7">
      <c r="A3958" s="100">
        <v>3957</v>
      </c>
      <c r="B3958" s="101" t="s">
        <v>3602</v>
      </c>
      <c r="C3958" s="101" t="s">
        <v>3603</v>
      </c>
      <c r="D3958" s="101" t="s">
        <v>139</v>
      </c>
      <c r="E3958" s="101" t="s">
        <v>3060</v>
      </c>
      <c r="F3958" s="101" t="s">
        <v>119</v>
      </c>
      <c r="G3958" s="101" t="s">
        <v>5848</v>
      </c>
    </row>
    <row r="3959" spans="1:7">
      <c r="A3959" s="100">
        <v>3958</v>
      </c>
      <c r="B3959" s="101" t="s">
        <v>3604</v>
      </c>
      <c r="C3959" s="101" t="s">
        <v>3605</v>
      </c>
      <c r="D3959" s="101" t="s">
        <v>165</v>
      </c>
      <c r="E3959" s="101" t="s">
        <v>1285</v>
      </c>
      <c r="F3959" s="101" t="s">
        <v>119</v>
      </c>
      <c r="G3959" s="101" t="s">
        <v>5848</v>
      </c>
    </row>
    <row r="3960" spans="1:7">
      <c r="A3960" s="100">
        <v>3959</v>
      </c>
      <c r="B3960" s="101" t="s">
        <v>3606</v>
      </c>
      <c r="C3960" s="101" t="s">
        <v>3607</v>
      </c>
      <c r="D3960" s="101" t="s">
        <v>139</v>
      </c>
      <c r="E3960" s="101" t="s">
        <v>354</v>
      </c>
      <c r="F3960" s="101" t="s">
        <v>119</v>
      </c>
      <c r="G3960" s="101" t="s">
        <v>5848</v>
      </c>
    </row>
    <row r="3961" spans="1:7">
      <c r="A3961" s="100">
        <v>3960</v>
      </c>
      <c r="B3961" s="101" t="s">
        <v>8863</v>
      </c>
      <c r="C3961" s="101" t="s">
        <v>8864</v>
      </c>
      <c r="D3961" s="101" t="s">
        <v>139</v>
      </c>
      <c r="E3961" s="101" t="s">
        <v>1020</v>
      </c>
      <c r="F3961" s="101" t="s">
        <v>119</v>
      </c>
      <c r="G3961" s="101" t="s">
        <v>10956</v>
      </c>
    </row>
    <row r="3962" spans="1:7">
      <c r="A3962" s="100">
        <v>3961</v>
      </c>
      <c r="B3962" s="101" t="s">
        <v>8865</v>
      </c>
      <c r="C3962" s="101" t="s">
        <v>8866</v>
      </c>
      <c r="D3962" s="101" t="s">
        <v>117</v>
      </c>
      <c r="E3962" s="101" t="s">
        <v>2057</v>
      </c>
      <c r="F3962" s="101" t="s">
        <v>119</v>
      </c>
      <c r="G3962" s="101" t="s">
        <v>10956</v>
      </c>
    </row>
    <row r="3963" spans="1:7">
      <c r="A3963" s="100">
        <v>3962</v>
      </c>
      <c r="B3963" s="101" t="s">
        <v>13137</v>
      </c>
      <c r="C3963" s="101" t="s">
        <v>3691</v>
      </c>
      <c r="D3963" s="101" t="s">
        <v>117</v>
      </c>
      <c r="E3963" s="101" t="s">
        <v>1277</v>
      </c>
      <c r="F3963" s="101" t="s">
        <v>119</v>
      </c>
      <c r="G3963" s="101" t="s">
        <v>5848</v>
      </c>
    </row>
    <row r="3964" spans="1:7">
      <c r="A3964" s="100">
        <v>3963</v>
      </c>
      <c r="B3964" s="101" t="s">
        <v>3608</v>
      </c>
      <c r="C3964" s="101" t="s">
        <v>3609</v>
      </c>
      <c r="D3964" s="101" t="s">
        <v>139</v>
      </c>
      <c r="E3964" s="101" t="s">
        <v>185</v>
      </c>
      <c r="F3964" s="101" t="s">
        <v>119</v>
      </c>
      <c r="G3964" s="101" t="s">
        <v>5848</v>
      </c>
    </row>
    <row r="3965" spans="1:7">
      <c r="A3965" s="100">
        <v>3964</v>
      </c>
      <c r="B3965" s="101" t="s">
        <v>8867</v>
      </c>
      <c r="C3965" s="101" t="s">
        <v>8868</v>
      </c>
      <c r="D3965" s="101" t="s">
        <v>234</v>
      </c>
      <c r="E3965" s="101" t="s">
        <v>553</v>
      </c>
      <c r="F3965" s="101" t="s">
        <v>119</v>
      </c>
      <c r="G3965" s="101" t="s">
        <v>10956</v>
      </c>
    </row>
    <row r="3966" spans="1:7">
      <c r="A3966" s="100">
        <v>3965</v>
      </c>
      <c r="B3966" s="101" t="s">
        <v>3610</v>
      </c>
      <c r="C3966" s="101" t="s">
        <v>3611</v>
      </c>
      <c r="D3966" s="101" t="s">
        <v>139</v>
      </c>
      <c r="E3966" s="101" t="s">
        <v>439</v>
      </c>
      <c r="F3966" s="101" t="s">
        <v>119</v>
      </c>
      <c r="G3966" s="101" t="s">
        <v>5848</v>
      </c>
    </row>
    <row r="3967" spans="1:7">
      <c r="A3967" s="100">
        <v>3966</v>
      </c>
      <c r="B3967" s="101" t="s">
        <v>8869</v>
      </c>
      <c r="C3967" s="101" t="s">
        <v>8870</v>
      </c>
      <c r="D3967" s="101" t="s">
        <v>139</v>
      </c>
      <c r="E3967" s="101" t="s">
        <v>996</v>
      </c>
      <c r="F3967" s="101" t="s">
        <v>119</v>
      </c>
      <c r="G3967" s="101" t="s">
        <v>10956</v>
      </c>
    </row>
    <row r="3968" spans="1:7">
      <c r="A3968" s="100">
        <v>3967</v>
      </c>
      <c r="B3968" s="101" t="s">
        <v>8871</v>
      </c>
      <c r="C3968" s="101" t="s">
        <v>8872</v>
      </c>
      <c r="D3968" s="101" t="s">
        <v>117</v>
      </c>
      <c r="E3968" s="101" t="s">
        <v>1277</v>
      </c>
      <c r="F3968" s="101" t="s">
        <v>119</v>
      </c>
      <c r="G3968" s="101" t="s">
        <v>10956</v>
      </c>
    </row>
    <row r="3969" spans="1:7">
      <c r="A3969" s="100">
        <v>3968</v>
      </c>
      <c r="B3969" s="101" t="s">
        <v>13138</v>
      </c>
      <c r="C3969" s="101" t="s">
        <v>13139</v>
      </c>
      <c r="D3969" s="101" t="s">
        <v>126</v>
      </c>
      <c r="E3969" s="101" t="s">
        <v>1526</v>
      </c>
      <c r="F3969" s="101" t="s">
        <v>119</v>
      </c>
      <c r="G3969" s="101" t="s">
        <v>10956</v>
      </c>
    </row>
    <row r="3970" spans="1:7">
      <c r="A3970" s="100">
        <v>3969</v>
      </c>
      <c r="B3970" s="101" t="s">
        <v>8873</v>
      </c>
      <c r="C3970" s="101" t="s">
        <v>8874</v>
      </c>
      <c r="D3970" s="101" t="s">
        <v>165</v>
      </c>
      <c r="E3970" s="101" t="s">
        <v>285</v>
      </c>
      <c r="F3970" s="101" t="s">
        <v>119</v>
      </c>
      <c r="G3970" s="101" t="s">
        <v>10956</v>
      </c>
    </row>
    <row r="3971" spans="1:7">
      <c r="A3971" s="100">
        <v>3970</v>
      </c>
      <c r="B3971" s="101" t="s">
        <v>8875</v>
      </c>
      <c r="C3971" s="101" t="s">
        <v>8876</v>
      </c>
      <c r="D3971" s="101" t="s">
        <v>117</v>
      </c>
      <c r="E3971" s="101" t="s">
        <v>523</v>
      </c>
      <c r="F3971" s="101" t="s">
        <v>119</v>
      </c>
      <c r="G3971" s="101" t="s">
        <v>10956</v>
      </c>
    </row>
    <row r="3972" spans="1:7">
      <c r="A3972" s="100">
        <v>3971</v>
      </c>
      <c r="B3972" s="101" t="s">
        <v>11448</v>
      </c>
      <c r="C3972" s="101" t="s">
        <v>11449</v>
      </c>
      <c r="D3972" s="101" t="s">
        <v>139</v>
      </c>
      <c r="E3972" s="101" t="s">
        <v>943</v>
      </c>
      <c r="F3972" s="101" t="s">
        <v>119</v>
      </c>
      <c r="G3972" s="101" t="s">
        <v>11834</v>
      </c>
    </row>
    <row r="3973" spans="1:7">
      <c r="A3973" s="100">
        <v>3972</v>
      </c>
      <c r="B3973" s="101" t="s">
        <v>3612</v>
      </c>
      <c r="C3973" s="101" t="s">
        <v>3613</v>
      </c>
      <c r="D3973" s="101" t="s">
        <v>126</v>
      </c>
      <c r="E3973" s="101" t="s">
        <v>330</v>
      </c>
      <c r="F3973" s="101" t="s">
        <v>119</v>
      </c>
      <c r="G3973" s="101" t="s">
        <v>5848</v>
      </c>
    </row>
    <row r="3974" spans="1:7">
      <c r="A3974" s="100">
        <v>3973</v>
      </c>
      <c r="B3974" s="101" t="s">
        <v>11450</v>
      </c>
      <c r="C3974" s="101" t="s">
        <v>11451</v>
      </c>
      <c r="D3974" s="101" t="s">
        <v>151</v>
      </c>
      <c r="E3974" s="101" t="s">
        <v>2497</v>
      </c>
      <c r="F3974" s="101" t="s">
        <v>119</v>
      </c>
      <c r="G3974" s="101" t="s">
        <v>11834</v>
      </c>
    </row>
    <row r="3975" spans="1:7">
      <c r="A3975" s="100">
        <v>3974</v>
      </c>
      <c r="B3975" s="101" t="s">
        <v>3614</v>
      </c>
      <c r="C3975" s="101" t="s">
        <v>3615</v>
      </c>
      <c r="D3975" s="101" t="s">
        <v>126</v>
      </c>
      <c r="E3975" s="101" t="s">
        <v>1548</v>
      </c>
      <c r="F3975" s="101" t="s">
        <v>119</v>
      </c>
      <c r="G3975" s="101" t="s">
        <v>5848</v>
      </c>
    </row>
    <row r="3976" spans="1:7">
      <c r="A3976" s="100">
        <v>3975</v>
      </c>
      <c r="B3976" s="101" t="s">
        <v>8877</v>
      </c>
      <c r="C3976" s="101" t="s">
        <v>8878</v>
      </c>
      <c r="D3976" s="101" t="s">
        <v>165</v>
      </c>
      <c r="E3976" s="101" t="s">
        <v>1285</v>
      </c>
      <c r="F3976" s="101" t="s">
        <v>119</v>
      </c>
      <c r="G3976" s="101" t="s">
        <v>10956</v>
      </c>
    </row>
    <row r="3977" spans="1:7">
      <c r="A3977" s="100">
        <v>3976</v>
      </c>
      <c r="B3977" s="101" t="s">
        <v>3616</v>
      </c>
      <c r="C3977" s="101" t="s">
        <v>3617</v>
      </c>
      <c r="D3977" s="101" t="s">
        <v>139</v>
      </c>
      <c r="E3977" s="101" t="s">
        <v>273</v>
      </c>
      <c r="F3977" s="101" t="s">
        <v>119</v>
      </c>
      <c r="G3977" s="101" t="s">
        <v>5848</v>
      </c>
    </row>
    <row r="3978" spans="1:7">
      <c r="A3978" s="100">
        <v>3977</v>
      </c>
      <c r="B3978" s="101" t="s">
        <v>8879</v>
      </c>
      <c r="C3978" s="101" t="s">
        <v>8880</v>
      </c>
      <c r="D3978" s="101" t="s">
        <v>117</v>
      </c>
      <c r="E3978" s="101" t="s">
        <v>499</v>
      </c>
      <c r="F3978" s="101" t="s">
        <v>119</v>
      </c>
      <c r="G3978" s="101" t="s">
        <v>10956</v>
      </c>
    </row>
    <row r="3979" spans="1:7">
      <c r="A3979" s="100">
        <v>3978</v>
      </c>
      <c r="B3979" s="101" t="s">
        <v>8881</v>
      </c>
      <c r="C3979" s="101" t="s">
        <v>8882</v>
      </c>
      <c r="D3979" s="101" t="s">
        <v>126</v>
      </c>
      <c r="E3979" s="101" t="s">
        <v>761</v>
      </c>
      <c r="F3979" s="101" t="s">
        <v>119</v>
      </c>
      <c r="G3979" s="101" t="s">
        <v>10956</v>
      </c>
    </row>
    <row r="3980" spans="1:7">
      <c r="A3980" s="100">
        <v>3979</v>
      </c>
      <c r="B3980" s="101" t="s">
        <v>8883</v>
      </c>
      <c r="C3980" s="101" t="s">
        <v>8884</v>
      </c>
      <c r="D3980" s="101" t="s">
        <v>117</v>
      </c>
      <c r="E3980" s="101" t="s">
        <v>1341</v>
      </c>
      <c r="F3980" s="101" t="s">
        <v>119</v>
      </c>
      <c r="G3980" s="101" t="s">
        <v>10956</v>
      </c>
    </row>
    <row r="3981" spans="1:7">
      <c r="A3981" s="100">
        <v>3980</v>
      </c>
      <c r="B3981" s="101" t="s">
        <v>8885</v>
      </c>
      <c r="C3981" s="101" t="s">
        <v>8886</v>
      </c>
      <c r="D3981" s="101" t="s">
        <v>139</v>
      </c>
      <c r="E3981" s="101" t="s">
        <v>690</v>
      </c>
      <c r="F3981" s="101" t="s">
        <v>119</v>
      </c>
      <c r="G3981" s="101" t="s">
        <v>10956</v>
      </c>
    </row>
    <row r="3982" spans="1:7">
      <c r="A3982" s="100">
        <v>3981</v>
      </c>
      <c r="B3982" s="101" t="s">
        <v>3618</v>
      </c>
      <c r="C3982" s="101" t="s">
        <v>13140</v>
      </c>
      <c r="D3982" s="101" t="s">
        <v>139</v>
      </c>
      <c r="E3982" s="101" t="s">
        <v>185</v>
      </c>
      <c r="F3982" s="101" t="s">
        <v>119</v>
      </c>
      <c r="G3982" s="101" t="s">
        <v>5848</v>
      </c>
    </row>
    <row r="3983" spans="1:7">
      <c r="A3983" s="100">
        <v>3982</v>
      </c>
      <c r="B3983" s="101" t="s">
        <v>3619</v>
      </c>
      <c r="C3983" s="101" t="s">
        <v>3620</v>
      </c>
      <c r="D3983" s="101" t="s">
        <v>122</v>
      </c>
      <c r="E3983" s="101" t="s">
        <v>347</v>
      </c>
      <c r="F3983" s="101" t="s">
        <v>3621</v>
      </c>
      <c r="G3983" s="101" t="s">
        <v>5848</v>
      </c>
    </row>
    <row r="3984" spans="1:7">
      <c r="A3984" s="100">
        <v>3983</v>
      </c>
      <c r="B3984" s="101" t="s">
        <v>3622</v>
      </c>
      <c r="C3984" s="101" t="s">
        <v>3623</v>
      </c>
      <c r="D3984" s="101" t="s">
        <v>139</v>
      </c>
      <c r="E3984" s="101" t="s">
        <v>1020</v>
      </c>
      <c r="F3984" s="101" t="s">
        <v>119</v>
      </c>
      <c r="G3984" s="101" t="s">
        <v>5848</v>
      </c>
    </row>
    <row r="3985" spans="1:7">
      <c r="A3985" s="100">
        <v>3984</v>
      </c>
      <c r="B3985" s="101" t="s">
        <v>3624</v>
      </c>
      <c r="C3985" s="101" t="s">
        <v>3625</v>
      </c>
      <c r="D3985" s="101" t="s">
        <v>165</v>
      </c>
      <c r="E3985" s="101" t="s">
        <v>194</v>
      </c>
      <c r="F3985" s="101" t="s">
        <v>145</v>
      </c>
      <c r="G3985" s="101" t="s">
        <v>5848</v>
      </c>
    </row>
    <row r="3986" spans="1:7">
      <c r="A3986" s="100">
        <v>3985</v>
      </c>
      <c r="B3986" s="101" t="s">
        <v>3626</v>
      </c>
      <c r="C3986" s="101" t="s">
        <v>3627</v>
      </c>
      <c r="D3986" s="101" t="s">
        <v>117</v>
      </c>
      <c r="E3986" s="101" t="s">
        <v>864</v>
      </c>
      <c r="F3986" s="101" t="s">
        <v>2518</v>
      </c>
      <c r="G3986" s="101" t="s">
        <v>5848</v>
      </c>
    </row>
    <row r="3987" spans="1:7">
      <c r="A3987" s="100">
        <v>3986</v>
      </c>
      <c r="B3987" s="101" t="s">
        <v>8887</v>
      </c>
      <c r="C3987" s="101" t="s">
        <v>8888</v>
      </c>
      <c r="D3987" s="101" t="s">
        <v>151</v>
      </c>
      <c r="E3987" s="101" t="s">
        <v>208</v>
      </c>
      <c r="F3987" s="101" t="s">
        <v>119</v>
      </c>
      <c r="G3987" s="101" t="s">
        <v>10956</v>
      </c>
    </row>
    <row r="3988" spans="1:7">
      <c r="A3988" s="100">
        <v>3987</v>
      </c>
      <c r="B3988" s="101" t="s">
        <v>3628</v>
      </c>
      <c r="C3988" s="101" t="s">
        <v>3629</v>
      </c>
      <c r="D3988" s="101" t="s">
        <v>139</v>
      </c>
      <c r="E3988" s="101" t="s">
        <v>156</v>
      </c>
      <c r="F3988" s="101" t="s">
        <v>119</v>
      </c>
      <c r="G3988" s="101" t="s">
        <v>5848</v>
      </c>
    </row>
    <row r="3989" spans="1:7">
      <c r="A3989" s="100">
        <v>3988</v>
      </c>
      <c r="B3989" s="101" t="s">
        <v>3630</v>
      </c>
      <c r="C3989" s="101" t="s">
        <v>3631</v>
      </c>
      <c r="D3989" s="101" t="s">
        <v>143</v>
      </c>
      <c r="E3989" s="101" t="s">
        <v>728</v>
      </c>
      <c r="F3989" s="101" t="s">
        <v>119</v>
      </c>
      <c r="G3989" s="101" t="s">
        <v>5848</v>
      </c>
    </row>
    <row r="3990" spans="1:7">
      <c r="A3990" s="100">
        <v>3989</v>
      </c>
      <c r="B3990" s="101" t="s">
        <v>3632</v>
      </c>
      <c r="C3990" s="101" t="s">
        <v>3633</v>
      </c>
      <c r="D3990" s="101" t="s">
        <v>139</v>
      </c>
      <c r="E3990" s="101" t="s">
        <v>227</v>
      </c>
      <c r="F3990" s="101" t="s">
        <v>119</v>
      </c>
      <c r="G3990" s="101" t="s">
        <v>5848</v>
      </c>
    </row>
    <row r="3991" spans="1:7">
      <c r="A3991" s="100">
        <v>3990</v>
      </c>
      <c r="B3991" s="101" t="s">
        <v>3634</v>
      </c>
      <c r="C3991" s="101" t="s">
        <v>3635</v>
      </c>
      <c r="D3991" s="101" t="s">
        <v>122</v>
      </c>
      <c r="E3991" s="101" t="s">
        <v>347</v>
      </c>
      <c r="F3991" s="101" t="s">
        <v>3399</v>
      </c>
      <c r="G3991" s="101" t="s">
        <v>5848</v>
      </c>
    </row>
    <row r="3992" spans="1:7">
      <c r="A3992" s="100">
        <v>3991</v>
      </c>
      <c r="B3992" s="101" t="s">
        <v>8889</v>
      </c>
      <c r="C3992" s="101" t="s">
        <v>8890</v>
      </c>
      <c r="D3992" s="101" t="s">
        <v>117</v>
      </c>
      <c r="E3992" s="101" t="s">
        <v>2057</v>
      </c>
      <c r="F3992" s="101" t="s">
        <v>881</v>
      </c>
      <c r="G3992" s="101" t="s">
        <v>10956</v>
      </c>
    </row>
    <row r="3993" spans="1:7">
      <c r="A3993" s="100">
        <v>3992</v>
      </c>
      <c r="B3993" s="101" t="s">
        <v>8891</v>
      </c>
      <c r="C3993" s="101" t="s">
        <v>8892</v>
      </c>
      <c r="D3993" s="101" t="s">
        <v>117</v>
      </c>
      <c r="E3993" s="101" t="s">
        <v>205</v>
      </c>
      <c r="F3993" s="101" t="s">
        <v>119</v>
      </c>
      <c r="G3993" s="101" t="s">
        <v>10956</v>
      </c>
    </row>
    <row r="3994" spans="1:7">
      <c r="A3994" s="100">
        <v>3993</v>
      </c>
      <c r="B3994" s="101" t="s">
        <v>3636</v>
      </c>
      <c r="C3994" s="101" t="s">
        <v>3637</v>
      </c>
      <c r="D3994" s="101" t="s">
        <v>126</v>
      </c>
      <c r="E3994" s="101" t="s">
        <v>946</v>
      </c>
      <c r="F3994" s="101" t="s">
        <v>119</v>
      </c>
      <c r="G3994" s="101" t="s">
        <v>5848</v>
      </c>
    </row>
    <row r="3995" spans="1:7">
      <c r="A3995" s="100">
        <v>3994</v>
      </c>
      <c r="B3995" s="101" t="s">
        <v>8893</v>
      </c>
      <c r="C3995" s="101" t="s">
        <v>8894</v>
      </c>
      <c r="D3995" s="101" t="s">
        <v>165</v>
      </c>
      <c r="E3995" s="101" t="s">
        <v>324</v>
      </c>
      <c r="F3995" s="101" t="s">
        <v>119</v>
      </c>
      <c r="G3995" s="101" t="s">
        <v>10956</v>
      </c>
    </row>
    <row r="3996" spans="1:7">
      <c r="A3996" s="100">
        <v>3995</v>
      </c>
      <c r="B3996" s="101" t="s">
        <v>3638</v>
      </c>
      <c r="C3996" s="101" t="s">
        <v>13141</v>
      </c>
      <c r="D3996" s="101" t="s">
        <v>139</v>
      </c>
      <c r="E3996" s="101" t="s">
        <v>273</v>
      </c>
      <c r="F3996" s="101" t="s">
        <v>119</v>
      </c>
      <c r="G3996" s="101" t="s">
        <v>5848</v>
      </c>
    </row>
    <row r="3997" spans="1:7">
      <c r="A3997" s="100">
        <v>3996</v>
      </c>
      <c r="B3997" s="101" t="s">
        <v>3639</v>
      </c>
      <c r="C3997" s="101" t="s">
        <v>3640</v>
      </c>
      <c r="D3997" s="101" t="s">
        <v>139</v>
      </c>
      <c r="E3997" s="101" t="s">
        <v>354</v>
      </c>
      <c r="F3997" s="101" t="s">
        <v>119</v>
      </c>
      <c r="G3997" s="101" t="s">
        <v>5848</v>
      </c>
    </row>
    <row r="3998" spans="1:7">
      <c r="A3998" s="100">
        <v>3997</v>
      </c>
      <c r="B3998" s="101" t="s">
        <v>8895</v>
      </c>
      <c r="C3998" s="101" t="s">
        <v>8896</v>
      </c>
      <c r="D3998" s="101" t="s">
        <v>143</v>
      </c>
      <c r="E3998" s="101" t="s">
        <v>1684</v>
      </c>
      <c r="F3998" s="101" t="s">
        <v>119</v>
      </c>
      <c r="G3998" s="101" t="s">
        <v>10956</v>
      </c>
    </row>
    <row r="3999" spans="1:7">
      <c r="A3999" s="100">
        <v>3998</v>
      </c>
      <c r="B3999" s="101" t="s">
        <v>3641</v>
      </c>
      <c r="C3999" s="101" t="s">
        <v>3642</v>
      </c>
      <c r="D3999" s="101" t="s">
        <v>139</v>
      </c>
      <c r="E3999" s="101" t="s">
        <v>185</v>
      </c>
      <c r="F3999" s="101" t="s">
        <v>119</v>
      </c>
      <c r="G3999" s="101" t="s">
        <v>5848</v>
      </c>
    </row>
    <row r="4000" spans="1:7">
      <c r="A4000" s="100">
        <v>3999</v>
      </c>
      <c r="B4000" s="101" t="s">
        <v>8897</v>
      </c>
      <c r="C4000" s="101" t="s">
        <v>8898</v>
      </c>
      <c r="D4000" s="101" t="s">
        <v>117</v>
      </c>
      <c r="E4000" s="101" t="s">
        <v>118</v>
      </c>
      <c r="F4000" s="101" t="s">
        <v>119</v>
      </c>
      <c r="G4000" s="101" t="s">
        <v>10956</v>
      </c>
    </row>
    <row r="4001" spans="1:7">
      <c r="A4001" s="100">
        <v>4000</v>
      </c>
      <c r="B4001" s="101" t="s">
        <v>8899</v>
      </c>
      <c r="C4001" s="101" t="s">
        <v>8900</v>
      </c>
      <c r="D4001" s="101" t="s">
        <v>117</v>
      </c>
      <c r="E4001" s="101" t="s">
        <v>172</v>
      </c>
      <c r="F4001" s="101" t="s">
        <v>881</v>
      </c>
      <c r="G4001" s="101" t="s">
        <v>10956</v>
      </c>
    </row>
    <row r="4002" spans="1:7">
      <c r="A4002" s="100">
        <v>4001</v>
      </c>
      <c r="B4002" s="101" t="s">
        <v>8901</v>
      </c>
      <c r="C4002" s="101" t="s">
        <v>8902</v>
      </c>
      <c r="D4002" s="101" t="s">
        <v>117</v>
      </c>
      <c r="E4002" s="101" t="s">
        <v>499</v>
      </c>
      <c r="F4002" s="101" t="s">
        <v>119</v>
      </c>
      <c r="G4002" s="101" t="s">
        <v>10956</v>
      </c>
    </row>
    <row r="4003" spans="1:7">
      <c r="A4003" s="100">
        <v>4002</v>
      </c>
      <c r="B4003" s="101" t="s">
        <v>3643</v>
      </c>
      <c r="C4003" s="101" t="s">
        <v>3644</v>
      </c>
      <c r="D4003" s="101" t="s">
        <v>139</v>
      </c>
      <c r="E4003" s="101" t="s">
        <v>592</v>
      </c>
      <c r="F4003" s="101" t="s">
        <v>503</v>
      </c>
      <c r="G4003" s="101" t="s">
        <v>5848</v>
      </c>
    </row>
    <row r="4004" spans="1:7">
      <c r="A4004" s="100">
        <v>4003</v>
      </c>
      <c r="B4004" s="101" t="s">
        <v>3645</v>
      </c>
      <c r="C4004" s="101" t="s">
        <v>3646</v>
      </c>
      <c r="D4004" s="101" t="s">
        <v>143</v>
      </c>
      <c r="E4004" s="101" t="s">
        <v>270</v>
      </c>
      <c r="F4004" s="101" t="s">
        <v>119</v>
      </c>
      <c r="G4004" s="101" t="s">
        <v>5848</v>
      </c>
    </row>
    <row r="4005" spans="1:7">
      <c r="A4005" s="100">
        <v>4004</v>
      </c>
      <c r="B4005" s="101" t="s">
        <v>3647</v>
      </c>
      <c r="C4005" s="101" t="s">
        <v>3648</v>
      </c>
      <c r="D4005" s="101" t="s">
        <v>122</v>
      </c>
      <c r="E4005" s="101" t="s">
        <v>350</v>
      </c>
      <c r="F4005" s="101" t="s">
        <v>119</v>
      </c>
      <c r="G4005" s="101" t="s">
        <v>5848</v>
      </c>
    </row>
    <row r="4006" spans="1:7">
      <c r="A4006" s="100">
        <v>4005</v>
      </c>
      <c r="B4006" s="101" t="s">
        <v>8903</v>
      </c>
      <c r="C4006" s="101" t="s">
        <v>8904</v>
      </c>
      <c r="D4006" s="101" t="s">
        <v>165</v>
      </c>
      <c r="E4006" s="101" t="s">
        <v>909</v>
      </c>
      <c r="F4006" s="101" t="s">
        <v>119</v>
      </c>
      <c r="G4006" s="101" t="s">
        <v>10956</v>
      </c>
    </row>
    <row r="4007" spans="1:7">
      <c r="A4007" s="100">
        <v>4006</v>
      </c>
      <c r="B4007" s="101" t="s">
        <v>3649</v>
      </c>
      <c r="C4007" s="101" t="s">
        <v>3650</v>
      </c>
      <c r="D4007" s="101" t="s">
        <v>143</v>
      </c>
      <c r="E4007" s="101" t="s">
        <v>1684</v>
      </c>
      <c r="F4007" s="101" t="s">
        <v>119</v>
      </c>
      <c r="G4007" s="101" t="s">
        <v>5848</v>
      </c>
    </row>
    <row r="4008" spans="1:7">
      <c r="A4008" s="100">
        <v>4007</v>
      </c>
      <c r="B4008" s="101" t="s">
        <v>3651</v>
      </c>
      <c r="C4008" s="101" t="s">
        <v>3652</v>
      </c>
      <c r="D4008" s="101" t="s">
        <v>117</v>
      </c>
      <c r="E4008" s="101" t="s">
        <v>3653</v>
      </c>
      <c r="F4008" s="101" t="s">
        <v>119</v>
      </c>
      <c r="G4008" s="101" t="s">
        <v>10956</v>
      </c>
    </row>
    <row r="4009" spans="1:7">
      <c r="A4009" s="100">
        <v>4008</v>
      </c>
      <c r="B4009" s="101" t="s">
        <v>3654</v>
      </c>
      <c r="C4009" s="101" t="s">
        <v>3655</v>
      </c>
      <c r="D4009" s="101" t="s">
        <v>139</v>
      </c>
      <c r="E4009" s="101" t="s">
        <v>185</v>
      </c>
      <c r="F4009" s="101" t="s">
        <v>119</v>
      </c>
      <c r="G4009" s="101" t="s">
        <v>5848</v>
      </c>
    </row>
    <row r="4010" spans="1:7">
      <c r="A4010" s="100">
        <v>4009</v>
      </c>
      <c r="B4010" s="101" t="s">
        <v>13142</v>
      </c>
      <c r="C4010" s="101" t="s">
        <v>13143</v>
      </c>
      <c r="D4010" s="101" t="s">
        <v>139</v>
      </c>
      <c r="E4010" s="101" t="s">
        <v>227</v>
      </c>
      <c r="F4010" s="101" t="s">
        <v>119</v>
      </c>
      <c r="G4010" s="101" t="s">
        <v>5848</v>
      </c>
    </row>
    <row r="4011" spans="1:7">
      <c r="A4011" s="100">
        <v>4010</v>
      </c>
      <c r="B4011" s="101" t="s">
        <v>13144</v>
      </c>
      <c r="C4011" s="101" t="s">
        <v>13145</v>
      </c>
      <c r="D4011" s="101" t="s">
        <v>139</v>
      </c>
      <c r="E4011" s="101" t="s">
        <v>227</v>
      </c>
      <c r="F4011" s="101" t="s">
        <v>119</v>
      </c>
      <c r="G4011" s="101" t="s">
        <v>5848</v>
      </c>
    </row>
    <row r="4012" spans="1:7">
      <c r="A4012" s="100">
        <v>4011</v>
      </c>
      <c r="B4012" s="101" t="s">
        <v>13146</v>
      </c>
      <c r="C4012" s="101" t="s">
        <v>13147</v>
      </c>
      <c r="D4012" s="101" t="s">
        <v>139</v>
      </c>
      <c r="E4012" s="101" t="s">
        <v>227</v>
      </c>
      <c r="F4012" s="101" t="s">
        <v>119</v>
      </c>
      <c r="G4012" s="101" t="s">
        <v>5848</v>
      </c>
    </row>
    <row r="4013" spans="1:7">
      <c r="A4013" s="100">
        <v>4012</v>
      </c>
      <c r="B4013" s="101" t="s">
        <v>13148</v>
      </c>
      <c r="C4013" s="101" t="s">
        <v>13149</v>
      </c>
      <c r="D4013" s="101" t="s">
        <v>139</v>
      </c>
      <c r="E4013" s="101" t="s">
        <v>227</v>
      </c>
      <c r="F4013" s="101" t="s">
        <v>119</v>
      </c>
      <c r="G4013" s="101" t="s">
        <v>5848</v>
      </c>
    </row>
    <row r="4014" spans="1:7">
      <c r="A4014" s="100">
        <v>4013</v>
      </c>
      <c r="B4014" s="101" t="s">
        <v>13150</v>
      </c>
      <c r="C4014" s="101" t="s">
        <v>13151</v>
      </c>
      <c r="D4014" s="101" t="s">
        <v>139</v>
      </c>
      <c r="E4014" s="101" t="s">
        <v>227</v>
      </c>
      <c r="F4014" s="101" t="s">
        <v>119</v>
      </c>
      <c r="G4014" s="101" t="s">
        <v>5848</v>
      </c>
    </row>
    <row r="4015" spans="1:7">
      <c r="A4015" s="100">
        <v>4014</v>
      </c>
      <c r="B4015" s="101" t="s">
        <v>13152</v>
      </c>
      <c r="C4015" s="101" t="s">
        <v>13153</v>
      </c>
      <c r="D4015" s="101" t="s">
        <v>139</v>
      </c>
      <c r="E4015" s="101" t="s">
        <v>227</v>
      </c>
      <c r="F4015" s="101" t="s">
        <v>119</v>
      </c>
      <c r="G4015" s="101" t="s">
        <v>5848</v>
      </c>
    </row>
    <row r="4016" spans="1:7">
      <c r="A4016" s="100">
        <v>4015</v>
      </c>
      <c r="B4016" s="101" t="s">
        <v>3656</v>
      </c>
      <c r="C4016" s="101" t="s">
        <v>13154</v>
      </c>
      <c r="D4016" s="101" t="s">
        <v>139</v>
      </c>
      <c r="E4016" s="101" t="s">
        <v>227</v>
      </c>
      <c r="F4016" s="101" t="s">
        <v>119</v>
      </c>
      <c r="G4016" s="101" t="s">
        <v>5848</v>
      </c>
    </row>
    <row r="4017" spans="1:7">
      <c r="A4017" s="100">
        <v>4016</v>
      </c>
      <c r="B4017" s="101" t="s">
        <v>3657</v>
      </c>
      <c r="C4017" s="101" t="s">
        <v>3658</v>
      </c>
      <c r="D4017" s="101" t="s">
        <v>139</v>
      </c>
      <c r="E4017" s="101" t="s">
        <v>185</v>
      </c>
      <c r="F4017" s="101" t="s">
        <v>119</v>
      </c>
      <c r="G4017" s="101" t="s">
        <v>5848</v>
      </c>
    </row>
    <row r="4018" spans="1:7">
      <c r="A4018" s="100">
        <v>4017</v>
      </c>
      <c r="B4018" s="101" t="s">
        <v>3659</v>
      </c>
      <c r="C4018" s="101" t="s">
        <v>3660</v>
      </c>
      <c r="D4018" s="101" t="s">
        <v>139</v>
      </c>
      <c r="E4018" s="101" t="s">
        <v>185</v>
      </c>
      <c r="F4018" s="101" t="s">
        <v>119</v>
      </c>
      <c r="G4018" s="101" t="s">
        <v>5848</v>
      </c>
    </row>
    <row r="4019" spans="1:7">
      <c r="A4019" s="100">
        <v>4018</v>
      </c>
      <c r="B4019" s="101" t="s">
        <v>3661</v>
      </c>
      <c r="C4019" s="101" t="s">
        <v>3662</v>
      </c>
      <c r="D4019" s="101" t="s">
        <v>139</v>
      </c>
      <c r="E4019" s="101" t="s">
        <v>185</v>
      </c>
      <c r="F4019" s="101" t="s">
        <v>119</v>
      </c>
      <c r="G4019" s="101" t="s">
        <v>5848</v>
      </c>
    </row>
    <row r="4020" spans="1:7">
      <c r="A4020" s="100">
        <v>4019</v>
      </c>
      <c r="B4020" s="101" t="s">
        <v>3663</v>
      </c>
      <c r="C4020" s="101" t="s">
        <v>3664</v>
      </c>
      <c r="D4020" s="101" t="s">
        <v>139</v>
      </c>
      <c r="E4020" s="101" t="s">
        <v>185</v>
      </c>
      <c r="F4020" s="101" t="s">
        <v>119</v>
      </c>
      <c r="G4020" s="101" t="s">
        <v>5848</v>
      </c>
    </row>
    <row r="4021" spans="1:7">
      <c r="A4021" s="100">
        <v>4020</v>
      </c>
      <c r="B4021" s="101" t="s">
        <v>3665</v>
      </c>
      <c r="C4021" s="101" t="s">
        <v>3666</v>
      </c>
      <c r="D4021" s="101" t="s">
        <v>139</v>
      </c>
      <c r="E4021" s="101" t="s">
        <v>185</v>
      </c>
      <c r="F4021" s="101" t="s">
        <v>119</v>
      </c>
      <c r="G4021" s="101" t="s">
        <v>5848</v>
      </c>
    </row>
    <row r="4022" spans="1:7">
      <c r="A4022" s="100">
        <v>4021</v>
      </c>
      <c r="B4022" s="101" t="s">
        <v>13155</v>
      </c>
      <c r="C4022" s="101" t="s">
        <v>13156</v>
      </c>
      <c r="D4022" s="101" t="s">
        <v>139</v>
      </c>
      <c r="E4022" s="101" t="s">
        <v>227</v>
      </c>
      <c r="F4022" s="101" t="s">
        <v>119</v>
      </c>
      <c r="G4022" s="101" t="s">
        <v>5848</v>
      </c>
    </row>
    <row r="4023" spans="1:7">
      <c r="A4023" s="100">
        <v>4022</v>
      </c>
      <c r="B4023" s="101" t="s">
        <v>3667</v>
      </c>
      <c r="C4023" s="101" t="s">
        <v>3668</v>
      </c>
      <c r="D4023" s="101" t="s">
        <v>122</v>
      </c>
      <c r="E4023" s="101" t="s">
        <v>363</v>
      </c>
      <c r="F4023" s="101" t="s">
        <v>119</v>
      </c>
      <c r="G4023" s="101" t="s">
        <v>5848</v>
      </c>
    </row>
    <row r="4024" spans="1:7">
      <c r="A4024" s="100">
        <v>4023</v>
      </c>
      <c r="B4024" s="101" t="s">
        <v>3669</v>
      </c>
      <c r="C4024" s="101" t="s">
        <v>3670</v>
      </c>
      <c r="D4024" s="101" t="s">
        <v>139</v>
      </c>
      <c r="E4024" s="101" t="s">
        <v>185</v>
      </c>
      <c r="F4024" s="101" t="s">
        <v>119</v>
      </c>
      <c r="G4024" s="101" t="s">
        <v>5848</v>
      </c>
    </row>
    <row r="4025" spans="1:7">
      <c r="A4025" s="100">
        <v>4024</v>
      </c>
      <c r="B4025" s="101" t="s">
        <v>13157</v>
      </c>
      <c r="C4025" s="101" t="s">
        <v>13158</v>
      </c>
      <c r="D4025" s="101" t="s">
        <v>122</v>
      </c>
      <c r="E4025" s="101" t="s">
        <v>347</v>
      </c>
      <c r="F4025" s="101" t="s">
        <v>119</v>
      </c>
      <c r="G4025" s="101" t="s">
        <v>5848</v>
      </c>
    </row>
    <row r="4026" spans="1:7">
      <c r="A4026" s="100">
        <v>4025</v>
      </c>
      <c r="B4026" s="101" t="s">
        <v>3671</v>
      </c>
      <c r="C4026" s="101" t="s">
        <v>13159</v>
      </c>
      <c r="D4026" s="101" t="s">
        <v>139</v>
      </c>
      <c r="E4026" s="101" t="s">
        <v>354</v>
      </c>
      <c r="F4026" s="101" t="s">
        <v>119</v>
      </c>
      <c r="G4026" s="101" t="s">
        <v>5848</v>
      </c>
    </row>
    <row r="4027" spans="1:7">
      <c r="A4027" s="100">
        <v>4026</v>
      </c>
      <c r="B4027" s="101" t="s">
        <v>11452</v>
      </c>
      <c r="C4027" s="101" t="s">
        <v>11453</v>
      </c>
      <c r="D4027" s="101" t="s">
        <v>139</v>
      </c>
      <c r="E4027" s="101" t="s">
        <v>185</v>
      </c>
      <c r="F4027" s="101" t="s">
        <v>119</v>
      </c>
      <c r="G4027" s="101" t="s">
        <v>11834</v>
      </c>
    </row>
    <row r="4028" spans="1:7">
      <c r="A4028" s="100">
        <v>4027</v>
      </c>
      <c r="B4028" s="101" t="s">
        <v>11454</v>
      </c>
      <c r="C4028" s="101" t="s">
        <v>11455</v>
      </c>
      <c r="D4028" s="101" t="s">
        <v>122</v>
      </c>
      <c r="E4028" s="101" t="s">
        <v>1044</v>
      </c>
      <c r="F4028" s="101" t="s">
        <v>136</v>
      </c>
      <c r="G4028" s="101" t="s">
        <v>11834</v>
      </c>
    </row>
    <row r="4029" spans="1:7">
      <c r="A4029" s="100">
        <v>4028</v>
      </c>
      <c r="B4029" s="101" t="s">
        <v>8905</v>
      </c>
      <c r="C4029" s="101" t="s">
        <v>8906</v>
      </c>
      <c r="D4029" s="101" t="s">
        <v>117</v>
      </c>
      <c r="E4029" s="101" t="s">
        <v>448</v>
      </c>
      <c r="F4029" s="101" t="s">
        <v>119</v>
      </c>
      <c r="G4029" s="101" t="s">
        <v>10956</v>
      </c>
    </row>
    <row r="4030" spans="1:7">
      <c r="A4030" s="100">
        <v>4029</v>
      </c>
      <c r="B4030" s="101" t="s">
        <v>3672</v>
      </c>
      <c r="C4030" s="101" t="s">
        <v>3673</v>
      </c>
      <c r="D4030" s="101" t="s">
        <v>122</v>
      </c>
      <c r="E4030" s="101" t="s">
        <v>135</v>
      </c>
      <c r="F4030" s="101" t="s">
        <v>119</v>
      </c>
      <c r="G4030" s="101" t="s">
        <v>5848</v>
      </c>
    </row>
    <row r="4031" spans="1:7">
      <c r="A4031" s="100">
        <v>4030</v>
      </c>
      <c r="B4031" s="101" t="s">
        <v>3674</v>
      </c>
      <c r="C4031" s="101" t="s">
        <v>3675</v>
      </c>
      <c r="D4031" s="101" t="s">
        <v>139</v>
      </c>
      <c r="E4031" s="101" t="s">
        <v>185</v>
      </c>
      <c r="F4031" s="101" t="s">
        <v>119</v>
      </c>
      <c r="G4031" s="101" t="s">
        <v>5848</v>
      </c>
    </row>
    <row r="4032" spans="1:7">
      <c r="A4032" s="100">
        <v>4031</v>
      </c>
      <c r="B4032" s="101" t="s">
        <v>3676</v>
      </c>
      <c r="C4032" s="101" t="s">
        <v>13160</v>
      </c>
      <c r="D4032" s="101" t="s">
        <v>139</v>
      </c>
      <c r="E4032" s="101" t="s">
        <v>227</v>
      </c>
      <c r="F4032" s="101" t="s">
        <v>119</v>
      </c>
      <c r="G4032" s="101" t="s">
        <v>5848</v>
      </c>
    </row>
    <row r="4033" spans="1:7">
      <c r="A4033" s="100">
        <v>4032</v>
      </c>
      <c r="B4033" s="101" t="s">
        <v>3677</v>
      </c>
      <c r="C4033" s="101" t="s">
        <v>3678</v>
      </c>
      <c r="D4033" s="101" t="s">
        <v>126</v>
      </c>
      <c r="E4033" s="101" t="s">
        <v>245</v>
      </c>
      <c r="F4033" s="101" t="s">
        <v>119</v>
      </c>
      <c r="G4033" s="101" t="s">
        <v>5848</v>
      </c>
    </row>
    <row r="4034" spans="1:7">
      <c r="A4034" s="100">
        <v>4033</v>
      </c>
      <c r="B4034" s="101" t="s">
        <v>3679</v>
      </c>
      <c r="C4034" s="101" t="s">
        <v>3680</v>
      </c>
      <c r="D4034" s="101" t="s">
        <v>143</v>
      </c>
      <c r="E4034" s="101" t="s">
        <v>586</v>
      </c>
      <c r="F4034" s="101" t="s">
        <v>119</v>
      </c>
      <c r="G4034" s="101" t="s">
        <v>5848</v>
      </c>
    </row>
    <row r="4035" spans="1:7">
      <c r="A4035" s="100">
        <v>4034</v>
      </c>
      <c r="B4035" s="101" t="s">
        <v>3681</v>
      </c>
      <c r="C4035" s="101" t="s">
        <v>3682</v>
      </c>
      <c r="D4035" s="101" t="s">
        <v>122</v>
      </c>
      <c r="E4035" s="101" t="s">
        <v>135</v>
      </c>
      <c r="F4035" s="101" t="s">
        <v>119</v>
      </c>
      <c r="G4035" s="101" t="s">
        <v>5848</v>
      </c>
    </row>
    <row r="4036" spans="1:7">
      <c r="A4036" s="100">
        <v>4035</v>
      </c>
      <c r="B4036" s="101" t="s">
        <v>8907</v>
      </c>
      <c r="C4036" s="101" t="s">
        <v>8908</v>
      </c>
      <c r="D4036" s="101" t="s">
        <v>165</v>
      </c>
      <c r="E4036" s="101" t="s">
        <v>8228</v>
      </c>
      <c r="F4036" s="101" t="s">
        <v>119</v>
      </c>
      <c r="G4036" s="101" t="s">
        <v>10956</v>
      </c>
    </row>
    <row r="4037" spans="1:7">
      <c r="A4037" s="100">
        <v>4036</v>
      </c>
      <c r="B4037" s="101" t="s">
        <v>3683</v>
      </c>
      <c r="C4037" s="101" t="s">
        <v>3684</v>
      </c>
      <c r="D4037" s="101" t="s">
        <v>139</v>
      </c>
      <c r="E4037" s="101" t="s">
        <v>227</v>
      </c>
      <c r="F4037" s="101" t="s">
        <v>119</v>
      </c>
      <c r="G4037" s="101" t="s">
        <v>5848</v>
      </c>
    </row>
    <row r="4038" spans="1:7">
      <c r="A4038" s="100">
        <v>4037</v>
      </c>
      <c r="B4038" s="101" t="s">
        <v>3685</v>
      </c>
      <c r="C4038" s="101" t="s">
        <v>3686</v>
      </c>
      <c r="D4038" s="101" t="s">
        <v>139</v>
      </c>
      <c r="E4038" s="101" t="s">
        <v>227</v>
      </c>
      <c r="F4038" s="101" t="s">
        <v>119</v>
      </c>
      <c r="G4038" s="101" t="s">
        <v>5848</v>
      </c>
    </row>
    <row r="4039" spans="1:7">
      <c r="A4039" s="100">
        <v>4038</v>
      </c>
      <c r="B4039" s="101" t="s">
        <v>3687</v>
      </c>
      <c r="C4039" s="101" t="s">
        <v>3688</v>
      </c>
      <c r="D4039" s="101" t="s">
        <v>151</v>
      </c>
      <c r="E4039" s="101" t="s">
        <v>511</v>
      </c>
      <c r="F4039" s="101" t="s">
        <v>119</v>
      </c>
      <c r="G4039" s="101" t="s">
        <v>5848</v>
      </c>
    </row>
    <row r="4040" spans="1:7">
      <c r="A4040" s="100">
        <v>4039</v>
      </c>
      <c r="B4040" s="101" t="s">
        <v>3689</v>
      </c>
      <c r="C4040" s="101" t="s">
        <v>3690</v>
      </c>
      <c r="D4040" s="101" t="s">
        <v>126</v>
      </c>
      <c r="E4040" s="101" t="s">
        <v>1184</v>
      </c>
      <c r="F4040" s="101" t="s">
        <v>119</v>
      </c>
      <c r="G4040" s="101" t="s">
        <v>5848</v>
      </c>
    </row>
    <row r="4041" spans="1:7">
      <c r="A4041" s="100">
        <v>4040</v>
      </c>
      <c r="B4041" s="101" t="s">
        <v>11456</v>
      </c>
      <c r="C4041" s="101" t="s">
        <v>11457</v>
      </c>
      <c r="D4041" s="101" t="s">
        <v>139</v>
      </c>
      <c r="E4041" s="101" t="s">
        <v>185</v>
      </c>
      <c r="F4041" s="101" t="s">
        <v>119</v>
      </c>
      <c r="G4041" s="101" t="s">
        <v>11834</v>
      </c>
    </row>
    <row r="4042" spans="1:7">
      <c r="A4042" s="100">
        <v>4041</v>
      </c>
      <c r="B4042" s="101" t="s">
        <v>11458</v>
      </c>
      <c r="C4042" s="101" t="s">
        <v>11459</v>
      </c>
      <c r="D4042" s="101" t="s">
        <v>122</v>
      </c>
      <c r="E4042" s="101" t="s">
        <v>436</v>
      </c>
      <c r="F4042" s="101" t="s">
        <v>119</v>
      </c>
      <c r="G4042" s="101" t="s">
        <v>11834</v>
      </c>
    </row>
    <row r="4043" spans="1:7">
      <c r="A4043" s="100">
        <v>4042</v>
      </c>
      <c r="B4043" s="101" t="s">
        <v>3692</v>
      </c>
      <c r="C4043" s="101" t="s">
        <v>3693</v>
      </c>
      <c r="D4043" s="101" t="s">
        <v>139</v>
      </c>
      <c r="E4043" s="101" t="s">
        <v>439</v>
      </c>
      <c r="F4043" s="101" t="s">
        <v>399</v>
      </c>
      <c r="G4043" s="101" t="s">
        <v>5848</v>
      </c>
    </row>
    <row r="4044" spans="1:7">
      <c r="A4044" s="100">
        <v>4043</v>
      </c>
      <c r="B4044" s="101" t="s">
        <v>3694</v>
      </c>
      <c r="C4044" s="101" t="s">
        <v>3695</v>
      </c>
      <c r="D4044" s="101" t="s">
        <v>139</v>
      </c>
      <c r="E4044" s="101" t="s">
        <v>439</v>
      </c>
      <c r="F4044" s="101" t="s">
        <v>119</v>
      </c>
      <c r="G4044" s="101" t="s">
        <v>5848</v>
      </c>
    </row>
    <row r="4045" spans="1:7">
      <c r="A4045" s="100">
        <v>4044</v>
      </c>
      <c r="B4045" s="101" t="s">
        <v>3696</v>
      </c>
      <c r="C4045" s="101" t="s">
        <v>3697</v>
      </c>
      <c r="D4045" s="101" t="s">
        <v>139</v>
      </c>
      <c r="E4045" s="101" t="s">
        <v>227</v>
      </c>
      <c r="F4045" s="101" t="s">
        <v>119</v>
      </c>
      <c r="G4045" s="101" t="s">
        <v>5848</v>
      </c>
    </row>
    <row r="4046" spans="1:7">
      <c r="A4046" s="100">
        <v>4045</v>
      </c>
      <c r="B4046" s="101" t="s">
        <v>8909</v>
      </c>
      <c r="C4046" s="101" t="s">
        <v>8910</v>
      </c>
      <c r="D4046" s="101" t="s">
        <v>117</v>
      </c>
      <c r="E4046" s="101" t="s">
        <v>214</v>
      </c>
      <c r="F4046" s="101" t="s">
        <v>119</v>
      </c>
      <c r="G4046" s="101" t="s">
        <v>10956</v>
      </c>
    </row>
    <row r="4047" spans="1:7">
      <c r="A4047" s="100">
        <v>4046</v>
      </c>
      <c r="B4047" s="101" t="s">
        <v>13161</v>
      </c>
      <c r="C4047" s="101" t="s">
        <v>13162</v>
      </c>
      <c r="D4047" s="101" t="s">
        <v>117</v>
      </c>
      <c r="E4047" s="101" t="s">
        <v>3337</v>
      </c>
      <c r="F4047" s="101" t="s">
        <v>119</v>
      </c>
      <c r="G4047" s="101" t="s">
        <v>5848</v>
      </c>
    </row>
    <row r="4048" spans="1:7">
      <c r="A4048" s="100">
        <v>4047</v>
      </c>
      <c r="B4048" s="101" t="s">
        <v>11460</v>
      </c>
      <c r="C4048" s="101" t="s">
        <v>11461</v>
      </c>
      <c r="D4048" s="101" t="s">
        <v>139</v>
      </c>
      <c r="E4048" s="101" t="s">
        <v>185</v>
      </c>
      <c r="F4048" s="101" t="s">
        <v>119</v>
      </c>
      <c r="G4048" s="101" t="s">
        <v>11834</v>
      </c>
    </row>
    <row r="4049" spans="1:7">
      <c r="A4049" s="100">
        <v>4048</v>
      </c>
      <c r="B4049" s="101" t="s">
        <v>3698</v>
      </c>
      <c r="C4049" s="101" t="s">
        <v>3699</v>
      </c>
      <c r="D4049" s="101" t="s">
        <v>117</v>
      </c>
      <c r="E4049" s="101" t="s">
        <v>398</v>
      </c>
      <c r="F4049" s="101" t="s">
        <v>399</v>
      </c>
      <c r="G4049" s="101" t="s">
        <v>5848</v>
      </c>
    </row>
    <row r="4050" spans="1:7">
      <c r="A4050" s="100">
        <v>4049</v>
      </c>
      <c r="B4050" s="101" t="s">
        <v>8911</v>
      </c>
      <c r="C4050" s="101" t="s">
        <v>8912</v>
      </c>
      <c r="D4050" s="101" t="s">
        <v>117</v>
      </c>
      <c r="E4050" s="101" t="s">
        <v>448</v>
      </c>
      <c r="F4050" s="101" t="s">
        <v>119</v>
      </c>
      <c r="G4050" s="101" t="s">
        <v>10956</v>
      </c>
    </row>
    <row r="4051" spans="1:7">
      <c r="A4051" s="100">
        <v>4050</v>
      </c>
      <c r="B4051" s="101" t="s">
        <v>13163</v>
      </c>
      <c r="C4051" s="101" t="s">
        <v>13164</v>
      </c>
      <c r="D4051" s="101" t="s">
        <v>143</v>
      </c>
      <c r="E4051" s="101" t="s">
        <v>433</v>
      </c>
      <c r="F4051" s="101" t="s">
        <v>188</v>
      </c>
      <c r="G4051" s="101" t="s">
        <v>5848</v>
      </c>
    </row>
    <row r="4052" spans="1:7">
      <c r="A4052" s="100">
        <v>4051</v>
      </c>
      <c r="B4052" s="101" t="s">
        <v>3700</v>
      </c>
      <c r="C4052" s="101" t="s">
        <v>3701</v>
      </c>
      <c r="D4052" s="101" t="s">
        <v>139</v>
      </c>
      <c r="E4052" s="101" t="s">
        <v>185</v>
      </c>
      <c r="F4052" s="101" t="s">
        <v>119</v>
      </c>
      <c r="G4052" s="101" t="s">
        <v>5848</v>
      </c>
    </row>
    <row r="4053" spans="1:7">
      <c r="A4053" s="100">
        <v>4052</v>
      </c>
      <c r="B4053" s="101" t="s">
        <v>3702</v>
      </c>
      <c r="C4053" s="101" t="s">
        <v>3703</v>
      </c>
      <c r="D4053" s="101" t="s">
        <v>139</v>
      </c>
      <c r="E4053" s="101" t="s">
        <v>185</v>
      </c>
      <c r="F4053" s="101" t="s">
        <v>119</v>
      </c>
      <c r="G4053" s="101" t="s">
        <v>5848</v>
      </c>
    </row>
    <row r="4054" spans="1:7">
      <c r="A4054" s="100">
        <v>4053</v>
      </c>
      <c r="B4054" s="101" t="s">
        <v>3704</v>
      </c>
      <c r="C4054" s="101" t="s">
        <v>3705</v>
      </c>
      <c r="D4054" s="101" t="s">
        <v>151</v>
      </c>
      <c r="E4054" s="101" t="s">
        <v>1302</v>
      </c>
      <c r="F4054" s="101" t="s">
        <v>119</v>
      </c>
      <c r="G4054" s="101" t="s">
        <v>5848</v>
      </c>
    </row>
    <row r="4055" spans="1:7">
      <c r="A4055" s="100">
        <v>4054</v>
      </c>
      <c r="B4055" s="101" t="s">
        <v>3706</v>
      </c>
      <c r="C4055" s="101" t="s">
        <v>3707</v>
      </c>
      <c r="D4055" s="101" t="s">
        <v>139</v>
      </c>
      <c r="E4055" s="101" t="s">
        <v>185</v>
      </c>
      <c r="F4055" s="101" t="s">
        <v>119</v>
      </c>
      <c r="G4055" s="101" t="s">
        <v>5848</v>
      </c>
    </row>
    <row r="4056" spans="1:7">
      <c r="A4056" s="100">
        <v>4055</v>
      </c>
      <c r="B4056" s="101" t="s">
        <v>8913</v>
      </c>
      <c r="C4056" s="101" t="s">
        <v>8914</v>
      </c>
      <c r="D4056" s="101" t="s">
        <v>126</v>
      </c>
      <c r="E4056" s="101" t="s">
        <v>459</v>
      </c>
      <c r="F4056" s="101" t="s">
        <v>119</v>
      </c>
      <c r="G4056" s="101" t="s">
        <v>10956</v>
      </c>
    </row>
    <row r="4057" spans="1:7">
      <c r="A4057" s="100">
        <v>4056</v>
      </c>
      <c r="B4057" s="101" t="s">
        <v>3708</v>
      </c>
      <c r="C4057" s="101" t="s">
        <v>3709</v>
      </c>
      <c r="D4057" s="101" t="s">
        <v>139</v>
      </c>
      <c r="E4057" s="101" t="s">
        <v>185</v>
      </c>
      <c r="F4057" s="101" t="s">
        <v>119</v>
      </c>
      <c r="G4057" s="101" t="s">
        <v>5848</v>
      </c>
    </row>
    <row r="4058" spans="1:7">
      <c r="A4058" s="100">
        <v>4057</v>
      </c>
      <c r="B4058" s="101" t="s">
        <v>3710</v>
      </c>
      <c r="C4058" s="101" t="s">
        <v>3711</v>
      </c>
      <c r="D4058" s="101" t="s">
        <v>139</v>
      </c>
      <c r="E4058" s="101" t="s">
        <v>185</v>
      </c>
      <c r="F4058" s="101" t="s">
        <v>119</v>
      </c>
      <c r="G4058" s="101" t="s">
        <v>5848</v>
      </c>
    </row>
    <row r="4059" spans="1:7">
      <c r="A4059" s="100">
        <v>4058</v>
      </c>
      <c r="B4059" s="101" t="s">
        <v>8915</v>
      </c>
      <c r="C4059" s="101" t="s">
        <v>8916</v>
      </c>
      <c r="D4059" s="101" t="s">
        <v>165</v>
      </c>
      <c r="E4059" s="101" t="s">
        <v>4344</v>
      </c>
      <c r="F4059" s="101" t="s">
        <v>119</v>
      </c>
      <c r="G4059" s="101" t="s">
        <v>10956</v>
      </c>
    </row>
    <row r="4060" spans="1:7">
      <c r="A4060" s="100">
        <v>4059</v>
      </c>
      <c r="B4060" s="101" t="s">
        <v>3712</v>
      </c>
      <c r="C4060" s="101" t="s">
        <v>3713</v>
      </c>
      <c r="D4060" s="101" t="s">
        <v>139</v>
      </c>
      <c r="E4060" s="101" t="s">
        <v>185</v>
      </c>
      <c r="F4060" s="101" t="s">
        <v>119</v>
      </c>
      <c r="G4060" s="101" t="s">
        <v>5848</v>
      </c>
    </row>
    <row r="4061" spans="1:7">
      <c r="A4061" s="100">
        <v>4060</v>
      </c>
      <c r="B4061" s="101" t="s">
        <v>3714</v>
      </c>
      <c r="C4061" s="101" t="s">
        <v>3715</v>
      </c>
      <c r="D4061" s="101" t="s">
        <v>139</v>
      </c>
      <c r="E4061" s="101" t="s">
        <v>185</v>
      </c>
      <c r="F4061" s="101" t="s">
        <v>119</v>
      </c>
      <c r="G4061" s="101" t="s">
        <v>5848</v>
      </c>
    </row>
    <row r="4062" spans="1:7">
      <c r="A4062" s="100">
        <v>4061</v>
      </c>
      <c r="B4062" s="101" t="s">
        <v>8917</v>
      </c>
      <c r="C4062" s="101" t="s">
        <v>8918</v>
      </c>
      <c r="D4062" s="101" t="s">
        <v>143</v>
      </c>
      <c r="E4062" s="101" t="s">
        <v>1006</v>
      </c>
      <c r="F4062" s="101" t="s">
        <v>119</v>
      </c>
      <c r="G4062" s="101" t="s">
        <v>10956</v>
      </c>
    </row>
    <row r="4063" spans="1:7">
      <c r="A4063" s="100">
        <v>4062</v>
      </c>
      <c r="B4063" s="101" t="s">
        <v>8919</v>
      </c>
      <c r="C4063" s="101" t="s">
        <v>13165</v>
      </c>
      <c r="D4063" s="101" t="s">
        <v>165</v>
      </c>
      <c r="E4063" s="101" t="s">
        <v>4344</v>
      </c>
      <c r="F4063" s="101" t="s">
        <v>119</v>
      </c>
      <c r="G4063" s="101" t="s">
        <v>10956</v>
      </c>
    </row>
    <row r="4064" spans="1:7">
      <c r="A4064" s="100">
        <v>4063</v>
      </c>
      <c r="B4064" s="101" t="s">
        <v>3716</v>
      </c>
      <c r="C4064" s="101" t="s">
        <v>13166</v>
      </c>
      <c r="D4064" s="101" t="s">
        <v>139</v>
      </c>
      <c r="E4064" s="101" t="s">
        <v>227</v>
      </c>
      <c r="F4064" s="101" t="s">
        <v>119</v>
      </c>
      <c r="G4064" s="101" t="s">
        <v>5848</v>
      </c>
    </row>
    <row r="4065" spans="1:7">
      <c r="A4065" s="100">
        <v>4064</v>
      </c>
      <c r="B4065" s="101" t="s">
        <v>11462</v>
      </c>
      <c r="C4065" s="101" t="s">
        <v>11463</v>
      </c>
      <c r="D4065" s="101" t="s">
        <v>139</v>
      </c>
      <c r="E4065" s="101" t="s">
        <v>185</v>
      </c>
      <c r="F4065" s="101" t="s">
        <v>119</v>
      </c>
      <c r="G4065" s="101" t="s">
        <v>11834</v>
      </c>
    </row>
    <row r="4066" spans="1:7">
      <c r="A4066" s="100">
        <v>4065</v>
      </c>
      <c r="B4066" s="101" t="s">
        <v>3717</v>
      </c>
      <c r="C4066" s="101" t="s">
        <v>13167</v>
      </c>
      <c r="D4066" s="101" t="s">
        <v>139</v>
      </c>
      <c r="E4066" s="101" t="s">
        <v>185</v>
      </c>
      <c r="F4066" s="101" t="s">
        <v>119</v>
      </c>
      <c r="G4066" s="101" t="s">
        <v>5848</v>
      </c>
    </row>
    <row r="4067" spans="1:7">
      <c r="A4067" s="100">
        <v>4066</v>
      </c>
      <c r="B4067" s="101" t="s">
        <v>3718</v>
      </c>
      <c r="C4067" s="101" t="s">
        <v>13168</v>
      </c>
      <c r="D4067" s="101" t="s">
        <v>139</v>
      </c>
      <c r="E4067" s="101" t="s">
        <v>227</v>
      </c>
      <c r="F4067" s="101" t="s">
        <v>119</v>
      </c>
      <c r="G4067" s="101" t="s">
        <v>5848</v>
      </c>
    </row>
    <row r="4068" spans="1:7">
      <c r="A4068" s="100">
        <v>4067</v>
      </c>
      <c r="B4068" s="101" t="s">
        <v>3719</v>
      </c>
      <c r="C4068" s="101" t="s">
        <v>13169</v>
      </c>
      <c r="D4068" s="101" t="s">
        <v>117</v>
      </c>
      <c r="E4068" s="101" t="s">
        <v>1341</v>
      </c>
      <c r="F4068" s="101" t="s">
        <v>119</v>
      </c>
      <c r="G4068" s="101" t="s">
        <v>5848</v>
      </c>
    </row>
    <row r="4069" spans="1:7">
      <c r="A4069" s="100">
        <v>4068</v>
      </c>
      <c r="B4069" s="101" t="s">
        <v>8920</v>
      </c>
      <c r="C4069" s="101" t="s">
        <v>8921</v>
      </c>
      <c r="D4069" s="101" t="s">
        <v>165</v>
      </c>
      <c r="E4069" s="101" t="s">
        <v>417</v>
      </c>
      <c r="F4069" s="101" t="s">
        <v>119</v>
      </c>
      <c r="G4069" s="101" t="s">
        <v>10956</v>
      </c>
    </row>
    <row r="4070" spans="1:7">
      <c r="A4070" s="100">
        <v>4069</v>
      </c>
      <c r="B4070" s="101" t="s">
        <v>3720</v>
      </c>
      <c r="C4070" s="101" t="s">
        <v>3721</v>
      </c>
      <c r="D4070" s="101" t="s">
        <v>139</v>
      </c>
      <c r="E4070" s="101" t="s">
        <v>185</v>
      </c>
      <c r="F4070" s="101" t="s">
        <v>119</v>
      </c>
      <c r="G4070" s="101" t="s">
        <v>5848</v>
      </c>
    </row>
    <row r="4071" spans="1:7">
      <c r="A4071" s="100">
        <v>4070</v>
      </c>
      <c r="B4071" s="101" t="s">
        <v>3722</v>
      </c>
      <c r="C4071" s="101" t="s">
        <v>3723</v>
      </c>
      <c r="D4071" s="101" t="s">
        <v>139</v>
      </c>
      <c r="E4071" s="101" t="s">
        <v>185</v>
      </c>
      <c r="F4071" s="101" t="s">
        <v>119</v>
      </c>
      <c r="G4071" s="101" t="s">
        <v>5848</v>
      </c>
    </row>
    <row r="4072" spans="1:7">
      <c r="A4072" s="100">
        <v>4071</v>
      </c>
      <c r="B4072" s="101" t="s">
        <v>8922</v>
      </c>
      <c r="C4072" s="101" t="s">
        <v>8923</v>
      </c>
      <c r="D4072" s="101" t="s">
        <v>126</v>
      </c>
      <c r="E4072" s="101" t="s">
        <v>5041</v>
      </c>
      <c r="F4072" s="101" t="s">
        <v>119</v>
      </c>
      <c r="G4072" s="101" t="s">
        <v>10956</v>
      </c>
    </row>
    <row r="4073" spans="1:7">
      <c r="A4073" s="100">
        <v>4072</v>
      </c>
      <c r="B4073" s="101" t="s">
        <v>3724</v>
      </c>
      <c r="C4073" s="101" t="s">
        <v>13170</v>
      </c>
      <c r="D4073" s="101" t="s">
        <v>139</v>
      </c>
      <c r="E4073" s="101" t="s">
        <v>439</v>
      </c>
      <c r="F4073" s="101" t="s">
        <v>119</v>
      </c>
      <c r="G4073" s="101" t="s">
        <v>5848</v>
      </c>
    </row>
    <row r="4074" spans="1:7">
      <c r="A4074" s="100">
        <v>4073</v>
      </c>
      <c r="B4074" s="101" t="s">
        <v>8924</v>
      </c>
      <c r="C4074" s="101" t="s">
        <v>8925</v>
      </c>
      <c r="D4074" s="101" t="s">
        <v>165</v>
      </c>
      <c r="E4074" s="101" t="s">
        <v>2567</v>
      </c>
      <c r="F4074" s="101" t="s">
        <v>119</v>
      </c>
      <c r="G4074" s="101" t="s">
        <v>10956</v>
      </c>
    </row>
    <row r="4075" spans="1:7">
      <c r="A4075" s="100">
        <v>4074</v>
      </c>
      <c r="B4075" s="101" t="s">
        <v>11464</v>
      </c>
      <c r="C4075" s="101" t="s">
        <v>11465</v>
      </c>
      <c r="D4075" s="101" t="s">
        <v>122</v>
      </c>
      <c r="E4075" s="101" t="s">
        <v>175</v>
      </c>
      <c r="F4075" s="101" t="s">
        <v>136</v>
      </c>
      <c r="G4075" s="101" t="s">
        <v>11834</v>
      </c>
    </row>
    <row r="4076" spans="1:7">
      <c r="A4076" s="100">
        <v>4075</v>
      </c>
      <c r="B4076" s="101" t="s">
        <v>3725</v>
      </c>
      <c r="C4076" s="101" t="s">
        <v>3726</v>
      </c>
      <c r="D4076" s="101" t="s">
        <v>139</v>
      </c>
      <c r="E4076" s="101" t="s">
        <v>1020</v>
      </c>
      <c r="F4076" s="101" t="s">
        <v>119</v>
      </c>
      <c r="G4076" s="101" t="s">
        <v>5848</v>
      </c>
    </row>
    <row r="4077" spans="1:7">
      <c r="A4077" s="100">
        <v>4076</v>
      </c>
      <c r="B4077" s="101" t="s">
        <v>3727</v>
      </c>
      <c r="C4077" s="101" t="s">
        <v>3728</v>
      </c>
      <c r="D4077" s="101" t="s">
        <v>139</v>
      </c>
      <c r="E4077" s="101" t="s">
        <v>185</v>
      </c>
      <c r="F4077" s="101" t="s">
        <v>119</v>
      </c>
      <c r="G4077" s="101" t="s">
        <v>5848</v>
      </c>
    </row>
    <row r="4078" spans="1:7">
      <c r="A4078" s="100">
        <v>4077</v>
      </c>
      <c r="B4078" s="101" t="s">
        <v>8926</v>
      </c>
      <c r="C4078" s="101" t="s">
        <v>13171</v>
      </c>
      <c r="D4078" s="101" t="s">
        <v>117</v>
      </c>
      <c r="E4078" s="101" t="s">
        <v>118</v>
      </c>
      <c r="F4078" s="101" t="s">
        <v>119</v>
      </c>
      <c r="G4078" s="101" t="s">
        <v>10956</v>
      </c>
    </row>
    <row r="4079" spans="1:7">
      <c r="A4079" s="100">
        <v>4078</v>
      </c>
      <c r="B4079" s="101" t="s">
        <v>8927</v>
      </c>
      <c r="C4079" s="101" t="s">
        <v>8928</v>
      </c>
      <c r="D4079" s="101" t="s">
        <v>122</v>
      </c>
      <c r="E4079" s="101" t="s">
        <v>191</v>
      </c>
      <c r="F4079" s="101" t="s">
        <v>119</v>
      </c>
      <c r="G4079" s="101" t="s">
        <v>10956</v>
      </c>
    </row>
    <row r="4080" spans="1:7">
      <c r="A4080" s="100">
        <v>4079</v>
      </c>
      <c r="B4080" s="101" t="s">
        <v>8929</v>
      </c>
      <c r="C4080" s="101" t="s">
        <v>8930</v>
      </c>
      <c r="D4080" s="101" t="s">
        <v>139</v>
      </c>
      <c r="E4080" s="101" t="s">
        <v>826</v>
      </c>
      <c r="F4080" s="101" t="s">
        <v>119</v>
      </c>
      <c r="G4080" s="101" t="s">
        <v>10956</v>
      </c>
    </row>
    <row r="4081" spans="1:7">
      <c r="A4081" s="100">
        <v>4080</v>
      </c>
      <c r="B4081" s="101" t="s">
        <v>8931</v>
      </c>
      <c r="C4081" s="101" t="s">
        <v>8932</v>
      </c>
      <c r="D4081" s="101" t="s">
        <v>139</v>
      </c>
      <c r="E4081" s="101" t="s">
        <v>258</v>
      </c>
      <c r="F4081" s="101" t="s">
        <v>119</v>
      </c>
      <c r="G4081" s="101" t="s">
        <v>10956</v>
      </c>
    </row>
    <row r="4082" spans="1:7">
      <c r="A4082" s="100">
        <v>4081</v>
      </c>
      <c r="B4082" s="101" t="s">
        <v>13172</v>
      </c>
      <c r="C4082" s="101" t="s">
        <v>13173</v>
      </c>
      <c r="D4082" s="101" t="s">
        <v>139</v>
      </c>
      <c r="E4082" s="101" t="s">
        <v>227</v>
      </c>
      <c r="F4082" s="101" t="s">
        <v>119</v>
      </c>
      <c r="G4082" s="101" t="s">
        <v>5848</v>
      </c>
    </row>
    <row r="4083" spans="1:7">
      <c r="A4083" s="100">
        <v>4082</v>
      </c>
      <c r="B4083" s="101" t="s">
        <v>3729</v>
      </c>
      <c r="C4083" s="101" t="s">
        <v>3730</v>
      </c>
      <c r="D4083" s="101" t="s">
        <v>126</v>
      </c>
      <c r="E4083" s="101" t="s">
        <v>358</v>
      </c>
      <c r="F4083" s="101" t="s">
        <v>288</v>
      </c>
      <c r="G4083" s="101" t="s">
        <v>5848</v>
      </c>
    </row>
    <row r="4084" spans="1:7">
      <c r="A4084" s="100">
        <v>4083</v>
      </c>
      <c r="B4084" s="101" t="s">
        <v>8933</v>
      </c>
      <c r="C4084" s="101" t="s">
        <v>8934</v>
      </c>
      <c r="D4084" s="101" t="s">
        <v>126</v>
      </c>
      <c r="E4084" s="101" t="s">
        <v>761</v>
      </c>
      <c r="F4084" s="101" t="s">
        <v>119</v>
      </c>
      <c r="G4084" s="101" t="s">
        <v>10956</v>
      </c>
    </row>
    <row r="4085" spans="1:7">
      <c r="A4085" s="100">
        <v>4084</v>
      </c>
      <c r="B4085" s="101" t="s">
        <v>8935</v>
      </c>
      <c r="C4085" s="101" t="s">
        <v>13174</v>
      </c>
      <c r="D4085" s="101" t="s">
        <v>117</v>
      </c>
      <c r="E4085" s="101" t="s">
        <v>5326</v>
      </c>
      <c r="F4085" s="101" t="s">
        <v>119</v>
      </c>
      <c r="G4085" s="101" t="s">
        <v>10956</v>
      </c>
    </row>
    <row r="4086" spans="1:7">
      <c r="A4086" s="100">
        <v>4085</v>
      </c>
      <c r="B4086" s="101" t="s">
        <v>8936</v>
      </c>
      <c r="C4086" s="101" t="s">
        <v>8937</v>
      </c>
      <c r="D4086" s="101" t="s">
        <v>139</v>
      </c>
      <c r="E4086" s="101" t="s">
        <v>181</v>
      </c>
      <c r="F4086" s="101" t="s">
        <v>119</v>
      </c>
      <c r="G4086" s="101" t="s">
        <v>10956</v>
      </c>
    </row>
    <row r="4087" spans="1:7">
      <c r="A4087" s="100">
        <v>4086</v>
      </c>
      <c r="B4087" s="101" t="s">
        <v>8938</v>
      </c>
      <c r="C4087" s="101" t="s">
        <v>8939</v>
      </c>
      <c r="D4087" s="101" t="s">
        <v>165</v>
      </c>
      <c r="E4087" s="101" t="s">
        <v>2567</v>
      </c>
      <c r="F4087" s="101" t="s">
        <v>119</v>
      </c>
      <c r="G4087" s="101" t="s">
        <v>10956</v>
      </c>
    </row>
    <row r="4088" spans="1:7">
      <c r="A4088" s="100">
        <v>4087</v>
      </c>
      <c r="B4088" s="101" t="s">
        <v>13175</v>
      </c>
      <c r="C4088" s="101" t="s">
        <v>13176</v>
      </c>
      <c r="D4088" s="101" t="s">
        <v>126</v>
      </c>
      <c r="E4088" s="101" t="s">
        <v>836</v>
      </c>
      <c r="F4088" s="101" t="s">
        <v>119</v>
      </c>
      <c r="G4088" s="101" t="s">
        <v>10956</v>
      </c>
    </row>
    <row r="4089" spans="1:7">
      <c r="A4089" s="100">
        <v>4088</v>
      </c>
      <c r="B4089" s="101" t="s">
        <v>3731</v>
      </c>
      <c r="C4089" s="101" t="s">
        <v>3732</v>
      </c>
      <c r="D4089" s="101" t="s">
        <v>151</v>
      </c>
      <c r="E4089" s="101" t="s">
        <v>2192</v>
      </c>
      <c r="F4089" s="101" t="s">
        <v>119</v>
      </c>
      <c r="G4089" s="101" t="s">
        <v>5848</v>
      </c>
    </row>
    <row r="4090" spans="1:7">
      <c r="A4090" s="100">
        <v>4089</v>
      </c>
      <c r="B4090" s="101" t="s">
        <v>8940</v>
      </c>
      <c r="C4090" s="101" t="s">
        <v>8941</v>
      </c>
      <c r="D4090" s="101" t="s">
        <v>139</v>
      </c>
      <c r="E4090" s="101" t="s">
        <v>181</v>
      </c>
      <c r="F4090" s="101" t="s">
        <v>119</v>
      </c>
      <c r="G4090" s="101" t="s">
        <v>10956</v>
      </c>
    </row>
    <row r="4091" spans="1:7">
      <c r="A4091" s="100">
        <v>4090</v>
      </c>
      <c r="B4091" s="101" t="s">
        <v>8942</v>
      </c>
      <c r="C4091" s="101" t="s">
        <v>8943</v>
      </c>
      <c r="D4091" s="101" t="s">
        <v>117</v>
      </c>
      <c r="E4091" s="101" t="s">
        <v>205</v>
      </c>
      <c r="F4091" s="101" t="s">
        <v>119</v>
      </c>
      <c r="G4091" s="101" t="s">
        <v>10956</v>
      </c>
    </row>
    <row r="4092" spans="1:7">
      <c r="A4092" s="100">
        <v>4091</v>
      </c>
      <c r="B4092" s="101" t="s">
        <v>8944</v>
      </c>
      <c r="C4092" s="101" t="s">
        <v>8945</v>
      </c>
      <c r="D4092" s="101" t="s">
        <v>126</v>
      </c>
      <c r="E4092" s="101" t="s">
        <v>2812</v>
      </c>
      <c r="F4092" s="101" t="s">
        <v>119</v>
      </c>
      <c r="G4092" s="101" t="s">
        <v>10956</v>
      </c>
    </row>
    <row r="4093" spans="1:7">
      <c r="A4093" s="100">
        <v>4092</v>
      </c>
      <c r="B4093" s="101" t="s">
        <v>3733</v>
      </c>
      <c r="C4093" s="101" t="s">
        <v>13177</v>
      </c>
      <c r="D4093" s="101" t="s">
        <v>139</v>
      </c>
      <c r="E4093" s="101" t="s">
        <v>185</v>
      </c>
      <c r="F4093" s="101" t="s">
        <v>119</v>
      </c>
      <c r="G4093" s="101" t="s">
        <v>5848</v>
      </c>
    </row>
    <row r="4094" spans="1:7">
      <c r="A4094" s="100">
        <v>4093</v>
      </c>
      <c r="B4094" s="101" t="s">
        <v>8946</v>
      </c>
      <c r="C4094" s="101" t="s">
        <v>8947</v>
      </c>
      <c r="D4094" s="101" t="s">
        <v>139</v>
      </c>
      <c r="E4094" s="101" t="s">
        <v>622</v>
      </c>
      <c r="F4094" s="101" t="s">
        <v>119</v>
      </c>
      <c r="G4094" s="101" t="s">
        <v>10956</v>
      </c>
    </row>
    <row r="4095" spans="1:7">
      <c r="A4095" s="100">
        <v>4094</v>
      </c>
      <c r="B4095" s="101" t="s">
        <v>3734</v>
      </c>
      <c r="C4095" s="101" t="s">
        <v>3735</v>
      </c>
      <c r="D4095" s="101" t="s">
        <v>139</v>
      </c>
      <c r="E4095" s="101" t="s">
        <v>592</v>
      </c>
      <c r="F4095" s="101" t="s">
        <v>412</v>
      </c>
      <c r="G4095" s="101" t="s">
        <v>5848</v>
      </c>
    </row>
    <row r="4096" spans="1:7">
      <c r="A4096" s="100">
        <v>4095</v>
      </c>
      <c r="B4096" s="101" t="s">
        <v>11466</v>
      </c>
      <c r="C4096" s="101" t="s">
        <v>11467</v>
      </c>
      <c r="D4096" s="101" t="s">
        <v>139</v>
      </c>
      <c r="E4096" s="101" t="s">
        <v>185</v>
      </c>
      <c r="F4096" s="101" t="s">
        <v>119</v>
      </c>
      <c r="G4096" s="101" t="s">
        <v>11834</v>
      </c>
    </row>
    <row r="4097" spans="1:7">
      <c r="A4097" s="100">
        <v>4096</v>
      </c>
      <c r="B4097" s="101" t="s">
        <v>8948</v>
      </c>
      <c r="C4097" s="101" t="s">
        <v>8949</v>
      </c>
      <c r="D4097" s="101" t="s">
        <v>165</v>
      </c>
      <c r="E4097" s="101" t="s">
        <v>417</v>
      </c>
      <c r="F4097" s="101" t="s">
        <v>119</v>
      </c>
      <c r="G4097" s="101" t="s">
        <v>10956</v>
      </c>
    </row>
    <row r="4098" spans="1:7">
      <c r="A4098" s="100">
        <v>4097</v>
      </c>
      <c r="B4098" s="101" t="s">
        <v>11468</v>
      </c>
      <c r="C4098" s="101" t="s">
        <v>11469</v>
      </c>
      <c r="D4098" s="101" t="s">
        <v>139</v>
      </c>
      <c r="E4098" s="101" t="s">
        <v>185</v>
      </c>
      <c r="F4098" s="101" t="s">
        <v>119</v>
      </c>
      <c r="G4098" s="101" t="s">
        <v>11834</v>
      </c>
    </row>
    <row r="4099" spans="1:7">
      <c r="A4099" s="100">
        <v>4098</v>
      </c>
      <c r="B4099" s="101" t="s">
        <v>3736</v>
      </c>
      <c r="C4099" s="101" t="s">
        <v>3737</v>
      </c>
      <c r="D4099" s="101" t="s">
        <v>122</v>
      </c>
      <c r="E4099" s="101" t="s">
        <v>436</v>
      </c>
      <c r="F4099" s="101" t="s">
        <v>119</v>
      </c>
      <c r="G4099" s="101" t="s">
        <v>5848</v>
      </c>
    </row>
    <row r="4100" spans="1:7">
      <c r="A4100" s="100">
        <v>4099</v>
      </c>
      <c r="B4100" s="101" t="s">
        <v>8950</v>
      </c>
      <c r="C4100" s="101" t="s">
        <v>8951</v>
      </c>
      <c r="D4100" s="101" t="s">
        <v>139</v>
      </c>
      <c r="E4100" s="101" t="s">
        <v>1020</v>
      </c>
      <c r="F4100" s="101" t="s">
        <v>119</v>
      </c>
      <c r="G4100" s="101" t="s">
        <v>10956</v>
      </c>
    </row>
    <row r="4101" spans="1:7">
      <c r="A4101" s="100">
        <v>4100</v>
      </c>
      <c r="B4101" s="101" t="s">
        <v>11470</v>
      </c>
      <c r="C4101" s="101" t="s">
        <v>11471</v>
      </c>
      <c r="D4101" s="101" t="s">
        <v>139</v>
      </c>
      <c r="E4101" s="101" t="s">
        <v>185</v>
      </c>
      <c r="F4101" s="101" t="s">
        <v>119</v>
      </c>
      <c r="G4101" s="101" t="s">
        <v>11834</v>
      </c>
    </row>
    <row r="4102" spans="1:7">
      <c r="A4102" s="100">
        <v>4101</v>
      </c>
      <c r="B4102" s="101" t="s">
        <v>3738</v>
      </c>
      <c r="C4102" s="101" t="s">
        <v>3739</v>
      </c>
      <c r="D4102" s="101" t="s">
        <v>122</v>
      </c>
      <c r="E4102" s="101" t="s">
        <v>135</v>
      </c>
      <c r="F4102" s="101" t="s">
        <v>288</v>
      </c>
      <c r="G4102" s="101" t="s">
        <v>5848</v>
      </c>
    </row>
    <row r="4103" spans="1:7">
      <c r="A4103" s="100">
        <v>4102</v>
      </c>
      <c r="B4103" s="101" t="s">
        <v>11472</v>
      </c>
      <c r="C4103" s="101" t="s">
        <v>11473</v>
      </c>
      <c r="D4103" s="101" t="s">
        <v>165</v>
      </c>
      <c r="E4103" s="101" t="s">
        <v>1658</v>
      </c>
      <c r="F4103" s="101" t="s">
        <v>119</v>
      </c>
      <c r="G4103" s="101" t="s">
        <v>11834</v>
      </c>
    </row>
    <row r="4104" spans="1:7">
      <c r="A4104" s="100">
        <v>4103</v>
      </c>
      <c r="B4104" s="101" t="s">
        <v>8952</v>
      </c>
      <c r="C4104" s="101" t="s">
        <v>8953</v>
      </c>
      <c r="D4104" s="101" t="s">
        <v>139</v>
      </c>
      <c r="E4104" s="101" t="s">
        <v>1020</v>
      </c>
      <c r="F4104" s="101" t="s">
        <v>119</v>
      </c>
      <c r="G4104" s="101" t="s">
        <v>10956</v>
      </c>
    </row>
    <row r="4105" spans="1:7">
      <c r="A4105" s="100">
        <v>4104</v>
      </c>
      <c r="B4105" s="101" t="s">
        <v>8954</v>
      </c>
      <c r="C4105" s="101" t="s">
        <v>8955</v>
      </c>
      <c r="D4105" s="101" t="s">
        <v>139</v>
      </c>
      <c r="E4105" s="101" t="s">
        <v>943</v>
      </c>
      <c r="F4105" s="101" t="s">
        <v>119</v>
      </c>
      <c r="G4105" s="101" t="s">
        <v>10956</v>
      </c>
    </row>
    <row r="4106" spans="1:7">
      <c r="A4106" s="100">
        <v>4105</v>
      </c>
      <c r="B4106" s="101" t="s">
        <v>11474</v>
      </c>
      <c r="C4106" s="101" t="s">
        <v>11475</v>
      </c>
      <c r="D4106" s="101" t="s">
        <v>139</v>
      </c>
      <c r="E4106" s="101" t="s">
        <v>185</v>
      </c>
      <c r="F4106" s="101" t="s">
        <v>119</v>
      </c>
      <c r="G4106" s="101" t="s">
        <v>11834</v>
      </c>
    </row>
    <row r="4107" spans="1:7">
      <c r="A4107" s="100">
        <v>4106</v>
      </c>
      <c r="B4107" s="101" t="s">
        <v>11476</v>
      </c>
      <c r="C4107" s="101" t="s">
        <v>11477</v>
      </c>
      <c r="D4107" s="101" t="s">
        <v>165</v>
      </c>
      <c r="E4107" s="101" t="s">
        <v>285</v>
      </c>
      <c r="F4107" s="101" t="s">
        <v>119</v>
      </c>
      <c r="G4107" s="101" t="s">
        <v>11834</v>
      </c>
    </row>
    <row r="4108" spans="1:7">
      <c r="A4108" s="100">
        <v>4107</v>
      </c>
      <c r="B4108" s="101" t="s">
        <v>3740</v>
      </c>
      <c r="C4108" s="101" t="s">
        <v>3741</v>
      </c>
      <c r="D4108" s="101" t="s">
        <v>143</v>
      </c>
      <c r="E4108" s="101" t="s">
        <v>270</v>
      </c>
      <c r="F4108" s="101" t="s">
        <v>119</v>
      </c>
      <c r="G4108" s="101" t="s">
        <v>5848</v>
      </c>
    </row>
    <row r="4109" spans="1:7">
      <c r="A4109" s="100">
        <v>4108</v>
      </c>
      <c r="B4109" s="101" t="s">
        <v>3742</v>
      </c>
      <c r="C4109" s="101" t="s">
        <v>13178</v>
      </c>
      <c r="D4109" s="101" t="s">
        <v>139</v>
      </c>
      <c r="E4109" s="101" t="s">
        <v>185</v>
      </c>
      <c r="F4109" s="101" t="s">
        <v>119</v>
      </c>
      <c r="G4109" s="101" t="s">
        <v>5848</v>
      </c>
    </row>
    <row r="4110" spans="1:7">
      <c r="A4110" s="100">
        <v>4109</v>
      </c>
      <c r="B4110" s="101" t="s">
        <v>8956</v>
      </c>
      <c r="C4110" s="101" t="s">
        <v>8957</v>
      </c>
      <c r="D4110" s="101" t="s">
        <v>139</v>
      </c>
      <c r="E4110" s="101" t="s">
        <v>622</v>
      </c>
      <c r="F4110" s="101" t="s">
        <v>119</v>
      </c>
      <c r="G4110" s="101" t="s">
        <v>10956</v>
      </c>
    </row>
    <row r="4111" spans="1:7">
      <c r="A4111" s="100">
        <v>4110</v>
      </c>
      <c r="B4111" s="101" t="s">
        <v>3743</v>
      </c>
      <c r="C4111" s="101" t="s">
        <v>3744</v>
      </c>
      <c r="D4111" s="101" t="s">
        <v>126</v>
      </c>
      <c r="E4111" s="101" t="s">
        <v>200</v>
      </c>
      <c r="F4111" s="101" t="s">
        <v>119</v>
      </c>
      <c r="G4111" s="101" t="s">
        <v>5848</v>
      </c>
    </row>
    <row r="4112" spans="1:7">
      <c r="A4112" s="100">
        <v>4111</v>
      </c>
      <c r="B4112" s="101" t="s">
        <v>8958</v>
      </c>
      <c r="C4112" s="101" t="s">
        <v>8959</v>
      </c>
      <c r="D4112" s="101" t="s">
        <v>117</v>
      </c>
      <c r="E4112" s="101" t="s">
        <v>205</v>
      </c>
      <c r="F4112" s="101" t="s">
        <v>119</v>
      </c>
      <c r="G4112" s="101" t="s">
        <v>10956</v>
      </c>
    </row>
    <row r="4113" spans="1:7">
      <c r="A4113" s="100">
        <v>4112</v>
      </c>
      <c r="B4113" s="101" t="s">
        <v>3745</v>
      </c>
      <c r="C4113" s="101" t="s">
        <v>13179</v>
      </c>
      <c r="D4113" s="101" t="s">
        <v>139</v>
      </c>
      <c r="E4113" s="101" t="s">
        <v>185</v>
      </c>
      <c r="F4113" s="101" t="s">
        <v>119</v>
      </c>
      <c r="G4113" s="101" t="s">
        <v>5848</v>
      </c>
    </row>
    <row r="4114" spans="1:7">
      <c r="A4114" s="100">
        <v>4113</v>
      </c>
      <c r="B4114" s="101" t="s">
        <v>8960</v>
      </c>
      <c r="C4114" s="101" t="s">
        <v>8961</v>
      </c>
      <c r="D4114" s="101" t="s">
        <v>126</v>
      </c>
      <c r="E4114" s="101" t="s">
        <v>1039</v>
      </c>
      <c r="F4114" s="101" t="s">
        <v>119</v>
      </c>
      <c r="G4114" s="101" t="s">
        <v>10956</v>
      </c>
    </row>
    <row r="4115" spans="1:7">
      <c r="A4115" s="100">
        <v>4114</v>
      </c>
      <c r="B4115" s="101" t="s">
        <v>3746</v>
      </c>
      <c r="C4115" s="101" t="s">
        <v>13180</v>
      </c>
      <c r="D4115" s="101" t="s">
        <v>139</v>
      </c>
      <c r="E4115" s="101" t="s">
        <v>185</v>
      </c>
      <c r="F4115" s="101" t="s">
        <v>119</v>
      </c>
      <c r="G4115" s="101" t="s">
        <v>5848</v>
      </c>
    </row>
    <row r="4116" spans="1:7">
      <c r="A4116" s="100">
        <v>4115</v>
      </c>
      <c r="B4116" s="101" t="s">
        <v>3747</v>
      </c>
      <c r="C4116" s="101" t="s">
        <v>13181</v>
      </c>
      <c r="D4116" s="101" t="s">
        <v>139</v>
      </c>
      <c r="E4116" s="101" t="s">
        <v>185</v>
      </c>
      <c r="F4116" s="101" t="s">
        <v>119</v>
      </c>
      <c r="G4116" s="101" t="s">
        <v>5848</v>
      </c>
    </row>
    <row r="4117" spans="1:7">
      <c r="A4117" s="100">
        <v>4116</v>
      </c>
      <c r="B4117" s="101" t="s">
        <v>3748</v>
      </c>
      <c r="C4117" s="101" t="s">
        <v>3749</v>
      </c>
      <c r="D4117" s="101" t="s">
        <v>117</v>
      </c>
      <c r="E4117" s="101" t="s">
        <v>205</v>
      </c>
      <c r="F4117" s="101" t="s">
        <v>119</v>
      </c>
      <c r="G4117" s="101" t="s">
        <v>5848</v>
      </c>
    </row>
    <row r="4118" spans="1:7">
      <c r="A4118" s="100">
        <v>4117</v>
      </c>
      <c r="B4118" s="101" t="s">
        <v>3750</v>
      </c>
      <c r="C4118" s="101" t="s">
        <v>3751</v>
      </c>
      <c r="D4118" s="101" t="s">
        <v>143</v>
      </c>
      <c r="E4118" s="101" t="s">
        <v>204</v>
      </c>
      <c r="F4118" s="101" t="s">
        <v>119</v>
      </c>
      <c r="G4118" s="101" t="s">
        <v>5848</v>
      </c>
    </row>
    <row r="4119" spans="1:7">
      <c r="A4119" s="100">
        <v>4118</v>
      </c>
      <c r="B4119" s="101" t="s">
        <v>3752</v>
      </c>
      <c r="C4119" s="101" t="s">
        <v>3753</v>
      </c>
      <c r="D4119" s="101" t="s">
        <v>139</v>
      </c>
      <c r="E4119" s="101" t="s">
        <v>162</v>
      </c>
      <c r="F4119" s="101" t="s">
        <v>119</v>
      </c>
      <c r="G4119" s="101" t="s">
        <v>5848</v>
      </c>
    </row>
    <row r="4120" spans="1:7">
      <c r="A4120" s="100">
        <v>4119</v>
      </c>
      <c r="B4120" s="101" t="s">
        <v>8962</v>
      </c>
      <c r="C4120" s="101" t="s">
        <v>8963</v>
      </c>
      <c r="D4120" s="101" t="s">
        <v>126</v>
      </c>
      <c r="E4120" s="101" t="s">
        <v>949</v>
      </c>
      <c r="F4120" s="101" t="s">
        <v>188</v>
      </c>
      <c r="G4120" s="101" t="s">
        <v>10956</v>
      </c>
    </row>
    <row r="4121" spans="1:7">
      <c r="A4121" s="100">
        <v>4120</v>
      </c>
      <c r="B4121" s="101" t="s">
        <v>11478</v>
      </c>
      <c r="C4121" s="101" t="s">
        <v>11479</v>
      </c>
      <c r="D4121" s="101" t="s">
        <v>139</v>
      </c>
      <c r="E4121" s="101" t="s">
        <v>185</v>
      </c>
      <c r="F4121" s="101" t="s">
        <v>119</v>
      </c>
      <c r="G4121" s="101" t="s">
        <v>11834</v>
      </c>
    </row>
    <row r="4122" spans="1:7">
      <c r="A4122" s="100">
        <v>4121</v>
      </c>
      <c r="B4122" s="101" t="s">
        <v>3754</v>
      </c>
      <c r="C4122" s="101" t="s">
        <v>13182</v>
      </c>
      <c r="D4122" s="101" t="s">
        <v>139</v>
      </c>
      <c r="E4122" s="101" t="s">
        <v>185</v>
      </c>
      <c r="F4122" s="101" t="s">
        <v>119</v>
      </c>
      <c r="G4122" s="101" t="s">
        <v>5848</v>
      </c>
    </row>
    <row r="4123" spans="1:7">
      <c r="A4123" s="100">
        <v>4122</v>
      </c>
      <c r="B4123" s="101" t="s">
        <v>3755</v>
      </c>
      <c r="C4123" s="101" t="s">
        <v>13183</v>
      </c>
      <c r="D4123" s="101" t="s">
        <v>139</v>
      </c>
      <c r="E4123" s="101" t="s">
        <v>185</v>
      </c>
      <c r="F4123" s="101" t="s">
        <v>119</v>
      </c>
      <c r="G4123" s="101" t="s">
        <v>5848</v>
      </c>
    </row>
    <row r="4124" spans="1:7">
      <c r="A4124" s="100">
        <v>4123</v>
      </c>
      <c r="B4124" s="101" t="s">
        <v>8964</v>
      </c>
      <c r="C4124" s="101" t="s">
        <v>8965</v>
      </c>
      <c r="D4124" s="101" t="s">
        <v>139</v>
      </c>
      <c r="E4124" s="101" t="s">
        <v>354</v>
      </c>
      <c r="F4124" s="101" t="s">
        <v>119</v>
      </c>
      <c r="G4124" s="101" t="s">
        <v>10956</v>
      </c>
    </row>
    <row r="4125" spans="1:7">
      <c r="A4125" s="100">
        <v>4124</v>
      </c>
      <c r="B4125" s="101" t="s">
        <v>3756</v>
      </c>
      <c r="C4125" s="101">
        <v>99</v>
      </c>
      <c r="D4125" s="101" t="s">
        <v>126</v>
      </c>
      <c r="E4125" s="101" t="s">
        <v>739</v>
      </c>
      <c r="F4125" s="101" t="s">
        <v>119</v>
      </c>
      <c r="G4125" s="101" t="s">
        <v>5848</v>
      </c>
    </row>
    <row r="4126" spans="1:7">
      <c r="A4126" s="100">
        <v>4125</v>
      </c>
      <c r="B4126" s="101" t="s">
        <v>8966</v>
      </c>
      <c r="C4126" s="101" t="s">
        <v>13184</v>
      </c>
      <c r="D4126" s="101" t="s">
        <v>143</v>
      </c>
      <c r="E4126" s="101" t="s">
        <v>433</v>
      </c>
      <c r="F4126" s="101" t="s">
        <v>119</v>
      </c>
      <c r="G4126" s="101" t="s">
        <v>10956</v>
      </c>
    </row>
    <row r="4127" spans="1:7">
      <c r="A4127" s="100">
        <v>4126</v>
      </c>
      <c r="B4127" s="101" t="s">
        <v>13185</v>
      </c>
      <c r="C4127" s="101" t="s">
        <v>13186</v>
      </c>
      <c r="D4127" s="101" t="s">
        <v>165</v>
      </c>
      <c r="E4127" s="101" t="s">
        <v>1658</v>
      </c>
      <c r="F4127" s="101" t="s">
        <v>136</v>
      </c>
      <c r="G4127" s="101" t="s">
        <v>5848</v>
      </c>
    </row>
    <row r="4128" spans="1:7">
      <c r="A4128" s="100">
        <v>4127</v>
      </c>
      <c r="B4128" s="101" t="s">
        <v>3757</v>
      </c>
      <c r="C4128" s="101" t="s">
        <v>3758</v>
      </c>
      <c r="D4128" s="101" t="s">
        <v>122</v>
      </c>
      <c r="E4128" s="101" t="s">
        <v>135</v>
      </c>
      <c r="F4128" s="101" t="s">
        <v>145</v>
      </c>
      <c r="G4128" s="101" t="s">
        <v>5848</v>
      </c>
    </row>
    <row r="4129" spans="1:7">
      <c r="A4129" s="100">
        <v>4128</v>
      </c>
      <c r="B4129" s="101" t="s">
        <v>11480</v>
      </c>
      <c r="C4129" s="101" t="s">
        <v>13187</v>
      </c>
      <c r="D4129" s="101" t="s">
        <v>139</v>
      </c>
      <c r="E4129" s="101" t="s">
        <v>185</v>
      </c>
      <c r="F4129" s="101" t="s">
        <v>119</v>
      </c>
      <c r="G4129" s="101" t="s">
        <v>11834</v>
      </c>
    </row>
    <row r="4130" spans="1:7">
      <c r="A4130" s="100">
        <v>4129</v>
      </c>
      <c r="B4130" s="101" t="s">
        <v>8967</v>
      </c>
      <c r="C4130" s="101" t="s">
        <v>8968</v>
      </c>
      <c r="D4130" s="101" t="s">
        <v>139</v>
      </c>
      <c r="E4130" s="101" t="s">
        <v>258</v>
      </c>
      <c r="F4130" s="101" t="s">
        <v>119</v>
      </c>
      <c r="G4130" s="101" t="s">
        <v>10956</v>
      </c>
    </row>
    <row r="4131" spans="1:7">
      <c r="A4131" s="100">
        <v>4130</v>
      </c>
      <c r="B4131" s="101" t="s">
        <v>8969</v>
      </c>
      <c r="C4131" s="101" t="s">
        <v>8970</v>
      </c>
      <c r="D4131" s="101" t="s">
        <v>139</v>
      </c>
      <c r="E4131" s="101" t="s">
        <v>258</v>
      </c>
      <c r="F4131" s="101" t="s">
        <v>119</v>
      </c>
      <c r="G4131" s="101" t="s">
        <v>10956</v>
      </c>
    </row>
    <row r="4132" spans="1:7">
      <c r="A4132" s="100">
        <v>4131</v>
      </c>
      <c r="B4132" s="101" t="s">
        <v>3759</v>
      </c>
      <c r="C4132" s="101" t="s">
        <v>3760</v>
      </c>
      <c r="D4132" s="101" t="s">
        <v>126</v>
      </c>
      <c r="E4132" s="101" t="s">
        <v>3107</v>
      </c>
      <c r="F4132" s="101" t="s">
        <v>188</v>
      </c>
      <c r="G4132" s="101" t="s">
        <v>5848</v>
      </c>
    </row>
    <row r="4133" spans="1:7">
      <c r="A4133" s="100">
        <v>4132</v>
      </c>
      <c r="B4133" s="101" t="s">
        <v>13188</v>
      </c>
      <c r="C4133" s="101" t="s">
        <v>13189</v>
      </c>
      <c r="D4133" s="101" t="s">
        <v>234</v>
      </c>
      <c r="E4133" s="101" t="s">
        <v>248</v>
      </c>
      <c r="F4133" s="101" t="s">
        <v>119</v>
      </c>
      <c r="G4133" s="101" t="s">
        <v>5848</v>
      </c>
    </row>
    <row r="4134" spans="1:7">
      <c r="A4134" s="100">
        <v>4133</v>
      </c>
      <c r="B4134" s="101" t="s">
        <v>13190</v>
      </c>
      <c r="C4134" s="101" t="s">
        <v>13191</v>
      </c>
      <c r="D4134" s="101" t="s">
        <v>117</v>
      </c>
      <c r="E4134" s="101" t="s">
        <v>3458</v>
      </c>
      <c r="F4134" s="101" t="s">
        <v>119</v>
      </c>
      <c r="G4134" s="101" t="s">
        <v>10956</v>
      </c>
    </row>
    <row r="4135" spans="1:7">
      <c r="A4135" s="100">
        <v>4134</v>
      </c>
      <c r="B4135" s="101" t="s">
        <v>3761</v>
      </c>
      <c r="C4135" s="101" t="s">
        <v>3762</v>
      </c>
      <c r="D4135" s="101" t="s">
        <v>122</v>
      </c>
      <c r="E4135" s="101" t="s">
        <v>175</v>
      </c>
      <c r="F4135" s="101" t="s">
        <v>119</v>
      </c>
      <c r="G4135" s="101" t="s">
        <v>5848</v>
      </c>
    </row>
    <row r="4136" spans="1:7">
      <c r="A4136" s="100">
        <v>4135</v>
      </c>
      <c r="B4136" s="101" t="s">
        <v>11481</v>
      </c>
      <c r="C4136" s="101" t="s">
        <v>11482</v>
      </c>
      <c r="D4136" s="101" t="s">
        <v>139</v>
      </c>
      <c r="E4136" s="101" t="s">
        <v>211</v>
      </c>
      <c r="F4136" s="101" t="s">
        <v>119</v>
      </c>
      <c r="G4136" s="101" t="s">
        <v>11834</v>
      </c>
    </row>
    <row r="4137" spans="1:7">
      <c r="A4137" s="100">
        <v>4136</v>
      </c>
      <c r="B4137" s="101" t="s">
        <v>8971</v>
      </c>
      <c r="C4137" s="101" t="s">
        <v>8972</v>
      </c>
      <c r="D4137" s="101" t="s">
        <v>165</v>
      </c>
      <c r="E4137" s="101" t="s">
        <v>5870</v>
      </c>
      <c r="F4137" s="101" t="s">
        <v>119</v>
      </c>
      <c r="G4137" s="101" t="s">
        <v>10956</v>
      </c>
    </row>
    <row r="4138" spans="1:7">
      <c r="A4138" s="100">
        <v>4137</v>
      </c>
      <c r="B4138" s="101" t="s">
        <v>11483</v>
      </c>
      <c r="C4138" s="101" t="s">
        <v>13192</v>
      </c>
      <c r="D4138" s="101" t="s">
        <v>122</v>
      </c>
      <c r="E4138" s="101" t="s">
        <v>135</v>
      </c>
      <c r="F4138" s="101" t="s">
        <v>188</v>
      </c>
      <c r="G4138" s="101" t="s">
        <v>11834</v>
      </c>
    </row>
    <row r="4139" spans="1:7">
      <c r="A4139" s="100">
        <v>4138</v>
      </c>
      <c r="B4139" s="101" t="s">
        <v>8973</v>
      </c>
      <c r="C4139" s="101" t="s">
        <v>13193</v>
      </c>
      <c r="D4139" s="101" t="s">
        <v>126</v>
      </c>
      <c r="E4139" s="101" t="s">
        <v>888</v>
      </c>
      <c r="F4139" s="101" t="s">
        <v>170</v>
      </c>
      <c r="G4139" s="101" t="s">
        <v>10956</v>
      </c>
    </row>
    <row r="4140" spans="1:7">
      <c r="A4140" s="100">
        <v>4139</v>
      </c>
      <c r="B4140" s="101" t="s">
        <v>8974</v>
      </c>
      <c r="C4140" s="101" t="s">
        <v>8975</v>
      </c>
      <c r="D4140" s="101" t="s">
        <v>117</v>
      </c>
      <c r="E4140" s="101" t="s">
        <v>3653</v>
      </c>
      <c r="F4140" s="101" t="s">
        <v>119</v>
      </c>
      <c r="G4140" s="101" t="s">
        <v>10956</v>
      </c>
    </row>
    <row r="4141" spans="1:7">
      <c r="A4141" s="100">
        <v>4140</v>
      </c>
      <c r="B4141" s="101" t="s">
        <v>3763</v>
      </c>
      <c r="C4141" s="101" t="s">
        <v>3764</v>
      </c>
      <c r="D4141" s="101" t="s">
        <v>122</v>
      </c>
      <c r="E4141" s="101" t="s">
        <v>597</v>
      </c>
      <c r="F4141" s="101" t="s">
        <v>119</v>
      </c>
      <c r="G4141" s="101" t="s">
        <v>5848</v>
      </c>
    </row>
    <row r="4142" spans="1:7">
      <c r="A4142" s="100">
        <v>4141</v>
      </c>
      <c r="B4142" s="101" t="s">
        <v>13194</v>
      </c>
      <c r="C4142" s="101" t="s">
        <v>13195</v>
      </c>
      <c r="D4142" s="101" t="s">
        <v>126</v>
      </c>
      <c r="E4142" s="101" t="s">
        <v>358</v>
      </c>
      <c r="F4142" s="101" t="s">
        <v>412</v>
      </c>
      <c r="G4142" s="101" t="s">
        <v>10956</v>
      </c>
    </row>
    <row r="4143" spans="1:7">
      <c r="A4143" s="100">
        <v>4142</v>
      </c>
      <c r="B4143" s="101" t="s">
        <v>13196</v>
      </c>
      <c r="C4143" s="101" t="s">
        <v>13197</v>
      </c>
      <c r="D4143" s="101" t="s">
        <v>117</v>
      </c>
      <c r="E4143" s="101" t="s">
        <v>448</v>
      </c>
      <c r="F4143" s="101" t="s">
        <v>119</v>
      </c>
      <c r="G4143" s="101" t="s">
        <v>11834</v>
      </c>
    </row>
    <row r="4144" spans="1:7">
      <c r="A4144" s="100">
        <v>4143</v>
      </c>
      <c r="B4144" s="101" t="s">
        <v>8976</v>
      </c>
      <c r="C4144" s="101" t="s">
        <v>8977</v>
      </c>
      <c r="D4144" s="101" t="s">
        <v>117</v>
      </c>
      <c r="E4144" s="101" t="s">
        <v>118</v>
      </c>
      <c r="F4144" s="101" t="s">
        <v>119</v>
      </c>
      <c r="G4144" s="101" t="s">
        <v>10956</v>
      </c>
    </row>
    <row r="4145" spans="1:7">
      <c r="A4145" s="100">
        <v>4144</v>
      </c>
      <c r="B4145" s="101" t="s">
        <v>8978</v>
      </c>
      <c r="C4145" s="101" t="s">
        <v>8979</v>
      </c>
      <c r="D4145" s="101" t="s">
        <v>139</v>
      </c>
      <c r="E4145" s="101" t="s">
        <v>182</v>
      </c>
      <c r="F4145" s="101" t="s">
        <v>119</v>
      </c>
      <c r="G4145" s="101" t="s">
        <v>10956</v>
      </c>
    </row>
    <row r="4146" spans="1:7">
      <c r="A4146" s="100">
        <v>4145</v>
      </c>
      <c r="B4146" s="101" t="s">
        <v>8980</v>
      </c>
      <c r="C4146" s="101" t="s">
        <v>8981</v>
      </c>
      <c r="D4146" s="101" t="s">
        <v>139</v>
      </c>
      <c r="E4146" s="101" t="s">
        <v>354</v>
      </c>
      <c r="F4146" s="101" t="s">
        <v>119</v>
      </c>
      <c r="G4146" s="101" t="s">
        <v>10956</v>
      </c>
    </row>
    <row r="4147" spans="1:7">
      <c r="A4147" s="100">
        <v>4146</v>
      </c>
      <c r="B4147" s="101" t="s">
        <v>8982</v>
      </c>
      <c r="C4147" s="101" t="s">
        <v>8983</v>
      </c>
      <c r="D4147" s="101" t="s">
        <v>117</v>
      </c>
      <c r="E4147" s="101" t="s">
        <v>367</v>
      </c>
      <c r="F4147" s="101" t="s">
        <v>119</v>
      </c>
      <c r="G4147" s="101" t="s">
        <v>10956</v>
      </c>
    </row>
    <row r="4148" spans="1:7">
      <c r="A4148" s="100">
        <v>4147</v>
      </c>
      <c r="B4148" s="101" t="s">
        <v>8984</v>
      </c>
      <c r="C4148" s="101" t="s">
        <v>8985</v>
      </c>
      <c r="D4148" s="101" t="s">
        <v>139</v>
      </c>
      <c r="E4148" s="101" t="s">
        <v>1020</v>
      </c>
      <c r="F4148" s="101" t="s">
        <v>119</v>
      </c>
      <c r="G4148" s="101" t="s">
        <v>10956</v>
      </c>
    </row>
    <row r="4149" spans="1:7">
      <c r="A4149" s="100">
        <v>4148</v>
      </c>
      <c r="B4149" s="101" t="s">
        <v>11484</v>
      </c>
      <c r="C4149" s="101" t="s">
        <v>11485</v>
      </c>
      <c r="D4149" s="101" t="s">
        <v>139</v>
      </c>
      <c r="E4149" s="101" t="s">
        <v>185</v>
      </c>
      <c r="F4149" s="101" t="s">
        <v>119</v>
      </c>
      <c r="G4149" s="101" t="s">
        <v>11834</v>
      </c>
    </row>
    <row r="4150" spans="1:7">
      <c r="A4150" s="100">
        <v>4149</v>
      </c>
      <c r="B4150" s="101" t="s">
        <v>13198</v>
      </c>
      <c r="C4150" s="101" t="s">
        <v>13199</v>
      </c>
      <c r="D4150" s="101" t="s">
        <v>143</v>
      </c>
      <c r="E4150" s="101" t="s">
        <v>586</v>
      </c>
      <c r="F4150" s="101" t="s">
        <v>188</v>
      </c>
      <c r="G4150" s="101" t="s">
        <v>10956</v>
      </c>
    </row>
    <row r="4151" spans="1:7">
      <c r="A4151" s="100">
        <v>4150</v>
      </c>
      <c r="B4151" s="101" t="s">
        <v>3765</v>
      </c>
      <c r="C4151" s="101" t="s">
        <v>3766</v>
      </c>
      <c r="D4151" s="101" t="s">
        <v>234</v>
      </c>
      <c r="E4151" s="101" t="s">
        <v>280</v>
      </c>
      <c r="F4151" s="101" t="s">
        <v>119</v>
      </c>
      <c r="G4151" s="101" t="s">
        <v>5848</v>
      </c>
    </row>
    <row r="4152" spans="1:7">
      <c r="A4152" s="100">
        <v>4151</v>
      </c>
      <c r="B4152" s="101" t="s">
        <v>3767</v>
      </c>
      <c r="C4152" s="101" t="s">
        <v>3768</v>
      </c>
      <c r="D4152" s="101" t="s">
        <v>139</v>
      </c>
      <c r="E4152" s="101" t="s">
        <v>273</v>
      </c>
      <c r="F4152" s="101" t="s">
        <v>119</v>
      </c>
      <c r="G4152" s="101" t="s">
        <v>5848</v>
      </c>
    </row>
    <row r="4153" spans="1:7">
      <c r="A4153" s="100">
        <v>4152</v>
      </c>
      <c r="B4153" s="101" t="s">
        <v>8986</v>
      </c>
      <c r="C4153" s="101" t="s">
        <v>8987</v>
      </c>
      <c r="D4153" s="101" t="s">
        <v>126</v>
      </c>
      <c r="E4153" s="101" t="s">
        <v>615</v>
      </c>
      <c r="F4153" s="101" t="s">
        <v>119</v>
      </c>
      <c r="G4153" s="101" t="s">
        <v>10956</v>
      </c>
    </row>
    <row r="4154" spans="1:7">
      <c r="A4154" s="100">
        <v>4153</v>
      </c>
      <c r="B4154" s="101" t="s">
        <v>11486</v>
      </c>
      <c r="C4154" s="101" t="s">
        <v>11487</v>
      </c>
      <c r="D4154" s="101" t="s">
        <v>139</v>
      </c>
      <c r="E4154" s="101" t="s">
        <v>185</v>
      </c>
      <c r="F4154" s="101" t="s">
        <v>119</v>
      </c>
      <c r="G4154" s="101" t="s">
        <v>11834</v>
      </c>
    </row>
    <row r="4155" spans="1:7">
      <c r="A4155" s="100">
        <v>4154</v>
      </c>
      <c r="B4155" s="101" t="s">
        <v>3769</v>
      </c>
      <c r="C4155" s="101" t="s">
        <v>13200</v>
      </c>
      <c r="D4155" s="101" t="s">
        <v>139</v>
      </c>
      <c r="E4155" s="101" t="s">
        <v>227</v>
      </c>
      <c r="F4155" s="101" t="s">
        <v>119</v>
      </c>
      <c r="G4155" s="101" t="s">
        <v>5848</v>
      </c>
    </row>
    <row r="4156" spans="1:7">
      <c r="A4156" s="100">
        <v>4155</v>
      </c>
      <c r="B4156" s="101" t="s">
        <v>3770</v>
      </c>
      <c r="C4156" s="101" t="s">
        <v>3771</v>
      </c>
      <c r="D4156" s="101" t="s">
        <v>139</v>
      </c>
      <c r="E4156" s="101" t="s">
        <v>337</v>
      </c>
      <c r="F4156" s="101" t="s">
        <v>119</v>
      </c>
      <c r="G4156" s="101" t="s">
        <v>5848</v>
      </c>
    </row>
    <row r="4157" spans="1:7">
      <c r="A4157" s="100">
        <v>4156</v>
      </c>
      <c r="B4157" s="101" t="s">
        <v>8988</v>
      </c>
      <c r="C4157" s="101" t="s">
        <v>8989</v>
      </c>
      <c r="D4157" s="101" t="s">
        <v>139</v>
      </c>
      <c r="E4157" s="101" t="s">
        <v>1020</v>
      </c>
      <c r="F4157" s="101" t="s">
        <v>119</v>
      </c>
      <c r="G4157" s="101" t="s">
        <v>10956</v>
      </c>
    </row>
    <row r="4158" spans="1:7">
      <c r="A4158" s="100">
        <v>4157</v>
      </c>
      <c r="B4158" s="101" t="s">
        <v>3772</v>
      </c>
      <c r="C4158" s="101" t="s">
        <v>3773</v>
      </c>
      <c r="D4158" s="101" t="s">
        <v>122</v>
      </c>
      <c r="E4158" s="101" t="s">
        <v>436</v>
      </c>
      <c r="F4158" s="101" t="s">
        <v>119</v>
      </c>
      <c r="G4158" s="101" t="s">
        <v>5848</v>
      </c>
    </row>
    <row r="4159" spans="1:7">
      <c r="A4159" s="100">
        <v>4158</v>
      </c>
      <c r="B4159" s="101" t="s">
        <v>11488</v>
      </c>
      <c r="C4159" s="101" t="s">
        <v>11489</v>
      </c>
      <c r="D4159" s="101" t="s">
        <v>139</v>
      </c>
      <c r="E4159" s="101" t="s">
        <v>185</v>
      </c>
      <c r="F4159" s="101" t="s">
        <v>119</v>
      </c>
      <c r="G4159" s="101" t="s">
        <v>11834</v>
      </c>
    </row>
    <row r="4160" spans="1:7">
      <c r="A4160" s="100">
        <v>4159</v>
      </c>
      <c r="B4160" s="101" t="s">
        <v>11490</v>
      </c>
      <c r="C4160" s="101" t="s">
        <v>11491</v>
      </c>
      <c r="D4160" s="101" t="s">
        <v>122</v>
      </c>
      <c r="E4160" s="101" t="s">
        <v>175</v>
      </c>
      <c r="F4160" s="101" t="s">
        <v>136</v>
      </c>
      <c r="G4160" s="101" t="s">
        <v>11834</v>
      </c>
    </row>
    <row r="4161" spans="1:7">
      <c r="A4161" s="100">
        <v>4160</v>
      </c>
      <c r="B4161" s="101" t="s">
        <v>8990</v>
      </c>
      <c r="C4161" s="101" t="s">
        <v>8991</v>
      </c>
      <c r="D4161" s="101" t="s">
        <v>122</v>
      </c>
      <c r="E4161" s="101" t="s">
        <v>135</v>
      </c>
      <c r="F4161" s="101" t="s">
        <v>119</v>
      </c>
      <c r="G4161" s="101" t="s">
        <v>10956</v>
      </c>
    </row>
    <row r="4162" spans="1:7">
      <c r="A4162" s="100">
        <v>4161</v>
      </c>
      <c r="B4162" s="101" t="s">
        <v>11492</v>
      </c>
      <c r="C4162" s="101" t="s">
        <v>11493</v>
      </c>
      <c r="D4162" s="101" t="s">
        <v>139</v>
      </c>
      <c r="E4162" s="101" t="s">
        <v>185</v>
      </c>
      <c r="F4162" s="101" t="s">
        <v>119</v>
      </c>
      <c r="G4162" s="101" t="s">
        <v>11834</v>
      </c>
    </row>
    <row r="4163" spans="1:7">
      <c r="A4163" s="100">
        <v>4162</v>
      </c>
      <c r="B4163" s="101" t="s">
        <v>8992</v>
      </c>
      <c r="C4163" s="101" t="s">
        <v>8993</v>
      </c>
      <c r="D4163" s="101" t="s">
        <v>122</v>
      </c>
      <c r="E4163" s="101" t="s">
        <v>597</v>
      </c>
      <c r="F4163" s="101" t="s">
        <v>119</v>
      </c>
      <c r="G4163" s="101" t="s">
        <v>10956</v>
      </c>
    </row>
    <row r="4164" spans="1:7">
      <c r="A4164" s="100">
        <v>4163</v>
      </c>
      <c r="B4164" s="101" t="s">
        <v>11494</v>
      </c>
      <c r="C4164" s="101" t="s">
        <v>11495</v>
      </c>
      <c r="D4164" s="101" t="s">
        <v>122</v>
      </c>
      <c r="E4164" s="101" t="s">
        <v>2675</v>
      </c>
      <c r="F4164" s="101" t="s">
        <v>136</v>
      </c>
      <c r="G4164" s="101" t="s">
        <v>11834</v>
      </c>
    </row>
    <row r="4165" spans="1:7">
      <c r="A4165" s="100">
        <v>4164</v>
      </c>
      <c r="B4165" s="101" t="s">
        <v>3774</v>
      </c>
      <c r="C4165" s="101" t="s">
        <v>3775</v>
      </c>
      <c r="D4165" s="101" t="s">
        <v>234</v>
      </c>
      <c r="E4165" s="101" t="s">
        <v>280</v>
      </c>
      <c r="F4165" s="101" t="s">
        <v>579</v>
      </c>
      <c r="G4165" s="101" t="s">
        <v>5848</v>
      </c>
    </row>
    <row r="4166" spans="1:7">
      <c r="A4166" s="100">
        <v>4165</v>
      </c>
      <c r="B4166" s="101" t="s">
        <v>11496</v>
      </c>
      <c r="C4166" s="101" t="s">
        <v>11497</v>
      </c>
      <c r="D4166" s="101" t="s">
        <v>139</v>
      </c>
      <c r="E4166" s="101" t="s">
        <v>185</v>
      </c>
      <c r="F4166" s="101" t="s">
        <v>119</v>
      </c>
      <c r="G4166" s="101" t="s">
        <v>11834</v>
      </c>
    </row>
    <row r="4167" spans="1:7">
      <c r="A4167" s="100">
        <v>4166</v>
      </c>
      <c r="B4167" s="101" t="s">
        <v>8994</v>
      </c>
      <c r="C4167" s="101" t="s">
        <v>8995</v>
      </c>
      <c r="D4167" s="101" t="s">
        <v>122</v>
      </c>
      <c r="E4167" s="101" t="s">
        <v>451</v>
      </c>
      <c r="F4167" s="101" t="s">
        <v>119</v>
      </c>
      <c r="G4167" s="101" t="s">
        <v>5848</v>
      </c>
    </row>
    <row r="4168" spans="1:7">
      <c r="A4168" s="100">
        <v>4167</v>
      </c>
      <c r="B4168" s="101" t="s">
        <v>11498</v>
      </c>
      <c r="C4168" s="101" t="s">
        <v>11499</v>
      </c>
      <c r="D4168" s="101" t="s">
        <v>139</v>
      </c>
      <c r="E4168" s="101" t="s">
        <v>185</v>
      </c>
      <c r="F4168" s="101" t="s">
        <v>119</v>
      </c>
      <c r="G4168" s="101" t="s">
        <v>11834</v>
      </c>
    </row>
    <row r="4169" spans="1:7">
      <c r="A4169" s="100">
        <v>4168</v>
      </c>
      <c r="B4169" s="101" t="s">
        <v>8996</v>
      </c>
      <c r="C4169" s="101" t="s">
        <v>8997</v>
      </c>
      <c r="D4169" s="101" t="s">
        <v>139</v>
      </c>
      <c r="E4169" s="101" t="s">
        <v>354</v>
      </c>
      <c r="F4169" s="101" t="s">
        <v>119</v>
      </c>
      <c r="G4169" s="101" t="s">
        <v>10956</v>
      </c>
    </row>
    <row r="4170" spans="1:7">
      <c r="A4170" s="100">
        <v>4169</v>
      </c>
      <c r="B4170" s="101" t="s">
        <v>3776</v>
      </c>
      <c r="C4170" s="101" t="s">
        <v>3777</v>
      </c>
      <c r="D4170" s="101" t="s">
        <v>122</v>
      </c>
      <c r="E4170" s="101" t="s">
        <v>377</v>
      </c>
      <c r="F4170" s="101" t="s">
        <v>119</v>
      </c>
      <c r="G4170" s="101" t="s">
        <v>5848</v>
      </c>
    </row>
    <row r="4171" spans="1:7">
      <c r="A4171" s="100">
        <v>4170</v>
      </c>
      <c r="B4171" s="101" t="s">
        <v>8998</v>
      </c>
      <c r="C4171" s="101" t="s">
        <v>8999</v>
      </c>
      <c r="D4171" s="101" t="s">
        <v>165</v>
      </c>
      <c r="E4171" s="101" t="s">
        <v>285</v>
      </c>
      <c r="F4171" s="101" t="s">
        <v>119</v>
      </c>
      <c r="G4171" s="101" t="s">
        <v>10956</v>
      </c>
    </row>
    <row r="4172" spans="1:7">
      <c r="A4172" s="100">
        <v>4171</v>
      </c>
      <c r="B4172" s="101" t="s">
        <v>3778</v>
      </c>
      <c r="C4172" s="101" t="s">
        <v>3779</v>
      </c>
      <c r="D4172" s="101" t="s">
        <v>139</v>
      </c>
      <c r="E4172" s="101" t="s">
        <v>354</v>
      </c>
      <c r="F4172" s="101" t="s">
        <v>119</v>
      </c>
      <c r="G4172" s="101" t="s">
        <v>5848</v>
      </c>
    </row>
    <row r="4173" spans="1:7">
      <c r="A4173" s="100">
        <v>4172</v>
      </c>
      <c r="B4173" s="101" t="s">
        <v>11500</v>
      </c>
      <c r="C4173" s="101" t="s">
        <v>13201</v>
      </c>
      <c r="D4173" s="101" t="s">
        <v>139</v>
      </c>
      <c r="E4173" s="101" t="s">
        <v>185</v>
      </c>
      <c r="F4173" s="101" t="s">
        <v>119</v>
      </c>
      <c r="G4173" s="101" t="s">
        <v>11834</v>
      </c>
    </row>
    <row r="4174" spans="1:7">
      <c r="A4174" s="100">
        <v>4173</v>
      </c>
      <c r="B4174" s="101" t="s">
        <v>3780</v>
      </c>
      <c r="C4174" s="101" t="s">
        <v>13202</v>
      </c>
      <c r="D4174" s="101" t="s">
        <v>139</v>
      </c>
      <c r="E4174" s="101" t="s">
        <v>273</v>
      </c>
      <c r="F4174" s="101" t="s">
        <v>119</v>
      </c>
      <c r="G4174" s="101" t="s">
        <v>5848</v>
      </c>
    </row>
    <row r="4175" spans="1:7">
      <c r="A4175" s="100">
        <v>4174</v>
      </c>
      <c r="B4175" s="101" t="s">
        <v>11501</v>
      </c>
      <c r="C4175" s="101" t="s">
        <v>11502</v>
      </c>
      <c r="D4175" s="101" t="s">
        <v>165</v>
      </c>
      <c r="E4175" s="101" t="s">
        <v>353</v>
      </c>
      <c r="F4175" s="101" t="s">
        <v>119</v>
      </c>
      <c r="G4175" s="101" t="s">
        <v>11834</v>
      </c>
    </row>
    <row r="4176" spans="1:7">
      <c r="A4176" s="100">
        <v>4175</v>
      </c>
      <c r="B4176" s="101" t="s">
        <v>3781</v>
      </c>
      <c r="C4176" s="101" t="s">
        <v>3782</v>
      </c>
      <c r="D4176" s="101" t="s">
        <v>139</v>
      </c>
      <c r="E4176" s="101" t="s">
        <v>1290</v>
      </c>
      <c r="F4176" s="101" t="s">
        <v>119</v>
      </c>
      <c r="G4176" s="101" t="s">
        <v>5848</v>
      </c>
    </row>
    <row r="4177" spans="1:7">
      <c r="A4177" s="100">
        <v>4176</v>
      </c>
      <c r="B4177" s="101" t="s">
        <v>3783</v>
      </c>
      <c r="C4177" s="101" t="s">
        <v>3784</v>
      </c>
      <c r="D4177" s="101" t="s">
        <v>139</v>
      </c>
      <c r="E4177" s="101" t="s">
        <v>1290</v>
      </c>
      <c r="F4177" s="101" t="s">
        <v>119</v>
      </c>
      <c r="G4177" s="101" t="s">
        <v>5848</v>
      </c>
    </row>
    <row r="4178" spans="1:7">
      <c r="A4178" s="100">
        <v>4177</v>
      </c>
      <c r="B4178" s="101" t="s">
        <v>11503</v>
      </c>
      <c r="C4178" s="101" t="s">
        <v>11504</v>
      </c>
      <c r="D4178" s="101" t="s">
        <v>139</v>
      </c>
      <c r="E4178" s="101" t="s">
        <v>354</v>
      </c>
      <c r="F4178" s="101" t="s">
        <v>3122</v>
      </c>
      <c r="G4178" s="101" t="s">
        <v>11834</v>
      </c>
    </row>
    <row r="4179" spans="1:7">
      <c r="A4179" s="100">
        <v>4178</v>
      </c>
      <c r="B4179" s="101" t="s">
        <v>3785</v>
      </c>
      <c r="C4179" s="101" t="s">
        <v>3786</v>
      </c>
      <c r="D4179" s="101" t="s">
        <v>139</v>
      </c>
      <c r="E4179" s="101" t="s">
        <v>185</v>
      </c>
      <c r="F4179" s="101" t="s">
        <v>119</v>
      </c>
      <c r="G4179" s="101" t="s">
        <v>11834</v>
      </c>
    </row>
    <row r="4180" spans="1:7">
      <c r="A4180" s="100">
        <v>4179</v>
      </c>
      <c r="B4180" s="101" t="s">
        <v>9000</v>
      </c>
      <c r="C4180" s="101" t="s">
        <v>9001</v>
      </c>
      <c r="D4180" s="101" t="s">
        <v>139</v>
      </c>
      <c r="E4180" s="101" t="s">
        <v>258</v>
      </c>
      <c r="F4180" s="101" t="s">
        <v>119</v>
      </c>
      <c r="G4180" s="101" t="s">
        <v>10956</v>
      </c>
    </row>
    <row r="4181" spans="1:7">
      <c r="A4181" s="100">
        <v>4180</v>
      </c>
      <c r="B4181" s="101" t="s">
        <v>3787</v>
      </c>
      <c r="C4181" s="101" t="s">
        <v>3788</v>
      </c>
      <c r="D4181" s="101" t="s">
        <v>234</v>
      </c>
      <c r="E4181" s="101" t="s">
        <v>235</v>
      </c>
      <c r="F4181" s="101" t="s">
        <v>119</v>
      </c>
      <c r="G4181" s="101" t="s">
        <v>5848</v>
      </c>
    </row>
    <row r="4182" spans="1:7">
      <c r="A4182" s="100">
        <v>4181</v>
      </c>
      <c r="B4182" s="101" t="s">
        <v>3789</v>
      </c>
      <c r="C4182" s="101" t="s">
        <v>13203</v>
      </c>
      <c r="D4182" s="101" t="s">
        <v>139</v>
      </c>
      <c r="E4182" s="101" t="s">
        <v>227</v>
      </c>
      <c r="F4182" s="101" t="s">
        <v>119</v>
      </c>
      <c r="G4182" s="101" t="s">
        <v>5848</v>
      </c>
    </row>
    <row r="4183" spans="1:7">
      <c r="A4183" s="100">
        <v>4182</v>
      </c>
      <c r="B4183" s="101" t="s">
        <v>9002</v>
      </c>
      <c r="C4183" s="101" t="s">
        <v>9003</v>
      </c>
      <c r="D4183" s="101" t="s">
        <v>117</v>
      </c>
      <c r="E4183" s="101" t="s">
        <v>523</v>
      </c>
      <c r="F4183" s="101" t="s">
        <v>881</v>
      </c>
      <c r="G4183" s="101" t="s">
        <v>10956</v>
      </c>
    </row>
    <row r="4184" spans="1:7">
      <c r="A4184" s="100">
        <v>4183</v>
      </c>
      <c r="B4184" s="101" t="s">
        <v>9004</v>
      </c>
      <c r="C4184" s="101" t="s">
        <v>9005</v>
      </c>
      <c r="D4184" s="101" t="s">
        <v>139</v>
      </c>
      <c r="E4184" s="101" t="s">
        <v>182</v>
      </c>
      <c r="F4184" s="101" t="s">
        <v>119</v>
      </c>
      <c r="G4184" s="101" t="s">
        <v>10956</v>
      </c>
    </row>
    <row r="4185" spans="1:7">
      <c r="A4185" s="100">
        <v>4184</v>
      </c>
      <c r="B4185" s="101" t="s">
        <v>3790</v>
      </c>
      <c r="C4185" s="101" t="s">
        <v>13204</v>
      </c>
      <c r="D4185" s="101" t="s">
        <v>139</v>
      </c>
      <c r="E4185" s="101" t="s">
        <v>185</v>
      </c>
      <c r="F4185" s="101" t="s">
        <v>119</v>
      </c>
      <c r="G4185" s="101" t="s">
        <v>5848</v>
      </c>
    </row>
    <row r="4186" spans="1:7">
      <c r="A4186" s="100">
        <v>4185</v>
      </c>
      <c r="B4186" s="101" t="s">
        <v>9006</v>
      </c>
      <c r="C4186" s="101" t="s">
        <v>9007</v>
      </c>
      <c r="D4186" s="101" t="s">
        <v>117</v>
      </c>
      <c r="E4186" s="101" t="s">
        <v>398</v>
      </c>
      <c r="F4186" s="101" t="s">
        <v>119</v>
      </c>
      <c r="G4186" s="101" t="s">
        <v>10956</v>
      </c>
    </row>
    <row r="4187" spans="1:7">
      <c r="A4187" s="100">
        <v>4186</v>
      </c>
      <c r="B4187" s="101" t="s">
        <v>11505</v>
      </c>
      <c r="C4187" s="101" t="s">
        <v>11506</v>
      </c>
      <c r="D4187" s="101" t="s">
        <v>139</v>
      </c>
      <c r="E4187" s="101" t="s">
        <v>185</v>
      </c>
      <c r="F4187" s="101" t="s">
        <v>119</v>
      </c>
      <c r="G4187" s="101" t="s">
        <v>11834</v>
      </c>
    </row>
    <row r="4188" spans="1:7">
      <c r="A4188" s="100">
        <v>4187</v>
      </c>
      <c r="B4188" s="101" t="s">
        <v>9008</v>
      </c>
      <c r="C4188" s="101" t="s">
        <v>9009</v>
      </c>
      <c r="D4188" s="101" t="s">
        <v>126</v>
      </c>
      <c r="E4188" s="101" t="s">
        <v>516</v>
      </c>
      <c r="F4188" s="101" t="s">
        <v>119</v>
      </c>
      <c r="G4188" s="101" t="s">
        <v>10956</v>
      </c>
    </row>
    <row r="4189" spans="1:7">
      <c r="A4189" s="100">
        <v>4188</v>
      </c>
      <c r="B4189" s="101" t="s">
        <v>3791</v>
      </c>
      <c r="C4189" s="101" t="s">
        <v>3792</v>
      </c>
      <c r="D4189" s="101" t="s">
        <v>139</v>
      </c>
      <c r="E4189" s="101" t="s">
        <v>185</v>
      </c>
      <c r="F4189" s="101" t="s">
        <v>119</v>
      </c>
      <c r="G4189" s="101" t="s">
        <v>5848</v>
      </c>
    </row>
    <row r="4190" spans="1:7">
      <c r="A4190" s="100">
        <v>4189</v>
      </c>
      <c r="B4190" s="101" t="s">
        <v>9010</v>
      </c>
      <c r="C4190" s="101" t="s">
        <v>9011</v>
      </c>
      <c r="D4190" s="101" t="s">
        <v>117</v>
      </c>
      <c r="E4190" s="101" t="s">
        <v>1341</v>
      </c>
      <c r="F4190" s="101" t="s">
        <v>188</v>
      </c>
      <c r="G4190" s="101" t="s">
        <v>10956</v>
      </c>
    </row>
    <row r="4191" spans="1:7">
      <c r="A4191" s="100">
        <v>4190</v>
      </c>
      <c r="B4191" s="101" t="s">
        <v>3793</v>
      </c>
      <c r="C4191" s="101" t="s">
        <v>13205</v>
      </c>
      <c r="D4191" s="101" t="s">
        <v>139</v>
      </c>
      <c r="E4191" s="101" t="s">
        <v>185</v>
      </c>
      <c r="F4191" s="101" t="s">
        <v>119</v>
      </c>
      <c r="G4191" s="101" t="s">
        <v>5848</v>
      </c>
    </row>
    <row r="4192" spans="1:7">
      <c r="A4192" s="100">
        <v>4191</v>
      </c>
      <c r="B4192" s="101" t="s">
        <v>11507</v>
      </c>
      <c r="C4192" s="101" t="s">
        <v>11508</v>
      </c>
      <c r="D4192" s="101" t="s">
        <v>151</v>
      </c>
      <c r="E4192" s="101" t="s">
        <v>2497</v>
      </c>
      <c r="F4192" s="101" t="s">
        <v>188</v>
      </c>
      <c r="G4192" s="101" t="s">
        <v>11834</v>
      </c>
    </row>
    <row r="4193" spans="1:7">
      <c r="A4193" s="100">
        <v>4192</v>
      </c>
      <c r="B4193" s="101" t="s">
        <v>3794</v>
      </c>
      <c r="C4193" s="101" t="s">
        <v>3795</v>
      </c>
      <c r="D4193" s="101" t="s">
        <v>143</v>
      </c>
      <c r="E4193" s="101" t="s">
        <v>144</v>
      </c>
      <c r="F4193" s="101" t="s">
        <v>503</v>
      </c>
      <c r="G4193" s="101" t="s">
        <v>5848</v>
      </c>
    </row>
    <row r="4194" spans="1:7">
      <c r="A4194" s="100">
        <v>4193</v>
      </c>
      <c r="B4194" s="101" t="s">
        <v>3796</v>
      </c>
      <c r="C4194" s="101" t="s">
        <v>3797</v>
      </c>
      <c r="D4194" s="101" t="s">
        <v>234</v>
      </c>
      <c r="E4194" s="101" t="s">
        <v>280</v>
      </c>
      <c r="F4194" s="101" t="s">
        <v>119</v>
      </c>
      <c r="G4194" s="101" t="s">
        <v>5848</v>
      </c>
    </row>
    <row r="4195" spans="1:7">
      <c r="A4195" s="100">
        <v>4194</v>
      </c>
      <c r="B4195" s="101" t="s">
        <v>13206</v>
      </c>
      <c r="C4195" s="101" t="s">
        <v>13207</v>
      </c>
      <c r="D4195" s="101" t="s">
        <v>234</v>
      </c>
      <c r="E4195" s="101" t="s">
        <v>280</v>
      </c>
      <c r="F4195" s="101" t="s">
        <v>119</v>
      </c>
      <c r="G4195" s="101" t="s">
        <v>5848</v>
      </c>
    </row>
    <row r="4196" spans="1:7">
      <c r="A4196" s="100">
        <v>4195</v>
      </c>
      <c r="B4196" s="101" t="s">
        <v>13208</v>
      </c>
      <c r="C4196" s="101" t="s">
        <v>13209</v>
      </c>
      <c r="D4196" s="101" t="s">
        <v>165</v>
      </c>
      <c r="E4196" s="101" t="s">
        <v>324</v>
      </c>
      <c r="F4196" s="101" t="s">
        <v>188</v>
      </c>
      <c r="G4196" s="101" t="s">
        <v>10956</v>
      </c>
    </row>
    <row r="4197" spans="1:7">
      <c r="A4197" s="100">
        <v>4196</v>
      </c>
      <c r="B4197" s="101" t="s">
        <v>3798</v>
      </c>
      <c r="C4197" s="101" t="s">
        <v>3799</v>
      </c>
      <c r="D4197" s="101" t="s">
        <v>151</v>
      </c>
      <c r="E4197" s="101" t="s">
        <v>924</v>
      </c>
      <c r="F4197" s="101" t="s">
        <v>119</v>
      </c>
      <c r="G4197" s="101" t="s">
        <v>5848</v>
      </c>
    </row>
    <row r="4198" spans="1:7">
      <c r="A4198" s="100">
        <v>4197</v>
      </c>
      <c r="B4198" s="101" t="s">
        <v>11509</v>
      </c>
      <c r="C4198" s="101" t="s">
        <v>11510</v>
      </c>
      <c r="D4198" s="101" t="s">
        <v>139</v>
      </c>
      <c r="E4198" s="101" t="s">
        <v>185</v>
      </c>
      <c r="F4198" s="101" t="s">
        <v>119</v>
      </c>
      <c r="G4198" s="101" t="s">
        <v>11834</v>
      </c>
    </row>
    <row r="4199" spans="1:7">
      <c r="A4199" s="100">
        <v>4198</v>
      </c>
      <c r="B4199" s="101" t="s">
        <v>11511</v>
      </c>
      <c r="C4199" s="101" t="s">
        <v>11512</v>
      </c>
      <c r="D4199" s="101" t="s">
        <v>139</v>
      </c>
      <c r="E4199" s="101" t="s">
        <v>185</v>
      </c>
      <c r="F4199" s="101" t="s">
        <v>119</v>
      </c>
      <c r="G4199" s="101" t="s">
        <v>11834</v>
      </c>
    </row>
    <row r="4200" spans="1:7">
      <c r="A4200" s="100">
        <v>4199</v>
      </c>
      <c r="B4200" s="101" t="s">
        <v>11513</v>
      </c>
      <c r="C4200" s="101" t="s">
        <v>11514</v>
      </c>
      <c r="D4200" s="101" t="s">
        <v>139</v>
      </c>
      <c r="E4200" s="101" t="s">
        <v>185</v>
      </c>
      <c r="F4200" s="101" t="s">
        <v>119</v>
      </c>
      <c r="G4200" s="101" t="s">
        <v>11834</v>
      </c>
    </row>
    <row r="4201" spans="1:7">
      <c r="A4201" s="100">
        <v>4200</v>
      </c>
      <c r="B4201" s="101" t="s">
        <v>11515</v>
      </c>
      <c r="C4201" s="101" t="s">
        <v>11516</v>
      </c>
      <c r="D4201" s="101" t="s">
        <v>139</v>
      </c>
      <c r="E4201" s="101" t="s">
        <v>185</v>
      </c>
      <c r="F4201" s="101" t="s">
        <v>119</v>
      </c>
      <c r="G4201" s="101" t="s">
        <v>11834</v>
      </c>
    </row>
    <row r="4202" spans="1:7">
      <c r="A4202" s="100">
        <v>4201</v>
      </c>
      <c r="B4202" s="101" t="s">
        <v>9013</v>
      </c>
      <c r="C4202" s="101" t="s">
        <v>9014</v>
      </c>
      <c r="D4202" s="101" t="s">
        <v>139</v>
      </c>
      <c r="E4202" s="101" t="s">
        <v>622</v>
      </c>
      <c r="F4202" s="101" t="s">
        <v>119</v>
      </c>
      <c r="G4202" s="101" t="s">
        <v>10956</v>
      </c>
    </row>
    <row r="4203" spans="1:7">
      <c r="A4203" s="100">
        <v>4202</v>
      </c>
      <c r="B4203" s="101" t="s">
        <v>9015</v>
      </c>
      <c r="C4203" s="101" t="s">
        <v>9016</v>
      </c>
      <c r="D4203" s="101" t="s">
        <v>165</v>
      </c>
      <c r="E4203" s="101" t="s">
        <v>417</v>
      </c>
      <c r="F4203" s="101" t="s">
        <v>119</v>
      </c>
      <c r="G4203" s="101" t="s">
        <v>10956</v>
      </c>
    </row>
    <row r="4204" spans="1:7">
      <c r="A4204" s="100">
        <v>4203</v>
      </c>
      <c r="B4204" s="101" t="s">
        <v>11517</v>
      </c>
      <c r="C4204" s="101" t="s">
        <v>11518</v>
      </c>
      <c r="D4204" s="101" t="s">
        <v>139</v>
      </c>
      <c r="E4204" s="101" t="s">
        <v>185</v>
      </c>
      <c r="F4204" s="101" t="s">
        <v>119</v>
      </c>
      <c r="G4204" s="101" t="s">
        <v>11834</v>
      </c>
    </row>
    <row r="4205" spans="1:7">
      <c r="A4205" s="100">
        <v>4204</v>
      </c>
      <c r="B4205" s="101" t="s">
        <v>3800</v>
      </c>
      <c r="C4205" s="101" t="s">
        <v>3801</v>
      </c>
      <c r="D4205" s="101" t="s">
        <v>122</v>
      </c>
      <c r="E4205" s="101" t="s">
        <v>350</v>
      </c>
      <c r="F4205" s="101" t="s">
        <v>119</v>
      </c>
      <c r="G4205" s="101" t="s">
        <v>5848</v>
      </c>
    </row>
    <row r="4206" spans="1:7">
      <c r="A4206" s="100">
        <v>4205</v>
      </c>
      <c r="B4206" s="101" t="s">
        <v>3802</v>
      </c>
      <c r="C4206" s="101" t="s">
        <v>3803</v>
      </c>
      <c r="D4206" s="101" t="s">
        <v>122</v>
      </c>
      <c r="E4206" s="101" t="s">
        <v>350</v>
      </c>
      <c r="F4206" s="101" t="s">
        <v>119</v>
      </c>
      <c r="G4206" s="101" t="s">
        <v>5848</v>
      </c>
    </row>
    <row r="4207" spans="1:7">
      <c r="A4207" s="100">
        <v>4206</v>
      </c>
      <c r="B4207" s="101" t="s">
        <v>9017</v>
      </c>
      <c r="C4207" s="101" t="s">
        <v>9018</v>
      </c>
      <c r="D4207" s="101" t="s">
        <v>126</v>
      </c>
      <c r="E4207" s="101" t="s">
        <v>836</v>
      </c>
      <c r="F4207" s="101" t="s">
        <v>119</v>
      </c>
      <c r="G4207" s="101" t="s">
        <v>10956</v>
      </c>
    </row>
    <row r="4208" spans="1:7">
      <c r="A4208" s="100">
        <v>4207</v>
      </c>
      <c r="B4208" s="101" t="s">
        <v>11519</v>
      </c>
      <c r="C4208" s="101" t="s">
        <v>11520</v>
      </c>
      <c r="D4208" s="101" t="s">
        <v>139</v>
      </c>
      <c r="E4208" s="101" t="s">
        <v>690</v>
      </c>
      <c r="F4208" s="101" t="s">
        <v>119</v>
      </c>
      <c r="G4208" s="101" t="s">
        <v>11834</v>
      </c>
    </row>
    <row r="4209" spans="1:7">
      <c r="A4209" s="100">
        <v>4208</v>
      </c>
      <c r="B4209" s="101" t="s">
        <v>3804</v>
      </c>
      <c r="C4209" s="101" t="s">
        <v>13210</v>
      </c>
      <c r="D4209" s="101" t="s">
        <v>139</v>
      </c>
      <c r="E4209" s="101" t="s">
        <v>227</v>
      </c>
      <c r="F4209" s="101" t="s">
        <v>119</v>
      </c>
      <c r="G4209" s="101" t="s">
        <v>5848</v>
      </c>
    </row>
    <row r="4210" spans="1:7">
      <c r="A4210" s="100">
        <v>4209</v>
      </c>
      <c r="B4210" s="101" t="s">
        <v>3805</v>
      </c>
      <c r="C4210" s="101" t="s">
        <v>3806</v>
      </c>
      <c r="D4210" s="101" t="s">
        <v>151</v>
      </c>
      <c r="E4210" s="101" t="s">
        <v>1802</v>
      </c>
      <c r="F4210" s="101" t="s">
        <v>119</v>
      </c>
      <c r="G4210" s="101" t="s">
        <v>5848</v>
      </c>
    </row>
    <row r="4211" spans="1:7">
      <c r="A4211" s="100">
        <v>4210</v>
      </c>
      <c r="B4211" s="101" t="s">
        <v>9019</v>
      </c>
      <c r="C4211" s="101" t="s">
        <v>9020</v>
      </c>
      <c r="D4211" s="101" t="s">
        <v>117</v>
      </c>
      <c r="E4211" s="101" t="s">
        <v>3653</v>
      </c>
      <c r="F4211" s="101" t="s">
        <v>119</v>
      </c>
      <c r="G4211" s="101" t="s">
        <v>10956</v>
      </c>
    </row>
    <row r="4212" spans="1:7">
      <c r="A4212" s="100">
        <v>4211</v>
      </c>
      <c r="B4212" s="101" t="s">
        <v>9021</v>
      </c>
      <c r="C4212" s="101" t="s">
        <v>9022</v>
      </c>
      <c r="D4212" s="101" t="s">
        <v>165</v>
      </c>
      <c r="E4212" s="101" t="s">
        <v>417</v>
      </c>
      <c r="F4212" s="101" t="s">
        <v>119</v>
      </c>
      <c r="G4212" s="101" t="s">
        <v>10956</v>
      </c>
    </row>
    <row r="4213" spans="1:7">
      <c r="A4213" s="100">
        <v>4212</v>
      </c>
      <c r="B4213" s="101" t="s">
        <v>3807</v>
      </c>
      <c r="C4213" s="101" t="s">
        <v>3808</v>
      </c>
      <c r="D4213" s="101" t="s">
        <v>139</v>
      </c>
      <c r="E4213" s="101" t="s">
        <v>162</v>
      </c>
      <c r="F4213" s="101" t="s">
        <v>119</v>
      </c>
      <c r="G4213" s="101" t="s">
        <v>5848</v>
      </c>
    </row>
    <row r="4214" spans="1:7">
      <c r="A4214" s="100">
        <v>4213</v>
      </c>
      <c r="B4214" s="101" t="s">
        <v>3809</v>
      </c>
      <c r="C4214" s="101" t="s">
        <v>3810</v>
      </c>
      <c r="D4214" s="101" t="s">
        <v>126</v>
      </c>
      <c r="E4214" s="101" t="s">
        <v>358</v>
      </c>
      <c r="F4214" s="101" t="s">
        <v>412</v>
      </c>
      <c r="G4214" s="101" t="s">
        <v>5848</v>
      </c>
    </row>
    <row r="4215" spans="1:7">
      <c r="A4215" s="100">
        <v>4214</v>
      </c>
      <c r="B4215" s="101" t="s">
        <v>3811</v>
      </c>
      <c r="C4215" s="101" t="s">
        <v>13211</v>
      </c>
      <c r="D4215" s="101" t="s">
        <v>139</v>
      </c>
      <c r="E4215" s="101" t="s">
        <v>185</v>
      </c>
      <c r="F4215" s="101" t="s">
        <v>119</v>
      </c>
      <c r="G4215" s="101" t="s">
        <v>5848</v>
      </c>
    </row>
    <row r="4216" spans="1:7">
      <c r="A4216" s="100">
        <v>4215</v>
      </c>
      <c r="B4216" s="101" t="s">
        <v>11521</v>
      </c>
      <c r="C4216" s="101" t="s">
        <v>11522</v>
      </c>
      <c r="D4216" s="101" t="s">
        <v>139</v>
      </c>
      <c r="E4216" s="101" t="s">
        <v>185</v>
      </c>
      <c r="F4216" s="101" t="s">
        <v>119</v>
      </c>
      <c r="G4216" s="101" t="s">
        <v>11834</v>
      </c>
    </row>
    <row r="4217" spans="1:7">
      <c r="A4217" s="100">
        <v>4216</v>
      </c>
      <c r="B4217" s="101" t="s">
        <v>3812</v>
      </c>
      <c r="C4217" s="101" t="s">
        <v>13212</v>
      </c>
      <c r="D4217" s="101" t="s">
        <v>139</v>
      </c>
      <c r="E4217" s="101" t="s">
        <v>185</v>
      </c>
      <c r="F4217" s="101" t="s">
        <v>119</v>
      </c>
      <c r="G4217" s="101" t="s">
        <v>5848</v>
      </c>
    </row>
    <row r="4218" spans="1:7">
      <c r="A4218" s="100">
        <v>4217</v>
      </c>
      <c r="B4218" s="101" t="s">
        <v>3813</v>
      </c>
      <c r="C4218" s="101" t="s">
        <v>3814</v>
      </c>
      <c r="D4218" s="101" t="s">
        <v>126</v>
      </c>
      <c r="E4218" s="101" t="s">
        <v>358</v>
      </c>
      <c r="F4218" s="101" t="s">
        <v>412</v>
      </c>
      <c r="G4218" s="101" t="s">
        <v>5848</v>
      </c>
    </row>
    <row r="4219" spans="1:7">
      <c r="A4219" s="100">
        <v>4218</v>
      </c>
      <c r="B4219" s="101" t="s">
        <v>3815</v>
      </c>
      <c r="C4219" s="101" t="s">
        <v>13213</v>
      </c>
      <c r="D4219" s="101" t="s">
        <v>139</v>
      </c>
      <c r="E4219" s="101" t="s">
        <v>185</v>
      </c>
      <c r="F4219" s="101" t="s">
        <v>119</v>
      </c>
      <c r="G4219" s="101" t="s">
        <v>5848</v>
      </c>
    </row>
    <row r="4220" spans="1:7">
      <c r="A4220" s="100">
        <v>4219</v>
      </c>
      <c r="B4220" s="101" t="s">
        <v>3816</v>
      </c>
      <c r="C4220" s="101" t="s">
        <v>13214</v>
      </c>
      <c r="D4220" s="101" t="s">
        <v>139</v>
      </c>
      <c r="E4220" s="101" t="s">
        <v>185</v>
      </c>
      <c r="F4220" s="101" t="s">
        <v>119</v>
      </c>
      <c r="G4220" s="101" t="s">
        <v>5848</v>
      </c>
    </row>
    <row r="4221" spans="1:7">
      <c r="A4221" s="100">
        <v>4220</v>
      </c>
      <c r="B4221" s="101" t="s">
        <v>3817</v>
      </c>
      <c r="C4221" s="101" t="s">
        <v>3818</v>
      </c>
      <c r="D4221" s="101" t="s">
        <v>139</v>
      </c>
      <c r="E4221" s="101" t="s">
        <v>3060</v>
      </c>
      <c r="F4221" s="101" t="s">
        <v>503</v>
      </c>
      <c r="G4221" s="101" t="s">
        <v>5848</v>
      </c>
    </row>
    <row r="4222" spans="1:7">
      <c r="A4222" s="100">
        <v>4221</v>
      </c>
      <c r="B4222" s="101" t="s">
        <v>9023</v>
      </c>
      <c r="C4222" s="101" t="s">
        <v>9024</v>
      </c>
      <c r="D4222" s="101" t="s">
        <v>117</v>
      </c>
      <c r="E4222" s="101" t="s">
        <v>367</v>
      </c>
      <c r="F4222" s="101" t="s">
        <v>119</v>
      </c>
      <c r="G4222" s="101" t="s">
        <v>10956</v>
      </c>
    </row>
    <row r="4223" spans="1:7">
      <c r="A4223" s="100">
        <v>4222</v>
      </c>
      <c r="B4223" s="101" t="s">
        <v>3819</v>
      </c>
      <c r="C4223" s="101" t="s">
        <v>3820</v>
      </c>
      <c r="D4223" s="101" t="s">
        <v>139</v>
      </c>
      <c r="E4223" s="101" t="s">
        <v>185</v>
      </c>
      <c r="F4223" s="101" t="s">
        <v>119</v>
      </c>
      <c r="G4223" s="101" t="s">
        <v>5848</v>
      </c>
    </row>
    <row r="4224" spans="1:7">
      <c r="A4224" s="100">
        <v>4223</v>
      </c>
      <c r="B4224" s="101" t="s">
        <v>9025</v>
      </c>
      <c r="C4224" s="101" t="s">
        <v>9026</v>
      </c>
      <c r="D4224" s="101" t="s">
        <v>165</v>
      </c>
      <c r="E4224" s="101" t="s">
        <v>194</v>
      </c>
      <c r="F4224" s="101" t="s">
        <v>119</v>
      </c>
      <c r="G4224" s="101" t="s">
        <v>10956</v>
      </c>
    </row>
    <row r="4225" spans="1:7">
      <c r="A4225" s="100">
        <v>4224</v>
      </c>
      <c r="B4225" s="101" t="s">
        <v>3821</v>
      </c>
      <c r="C4225" s="101" t="s">
        <v>3822</v>
      </c>
      <c r="D4225" s="101" t="s">
        <v>139</v>
      </c>
      <c r="E4225" s="101" t="s">
        <v>185</v>
      </c>
      <c r="F4225" s="101" t="s">
        <v>119</v>
      </c>
      <c r="G4225" s="101" t="s">
        <v>5848</v>
      </c>
    </row>
    <row r="4226" spans="1:7">
      <c r="A4226" s="100">
        <v>4225</v>
      </c>
      <c r="B4226" s="101" t="s">
        <v>11523</v>
      </c>
      <c r="C4226" s="101" t="s">
        <v>11524</v>
      </c>
      <c r="D4226" s="101" t="s">
        <v>139</v>
      </c>
      <c r="E4226" s="101" t="s">
        <v>185</v>
      </c>
      <c r="F4226" s="101" t="s">
        <v>119</v>
      </c>
      <c r="G4226" s="101" t="s">
        <v>11834</v>
      </c>
    </row>
    <row r="4227" spans="1:7">
      <c r="A4227" s="100">
        <v>4226</v>
      </c>
      <c r="B4227" s="101" t="s">
        <v>3823</v>
      </c>
      <c r="C4227" s="101" t="s">
        <v>3824</v>
      </c>
      <c r="D4227" s="101" t="s">
        <v>139</v>
      </c>
      <c r="E4227" s="101" t="s">
        <v>354</v>
      </c>
      <c r="F4227" s="101" t="s">
        <v>412</v>
      </c>
      <c r="G4227" s="101" t="s">
        <v>5848</v>
      </c>
    </row>
    <row r="4228" spans="1:7">
      <c r="A4228" s="100">
        <v>4227</v>
      </c>
      <c r="B4228" s="101" t="s">
        <v>11525</v>
      </c>
      <c r="C4228" s="101" t="s">
        <v>11526</v>
      </c>
      <c r="D4228" s="101" t="s">
        <v>139</v>
      </c>
      <c r="E4228" s="101" t="s">
        <v>185</v>
      </c>
      <c r="F4228" s="101" t="s">
        <v>119</v>
      </c>
      <c r="G4228" s="101" t="s">
        <v>11834</v>
      </c>
    </row>
    <row r="4229" spans="1:7">
      <c r="A4229" s="100">
        <v>4228</v>
      </c>
      <c r="B4229" s="101" t="s">
        <v>9027</v>
      </c>
      <c r="C4229" s="101" t="s">
        <v>9028</v>
      </c>
      <c r="D4229" s="101" t="s">
        <v>143</v>
      </c>
      <c r="E4229" s="101" t="s">
        <v>1138</v>
      </c>
      <c r="F4229" s="101" t="s">
        <v>119</v>
      </c>
      <c r="G4229" s="101" t="s">
        <v>10956</v>
      </c>
    </row>
    <row r="4230" spans="1:7">
      <c r="A4230" s="100">
        <v>4229</v>
      </c>
      <c r="B4230" s="101" t="s">
        <v>3825</v>
      </c>
      <c r="C4230" s="101" t="s">
        <v>3826</v>
      </c>
      <c r="D4230" s="101" t="s">
        <v>139</v>
      </c>
      <c r="E4230" s="101" t="s">
        <v>185</v>
      </c>
      <c r="F4230" s="101" t="s">
        <v>119</v>
      </c>
      <c r="G4230" s="101" t="s">
        <v>5848</v>
      </c>
    </row>
    <row r="4231" spans="1:7">
      <c r="A4231" s="100">
        <v>4230</v>
      </c>
      <c r="B4231" s="101" t="s">
        <v>3827</v>
      </c>
      <c r="C4231" s="101" t="s">
        <v>13215</v>
      </c>
      <c r="D4231" s="101" t="s">
        <v>139</v>
      </c>
      <c r="E4231" s="101" t="s">
        <v>185</v>
      </c>
      <c r="F4231" s="101" t="s">
        <v>119</v>
      </c>
      <c r="G4231" s="101" t="s">
        <v>5848</v>
      </c>
    </row>
    <row r="4232" spans="1:7">
      <c r="A4232" s="100">
        <v>4231</v>
      </c>
      <c r="B4232" s="101" t="s">
        <v>3828</v>
      </c>
      <c r="C4232" s="101" t="s">
        <v>3829</v>
      </c>
      <c r="D4232" s="101" t="s">
        <v>139</v>
      </c>
      <c r="E4232" s="101" t="s">
        <v>182</v>
      </c>
      <c r="F4232" s="101" t="s">
        <v>119</v>
      </c>
      <c r="G4232" s="101" t="s">
        <v>5848</v>
      </c>
    </row>
    <row r="4233" spans="1:7">
      <c r="A4233" s="100">
        <v>4232</v>
      </c>
      <c r="B4233" s="101" t="s">
        <v>3830</v>
      </c>
      <c r="C4233" s="101" t="s">
        <v>13216</v>
      </c>
      <c r="D4233" s="101" t="s">
        <v>139</v>
      </c>
      <c r="E4233" s="101" t="s">
        <v>185</v>
      </c>
      <c r="F4233" s="101" t="s">
        <v>119</v>
      </c>
      <c r="G4233" s="101" t="s">
        <v>5848</v>
      </c>
    </row>
    <row r="4234" spans="1:7">
      <c r="A4234" s="100">
        <v>4233</v>
      </c>
      <c r="B4234" s="101" t="s">
        <v>3831</v>
      </c>
      <c r="C4234" s="101" t="s">
        <v>3832</v>
      </c>
      <c r="D4234" s="101" t="s">
        <v>139</v>
      </c>
      <c r="E4234" s="101" t="s">
        <v>162</v>
      </c>
      <c r="F4234" s="101" t="s">
        <v>119</v>
      </c>
      <c r="G4234" s="101" t="s">
        <v>5848</v>
      </c>
    </row>
    <row r="4235" spans="1:7">
      <c r="A4235" s="100">
        <v>4234</v>
      </c>
      <c r="B4235" s="101" t="s">
        <v>11527</v>
      </c>
      <c r="C4235" s="101" t="s">
        <v>11528</v>
      </c>
      <c r="D4235" s="101" t="s">
        <v>139</v>
      </c>
      <c r="E4235" s="101" t="s">
        <v>185</v>
      </c>
      <c r="F4235" s="101" t="s">
        <v>119</v>
      </c>
      <c r="G4235" s="101" t="s">
        <v>11834</v>
      </c>
    </row>
    <row r="4236" spans="1:7">
      <c r="A4236" s="100">
        <v>4235</v>
      </c>
      <c r="B4236" s="101" t="s">
        <v>3833</v>
      </c>
      <c r="C4236" s="101" t="s">
        <v>13217</v>
      </c>
      <c r="D4236" s="101" t="s">
        <v>139</v>
      </c>
      <c r="E4236" s="101" t="s">
        <v>185</v>
      </c>
      <c r="F4236" s="101" t="s">
        <v>119</v>
      </c>
      <c r="G4236" s="101" t="s">
        <v>5848</v>
      </c>
    </row>
    <row r="4237" spans="1:7">
      <c r="A4237" s="100">
        <v>4236</v>
      </c>
      <c r="B4237" s="101" t="s">
        <v>3834</v>
      </c>
      <c r="C4237" s="101" t="s">
        <v>13218</v>
      </c>
      <c r="D4237" s="101" t="s">
        <v>139</v>
      </c>
      <c r="E4237" s="101" t="s">
        <v>185</v>
      </c>
      <c r="F4237" s="101" t="s">
        <v>119</v>
      </c>
      <c r="G4237" s="101" t="s">
        <v>5848</v>
      </c>
    </row>
    <row r="4238" spans="1:7">
      <c r="A4238" s="100">
        <v>4237</v>
      </c>
      <c r="B4238" s="101" t="s">
        <v>3835</v>
      </c>
      <c r="C4238" s="101" t="s">
        <v>3836</v>
      </c>
      <c r="D4238" s="101" t="s">
        <v>122</v>
      </c>
      <c r="E4238" s="101" t="s">
        <v>377</v>
      </c>
      <c r="F4238" s="101" t="s">
        <v>136</v>
      </c>
      <c r="G4238" s="101" t="s">
        <v>5848</v>
      </c>
    </row>
    <row r="4239" spans="1:7">
      <c r="A4239" s="100">
        <v>4238</v>
      </c>
      <c r="B4239" s="101" t="s">
        <v>13219</v>
      </c>
      <c r="C4239" s="101" t="s">
        <v>13220</v>
      </c>
      <c r="D4239" s="101" t="s">
        <v>139</v>
      </c>
      <c r="E4239" s="101" t="s">
        <v>140</v>
      </c>
      <c r="F4239" s="101" t="s">
        <v>188</v>
      </c>
      <c r="G4239" s="101" t="s">
        <v>5848</v>
      </c>
    </row>
    <row r="4240" spans="1:7">
      <c r="A4240" s="100">
        <v>4239</v>
      </c>
      <c r="B4240" s="101" t="s">
        <v>9029</v>
      </c>
      <c r="C4240" s="101" t="s">
        <v>9030</v>
      </c>
      <c r="D4240" s="101" t="s">
        <v>143</v>
      </c>
      <c r="E4240" s="101" t="s">
        <v>1091</v>
      </c>
      <c r="F4240" s="101" t="s">
        <v>119</v>
      </c>
      <c r="G4240" s="101" t="s">
        <v>10956</v>
      </c>
    </row>
    <row r="4241" spans="1:7">
      <c r="A4241" s="100">
        <v>4240</v>
      </c>
      <c r="B4241" s="101" t="s">
        <v>3837</v>
      </c>
      <c r="C4241" s="101" t="s">
        <v>3838</v>
      </c>
      <c r="D4241" s="101" t="s">
        <v>143</v>
      </c>
      <c r="E4241" s="101" t="s">
        <v>327</v>
      </c>
      <c r="F4241" s="101" t="s">
        <v>119</v>
      </c>
      <c r="G4241" s="101" t="s">
        <v>5848</v>
      </c>
    </row>
    <row r="4242" spans="1:7">
      <c r="A4242" s="100">
        <v>4241</v>
      </c>
      <c r="B4242" s="101" t="s">
        <v>9031</v>
      </c>
      <c r="C4242" s="101" t="s">
        <v>9032</v>
      </c>
      <c r="D4242" s="101" t="s">
        <v>122</v>
      </c>
      <c r="E4242" s="101" t="s">
        <v>293</v>
      </c>
      <c r="F4242" s="101" t="s">
        <v>188</v>
      </c>
      <c r="G4242" s="101" t="s">
        <v>10956</v>
      </c>
    </row>
    <row r="4243" spans="1:7">
      <c r="A4243" s="100">
        <v>4242</v>
      </c>
      <c r="B4243" s="101" t="s">
        <v>11529</v>
      </c>
      <c r="C4243" s="101" t="s">
        <v>11530</v>
      </c>
      <c r="D4243" s="101" t="s">
        <v>122</v>
      </c>
      <c r="E4243" s="101" t="s">
        <v>135</v>
      </c>
      <c r="F4243" s="101" t="s">
        <v>119</v>
      </c>
      <c r="G4243" s="101" t="s">
        <v>11834</v>
      </c>
    </row>
    <row r="4244" spans="1:7">
      <c r="A4244" s="100">
        <v>4243</v>
      </c>
      <c r="B4244" s="101" t="s">
        <v>9033</v>
      </c>
      <c r="C4244" s="101" t="s">
        <v>9034</v>
      </c>
      <c r="D4244" s="101" t="s">
        <v>117</v>
      </c>
      <c r="E4244" s="101" t="s">
        <v>448</v>
      </c>
      <c r="F4244" s="101" t="s">
        <v>119</v>
      </c>
      <c r="G4244" s="101" t="s">
        <v>10956</v>
      </c>
    </row>
    <row r="4245" spans="1:7">
      <c r="A4245" s="100">
        <v>4244</v>
      </c>
      <c r="B4245" s="101" t="s">
        <v>3839</v>
      </c>
      <c r="C4245" s="101" t="s">
        <v>13221</v>
      </c>
      <c r="D4245" s="101" t="s">
        <v>117</v>
      </c>
      <c r="E4245" s="101" t="s">
        <v>367</v>
      </c>
      <c r="F4245" s="101" t="s">
        <v>3840</v>
      </c>
      <c r="G4245" s="101" t="s">
        <v>5848</v>
      </c>
    </row>
    <row r="4246" spans="1:7">
      <c r="A4246" s="100">
        <v>4245</v>
      </c>
      <c r="B4246" s="101" t="s">
        <v>11531</v>
      </c>
      <c r="C4246" s="101" t="s">
        <v>11532</v>
      </c>
      <c r="D4246" s="101" t="s">
        <v>139</v>
      </c>
      <c r="E4246" s="101" t="s">
        <v>185</v>
      </c>
      <c r="F4246" s="101" t="s">
        <v>119</v>
      </c>
      <c r="G4246" s="101" t="s">
        <v>11834</v>
      </c>
    </row>
    <row r="4247" spans="1:7">
      <c r="A4247" s="100">
        <v>4246</v>
      </c>
      <c r="B4247" s="101" t="s">
        <v>9035</v>
      </c>
      <c r="C4247" s="101" t="s">
        <v>9036</v>
      </c>
      <c r="D4247" s="101" t="s">
        <v>126</v>
      </c>
      <c r="E4247" s="101" t="s">
        <v>1205</v>
      </c>
      <c r="F4247" s="101" t="s">
        <v>119</v>
      </c>
      <c r="G4247" s="101" t="s">
        <v>10956</v>
      </c>
    </row>
    <row r="4248" spans="1:7">
      <c r="A4248" s="100">
        <v>4247</v>
      </c>
      <c r="B4248" s="101" t="s">
        <v>13222</v>
      </c>
      <c r="C4248" s="101" t="s">
        <v>13223</v>
      </c>
      <c r="D4248" s="101" t="s">
        <v>122</v>
      </c>
      <c r="E4248" s="101" t="s">
        <v>123</v>
      </c>
      <c r="F4248" s="101" t="s">
        <v>119</v>
      </c>
      <c r="G4248" s="101" t="s">
        <v>5848</v>
      </c>
    </row>
    <row r="4249" spans="1:7">
      <c r="A4249" s="100">
        <v>4248</v>
      </c>
      <c r="B4249" s="101" t="s">
        <v>13224</v>
      </c>
      <c r="C4249" s="101" t="s">
        <v>13225</v>
      </c>
      <c r="D4249" s="101" t="s">
        <v>139</v>
      </c>
      <c r="E4249" s="101" t="s">
        <v>227</v>
      </c>
      <c r="F4249" s="101" t="s">
        <v>119</v>
      </c>
      <c r="G4249" s="101" t="s">
        <v>5848</v>
      </c>
    </row>
    <row r="4250" spans="1:7">
      <c r="A4250" s="100">
        <v>4249</v>
      </c>
      <c r="B4250" s="101" t="s">
        <v>3841</v>
      </c>
      <c r="C4250" s="101" t="s">
        <v>13226</v>
      </c>
      <c r="D4250" s="101" t="s">
        <v>122</v>
      </c>
      <c r="E4250" s="101" t="s">
        <v>377</v>
      </c>
      <c r="F4250" s="101" t="s">
        <v>119</v>
      </c>
      <c r="G4250" s="101" t="s">
        <v>5848</v>
      </c>
    </row>
    <row r="4251" spans="1:7">
      <c r="A4251" s="100">
        <v>4250</v>
      </c>
      <c r="B4251" s="101" t="s">
        <v>9037</v>
      </c>
      <c r="C4251" s="101" t="s">
        <v>9038</v>
      </c>
      <c r="D4251" s="101" t="s">
        <v>126</v>
      </c>
      <c r="E4251" s="101" t="s">
        <v>200</v>
      </c>
      <c r="F4251" s="101" t="s">
        <v>119</v>
      </c>
      <c r="G4251" s="101" t="s">
        <v>10956</v>
      </c>
    </row>
    <row r="4252" spans="1:7">
      <c r="A4252" s="100">
        <v>4251</v>
      </c>
      <c r="B4252" s="101" t="s">
        <v>9039</v>
      </c>
      <c r="C4252" s="101" t="s">
        <v>9040</v>
      </c>
      <c r="D4252" s="101" t="s">
        <v>139</v>
      </c>
      <c r="E4252" s="101" t="s">
        <v>826</v>
      </c>
      <c r="F4252" s="101" t="s">
        <v>119</v>
      </c>
      <c r="G4252" s="101" t="s">
        <v>10956</v>
      </c>
    </row>
    <row r="4253" spans="1:7">
      <c r="A4253" s="100">
        <v>4252</v>
      </c>
      <c r="B4253" s="101" t="s">
        <v>13227</v>
      </c>
      <c r="C4253" s="101" t="s">
        <v>9040</v>
      </c>
      <c r="D4253" s="101" t="s">
        <v>139</v>
      </c>
      <c r="E4253" s="101" t="s">
        <v>826</v>
      </c>
      <c r="F4253" s="101" t="s">
        <v>119</v>
      </c>
      <c r="G4253" s="101" t="s">
        <v>10956</v>
      </c>
    </row>
    <row r="4254" spans="1:7">
      <c r="A4254" s="100">
        <v>4253</v>
      </c>
      <c r="B4254" s="101" t="s">
        <v>9041</v>
      </c>
      <c r="C4254" s="101" t="s">
        <v>9042</v>
      </c>
      <c r="D4254" s="101" t="s">
        <v>117</v>
      </c>
      <c r="E4254" s="101" t="s">
        <v>3458</v>
      </c>
      <c r="F4254" s="101" t="s">
        <v>119</v>
      </c>
      <c r="G4254" s="101" t="s">
        <v>10956</v>
      </c>
    </row>
    <row r="4255" spans="1:7">
      <c r="A4255" s="100">
        <v>4254</v>
      </c>
      <c r="B4255" s="101" t="s">
        <v>3842</v>
      </c>
      <c r="C4255" s="101" t="s">
        <v>3843</v>
      </c>
      <c r="D4255" s="101" t="s">
        <v>151</v>
      </c>
      <c r="E4255" s="101" t="s">
        <v>456</v>
      </c>
      <c r="F4255" s="101" t="s">
        <v>119</v>
      </c>
      <c r="G4255" s="101" t="s">
        <v>5848</v>
      </c>
    </row>
    <row r="4256" spans="1:7">
      <c r="A4256" s="100">
        <v>4255</v>
      </c>
      <c r="B4256" s="101" t="s">
        <v>9043</v>
      </c>
      <c r="C4256" s="101" t="s">
        <v>9044</v>
      </c>
      <c r="D4256" s="101" t="s">
        <v>139</v>
      </c>
      <c r="E4256" s="101" t="s">
        <v>1020</v>
      </c>
      <c r="F4256" s="101" t="s">
        <v>119</v>
      </c>
      <c r="G4256" s="101" t="s">
        <v>10956</v>
      </c>
    </row>
    <row r="4257" spans="1:7">
      <c r="A4257" s="100">
        <v>4256</v>
      </c>
      <c r="B4257" s="101" t="s">
        <v>3844</v>
      </c>
      <c r="C4257" s="101" t="s">
        <v>13228</v>
      </c>
      <c r="D4257" s="101" t="s">
        <v>139</v>
      </c>
      <c r="E4257" s="101" t="s">
        <v>185</v>
      </c>
      <c r="F4257" s="101" t="s">
        <v>119</v>
      </c>
      <c r="G4257" s="101" t="s">
        <v>5848</v>
      </c>
    </row>
    <row r="4258" spans="1:7">
      <c r="A4258" s="100">
        <v>4257</v>
      </c>
      <c r="B4258" s="101" t="s">
        <v>3845</v>
      </c>
      <c r="C4258" s="101" t="s">
        <v>3846</v>
      </c>
      <c r="D4258" s="101" t="s">
        <v>126</v>
      </c>
      <c r="E4258" s="101" t="s">
        <v>1350</v>
      </c>
      <c r="F4258" s="101" t="s">
        <v>188</v>
      </c>
      <c r="G4258" s="101" t="s">
        <v>5848</v>
      </c>
    </row>
    <row r="4259" spans="1:7">
      <c r="A4259" s="100">
        <v>4258</v>
      </c>
      <c r="B4259" s="101" t="s">
        <v>3847</v>
      </c>
      <c r="C4259" s="101" t="s">
        <v>13229</v>
      </c>
      <c r="D4259" s="101" t="s">
        <v>139</v>
      </c>
      <c r="E4259" s="101" t="s">
        <v>185</v>
      </c>
      <c r="F4259" s="101" t="s">
        <v>119</v>
      </c>
      <c r="G4259" s="101" t="s">
        <v>5848</v>
      </c>
    </row>
    <row r="4260" spans="1:7">
      <c r="A4260" s="100">
        <v>4259</v>
      </c>
      <c r="B4260" s="101" t="s">
        <v>11533</v>
      </c>
      <c r="C4260" s="101" t="s">
        <v>11534</v>
      </c>
      <c r="D4260" s="101" t="s">
        <v>139</v>
      </c>
      <c r="E4260" s="101" t="s">
        <v>185</v>
      </c>
      <c r="F4260" s="101" t="s">
        <v>119</v>
      </c>
      <c r="G4260" s="101" t="s">
        <v>11834</v>
      </c>
    </row>
    <row r="4261" spans="1:7">
      <c r="A4261" s="100">
        <v>4260</v>
      </c>
      <c r="B4261" s="101" t="s">
        <v>3848</v>
      </c>
      <c r="C4261" s="101" t="s">
        <v>13230</v>
      </c>
      <c r="D4261" s="101" t="s">
        <v>139</v>
      </c>
      <c r="E4261" s="101" t="s">
        <v>185</v>
      </c>
      <c r="F4261" s="101" t="s">
        <v>119</v>
      </c>
      <c r="G4261" s="101" t="s">
        <v>5848</v>
      </c>
    </row>
    <row r="4262" spans="1:7">
      <c r="A4262" s="100">
        <v>4261</v>
      </c>
      <c r="B4262" s="101" t="s">
        <v>3849</v>
      </c>
      <c r="C4262" s="101" t="s">
        <v>3850</v>
      </c>
      <c r="D4262" s="101" t="s">
        <v>151</v>
      </c>
      <c r="E4262" s="101" t="s">
        <v>3294</v>
      </c>
      <c r="F4262" s="101" t="s">
        <v>119</v>
      </c>
      <c r="G4262" s="101" t="s">
        <v>5848</v>
      </c>
    </row>
    <row r="4263" spans="1:7">
      <c r="A4263" s="100">
        <v>4262</v>
      </c>
      <c r="B4263" s="101" t="s">
        <v>3851</v>
      </c>
      <c r="C4263" s="101" t="s">
        <v>13231</v>
      </c>
      <c r="D4263" s="101" t="s">
        <v>139</v>
      </c>
      <c r="E4263" s="101" t="s">
        <v>185</v>
      </c>
      <c r="F4263" s="101" t="s">
        <v>119</v>
      </c>
      <c r="G4263" s="101" t="s">
        <v>5848</v>
      </c>
    </row>
    <row r="4264" spans="1:7">
      <c r="A4264" s="100">
        <v>4263</v>
      </c>
      <c r="B4264" s="101" t="s">
        <v>3852</v>
      </c>
      <c r="C4264" s="101" t="s">
        <v>3853</v>
      </c>
      <c r="D4264" s="101" t="s">
        <v>143</v>
      </c>
      <c r="E4264" s="101" t="s">
        <v>586</v>
      </c>
      <c r="F4264" s="101" t="s">
        <v>119</v>
      </c>
      <c r="G4264" s="101" t="s">
        <v>5848</v>
      </c>
    </row>
    <row r="4265" spans="1:7">
      <c r="A4265" s="100">
        <v>4264</v>
      </c>
      <c r="B4265" s="101" t="s">
        <v>3854</v>
      </c>
      <c r="C4265" s="101" t="s">
        <v>13232</v>
      </c>
      <c r="D4265" s="101" t="s">
        <v>139</v>
      </c>
      <c r="E4265" s="101" t="s">
        <v>185</v>
      </c>
      <c r="F4265" s="101" t="s">
        <v>119</v>
      </c>
      <c r="G4265" s="101" t="s">
        <v>5848</v>
      </c>
    </row>
    <row r="4266" spans="1:7">
      <c r="A4266" s="100">
        <v>4265</v>
      </c>
      <c r="B4266" s="101" t="s">
        <v>9045</v>
      </c>
      <c r="C4266" s="101" t="s">
        <v>9046</v>
      </c>
      <c r="D4266" s="101" t="s">
        <v>165</v>
      </c>
      <c r="E4266" s="101" t="s">
        <v>417</v>
      </c>
      <c r="F4266" s="101" t="s">
        <v>119</v>
      </c>
      <c r="G4266" s="101" t="s">
        <v>10956</v>
      </c>
    </row>
    <row r="4267" spans="1:7">
      <c r="A4267" s="100">
        <v>4266</v>
      </c>
      <c r="B4267" s="101" t="s">
        <v>3855</v>
      </c>
      <c r="C4267" s="101" t="s">
        <v>13233</v>
      </c>
      <c r="D4267" s="101" t="s">
        <v>139</v>
      </c>
      <c r="E4267" s="101" t="s">
        <v>185</v>
      </c>
      <c r="F4267" s="101" t="s">
        <v>119</v>
      </c>
      <c r="G4267" s="101" t="s">
        <v>5848</v>
      </c>
    </row>
    <row r="4268" spans="1:7">
      <c r="A4268" s="100">
        <v>4267</v>
      </c>
      <c r="B4268" s="101" t="s">
        <v>3856</v>
      </c>
      <c r="C4268" s="101" t="s">
        <v>3857</v>
      </c>
      <c r="D4268" s="101" t="s">
        <v>139</v>
      </c>
      <c r="E4268" s="101" t="s">
        <v>185</v>
      </c>
      <c r="F4268" s="101" t="s">
        <v>119</v>
      </c>
      <c r="G4268" s="101" t="s">
        <v>5848</v>
      </c>
    </row>
    <row r="4269" spans="1:7">
      <c r="A4269" s="100">
        <v>4268</v>
      </c>
      <c r="B4269" s="101" t="s">
        <v>3858</v>
      </c>
      <c r="C4269" s="101" t="s">
        <v>3859</v>
      </c>
      <c r="D4269" s="101" t="s">
        <v>139</v>
      </c>
      <c r="E4269" s="101" t="s">
        <v>185</v>
      </c>
      <c r="F4269" s="101" t="s">
        <v>119</v>
      </c>
      <c r="G4269" s="101" t="s">
        <v>5848</v>
      </c>
    </row>
    <row r="4270" spans="1:7">
      <c r="A4270" s="100">
        <v>4269</v>
      </c>
      <c r="B4270" s="101" t="s">
        <v>3860</v>
      </c>
      <c r="C4270" s="101" t="s">
        <v>3861</v>
      </c>
      <c r="D4270" s="101" t="s">
        <v>139</v>
      </c>
      <c r="E4270" s="101" t="s">
        <v>185</v>
      </c>
      <c r="F4270" s="101" t="s">
        <v>119</v>
      </c>
      <c r="G4270" s="101" t="s">
        <v>5848</v>
      </c>
    </row>
    <row r="4271" spans="1:7">
      <c r="A4271" s="100">
        <v>4270</v>
      </c>
      <c r="B4271" s="101" t="s">
        <v>3862</v>
      </c>
      <c r="C4271" s="101" t="s">
        <v>13234</v>
      </c>
      <c r="D4271" s="101" t="s">
        <v>139</v>
      </c>
      <c r="E4271" s="101" t="s">
        <v>185</v>
      </c>
      <c r="F4271" s="101" t="s">
        <v>119</v>
      </c>
      <c r="G4271" s="101" t="s">
        <v>5848</v>
      </c>
    </row>
    <row r="4272" spans="1:7">
      <c r="A4272" s="100">
        <v>4271</v>
      </c>
      <c r="B4272" s="101" t="s">
        <v>3863</v>
      </c>
      <c r="C4272" s="101" t="s">
        <v>13235</v>
      </c>
      <c r="D4272" s="101" t="s">
        <v>139</v>
      </c>
      <c r="E4272" s="101" t="s">
        <v>185</v>
      </c>
      <c r="F4272" s="101" t="s">
        <v>119</v>
      </c>
      <c r="G4272" s="101" t="s">
        <v>5848</v>
      </c>
    </row>
    <row r="4273" spans="1:7">
      <c r="A4273" s="100">
        <v>4272</v>
      </c>
      <c r="B4273" s="101" t="s">
        <v>3864</v>
      </c>
      <c r="C4273" s="101" t="s">
        <v>13236</v>
      </c>
      <c r="D4273" s="101" t="s">
        <v>139</v>
      </c>
      <c r="E4273" s="101" t="s">
        <v>185</v>
      </c>
      <c r="F4273" s="101" t="s">
        <v>119</v>
      </c>
      <c r="G4273" s="101" t="s">
        <v>5848</v>
      </c>
    </row>
    <row r="4274" spans="1:7">
      <c r="A4274" s="100">
        <v>4273</v>
      </c>
      <c r="B4274" s="101" t="s">
        <v>3865</v>
      </c>
      <c r="C4274" s="101" t="s">
        <v>13237</v>
      </c>
      <c r="D4274" s="101" t="s">
        <v>139</v>
      </c>
      <c r="E4274" s="101" t="s">
        <v>185</v>
      </c>
      <c r="F4274" s="101" t="s">
        <v>119</v>
      </c>
      <c r="G4274" s="101" t="s">
        <v>5848</v>
      </c>
    </row>
    <row r="4275" spans="1:7">
      <c r="A4275" s="100">
        <v>4274</v>
      </c>
      <c r="B4275" s="101" t="s">
        <v>3866</v>
      </c>
      <c r="C4275" s="101" t="s">
        <v>13238</v>
      </c>
      <c r="D4275" s="101" t="s">
        <v>139</v>
      </c>
      <c r="E4275" s="101" t="s">
        <v>185</v>
      </c>
      <c r="F4275" s="101" t="s">
        <v>119</v>
      </c>
      <c r="G4275" s="101" t="s">
        <v>5848</v>
      </c>
    </row>
    <row r="4276" spans="1:7">
      <c r="A4276" s="100">
        <v>4275</v>
      </c>
      <c r="B4276" s="101" t="s">
        <v>3867</v>
      </c>
      <c r="C4276" s="101" t="s">
        <v>3868</v>
      </c>
      <c r="D4276" s="101" t="s">
        <v>139</v>
      </c>
      <c r="E4276" s="101" t="s">
        <v>185</v>
      </c>
      <c r="F4276" s="101" t="s">
        <v>119</v>
      </c>
      <c r="G4276" s="101" t="s">
        <v>5848</v>
      </c>
    </row>
    <row r="4277" spans="1:7">
      <c r="A4277" s="100">
        <v>4276</v>
      </c>
      <c r="B4277" s="101" t="s">
        <v>3869</v>
      </c>
      <c r="C4277" s="101" t="s">
        <v>13239</v>
      </c>
      <c r="D4277" s="101" t="s">
        <v>139</v>
      </c>
      <c r="E4277" s="101" t="s">
        <v>185</v>
      </c>
      <c r="F4277" s="101" t="s">
        <v>119</v>
      </c>
      <c r="G4277" s="101" t="s">
        <v>5848</v>
      </c>
    </row>
    <row r="4278" spans="1:7">
      <c r="A4278" s="100">
        <v>4277</v>
      </c>
      <c r="B4278" s="101" t="s">
        <v>3870</v>
      </c>
      <c r="C4278" s="101" t="s">
        <v>13240</v>
      </c>
      <c r="D4278" s="101" t="s">
        <v>139</v>
      </c>
      <c r="E4278" s="101" t="s">
        <v>185</v>
      </c>
      <c r="F4278" s="101" t="s">
        <v>119</v>
      </c>
      <c r="G4278" s="101" t="s">
        <v>5848</v>
      </c>
    </row>
    <row r="4279" spans="1:7">
      <c r="A4279" s="100">
        <v>4278</v>
      </c>
      <c r="B4279" s="101" t="s">
        <v>3871</v>
      </c>
      <c r="C4279" s="101" t="s">
        <v>3872</v>
      </c>
      <c r="D4279" s="101" t="s">
        <v>122</v>
      </c>
      <c r="E4279" s="101" t="s">
        <v>377</v>
      </c>
      <c r="F4279" s="101" t="s">
        <v>119</v>
      </c>
      <c r="G4279" s="101" t="s">
        <v>5848</v>
      </c>
    </row>
    <row r="4280" spans="1:7">
      <c r="A4280" s="100">
        <v>4279</v>
      </c>
      <c r="B4280" s="101" t="s">
        <v>11535</v>
      </c>
      <c r="C4280" s="101" t="s">
        <v>11536</v>
      </c>
      <c r="D4280" s="101" t="s">
        <v>139</v>
      </c>
      <c r="E4280" s="101" t="s">
        <v>185</v>
      </c>
      <c r="F4280" s="101" t="s">
        <v>119</v>
      </c>
      <c r="G4280" s="101" t="s">
        <v>11834</v>
      </c>
    </row>
    <row r="4281" spans="1:7">
      <c r="A4281" s="100">
        <v>4280</v>
      </c>
      <c r="B4281" s="101" t="s">
        <v>9047</v>
      </c>
      <c r="C4281" s="101" t="s">
        <v>9048</v>
      </c>
      <c r="D4281" s="101" t="s">
        <v>126</v>
      </c>
      <c r="E4281" s="101" t="s">
        <v>459</v>
      </c>
      <c r="F4281" s="101" t="s">
        <v>119</v>
      </c>
      <c r="G4281" s="101" t="s">
        <v>10956</v>
      </c>
    </row>
    <row r="4282" spans="1:7">
      <c r="A4282" s="100">
        <v>4281</v>
      </c>
      <c r="B4282" s="101" t="s">
        <v>3873</v>
      </c>
      <c r="C4282" s="101" t="s">
        <v>3874</v>
      </c>
      <c r="D4282" s="101" t="s">
        <v>139</v>
      </c>
      <c r="E4282" s="101" t="s">
        <v>690</v>
      </c>
      <c r="F4282" s="101" t="s">
        <v>119</v>
      </c>
      <c r="G4282" s="101" t="s">
        <v>5848</v>
      </c>
    </row>
    <row r="4283" spans="1:7">
      <c r="A4283" s="100">
        <v>4282</v>
      </c>
      <c r="B4283" s="101" t="s">
        <v>3875</v>
      </c>
      <c r="C4283" s="101" t="s">
        <v>3876</v>
      </c>
      <c r="D4283" s="101" t="s">
        <v>234</v>
      </c>
      <c r="E4283" s="101" t="s">
        <v>248</v>
      </c>
      <c r="F4283" s="101" t="s">
        <v>119</v>
      </c>
      <c r="G4283" s="101" t="s">
        <v>5848</v>
      </c>
    </row>
    <row r="4284" spans="1:7">
      <c r="A4284" s="100">
        <v>4283</v>
      </c>
      <c r="B4284" s="101" t="s">
        <v>9049</v>
      </c>
      <c r="C4284" s="101" t="s">
        <v>9050</v>
      </c>
      <c r="D4284" s="101" t="s">
        <v>126</v>
      </c>
      <c r="E4284" s="101" t="s">
        <v>701</v>
      </c>
      <c r="F4284" s="101" t="s">
        <v>119</v>
      </c>
      <c r="G4284" s="101" t="s">
        <v>5848</v>
      </c>
    </row>
    <row r="4285" spans="1:7">
      <c r="A4285" s="100">
        <v>4284</v>
      </c>
      <c r="B4285" s="101" t="s">
        <v>9051</v>
      </c>
      <c r="C4285" s="101" t="s">
        <v>9052</v>
      </c>
      <c r="D4285" s="101" t="s">
        <v>139</v>
      </c>
      <c r="E4285" s="101" t="s">
        <v>826</v>
      </c>
      <c r="F4285" s="101" t="s">
        <v>119</v>
      </c>
      <c r="G4285" s="101" t="s">
        <v>10956</v>
      </c>
    </row>
    <row r="4286" spans="1:7">
      <c r="A4286" s="100">
        <v>4285</v>
      </c>
      <c r="B4286" s="101" t="s">
        <v>11537</v>
      </c>
      <c r="C4286" s="101" t="s">
        <v>13241</v>
      </c>
      <c r="D4286" s="101" t="s">
        <v>139</v>
      </c>
      <c r="E4286" s="101" t="s">
        <v>185</v>
      </c>
      <c r="F4286" s="101" t="s">
        <v>119</v>
      </c>
      <c r="G4286" s="101" t="s">
        <v>11834</v>
      </c>
    </row>
    <row r="4287" spans="1:7">
      <c r="A4287" s="100">
        <v>4286</v>
      </c>
      <c r="B4287" s="101" t="s">
        <v>11538</v>
      </c>
      <c r="C4287" s="101" t="s">
        <v>11539</v>
      </c>
      <c r="D4287" s="101" t="s">
        <v>139</v>
      </c>
      <c r="E4287" s="101" t="s">
        <v>273</v>
      </c>
      <c r="F4287" s="101" t="s">
        <v>119</v>
      </c>
      <c r="G4287" s="101" t="s">
        <v>11834</v>
      </c>
    </row>
    <row r="4288" spans="1:7">
      <c r="A4288" s="100">
        <v>4287</v>
      </c>
      <c r="B4288" s="101" t="s">
        <v>3877</v>
      </c>
      <c r="C4288" s="101" t="s">
        <v>3878</v>
      </c>
      <c r="D4288" s="101" t="s">
        <v>122</v>
      </c>
      <c r="E4288" s="101" t="s">
        <v>191</v>
      </c>
      <c r="F4288" s="101" t="s">
        <v>119</v>
      </c>
      <c r="G4288" s="101" t="s">
        <v>5848</v>
      </c>
    </row>
    <row r="4289" spans="1:7">
      <c r="A4289" s="100">
        <v>4288</v>
      </c>
      <c r="B4289" s="101" t="s">
        <v>3879</v>
      </c>
      <c r="C4289" s="101" t="s">
        <v>3880</v>
      </c>
      <c r="D4289" s="101" t="s">
        <v>139</v>
      </c>
      <c r="E4289" s="101" t="s">
        <v>354</v>
      </c>
      <c r="F4289" s="101" t="s">
        <v>119</v>
      </c>
      <c r="G4289" s="101" t="s">
        <v>5848</v>
      </c>
    </row>
    <row r="4290" spans="1:7">
      <c r="A4290" s="100">
        <v>4289</v>
      </c>
      <c r="B4290" s="101" t="s">
        <v>3881</v>
      </c>
      <c r="C4290" s="101" t="s">
        <v>3882</v>
      </c>
      <c r="D4290" s="101" t="s">
        <v>122</v>
      </c>
      <c r="E4290" s="101" t="s">
        <v>451</v>
      </c>
      <c r="F4290" s="101" t="s">
        <v>119</v>
      </c>
      <c r="G4290" s="101" t="s">
        <v>5848</v>
      </c>
    </row>
    <row r="4291" spans="1:7">
      <c r="A4291" s="100">
        <v>4290</v>
      </c>
      <c r="B4291" s="101" t="s">
        <v>9053</v>
      </c>
      <c r="C4291" s="101" t="s">
        <v>13242</v>
      </c>
      <c r="D4291" s="101" t="s">
        <v>151</v>
      </c>
      <c r="E4291" s="101" t="s">
        <v>1397</v>
      </c>
      <c r="F4291" s="101" t="s">
        <v>503</v>
      </c>
      <c r="G4291" s="101" t="s">
        <v>10956</v>
      </c>
    </row>
    <row r="4292" spans="1:7">
      <c r="A4292" s="100">
        <v>4291</v>
      </c>
      <c r="B4292" s="101" t="s">
        <v>3883</v>
      </c>
      <c r="C4292" s="101" t="s">
        <v>3884</v>
      </c>
      <c r="D4292" s="101" t="s">
        <v>126</v>
      </c>
      <c r="E4292" s="101" t="s">
        <v>813</v>
      </c>
      <c r="F4292" s="101" t="s">
        <v>119</v>
      </c>
      <c r="G4292" s="101" t="s">
        <v>5848</v>
      </c>
    </row>
    <row r="4293" spans="1:7">
      <c r="A4293" s="100">
        <v>4292</v>
      </c>
      <c r="B4293" s="101" t="s">
        <v>9054</v>
      </c>
      <c r="C4293" s="101" t="s">
        <v>9055</v>
      </c>
      <c r="D4293" s="101" t="s">
        <v>139</v>
      </c>
      <c r="E4293" s="101" t="s">
        <v>181</v>
      </c>
      <c r="F4293" s="101" t="s">
        <v>119</v>
      </c>
      <c r="G4293" s="101" t="s">
        <v>10956</v>
      </c>
    </row>
    <row r="4294" spans="1:7">
      <c r="A4294" s="100">
        <v>4293</v>
      </c>
      <c r="B4294" s="101" t="s">
        <v>9056</v>
      </c>
      <c r="C4294" s="101" t="s">
        <v>9057</v>
      </c>
      <c r="D4294" s="101" t="s">
        <v>139</v>
      </c>
      <c r="E4294" s="101" t="s">
        <v>996</v>
      </c>
      <c r="F4294" s="101" t="s">
        <v>119</v>
      </c>
      <c r="G4294" s="101" t="s">
        <v>10956</v>
      </c>
    </row>
    <row r="4295" spans="1:7">
      <c r="A4295" s="100">
        <v>4294</v>
      </c>
      <c r="B4295" s="101" t="s">
        <v>3885</v>
      </c>
      <c r="C4295" s="101" t="s">
        <v>3886</v>
      </c>
      <c r="D4295" s="101" t="s">
        <v>122</v>
      </c>
      <c r="E4295" s="101" t="s">
        <v>451</v>
      </c>
      <c r="F4295" s="101" t="s">
        <v>119</v>
      </c>
      <c r="G4295" s="101" t="s">
        <v>5848</v>
      </c>
    </row>
    <row r="4296" spans="1:7">
      <c r="A4296" s="100">
        <v>4295</v>
      </c>
      <c r="B4296" s="101" t="s">
        <v>9058</v>
      </c>
      <c r="C4296" s="101" t="s">
        <v>9059</v>
      </c>
      <c r="D4296" s="101" t="s">
        <v>117</v>
      </c>
      <c r="E4296" s="101" t="s">
        <v>1277</v>
      </c>
      <c r="F4296" s="101" t="s">
        <v>119</v>
      </c>
      <c r="G4296" s="101" t="s">
        <v>10956</v>
      </c>
    </row>
    <row r="4297" spans="1:7">
      <c r="A4297" s="100">
        <v>4296</v>
      </c>
      <c r="B4297" s="101" t="s">
        <v>3887</v>
      </c>
      <c r="C4297" s="101" t="s">
        <v>3888</v>
      </c>
      <c r="D4297" s="101" t="s">
        <v>139</v>
      </c>
      <c r="E4297" s="101" t="s">
        <v>185</v>
      </c>
      <c r="F4297" s="101" t="s">
        <v>119</v>
      </c>
      <c r="G4297" s="101" t="s">
        <v>5848</v>
      </c>
    </row>
    <row r="4298" spans="1:7">
      <c r="A4298" s="100">
        <v>4297</v>
      </c>
      <c r="B4298" s="101" t="s">
        <v>3889</v>
      </c>
      <c r="C4298" s="101" t="s">
        <v>3890</v>
      </c>
      <c r="D4298" s="101" t="s">
        <v>117</v>
      </c>
      <c r="E4298" s="101" t="s">
        <v>214</v>
      </c>
      <c r="F4298" s="101" t="s">
        <v>119</v>
      </c>
      <c r="G4298" s="101" t="s">
        <v>5848</v>
      </c>
    </row>
    <row r="4299" spans="1:7">
      <c r="A4299" s="100">
        <v>4298</v>
      </c>
      <c r="B4299" s="101" t="s">
        <v>9060</v>
      </c>
      <c r="C4299" s="101" t="s">
        <v>9061</v>
      </c>
      <c r="D4299" s="101" t="s">
        <v>165</v>
      </c>
      <c r="E4299" s="101" t="s">
        <v>194</v>
      </c>
      <c r="F4299" s="101" t="s">
        <v>119</v>
      </c>
      <c r="G4299" s="101" t="s">
        <v>10956</v>
      </c>
    </row>
    <row r="4300" spans="1:7">
      <c r="A4300" s="100">
        <v>4299</v>
      </c>
      <c r="B4300" s="101" t="s">
        <v>3891</v>
      </c>
      <c r="C4300" s="101" t="s">
        <v>3892</v>
      </c>
      <c r="D4300" s="101" t="s">
        <v>117</v>
      </c>
      <c r="E4300" s="101" t="s">
        <v>172</v>
      </c>
      <c r="F4300" s="101" t="s">
        <v>119</v>
      </c>
      <c r="G4300" s="101" t="s">
        <v>5848</v>
      </c>
    </row>
    <row r="4301" spans="1:7">
      <c r="A4301" s="100">
        <v>4300</v>
      </c>
      <c r="B4301" s="101" t="s">
        <v>9062</v>
      </c>
      <c r="C4301" s="101" t="s">
        <v>9063</v>
      </c>
      <c r="D4301" s="101" t="s">
        <v>126</v>
      </c>
      <c r="E4301" s="101" t="s">
        <v>645</v>
      </c>
      <c r="F4301" s="101" t="s">
        <v>119</v>
      </c>
      <c r="G4301" s="101" t="s">
        <v>10956</v>
      </c>
    </row>
    <row r="4302" spans="1:7">
      <c r="A4302" s="100">
        <v>4301</v>
      </c>
      <c r="B4302" s="101" t="s">
        <v>3893</v>
      </c>
      <c r="C4302" s="101" t="s">
        <v>3894</v>
      </c>
      <c r="D4302" s="101" t="s">
        <v>234</v>
      </c>
      <c r="E4302" s="101" t="s">
        <v>248</v>
      </c>
      <c r="F4302" s="101" t="s">
        <v>119</v>
      </c>
      <c r="G4302" s="101" t="s">
        <v>5848</v>
      </c>
    </row>
    <row r="4303" spans="1:7">
      <c r="A4303" s="100">
        <v>4302</v>
      </c>
      <c r="B4303" s="101" t="s">
        <v>9064</v>
      </c>
      <c r="C4303" s="101" t="s">
        <v>9065</v>
      </c>
      <c r="D4303" s="101" t="s">
        <v>117</v>
      </c>
      <c r="E4303" s="101" t="s">
        <v>205</v>
      </c>
      <c r="F4303" s="101" t="s">
        <v>881</v>
      </c>
      <c r="G4303" s="101" t="s">
        <v>10956</v>
      </c>
    </row>
    <row r="4304" spans="1:7">
      <c r="A4304" s="100">
        <v>4303</v>
      </c>
      <c r="B4304" s="101" t="s">
        <v>11540</v>
      </c>
      <c r="C4304" s="101" t="s">
        <v>11541</v>
      </c>
      <c r="D4304" s="101" t="s">
        <v>122</v>
      </c>
      <c r="E4304" s="101" t="s">
        <v>175</v>
      </c>
      <c r="F4304" s="101" t="s">
        <v>136</v>
      </c>
      <c r="G4304" s="101" t="s">
        <v>11834</v>
      </c>
    </row>
    <row r="4305" spans="1:7">
      <c r="A4305" s="100">
        <v>4304</v>
      </c>
      <c r="B4305" s="101" t="s">
        <v>9066</v>
      </c>
      <c r="C4305" s="101" t="s">
        <v>9067</v>
      </c>
      <c r="D4305" s="101" t="s">
        <v>117</v>
      </c>
      <c r="E4305" s="101" t="s">
        <v>448</v>
      </c>
      <c r="F4305" s="101" t="s">
        <v>119</v>
      </c>
      <c r="G4305" s="101" t="s">
        <v>10956</v>
      </c>
    </row>
    <row r="4306" spans="1:7">
      <c r="A4306" s="100">
        <v>4305</v>
      </c>
      <c r="B4306" s="101" t="s">
        <v>9068</v>
      </c>
      <c r="C4306" s="101" t="s">
        <v>9069</v>
      </c>
      <c r="D4306" s="101" t="s">
        <v>117</v>
      </c>
      <c r="E4306" s="101" t="s">
        <v>1181</v>
      </c>
      <c r="F4306" s="101" t="s">
        <v>119</v>
      </c>
      <c r="G4306" s="101" t="s">
        <v>10956</v>
      </c>
    </row>
    <row r="4307" spans="1:7">
      <c r="A4307" s="100">
        <v>4306</v>
      </c>
      <c r="B4307" s="101" t="s">
        <v>3895</v>
      </c>
      <c r="C4307" s="101" t="s">
        <v>3896</v>
      </c>
      <c r="D4307" s="101" t="s">
        <v>139</v>
      </c>
      <c r="E4307" s="101" t="s">
        <v>185</v>
      </c>
      <c r="F4307" s="101" t="s">
        <v>119</v>
      </c>
      <c r="G4307" s="101" t="s">
        <v>5848</v>
      </c>
    </row>
    <row r="4308" spans="1:7">
      <c r="A4308" s="100">
        <v>4307</v>
      </c>
      <c r="B4308" s="101" t="s">
        <v>9070</v>
      </c>
      <c r="C4308" s="101" t="s">
        <v>9071</v>
      </c>
      <c r="D4308" s="101" t="s">
        <v>117</v>
      </c>
      <c r="E4308" s="101" t="s">
        <v>1341</v>
      </c>
      <c r="F4308" s="101" t="s">
        <v>119</v>
      </c>
      <c r="G4308" s="101" t="s">
        <v>10956</v>
      </c>
    </row>
    <row r="4309" spans="1:7">
      <c r="A4309" s="100">
        <v>4308</v>
      </c>
      <c r="B4309" s="101" t="s">
        <v>3897</v>
      </c>
      <c r="C4309" s="101" t="s">
        <v>3898</v>
      </c>
      <c r="D4309" s="101" t="s">
        <v>117</v>
      </c>
      <c r="E4309" s="101" t="s">
        <v>448</v>
      </c>
      <c r="F4309" s="101" t="s">
        <v>188</v>
      </c>
      <c r="G4309" s="101" t="s">
        <v>5848</v>
      </c>
    </row>
    <row r="4310" spans="1:7">
      <c r="A4310" s="100">
        <v>4309</v>
      </c>
      <c r="B4310" s="101" t="s">
        <v>9072</v>
      </c>
      <c r="C4310" s="101" t="s">
        <v>9073</v>
      </c>
      <c r="D4310" s="101" t="s">
        <v>117</v>
      </c>
      <c r="E4310" s="101" t="s">
        <v>2355</v>
      </c>
      <c r="F4310" s="101" t="s">
        <v>188</v>
      </c>
      <c r="G4310" s="101" t="s">
        <v>10956</v>
      </c>
    </row>
    <row r="4311" spans="1:7">
      <c r="A4311" s="100">
        <v>4310</v>
      </c>
      <c r="B4311" s="101" t="s">
        <v>9074</v>
      </c>
      <c r="C4311" s="101" t="s">
        <v>9075</v>
      </c>
      <c r="D4311" s="101" t="s">
        <v>117</v>
      </c>
      <c r="E4311" s="101" t="s">
        <v>367</v>
      </c>
      <c r="F4311" s="101" t="s">
        <v>119</v>
      </c>
      <c r="G4311" s="101" t="s">
        <v>10956</v>
      </c>
    </row>
    <row r="4312" spans="1:7">
      <c r="A4312" s="100">
        <v>4311</v>
      </c>
      <c r="B4312" s="101" t="s">
        <v>9076</v>
      </c>
      <c r="C4312" s="101" t="s">
        <v>9077</v>
      </c>
      <c r="D4312" s="101" t="s">
        <v>151</v>
      </c>
      <c r="E4312" s="101" t="s">
        <v>511</v>
      </c>
      <c r="F4312" s="101" t="s">
        <v>119</v>
      </c>
      <c r="G4312" s="101" t="s">
        <v>10956</v>
      </c>
    </row>
    <row r="4313" spans="1:7">
      <c r="A4313" s="100">
        <v>4312</v>
      </c>
      <c r="B4313" s="101" t="s">
        <v>3899</v>
      </c>
      <c r="C4313" s="101" t="s">
        <v>3900</v>
      </c>
      <c r="D4313" s="101" t="s">
        <v>117</v>
      </c>
      <c r="E4313" s="101" t="s">
        <v>864</v>
      </c>
      <c r="F4313" s="101" t="s">
        <v>687</v>
      </c>
      <c r="G4313" s="101" t="s">
        <v>5848</v>
      </c>
    </row>
    <row r="4314" spans="1:7">
      <c r="A4314" s="100">
        <v>4313</v>
      </c>
      <c r="B4314" s="101" t="s">
        <v>9078</v>
      </c>
      <c r="C4314" s="101" t="s">
        <v>9079</v>
      </c>
      <c r="D4314" s="101" t="s">
        <v>117</v>
      </c>
      <c r="E4314" s="101" t="s">
        <v>398</v>
      </c>
      <c r="F4314" s="101" t="s">
        <v>119</v>
      </c>
      <c r="G4314" s="101" t="s">
        <v>10956</v>
      </c>
    </row>
    <row r="4315" spans="1:7">
      <c r="A4315" s="100">
        <v>4314</v>
      </c>
      <c r="B4315" s="101" t="s">
        <v>11542</v>
      </c>
      <c r="C4315" s="101" t="s">
        <v>11543</v>
      </c>
      <c r="D4315" s="101" t="s">
        <v>126</v>
      </c>
      <c r="E4315" s="101" t="s">
        <v>780</v>
      </c>
      <c r="F4315" s="101" t="s">
        <v>119</v>
      </c>
      <c r="G4315" s="101" t="s">
        <v>11834</v>
      </c>
    </row>
    <row r="4316" spans="1:7">
      <c r="A4316" s="100">
        <v>4315</v>
      </c>
      <c r="B4316" s="101" t="s">
        <v>9080</v>
      </c>
      <c r="C4316" s="101" t="s">
        <v>9081</v>
      </c>
      <c r="D4316" s="101" t="s">
        <v>126</v>
      </c>
      <c r="E4316" s="101" t="s">
        <v>1823</v>
      </c>
      <c r="F4316" s="101" t="s">
        <v>119</v>
      </c>
      <c r="G4316" s="101" t="s">
        <v>10956</v>
      </c>
    </row>
    <row r="4317" spans="1:7">
      <c r="A4317" s="100">
        <v>4316</v>
      </c>
      <c r="B4317" s="101" t="s">
        <v>9082</v>
      </c>
      <c r="C4317" s="101" t="s">
        <v>9083</v>
      </c>
      <c r="D4317" s="101" t="s">
        <v>139</v>
      </c>
      <c r="E4317" s="101" t="s">
        <v>996</v>
      </c>
      <c r="F4317" s="101" t="s">
        <v>119</v>
      </c>
      <c r="G4317" s="101" t="s">
        <v>10956</v>
      </c>
    </row>
    <row r="4318" spans="1:7">
      <c r="A4318" s="100">
        <v>4317</v>
      </c>
      <c r="B4318" s="101" t="s">
        <v>9084</v>
      </c>
      <c r="C4318" s="101" t="s">
        <v>9085</v>
      </c>
      <c r="D4318" s="101" t="s">
        <v>126</v>
      </c>
      <c r="E4318" s="101" t="s">
        <v>459</v>
      </c>
      <c r="F4318" s="101" t="s">
        <v>119</v>
      </c>
      <c r="G4318" s="101" t="s">
        <v>10956</v>
      </c>
    </row>
    <row r="4319" spans="1:7">
      <c r="A4319" s="100">
        <v>4318</v>
      </c>
      <c r="B4319" s="101" t="s">
        <v>13243</v>
      </c>
      <c r="C4319" s="101" t="s">
        <v>13244</v>
      </c>
      <c r="D4319" s="101" t="s">
        <v>126</v>
      </c>
      <c r="E4319" s="101" t="s">
        <v>159</v>
      </c>
      <c r="F4319" s="101" t="s">
        <v>119</v>
      </c>
      <c r="G4319" s="101" t="s">
        <v>10956</v>
      </c>
    </row>
    <row r="4320" spans="1:7">
      <c r="A4320" s="100">
        <v>4319</v>
      </c>
      <c r="B4320" s="101" t="s">
        <v>3901</v>
      </c>
      <c r="C4320" s="101" t="s">
        <v>3902</v>
      </c>
      <c r="D4320" s="101" t="s">
        <v>117</v>
      </c>
      <c r="E4320" s="101" t="s">
        <v>864</v>
      </c>
      <c r="F4320" s="101" t="s">
        <v>503</v>
      </c>
      <c r="G4320" s="101" t="s">
        <v>5848</v>
      </c>
    </row>
    <row r="4321" spans="1:7">
      <c r="A4321" s="100">
        <v>4320</v>
      </c>
      <c r="B4321" s="101" t="s">
        <v>9086</v>
      </c>
      <c r="C4321" s="101" t="s">
        <v>13245</v>
      </c>
      <c r="D4321" s="101" t="s">
        <v>117</v>
      </c>
      <c r="E4321" s="101" t="s">
        <v>1277</v>
      </c>
      <c r="F4321" s="101" t="s">
        <v>119</v>
      </c>
      <c r="G4321" s="101" t="s">
        <v>10956</v>
      </c>
    </row>
    <row r="4322" spans="1:7">
      <c r="A4322" s="100">
        <v>4321</v>
      </c>
      <c r="B4322" s="101" t="s">
        <v>3903</v>
      </c>
      <c r="C4322" s="101" t="s">
        <v>3904</v>
      </c>
      <c r="D4322" s="101" t="s">
        <v>139</v>
      </c>
      <c r="E4322" s="101" t="s">
        <v>185</v>
      </c>
      <c r="F4322" s="101" t="s">
        <v>119</v>
      </c>
      <c r="G4322" s="101" t="s">
        <v>5848</v>
      </c>
    </row>
    <row r="4323" spans="1:7">
      <c r="A4323" s="100">
        <v>4322</v>
      </c>
      <c r="B4323" s="101" t="s">
        <v>3905</v>
      </c>
      <c r="C4323" s="101" t="s">
        <v>3906</v>
      </c>
      <c r="D4323" s="101" t="s">
        <v>151</v>
      </c>
      <c r="E4323" s="101" t="s">
        <v>571</v>
      </c>
      <c r="F4323" s="101" t="s">
        <v>1695</v>
      </c>
      <c r="G4323" s="101" t="s">
        <v>5848</v>
      </c>
    </row>
    <row r="4324" spans="1:7">
      <c r="A4324" s="100">
        <v>4323</v>
      </c>
      <c r="B4324" s="101" t="s">
        <v>3907</v>
      </c>
      <c r="C4324" s="101" t="s">
        <v>3908</v>
      </c>
      <c r="D4324" s="101" t="s">
        <v>234</v>
      </c>
      <c r="E4324" s="101" t="s">
        <v>235</v>
      </c>
      <c r="F4324" s="101" t="s">
        <v>119</v>
      </c>
      <c r="G4324" s="101" t="s">
        <v>5848</v>
      </c>
    </row>
    <row r="4325" spans="1:7">
      <c r="A4325" s="100">
        <v>4324</v>
      </c>
      <c r="B4325" s="101" t="s">
        <v>9087</v>
      </c>
      <c r="C4325" s="101" t="s">
        <v>9088</v>
      </c>
      <c r="D4325" s="101" t="s">
        <v>117</v>
      </c>
      <c r="E4325" s="101" t="s">
        <v>1277</v>
      </c>
      <c r="F4325" s="101" t="s">
        <v>119</v>
      </c>
      <c r="G4325" s="101" t="s">
        <v>10956</v>
      </c>
    </row>
    <row r="4326" spans="1:7">
      <c r="A4326" s="100">
        <v>4325</v>
      </c>
      <c r="B4326" s="101" t="s">
        <v>3909</v>
      </c>
      <c r="C4326" s="101" t="s">
        <v>13246</v>
      </c>
      <c r="D4326" s="101" t="s">
        <v>139</v>
      </c>
      <c r="E4326" s="101" t="s">
        <v>185</v>
      </c>
      <c r="F4326" s="101" t="s">
        <v>119</v>
      </c>
      <c r="G4326" s="101" t="s">
        <v>5848</v>
      </c>
    </row>
    <row r="4327" spans="1:7">
      <c r="A4327" s="100">
        <v>4326</v>
      </c>
      <c r="B4327" s="101" t="s">
        <v>9089</v>
      </c>
      <c r="C4327" s="101" t="s">
        <v>9090</v>
      </c>
      <c r="D4327" s="101" t="s">
        <v>139</v>
      </c>
      <c r="E4327" s="101" t="s">
        <v>227</v>
      </c>
      <c r="F4327" s="101" t="s">
        <v>119</v>
      </c>
      <c r="G4327" s="101" t="s">
        <v>10956</v>
      </c>
    </row>
    <row r="4328" spans="1:7">
      <c r="A4328" s="100">
        <v>4327</v>
      </c>
      <c r="B4328" s="101" t="s">
        <v>3910</v>
      </c>
      <c r="C4328" s="101" t="s">
        <v>3911</v>
      </c>
      <c r="D4328" s="101" t="s">
        <v>122</v>
      </c>
      <c r="E4328" s="101" t="s">
        <v>347</v>
      </c>
      <c r="F4328" s="101" t="s">
        <v>119</v>
      </c>
      <c r="G4328" s="101" t="s">
        <v>5848</v>
      </c>
    </row>
    <row r="4329" spans="1:7">
      <c r="A4329" s="100">
        <v>4328</v>
      </c>
      <c r="B4329" s="101" t="s">
        <v>9091</v>
      </c>
      <c r="C4329" s="101" t="s">
        <v>9092</v>
      </c>
      <c r="D4329" s="101" t="s">
        <v>126</v>
      </c>
      <c r="E4329" s="101" t="s">
        <v>481</v>
      </c>
      <c r="F4329" s="101" t="s">
        <v>119</v>
      </c>
      <c r="G4329" s="101" t="s">
        <v>10956</v>
      </c>
    </row>
    <row r="4330" spans="1:7">
      <c r="A4330" s="100">
        <v>4329</v>
      </c>
      <c r="B4330" s="101" t="s">
        <v>11544</v>
      </c>
      <c r="C4330" s="101" t="s">
        <v>11545</v>
      </c>
      <c r="D4330" s="101" t="s">
        <v>139</v>
      </c>
      <c r="E4330" s="101" t="s">
        <v>185</v>
      </c>
      <c r="F4330" s="101" t="s">
        <v>119</v>
      </c>
      <c r="G4330" s="101" t="s">
        <v>11834</v>
      </c>
    </row>
    <row r="4331" spans="1:7">
      <c r="A4331" s="100">
        <v>4330</v>
      </c>
      <c r="B4331" s="101" t="s">
        <v>3912</v>
      </c>
      <c r="C4331" s="101" t="s">
        <v>13247</v>
      </c>
      <c r="D4331" s="101" t="s">
        <v>139</v>
      </c>
      <c r="E4331" s="101" t="s">
        <v>185</v>
      </c>
      <c r="F4331" s="101" t="s">
        <v>119</v>
      </c>
      <c r="G4331" s="101" t="s">
        <v>5848</v>
      </c>
    </row>
    <row r="4332" spans="1:7">
      <c r="A4332" s="100">
        <v>4331</v>
      </c>
      <c r="B4332" s="101" t="s">
        <v>3913</v>
      </c>
      <c r="C4332" s="101" t="s">
        <v>13248</v>
      </c>
      <c r="D4332" s="101" t="s">
        <v>139</v>
      </c>
      <c r="E4332" s="101" t="s">
        <v>185</v>
      </c>
      <c r="F4332" s="101" t="s">
        <v>119</v>
      </c>
      <c r="G4332" s="101" t="s">
        <v>5848</v>
      </c>
    </row>
    <row r="4333" spans="1:7">
      <c r="A4333" s="100">
        <v>4332</v>
      </c>
      <c r="B4333" s="101" t="s">
        <v>3914</v>
      </c>
      <c r="C4333" s="101" t="s">
        <v>13249</v>
      </c>
      <c r="D4333" s="101" t="s">
        <v>139</v>
      </c>
      <c r="E4333" s="101" t="s">
        <v>185</v>
      </c>
      <c r="F4333" s="101" t="s">
        <v>119</v>
      </c>
      <c r="G4333" s="101" t="s">
        <v>5848</v>
      </c>
    </row>
    <row r="4334" spans="1:7">
      <c r="A4334" s="100">
        <v>4333</v>
      </c>
      <c r="B4334" s="101" t="s">
        <v>9093</v>
      </c>
      <c r="C4334" s="101" t="s">
        <v>9094</v>
      </c>
      <c r="D4334" s="101" t="s">
        <v>165</v>
      </c>
      <c r="E4334" s="101" t="s">
        <v>194</v>
      </c>
      <c r="F4334" s="101" t="s">
        <v>119</v>
      </c>
      <c r="G4334" s="101" t="s">
        <v>10956</v>
      </c>
    </row>
    <row r="4335" spans="1:7">
      <c r="A4335" s="100">
        <v>4334</v>
      </c>
      <c r="B4335" s="101" t="s">
        <v>3915</v>
      </c>
      <c r="C4335" s="101" t="s">
        <v>3916</v>
      </c>
      <c r="D4335" s="101" t="s">
        <v>151</v>
      </c>
      <c r="E4335" s="101" t="s">
        <v>208</v>
      </c>
      <c r="F4335" s="101" t="s">
        <v>119</v>
      </c>
      <c r="G4335" s="101" t="s">
        <v>5848</v>
      </c>
    </row>
    <row r="4336" spans="1:7">
      <c r="A4336" s="100">
        <v>4335</v>
      </c>
      <c r="B4336" s="101" t="s">
        <v>9095</v>
      </c>
      <c r="C4336" s="101" t="s">
        <v>9096</v>
      </c>
      <c r="D4336" s="101" t="s">
        <v>165</v>
      </c>
      <c r="E4336" s="101" t="s">
        <v>2567</v>
      </c>
      <c r="F4336" s="101" t="s">
        <v>119</v>
      </c>
      <c r="G4336" s="101" t="s">
        <v>10956</v>
      </c>
    </row>
    <row r="4337" spans="1:7">
      <c r="A4337" s="100">
        <v>4336</v>
      </c>
      <c r="B4337" s="101" t="s">
        <v>3917</v>
      </c>
      <c r="C4337" s="101" t="s">
        <v>13250</v>
      </c>
      <c r="D4337" s="101" t="s">
        <v>139</v>
      </c>
      <c r="E4337" s="101" t="s">
        <v>185</v>
      </c>
      <c r="F4337" s="101" t="s">
        <v>119</v>
      </c>
      <c r="G4337" s="101" t="s">
        <v>5848</v>
      </c>
    </row>
    <row r="4338" spans="1:7">
      <c r="A4338" s="100">
        <v>4337</v>
      </c>
      <c r="B4338" s="101" t="s">
        <v>9097</v>
      </c>
      <c r="C4338" s="101" t="s">
        <v>9098</v>
      </c>
      <c r="D4338" s="101" t="s">
        <v>165</v>
      </c>
      <c r="E4338" s="101" t="s">
        <v>194</v>
      </c>
      <c r="F4338" s="101" t="s">
        <v>119</v>
      </c>
      <c r="G4338" s="101" t="s">
        <v>10956</v>
      </c>
    </row>
    <row r="4339" spans="1:7">
      <c r="A4339" s="100">
        <v>4338</v>
      </c>
      <c r="B4339" s="101" t="s">
        <v>9099</v>
      </c>
      <c r="C4339" s="101" t="s">
        <v>9100</v>
      </c>
      <c r="D4339" s="101" t="s">
        <v>165</v>
      </c>
      <c r="E4339" s="101" t="s">
        <v>417</v>
      </c>
      <c r="F4339" s="101" t="s">
        <v>119</v>
      </c>
      <c r="G4339" s="101" t="s">
        <v>10956</v>
      </c>
    </row>
    <row r="4340" spans="1:7">
      <c r="A4340" s="100">
        <v>4339</v>
      </c>
      <c r="B4340" s="101" t="s">
        <v>3918</v>
      </c>
      <c r="C4340" s="101" t="s">
        <v>13251</v>
      </c>
      <c r="D4340" s="101" t="s">
        <v>139</v>
      </c>
      <c r="E4340" s="101" t="s">
        <v>185</v>
      </c>
      <c r="F4340" s="101" t="s">
        <v>119</v>
      </c>
      <c r="G4340" s="101" t="s">
        <v>5848</v>
      </c>
    </row>
    <row r="4341" spans="1:7">
      <c r="A4341" s="100">
        <v>4340</v>
      </c>
      <c r="B4341" s="101" t="s">
        <v>9101</v>
      </c>
      <c r="C4341" s="101" t="s">
        <v>9102</v>
      </c>
      <c r="D4341" s="101" t="s">
        <v>117</v>
      </c>
      <c r="E4341" s="101" t="s">
        <v>3337</v>
      </c>
      <c r="F4341" s="101" t="s">
        <v>119</v>
      </c>
      <c r="G4341" s="101" t="s">
        <v>10956</v>
      </c>
    </row>
    <row r="4342" spans="1:7">
      <c r="A4342" s="100">
        <v>4341</v>
      </c>
      <c r="B4342" s="101" t="s">
        <v>3919</v>
      </c>
      <c r="C4342" s="101" t="s">
        <v>3920</v>
      </c>
      <c r="D4342" s="101" t="s">
        <v>234</v>
      </c>
      <c r="E4342" s="101" t="s">
        <v>235</v>
      </c>
      <c r="F4342" s="101" t="s">
        <v>119</v>
      </c>
      <c r="G4342" s="101" t="s">
        <v>5848</v>
      </c>
    </row>
    <row r="4343" spans="1:7">
      <c r="A4343" s="100">
        <v>4342</v>
      </c>
      <c r="B4343" s="101" t="s">
        <v>9103</v>
      </c>
      <c r="C4343" s="101" t="s">
        <v>9104</v>
      </c>
      <c r="D4343" s="101" t="s">
        <v>117</v>
      </c>
      <c r="E4343" s="101" t="s">
        <v>3337</v>
      </c>
      <c r="F4343" s="101" t="s">
        <v>119</v>
      </c>
      <c r="G4343" s="101" t="s">
        <v>10956</v>
      </c>
    </row>
    <row r="4344" spans="1:7">
      <c r="A4344" s="100">
        <v>4343</v>
      </c>
      <c r="B4344" s="101" t="s">
        <v>11546</v>
      </c>
      <c r="C4344" s="101" t="s">
        <v>11547</v>
      </c>
      <c r="D4344" s="101" t="s">
        <v>139</v>
      </c>
      <c r="E4344" s="101" t="s">
        <v>185</v>
      </c>
      <c r="F4344" s="101" t="s">
        <v>119</v>
      </c>
      <c r="G4344" s="101" t="s">
        <v>11834</v>
      </c>
    </row>
    <row r="4345" spans="1:7">
      <c r="A4345" s="100">
        <v>4344</v>
      </c>
      <c r="B4345" s="101" t="s">
        <v>9105</v>
      </c>
      <c r="C4345" s="101" t="s">
        <v>9106</v>
      </c>
      <c r="D4345" s="101" t="s">
        <v>165</v>
      </c>
      <c r="E4345" s="101" t="s">
        <v>166</v>
      </c>
      <c r="F4345" s="101" t="s">
        <v>544</v>
      </c>
      <c r="G4345" s="101" t="s">
        <v>10956</v>
      </c>
    </row>
    <row r="4346" spans="1:7">
      <c r="A4346" s="100">
        <v>4345</v>
      </c>
      <c r="B4346" s="101" t="s">
        <v>11548</v>
      </c>
      <c r="C4346" s="101" t="s">
        <v>11549</v>
      </c>
      <c r="D4346" s="101" t="s">
        <v>139</v>
      </c>
      <c r="E4346" s="101" t="s">
        <v>185</v>
      </c>
      <c r="F4346" s="101" t="s">
        <v>119</v>
      </c>
      <c r="G4346" s="101" t="s">
        <v>11834</v>
      </c>
    </row>
    <row r="4347" spans="1:7">
      <c r="A4347" s="100">
        <v>4346</v>
      </c>
      <c r="B4347" s="101" t="s">
        <v>9107</v>
      </c>
      <c r="C4347" s="101" t="s">
        <v>9108</v>
      </c>
      <c r="D4347" s="101" t="s">
        <v>117</v>
      </c>
      <c r="E4347" s="101" t="s">
        <v>499</v>
      </c>
      <c r="F4347" s="101" t="s">
        <v>119</v>
      </c>
      <c r="G4347" s="101" t="s">
        <v>10956</v>
      </c>
    </row>
    <row r="4348" spans="1:7">
      <c r="A4348" s="100">
        <v>4347</v>
      </c>
      <c r="B4348" s="101" t="s">
        <v>9109</v>
      </c>
      <c r="C4348" s="101" t="s">
        <v>9110</v>
      </c>
      <c r="D4348" s="101" t="s">
        <v>143</v>
      </c>
      <c r="E4348" s="101" t="s">
        <v>433</v>
      </c>
      <c r="F4348" s="101" t="s">
        <v>881</v>
      </c>
      <c r="G4348" s="101" t="s">
        <v>10956</v>
      </c>
    </row>
    <row r="4349" spans="1:7">
      <c r="A4349" s="100">
        <v>4348</v>
      </c>
      <c r="B4349" s="101" t="s">
        <v>3921</v>
      </c>
      <c r="C4349" s="101" t="s">
        <v>13252</v>
      </c>
      <c r="D4349" s="101" t="s">
        <v>139</v>
      </c>
      <c r="E4349" s="101" t="s">
        <v>185</v>
      </c>
      <c r="F4349" s="101" t="s">
        <v>119</v>
      </c>
      <c r="G4349" s="101" t="s">
        <v>5848</v>
      </c>
    </row>
    <row r="4350" spans="1:7">
      <c r="A4350" s="100">
        <v>4349</v>
      </c>
      <c r="B4350" s="101" t="s">
        <v>3922</v>
      </c>
      <c r="C4350" s="101" t="s">
        <v>3923</v>
      </c>
      <c r="D4350" s="101" t="s">
        <v>165</v>
      </c>
      <c r="E4350" s="101" t="s">
        <v>285</v>
      </c>
      <c r="F4350" s="101" t="s">
        <v>3924</v>
      </c>
      <c r="G4350" s="101" t="s">
        <v>5848</v>
      </c>
    </row>
    <row r="4351" spans="1:7">
      <c r="A4351" s="100">
        <v>4350</v>
      </c>
      <c r="B4351" s="101" t="s">
        <v>3925</v>
      </c>
      <c r="C4351" s="101" t="s">
        <v>3926</v>
      </c>
      <c r="D4351" s="101" t="s">
        <v>143</v>
      </c>
      <c r="E4351" s="101" t="s">
        <v>728</v>
      </c>
      <c r="F4351" s="101" t="s">
        <v>119</v>
      </c>
      <c r="G4351" s="101" t="s">
        <v>5848</v>
      </c>
    </row>
    <row r="4352" spans="1:7">
      <c r="A4352" s="100">
        <v>4351</v>
      </c>
      <c r="B4352" s="101" t="s">
        <v>3927</v>
      </c>
      <c r="C4352" s="101" t="s">
        <v>3928</v>
      </c>
      <c r="D4352" s="101" t="s">
        <v>165</v>
      </c>
      <c r="E4352" s="101" t="s">
        <v>166</v>
      </c>
      <c r="F4352" s="101" t="s">
        <v>145</v>
      </c>
      <c r="G4352" s="101" t="s">
        <v>5848</v>
      </c>
    </row>
    <row r="4353" spans="1:7">
      <c r="A4353" s="100">
        <v>4352</v>
      </c>
      <c r="B4353" s="101" t="s">
        <v>9111</v>
      </c>
      <c r="C4353" s="101" t="s">
        <v>9112</v>
      </c>
      <c r="D4353" s="101" t="s">
        <v>139</v>
      </c>
      <c r="E4353" s="101" t="s">
        <v>258</v>
      </c>
      <c r="F4353" s="101" t="s">
        <v>119</v>
      </c>
      <c r="G4353" s="101" t="s">
        <v>10956</v>
      </c>
    </row>
    <row r="4354" spans="1:7">
      <c r="A4354" s="100">
        <v>4353</v>
      </c>
      <c r="B4354" s="101" t="s">
        <v>9113</v>
      </c>
      <c r="C4354" s="101" t="s">
        <v>9114</v>
      </c>
      <c r="D4354" s="101" t="s">
        <v>117</v>
      </c>
      <c r="E4354" s="101" t="s">
        <v>172</v>
      </c>
      <c r="F4354" s="101" t="s">
        <v>119</v>
      </c>
      <c r="G4354" s="101" t="s">
        <v>10956</v>
      </c>
    </row>
    <row r="4355" spans="1:7">
      <c r="A4355" s="100">
        <v>4354</v>
      </c>
      <c r="B4355" s="101" t="s">
        <v>11550</v>
      </c>
      <c r="C4355" s="101" t="s">
        <v>11551</v>
      </c>
      <c r="D4355" s="101" t="s">
        <v>139</v>
      </c>
      <c r="E4355" s="101" t="s">
        <v>185</v>
      </c>
      <c r="F4355" s="101" t="s">
        <v>119</v>
      </c>
      <c r="G4355" s="101" t="s">
        <v>11834</v>
      </c>
    </row>
    <row r="4356" spans="1:7">
      <c r="A4356" s="100">
        <v>4355</v>
      </c>
      <c r="B4356" s="101" t="s">
        <v>11552</v>
      </c>
      <c r="C4356" s="101" t="s">
        <v>11553</v>
      </c>
      <c r="D4356" s="101" t="s">
        <v>139</v>
      </c>
      <c r="E4356" s="101" t="s">
        <v>185</v>
      </c>
      <c r="F4356" s="101" t="s">
        <v>119</v>
      </c>
      <c r="G4356" s="101" t="s">
        <v>11834</v>
      </c>
    </row>
    <row r="4357" spans="1:7">
      <c r="A4357" s="100">
        <v>4356</v>
      </c>
      <c r="B4357" s="101" t="s">
        <v>13253</v>
      </c>
      <c r="C4357" s="101" t="s">
        <v>13254</v>
      </c>
      <c r="D4357" s="101" t="s">
        <v>139</v>
      </c>
      <c r="E4357" s="101" t="s">
        <v>258</v>
      </c>
      <c r="F4357" s="101" t="s">
        <v>119</v>
      </c>
      <c r="G4357" s="101" t="s">
        <v>10956</v>
      </c>
    </row>
    <row r="4358" spans="1:7">
      <c r="A4358" s="100">
        <v>4357</v>
      </c>
      <c r="B4358" s="101" t="s">
        <v>11554</v>
      </c>
      <c r="C4358" s="101" t="s">
        <v>11555</v>
      </c>
      <c r="D4358" s="101" t="s">
        <v>151</v>
      </c>
      <c r="E4358" s="101" t="s">
        <v>706</v>
      </c>
      <c r="F4358" s="101" t="s">
        <v>188</v>
      </c>
      <c r="G4358" s="101" t="s">
        <v>11834</v>
      </c>
    </row>
    <row r="4359" spans="1:7">
      <c r="A4359" s="100">
        <v>4358</v>
      </c>
      <c r="B4359" s="101" t="s">
        <v>3929</v>
      </c>
      <c r="C4359" s="101" t="s">
        <v>3930</v>
      </c>
      <c r="D4359" s="101" t="s">
        <v>234</v>
      </c>
      <c r="E4359" s="101" t="s">
        <v>235</v>
      </c>
      <c r="F4359" s="101" t="s">
        <v>119</v>
      </c>
      <c r="G4359" s="101" t="s">
        <v>5848</v>
      </c>
    </row>
    <row r="4360" spans="1:7">
      <c r="A4360" s="100">
        <v>4359</v>
      </c>
      <c r="B4360" s="101" t="s">
        <v>11556</v>
      </c>
      <c r="C4360" s="101" t="s">
        <v>11557</v>
      </c>
      <c r="D4360" s="101" t="s">
        <v>139</v>
      </c>
      <c r="E4360" s="101" t="s">
        <v>185</v>
      </c>
      <c r="F4360" s="101" t="s">
        <v>119</v>
      </c>
      <c r="G4360" s="101" t="s">
        <v>11834</v>
      </c>
    </row>
    <row r="4361" spans="1:7">
      <c r="A4361" s="100">
        <v>4360</v>
      </c>
      <c r="B4361" s="101" t="s">
        <v>9115</v>
      </c>
      <c r="C4361" s="101" t="s">
        <v>9116</v>
      </c>
      <c r="D4361" s="101" t="s">
        <v>139</v>
      </c>
      <c r="E4361" s="101" t="s">
        <v>1020</v>
      </c>
      <c r="F4361" s="101" t="s">
        <v>119</v>
      </c>
      <c r="G4361" s="101" t="s">
        <v>10956</v>
      </c>
    </row>
    <row r="4362" spans="1:7">
      <c r="A4362" s="100">
        <v>4361</v>
      </c>
      <c r="B4362" s="101" t="s">
        <v>11558</v>
      </c>
      <c r="C4362" s="101" t="s">
        <v>11559</v>
      </c>
      <c r="D4362" s="101" t="s">
        <v>139</v>
      </c>
      <c r="E4362" s="101" t="s">
        <v>185</v>
      </c>
      <c r="F4362" s="101" t="s">
        <v>119</v>
      </c>
      <c r="G4362" s="101" t="s">
        <v>11834</v>
      </c>
    </row>
    <row r="4363" spans="1:7">
      <c r="A4363" s="100">
        <v>4362</v>
      </c>
      <c r="B4363" s="101" t="s">
        <v>9117</v>
      </c>
      <c r="C4363" s="101" t="s">
        <v>9118</v>
      </c>
      <c r="D4363" s="101" t="s">
        <v>117</v>
      </c>
      <c r="E4363" s="101" t="s">
        <v>3067</v>
      </c>
      <c r="F4363" s="101" t="s">
        <v>119</v>
      </c>
      <c r="G4363" s="101" t="s">
        <v>10956</v>
      </c>
    </row>
    <row r="4364" spans="1:7">
      <c r="A4364" s="100">
        <v>4363</v>
      </c>
      <c r="B4364" s="101" t="s">
        <v>3931</v>
      </c>
      <c r="C4364" s="101" t="s">
        <v>3932</v>
      </c>
      <c r="D4364" s="101" t="s">
        <v>151</v>
      </c>
      <c r="E4364" s="101" t="s">
        <v>789</v>
      </c>
      <c r="F4364" s="101" t="s">
        <v>119</v>
      </c>
      <c r="G4364" s="101" t="s">
        <v>5848</v>
      </c>
    </row>
    <row r="4365" spans="1:7">
      <c r="A4365" s="100">
        <v>4364</v>
      </c>
      <c r="B4365" s="101" t="s">
        <v>9119</v>
      </c>
      <c r="C4365" s="101" t="s">
        <v>9120</v>
      </c>
      <c r="D4365" s="101" t="s">
        <v>139</v>
      </c>
      <c r="E4365" s="101" t="s">
        <v>237</v>
      </c>
      <c r="F4365" s="101" t="s">
        <v>119</v>
      </c>
      <c r="G4365" s="101" t="s">
        <v>10956</v>
      </c>
    </row>
    <row r="4366" spans="1:7">
      <c r="A4366" s="100">
        <v>4365</v>
      </c>
      <c r="B4366" s="101" t="s">
        <v>3933</v>
      </c>
      <c r="C4366" s="101" t="s">
        <v>13255</v>
      </c>
      <c r="D4366" s="101" t="s">
        <v>234</v>
      </c>
      <c r="E4366" s="101" t="s">
        <v>280</v>
      </c>
      <c r="F4366" s="101" t="s">
        <v>119</v>
      </c>
      <c r="G4366" s="101" t="s">
        <v>5848</v>
      </c>
    </row>
    <row r="4367" spans="1:7">
      <c r="A4367" s="100">
        <v>4366</v>
      </c>
      <c r="B4367" s="101" t="s">
        <v>9121</v>
      </c>
      <c r="C4367" s="101" t="s">
        <v>9122</v>
      </c>
      <c r="D4367" s="101" t="s">
        <v>122</v>
      </c>
      <c r="E4367" s="101" t="s">
        <v>347</v>
      </c>
      <c r="F4367" s="101" t="s">
        <v>119</v>
      </c>
      <c r="G4367" s="101" t="s">
        <v>10956</v>
      </c>
    </row>
    <row r="4368" spans="1:7">
      <c r="A4368" s="100">
        <v>4367</v>
      </c>
      <c r="B4368" s="101" t="s">
        <v>9123</v>
      </c>
      <c r="C4368" s="101" t="s">
        <v>9124</v>
      </c>
      <c r="D4368" s="101" t="s">
        <v>126</v>
      </c>
      <c r="E4368" s="101" t="s">
        <v>1526</v>
      </c>
      <c r="F4368" s="101" t="s">
        <v>119</v>
      </c>
      <c r="G4368" s="101" t="s">
        <v>10956</v>
      </c>
    </row>
    <row r="4369" spans="1:7">
      <c r="A4369" s="100">
        <v>4368</v>
      </c>
      <c r="B4369" s="101" t="s">
        <v>3934</v>
      </c>
      <c r="C4369" s="101" t="s">
        <v>3935</v>
      </c>
      <c r="D4369" s="101" t="s">
        <v>126</v>
      </c>
      <c r="E4369" s="101" t="s">
        <v>245</v>
      </c>
      <c r="F4369" s="101" t="s">
        <v>119</v>
      </c>
      <c r="G4369" s="101" t="s">
        <v>5848</v>
      </c>
    </row>
    <row r="4370" spans="1:7">
      <c r="A4370" s="100">
        <v>4369</v>
      </c>
      <c r="B4370" s="101" t="s">
        <v>3936</v>
      </c>
      <c r="C4370" s="101" t="s">
        <v>3937</v>
      </c>
      <c r="D4370" s="101" t="s">
        <v>143</v>
      </c>
      <c r="E4370" s="101" t="s">
        <v>204</v>
      </c>
      <c r="F4370" s="101" t="s">
        <v>119</v>
      </c>
      <c r="G4370" s="101" t="s">
        <v>5848</v>
      </c>
    </row>
    <row r="4371" spans="1:7">
      <c r="A4371" s="100">
        <v>4370</v>
      </c>
      <c r="B4371" s="101" t="s">
        <v>3938</v>
      </c>
      <c r="C4371" s="101" t="s">
        <v>13256</v>
      </c>
      <c r="D4371" s="101" t="s">
        <v>139</v>
      </c>
      <c r="E4371" s="101" t="s">
        <v>185</v>
      </c>
      <c r="F4371" s="101" t="s">
        <v>119</v>
      </c>
      <c r="G4371" s="101" t="s">
        <v>5848</v>
      </c>
    </row>
    <row r="4372" spans="1:7">
      <c r="A4372" s="100">
        <v>4371</v>
      </c>
      <c r="B4372" s="101" t="s">
        <v>11560</v>
      </c>
      <c r="C4372" s="101" t="s">
        <v>11561</v>
      </c>
      <c r="D4372" s="101" t="s">
        <v>139</v>
      </c>
      <c r="E4372" s="101" t="s">
        <v>185</v>
      </c>
      <c r="F4372" s="101" t="s">
        <v>119</v>
      </c>
      <c r="G4372" s="101" t="s">
        <v>11834</v>
      </c>
    </row>
    <row r="4373" spans="1:7">
      <c r="A4373" s="100">
        <v>4372</v>
      </c>
      <c r="B4373" s="101" t="s">
        <v>11562</v>
      </c>
      <c r="C4373" s="101" t="s">
        <v>11563</v>
      </c>
      <c r="D4373" s="101" t="s">
        <v>122</v>
      </c>
      <c r="E4373" s="101" t="s">
        <v>175</v>
      </c>
      <c r="F4373" s="101" t="s">
        <v>136</v>
      </c>
      <c r="G4373" s="101" t="s">
        <v>11834</v>
      </c>
    </row>
    <row r="4374" spans="1:7">
      <c r="A4374" s="100">
        <v>4373</v>
      </c>
      <c r="B4374" s="101" t="s">
        <v>11564</v>
      </c>
      <c r="C4374" s="101" t="s">
        <v>11565</v>
      </c>
      <c r="D4374" s="101" t="s">
        <v>139</v>
      </c>
      <c r="E4374" s="101" t="s">
        <v>185</v>
      </c>
      <c r="F4374" s="101" t="s">
        <v>119</v>
      </c>
      <c r="G4374" s="101" t="s">
        <v>11834</v>
      </c>
    </row>
    <row r="4375" spans="1:7">
      <c r="A4375" s="100">
        <v>4374</v>
      </c>
      <c r="B4375" s="101" t="s">
        <v>11566</v>
      </c>
      <c r="C4375" s="101" t="s">
        <v>11567</v>
      </c>
      <c r="D4375" s="101" t="s">
        <v>139</v>
      </c>
      <c r="E4375" s="101" t="s">
        <v>185</v>
      </c>
      <c r="F4375" s="101" t="s">
        <v>119</v>
      </c>
      <c r="G4375" s="101" t="s">
        <v>11834</v>
      </c>
    </row>
    <row r="4376" spans="1:7">
      <c r="A4376" s="100">
        <v>4375</v>
      </c>
      <c r="B4376" s="101" t="s">
        <v>11568</v>
      </c>
      <c r="C4376" s="101" t="s">
        <v>11569</v>
      </c>
      <c r="D4376" s="101" t="s">
        <v>139</v>
      </c>
      <c r="E4376" s="101" t="s">
        <v>185</v>
      </c>
      <c r="F4376" s="101" t="s">
        <v>119</v>
      </c>
      <c r="G4376" s="101" t="s">
        <v>11834</v>
      </c>
    </row>
    <row r="4377" spans="1:7">
      <c r="A4377" s="100">
        <v>4376</v>
      </c>
      <c r="B4377" s="101" t="s">
        <v>11570</v>
      </c>
      <c r="C4377" s="101" t="s">
        <v>11571</v>
      </c>
      <c r="D4377" s="101" t="s">
        <v>139</v>
      </c>
      <c r="E4377" s="101" t="s">
        <v>185</v>
      </c>
      <c r="F4377" s="101" t="s">
        <v>119</v>
      </c>
      <c r="G4377" s="101" t="s">
        <v>11834</v>
      </c>
    </row>
    <row r="4378" spans="1:7">
      <c r="A4378" s="100">
        <v>4377</v>
      </c>
      <c r="B4378" s="101" t="s">
        <v>3939</v>
      </c>
      <c r="C4378" s="101" t="s">
        <v>3940</v>
      </c>
      <c r="D4378" s="101" t="s">
        <v>139</v>
      </c>
      <c r="E4378" s="101" t="s">
        <v>185</v>
      </c>
      <c r="F4378" s="101" t="s">
        <v>119</v>
      </c>
      <c r="G4378" s="101" t="s">
        <v>5848</v>
      </c>
    </row>
    <row r="4379" spans="1:7">
      <c r="A4379" s="100">
        <v>4378</v>
      </c>
      <c r="B4379" s="101" t="s">
        <v>3941</v>
      </c>
      <c r="C4379" s="101" t="s">
        <v>3942</v>
      </c>
      <c r="D4379" s="101" t="s">
        <v>139</v>
      </c>
      <c r="E4379" s="101" t="s">
        <v>185</v>
      </c>
      <c r="F4379" s="101" t="s">
        <v>119</v>
      </c>
      <c r="G4379" s="101" t="s">
        <v>5848</v>
      </c>
    </row>
    <row r="4380" spans="1:7">
      <c r="A4380" s="100">
        <v>4379</v>
      </c>
      <c r="B4380" s="101" t="s">
        <v>13257</v>
      </c>
      <c r="C4380" s="101" t="s">
        <v>13258</v>
      </c>
      <c r="D4380" s="101" t="s">
        <v>117</v>
      </c>
      <c r="E4380" s="101" t="s">
        <v>214</v>
      </c>
      <c r="F4380" s="101" t="s">
        <v>238</v>
      </c>
      <c r="G4380" s="101" t="s">
        <v>10956</v>
      </c>
    </row>
    <row r="4381" spans="1:7">
      <c r="A4381" s="100">
        <v>4380</v>
      </c>
      <c r="B4381" s="101" t="s">
        <v>3943</v>
      </c>
      <c r="C4381" s="101" t="s">
        <v>13259</v>
      </c>
      <c r="D4381" s="101" t="s">
        <v>139</v>
      </c>
      <c r="E4381" s="101" t="s">
        <v>185</v>
      </c>
      <c r="F4381" s="101" t="s">
        <v>119</v>
      </c>
      <c r="G4381" s="101" t="s">
        <v>5848</v>
      </c>
    </row>
    <row r="4382" spans="1:7">
      <c r="A4382" s="100">
        <v>4381</v>
      </c>
      <c r="B4382" s="101" t="s">
        <v>3944</v>
      </c>
      <c r="C4382" s="101" t="s">
        <v>3945</v>
      </c>
      <c r="D4382" s="101" t="s">
        <v>139</v>
      </c>
      <c r="E4382" s="101" t="s">
        <v>185</v>
      </c>
      <c r="F4382" s="101" t="s">
        <v>119</v>
      </c>
      <c r="G4382" s="101" t="s">
        <v>5848</v>
      </c>
    </row>
    <row r="4383" spans="1:7">
      <c r="A4383" s="100">
        <v>4382</v>
      </c>
      <c r="B4383" s="101" t="s">
        <v>9125</v>
      </c>
      <c r="C4383" s="101" t="s">
        <v>9126</v>
      </c>
      <c r="D4383" s="101" t="s">
        <v>126</v>
      </c>
      <c r="E4383" s="101" t="s">
        <v>780</v>
      </c>
      <c r="F4383" s="101" t="s">
        <v>119</v>
      </c>
      <c r="G4383" s="101" t="s">
        <v>10956</v>
      </c>
    </row>
    <row r="4384" spans="1:7">
      <c r="A4384" s="100">
        <v>4383</v>
      </c>
      <c r="B4384" s="101" t="s">
        <v>9127</v>
      </c>
      <c r="C4384" s="101" t="s">
        <v>9128</v>
      </c>
      <c r="D4384" s="101" t="s">
        <v>165</v>
      </c>
      <c r="E4384" s="101" t="s">
        <v>1285</v>
      </c>
      <c r="F4384" s="101" t="s">
        <v>119</v>
      </c>
      <c r="G4384" s="101" t="s">
        <v>10956</v>
      </c>
    </row>
    <row r="4385" spans="1:7">
      <c r="A4385" s="100">
        <v>4384</v>
      </c>
      <c r="B4385" s="101" t="s">
        <v>3946</v>
      </c>
      <c r="C4385" s="101" t="s">
        <v>13260</v>
      </c>
      <c r="D4385" s="101" t="s">
        <v>122</v>
      </c>
      <c r="E4385" s="101" t="s">
        <v>436</v>
      </c>
      <c r="F4385" s="101" t="s">
        <v>136</v>
      </c>
      <c r="G4385" s="101" t="s">
        <v>5848</v>
      </c>
    </row>
    <row r="4386" spans="1:7">
      <c r="A4386" s="100">
        <v>4385</v>
      </c>
      <c r="B4386" s="101" t="s">
        <v>11572</v>
      </c>
      <c r="C4386" s="101" t="s">
        <v>11573</v>
      </c>
      <c r="D4386" s="101" t="s">
        <v>139</v>
      </c>
      <c r="E4386" s="101" t="s">
        <v>185</v>
      </c>
      <c r="F4386" s="101" t="s">
        <v>119</v>
      </c>
      <c r="G4386" s="101" t="s">
        <v>11834</v>
      </c>
    </row>
    <row r="4387" spans="1:7">
      <c r="A4387" s="100">
        <v>4386</v>
      </c>
      <c r="B4387" s="101" t="s">
        <v>3947</v>
      </c>
      <c r="C4387" s="101" t="s">
        <v>3948</v>
      </c>
      <c r="D4387" s="101" t="s">
        <v>139</v>
      </c>
      <c r="E4387" s="101" t="s">
        <v>227</v>
      </c>
      <c r="F4387" s="101" t="s">
        <v>119</v>
      </c>
      <c r="G4387" s="101" t="s">
        <v>5848</v>
      </c>
    </row>
    <row r="4388" spans="1:7">
      <c r="A4388" s="100">
        <v>4387</v>
      </c>
      <c r="B4388" s="101" t="s">
        <v>3949</v>
      </c>
      <c r="C4388" s="101" t="s">
        <v>3950</v>
      </c>
      <c r="D4388" s="101" t="s">
        <v>139</v>
      </c>
      <c r="E4388" s="101" t="s">
        <v>258</v>
      </c>
      <c r="F4388" s="101" t="s">
        <v>119</v>
      </c>
      <c r="G4388" s="101" t="s">
        <v>5848</v>
      </c>
    </row>
    <row r="4389" spans="1:7">
      <c r="A4389" s="100">
        <v>4388</v>
      </c>
      <c r="B4389" s="101" t="s">
        <v>3951</v>
      </c>
      <c r="C4389" s="101" t="s">
        <v>3952</v>
      </c>
      <c r="D4389" s="101" t="s">
        <v>139</v>
      </c>
      <c r="E4389" s="101" t="s">
        <v>227</v>
      </c>
      <c r="F4389" s="101" t="s">
        <v>119</v>
      </c>
      <c r="G4389" s="101" t="s">
        <v>5848</v>
      </c>
    </row>
    <row r="4390" spans="1:7">
      <c r="A4390" s="100">
        <v>4389</v>
      </c>
      <c r="B4390" s="101" t="s">
        <v>3953</v>
      </c>
      <c r="C4390" s="101" t="s">
        <v>13261</v>
      </c>
      <c r="D4390" s="101" t="s">
        <v>139</v>
      </c>
      <c r="E4390" s="101" t="s">
        <v>227</v>
      </c>
      <c r="F4390" s="101" t="s">
        <v>119</v>
      </c>
      <c r="G4390" s="101" t="s">
        <v>5848</v>
      </c>
    </row>
    <row r="4391" spans="1:7">
      <c r="A4391" s="100">
        <v>4390</v>
      </c>
      <c r="B4391" s="101" t="s">
        <v>11574</v>
      </c>
      <c r="C4391" s="101" t="s">
        <v>13262</v>
      </c>
      <c r="D4391" s="101" t="s">
        <v>139</v>
      </c>
      <c r="E4391" s="101" t="s">
        <v>185</v>
      </c>
      <c r="F4391" s="101" t="s">
        <v>119</v>
      </c>
      <c r="G4391" s="101" t="s">
        <v>11834</v>
      </c>
    </row>
    <row r="4392" spans="1:7">
      <c r="A4392" s="100">
        <v>4391</v>
      </c>
      <c r="B4392" s="101" t="s">
        <v>9129</v>
      </c>
      <c r="C4392" s="101" t="s">
        <v>9130</v>
      </c>
      <c r="D4392" s="101" t="s">
        <v>139</v>
      </c>
      <c r="E4392" s="101" t="s">
        <v>266</v>
      </c>
      <c r="F4392" s="101" t="s">
        <v>119</v>
      </c>
      <c r="G4392" s="101" t="s">
        <v>10956</v>
      </c>
    </row>
    <row r="4393" spans="1:7">
      <c r="A4393" s="100">
        <v>4392</v>
      </c>
      <c r="B4393" s="101" t="s">
        <v>9131</v>
      </c>
      <c r="C4393" s="101" t="s">
        <v>9132</v>
      </c>
      <c r="D4393" s="101" t="s">
        <v>165</v>
      </c>
      <c r="E4393" s="101" t="s">
        <v>5870</v>
      </c>
      <c r="F4393" s="101" t="s">
        <v>136</v>
      </c>
      <c r="G4393" s="101" t="s">
        <v>10956</v>
      </c>
    </row>
    <row r="4394" spans="1:7">
      <c r="A4394" s="100">
        <v>4393</v>
      </c>
      <c r="B4394" s="101" t="s">
        <v>9133</v>
      </c>
      <c r="C4394" s="101" t="s">
        <v>9134</v>
      </c>
      <c r="D4394" s="101" t="s">
        <v>126</v>
      </c>
      <c r="E4394" s="101" t="s">
        <v>946</v>
      </c>
      <c r="F4394" s="101" t="s">
        <v>119</v>
      </c>
      <c r="G4394" s="101" t="s">
        <v>10956</v>
      </c>
    </row>
    <row r="4395" spans="1:7">
      <c r="A4395" s="100">
        <v>4394</v>
      </c>
      <c r="B4395" s="101" t="s">
        <v>3954</v>
      </c>
      <c r="C4395" s="101" t="s">
        <v>3955</v>
      </c>
      <c r="D4395" s="101" t="s">
        <v>126</v>
      </c>
      <c r="E4395" s="101" t="s">
        <v>298</v>
      </c>
      <c r="F4395" s="101" t="s">
        <v>119</v>
      </c>
      <c r="G4395" s="101" t="s">
        <v>5848</v>
      </c>
    </row>
    <row r="4396" spans="1:7">
      <c r="A4396" s="100">
        <v>4395</v>
      </c>
      <c r="B4396" s="101" t="s">
        <v>3956</v>
      </c>
      <c r="C4396" s="101" t="s">
        <v>3957</v>
      </c>
      <c r="D4396" s="101" t="s">
        <v>139</v>
      </c>
      <c r="E4396" s="101" t="s">
        <v>354</v>
      </c>
      <c r="F4396" s="101" t="s">
        <v>119</v>
      </c>
      <c r="G4396" s="101" t="s">
        <v>5848</v>
      </c>
    </row>
    <row r="4397" spans="1:7">
      <c r="A4397" s="100">
        <v>4396</v>
      </c>
      <c r="B4397" s="101" t="s">
        <v>11575</v>
      </c>
      <c r="C4397" s="101" t="s">
        <v>11576</v>
      </c>
      <c r="D4397" s="101" t="s">
        <v>139</v>
      </c>
      <c r="E4397" s="101" t="s">
        <v>185</v>
      </c>
      <c r="F4397" s="101" t="s">
        <v>119</v>
      </c>
      <c r="G4397" s="101" t="s">
        <v>11834</v>
      </c>
    </row>
    <row r="4398" spans="1:7">
      <c r="A4398" s="100">
        <v>4397</v>
      </c>
      <c r="B4398" s="101" t="s">
        <v>11577</v>
      </c>
      <c r="C4398" s="101" t="s">
        <v>11578</v>
      </c>
      <c r="D4398" s="101" t="s">
        <v>139</v>
      </c>
      <c r="E4398" s="101" t="s">
        <v>185</v>
      </c>
      <c r="F4398" s="101" t="s">
        <v>119</v>
      </c>
      <c r="G4398" s="101" t="s">
        <v>11834</v>
      </c>
    </row>
    <row r="4399" spans="1:7">
      <c r="A4399" s="100">
        <v>4398</v>
      </c>
      <c r="B4399" s="101" t="s">
        <v>11579</v>
      </c>
      <c r="C4399" s="101" t="s">
        <v>11580</v>
      </c>
      <c r="D4399" s="101" t="s">
        <v>139</v>
      </c>
      <c r="E4399" s="101" t="s">
        <v>185</v>
      </c>
      <c r="F4399" s="101" t="s">
        <v>119</v>
      </c>
      <c r="G4399" s="101" t="s">
        <v>11834</v>
      </c>
    </row>
    <row r="4400" spans="1:7">
      <c r="A4400" s="100">
        <v>4399</v>
      </c>
      <c r="B4400" s="101" t="s">
        <v>3958</v>
      </c>
      <c r="C4400" s="101" t="s">
        <v>3959</v>
      </c>
      <c r="D4400" s="101" t="s">
        <v>117</v>
      </c>
      <c r="E4400" s="101" t="s">
        <v>864</v>
      </c>
      <c r="F4400" s="101" t="s">
        <v>3960</v>
      </c>
      <c r="G4400" s="101" t="s">
        <v>5848</v>
      </c>
    </row>
    <row r="4401" spans="1:7">
      <c r="A4401" s="100">
        <v>4400</v>
      </c>
      <c r="B4401" s="101" t="s">
        <v>11581</v>
      </c>
      <c r="C4401" s="101" t="s">
        <v>11582</v>
      </c>
      <c r="D4401" s="101" t="s">
        <v>139</v>
      </c>
      <c r="E4401" s="101" t="s">
        <v>185</v>
      </c>
      <c r="F4401" s="101" t="s">
        <v>119</v>
      </c>
      <c r="G4401" s="101" t="s">
        <v>11834</v>
      </c>
    </row>
    <row r="4402" spans="1:7">
      <c r="A4402" s="100">
        <v>4401</v>
      </c>
      <c r="B4402" s="101" t="s">
        <v>11583</v>
      </c>
      <c r="C4402" s="101" t="s">
        <v>11584</v>
      </c>
      <c r="D4402" s="101" t="s">
        <v>139</v>
      </c>
      <c r="E4402" s="101" t="s">
        <v>185</v>
      </c>
      <c r="F4402" s="101" t="s">
        <v>119</v>
      </c>
      <c r="G4402" s="101" t="s">
        <v>11834</v>
      </c>
    </row>
    <row r="4403" spans="1:7">
      <c r="A4403" s="100">
        <v>4402</v>
      </c>
      <c r="B4403" s="101" t="s">
        <v>3961</v>
      </c>
      <c r="C4403" s="101" t="s">
        <v>3962</v>
      </c>
      <c r="D4403" s="101" t="s">
        <v>139</v>
      </c>
      <c r="E4403" s="101" t="s">
        <v>690</v>
      </c>
      <c r="F4403" s="101" t="s">
        <v>119</v>
      </c>
      <c r="G4403" s="101" t="s">
        <v>5848</v>
      </c>
    </row>
    <row r="4404" spans="1:7">
      <c r="A4404" s="100">
        <v>4403</v>
      </c>
      <c r="B4404" s="101" t="s">
        <v>13263</v>
      </c>
      <c r="C4404" s="101" t="s">
        <v>13264</v>
      </c>
      <c r="D4404" s="101" t="s">
        <v>139</v>
      </c>
      <c r="E4404" s="101" t="s">
        <v>1076</v>
      </c>
      <c r="F4404" s="101" t="s">
        <v>119</v>
      </c>
      <c r="G4404" s="101" t="s">
        <v>10956</v>
      </c>
    </row>
    <row r="4405" spans="1:7">
      <c r="A4405" s="100">
        <v>4404</v>
      </c>
      <c r="B4405" s="101" t="s">
        <v>13265</v>
      </c>
      <c r="C4405" s="101" t="s">
        <v>13266</v>
      </c>
      <c r="D4405" s="101" t="s">
        <v>122</v>
      </c>
      <c r="E4405" s="101" t="s">
        <v>135</v>
      </c>
      <c r="F4405" s="101" t="s">
        <v>119</v>
      </c>
      <c r="G4405" s="101" t="s">
        <v>5848</v>
      </c>
    </row>
    <row r="4406" spans="1:7">
      <c r="A4406" s="100">
        <v>4405</v>
      </c>
      <c r="B4406" s="101" t="s">
        <v>3963</v>
      </c>
      <c r="C4406" s="101" t="s">
        <v>13267</v>
      </c>
      <c r="D4406" s="101" t="s">
        <v>139</v>
      </c>
      <c r="E4406" s="101" t="s">
        <v>156</v>
      </c>
      <c r="F4406" s="101" t="s">
        <v>119</v>
      </c>
      <c r="G4406" s="101" t="s">
        <v>5848</v>
      </c>
    </row>
    <row r="4407" spans="1:7">
      <c r="A4407" s="100">
        <v>4406</v>
      </c>
      <c r="B4407" s="101" t="s">
        <v>13268</v>
      </c>
      <c r="C4407" s="101" t="s">
        <v>13269</v>
      </c>
      <c r="D4407" s="101" t="s">
        <v>139</v>
      </c>
      <c r="E4407" s="101" t="s">
        <v>622</v>
      </c>
      <c r="F4407" s="101" t="s">
        <v>119</v>
      </c>
      <c r="G4407" s="101" t="s">
        <v>10956</v>
      </c>
    </row>
    <row r="4408" spans="1:7">
      <c r="A4408" s="100">
        <v>4407</v>
      </c>
      <c r="B4408" s="101" t="s">
        <v>9135</v>
      </c>
      <c r="C4408" s="101" t="s">
        <v>9136</v>
      </c>
      <c r="D4408" s="101" t="s">
        <v>117</v>
      </c>
      <c r="E4408" s="101" t="s">
        <v>1277</v>
      </c>
      <c r="F4408" s="101" t="s">
        <v>881</v>
      </c>
      <c r="G4408" s="101" t="s">
        <v>10956</v>
      </c>
    </row>
    <row r="4409" spans="1:7">
      <c r="A4409" s="100">
        <v>4408</v>
      </c>
      <c r="B4409" s="101" t="s">
        <v>9137</v>
      </c>
      <c r="C4409" s="101" t="s">
        <v>9138</v>
      </c>
      <c r="D4409" s="101" t="s">
        <v>151</v>
      </c>
      <c r="E4409" s="101" t="s">
        <v>1094</v>
      </c>
      <c r="F4409" s="101" t="s">
        <v>119</v>
      </c>
      <c r="G4409" s="101" t="s">
        <v>10956</v>
      </c>
    </row>
    <row r="4410" spans="1:7">
      <c r="A4410" s="100">
        <v>4409</v>
      </c>
      <c r="B4410" s="101" t="s">
        <v>3964</v>
      </c>
      <c r="C4410" s="101" t="s">
        <v>3965</v>
      </c>
      <c r="D4410" s="101" t="s">
        <v>143</v>
      </c>
      <c r="E4410" s="101" t="s">
        <v>204</v>
      </c>
      <c r="F4410" s="101" t="s">
        <v>119</v>
      </c>
      <c r="G4410" s="101" t="s">
        <v>5848</v>
      </c>
    </row>
    <row r="4411" spans="1:7">
      <c r="A4411" s="100">
        <v>4410</v>
      </c>
      <c r="B4411" s="101" t="s">
        <v>9139</v>
      </c>
      <c r="C4411" s="101" t="s">
        <v>9140</v>
      </c>
      <c r="D4411" s="101" t="s">
        <v>117</v>
      </c>
      <c r="E4411" s="101" t="s">
        <v>367</v>
      </c>
      <c r="F4411" s="101" t="s">
        <v>119</v>
      </c>
      <c r="G4411" s="101" t="s">
        <v>10956</v>
      </c>
    </row>
    <row r="4412" spans="1:7">
      <c r="A4412" s="100">
        <v>4411</v>
      </c>
      <c r="B4412" s="101" t="s">
        <v>9141</v>
      </c>
      <c r="C4412" s="101" t="s">
        <v>9142</v>
      </c>
      <c r="D4412" s="101" t="s">
        <v>139</v>
      </c>
      <c r="E4412" s="101" t="s">
        <v>258</v>
      </c>
      <c r="F4412" s="101" t="s">
        <v>119</v>
      </c>
      <c r="G4412" s="101" t="s">
        <v>10956</v>
      </c>
    </row>
    <row r="4413" spans="1:7">
      <c r="A4413" s="100">
        <v>4412</v>
      </c>
      <c r="B4413" s="101" t="s">
        <v>9143</v>
      </c>
      <c r="C4413" s="101" t="s">
        <v>9144</v>
      </c>
      <c r="D4413" s="101" t="s">
        <v>117</v>
      </c>
      <c r="E4413" s="101" t="s">
        <v>499</v>
      </c>
      <c r="F4413" s="101" t="s">
        <v>119</v>
      </c>
      <c r="G4413" s="101" t="s">
        <v>10956</v>
      </c>
    </row>
    <row r="4414" spans="1:7">
      <c r="A4414" s="100">
        <v>4413</v>
      </c>
      <c r="B4414" s="101" t="s">
        <v>9145</v>
      </c>
      <c r="C4414" s="101" t="s">
        <v>9146</v>
      </c>
      <c r="D4414" s="101" t="s">
        <v>165</v>
      </c>
      <c r="E4414" s="101" t="s">
        <v>194</v>
      </c>
      <c r="F4414" s="101" t="s">
        <v>119</v>
      </c>
      <c r="G4414" s="101" t="s">
        <v>10956</v>
      </c>
    </row>
    <row r="4415" spans="1:7">
      <c r="A4415" s="100">
        <v>4414</v>
      </c>
      <c r="B4415" s="101" t="s">
        <v>3966</v>
      </c>
      <c r="C4415" s="101" t="s">
        <v>3967</v>
      </c>
      <c r="D4415" s="101" t="s">
        <v>139</v>
      </c>
      <c r="E4415" s="101" t="s">
        <v>258</v>
      </c>
      <c r="F4415" s="101" t="s">
        <v>119</v>
      </c>
      <c r="G4415" s="101" t="s">
        <v>5848</v>
      </c>
    </row>
    <row r="4416" spans="1:7">
      <c r="A4416" s="100">
        <v>4415</v>
      </c>
      <c r="B4416" s="101" t="s">
        <v>9147</v>
      </c>
      <c r="C4416" s="101" t="s">
        <v>9148</v>
      </c>
      <c r="D4416" s="101" t="s">
        <v>126</v>
      </c>
      <c r="E4416" s="101" t="s">
        <v>358</v>
      </c>
      <c r="F4416" s="101" t="s">
        <v>412</v>
      </c>
      <c r="G4416" s="101" t="s">
        <v>10956</v>
      </c>
    </row>
    <row r="4417" spans="1:7">
      <c r="A4417" s="100">
        <v>4416</v>
      </c>
      <c r="B4417" s="101" t="s">
        <v>9149</v>
      </c>
      <c r="C4417" s="101" t="s">
        <v>9150</v>
      </c>
      <c r="D4417" s="101" t="s">
        <v>117</v>
      </c>
      <c r="E4417" s="101" t="s">
        <v>3067</v>
      </c>
      <c r="F4417" s="101" t="s">
        <v>119</v>
      </c>
      <c r="G4417" s="101" t="s">
        <v>10956</v>
      </c>
    </row>
    <row r="4418" spans="1:7">
      <c r="A4418" s="100">
        <v>4417</v>
      </c>
      <c r="B4418" s="101" t="s">
        <v>3968</v>
      </c>
      <c r="C4418" s="101" t="s">
        <v>3969</v>
      </c>
      <c r="D4418" s="101" t="s">
        <v>126</v>
      </c>
      <c r="E4418" s="101" t="s">
        <v>148</v>
      </c>
      <c r="F4418" s="101" t="s">
        <v>119</v>
      </c>
      <c r="G4418" s="101" t="s">
        <v>5848</v>
      </c>
    </row>
    <row r="4419" spans="1:7">
      <c r="A4419" s="100">
        <v>4418</v>
      </c>
      <c r="B4419" s="101" t="s">
        <v>13270</v>
      </c>
      <c r="C4419" s="101" t="s">
        <v>13271</v>
      </c>
      <c r="D4419" s="101" t="s">
        <v>117</v>
      </c>
      <c r="E4419" s="101" t="s">
        <v>1181</v>
      </c>
      <c r="F4419" s="101" t="s">
        <v>119</v>
      </c>
      <c r="G4419" s="101" t="s">
        <v>10956</v>
      </c>
    </row>
    <row r="4420" spans="1:7">
      <c r="A4420" s="100">
        <v>4419</v>
      </c>
      <c r="B4420" s="101" t="s">
        <v>3970</v>
      </c>
      <c r="C4420" s="101" t="s">
        <v>3971</v>
      </c>
      <c r="D4420" s="101" t="s">
        <v>122</v>
      </c>
      <c r="E4420" s="101" t="s">
        <v>597</v>
      </c>
      <c r="F4420" s="101" t="s">
        <v>119</v>
      </c>
      <c r="G4420" s="101" t="s">
        <v>5848</v>
      </c>
    </row>
    <row r="4421" spans="1:7">
      <c r="A4421" s="100">
        <v>4420</v>
      </c>
      <c r="B4421" s="101" t="s">
        <v>9151</v>
      </c>
      <c r="C4421" s="101" t="s">
        <v>9152</v>
      </c>
      <c r="D4421" s="101" t="s">
        <v>126</v>
      </c>
      <c r="E4421" s="101" t="s">
        <v>1083</v>
      </c>
      <c r="F4421" s="101" t="s">
        <v>119</v>
      </c>
      <c r="G4421" s="101" t="s">
        <v>10956</v>
      </c>
    </row>
    <row r="4422" spans="1:7">
      <c r="A4422" s="100">
        <v>4421</v>
      </c>
      <c r="B4422" s="101" t="s">
        <v>3972</v>
      </c>
      <c r="C4422" s="101" t="s">
        <v>3973</v>
      </c>
      <c r="D4422" s="101" t="s">
        <v>126</v>
      </c>
      <c r="E4422" s="101" t="s">
        <v>701</v>
      </c>
      <c r="F4422" s="101" t="s">
        <v>119</v>
      </c>
      <c r="G4422" s="101" t="s">
        <v>5848</v>
      </c>
    </row>
    <row r="4423" spans="1:7">
      <c r="A4423" s="100">
        <v>4422</v>
      </c>
      <c r="B4423" s="101" t="s">
        <v>3974</v>
      </c>
      <c r="C4423" s="101" t="s">
        <v>3975</v>
      </c>
      <c r="D4423" s="101" t="s">
        <v>139</v>
      </c>
      <c r="E4423" s="101" t="s">
        <v>227</v>
      </c>
      <c r="F4423" s="101" t="s">
        <v>119</v>
      </c>
      <c r="G4423" s="101" t="s">
        <v>5848</v>
      </c>
    </row>
    <row r="4424" spans="1:7">
      <c r="A4424" s="100">
        <v>4423</v>
      </c>
      <c r="B4424" s="101" t="s">
        <v>3976</v>
      </c>
      <c r="C4424" s="101" t="s">
        <v>3977</v>
      </c>
      <c r="D4424" s="101" t="s">
        <v>126</v>
      </c>
      <c r="E4424" s="101" t="s">
        <v>1102</v>
      </c>
      <c r="F4424" s="101" t="s">
        <v>288</v>
      </c>
      <c r="G4424" s="101" t="s">
        <v>5848</v>
      </c>
    </row>
    <row r="4425" spans="1:7">
      <c r="A4425" s="100">
        <v>4424</v>
      </c>
      <c r="B4425" s="101" t="s">
        <v>9153</v>
      </c>
      <c r="C4425" s="101" t="s">
        <v>9154</v>
      </c>
      <c r="D4425" s="101" t="s">
        <v>117</v>
      </c>
      <c r="E4425" s="101" t="s">
        <v>448</v>
      </c>
      <c r="F4425" s="101" t="s">
        <v>119</v>
      </c>
      <c r="G4425" s="101" t="s">
        <v>11834</v>
      </c>
    </row>
    <row r="4426" spans="1:7">
      <c r="A4426" s="100">
        <v>4425</v>
      </c>
      <c r="B4426" s="101" t="s">
        <v>3978</v>
      </c>
      <c r="C4426" s="101" t="s">
        <v>13272</v>
      </c>
      <c r="D4426" s="101" t="s">
        <v>139</v>
      </c>
      <c r="E4426" s="101" t="s">
        <v>940</v>
      </c>
      <c r="F4426" s="101" t="s">
        <v>119</v>
      </c>
      <c r="G4426" s="101" t="s">
        <v>5848</v>
      </c>
    </row>
    <row r="4427" spans="1:7">
      <c r="A4427" s="100">
        <v>4426</v>
      </c>
      <c r="B4427" s="101" t="s">
        <v>3979</v>
      </c>
      <c r="C4427" s="101" t="s">
        <v>3980</v>
      </c>
      <c r="D4427" s="101" t="s">
        <v>139</v>
      </c>
      <c r="E4427" s="101" t="s">
        <v>592</v>
      </c>
      <c r="F4427" s="101" t="s">
        <v>119</v>
      </c>
      <c r="G4427" s="101" t="s">
        <v>5848</v>
      </c>
    </row>
    <row r="4428" spans="1:7">
      <c r="A4428" s="100">
        <v>4427</v>
      </c>
      <c r="B4428" s="101" t="s">
        <v>11585</v>
      </c>
      <c r="C4428" s="101" t="s">
        <v>11586</v>
      </c>
      <c r="D4428" s="101" t="s">
        <v>151</v>
      </c>
      <c r="E4428" s="101" t="s">
        <v>706</v>
      </c>
      <c r="F4428" s="101" t="s">
        <v>119</v>
      </c>
      <c r="G4428" s="101" t="s">
        <v>11834</v>
      </c>
    </row>
    <row r="4429" spans="1:7">
      <c r="A4429" s="100">
        <v>4428</v>
      </c>
      <c r="B4429" s="101" t="s">
        <v>9155</v>
      </c>
      <c r="C4429" s="101" t="s">
        <v>9156</v>
      </c>
      <c r="D4429" s="101" t="s">
        <v>165</v>
      </c>
      <c r="E4429" s="101" t="s">
        <v>1285</v>
      </c>
      <c r="F4429" s="101" t="s">
        <v>9157</v>
      </c>
      <c r="G4429" s="101" t="s">
        <v>10956</v>
      </c>
    </row>
    <row r="4430" spans="1:7">
      <c r="A4430" s="100">
        <v>4429</v>
      </c>
      <c r="B4430" s="101" t="s">
        <v>9158</v>
      </c>
      <c r="C4430" s="101" t="s">
        <v>9159</v>
      </c>
      <c r="D4430" s="101" t="s">
        <v>143</v>
      </c>
      <c r="E4430" s="101" t="s">
        <v>586</v>
      </c>
      <c r="F4430" s="101" t="s">
        <v>119</v>
      </c>
      <c r="G4430" s="101" t="s">
        <v>10956</v>
      </c>
    </row>
    <row r="4431" spans="1:7">
      <c r="A4431" s="100">
        <v>4430</v>
      </c>
      <c r="B4431" s="101" t="s">
        <v>3981</v>
      </c>
      <c r="C4431" s="101" t="s">
        <v>3982</v>
      </c>
      <c r="D4431" s="101" t="s">
        <v>234</v>
      </c>
      <c r="E4431" s="101" t="s">
        <v>248</v>
      </c>
      <c r="F4431" s="101" t="s">
        <v>119</v>
      </c>
      <c r="G4431" s="101" t="s">
        <v>5848</v>
      </c>
    </row>
    <row r="4432" spans="1:7">
      <c r="A4432" s="100">
        <v>4431</v>
      </c>
      <c r="B4432" s="101" t="s">
        <v>9160</v>
      </c>
      <c r="C4432" s="101" t="s">
        <v>9161</v>
      </c>
      <c r="D4432" s="101" t="s">
        <v>165</v>
      </c>
      <c r="E4432" s="101" t="s">
        <v>5870</v>
      </c>
      <c r="F4432" s="101" t="s">
        <v>119</v>
      </c>
      <c r="G4432" s="101" t="s">
        <v>10956</v>
      </c>
    </row>
    <row r="4433" spans="1:7">
      <c r="A4433" s="100">
        <v>4432</v>
      </c>
      <c r="B4433" s="101" t="s">
        <v>3983</v>
      </c>
      <c r="C4433" s="101" t="s">
        <v>3984</v>
      </c>
      <c r="D4433" s="101" t="s">
        <v>139</v>
      </c>
      <c r="E4433" s="101" t="s">
        <v>1290</v>
      </c>
      <c r="F4433" s="101" t="s">
        <v>119</v>
      </c>
      <c r="G4433" s="101" t="s">
        <v>5848</v>
      </c>
    </row>
    <row r="4434" spans="1:7">
      <c r="A4434" s="100">
        <v>4433</v>
      </c>
      <c r="B4434" s="101" t="s">
        <v>3985</v>
      </c>
      <c r="C4434" s="101" t="s">
        <v>3986</v>
      </c>
      <c r="D4434" s="101" t="s">
        <v>151</v>
      </c>
      <c r="E4434" s="101" t="s">
        <v>511</v>
      </c>
      <c r="F4434" s="101" t="s">
        <v>119</v>
      </c>
      <c r="G4434" s="101" t="s">
        <v>5848</v>
      </c>
    </row>
    <row r="4435" spans="1:7">
      <c r="A4435" s="100">
        <v>4434</v>
      </c>
      <c r="B4435" s="101" t="s">
        <v>3987</v>
      </c>
      <c r="C4435" s="101" t="s">
        <v>13273</v>
      </c>
      <c r="D4435" s="101" t="s">
        <v>139</v>
      </c>
      <c r="E4435" s="101" t="s">
        <v>185</v>
      </c>
      <c r="F4435" s="101" t="s">
        <v>119</v>
      </c>
      <c r="G4435" s="101" t="s">
        <v>5848</v>
      </c>
    </row>
    <row r="4436" spans="1:7">
      <c r="A4436" s="100">
        <v>4435</v>
      </c>
      <c r="B4436" s="101" t="s">
        <v>3988</v>
      </c>
      <c r="C4436" s="101" t="s">
        <v>13274</v>
      </c>
      <c r="D4436" s="101" t="s">
        <v>139</v>
      </c>
      <c r="E4436" s="101" t="s">
        <v>185</v>
      </c>
      <c r="F4436" s="101" t="s">
        <v>119</v>
      </c>
      <c r="G4436" s="101" t="s">
        <v>5848</v>
      </c>
    </row>
    <row r="4437" spans="1:7">
      <c r="A4437" s="100">
        <v>4436</v>
      </c>
      <c r="B4437" s="101" t="s">
        <v>3989</v>
      </c>
      <c r="C4437" s="101" t="s">
        <v>13275</v>
      </c>
      <c r="D4437" s="101" t="s">
        <v>139</v>
      </c>
      <c r="E4437" s="101" t="s">
        <v>185</v>
      </c>
      <c r="F4437" s="101" t="s">
        <v>119</v>
      </c>
      <c r="G4437" s="101" t="s">
        <v>5848</v>
      </c>
    </row>
    <row r="4438" spans="1:7">
      <c r="A4438" s="100">
        <v>4437</v>
      </c>
      <c r="B4438" s="101" t="s">
        <v>11587</v>
      </c>
      <c r="C4438" s="101" t="s">
        <v>11588</v>
      </c>
      <c r="D4438" s="101" t="s">
        <v>139</v>
      </c>
      <c r="E4438" s="101" t="s">
        <v>227</v>
      </c>
      <c r="F4438" s="101" t="s">
        <v>119</v>
      </c>
      <c r="G4438" s="101" t="s">
        <v>11834</v>
      </c>
    </row>
    <row r="4439" spans="1:7">
      <c r="A4439" s="100">
        <v>4438</v>
      </c>
      <c r="B4439" s="101" t="s">
        <v>3990</v>
      </c>
      <c r="C4439" s="101" t="s">
        <v>3991</v>
      </c>
      <c r="D4439" s="101" t="s">
        <v>122</v>
      </c>
      <c r="E4439" s="101" t="s">
        <v>377</v>
      </c>
      <c r="F4439" s="101" t="s">
        <v>119</v>
      </c>
      <c r="G4439" s="101" t="s">
        <v>5848</v>
      </c>
    </row>
    <row r="4440" spans="1:7">
      <c r="A4440" s="100">
        <v>4439</v>
      </c>
      <c r="B4440" s="101" t="s">
        <v>9162</v>
      </c>
      <c r="C4440" s="101" t="s">
        <v>9163</v>
      </c>
      <c r="D4440" s="101" t="s">
        <v>117</v>
      </c>
      <c r="E4440" s="101" t="s">
        <v>2057</v>
      </c>
      <c r="F4440" s="101" t="s">
        <v>2074</v>
      </c>
      <c r="G4440" s="101" t="s">
        <v>10956</v>
      </c>
    </row>
    <row r="4441" spans="1:7">
      <c r="A4441" s="100">
        <v>4440</v>
      </c>
      <c r="B4441" s="101" t="s">
        <v>3992</v>
      </c>
      <c r="C4441" s="101" t="s">
        <v>13276</v>
      </c>
      <c r="D4441" s="101" t="s">
        <v>139</v>
      </c>
      <c r="E4441" s="101" t="s">
        <v>227</v>
      </c>
      <c r="F4441" s="101" t="s">
        <v>119</v>
      </c>
      <c r="G4441" s="101" t="s">
        <v>5848</v>
      </c>
    </row>
    <row r="4442" spans="1:7">
      <c r="A4442" s="100">
        <v>4441</v>
      </c>
      <c r="B4442" s="101" t="s">
        <v>13277</v>
      </c>
      <c r="C4442" s="101" t="s">
        <v>13278</v>
      </c>
      <c r="D4442" s="101" t="s">
        <v>151</v>
      </c>
      <c r="E4442" s="101" t="s">
        <v>1572</v>
      </c>
      <c r="F4442" s="101" t="s">
        <v>188</v>
      </c>
      <c r="G4442" s="101" t="s">
        <v>10956</v>
      </c>
    </row>
    <row r="4443" spans="1:7">
      <c r="A4443" s="100">
        <v>4442</v>
      </c>
      <c r="B4443" s="101" t="s">
        <v>3993</v>
      </c>
      <c r="C4443" s="101" t="s">
        <v>3994</v>
      </c>
      <c r="D4443" s="101" t="s">
        <v>122</v>
      </c>
      <c r="E4443" s="101" t="s">
        <v>377</v>
      </c>
      <c r="F4443" s="101" t="s">
        <v>119</v>
      </c>
      <c r="G4443" s="101" t="s">
        <v>5848</v>
      </c>
    </row>
    <row r="4444" spans="1:7">
      <c r="A4444" s="100">
        <v>4443</v>
      </c>
      <c r="B4444" s="101" t="s">
        <v>3995</v>
      </c>
      <c r="C4444" s="101" t="s">
        <v>3996</v>
      </c>
      <c r="D4444" s="101" t="s">
        <v>234</v>
      </c>
      <c r="E4444" s="101" t="s">
        <v>280</v>
      </c>
      <c r="F4444" s="101" t="s">
        <v>119</v>
      </c>
      <c r="G4444" s="101" t="s">
        <v>5848</v>
      </c>
    </row>
    <row r="4445" spans="1:7">
      <c r="A4445" s="100">
        <v>4444</v>
      </c>
      <c r="B4445" s="101" t="s">
        <v>3997</v>
      </c>
      <c r="C4445" s="101" t="s">
        <v>3998</v>
      </c>
      <c r="D4445" s="101" t="s">
        <v>122</v>
      </c>
      <c r="E4445" s="101" t="s">
        <v>451</v>
      </c>
      <c r="F4445" s="101" t="s">
        <v>119</v>
      </c>
      <c r="G4445" s="101" t="s">
        <v>5848</v>
      </c>
    </row>
    <row r="4446" spans="1:7">
      <c r="A4446" s="100">
        <v>4445</v>
      </c>
      <c r="B4446" s="101" t="s">
        <v>9164</v>
      </c>
      <c r="C4446" s="101" t="s">
        <v>9165</v>
      </c>
      <c r="D4446" s="101" t="s">
        <v>139</v>
      </c>
      <c r="E4446" s="101" t="s">
        <v>1076</v>
      </c>
      <c r="F4446" s="101" t="s">
        <v>119</v>
      </c>
      <c r="G4446" s="101" t="s">
        <v>10956</v>
      </c>
    </row>
    <row r="4447" spans="1:7">
      <c r="A4447" s="100">
        <v>4446</v>
      </c>
      <c r="B4447" s="101" t="s">
        <v>9166</v>
      </c>
      <c r="C4447" s="101" t="s">
        <v>9167</v>
      </c>
      <c r="D4447" s="101" t="s">
        <v>139</v>
      </c>
      <c r="E4447" s="101" t="s">
        <v>622</v>
      </c>
      <c r="F4447" s="101" t="s">
        <v>119</v>
      </c>
      <c r="G4447" s="101" t="s">
        <v>10956</v>
      </c>
    </row>
    <row r="4448" spans="1:7">
      <c r="A4448" s="100">
        <v>4447</v>
      </c>
      <c r="B4448" s="101" t="s">
        <v>9168</v>
      </c>
      <c r="C4448" s="101" t="s">
        <v>9169</v>
      </c>
      <c r="D4448" s="101" t="s">
        <v>139</v>
      </c>
      <c r="E4448" s="101" t="s">
        <v>592</v>
      </c>
      <c r="F4448" s="101" t="s">
        <v>119</v>
      </c>
      <c r="G4448" s="101" t="s">
        <v>10956</v>
      </c>
    </row>
    <row r="4449" spans="1:7">
      <c r="A4449" s="100">
        <v>4448</v>
      </c>
      <c r="B4449" s="101" t="s">
        <v>3999</v>
      </c>
      <c r="C4449" s="101" t="s">
        <v>4000</v>
      </c>
      <c r="D4449" s="101" t="s">
        <v>122</v>
      </c>
      <c r="E4449" s="101" t="s">
        <v>443</v>
      </c>
      <c r="F4449" s="101" t="s">
        <v>119</v>
      </c>
      <c r="G4449" s="101" t="s">
        <v>5848</v>
      </c>
    </row>
    <row r="4450" spans="1:7">
      <c r="A4450" s="100">
        <v>4449</v>
      </c>
      <c r="B4450" s="101" t="s">
        <v>4001</v>
      </c>
      <c r="C4450" s="101" t="s">
        <v>4002</v>
      </c>
      <c r="D4450" s="101" t="s">
        <v>139</v>
      </c>
      <c r="E4450" s="101" t="s">
        <v>227</v>
      </c>
      <c r="F4450" s="101" t="s">
        <v>119</v>
      </c>
      <c r="G4450" s="101" t="s">
        <v>5848</v>
      </c>
    </row>
    <row r="4451" spans="1:7">
      <c r="A4451" s="100">
        <v>4450</v>
      </c>
      <c r="B4451" s="101" t="s">
        <v>4003</v>
      </c>
      <c r="C4451" s="101" t="s">
        <v>4004</v>
      </c>
      <c r="D4451" s="101" t="s">
        <v>139</v>
      </c>
      <c r="E4451" s="101" t="s">
        <v>690</v>
      </c>
      <c r="F4451" s="101" t="s">
        <v>119</v>
      </c>
      <c r="G4451" s="101" t="s">
        <v>5848</v>
      </c>
    </row>
    <row r="4452" spans="1:7">
      <c r="A4452" s="100">
        <v>4451</v>
      </c>
      <c r="B4452" s="101" t="s">
        <v>9170</v>
      </c>
      <c r="C4452" s="101" t="s">
        <v>13279</v>
      </c>
      <c r="D4452" s="101" t="s">
        <v>126</v>
      </c>
      <c r="E4452" s="101" t="s">
        <v>496</v>
      </c>
      <c r="F4452" s="101" t="s">
        <v>399</v>
      </c>
      <c r="G4452" s="101" t="s">
        <v>10956</v>
      </c>
    </row>
    <row r="4453" spans="1:7">
      <c r="A4453" s="100">
        <v>4452</v>
      </c>
      <c r="B4453" s="101" t="s">
        <v>4005</v>
      </c>
      <c r="C4453" s="101" t="s">
        <v>4006</v>
      </c>
      <c r="D4453" s="101" t="s">
        <v>126</v>
      </c>
      <c r="E4453" s="101" t="s">
        <v>1184</v>
      </c>
      <c r="F4453" s="101" t="s">
        <v>119</v>
      </c>
      <c r="G4453" s="101" t="s">
        <v>5848</v>
      </c>
    </row>
    <row r="4454" spans="1:7">
      <c r="A4454" s="100">
        <v>4453</v>
      </c>
      <c r="B4454" s="101" t="s">
        <v>9171</v>
      </c>
      <c r="C4454" s="101" t="s">
        <v>9172</v>
      </c>
      <c r="D4454" s="101" t="s">
        <v>117</v>
      </c>
      <c r="E4454" s="101" t="s">
        <v>5957</v>
      </c>
      <c r="F4454" s="101" t="s">
        <v>119</v>
      </c>
      <c r="G4454" s="101" t="s">
        <v>10956</v>
      </c>
    </row>
    <row r="4455" spans="1:7">
      <c r="A4455" s="100">
        <v>4454</v>
      </c>
      <c r="B4455" s="101" t="s">
        <v>4007</v>
      </c>
      <c r="C4455" s="101" t="s">
        <v>4008</v>
      </c>
      <c r="D4455" s="101" t="s">
        <v>151</v>
      </c>
      <c r="E4455" s="101" t="s">
        <v>706</v>
      </c>
      <c r="F4455" s="101" t="s">
        <v>119</v>
      </c>
      <c r="G4455" s="101" t="s">
        <v>5848</v>
      </c>
    </row>
    <row r="4456" spans="1:7">
      <c r="A4456" s="100">
        <v>4455</v>
      </c>
      <c r="B4456" s="101" t="s">
        <v>9173</v>
      </c>
      <c r="C4456" s="101" t="s">
        <v>9174</v>
      </c>
      <c r="D4456" s="101" t="s">
        <v>165</v>
      </c>
      <c r="E4456" s="101" t="s">
        <v>166</v>
      </c>
      <c r="F4456" s="101" t="s">
        <v>119</v>
      </c>
      <c r="G4456" s="101" t="s">
        <v>10956</v>
      </c>
    </row>
    <row r="4457" spans="1:7">
      <c r="A4457" s="100">
        <v>4456</v>
      </c>
      <c r="B4457" s="101" t="s">
        <v>9175</v>
      </c>
      <c r="C4457" s="101" t="s">
        <v>9176</v>
      </c>
      <c r="D4457" s="101" t="s">
        <v>126</v>
      </c>
      <c r="E4457" s="101" t="s">
        <v>459</v>
      </c>
      <c r="F4457" s="101" t="s">
        <v>119</v>
      </c>
      <c r="G4457" s="101" t="s">
        <v>10956</v>
      </c>
    </row>
    <row r="4458" spans="1:7">
      <c r="A4458" s="100">
        <v>4457</v>
      </c>
      <c r="B4458" s="101" t="s">
        <v>72</v>
      </c>
      <c r="C4458" s="101" t="s">
        <v>4009</v>
      </c>
      <c r="D4458" s="101" t="s">
        <v>122</v>
      </c>
      <c r="E4458" s="101" t="s">
        <v>597</v>
      </c>
      <c r="F4458" s="101" t="s">
        <v>119</v>
      </c>
      <c r="G4458" s="101" t="s">
        <v>5848</v>
      </c>
    </row>
    <row r="4459" spans="1:7">
      <c r="A4459" s="100">
        <v>4458</v>
      </c>
      <c r="B4459" s="101" t="s">
        <v>4010</v>
      </c>
      <c r="C4459" s="101" t="s">
        <v>4011</v>
      </c>
      <c r="D4459" s="101" t="s">
        <v>126</v>
      </c>
      <c r="E4459" s="101" t="s">
        <v>4012</v>
      </c>
      <c r="F4459" s="101" t="s">
        <v>119</v>
      </c>
      <c r="G4459" s="101" t="s">
        <v>5848</v>
      </c>
    </row>
    <row r="4460" spans="1:7">
      <c r="A4460" s="100">
        <v>4459</v>
      </c>
      <c r="B4460" s="101" t="s">
        <v>4013</v>
      </c>
      <c r="C4460" s="101" t="s">
        <v>4014</v>
      </c>
      <c r="D4460" s="101" t="s">
        <v>122</v>
      </c>
      <c r="E4460" s="101" t="s">
        <v>597</v>
      </c>
      <c r="F4460" s="101" t="s">
        <v>119</v>
      </c>
      <c r="G4460" s="101" t="s">
        <v>5848</v>
      </c>
    </row>
    <row r="4461" spans="1:7">
      <c r="A4461" s="100">
        <v>4460</v>
      </c>
      <c r="B4461" s="101" t="s">
        <v>9177</v>
      </c>
      <c r="C4461" s="101" t="s">
        <v>9178</v>
      </c>
      <c r="D4461" s="101" t="s">
        <v>165</v>
      </c>
      <c r="E4461" s="101" t="s">
        <v>417</v>
      </c>
      <c r="F4461" s="101" t="s">
        <v>119</v>
      </c>
      <c r="G4461" s="101" t="s">
        <v>10956</v>
      </c>
    </row>
    <row r="4462" spans="1:7">
      <c r="A4462" s="100">
        <v>4461</v>
      </c>
      <c r="B4462" s="101" t="s">
        <v>4015</v>
      </c>
      <c r="C4462" s="101" t="s">
        <v>4016</v>
      </c>
      <c r="D4462" s="101" t="s">
        <v>126</v>
      </c>
      <c r="E4462" s="101" t="s">
        <v>701</v>
      </c>
      <c r="F4462" s="101" t="s">
        <v>119</v>
      </c>
      <c r="G4462" s="101" t="s">
        <v>5848</v>
      </c>
    </row>
    <row r="4463" spans="1:7">
      <c r="A4463" s="100">
        <v>4462</v>
      </c>
      <c r="B4463" s="101" t="s">
        <v>9179</v>
      </c>
      <c r="C4463" s="101" t="s">
        <v>9180</v>
      </c>
      <c r="D4463" s="101" t="s">
        <v>126</v>
      </c>
      <c r="E4463" s="101" t="s">
        <v>358</v>
      </c>
      <c r="F4463" s="101" t="s">
        <v>412</v>
      </c>
      <c r="G4463" s="101" t="s">
        <v>10956</v>
      </c>
    </row>
    <row r="4464" spans="1:7">
      <c r="A4464" s="100">
        <v>4463</v>
      </c>
      <c r="B4464" s="101" t="s">
        <v>4017</v>
      </c>
      <c r="C4464" s="101" t="s">
        <v>4018</v>
      </c>
      <c r="D4464" s="101" t="s">
        <v>139</v>
      </c>
      <c r="E4464" s="101" t="s">
        <v>996</v>
      </c>
      <c r="F4464" s="101" t="s">
        <v>119</v>
      </c>
      <c r="G4464" s="101" t="s">
        <v>5848</v>
      </c>
    </row>
    <row r="4465" spans="1:7">
      <c r="A4465" s="100">
        <v>4464</v>
      </c>
      <c r="B4465" s="101" t="s">
        <v>9181</v>
      </c>
      <c r="C4465" s="101" t="s">
        <v>13280</v>
      </c>
      <c r="D4465" s="101" t="s">
        <v>165</v>
      </c>
      <c r="E4465" s="101" t="s">
        <v>417</v>
      </c>
      <c r="F4465" s="101" t="s">
        <v>136</v>
      </c>
      <c r="G4465" s="101" t="s">
        <v>10956</v>
      </c>
    </row>
    <row r="4466" spans="1:7">
      <c r="A4466" s="100">
        <v>4465</v>
      </c>
      <c r="B4466" s="101" t="s">
        <v>13281</v>
      </c>
      <c r="C4466" s="101" t="s">
        <v>13282</v>
      </c>
      <c r="D4466" s="101" t="s">
        <v>126</v>
      </c>
      <c r="E4466" s="101" t="s">
        <v>200</v>
      </c>
      <c r="F4466" s="101" t="s">
        <v>119</v>
      </c>
      <c r="G4466" s="101" t="s">
        <v>5848</v>
      </c>
    </row>
    <row r="4467" spans="1:7">
      <c r="A4467" s="100">
        <v>4466</v>
      </c>
      <c r="B4467" s="101" t="s">
        <v>13283</v>
      </c>
      <c r="C4467" s="101" t="s">
        <v>13284</v>
      </c>
      <c r="D4467" s="101" t="s">
        <v>139</v>
      </c>
      <c r="E4467" s="101" t="s">
        <v>227</v>
      </c>
      <c r="F4467" s="101" t="s">
        <v>119</v>
      </c>
      <c r="G4467" s="101" t="s">
        <v>5848</v>
      </c>
    </row>
    <row r="4468" spans="1:7">
      <c r="A4468" s="100">
        <v>4467</v>
      </c>
      <c r="B4468" s="101" t="s">
        <v>9182</v>
      </c>
      <c r="C4468" s="101" t="s">
        <v>9183</v>
      </c>
      <c r="D4468" s="101" t="s">
        <v>139</v>
      </c>
      <c r="E4468" s="101" t="s">
        <v>227</v>
      </c>
      <c r="F4468" s="101" t="s">
        <v>119</v>
      </c>
      <c r="G4468" s="101" t="s">
        <v>10956</v>
      </c>
    </row>
    <row r="4469" spans="1:7">
      <c r="A4469" s="100">
        <v>4468</v>
      </c>
      <c r="B4469" s="101" t="s">
        <v>9184</v>
      </c>
      <c r="C4469" s="101" t="s">
        <v>9185</v>
      </c>
      <c r="D4469" s="101" t="s">
        <v>139</v>
      </c>
      <c r="E4469" s="101" t="s">
        <v>258</v>
      </c>
      <c r="F4469" s="101" t="s">
        <v>119</v>
      </c>
      <c r="G4469" s="101" t="s">
        <v>10956</v>
      </c>
    </row>
    <row r="4470" spans="1:7">
      <c r="A4470" s="100">
        <v>4469</v>
      </c>
      <c r="B4470" s="101" t="s">
        <v>9186</v>
      </c>
      <c r="C4470" s="101" t="s">
        <v>9187</v>
      </c>
      <c r="D4470" s="101" t="s">
        <v>117</v>
      </c>
      <c r="E4470" s="101" t="s">
        <v>214</v>
      </c>
      <c r="F4470" s="101" t="s">
        <v>119</v>
      </c>
      <c r="G4470" s="101" t="s">
        <v>10956</v>
      </c>
    </row>
    <row r="4471" spans="1:7">
      <c r="A4471" s="100">
        <v>4470</v>
      </c>
      <c r="B4471" s="101" t="s">
        <v>13285</v>
      </c>
      <c r="C4471" s="101" t="s">
        <v>13286</v>
      </c>
      <c r="D4471" s="101" t="s">
        <v>151</v>
      </c>
      <c r="E4471" s="101" t="s">
        <v>456</v>
      </c>
      <c r="F4471" s="101" t="s">
        <v>188</v>
      </c>
      <c r="G4471" s="101" t="s">
        <v>11834</v>
      </c>
    </row>
    <row r="4472" spans="1:7">
      <c r="A4472" s="100">
        <v>4471</v>
      </c>
      <c r="B4472" s="101" t="s">
        <v>9188</v>
      </c>
      <c r="C4472" s="101" t="s">
        <v>9189</v>
      </c>
      <c r="D4472" s="101" t="s">
        <v>117</v>
      </c>
      <c r="E4472" s="101" t="s">
        <v>1341</v>
      </c>
      <c r="F4472" s="101" t="s">
        <v>119</v>
      </c>
      <c r="G4472" s="101" t="s">
        <v>10956</v>
      </c>
    </row>
    <row r="4473" spans="1:7">
      <c r="A4473" s="100">
        <v>4472</v>
      </c>
      <c r="B4473" s="101" t="s">
        <v>9190</v>
      </c>
      <c r="C4473" s="101" t="s">
        <v>9191</v>
      </c>
      <c r="D4473" s="101" t="s">
        <v>165</v>
      </c>
      <c r="E4473" s="101" t="s">
        <v>417</v>
      </c>
      <c r="F4473" s="101" t="s">
        <v>119</v>
      </c>
      <c r="G4473" s="101" t="s">
        <v>10956</v>
      </c>
    </row>
    <row r="4474" spans="1:7">
      <c r="A4474" s="100">
        <v>4473</v>
      </c>
      <c r="B4474" s="101" t="s">
        <v>9192</v>
      </c>
      <c r="C4474" s="101" t="s">
        <v>9193</v>
      </c>
      <c r="D4474" s="101" t="s">
        <v>117</v>
      </c>
      <c r="E4474" s="101" t="s">
        <v>2355</v>
      </c>
      <c r="F4474" s="101" t="s">
        <v>119</v>
      </c>
      <c r="G4474" s="101" t="s">
        <v>10956</v>
      </c>
    </row>
    <row r="4475" spans="1:7">
      <c r="A4475" s="100">
        <v>4474</v>
      </c>
      <c r="B4475" s="101" t="s">
        <v>9194</v>
      </c>
      <c r="C4475" s="101" t="s">
        <v>9195</v>
      </c>
      <c r="D4475" s="101" t="s">
        <v>165</v>
      </c>
      <c r="E4475" s="101" t="s">
        <v>417</v>
      </c>
      <c r="F4475" s="101" t="s">
        <v>119</v>
      </c>
      <c r="G4475" s="101" t="s">
        <v>10956</v>
      </c>
    </row>
    <row r="4476" spans="1:7">
      <c r="A4476" s="100">
        <v>4475</v>
      </c>
      <c r="B4476" s="101" t="s">
        <v>9196</v>
      </c>
      <c r="C4476" s="101" t="s">
        <v>9197</v>
      </c>
      <c r="D4476" s="101" t="s">
        <v>126</v>
      </c>
      <c r="E4476" s="101" t="s">
        <v>159</v>
      </c>
      <c r="F4476" s="101" t="s">
        <v>119</v>
      </c>
      <c r="G4476" s="101" t="s">
        <v>10956</v>
      </c>
    </row>
    <row r="4477" spans="1:7">
      <c r="A4477" s="100">
        <v>4476</v>
      </c>
      <c r="B4477" s="101" t="s">
        <v>9198</v>
      </c>
      <c r="C4477" s="101" t="s">
        <v>9199</v>
      </c>
      <c r="D4477" s="101" t="s">
        <v>139</v>
      </c>
      <c r="E4477" s="101" t="s">
        <v>622</v>
      </c>
      <c r="F4477" s="101" t="s">
        <v>119</v>
      </c>
      <c r="G4477" s="101" t="s">
        <v>10956</v>
      </c>
    </row>
    <row r="4478" spans="1:7">
      <c r="A4478" s="100">
        <v>4477</v>
      </c>
      <c r="B4478" s="101" t="s">
        <v>11589</v>
      </c>
      <c r="C4478" s="101" t="s">
        <v>11590</v>
      </c>
      <c r="D4478" s="101" t="s">
        <v>165</v>
      </c>
      <c r="E4478" s="101" t="s">
        <v>1285</v>
      </c>
      <c r="F4478" s="101" t="s">
        <v>119</v>
      </c>
      <c r="G4478" s="101" t="s">
        <v>11834</v>
      </c>
    </row>
    <row r="4479" spans="1:7">
      <c r="A4479" s="100">
        <v>4478</v>
      </c>
      <c r="B4479" s="101" t="s">
        <v>9200</v>
      </c>
      <c r="C4479" s="101" t="s">
        <v>9201</v>
      </c>
      <c r="D4479" s="101" t="s">
        <v>117</v>
      </c>
      <c r="E4479" s="101" t="s">
        <v>2057</v>
      </c>
      <c r="F4479" s="101" t="s">
        <v>119</v>
      </c>
      <c r="G4479" s="101" t="s">
        <v>10956</v>
      </c>
    </row>
    <row r="4480" spans="1:7">
      <c r="A4480" s="100">
        <v>4479</v>
      </c>
      <c r="B4480" s="101" t="s">
        <v>9202</v>
      </c>
      <c r="C4480" s="101" t="s">
        <v>9203</v>
      </c>
      <c r="D4480" s="101" t="s">
        <v>151</v>
      </c>
      <c r="E4480" s="101" t="s">
        <v>1414</v>
      </c>
      <c r="F4480" s="101" t="s">
        <v>136</v>
      </c>
      <c r="G4480" s="101" t="s">
        <v>10956</v>
      </c>
    </row>
    <row r="4481" spans="1:7">
      <c r="A4481" s="100">
        <v>4480</v>
      </c>
      <c r="B4481" s="101" t="s">
        <v>9204</v>
      </c>
      <c r="C4481" s="101" t="s">
        <v>9205</v>
      </c>
      <c r="D4481" s="101" t="s">
        <v>117</v>
      </c>
      <c r="E4481" s="101" t="s">
        <v>1277</v>
      </c>
      <c r="F4481" s="101" t="s">
        <v>119</v>
      </c>
      <c r="G4481" s="101" t="s">
        <v>10956</v>
      </c>
    </row>
    <row r="4482" spans="1:7">
      <c r="A4482" s="100">
        <v>4481</v>
      </c>
      <c r="B4482" s="101" t="s">
        <v>9206</v>
      </c>
      <c r="C4482" s="101" t="s">
        <v>9207</v>
      </c>
      <c r="D4482" s="101" t="s">
        <v>139</v>
      </c>
      <c r="E4482" s="101" t="s">
        <v>622</v>
      </c>
      <c r="F4482" s="101" t="s">
        <v>119</v>
      </c>
      <c r="G4482" s="101" t="s">
        <v>10956</v>
      </c>
    </row>
    <row r="4483" spans="1:7">
      <c r="A4483" s="100">
        <v>4482</v>
      </c>
      <c r="B4483" s="101" t="s">
        <v>9208</v>
      </c>
      <c r="C4483" s="101" t="s">
        <v>9209</v>
      </c>
      <c r="D4483" s="101" t="s">
        <v>117</v>
      </c>
      <c r="E4483" s="101" t="s">
        <v>367</v>
      </c>
      <c r="F4483" s="101" t="s">
        <v>119</v>
      </c>
      <c r="G4483" s="101" t="s">
        <v>10956</v>
      </c>
    </row>
    <row r="4484" spans="1:7">
      <c r="A4484" s="100">
        <v>4483</v>
      </c>
      <c r="B4484" s="101" t="s">
        <v>9210</v>
      </c>
      <c r="C4484" s="101" t="s">
        <v>9211</v>
      </c>
      <c r="D4484" s="101" t="s">
        <v>165</v>
      </c>
      <c r="E4484" s="101" t="s">
        <v>417</v>
      </c>
      <c r="F4484" s="101" t="s">
        <v>119</v>
      </c>
      <c r="G4484" s="101" t="s">
        <v>10956</v>
      </c>
    </row>
    <row r="4485" spans="1:7">
      <c r="A4485" s="100">
        <v>4484</v>
      </c>
      <c r="B4485" s="101" t="s">
        <v>9212</v>
      </c>
      <c r="C4485" s="101" t="s">
        <v>9213</v>
      </c>
      <c r="D4485" s="101" t="s">
        <v>234</v>
      </c>
      <c r="E4485" s="101" t="s">
        <v>248</v>
      </c>
      <c r="F4485" s="101" t="s">
        <v>119</v>
      </c>
      <c r="G4485" s="101" t="s">
        <v>10956</v>
      </c>
    </row>
    <row r="4486" spans="1:7">
      <c r="A4486" s="100">
        <v>4485</v>
      </c>
      <c r="B4486" s="101" t="s">
        <v>9214</v>
      </c>
      <c r="C4486" s="101" t="s">
        <v>9215</v>
      </c>
      <c r="D4486" s="101" t="s">
        <v>117</v>
      </c>
      <c r="E4486" s="101" t="s">
        <v>1277</v>
      </c>
      <c r="F4486" s="101" t="s">
        <v>119</v>
      </c>
      <c r="G4486" s="101" t="s">
        <v>10956</v>
      </c>
    </row>
    <row r="4487" spans="1:7">
      <c r="A4487" s="100">
        <v>4486</v>
      </c>
      <c r="B4487" s="101" t="s">
        <v>9216</v>
      </c>
      <c r="C4487" s="101" t="s">
        <v>9217</v>
      </c>
      <c r="D4487" s="101" t="s">
        <v>165</v>
      </c>
      <c r="E4487" s="101" t="s">
        <v>417</v>
      </c>
      <c r="F4487" s="101" t="s">
        <v>119</v>
      </c>
      <c r="G4487" s="101" t="s">
        <v>10956</v>
      </c>
    </row>
    <row r="4488" spans="1:7">
      <c r="A4488" s="100">
        <v>4487</v>
      </c>
      <c r="B4488" s="101" t="s">
        <v>9218</v>
      </c>
      <c r="C4488" s="101" t="s">
        <v>9219</v>
      </c>
      <c r="D4488" s="101" t="s">
        <v>117</v>
      </c>
      <c r="E4488" s="101" t="s">
        <v>214</v>
      </c>
      <c r="F4488" s="101" t="s">
        <v>119</v>
      </c>
      <c r="G4488" s="101" t="s">
        <v>10956</v>
      </c>
    </row>
    <row r="4489" spans="1:7">
      <c r="A4489" s="100">
        <v>4488</v>
      </c>
      <c r="B4489" s="101" t="s">
        <v>4019</v>
      </c>
      <c r="C4489" s="101" t="s">
        <v>4020</v>
      </c>
      <c r="D4489" s="101" t="s">
        <v>139</v>
      </c>
      <c r="E4489" s="101" t="s">
        <v>311</v>
      </c>
      <c r="F4489" s="101" t="s">
        <v>119</v>
      </c>
      <c r="G4489" s="101" t="s">
        <v>5848</v>
      </c>
    </row>
    <row r="4490" spans="1:7">
      <c r="A4490" s="100">
        <v>4489</v>
      </c>
      <c r="B4490" s="101" t="s">
        <v>4021</v>
      </c>
      <c r="C4490" s="101" t="s">
        <v>4022</v>
      </c>
      <c r="D4490" s="101" t="s">
        <v>234</v>
      </c>
      <c r="E4490" s="101" t="s">
        <v>248</v>
      </c>
      <c r="F4490" s="101" t="s">
        <v>119</v>
      </c>
      <c r="G4490" s="101" t="s">
        <v>5848</v>
      </c>
    </row>
    <row r="4491" spans="1:7">
      <c r="A4491" s="100">
        <v>4490</v>
      </c>
      <c r="B4491" s="101" t="s">
        <v>4023</v>
      </c>
      <c r="C4491" s="101" t="s">
        <v>13287</v>
      </c>
      <c r="D4491" s="101" t="s">
        <v>143</v>
      </c>
      <c r="E4491" s="101" t="s">
        <v>327</v>
      </c>
      <c r="F4491" s="101" t="s">
        <v>119</v>
      </c>
      <c r="G4491" s="101" t="s">
        <v>5848</v>
      </c>
    </row>
    <row r="4492" spans="1:7">
      <c r="A4492" s="100">
        <v>4491</v>
      </c>
      <c r="B4492" s="101" t="s">
        <v>9220</v>
      </c>
      <c r="C4492" s="101" t="s">
        <v>9221</v>
      </c>
      <c r="D4492" s="101" t="s">
        <v>117</v>
      </c>
      <c r="E4492" s="101" t="s">
        <v>172</v>
      </c>
      <c r="F4492" s="101" t="s">
        <v>119</v>
      </c>
      <c r="G4492" s="101" t="s">
        <v>10956</v>
      </c>
    </row>
    <row r="4493" spans="1:7">
      <c r="A4493" s="100">
        <v>4492</v>
      </c>
      <c r="B4493" s="101" t="s">
        <v>9222</v>
      </c>
      <c r="C4493" s="101" t="s">
        <v>9223</v>
      </c>
      <c r="D4493" s="101" t="s">
        <v>117</v>
      </c>
      <c r="E4493" s="101" t="s">
        <v>448</v>
      </c>
      <c r="F4493" s="101" t="s">
        <v>881</v>
      </c>
      <c r="G4493" s="101" t="s">
        <v>10956</v>
      </c>
    </row>
    <row r="4494" spans="1:7">
      <c r="A4494" s="100">
        <v>4493</v>
      </c>
      <c r="B4494" s="101" t="s">
        <v>9224</v>
      </c>
      <c r="C4494" s="101" t="s">
        <v>9225</v>
      </c>
      <c r="D4494" s="101" t="s">
        <v>117</v>
      </c>
      <c r="E4494" s="101" t="s">
        <v>448</v>
      </c>
      <c r="F4494" s="101" t="s">
        <v>119</v>
      </c>
      <c r="G4494" s="101" t="s">
        <v>10956</v>
      </c>
    </row>
    <row r="4495" spans="1:7">
      <c r="A4495" s="100">
        <v>4494</v>
      </c>
      <c r="B4495" s="101" t="s">
        <v>9226</v>
      </c>
      <c r="C4495" s="101" t="s">
        <v>9227</v>
      </c>
      <c r="D4495" s="101" t="s">
        <v>117</v>
      </c>
      <c r="E4495" s="101" t="s">
        <v>2355</v>
      </c>
      <c r="F4495" s="101" t="s">
        <v>119</v>
      </c>
      <c r="G4495" s="101" t="s">
        <v>10956</v>
      </c>
    </row>
    <row r="4496" spans="1:7">
      <c r="A4496" s="100">
        <v>4495</v>
      </c>
      <c r="B4496" s="101" t="s">
        <v>9228</v>
      </c>
      <c r="C4496" s="101" t="s">
        <v>9229</v>
      </c>
      <c r="D4496" s="101" t="s">
        <v>165</v>
      </c>
      <c r="E4496" s="101" t="s">
        <v>5870</v>
      </c>
      <c r="F4496" s="101" t="s">
        <v>119</v>
      </c>
      <c r="G4496" s="101" t="s">
        <v>10956</v>
      </c>
    </row>
    <row r="4497" spans="1:7">
      <c r="A4497" s="100">
        <v>4496</v>
      </c>
      <c r="B4497" s="101" t="s">
        <v>9230</v>
      </c>
      <c r="C4497" s="101" t="s">
        <v>9231</v>
      </c>
      <c r="D4497" s="101" t="s">
        <v>117</v>
      </c>
      <c r="E4497" s="101" t="s">
        <v>1277</v>
      </c>
      <c r="F4497" s="101" t="s">
        <v>119</v>
      </c>
      <c r="G4497" s="101" t="s">
        <v>10956</v>
      </c>
    </row>
    <row r="4498" spans="1:7">
      <c r="A4498" s="100">
        <v>4497</v>
      </c>
      <c r="B4498" s="101" t="s">
        <v>9232</v>
      </c>
      <c r="C4498" s="101" t="s">
        <v>9233</v>
      </c>
      <c r="D4498" s="101" t="s">
        <v>117</v>
      </c>
      <c r="E4498" s="101" t="s">
        <v>367</v>
      </c>
      <c r="F4498" s="101" t="s">
        <v>881</v>
      </c>
      <c r="G4498" s="101" t="s">
        <v>10956</v>
      </c>
    </row>
    <row r="4499" spans="1:7">
      <c r="A4499" s="100">
        <v>4498</v>
      </c>
      <c r="B4499" s="101" t="s">
        <v>9234</v>
      </c>
      <c r="C4499" s="101" t="s">
        <v>9235</v>
      </c>
      <c r="D4499" s="101" t="s">
        <v>165</v>
      </c>
      <c r="E4499" s="101" t="s">
        <v>285</v>
      </c>
      <c r="F4499" s="101" t="s">
        <v>119</v>
      </c>
      <c r="G4499" s="101" t="s">
        <v>10956</v>
      </c>
    </row>
    <row r="4500" spans="1:7">
      <c r="A4500" s="100">
        <v>4499</v>
      </c>
      <c r="B4500" s="101" t="s">
        <v>4024</v>
      </c>
      <c r="C4500" s="101" t="s">
        <v>4025</v>
      </c>
      <c r="D4500" s="101" t="s">
        <v>139</v>
      </c>
      <c r="E4500" s="101" t="s">
        <v>156</v>
      </c>
      <c r="F4500" s="101" t="s">
        <v>119</v>
      </c>
      <c r="G4500" s="101" t="s">
        <v>5848</v>
      </c>
    </row>
    <row r="4501" spans="1:7">
      <c r="A4501" s="100">
        <v>4500</v>
      </c>
      <c r="B4501" s="101" t="s">
        <v>9236</v>
      </c>
      <c r="C4501" s="101" t="s">
        <v>9237</v>
      </c>
      <c r="D4501" s="101" t="s">
        <v>139</v>
      </c>
      <c r="E4501" s="101" t="s">
        <v>1020</v>
      </c>
      <c r="F4501" s="101" t="s">
        <v>119</v>
      </c>
      <c r="G4501" s="101" t="s">
        <v>10956</v>
      </c>
    </row>
    <row r="4502" spans="1:7">
      <c r="A4502" s="100">
        <v>4501</v>
      </c>
      <c r="B4502" s="101" t="s">
        <v>9238</v>
      </c>
      <c r="C4502" s="101" t="s">
        <v>9239</v>
      </c>
      <c r="D4502" s="101" t="s">
        <v>126</v>
      </c>
      <c r="E4502" s="101" t="s">
        <v>132</v>
      </c>
      <c r="F4502" s="101" t="s">
        <v>119</v>
      </c>
      <c r="G4502" s="101" t="s">
        <v>10956</v>
      </c>
    </row>
    <row r="4503" spans="1:7">
      <c r="A4503" s="100">
        <v>4502</v>
      </c>
      <c r="B4503" s="101" t="s">
        <v>4026</v>
      </c>
      <c r="C4503" s="101" t="s">
        <v>4027</v>
      </c>
      <c r="D4503" s="101" t="s">
        <v>143</v>
      </c>
      <c r="E4503" s="101" t="s">
        <v>1684</v>
      </c>
      <c r="F4503" s="101" t="s">
        <v>119</v>
      </c>
      <c r="G4503" s="101" t="s">
        <v>5848</v>
      </c>
    </row>
    <row r="4504" spans="1:7">
      <c r="A4504" s="100">
        <v>4503</v>
      </c>
      <c r="B4504" s="101" t="s">
        <v>9240</v>
      </c>
      <c r="C4504" s="101" t="s">
        <v>9241</v>
      </c>
      <c r="D4504" s="101" t="s">
        <v>151</v>
      </c>
      <c r="E4504" s="101" t="s">
        <v>634</v>
      </c>
      <c r="F4504" s="101" t="s">
        <v>119</v>
      </c>
      <c r="G4504" s="101" t="s">
        <v>10956</v>
      </c>
    </row>
    <row r="4505" spans="1:7">
      <c r="A4505" s="100">
        <v>4504</v>
      </c>
      <c r="B4505" s="101" t="s">
        <v>9242</v>
      </c>
      <c r="C4505" s="101" t="s">
        <v>9243</v>
      </c>
      <c r="D4505" s="101" t="s">
        <v>139</v>
      </c>
      <c r="E4505" s="101" t="s">
        <v>1020</v>
      </c>
      <c r="F4505" s="101" t="s">
        <v>119</v>
      </c>
      <c r="G4505" s="101" t="s">
        <v>10956</v>
      </c>
    </row>
    <row r="4506" spans="1:7">
      <c r="A4506" s="100">
        <v>4505</v>
      </c>
      <c r="B4506" s="101" t="s">
        <v>11591</v>
      </c>
      <c r="C4506" s="101" t="s">
        <v>11592</v>
      </c>
      <c r="D4506" s="101" t="s">
        <v>126</v>
      </c>
      <c r="E4506" s="101" t="s">
        <v>159</v>
      </c>
      <c r="F4506" s="101" t="s">
        <v>188</v>
      </c>
      <c r="G4506" s="101" t="s">
        <v>11834</v>
      </c>
    </row>
    <row r="4507" spans="1:7">
      <c r="A4507" s="100">
        <v>4506</v>
      </c>
      <c r="B4507" s="101" t="s">
        <v>9244</v>
      </c>
      <c r="C4507" s="101" t="s">
        <v>9245</v>
      </c>
      <c r="D4507" s="101" t="s">
        <v>165</v>
      </c>
      <c r="E4507" s="101" t="s">
        <v>5870</v>
      </c>
      <c r="F4507" s="101" t="s">
        <v>119</v>
      </c>
      <c r="G4507" s="101" t="s">
        <v>10956</v>
      </c>
    </row>
    <row r="4508" spans="1:7">
      <c r="A4508" s="100">
        <v>4507</v>
      </c>
      <c r="B4508" s="101" t="s">
        <v>9246</v>
      </c>
      <c r="C4508" s="101" t="s">
        <v>9247</v>
      </c>
      <c r="D4508" s="101" t="s">
        <v>139</v>
      </c>
      <c r="E4508" s="101" t="s">
        <v>996</v>
      </c>
      <c r="F4508" s="101" t="s">
        <v>119</v>
      </c>
      <c r="G4508" s="101" t="s">
        <v>10956</v>
      </c>
    </row>
    <row r="4509" spans="1:7">
      <c r="A4509" s="100">
        <v>4508</v>
      </c>
      <c r="B4509" s="101" t="s">
        <v>9248</v>
      </c>
      <c r="C4509" s="101" t="s">
        <v>9249</v>
      </c>
      <c r="D4509" s="101" t="s">
        <v>139</v>
      </c>
      <c r="E4509" s="101" t="s">
        <v>1076</v>
      </c>
      <c r="F4509" s="101" t="s">
        <v>119</v>
      </c>
      <c r="G4509" s="101" t="s">
        <v>10956</v>
      </c>
    </row>
    <row r="4510" spans="1:7">
      <c r="A4510" s="100">
        <v>4509</v>
      </c>
      <c r="B4510" s="101" t="s">
        <v>4028</v>
      </c>
      <c r="C4510" s="101" t="s">
        <v>4029</v>
      </c>
      <c r="D4510" s="101" t="s">
        <v>126</v>
      </c>
      <c r="E4510" s="101" t="s">
        <v>358</v>
      </c>
      <c r="F4510" s="101" t="s">
        <v>119</v>
      </c>
      <c r="G4510" s="101" t="s">
        <v>5848</v>
      </c>
    </row>
    <row r="4511" spans="1:7">
      <c r="A4511" s="100">
        <v>4510</v>
      </c>
      <c r="B4511" s="101" t="s">
        <v>9250</v>
      </c>
      <c r="C4511" s="101" t="s">
        <v>9251</v>
      </c>
      <c r="D4511" s="101" t="s">
        <v>139</v>
      </c>
      <c r="E4511" s="101" t="s">
        <v>1020</v>
      </c>
      <c r="F4511" s="101" t="s">
        <v>119</v>
      </c>
      <c r="G4511" s="101" t="s">
        <v>10956</v>
      </c>
    </row>
    <row r="4512" spans="1:7">
      <c r="A4512" s="100">
        <v>4511</v>
      </c>
      <c r="B4512" s="101" t="s">
        <v>9252</v>
      </c>
      <c r="C4512" s="101" t="s">
        <v>9253</v>
      </c>
      <c r="D4512" s="101" t="s">
        <v>165</v>
      </c>
      <c r="E4512" s="101" t="s">
        <v>417</v>
      </c>
      <c r="F4512" s="101" t="s">
        <v>119</v>
      </c>
      <c r="G4512" s="101" t="s">
        <v>10956</v>
      </c>
    </row>
    <row r="4513" spans="1:7">
      <c r="A4513" s="100">
        <v>4512</v>
      </c>
      <c r="B4513" s="101" t="s">
        <v>9254</v>
      </c>
      <c r="C4513" s="101" t="s">
        <v>9255</v>
      </c>
      <c r="D4513" s="101" t="s">
        <v>117</v>
      </c>
      <c r="E4513" s="101" t="s">
        <v>499</v>
      </c>
      <c r="F4513" s="101" t="s">
        <v>119</v>
      </c>
      <c r="G4513" s="101" t="s">
        <v>10956</v>
      </c>
    </row>
    <row r="4514" spans="1:7">
      <c r="A4514" s="100">
        <v>4513</v>
      </c>
      <c r="B4514" s="101" t="s">
        <v>4030</v>
      </c>
      <c r="C4514" s="101" t="s">
        <v>4031</v>
      </c>
      <c r="D4514" s="101" t="s">
        <v>151</v>
      </c>
      <c r="E4514" s="101" t="s">
        <v>2192</v>
      </c>
      <c r="F4514" s="101" t="s">
        <v>119</v>
      </c>
      <c r="G4514" s="101" t="s">
        <v>5848</v>
      </c>
    </row>
    <row r="4515" spans="1:7">
      <c r="A4515" s="100">
        <v>4514</v>
      </c>
      <c r="B4515" s="101" t="s">
        <v>13288</v>
      </c>
      <c r="C4515" s="101" t="s">
        <v>13289</v>
      </c>
      <c r="D4515" s="101" t="s">
        <v>122</v>
      </c>
      <c r="E4515" s="101" t="s">
        <v>347</v>
      </c>
      <c r="F4515" s="101" t="s">
        <v>188</v>
      </c>
      <c r="G4515" s="101" t="s">
        <v>10956</v>
      </c>
    </row>
    <row r="4516" spans="1:7">
      <c r="A4516" s="100">
        <v>4515</v>
      </c>
      <c r="B4516" s="101" t="s">
        <v>9256</v>
      </c>
      <c r="C4516" s="101" t="s">
        <v>9257</v>
      </c>
      <c r="D4516" s="101" t="s">
        <v>126</v>
      </c>
      <c r="E4516" s="101" t="s">
        <v>516</v>
      </c>
      <c r="F4516" s="101" t="s">
        <v>119</v>
      </c>
      <c r="G4516" s="101" t="s">
        <v>10956</v>
      </c>
    </row>
    <row r="4517" spans="1:7">
      <c r="A4517" s="100">
        <v>4516</v>
      </c>
      <c r="B4517" s="101" t="s">
        <v>9258</v>
      </c>
      <c r="C4517" s="101" t="s">
        <v>9259</v>
      </c>
      <c r="D4517" s="101" t="s">
        <v>165</v>
      </c>
      <c r="E4517" s="101" t="s">
        <v>194</v>
      </c>
      <c r="F4517" s="101" t="s">
        <v>119</v>
      </c>
      <c r="G4517" s="101" t="s">
        <v>10956</v>
      </c>
    </row>
    <row r="4518" spans="1:7">
      <c r="A4518" s="100">
        <v>4517</v>
      </c>
      <c r="B4518" s="101" t="s">
        <v>9260</v>
      </c>
      <c r="C4518" s="101" t="s">
        <v>9261</v>
      </c>
      <c r="D4518" s="101" t="s">
        <v>117</v>
      </c>
      <c r="E4518" s="101" t="s">
        <v>1277</v>
      </c>
      <c r="F4518" s="101" t="s">
        <v>136</v>
      </c>
      <c r="G4518" s="101" t="s">
        <v>10956</v>
      </c>
    </row>
    <row r="4519" spans="1:7">
      <c r="A4519" s="100">
        <v>4518</v>
      </c>
      <c r="B4519" s="101" t="s">
        <v>9262</v>
      </c>
      <c r="C4519" s="101" t="s">
        <v>9263</v>
      </c>
      <c r="D4519" s="101" t="s">
        <v>117</v>
      </c>
      <c r="E4519" s="101" t="s">
        <v>3337</v>
      </c>
      <c r="F4519" s="101" t="s">
        <v>881</v>
      </c>
      <c r="G4519" s="101" t="s">
        <v>10956</v>
      </c>
    </row>
    <row r="4520" spans="1:7">
      <c r="A4520" s="100">
        <v>4519</v>
      </c>
      <c r="B4520" s="101" t="s">
        <v>9264</v>
      </c>
      <c r="C4520" s="101" t="s">
        <v>9265</v>
      </c>
      <c r="D4520" s="101" t="s">
        <v>165</v>
      </c>
      <c r="E4520" s="101" t="s">
        <v>1285</v>
      </c>
      <c r="F4520" s="101" t="s">
        <v>119</v>
      </c>
      <c r="G4520" s="101" t="s">
        <v>10956</v>
      </c>
    </row>
    <row r="4521" spans="1:7">
      <c r="A4521" s="100">
        <v>4520</v>
      </c>
      <c r="B4521" s="101" t="s">
        <v>4032</v>
      </c>
      <c r="C4521" s="101" t="s">
        <v>13290</v>
      </c>
      <c r="D4521" s="101" t="s">
        <v>139</v>
      </c>
      <c r="E4521" s="101" t="s">
        <v>227</v>
      </c>
      <c r="F4521" s="101" t="s">
        <v>119</v>
      </c>
      <c r="G4521" s="101" t="s">
        <v>5848</v>
      </c>
    </row>
    <row r="4522" spans="1:7">
      <c r="A4522" s="100">
        <v>4521</v>
      </c>
      <c r="B4522" s="101" t="s">
        <v>4033</v>
      </c>
      <c r="C4522" s="101" t="s">
        <v>13291</v>
      </c>
      <c r="D4522" s="101" t="s">
        <v>139</v>
      </c>
      <c r="E4522" s="101" t="s">
        <v>227</v>
      </c>
      <c r="F4522" s="101" t="s">
        <v>119</v>
      </c>
      <c r="G4522" s="101" t="s">
        <v>5848</v>
      </c>
    </row>
    <row r="4523" spans="1:7">
      <c r="A4523" s="100">
        <v>4522</v>
      </c>
      <c r="B4523" s="101" t="s">
        <v>9266</v>
      </c>
      <c r="C4523" s="101" t="s">
        <v>9267</v>
      </c>
      <c r="D4523" s="101" t="s">
        <v>117</v>
      </c>
      <c r="E4523" s="101" t="s">
        <v>5203</v>
      </c>
      <c r="F4523" s="101" t="s">
        <v>119</v>
      </c>
      <c r="G4523" s="101" t="s">
        <v>10956</v>
      </c>
    </row>
    <row r="4524" spans="1:7">
      <c r="A4524" s="100">
        <v>4523</v>
      </c>
      <c r="B4524" s="101" t="s">
        <v>9268</v>
      </c>
      <c r="C4524" s="101" t="s">
        <v>9269</v>
      </c>
      <c r="D4524" s="101" t="s">
        <v>234</v>
      </c>
      <c r="E4524" s="101" t="s">
        <v>248</v>
      </c>
      <c r="F4524" s="101" t="s">
        <v>119</v>
      </c>
      <c r="G4524" s="101" t="s">
        <v>10956</v>
      </c>
    </row>
    <row r="4525" spans="1:7">
      <c r="A4525" s="100">
        <v>4524</v>
      </c>
      <c r="B4525" s="101" t="s">
        <v>9270</v>
      </c>
      <c r="C4525" s="101" t="s">
        <v>9271</v>
      </c>
      <c r="D4525" s="101" t="s">
        <v>126</v>
      </c>
      <c r="E4525" s="101" t="s">
        <v>1036</v>
      </c>
      <c r="F4525" s="101" t="s">
        <v>119</v>
      </c>
      <c r="G4525" s="101" t="s">
        <v>10956</v>
      </c>
    </row>
    <row r="4526" spans="1:7">
      <c r="A4526" s="100">
        <v>4525</v>
      </c>
      <c r="B4526" s="101" t="s">
        <v>9272</v>
      </c>
      <c r="C4526" s="101" t="s">
        <v>9273</v>
      </c>
      <c r="D4526" s="101" t="s">
        <v>139</v>
      </c>
      <c r="E4526" s="101" t="s">
        <v>996</v>
      </c>
      <c r="F4526" s="101" t="s">
        <v>119</v>
      </c>
      <c r="G4526" s="101" t="s">
        <v>10956</v>
      </c>
    </row>
    <row r="4527" spans="1:7">
      <c r="A4527" s="100">
        <v>4526</v>
      </c>
      <c r="B4527" s="101" t="s">
        <v>9274</v>
      </c>
      <c r="C4527" s="101" t="s">
        <v>9275</v>
      </c>
      <c r="D4527" s="101" t="s">
        <v>139</v>
      </c>
      <c r="E4527" s="101" t="s">
        <v>826</v>
      </c>
      <c r="F4527" s="101" t="s">
        <v>119</v>
      </c>
      <c r="G4527" s="101" t="s">
        <v>10956</v>
      </c>
    </row>
    <row r="4528" spans="1:7">
      <c r="A4528" s="100">
        <v>4527</v>
      </c>
      <c r="B4528" s="101" t="s">
        <v>9276</v>
      </c>
      <c r="C4528" s="101" t="s">
        <v>9277</v>
      </c>
      <c r="D4528" s="101" t="s">
        <v>117</v>
      </c>
      <c r="E4528" s="101" t="s">
        <v>1181</v>
      </c>
      <c r="F4528" s="101" t="s">
        <v>119</v>
      </c>
      <c r="G4528" s="101" t="s">
        <v>10956</v>
      </c>
    </row>
    <row r="4529" spans="1:7">
      <c r="A4529" s="100">
        <v>4528</v>
      </c>
      <c r="B4529" s="101" t="s">
        <v>9278</v>
      </c>
      <c r="C4529" s="101" t="s">
        <v>9279</v>
      </c>
      <c r="D4529" s="101" t="s">
        <v>117</v>
      </c>
      <c r="E4529" s="101" t="s">
        <v>2057</v>
      </c>
      <c r="F4529" s="101" t="s">
        <v>119</v>
      </c>
      <c r="G4529" s="101" t="s">
        <v>10956</v>
      </c>
    </row>
    <row r="4530" spans="1:7">
      <c r="A4530" s="100">
        <v>4529</v>
      </c>
      <c r="B4530" s="101" t="s">
        <v>4034</v>
      </c>
      <c r="C4530" s="101" t="s">
        <v>4035</v>
      </c>
      <c r="D4530" s="101" t="s">
        <v>126</v>
      </c>
      <c r="E4530" s="101" t="s">
        <v>1036</v>
      </c>
      <c r="F4530" s="101" t="s">
        <v>119</v>
      </c>
      <c r="G4530" s="101" t="s">
        <v>5848</v>
      </c>
    </row>
    <row r="4531" spans="1:7">
      <c r="A4531" s="100">
        <v>4530</v>
      </c>
      <c r="B4531" s="101" t="s">
        <v>13292</v>
      </c>
      <c r="C4531" s="101" t="s">
        <v>13293</v>
      </c>
      <c r="D4531" s="101" t="s">
        <v>126</v>
      </c>
      <c r="E4531" s="101" t="s">
        <v>459</v>
      </c>
      <c r="F4531" s="101" t="s">
        <v>119</v>
      </c>
      <c r="G4531" s="101" t="s">
        <v>10956</v>
      </c>
    </row>
    <row r="4532" spans="1:7">
      <c r="A4532" s="100">
        <v>4531</v>
      </c>
      <c r="B4532" s="101" t="s">
        <v>13294</v>
      </c>
      <c r="C4532" s="101" t="s">
        <v>13295</v>
      </c>
      <c r="D4532" s="101" t="s">
        <v>122</v>
      </c>
      <c r="E4532" s="101" t="s">
        <v>191</v>
      </c>
      <c r="F4532" s="101" t="s">
        <v>119</v>
      </c>
      <c r="G4532" s="101" t="s">
        <v>5848</v>
      </c>
    </row>
    <row r="4533" spans="1:7">
      <c r="A4533" s="100">
        <v>4532</v>
      </c>
      <c r="B4533" s="101" t="s">
        <v>9280</v>
      </c>
      <c r="C4533" s="101" t="s">
        <v>9281</v>
      </c>
      <c r="D4533" s="101" t="s">
        <v>165</v>
      </c>
      <c r="E4533" s="101" t="s">
        <v>417</v>
      </c>
      <c r="F4533" s="101" t="s">
        <v>119</v>
      </c>
      <c r="G4533" s="101" t="s">
        <v>10956</v>
      </c>
    </row>
    <row r="4534" spans="1:7">
      <c r="A4534" s="100">
        <v>4533</v>
      </c>
      <c r="B4534" s="101" t="s">
        <v>4036</v>
      </c>
      <c r="C4534" s="101" t="s">
        <v>4037</v>
      </c>
      <c r="D4534" s="101" t="s">
        <v>151</v>
      </c>
      <c r="E4534" s="101" t="s">
        <v>1271</v>
      </c>
      <c r="F4534" s="101" t="s">
        <v>119</v>
      </c>
      <c r="G4534" s="101" t="s">
        <v>5848</v>
      </c>
    </row>
    <row r="4535" spans="1:7">
      <c r="A4535" s="100">
        <v>4534</v>
      </c>
      <c r="B4535" s="101" t="s">
        <v>9282</v>
      </c>
      <c r="C4535" s="101" t="s">
        <v>9283</v>
      </c>
      <c r="D4535" s="101" t="s">
        <v>139</v>
      </c>
      <c r="E4535" s="101" t="s">
        <v>3060</v>
      </c>
      <c r="F4535" s="101" t="s">
        <v>119</v>
      </c>
      <c r="G4535" s="101" t="s">
        <v>10956</v>
      </c>
    </row>
    <row r="4536" spans="1:7">
      <c r="A4536" s="100">
        <v>4535</v>
      </c>
      <c r="B4536" s="101" t="s">
        <v>4038</v>
      </c>
      <c r="C4536" s="101" t="s">
        <v>4039</v>
      </c>
      <c r="D4536" s="101" t="s">
        <v>122</v>
      </c>
      <c r="E4536" s="101" t="s">
        <v>436</v>
      </c>
      <c r="F4536" s="101" t="s">
        <v>119</v>
      </c>
      <c r="G4536" s="101" t="s">
        <v>5848</v>
      </c>
    </row>
    <row r="4537" spans="1:7">
      <c r="A4537" s="100">
        <v>4536</v>
      </c>
      <c r="B4537" s="101" t="s">
        <v>9284</v>
      </c>
      <c r="C4537" s="101" t="s">
        <v>9285</v>
      </c>
      <c r="D4537" s="101" t="s">
        <v>117</v>
      </c>
      <c r="E4537" s="101" t="s">
        <v>118</v>
      </c>
      <c r="F4537" s="101" t="s">
        <v>119</v>
      </c>
      <c r="G4537" s="101" t="s">
        <v>10956</v>
      </c>
    </row>
    <row r="4538" spans="1:7">
      <c r="A4538" s="100">
        <v>4537</v>
      </c>
      <c r="B4538" s="101" t="s">
        <v>4040</v>
      </c>
      <c r="C4538" s="101" t="s">
        <v>4041</v>
      </c>
      <c r="D4538" s="101" t="s">
        <v>139</v>
      </c>
      <c r="E4538" s="101" t="s">
        <v>140</v>
      </c>
      <c r="F4538" s="101" t="s">
        <v>119</v>
      </c>
      <c r="G4538" s="101" t="s">
        <v>5848</v>
      </c>
    </row>
    <row r="4539" spans="1:7">
      <c r="A4539" s="100">
        <v>4538</v>
      </c>
      <c r="B4539" s="101" t="s">
        <v>9286</v>
      </c>
      <c r="C4539" s="101" t="s">
        <v>9287</v>
      </c>
      <c r="D4539" s="101" t="s">
        <v>139</v>
      </c>
      <c r="E4539" s="101" t="s">
        <v>943</v>
      </c>
      <c r="F4539" s="101" t="s">
        <v>119</v>
      </c>
      <c r="G4539" s="101" t="s">
        <v>10956</v>
      </c>
    </row>
    <row r="4540" spans="1:7">
      <c r="A4540" s="100">
        <v>4539</v>
      </c>
      <c r="B4540" s="101" t="s">
        <v>4042</v>
      </c>
      <c r="C4540" s="101" t="s">
        <v>4043</v>
      </c>
      <c r="D4540" s="101" t="s">
        <v>122</v>
      </c>
      <c r="E4540" s="101" t="s">
        <v>451</v>
      </c>
      <c r="F4540" s="101" t="s">
        <v>119</v>
      </c>
      <c r="G4540" s="101" t="s">
        <v>5848</v>
      </c>
    </row>
    <row r="4541" spans="1:7">
      <c r="A4541" s="100">
        <v>4540</v>
      </c>
      <c r="B4541" s="101" t="s">
        <v>9288</v>
      </c>
      <c r="C4541" s="101" t="s">
        <v>9289</v>
      </c>
      <c r="D4541" s="101" t="s">
        <v>122</v>
      </c>
      <c r="E4541" s="101" t="s">
        <v>1044</v>
      </c>
      <c r="F4541" s="101" t="s">
        <v>136</v>
      </c>
      <c r="G4541" s="101" t="s">
        <v>10956</v>
      </c>
    </row>
    <row r="4542" spans="1:7">
      <c r="A4542" s="100">
        <v>4541</v>
      </c>
      <c r="B4542" s="101" t="s">
        <v>9290</v>
      </c>
      <c r="C4542" s="101" t="s">
        <v>9291</v>
      </c>
      <c r="D4542" s="101" t="s">
        <v>139</v>
      </c>
      <c r="E4542" s="101" t="s">
        <v>622</v>
      </c>
      <c r="F4542" s="101" t="s">
        <v>119</v>
      </c>
      <c r="G4542" s="101" t="s">
        <v>10956</v>
      </c>
    </row>
    <row r="4543" spans="1:7">
      <c r="A4543" s="100">
        <v>4542</v>
      </c>
      <c r="B4543" s="101" t="s">
        <v>4044</v>
      </c>
      <c r="C4543" s="101" t="s">
        <v>4045</v>
      </c>
      <c r="D4543" s="101" t="s">
        <v>126</v>
      </c>
      <c r="E4543" s="101" t="s">
        <v>496</v>
      </c>
      <c r="F4543" s="101" t="s">
        <v>399</v>
      </c>
      <c r="G4543" s="101" t="s">
        <v>5848</v>
      </c>
    </row>
    <row r="4544" spans="1:7">
      <c r="A4544" s="100">
        <v>4543</v>
      </c>
      <c r="B4544" s="101" t="s">
        <v>13296</v>
      </c>
      <c r="C4544" s="101" t="s">
        <v>13297</v>
      </c>
      <c r="D4544" s="101" t="s">
        <v>165</v>
      </c>
      <c r="E4544" s="101" t="s">
        <v>417</v>
      </c>
      <c r="F4544" s="101" t="s">
        <v>119</v>
      </c>
      <c r="G4544" s="101" t="s">
        <v>10956</v>
      </c>
    </row>
    <row r="4545" spans="1:7">
      <c r="A4545" s="100">
        <v>4544</v>
      </c>
      <c r="B4545" s="101" t="s">
        <v>9292</v>
      </c>
      <c r="C4545" s="101" t="s">
        <v>9293</v>
      </c>
      <c r="D4545" s="101" t="s">
        <v>126</v>
      </c>
      <c r="E4545" s="101" t="s">
        <v>2080</v>
      </c>
      <c r="F4545" s="101" t="s">
        <v>119</v>
      </c>
      <c r="G4545" s="101" t="s">
        <v>10956</v>
      </c>
    </row>
    <row r="4546" spans="1:7">
      <c r="A4546" s="100">
        <v>4545</v>
      </c>
      <c r="B4546" s="101" t="s">
        <v>9294</v>
      </c>
      <c r="C4546" s="101" t="s">
        <v>9295</v>
      </c>
      <c r="D4546" s="101" t="s">
        <v>139</v>
      </c>
      <c r="E4546" s="101" t="s">
        <v>826</v>
      </c>
      <c r="F4546" s="101" t="s">
        <v>119</v>
      </c>
      <c r="G4546" s="101" t="s">
        <v>10956</v>
      </c>
    </row>
    <row r="4547" spans="1:7">
      <c r="A4547" s="100">
        <v>4546</v>
      </c>
      <c r="B4547" s="101" t="s">
        <v>9296</v>
      </c>
      <c r="C4547" s="101" t="s">
        <v>9297</v>
      </c>
      <c r="D4547" s="101" t="s">
        <v>117</v>
      </c>
      <c r="E4547" s="101" t="s">
        <v>172</v>
      </c>
      <c r="F4547" s="101" t="s">
        <v>119</v>
      </c>
      <c r="G4547" s="101" t="s">
        <v>10956</v>
      </c>
    </row>
    <row r="4548" spans="1:7">
      <c r="A4548" s="100">
        <v>4547</v>
      </c>
      <c r="B4548" s="101" t="s">
        <v>4046</v>
      </c>
      <c r="C4548" s="101" t="s">
        <v>4047</v>
      </c>
      <c r="D4548" s="101" t="s">
        <v>139</v>
      </c>
      <c r="E4548" s="101" t="s">
        <v>227</v>
      </c>
      <c r="F4548" s="101" t="s">
        <v>119</v>
      </c>
      <c r="G4548" s="101" t="s">
        <v>5848</v>
      </c>
    </row>
    <row r="4549" spans="1:7">
      <c r="A4549" s="100">
        <v>4548</v>
      </c>
      <c r="B4549" s="101" t="s">
        <v>4048</v>
      </c>
      <c r="C4549" s="101" t="s">
        <v>4049</v>
      </c>
      <c r="D4549" s="101" t="s">
        <v>126</v>
      </c>
      <c r="E4549" s="101" t="s">
        <v>155</v>
      </c>
      <c r="F4549" s="101" t="s">
        <v>119</v>
      </c>
      <c r="G4549" s="101" t="s">
        <v>5848</v>
      </c>
    </row>
    <row r="4550" spans="1:7">
      <c r="A4550" s="100">
        <v>4549</v>
      </c>
      <c r="B4550" s="101" t="s">
        <v>9298</v>
      </c>
      <c r="C4550" s="101" t="s">
        <v>9299</v>
      </c>
      <c r="D4550" s="101" t="s">
        <v>139</v>
      </c>
      <c r="E4550" s="101" t="s">
        <v>227</v>
      </c>
      <c r="F4550" s="101" t="s">
        <v>119</v>
      </c>
      <c r="G4550" s="101" t="s">
        <v>10956</v>
      </c>
    </row>
    <row r="4551" spans="1:7">
      <c r="A4551" s="100">
        <v>4550</v>
      </c>
      <c r="B4551" s="101" t="s">
        <v>4050</v>
      </c>
      <c r="C4551" s="101" t="s">
        <v>4051</v>
      </c>
      <c r="D4551" s="101" t="s">
        <v>139</v>
      </c>
      <c r="E4551" s="101" t="s">
        <v>185</v>
      </c>
      <c r="F4551" s="101" t="s">
        <v>119</v>
      </c>
      <c r="G4551" s="101" t="s">
        <v>5848</v>
      </c>
    </row>
    <row r="4552" spans="1:7">
      <c r="A4552" s="100">
        <v>4551</v>
      </c>
      <c r="B4552" s="101" t="s">
        <v>11593</v>
      </c>
      <c r="C4552" s="101" t="s">
        <v>11594</v>
      </c>
      <c r="D4552" s="101" t="s">
        <v>122</v>
      </c>
      <c r="E4552" s="101" t="s">
        <v>191</v>
      </c>
      <c r="F4552" s="101" t="s">
        <v>136</v>
      </c>
      <c r="G4552" s="101" t="s">
        <v>11834</v>
      </c>
    </row>
    <row r="4553" spans="1:7">
      <c r="A4553" s="100">
        <v>4552</v>
      </c>
      <c r="B4553" s="101" t="s">
        <v>13298</v>
      </c>
      <c r="C4553" s="101" t="s">
        <v>13299</v>
      </c>
      <c r="D4553" s="101" t="s">
        <v>139</v>
      </c>
      <c r="E4553" s="101" t="s">
        <v>227</v>
      </c>
      <c r="F4553" s="101" t="s">
        <v>119</v>
      </c>
      <c r="G4553" s="101" t="s">
        <v>5848</v>
      </c>
    </row>
    <row r="4554" spans="1:7">
      <c r="A4554" s="100">
        <v>4553</v>
      </c>
      <c r="B4554" s="101" t="s">
        <v>13300</v>
      </c>
      <c r="C4554" s="101" t="s">
        <v>13301</v>
      </c>
      <c r="D4554" s="101" t="s">
        <v>234</v>
      </c>
      <c r="E4554" s="101" t="s">
        <v>248</v>
      </c>
      <c r="F4554" s="101" t="s">
        <v>687</v>
      </c>
      <c r="G4554" s="101" t="s">
        <v>5848</v>
      </c>
    </row>
    <row r="4555" spans="1:7">
      <c r="A4555" s="100">
        <v>4554</v>
      </c>
      <c r="B4555" s="101" t="s">
        <v>9300</v>
      </c>
      <c r="C4555" s="101" t="s">
        <v>9301</v>
      </c>
      <c r="D4555" s="101" t="s">
        <v>117</v>
      </c>
      <c r="E4555" s="101" t="s">
        <v>523</v>
      </c>
      <c r="F4555" s="101" t="s">
        <v>119</v>
      </c>
      <c r="G4555" s="101" t="s">
        <v>10956</v>
      </c>
    </row>
    <row r="4556" spans="1:7">
      <c r="A4556" s="100">
        <v>4555</v>
      </c>
      <c r="B4556" s="101" t="s">
        <v>4052</v>
      </c>
      <c r="C4556" s="101" t="s">
        <v>13302</v>
      </c>
      <c r="D4556" s="101" t="s">
        <v>139</v>
      </c>
      <c r="E4556" s="101" t="s">
        <v>227</v>
      </c>
      <c r="F4556" s="101" t="s">
        <v>119</v>
      </c>
      <c r="G4556" s="101" t="s">
        <v>5848</v>
      </c>
    </row>
    <row r="4557" spans="1:7">
      <c r="A4557" s="100">
        <v>4556</v>
      </c>
      <c r="B4557" s="101" t="s">
        <v>4053</v>
      </c>
      <c r="C4557" s="101" t="s">
        <v>4054</v>
      </c>
      <c r="D4557" s="101" t="s">
        <v>151</v>
      </c>
      <c r="E4557" s="101" t="s">
        <v>1414</v>
      </c>
      <c r="F4557" s="101" t="s">
        <v>119</v>
      </c>
      <c r="G4557" s="101" t="s">
        <v>5848</v>
      </c>
    </row>
    <row r="4558" spans="1:7">
      <c r="A4558" s="100">
        <v>4557</v>
      </c>
      <c r="B4558" s="101" t="s">
        <v>9302</v>
      </c>
      <c r="C4558" s="101" t="s">
        <v>9303</v>
      </c>
      <c r="D4558" s="101" t="s">
        <v>165</v>
      </c>
      <c r="E4558" s="101" t="s">
        <v>417</v>
      </c>
      <c r="F4558" s="101" t="s">
        <v>119</v>
      </c>
      <c r="G4558" s="101" t="s">
        <v>10956</v>
      </c>
    </row>
    <row r="4559" spans="1:7">
      <c r="A4559" s="100">
        <v>4558</v>
      </c>
      <c r="B4559" s="101" t="s">
        <v>9304</v>
      </c>
      <c r="C4559" s="101" t="s">
        <v>9305</v>
      </c>
      <c r="D4559" s="101" t="s">
        <v>151</v>
      </c>
      <c r="E4559" s="101" t="s">
        <v>208</v>
      </c>
      <c r="F4559" s="101" t="s">
        <v>119</v>
      </c>
      <c r="G4559" s="101" t="s">
        <v>10956</v>
      </c>
    </row>
    <row r="4560" spans="1:7">
      <c r="A4560" s="100">
        <v>4559</v>
      </c>
      <c r="B4560" s="101" t="s">
        <v>13303</v>
      </c>
      <c r="C4560" s="101" t="s">
        <v>13304</v>
      </c>
      <c r="D4560" s="101" t="s">
        <v>165</v>
      </c>
      <c r="E4560" s="101" t="s">
        <v>417</v>
      </c>
      <c r="F4560" s="101" t="s">
        <v>119</v>
      </c>
      <c r="G4560" s="101" t="s">
        <v>10956</v>
      </c>
    </row>
    <row r="4561" spans="1:7">
      <c r="A4561" s="100">
        <v>4560</v>
      </c>
      <c r="B4561" s="101" t="s">
        <v>9306</v>
      </c>
      <c r="C4561" s="101" t="s">
        <v>9307</v>
      </c>
      <c r="D4561" s="101" t="s">
        <v>143</v>
      </c>
      <c r="E4561" s="101" t="s">
        <v>1465</v>
      </c>
      <c r="F4561" s="101" t="s">
        <v>119</v>
      </c>
      <c r="G4561" s="101" t="s">
        <v>10956</v>
      </c>
    </row>
    <row r="4562" spans="1:7">
      <c r="A4562" s="100">
        <v>4561</v>
      </c>
      <c r="B4562" s="101" t="s">
        <v>9308</v>
      </c>
      <c r="C4562" s="101" t="s">
        <v>9309</v>
      </c>
      <c r="D4562" s="101" t="s">
        <v>126</v>
      </c>
      <c r="E4562" s="101" t="s">
        <v>1083</v>
      </c>
      <c r="F4562" s="101" t="s">
        <v>119</v>
      </c>
      <c r="G4562" s="101" t="s">
        <v>10956</v>
      </c>
    </row>
    <row r="4563" spans="1:7">
      <c r="A4563" s="100">
        <v>4562</v>
      </c>
      <c r="B4563" s="101" t="s">
        <v>4055</v>
      </c>
      <c r="C4563" s="101" t="s">
        <v>13305</v>
      </c>
      <c r="D4563" s="101" t="s">
        <v>151</v>
      </c>
      <c r="E4563" s="101" t="s">
        <v>1414</v>
      </c>
      <c r="F4563" s="101" t="s">
        <v>119</v>
      </c>
      <c r="G4563" s="101" t="s">
        <v>5848</v>
      </c>
    </row>
    <row r="4564" spans="1:7">
      <c r="A4564" s="100">
        <v>4563</v>
      </c>
      <c r="B4564" s="101" t="s">
        <v>9310</v>
      </c>
      <c r="C4564" s="101" t="s">
        <v>9311</v>
      </c>
      <c r="D4564" s="101" t="s">
        <v>126</v>
      </c>
      <c r="E4564" s="101" t="s">
        <v>305</v>
      </c>
      <c r="F4564" s="101" t="s">
        <v>119</v>
      </c>
      <c r="G4564" s="101" t="s">
        <v>10956</v>
      </c>
    </row>
    <row r="4565" spans="1:7">
      <c r="A4565" s="100">
        <v>4564</v>
      </c>
      <c r="B4565" s="101" t="s">
        <v>9312</v>
      </c>
      <c r="C4565" s="101" t="s">
        <v>9313</v>
      </c>
      <c r="D4565" s="101" t="s">
        <v>139</v>
      </c>
      <c r="E4565" s="101" t="s">
        <v>258</v>
      </c>
      <c r="F4565" s="101" t="s">
        <v>119</v>
      </c>
      <c r="G4565" s="101" t="s">
        <v>10956</v>
      </c>
    </row>
    <row r="4566" spans="1:7">
      <c r="A4566" s="100">
        <v>4565</v>
      </c>
      <c r="B4566" s="101" t="s">
        <v>9314</v>
      </c>
      <c r="C4566" s="101" t="s">
        <v>9315</v>
      </c>
      <c r="D4566" s="101" t="s">
        <v>139</v>
      </c>
      <c r="E4566" s="101" t="s">
        <v>258</v>
      </c>
      <c r="F4566" s="101" t="s">
        <v>119</v>
      </c>
      <c r="G4566" s="101" t="s">
        <v>10956</v>
      </c>
    </row>
    <row r="4567" spans="1:7">
      <c r="A4567" s="100">
        <v>4566</v>
      </c>
      <c r="B4567" s="101" t="s">
        <v>4056</v>
      </c>
      <c r="C4567" s="101" t="s">
        <v>4057</v>
      </c>
      <c r="D4567" s="101" t="s">
        <v>139</v>
      </c>
      <c r="E4567" s="101" t="s">
        <v>227</v>
      </c>
      <c r="F4567" s="101" t="s">
        <v>119</v>
      </c>
      <c r="G4567" s="101" t="s">
        <v>5848</v>
      </c>
    </row>
    <row r="4568" spans="1:7">
      <c r="A4568" s="100">
        <v>4567</v>
      </c>
      <c r="B4568" s="101" t="s">
        <v>4058</v>
      </c>
      <c r="C4568" s="101" t="s">
        <v>4059</v>
      </c>
      <c r="D4568" s="101" t="s">
        <v>139</v>
      </c>
      <c r="E4568" s="101" t="s">
        <v>227</v>
      </c>
      <c r="F4568" s="101" t="s">
        <v>119</v>
      </c>
      <c r="G4568" s="101" t="s">
        <v>5848</v>
      </c>
    </row>
    <row r="4569" spans="1:7">
      <c r="A4569" s="100">
        <v>4568</v>
      </c>
      <c r="B4569" s="101" t="s">
        <v>4060</v>
      </c>
      <c r="C4569" s="101" t="s">
        <v>4061</v>
      </c>
      <c r="D4569" s="101" t="s">
        <v>165</v>
      </c>
      <c r="E4569" s="101" t="s">
        <v>2567</v>
      </c>
      <c r="F4569" s="101" t="s">
        <v>119</v>
      </c>
      <c r="G4569" s="101" t="s">
        <v>5848</v>
      </c>
    </row>
    <row r="4570" spans="1:7">
      <c r="A4570" s="100">
        <v>4569</v>
      </c>
      <c r="B4570" s="101" t="s">
        <v>9316</v>
      </c>
      <c r="C4570" s="101" t="s">
        <v>9317</v>
      </c>
      <c r="D4570" s="101" t="s">
        <v>139</v>
      </c>
      <c r="E4570" s="101" t="s">
        <v>258</v>
      </c>
      <c r="F4570" s="101" t="s">
        <v>119</v>
      </c>
      <c r="G4570" s="101" t="s">
        <v>10956</v>
      </c>
    </row>
    <row r="4571" spans="1:7">
      <c r="A4571" s="100">
        <v>4570</v>
      </c>
      <c r="B4571" s="101" t="s">
        <v>4062</v>
      </c>
      <c r="C4571" s="101" t="s">
        <v>4063</v>
      </c>
      <c r="D4571" s="101" t="s">
        <v>151</v>
      </c>
      <c r="E4571" s="101" t="s">
        <v>1414</v>
      </c>
      <c r="F4571" s="101" t="s">
        <v>119</v>
      </c>
      <c r="G4571" s="101" t="s">
        <v>5848</v>
      </c>
    </row>
    <row r="4572" spans="1:7">
      <c r="A4572" s="100">
        <v>4571</v>
      </c>
      <c r="B4572" s="101" t="s">
        <v>9318</v>
      </c>
      <c r="C4572" s="101" t="s">
        <v>9319</v>
      </c>
      <c r="D4572" s="101" t="s">
        <v>139</v>
      </c>
      <c r="E4572" s="101" t="s">
        <v>943</v>
      </c>
      <c r="F4572" s="101" t="s">
        <v>119</v>
      </c>
      <c r="G4572" s="101" t="s">
        <v>10956</v>
      </c>
    </row>
    <row r="4573" spans="1:7">
      <c r="A4573" s="100">
        <v>4572</v>
      </c>
      <c r="B4573" s="101" t="s">
        <v>9320</v>
      </c>
      <c r="C4573" s="101" t="s">
        <v>9321</v>
      </c>
      <c r="D4573" s="101" t="s">
        <v>165</v>
      </c>
      <c r="E4573" s="101" t="s">
        <v>5870</v>
      </c>
      <c r="F4573" s="101" t="s">
        <v>119</v>
      </c>
      <c r="G4573" s="101" t="s">
        <v>10956</v>
      </c>
    </row>
    <row r="4574" spans="1:7">
      <c r="A4574" s="100">
        <v>4573</v>
      </c>
      <c r="B4574" s="101" t="s">
        <v>9322</v>
      </c>
      <c r="C4574" s="101" t="s">
        <v>9323</v>
      </c>
      <c r="D4574" s="101" t="s">
        <v>139</v>
      </c>
      <c r="E4574" s="101" t="s">
        <v>258</v>
      </c>
      <c r="F4574" s="101" t="s">
        <v>119</v>
      </c>
      <c r="G4574" s="101" t="s">
        <v>10956</v>
      </c>
    </row>
    <row r="4575" spans="1:7">
      <c r="A4575" s="100">
        <v>4574</v>
      </c>
      <c r="B4575" s="101" t="s">
        <v>4064</v>
      </c>
      <c r="C4575" s="101" t="s">
        <v>4065</v>
      </c>
      <c r="D4575" s="101" t="s">
        <v>139</v>
      </c>
      <c r="E4575" s="101" t="s">
        <v>227</v>
      </c>
      <c r="F4575" s="101" t="s">
        <v>119</v>
      </c>
      <c r="G4575" s="101" t="s">
        <v>5848</v>
      </c>
    </row>
    <row r="4576" spans="1:7">
      <c r="A4576" s="100">
        <v>4575</v>
      </c>
      <c r="B4576" s="101" t="s">
        <v>11595</v>
      </c>
      <c r="C4576" s="101" t="s">
        <v>11596</v>
      </c>
      <c r="D4576" s="101" t="s">
        <v>122</v>
      </c>
      <c r="E4576" s="101" t="s">
        <v>191</v>
      </c>
      <c r="F4576" s="101" t="s">
        <v>136</v>
      </c>
      <c r="G4576" s="101" t="s">
        <v>11834</v>
      </c>
    </row>
    <row r="4577" spans="1:7">
      <c r="A4577" s="100">
        <v>4576</v>
      </c>
      <c r="B4577" s="101" t="s">
        <v>9324</v>
      </c>
      <c r="C4577" s="101" t="s">
        <v>9325</v>
      </c>
      <c r="D4577" s="101" t="s">
        <v>139</v>
      </c>
      <c r="E4577" s="101" t="s">
        <v>258</v>
      </c>
      <c r="F4577" s="101" t="s">
        <v>119</v>
      </c>
      <c r="G4577" s="101" t="s">
        <v>10956</v>
      </c>
    </row>
    <row r="4578" spans="1:7">
      <c r="A4578" s="100">
        <v>4577</v>
      </c>
      <c r="B4578" s="101" t="s">
        <v>4066</v>
      </c>
      <c r="C4578" s="101" t="s">
        <v>4067</v>
      </c>
      <c r="D4578" s="101" t="s">
        <v>139</v>
      </c>
      <c r="E4578" s="101" t="s">
        <v>227</v>
      </c>
      <c r="F4578" s="101" t="s">
        <v>119</v>
      </c>
      <c r="G4578" s="101" t="s">
        <v>5848</v>
      </c>
    </row>
    <row r="4579" spans="1:7">
      <c r="A4579" s="100">
        <v>4578</v>
      </c>
      <c r="B4579" s="101" t="s">
        <v>4068</v>
      </c>
      <c r="C4579" s="101" t="s">
        <v>4069</v>
      </c>
      <c r="D4579" s="101" t="s">
        <v>122</v>
      </c>
      <c r="E4579" s="101" t="s">
        <v>135</v>
      </c>
      <c r="F4579" s="101" t="s">
        <v>170</v>
      </c>
      <c r="G4579" s="101" t="s">
        <v>5848</v>
      </c>
    </row>
    <row r="4580" spans="1:7">
      <c r="A4580" s="100">
        <v>4579</v>
      </c>
      <c r="B4580" s="101" t="s">
        <v>4070</v>
      </c>
      <c r="C4580" s="101" t="s">
        <v>4069</v>
      </c>
      <c r="D4580" s="101" t="s">
        <v>122</v>
      </c>
      <c r="E4580" s="101" t="s">
        <v>135</v>
      </c>
      <c r="F4580" s="101" t="s">
        <v>170</v>
      </c>
      <c r="G4580" s="101" t="s">
        <v>5848</v>
      </c>
    </row>
    <row r="4581" spans="1:7">
      <c r="A4581" s="100">
        <v>4580</v>
      </c>
      <c r="B4581" s="101" t="s">
        <v>4071</v>
      </c>
      <c r="C4581" s="101" t="s">
        <v>4072</v>
      </c>
      <c r="D4581" s="101" t="s">
        <v>139</v>
      </c>
      <c r="E4581" s="101" t="s">
        <v>227</v>
      </c>
      <c r="F4581" s="101" t="s">
        <v>119</v>
      </c>
      <c r="G4581" s="101" t="s">
        <v>5848</v>
      </c>
    </row>
    <row r="4582" spans="1:7">
      <c r="A4582" s="100">
        <v>4581</v>
      </c>
      <c r="B4582" s="101" t="s">
        <v>4073</v>
      </c>
      <c r="C4582" s="101" t="s">
        <v>4074</v>
      </c>
      <c r="D4582" s="101" t="s">
        <v>139</v>
      </c>
      <c r="E4582" s="101" t="s">
        <v>354</v>
      </c>
      <c r="F4582" s="101" t="s">
        <v>119</v>
      </c>
      <c r="G4582" s="101" t="s">
        <v>5848</v>
      </c>
    </row>
    <row r="4583" spans="1:7">
      <c r="A4583" s="100">
        <v>4582</v>
      </c>
      <c r="B4583" s="101" t="s">
        <v>13306</v>
      </c>
      <c r="C4583" s="101" t="s">
        <v>13307</v>
      </c>
      <c r="D4583" s="101" t="s">
        <v>165</v>
      </c>
      <c r="E4583" s="101" t="s">
        <v>417</v>
      </c>
      <c r="F4583" s="101" t="s">
        <v>881</v>
      </c>
      <c r="G4583" s="101" t="s">
        <v>11834</v>
      </c>
    </row>
    <row r="4584" spans="1:7">
      <c r="A4584" s="100">
        <v>4583</v>
      </c>
      <c r="B4584" s="101" t="s">
        <v>9326</v>
      </c>
      <c r="C4584" s="101" t="s">
        <v>9327</v>
      </c>
      <c r="D4584" s="101" t="s">
        <v>139</v>
      </c>
      <c r="E4584" s="101" t="s">
        <v>227</v>
      </c>
      <c r="F4584" s="101" t="s">
        <v>119</v>
      </c>
      <c r="G4584" s="101" t="s">
        <v>10956</v>
      </c>
    </row>
    <row r="4585" spans="1:7">
      <c r="A4585" s="100">
        <v>4584</v>
      </c>
      <c r="B4585" s="101" t="s">
        <v>4075</v>
      </c>
      <c r="C4585" s="101" t="s">
        <v>4076</v>
      </c>
      <c r="D4585" s="101" t="s">
        <v>139</v>
      </c>
      <c r="E4585" s="101" t="s">
        <v>227</v>
      </c>
      <c r="F4585" s="101" t="s">
        <v>119</v>
      </c>
      <c r="G4585" s="101" t="s">
        <v>5848</v>
      </c>
    </row>
    <row r="4586" spans="1:7">
      <c r="A4586" s="100">
        <v>4585</v>
      </c>
      <c r="B4586" s="101" t="s">
        <v>4077</v>
      </c>
      <c r="C4586" s="101" t="s">
        <v>4078</v>
      </c>
      <c r="D4586" s="101" t="s">
        <v>126</v>
      </c>
      <c r="E4586" s="101" t="s">
        <v>132</v>
      </c>
      <c r="F4586" s="101" t="s">
        <v>119</v>
      </c>
      <c r="G4586" s="101" t="s">
        <v>5848</v>
      </c>
    </row>
    <row r="4587" spans="1:7">
      <c r="A4587" s="100">
        <v>4586</v>
      </c>
      <c r="B4587" s="101" t="s">
        <v>4079</v>
      </c>
      <c r="C4587" s="101" t="s">
        <v>4080</v>
      </c>
      <c r="D4587" s="101" t="s">
        <v>151</v>
      </c>
      <c r="E4587" s="101" t="s">
        <v>2497</v>
      </c>
      <c r="F4587" s="101" t="s">
        <v>503</v>
      </c>
      <c r="G4587" s="101" t="s">
        <v>5848</v>
      </c>
    </row>
    <row r="4588" spans="1:7">
      <c r="A4588" s="100">
        <v>4587</v>
      </c>
      <c r="B4588" s="101" t="s">
        <v>4081</v>
      </c>
      <c r="C4588" s="101" t="s">
        <v>13308</v>
      </c>
      <c r="D4588" s="101" t="s">
        <v>139</v>
      </c>
      <c r="E4588" s="101" t="s">
        <v>227</v>
      </c>
      <c r="F4588" s="101" t="s">
        <v>119</v>
      </c>
      <c r="G4588" s="101" t="s">
        <v>5848</v>
      </c>
    </row>
    <row r="4589" spans="1:7">
      <c r="A4589" s="100">
        <v>4588</v>
      </c>
      <c r="B4589" s="101" t="s">
        <v>9328</v>
      </c>
      <c r="C4589" s="101" t="s">
        <v>9329</v>
      </c>
      <c r="D4589" s="101" t="s">
        <v>151</v>
      </c>
      <c r="E4589" s="101" t="s">
        <v>2192</v>
      </c>
      <c r="F4589" s="101" t="s">
        <v>119</v>
      </c>
      <c r="G4589" s="101" t="s">
        <v>10956</v>
      </c>
    </row>
    <row r="4590" spans="1:7">
      <c r="A4590" s="100">
        <v>4589</v>
      </c>
      <c r="B4590" s="101" t="s">
        <v>9330</v>
      </c>
      <c r="C4590" s="101" t="s">
        <v>9331</v>
      </c>
      <c r="D4590" s="101" t="s">
        <v>139</v>
      </c>
      <c r="E4590" s="101" t="s">
        <v>826</v>
      </c>
      <c r="F4590" s="101" t="s">
        <v>119</v>
      </c>
      <c r="G4590" s="101" t="s">
        <v>10956</v>
      </c>
    </row>
    <row r="4591" spans="1:7">
      <c r="A4591" s="100">
        <v>4590</v>
      </c>
      <c r="B4591" s="101" t="s">
        <v>13309</v>
      </c>
      <c r="C4591" s="101" t="s">
        <v>9331</v>
      </c>
      <c r="D4591" s="101" t="s">
        <v>139</v>
      </c>
      <c r="E4591" s="101" t="s">
        <v>826</v>
      </c>
      <c r="F4591" s="101" t="s">
        <v>119</v>
      </c>
      <c r="G4591" s="101" t="s">
        <v>10956</v>
      </c>
    </row>
    <row r="4592" spans="1:7">
      <c r="A4592" s="100">
        <v>4591</v>
      </c>
      <c r="B4592" s="101" t="s">
        <v>9332</v>
      </c>
      <c r="C4592" s="101" t="s">
        <v>9333</v>
      </c>
      <c r="D4592" s="101" t="s">
        <v>139</v>
      </c>
      <c r="E4592" s="101" t="s">
        <v>826</v>
      </c>
      <c r="F4592" s="101" t="s">
        <v>119</v>
      </c>
      <c r="G4592" s="101" t="s">
        <v>10956</v>
      </c>
    </row>
    <row r="4593" spans="1:7">
      <c r="A4593" s="100">
        <v>4592</v>
      </c>
      <c r="B4593" s="101" t="s">
        <v>9334</v>
      </c>
      <c r="C4593" s="101" t="s">
        <v>9335</v>
      </c>
      <c r="D4593" s="101" t="s">
        <v>139</v>
      </c>
      <c r="E4593" s="101" t="s">
        <v>258</v>
      </c>
      <c r="F4593" s="101" t="s">
        <v>119</v>
      </c>
      <c r="G4593" s="101" t="s">
        <v>10956</v>
      </c>
    </row>
    <row r="4594" spans="1:7">
      <c r="A4594" s="100">
        <v>4593</v>
      </c>
      <c r="B4594" s="101" t="s">
        <v>11597</v>
      </c>
      <c r="C4594" s="101" t="s">
        <v>11598</v>
      </c>
      <c r="D4594" s="101" t="s">
        <v>139</v>
      </c>
      <c r="E4594" s="101" t="s">
        <v>381</v>
      </c>
      <c r="F4594" s="101" t="s">
        <v>119</v>
      </c>
      <c r="G4594" s="101" t="s">
        <v>11834</v>
      </c>
    </row>
    <row r="4595" spans="1:7">
      <c r="A4595" s="100">
        <v>4594</v>
      </c>
      <c r="B4595" s="101" t="s">
        <v>9336</v>
      </c>
      <c r="C4595" s="101" t="s">
        <v>9337</v>
      </c>
      <c r="D4595" s="101" t="s">
        <v>126</v>
      </c>
      <c r="E4595" s="101" t="s">
        <v>516</v>
      </c>
      <c r="F4595" s="101" t="s">
        <v>119</v>
      </c>
      <c r="G4595" s="101" t="s">
        <v>10956</v>
      </c>
    </row>
    <row r="4596" spans="1:7">
      <c r="A4596" s="100">
        <v>4595</v>
      </c>
      <c r="B4596" s="101" t="s">
        <v>11599</v>
      </c>
      <c r="C4596" s="101" t="s">
        <v>11600</v>
      </c>
      <c r="D4596" s="101" t="s">
        <v>139</v>
      </c>
      <c r="E4596" s="101" t="s">
        <v>211</v>
      </c>
      <c r="F4596" s="101" t="s">
        <v>119</v>
      </c>
      <c r="G4596" s="101" t="s">
        <v>11834</v>
      </c>
    </row>
    <row r="4597" spans="1:7">
      <c r="A4597" s="100">
        <v>4596</v>
      </c>
      <c r="B4597" s="101" t="s">
        <v>13310</v>
      </c>
      <c r="C4597" s="101" t="s">
        <v>13311</v>
      </c>
      <c r="D4597" s="101" t="s">
        <v>139</v>
      </c>
      <c r="E4597" s="101" t="s">
        <v>227</v>
      </c>
      <c r="F4597" s="101" t="s">
        <v>119</v>
      </c>
      <c r="G4597" s="101" t="s">
        <v>5848</v>
      </c>
    </row>
    <row r="4598" spans="1:7">
      <c r="A4598" s="100">
        <v>4597</v>
      </c>
      <c r="B4598" s="101" t="s">
        <v>4082</v>
      </c>
      <c r="C4598" s="101" t="s">
        <v>4083</v>
      </c>
      <c r="D4598" s="101" t="s">
        <v>139</v>
      </c>
      <c r="E4598" s="101" t="s">
        <v>185</v>
      </c>
      <c r="F4598" s="101" t="s">
        <v>119</v>
      </c>
      <c r="G4598" s="101" t="s">
        <v>5848</v>
      </c>
    </row>
    <row r="4599" spans="1:7">
      <c r="A4599" s="100">
        <v>4598</v>
      </c>
      <c r="B4599" s="101" t="s">
        <v>4084</v>
      </c>
      <c r="C4599" s="101" t="s">
        <v>4085</v>
      </c>
      <c r="D4599" s="101" t="s">
        <v>234</v>
      </c>
      <c r="E4599" s="101" t="s">
        <v>235</v>
      </c>
      <c r="F4599" s="101" t="s">
        <v>119</v>
      </c>
      <c r="G4599" s="101" t="s">
        <v>5848</v>
      </c>
    </row>
    <row r="4600" spans="1:7">
      <c r="A4600" s="100">
        <v>4599</v>
      </c>
      <c r="B4600" s="101" t="s">
        <v>9338</v>
      </c>
      <c r="C4600" s="101" t="s">
        <v>9339</v>
      </c>
      <c r="D4600" s="101" t="s">
        <v>165</v>
      </c>
      <c r="E4600" s="101" t="s">
        <v>1285</v>
      </c>
      <c r="F4600" s="101" t="s">
        <v>119</v>
      </c>
      <c r="G4600" s="101" t="s">
        <v>10956</v>
      </c>
    </row>
    <row r="4601" spans="1:7">
      <c r="A4601" s="100">
        <v>4600</v>
      </c>
      <c r="B4601" s="101" t="s">
        <v>4086</v>
      </c>
      <c r="C4601" s="101" t="s">
        <v>13312</v>
      </c>
      <c r="D4601" s="101" t="s">
        <v>151</v>
      </c>
      <c r="E4601" s="101" t="s">
        <v>456</v>
      </c>
      <c r="F4601" s="101" t="s">
        <v>119</v>
      </c>
      <c r="G4601" s="101" t="s">
        <v>10956</v>
      </c>
    </row>
    <row r="4602" spans="1:7">
      <c r="A4602" s="100">
        <v>4601</v>
      </c>
      <c r="B4602" s="101" t="s">
        <v>4087</v>
      </c>
      <c r="C4602" s="101" t="s">
        <v>4088</v>
      </c>
      <c r="D4602" s="101" t="s">
        <v>139</v>
      </c>
      <c r="E4602" s="101" t="s">
        <v>185</v>
      </c>
      <c r="F4602" s="101" t="s">
        <v>119</v>
      </c>
      <c r="G4602" s="101" t="s">
        <v>5848</v>
      </c>
    </row>
    <row r="4603" spans="1:7">
      <c r="A4603" s="100">
        <v>4602</v>
      </c>
      <c r="B4603" s="101" t="s">
        <v>4089</v>
      </c>
      <c r="C4603" s="101" t="s">
        <v>4090</v>
      </c>
      <c r="D4603" s="101" t="s">
        <v>139</v>
      </c>
      <c r="E4603" s="101" t="s">
        <v>162</v>
      </c>
      <c r="F4603" s="101" t="s">
        <v>119</v>
      </c>
      <c r="G4603" s="101" t="s">
        <v>5848</v>
      </c>
    </row>
    <row r="4604" spans="1:7">
      <c r="A4604" s="100">
        <v>4603</v>
      </c>
      <c r="B4604" s="101" t="s">
        <v>9340</v>
      </c>
      <c r="C4604" s="101" t="s">
        <v>13313</v>
      </c>
      <c r="D4604" s="101" t="s">
        <v>126</v>
      </c>
      <c r="E4604" s="101" t="s">
        <v>1036</v>
      </c>
      <c r="F4604" s="101" t="s">
        <v>119</v>
      </c>
      <c r="G4604" s="101" t="s">
        <v>10956</v>
      </c>
    </row>
    <row r="4605" spans="1:7">
      <c r="A4605" s="100">
        <v>4604</v>
      </c>
      <c r="B4605" s="101" t="s">
        <v>4091</v>
      </c>
      <c r="C4605" s="101" t="s">
        <v>4092</v>
      </c>
      <c r="D4605" s="101" t="s">
        <v>139</v>
      </c>
      <c r="E4605" s="101" t="s">
        <v>185</v>
      </c>
      <c r="F4605" s="101" t="s">
        <v>119</v>
      </c>
      <c r="G4605" s="101" t="s">
        <v>5848</v>
      </c>
    </row>
    <row r="4606" spans="1:7">
      <c r="A4606" s="100">
        <v>4605</v>
      </c>
      <c r="B4606" s="101" t="s">
        <v>4093</v>
      </c>
      <c r="C4606" s="101" t="s">
        <v>4094</v>
      </c>
      <c r="D4606" s="101" t="s">
        <v>139</v>
      </c>
      <c r="E4606" s="101" t="s">
        <v>185</v>
      </c>
      <c r="F4606" s="101" t="s">
        <v>119</v>
      </c>
      <c r="G4606" s="101" t="s">
        <v>5848</v>
      </c>
    </row>
    <row r="4607" spans="1:7">
      <c r="A4607" s="100">
        <v>4606</v>
      </c>
      <c r="B4607" s="101" t="s">
        <v>4095</v>
      </c>
      <c r="C4607" s="101" t="s">
        <v>4096</v>
      </c>
      <c r="D4607" s="101" t="s">
        <v>143</v>
      </c>
      <c r="E4607" s="101" t="s">
        <v>3530</v>
      </c>
      <c r="F4607" s="101" t="s">
        <v>119</v>
      </c>
      <c r="G4607" s="101" t="s">
        <v>5848</v>
      </c>
    </row>
    <row r="4608" spans="1:7">
      <c r="A4608" s="100">
        <v>4607</v>
      </c>
      <c r="B4608" s="101" t="s">
        <v>4097</v>
      </c>
      <c r="C4608" s="101" t="s">
        <v>4098</v>
      </c>
      <c r="D4608" s="101" t="s">
        <v>139</v>
      </c>
      <c r="E4608" s="101" t="s">
        <v>185</v>
      </c>
      <c r="F4608" s="101" t="s">
        <v>119</v>
      </c>
      <c r="G4608" s="101" t="s">
        <v>5848</v>
      </c>
    </row>
    <row r="4609" spans="1:7">
      <c r="A4609" s="100">
        <v>4608</v>
      </c>
      <c r="B4609" s="101" t="s">
        <v>77</v>
      </c>
      <c r="C4609" s="101" t="s">
        <v>13314</v>
      </c>
      <c r="D4609" s="101" t="s">
        <v>117</v>
      </c>
      <c r="E4609" s="101" t="s">
        <v>398</v>
      </c>
      <c r="F4609" s="101" t="s">
        <v>119</v>
      </c>
      <c r="G4609" s="101" t="s">
        <v>5848</v>
      </c>
    </row>
    <row r="4610" spans="1:7">
      <c r="A4610" s="100">
        <v>4609</v>
      </c>
      <c r="B4610" s="101" t="s">
        <v>9341</v>
      </c>
      <c r="C4610" s="101" t="s">
        <v>9342</v>
      </c>
      <c r="D4610" s="101" t="s">
        <v>117</v>
      </c>
      <c r="E4610" s="101" t="s">
        <v>7049</v>
      </c>
      <c r="F4610" s="101" t="s">
        <v>119</v>
      </c>
      <c r="G4610" s="101" t="s">
        <v>10956</v>
      </c>
    </row>
    <row r="4611" spans="1:7">
      <c r="A4611" s="100">
        <v>4610</v>
      </c>
      <c r="B4611" s="101" t="s">
        <v>4100</v>
      </c>
      <c r="C4611" s="101" t="s">
        <v>4101</v>
      </c>
      <c r="D4611" s="101" t="s">
        <v>122</v>
      </c>
      <c r="E4611" s="101" t="s">
        <v>191</v>
      </c>
      <c r="F4611" s="101" t="s">
        <v>119</v>
      </c>
      <c r="G4611" s="101" t="s">
        <v>5848</v>
      </c>
    </row>
    <row r="4612" spans="1:7">
      <c r="A4612" s="100">
        <v>4611</v>
      </c>
      <c r="B4612" s="101" t="s">
        <v>4102</v>
      </c>
      <c r="C4612" s="101" t="s">
        <v>4103</v>
      </c>
      <c r="D4612" s="101" t="s">
        <v>139</v>
      </c>
      <c r="E4612" s="101" t="s">
        <v>227</v>
      </c>
      <c r="F4612" s="101" t="s">
        <v>119</v>
      </c>
      <c r="G4612" s="101" t="s">
        <v>5848</v>
      </c>
    </row>
    <row r="4613" spans="1:7">
      <c r="A4613" s="100">
        <v>4612</v>
      </c>
      <c r="B4613" s="101" t="s">
        <v>9343</v>
      </c>
      <c r="C4613" s="101" t="s">
        <v>9344</v>
      </c>
      <c r="D4613" s="101" t="s">
        <v>165</v>
      </c>
      <c r="E4613" s="101" t="s">
        <v>285</v>
      </c>
      <c r="F4613" s="101" t="s">
        <v>119</v>
      </c>
      <c r="G4613" s="101" t="s">
        <v>10956</v>
      </c>
    </row>
    <row r="4614" spans="1:7">
      <c r="A4614" s="100">
        <v>4613</v>
      </c>
      <c r="B4614" s="101" t="s">
        <v>13315</v>
      </c>
      <c r="C4614" s="101" t="s">
        <v>13316</v>
      </c>
      <c r="D4614" s="101" t="s">
        <v>117</v>
      </c>
      <c r="E4614" s="101" t="s">
        <v>1341</v>
      </c>
      <c r="F4614" s="101" t="s">
        <v>119</v>
      </c>
      <c r="G4614" s="101" t="s">
        <v>11834</v>
      </c>
    </row>
    <row r="4615" spans="1:7">
      <c r="A4615" s="100">
        <v>4614</v>
      </c>
      <c r="B4615" s="101" t="s">
        <v>9345</v>
      </c>
      <c r="C4615" s="101" t="s">
        <v>9346</v>
      </c>
      <c r="D4615" s="101" t="s">
        <v>143</v>
      </c>
      <c r="E4615" s="101" t="s">
        <v>1684</v>
      </c>
      <c r="F4615" s="101" t="s">
        <v>119</v>
      </c>
      <c r="G4615" s="101" t="s">
        <v>10956</v>
      </c>
    </row>
    <row r="4616" spans="1:7">
      <c r="A4616" s="100">
        <v>4615</v>
      </c>
      <c r="B4616" s="101" t="s">
        <v>11601</v>
      </c>
      <c r="C4616" s="101" t="s">
        <v>11602</v>
      </c>
      <c r="D4616" s="101" t="s">
        <v>122</v>
      </c>
      <c r="E4616" s="101" t="s">
        <v>135</v>
      </c>
      <c r="F4616" s="101" t="s">
        <v>119</v>
      </c>
      <c r="G4616" s="101" t="s">
        <v>11834</v>
      </c>
    </row>
    <row r="4617" spans="1:7">
      <c r="A4617" s="100">
        <v>4616</v>
      </c>
      <c r="B4617" s="101" t="s">
        <v>9347</v>
      </c>
      <c r="C4617" s="101" t="s">
        <v>9348</v>
      </c>
      <c r="D4617" s="101" t="s">
        <v>126</v>
      </c>
      <c r="E4617" s="101" t="s">
        <v>4012</v>
      </c>
      <c r="F4617" s="101" t="s">
        <v>119</v>
      </c>
      <c r="G4617" s="101" t="s">
        <v>10956</v>
      </c>
    </row>
    <row r="4618" spans="1:7">
      <c r="A4618" s="100">
        <v>4617</v>
      </c>
      <c r="B4618" s="101" t="s">
        <v>4105</v>
      </c>
      <c r="C4618" s="101" t="s">
        <v>4106</v>
      </c>
      <c r="D4618" s="101" t="s">
        <v>122</v>
      </c>
      <c r="E4618" s="101" t="s">
        <v>135</v>
      </c>
      <c r="F4618" s="101" t="s">
        <v>119</v>
      </c>
      <c r="G4618" s="101" t="s">
        <v>5848</v>
      </c>
    </row>
    <row r="4619" spans="1:7">
      <c r="A4619" s="100">
        <v>4618</v>
      </c>
      <c r="B4619" s="101" t="s">
        <v>9349</v>
      </c>
      <c r="C4619" s="101" t="s">
        <v>9350</v>
      </c>
      <c r="D4619" s="101" t="s">
        <v>165</v>
      </c>
      <c r="E4619" s="101" t="s">
        <v>194</v>
      </c>
      <c r="F4619" s="101" t="s">
        <v>119</v>
      </c>
      <c r="G4619" s="101" t="s">
        <v>10956</v>
      </c>
    </row>
    <row r="4620" spans="1:7">
      <c r="A4620" s="100">
        <v>4619</v>
      </c>
      <c r="B4620" s="101" t="s">
        <v>9351</v>
      </c>
      <c r="C4620" s="101" t="s">
        <v>9352</v>
      </c>
      <c r="D4620" s="101" t="s">
        <v>117</v>
      </c>
      <c r="E4620" s="101" t="s">
        <v>5326</v>
      </c>
      <c r="F4620" s="101" t="s">
        <v>119</v>
      </c>
      <c r="G4620" s="101" t="s">
        <v>10956</v>
      </c>
    </row>
    <row r="4621" spans="1:7">
      <c r="A4621" s="100">
        <v>4620</v>
      </c>
      <c r="B4621" s="101" t="s">
        <v>9353</v>
      </c>
      <c r="C4621" s="101" t="s">
        <v>13317</v>
      </c>
      <c r="D4621" s="101" t="s">
        <v>126</v>
      </c>
      <c r="E4621" s="101" t="s">
        <v>159</v>
      </c>
      <c r="F4621" s="101" t="s">
        <v>119</v>
      </c>
      <c r="G4621" s="101" t="s">
        <v>10956</v>
      </c>
    </row>
    <row r="4622" spans="1:7">
      <c r="A4622" s="100">
        <v>4621</v>
      </c>
      <c r="B4622" s="101" t="s">
        <v>11603</v>
      </c>
      <c r="C4622" s="101" t="s">
        <v>11604</v>
      </c>
      <c r="D4622" s="101" t="s">
        <v>139</v>
      </c>
      <c r="E4622" s="101" t="s">
        <v>690</v>
      </c>
      <c r="F4622" s="101" t="s">
        <v>119</v>
      </c>
      <c r="G4622" s="101" t="s">
        <v>11834</v>
      </c>
    </row>
    <row r="4623" spans="1:7">
      <c r="A4623" s="100">
        <v>4622</v>
      </c>
      <c r="B4623" s="101" t="s">
        <v>9354</v>
      </c>
      <c r="C4623" s="101" t="s">
        <v>9355</v>
      </c>
      <c r="D4623" s="101" t="s">
        <v>165</v>
      </c>
      <c r="E4623" s="101" t="s">
        <v>417</v>
      </c>
      <c r="F4623" s="101" t="s">
        <v>119</v>
      </c>
      <c r="G4623" s="101" t="s">
        <v>10956</v>
      </c>
    </row>
    <row r="4624" spans="1:7">
      <c r="A4624" s="100">
        <v>4623</v>
      </c>
      <c r="B4624" s="101" t="s">
        <v>13318</v>
      </c>
      <c r="C4624" s="101" t="s">
        <v>13319</v>
      </c>
      <c r="D4624" s="101" t="s">
        <v>139</v>
      </c>
      <c r="E4624" s="101" t="s">
        <v>940</v>
      </c>
      <c r="F4624" s="101" t="s">
        <v>119</v>
      </c>
      <c r="G4624" s="101" t="s">
        <v>5848</v>
      </c>
    </row>
    <row r="4625" spans="1:7">
      <c r="A4625" s="100">
        <v>4624</v>
      </c>
      <c r="B4625" s="101" t="s">
        <v>4107</v>
      </c>
      <c r="C4625" s="101" t="s">
        <v>4108</v>
      </c>
      <c r="D4625" s="101" t="s">
        <v>139</v>
      </c>
      <c r="E4625" s="101" t="s">
        <v>227</v>
      </c>
      <c r="F4625" s="101" t="s">
        <v>119</v>
      </c>
      <c r="G4625" s="101" t="s">
        <v>5848</v>
      </c>
    </row>
    <row r="4626" spans="1:7">
      <c r="A4626" s="100">
        <v>4625</v>
      </c>
      <c r="B4626" s="101" t="s">
        <v>11605</v>
      </c>
      <c r="C4626" s="101" t="s">
        <v>11606</v>
      </c>
      <c r="D4626" s="101" t="s">
        <v>122</v>
      </c>
      <c r="E4626" s="101" t="s">
        <v>436</v>
      </c>
      <c r="F4626" s="101" t="s">
        <v>119</v>
      </c>
      <c r="G4626" s="101" t="s">
        <v>11834</v>
      </c>
    </row>
    <row r="4627" spans="1:7">
      <c r="A4627" s="100">
        <v>4626</v>
      </c>
      <c r="B4627" s="101" t="s">
        <v>4109</v>
      </c>
      <c r="C4627" s="101" t="s">
        <v>4110</v>
      </c>
      <c r="D4627" s="101" t="s">
        <v>139</v>
      </c>
      <c r="E4627" s="101" t="s">
        <v>227</v>
      </c>
      <c r="F4627" s="101" t="s">
        <v>119</v>
      </c>
      <c r="G4627" s="101" t="s">
        <v>5848</v>
      </c>
    </row>
    <row r="4628" spans="1:7">
      <c r="A4628" s="100">
        <v>4627</v>
      </c>
      <c r="B4628" s="101" t="s">
        <v>4111</v>
      </c>
      <c r="C4628" s="101" t="s">
        <v>13320</v>
      </c>
      <c r="D4628" s="101" t="s">
        <v>122</v>
      </c>
      <c r="E4628" s="101" t="s">
        <v>377</v>
      </c>
      <c r="F4628" s="101" t="s">
        <v>136</v>
      </c>
      <c r="G4628" s="101" t="s">
        <v>5848</v>
      </c>
    </row>
    <row r="4629" spans="1:7">
      <c r="A4629" s="100">
        <v>4628</v>
      </c>
      <c r="B4629" s="101" t="s">
        <v>4112</v>
      </c>
      <c r="C4629" s="101" t="s">
        <v>4113</v>
      </c>
      <c r="D4629" s="101" t="s">
        <v>139</v>
      </c>
      <c r="E4629" s="101" t="s">
        <v>273</v>
      </c>
      <c r="F4629" s="101" t="s">
        <v>119</v>
      </c>
      <c r="G4629" s="101" t="s">
        <v>5848</v>
      </c>
    </row>
    <row r="4630" spans="1:7">
      <c r="A4630" s="100">
        <v>4629</v>
      </c>
      <c r="B4630" s="101" t="s">
        <v>13321</v>
      </c>
      <c r="C4630" s="101" t="s">
        <v>13322</v>
      </c>
      <c r="D4630" s="101" t="s">
        <v>139</v>
      </c>
      <c r="E4630" s="101" t="s">
        <v>308</v>
      </c>
      <c r="F4630" s="101" t="s">
        <v>119</v>
      </c>
      <c r="G4630" s="101" t="s">
        <v>5848</v>
      </c>
    </row>
    <row r="4631" spans="1:7">
      <c r="A4631" s="100">
        <v>4630</v>
      </c>
      <c r="B4631" s="101" t="s">
        <v>9356</v>
      </c>
      <c r="C4631" s="101" t="s">
        <v>9357</v>
      </c>
      <c r="D4631" s="101" t="s">
        <v>139</v>
      </c>
      <c r="E4631" s="101" t="s">
        <v>622</v>
      </c>
      <c r="F4631" s="101" t="s">
        <v>119</v>
      </c>
      <c r="G4631" s="101" t="s">
        <v>10956</v>
      </c>
    </row>
    <row r="4632" spans="1:7">
      <c r="A4632" s="100">
        <v>4631</v>
      </c>
      <c r="B4632" s="101" t="s">
        <v>9358</v>
      </c>
      <c r="C4632" s="101" t="s">
        <v>9359</v>
      </c>
      <c r="D4632" s="101" t="s">
        <v>139</v>
      </c>
      <c r="E4632" s="101" t="s">
        <v>996</v>
      </c>
      <c r="F4632" s="101" t="s">
        <v>119</v>
      </c>
      <c r="G4632" s="101" t="s">
        <v>10956</v>
      </c>
    </row>
    <row r="4633" spans="1:7">
      <c r="A4633" s="100">
        <v>4632</v>
      </c>
      <c r="B4633" s="101" t="s">
        <v>9360</v>
      </c>
      <c r="C4633" s="101" t="s">
        <v>9361</v>
      </c>
      <c r="D4633" s="101" t="s">
        <v>126</v>
      </c>
      <c r="E4633" s="101" t="s">
        <v>3107</v>
      </c>
      <c r="F4633" s="101" t="s">
        <v>119</v>
      </c>
      <c r="G4633" s="101" t="s">
        <v>10956</v>
      </c>
    </row>
    <row r="4634" spans="1:7">
      <c r="A4634" s="100">
        <v>4633</v>
      </c>
      <c r="B4634" s="101" t="s">
        <v>9362</v>
      </c>
      <c r="C4634" s="101" t="s">
        <v>9363</v>
      </c>
      <c r="D4634" s="101" t="s">
        <v>151</v>
      </c>
      <c r="E4634" s="101" t="s">
        <v>706</v>
      </c>
      <c r="F4634" s="101" t="s">
        <v>119</v>
      </c>
      <c r="G4634" s="101" t="s">
        <v>10956</v>
      </c>
    </row>
    <row r="4635" spans="1:7">
      <c r="A4635" s="100">
        <v>4634</v>
      </c>
      <c r="B4635" s="101" t="s">
        <v>4114</v>
      </c>
      <c r="C4635" s="101" t="s">
        <v>4115</v>
      </c>
      <c r="D4635" s="101" t="s">
        <v>139</v>
      </c>
      <c r="E4635" s="101" t="s">
        <v>227</v>
      </c>
      <c r="F4635" s="101" t="s">
        <v>119</v>
      </c>
      <c r="G4635" s="101" t="s">
        <v>5848</v>
      </c>
    </row>
    <row r="4636" spans="1:7">
      <c r="A4636" s="100">
        <v>4635</v>
      </c>
      <c r="B4636" s="101" t="s">
        <v>4116</v>
      </c>
      <c r="C4636" s="101" t="s">
        <v>4117</v>
      </c>
      <c r="D4636" s="101" t="s">
        <v>234</v>
      </c>
      <c r="E4636" s="101" t="s">
        <v>235</v>
      </c>
      <c r="F4636" s="101" t="s">
        <v>119</v>
      </c>
      <c r="G4636" s="101" t="s">
        <v>5848</v>
      </c>
    </row>
    <row r="4637" spans="1:7">
      <c r="A4637" s="100">
        <v>4636</v>
      </c>
      <c r="B4637" s="101" t="s">
        <v>9364</v>
      </c>
      <c r="C4637" s="101" t="s">
        <v>9365</v>
      </c>
      <c r="D4637" s="101" t="s">
        <v>117</v>
      </c>
      <c r="E4637" s="101" t="s">
        <v>1341</v>
      </c>
      <c r="F4637" s="101" t="s">
        <v>119</v>
      </c>
      <c r="G4637" s="101" t="s">
        <v>10956</v>
      </c>
    </row>
    <row r="4638" spans="1:7">
      <c r="A4638" s="100">
        <v>4637</v>
      </c>
      <c r="B4638" s="101" t="s">
        <v>4118</v>
      </c>
      <c r="C4638" s="101" t="s">
        <v>4119</v>
      </c>
      <c r="D4638" s="101" t="s">
        <v>139</v>
      </c>
      <c r="E4638" s="101" t="s">
        <v>690</v>
      </c>
      <c r="F4638" s="101" t="s">
        <v>119</v>
      </c>
      <c r="G4638" s="101" t="s">
        <v>5848</v>
      </c>
    </row>
    <row r="4639" spans="1:7">
      <c r="A4639" s="100">
        <v>4638</v>
      </c>
      <c r="B4639" s="101" t="s">
        <v>9366</v>
      </c>
      <c r="C4639" s="101" t="s">
        <v>9367</v>
      </c>
      <c r="D4639" s="101" t="s">
        <v>122</v>
      </c>
      <c r="E4639" s="101" t="s">
        <v>597</v>
      </c>
      <c r="F4639" s="101" t="s">
        <v>119</v>
      </c>
      <c r="G4639" s="101" t="s">
        <v>10956</v>
      </c>
    </row>
    <row r="4640" spans="1:7">
      <c r="A4640" s="100">
        <v>4639</v>
      </c>
      <c r="B4640" s="101" t="s">
        <v>4120</v>
      </c>
      <c r="C4640" s="101" t="s">
        <v>4121</v>
      </c>
      <c r="D4640" s="101" t="s">
        <v>139</v>
      </c>
      <c r="E4640" s="101" t="s">
        <v>227</v>
      </c>
      <c r="F4640" s="101" t="s">
        <v>119</v>
      </c>
      <c r="G4640" s="101" t="s">
        <v>5848</v>
      </c>
    </row>
    <row r="4641" spans="1:7">
      <c r="A4641" s="100">
        <v>4640</v>
      </c>
      <c r="B4641" s="101" t="s">
        <v>13323</v>
      </c>
      <c r="C4641" s="101" t="s">
        <v>13324</v>
      </c>
      <c r="D4641" s="101" t="s">
        <v>139</v>
      </c>
      <c r="E4641" s="101" t="s">
        <v>227</v>
      </c>
      <c r="F4641" s="101" t="s">
        <v>119</v>
      </c>
      <c r="G4641" s="101" t="s">
        <v>5848</v>
      </c>
    </row>
    <row r="4642" spans="1:7">
      <c r="A4642" s="100">
        <v>4641</v>
      </c>
      <c r="B4642" s="101" t="s">
        <v>9368</v>
      </c>
      <c r="C4642" s="101" t="s">
        <v>9369</v>
      </c>
      <c r="D4642" s="101" t="s">
        <v>126</v>
      </c>
      <c r="E4642" s="101" t="s">
        <v>946</v>
      </c>
      <c r="F4642" s="101" t="s">
        <v>119</v>
      </c>
      <c r="G4642" s="101" t="s">
        <v>10956</v>
      </c>
    </row>
    <row r="4643" spans="1:7">
      <c r="A4643" s="100">
        <v>4642</v>
      </c>
      <c r="B4643" s="101" t="s">
        <v>9370</v>
      </c>
      <c r="C4643" s="101" t="s">
        <v>13325</v>
      </c>
      <c r="D4643" s="101" t="s">
        <v>122</v>
      </c>
      <c r="E4643" s="101" t="s">
        <v>597</v>
      </c>
      <c r="F4643" s="101" t="s">
        <v>119</v>
      </c>
      <c r="G4643" s="101" t="s">
        <v>10956</v>
      </c>
    </row>
    <row r="4644" spans="1:7">
      <c r="A4644" s="100">
        <v>4643</v>
      </c>
      <c r="B4644" s="101" t="s">
        <v>4122</v>
      </c>
      <c r="C4644" s="101" t="s">
        <v>4123</v>
      </c>
      <c r="D4644" s="101" t="s">
        <v>139</v>
      </c>
      <c r="E4644" s="101" t="s">
        <v>273</v>
      </c>
      <c r="F4644" s="101" t="s">
        <v>119</v>
      </c>
      <c r="G4644" s="101" t="s">
        <v>5848</v>
      </c>
    </row>
    <row r="4645" spans="1:7">
      <c r="A4645" s="100">
        <v>4644</v>
      </c>
      <c r="B4645" s="101" t="s">
        <v>13326</v>
      </c>
      <c r="C4645" s="101" t="s">
        <v>13327</v>
      </c>
      <c r="D4645" s="101" t="s">
        <v>139</v>
      </c>
      <c r="E4645" s="101" t="s">
        <v>1020</v>
      </c>
      <c r="F4645" s="101" t="s">
        <v>119</v>
      </c>
      <c r="G4645" s="101" t="s">
        <v>10956</v>
      </c>
    </row>
    <row r="4646" spans="1:7">
      <c r="A4646" s="100">
        <v>4645</v>
      </c>
      <c r="B4646" s="101" t="s">
        <v>4124</v>
      </c>
      <c r="C4646" s="101" t="s">
        <v>4125</v>
      </c>
      <c r="D4646" s="101" t="s">
        <v>151</v>
      </c>
      <c r="E4646" s="101" t="s">
        <v>706</v>
      </c>
      <c r="F4646" s="101" t="s">
        <v>119</v>
      </c>
      <c r="G4646" s="101" t="s">
        <v>5848</v>
      </c>
    </row>
    <row r="4647" spans="1:7">
      <c r="A4647" s="100">
        <v>4646</v>
      </c>
      <c r="B4647" s="101" t="s">
        <v>9371</v>
      </c>
      <c r="C4647" s="101" t="s">
        <v>9372</v>
      </c>
      <c r="D4647" s="101" t="s">
        <v>126</v>
      </c>
      <c r="E4647" s="101" t="s">
        <v>701</v>
      </c>
      <c r="F4647" s="101" t="s">
        <v>119</v>
      </c>
      <c r="G4647" s="101" t="s">
        <v>10956</v>
      </c>
    </row>
    <row r="4648" spans="1:7">
      <c r="A4648" s="100">
        <v>4647</v>
      </c>
      <c r="B4648" s="101" t="s">
        <v>9373</v>
      </c>
      <c r="C4648" s="101" t="s">
        <v>9374</v>
      </c>
      <c r="D4648" s="101" t="s">
        <v>151</v>
      </c>
      <c r="E4648" s="101" t="s">
        <v>1271</v>
      </c>
      <c r="F4648" s="101" t="s">
        <v>119</v>
      </c>
      <c r="G4648" s="101" t="s">
        <v>10956</v>
      </c>
    </row>
    <row r="4649" spans="1:7">
      <c r="A4649" s="100">
        <v>4648</v>
      </c>
      <c r="B4649" s="101" t="s">
        <v>9375</v>
      </c>
      <c r="C4649" s="101" t="s">
        <v>9376</v>
      </c>
      <c r="D4649" s="101" t="s">
        <v>143</v>
      </c>
      <c r="E4649" s="101" t="s">
        <v>746</v>
      </c>
      <c r="F4649" s="101" t="s">
        <v>119</v>
      </c>
      <c r="G4649" s="101" t="s">
        <v>10956</v>
      </c>
    </row>
    <row r="4650" spans="1:7">
      <c r="A4650" s="100">
        <v>4649</v>
      </c>
      <c r="B4650" s="101" t="s">
        <v>9377</v>
      </c>
      <c r="C4650" s="101" t="s">
        <v>13328</v>
      </c>
      <c r="D4650" s="101" t="s">
        <v>122</v>
      </c>
      <c r="E4650" s="101" t="s">
        <v>436</v>
      </c>
      <c r="F4650" s="101" t="s">
        <v>119</v>
      </c>
      <c r="G4650" s="101" t="s">
        <v>10956</v>
      </c>
    </row>
    <row r="4651" spans="1:7">
      <c r="A4651" s="100">
        <v>4650</v>
      </c>
      <c r="B4651" s="101" t="s">
        <v>9378</v>
      </c>
      <c r="C4651" s="101" t="s">
        <v>13329</v>
      </c>
      <c r="D4651" s="101" t="s">
        <v>126</v>
      </c>
      <c r="E4651" s="101" t="s">
        <v>701</v>
      </c>
      <c r="F4651" s="101" t="s">
        <v>119</v>
      </c>
      <c r="G4651" s="101" t="s">
        <v>10956</v>
      </c>
    </row>
    <row r="4652" spans="1:7">
      <c r="A4652" s="100">
        <v>4651</v>
      </c>
      <c r="B4652" s="101" t="s">
        <v>9379</v>
      </c>
      <c r="C4652" s="101" t="s">
        <v>9380</v>
      </c>
      <c r="D4652" s="101" t="s">
        <v>165</v>
      </c>
      <c r="E4652" s="101" t="s">
        <v>909</v>
      </c>
      <c r="F4652" s="101" t="s">
        <v>119</v>
      </c>
      <c r="G4652" s="101" t="s">
        <v>10956</v>
      </c>
    </row>
    <row r="4653" spans="1:7">
      <c r="A4653" s="100">
        <v>4652</v>
      </c>
      <c r="B4653" s="101" t="s">
        <v>4126</v>
      </c>
      <c r="C4653" s="101" t="s">
        <v>13330</v>
      </c>
      <c r="D4653" s="101" t="s">
        <v>139</v>
      </c>
      <c r="E4653" s="101" t="s">
        <v>227</v>
      </c>
      <c r="F4653" s="101" t="s">
        <v>119</v>
      </c>
      <c r="G4653" s="101" t="s">
        <v>5848</v>
      </c>
    </row>
    <row r="4654" spans="1:7">
      <c r="A4654" s="100">
        <v>4653</v>
      </c>
      <c r="B4654" s="101" t="s">
        <v>4127</v>
      </c>
      <c r="C4654" s="101" t="s">
        <v>4128</v>
      </c>
      <c r="D4654" s="101" t="s">
        <v>139</v>
      </c>
      <c r="E4654" s="101" t="s">
        <v>227</v>
      </c>
      <c r="F4654" s="101" t="s">
        <v>119</v>
      </c>
      <c r="G4654" s="101" t="s">
        <v>5848</v>
      </c>
    </row>
    <row r="4655" spans="1:7">
      <c r="A4655" s="100">
        <v>4654</v>
      </c>
      <c r="B4655" s="101" t="s">
        <v>4129</v>
      </c>
      <c r="C4655" s="101" t="s">
        <v>4130</v>
      </c>
      <c r="D4655" s="101" t="s">
        <v>139</v>
      </c>
      <c r="E4655" s="101" t="s">
        <v>227</v>
      </c>
      <c r="F4655" s="101" t="s">
        <v>119</v>
      </c>
      <c r="G4655" s="101" t="s">
        <v>5848</v>
      </c>
    </row>
    <row r="4656" spans="1:7">
      <c r="A4656" s="100">
        <v>4655</v>
      </c>
      <c r="B4656" s="101" t="s">
        <v>9381</v>
      </c>
      <c r="C4656" s="101" t="s">
        <v>9382</v>
      </c>
      <c r="D4656" s="101" t="s">
        <v>139</v>
      </c>
      <c r="E4656" s="101" t="s">
        <v>826</v>
      </c>
      <c r="F4656" s="101" t="s">
        <v>119</v>
      </c>
      <c r="G4656" s="101" t="s">
        <v>10956</v>
      </c>
    </row>
    <row r="4657" spans="1:7">
      <c r="A4657" s="100">
        <v>4656</v>
      </c>
      <c r="B4657" s="101" t="s">
        <v>9383</v>
      </c>
      <c r="C4657" s="101" t="s">
        <v>9384</v>
      </c>
      <c r="D4657" s="101" t="s">
        <v>139</v>
      </c>
      <c r="E4657" s="101" t="s">
        <v>943</v>
      </c>
      <c r="F4657" s="101" t="s">
        <v>119</v>
      </c>
      <c r="G4657" s="101" t="s">
        <v>10956</v>
      </c>
    </row>
    <row r="4658" spans="1:7">
      <c r="A4658" s="100">
        <v>4657</v>
      </c>
      <c r="B4658" s="101" t="s">
        <v>9385</v>
      </c>
      <c r="C4658" s="101" t="s">
        <v>9386</v>
      </c>
      <c r="D4658" s="101" t="s">
        <v>139</v>
      </c>
      <c r="E4658" s="101" t="s">
        <v>1020</v>
      </c>
      <c r="F4658" s="101" t="s">
        <v>119</v>
      </c>
      <c r="G4658" s="101" t="s">
        <v>10956</v>
      </c>
    </row>
    <row r="4659" spans="1:7">
      <c r="A4659" s="100">
        <v>4658</v>
      </c>
      <c r="B4659" s="101" t="s">
        <v>9387</v>
      </c>
      <c r="C4659" s="101" t="s">
        <v>13331</v>
      </c>
      <c r="D4659" s="101" t="s">
        <v>126</v>
      </c>
      <c r="E4659" s="101" t="s">
        <v>761</v>
      </c>
      <c r="F4659" s="101" t="s">
        <v>119</v>
      </c>
      <c r="G4659" s="101" t="s">
        <v>10956</v>
      </c>
    </row>
    <row r="4660" spans="1:7">
      <c r="A4660" s="100">
        <v>4659</v>
      </c>
      <c r="B4660" s="101" t="s">
        <v>4131</v>
      </c>
      <c r="C4660" s="101" t="s">
        <v>4132</v>
      </c>
      <c r="D4660" s="101" t="s">
        <v>139</v>
      </c>
      <c r="E4660" s="101" t="s">
        <v>185</v>
      </c>
      <c r="F4660" s="101" t="s">
        <v>119</v>
      </c>
      <c r="G4660" s="101" t="s">
        <v>5848</v>
      </c>
    </row>
    <row r="4661" spans="1:7">
      <c r="A4661" s="100">
        <v>4660</v>
      </c>
      <c r="B4661" s="101" t="s">
        <v>4133</v>
      </c>
      <c r="C4661" s="101" t="s">
        <v>4134</v>
      </c>
      <c r="D4661" s="101" t="s">
        <v>165</v>
      </c>
      <c r="E4661" s="101" t="s">
        <v>166</v>
      </c>
      <c r="F4661" s="101" t="s">
        <v>119</v>
      </c>
      <c r="G4661" s="101" t="s">
        <v>5848</v>
      </c>
    </row>
    <row r="4662" spans="1:7">
      <c r="A4662" s="100">
        <v>4661</v>
      </c>
      <c r="B4662" s="101" t="s">
        <v>9388</v>
      </c>
      <c r="C4662" s="101" t="s">
        <v>9389</v>
      </c>
      <c r="D4662" s="101" t="s">
        <v>139</v>
      </c>
      <c r="E4662" s="101" t="s">
        <v>258</v>
      </c>
      <c r="F4662" s="101" t="s">
        <v>119</v>
      </c>
      <c r="G4662" s="101" t="s">
        <v>10956</v>
      </c>
    </row>
    <row r="4663" spans="1:7">
      <c r="A4663" s="100">
        <v>4662</v>
      </c>
      <c r="B4663" s="101" t="s">
        <v>4135</v>
      </c>
      <c r="C4663" s="101" t="s">
        <v>4136</v>
      </c>
      <c r="D4663" s="101" t="s">
        <v>139</v>
      </c>
      <c r="E4663" s="101" t="s">
        <v>227</v>
      </c>
      <c r="F4663" s="101" t="s">
        <v>119</v>
      </c>
      <c r="G4663" s="101" t="s">
        <v>5848</v>
      </c>
    </row>
    <row r="4664" spans="1:7">
      <c r="A4664" s="100">
        <v>4663</v>
      </c>
      <c r="B4664" s="101" t="s">
        <v>4137</v>
      </c>
      <c r="C4664" s="101" t="s">
        <v>4138</v>
      </c>
      <c r="D4664" s="101" t="s">
        <v>139</v>
      </c>
      <c r="E4664" s="101" t="s">
        <v>140</v>
      </c>
      <c r="F4664" s="101" t="s">
        <v>119</v>
      </c>
      <c r="G4664" s="101" t="s">
        <v>5848</v>
      </c>
    </row>
    <row r="4665" spans="1:7">
      <c r="A4665" s="100">
        <v>4664</v>
      </c>
      <c r="B4665" s="101" t="s">
        <v>4139</v>
      </c>
      <c r="C4665" s="101" t="s">
        <v>4140</v>
      </c>
      <c r="D4665" s="101" t="s">
        <v>139</v>
      </c>
      <c r="E4665" s="101" t="s">
        <v>227</v>
      </c>
      <c r="F4665" s="101" t="s">
        <v>119</v>
      </c>
      <c r="G4665" s="101" t="s">
        <v>5848</v>
      </c>
    </row>
    <row r="4666" spans="1:7">
      <c r="A4666" s="100">
        <v>4665</v>
      </c>
      <c r="B4666" s="101" t="s">
        <v>9390</v>
      </c>
      <c r="C4666" s="101" t="s">
        <v>9391</v>
      </c>
      <c r="D4666" s="101" t="s">
        <v>143</v>
      </c>
      <c r="E4666" s="101" t="s">
        <v>659</v>
      </c>
      <c r="F4666" s="101" t="s">
        <v>119</v>
      </c>
      <c r="G4666" s="101" t="s">
        <v>10956</v>
      </c>
    </row>
    <row r="4667" spans="1:7">
      <c r="A4667" s="100">
        <v>4666</v>
      </c>
      <c r="B4667" s="101" t="s">
        <v>4141</v>
      </c>
      <c r="C4667" s="101" t="s">
        <v>13332</v>
      </c>
      <c r="D4667" s="101" t="s">
        <v>139</v>
      </c>
      <c r="E4667" s="101" t="s">
        <v>185</v>
      </c>
      <c r="F4667" s="101" t="s">
        <v>119</v>
      </c>
      <c r="G4667" s="101" t="s">
        <v>5848</v>
      </c>
    </row>
    <row r="4668" spans="1:7">
      <c r="A4668" s="100">
        <v>4667</v>
      </c>
      <c r="B4668" s="101" t="s">
        <v>4142</v>
      </c>
      <c r="C4668" s="101" t="s">
        <v>4143</v>
      </c>
      <c r="D4668" s="101" t="s">
        <v>139</v>
      </c>
      <c r="E4668" s="101" t="s">
        <v>227</v>
      </c>
      <c r="F4668" s="101" t="s">
        <v>119</v>
      </c>
      <c r="G4668" s="101" t="s">
        <v>5848</v>
      </c>
    </row>
    <row r="4669" spans="1:7">
      <c r="A4669" s="100">
        <v>4668</v>
      </c>
      <c r="B4669" s="101" t="s">
        <v>4144</v>
      </c>
      <c r="C4669" s="101" t="s">
        <v>13333</v>
      </c>
      <c r="D4669" s="101" t="s">
        <v>139</v>
      </c>
      <c r="E4669" s="101" t="s">
        <v>185</v>
      </c>
      <c r="F4669" s="101" t="s">
        <v>119</v>
      </c>
      <c r="G4669" s="101" t="s">
        <v>5848</v>
      </c>
    </row>
    <row r="4670" spans="1:7">
      <c r="A4670" s="100">
        <v>4669</v>
      </c>
      <c r="B4670" s="101" t="s">
        <v>4145</v>
      </c>
      <c r="C4670" s="101" t="s">
        <v>13334</v>
      </c>
      <c r="D4670" s="101" t="s">
        <v>139</v>
      </c>
      <c r="E4670" s="101" t="s">
        <v>185</v>
      </c>
      <c r="F4670" s="101" t="s">
        <v>119</v>
      </c>
      <c r="G4670" s="101" t="s">
        <v>5848</v>
      </c>
    </row>
    <row r="4671" spans="1:7">
      <c r="A4671" s="100">
        <v>4670</v>
      </c>
      <c r="B4671" s="101" t="s">
        <v>4146</v>
      </c>
      <c r="C4671" s="101" t="s">
        <v>4147</v>
      </c>
      <c r="D4671" s="101" t="s">
        <v>139</v>
      </c>
      <c r="E4671" s="101" t="s">
        <v>258</v>
      </c>
      <c r="F4671" s="101" t="s">
        <v>119</v>
      </c>
      <c r="G4671" s="101" t="s">
        <v>5848</v>
      </c>
    </row>
    <row r="4672" spans="1:7">
      <c r="A4672" s="100">
        <v>4671</v>
      </c>
      <c r="B4672" s="101" t="s">
        <v>9392</v>
      </c>
      <c r="C4672" s="101" t="s">
        <v>9393</v>
      </c>
      <c r="D4672" s="101" t="s">
        <v>126</v>
      </c>
      <c r="E4672" s="101" t="s">
        <v>159</v>
      </c>
      <c r="F4672" s="101" t="s">
        <v>119</v>
      </c>
      <c r="G4672" s="101" t="s">
        <v>10956</v>
      </c>
    </row>
    <row r="4673" spans="1:7">
      <c r="A4673" s="100">
        <v>4672</v>
      </c>
      <c r="B4673" s="101" t="s">
        <v>4148</v>
      </c>
      <c r="C4673" s="101" t="s">
        <v>4149</v>
      </c>
      <c r="D4673" s="101" t="s">
        <v>151</v>
      </c>
      <c r="E4673" s="101" t="s">
        <v>208</v>
      </c>
      <c r="F4673" s="101" t="s">
        <v>119</v>
      </c>
      <c r="G4673" s="101" t="s">
        <v>5848</v>
      </c>
    </row>
    <row r="4674" spans="1:7">
      <c r="A4674" s="100">
        <v>4673</v>
      </c>
      <c r="B4674" s="101" t="s">
        <v>9394</v>
      </c>
      <c r="C4674" s="101" t="s">
        <v>9395</v>
      </c>
      <c r="D4674" s="101" t="s">
        <v>139</v>
      </c>
      <c r="E4674" s="101" t="s">
        <v>1020</v>
      </c>
      <c r="F4674" s="101" t="s">
        <v>119</v>
      </c>
      <c r="G4674" s="101" t="s">
        <v>10956</v>
      </c>
    </row>
    <row r="4675" spans="1:7">
      <c r="A4675" s="100">
        <v>4674</v>
      </c>
      <c r="B4675" s="101" t="s">
        <v>4150</v>
      </c>
      <c r="C4675" s="101" t="s">
        <v>4151</v>
      </c>
      <c r="D4675" s="101" t="s">
        <v>139</v>
      </c>
      <c r="E4675" s="101" t="s">
        <v>227</v>
      </c>
      <c r="F4675" s="101" t="s">
        <v>119</v>
      </c>
      <c r="G4675" s="101" t="s">
        <v>5848</v>
      </c>
    </row>
    <row r="4676" spans="1:7">
      <c r="A4676" s="100">
        <v>4675</v>
      </c>
      <c r="B4676" s="101" t="s">
        <v>4152</v>
      </c>
      <c r="C4676" s="101" t="s">
        <v>4153</v>
      </c>
      <c r="D4676" s="101" t="s">
        <v>139</v>
      </c>
      <c r="E4676" s="101" t="s">
        <v>227</v>
      </c>
      <c r="F4676" s="101" t="s">
        <v>119</v>
      </c>
      <c r="G4676" s="101" t="s">
        <v>5848</v>
      </c>
    </row>
    <row r="4677" spans="1:7">
      <c r="A4677" s="100">
        <v>4676</v>
      </c>
      <c r="B4677" s="101" t="s">
        <v>4154</v>
      </c>
      <c r="C4677" s="101" t="s">
        <v>4155</v>
      </c>
      <c r="D4677" s="101" t="s">
        <v>122</v>
      </c>
      <c r="E4677" s="101" t="s">
        <v>135</v>
      </c>
      <c r="F4677" s="101" t="s">
        <v>136</v>
      </c>
      <c r="G4677" s="101" t="s">
        <v>5848</v>
      </c>
    </row>
    <row r="4678" spans="1:7">
      <c r="A4678" s="100">
        <v>4677</v>
      </c>
      <c r="B4678" s="101" t="s">
        <v>4156</v>
      </c>
      <c r="C4678" s="101" t="s">
        <v>4157</v>
      </c>
      <c r="D4678" s="101" t="s">
        <v>117</v>
      </c>
      <c r="E4678" s="101" t="s">
        <v>172</v>
      </c>
      <c r="F4678" s="101" t="s">
        <v>119</v>
      </c>
      <c r="G4678" s="101" t="s">
        <v>5848</v>
      </c>
    </row>
    <row r="4679" spans="1:7">
      <c r="A4679" s="100">
        <v>4678</v>
      </c>
      <c r="B4679" s="101" t="s">
        <v>4158</v>
      </c>
      <c r="C4679" s="101" t="s">
        <v>4159</v>
      </c>
      <c r="D4679" s="101" t="s">
        <v>139</v>
      </c>
      <c r="E4679" s="101" t="s">
        <v>227</v>
      </c>
      <c r="F4679" s="101" t="s">
        <v>119</v>
      </c>
      <c r="G4679" s="101" t="s">
        <v>5848</v>
      </c>
    </row>
    <row r="4680" spans="1:7">
      <c r="A4680" s="100">
        <v>4679</v>
      </c>
      <c r="B4680" s="101" t="s">
        <v>4160</v>
      </c>
      <c r="C4680" s="101" t="s">
        <v>13335</v>
      </c>
      <c r="D4680" s="101" t="s">
        <v>139</v>
      </c>
      <c r="E4680" s="101" t="s">
        <v>227</v>
      </c>
      <c r="F4680" s="101" t="s">
        <v>119</v>
      </c>
      <c r="G4680" s="101" t="s">
        <v>5848</v>
      </c>
    </row>
    <row r="4681" spans="1:7">
      <c r="A4681" s="100">
        <v>4680</v>
      </c>
      <c r="B4681" s="101" t="s">
        <v>4161</v>
      </c>
      <c r="C4681" s="101" t="s">
        <v>4162</v>
      </c>
      <c r="D4681" s="101" t="s">
        <v>234</v>
      </c>
      <c r="E4681" s="101" t="s">
        <v>248</v>
      </c>
      <c r="F4681" s="101" t="s">
        <v>119</v>
      </c>
      <c r="G4681" s="101" t="s">
        <v>5848</v>
      </c>
    </row>
    <row r="4682" spans="1:7">
      <c r="A4682" s="100">
        <v>4681</v>
      </c>
      <c r="B4682" s="101" t="s">
        <v>9396</v>
      </c>
      <c r="C4682" s="101" t="s">
        <v>9397</v>
      </c>
      <c r="D4682" s="101" t="s">
        <v>165</v>
      </c>
      <c r="E4682" s="101" t="s">
        <v>417</v>
      </c>
      <c r="F4682" s="101" t="s">
        <v>119</v>
      </c>
      <c r="G4682" s="101" t="s">
        <v>10956</v>
      </c>
    </row>
    <row r="4683" spans="1:7">
      <c r="A4683" s="100">
        <v>4682</v>
      </c>
      <c r="B4683" s="101" t="s">
        <v>4163</v>
      </c>
      <c r="C4683" s="101" t="s">
        <v>13336</v>
      </c>
      <c r="D4683" s="101" t="s">
        <v>139</v>
      </c>
      <c r="E4683" s="101" t="s">
        <v>273</v>
      </c>
      <c r="F4683" s="101" t="s">
        <v>119</v>
      </c>
      <c r="G4683" s="101" t="s">
        <v>5848</v>
      </c>
    </row>
    <row r="4684" spans="1:7">
      <c r="A4684" s="100">
        <v>4683</v>
      </c>
      <c r="B4684" s="101" t="s">
        <v>4164</v>
      </c>
      <c r="C4684" s="101" t="s">
        <v>4165</v>
      </c>
      <c r="D4684" s="101" t="s">
        <v>139</v>
      </c>
      <c r="E4684" s="101" t="s">
        <v>181</v>
      </c>
      <c r="F4684" s="101" t="s">
        <v>119</v>
      </c>
      <c r="G4684" s="101" t="s">
        <v>5848</v>
      </c>
    </row>
    <row r="4685" spans="1:7">
      <c r="A4685" s="100">
        <v>4684</v>
      </c>
      <c r="B4685" s="101" t="s">
        <v>9398</v>
      </c>
      <c r="C4685" s="101" t="s">
        <v>9399</v>
      </c>
      <c r="D4685" s="101" t="s">
        <v>143</v>
      </c>
      <c r="E4685" s="101" t="s">
        <v>204</v>
      </c>
      <c r="F4685" s="101" t="s">
        <v>119</v>
      </c>
      <c r="G4685" s="101" t="s">
        <v>10956</v>
      </c>
    </row>
    <row r="4686" spans="1:7">
      <c r="A4686" s="100">
        <v>4685</v>
      </c>
      <c r="B4686" s="101" t="s">
        <v>4166</v>
      </c>
      <c r="C4686" s="101" t="s">
        <v>4167</v>
      </c>
      <c r="D4686" s="101" t="s">
        <v>139</v>
      </c>
      <c r="E4686" s="101" t="s">
        <v>227</v>
      </c>
      <c r="F4686" s="101" t="s">
        <v>119</v>
      </c>
      <c r="G4686" s="101" t="s">
        <v>5848</v>
      </c>
    </row>
    <row r="4687" spans="1:7">
      <c r="A4687" s="100">
        <v>4686</v>
      </c>
      <c r="B4687" s="101" t="s">
        <v>4168</v>
      </c>
      <c r="C4687" s="101" t="s">
        <v>4169</v>
      </c>
      <c r="D4687" s="101" t="s">
        <v>143</v>
      </c>
      <c r="E4687" s="101" t="s">
        <v>586</v>
      </c>
      <c r="F4687" s="101" t="s">
        <v>119</v>
      </c>
      <c r="G4687" s="101" t="s">
        <v>5848</v>
      </c>
    </row>
    <row r="4688" spans="1:7">
      <c r="A4688" s="100">
        <v>4687</v>
      </c>
      <c r="B4688" s="101" t="s">
        <v>4170</v>
      </c>
      <c r="C4688" s="101" t="s">
        <v>13337</v>
      </c>
      <c r="D4688" s="101" t="s">
        <v>139</v>
      </c>
      <c r="E4688" s="101" t="s">
        <v>227</v>
      </c>
      <c r="F4688" s="101" t="s">
        <v>119</v>
      </c>
      <c r="G4688" s="101" t="s">
        <v>5848</v>
      </c>
    </row>
    <row r="4689" spans="1:7">
      <c r="A4689" s="100">
        <v>4688</v>
      </c>
      <c r="B4689" s="101" t="s">
        <v>11607</v>
      </c>
      <c r="C4689" s="101" t="s">
        <v>11608</v>
      </c>
      <c r="D4689" s="101" t="s">
        <v>165</v>
      </c>
      <c r="E4689" s="101" t="s">
        <v>1097</v>
      </c>
      <c r="F4689" s="101" t="s">
        <v>119</v>
      </c>
      <c r="G4689" s="101" t="s">
        <v>11834</v>
      </c>
    </row>
    <row r="4690" spans="1:7">
      <c r="A4690" s="100">
        <v>4689</v>
      </c>
      <c r="B4690" s="101" t="s">
        <v>4171</v>
      </c>
      <c r="C4690" s="101" t="s">
        <v>4172</v>
      </c>
      <c r="D4690" s="101" t="s">
        <v>139</v>
      </c>
      <c r="E4690" s="101" t="s">
        <v>185</v>
      </c>
      <c r="F4690" s="101" t="s">
        <v>119</v>
      </c>
      <c r="G4690" s="101" t="s">
        <v>5848</v>
      </c>
    </row>
    <row r="4691" spans="1:7">
      <c r="A4691" s="100">
        <v>4690</v>
      </c>
      <c r="B4691" s="101" t="s">
        <v>11609</v>
      </c>
      <c r="C4691" s="101" t="s">
        <v>11610</v>
      </c>
      <c r="D4691" s="101" t="s">
        <v>139</v>
      </c>
      <c r="E4691" s="101" t="s">
        <v>185</v>
      </c>
      <c r="F4691" s="101" t="s">
        <v>119</v>
      </c>
      <c r="G4691" s="101" t="s">
        <v>11834</v>
      </c>
    </row>
    <row r="4692" spans="1:7">
      <c r="A4692" s="100">
        <v>4691</v>
      </c>
      <c r="B4692" s="101" t="s">
        <v>4173</v>
      </c>
      <c r="C4692" s="101" t="s">
        <v>4174</v>
      </c>
      <c r="D4692" s="101" t="s">
        <v>151</v>
      </c>
      <c r="E4692" s="101" t="s">
        <v>2497</v>
      </c>
      <c r="F4692" s="101" t="s">
        <v>238</v>
      </c>
      <c r="G4692" s="101" t="s">
        <v>5848</v>
      </c>
    </row>
    <row r="4693" spans="1:7">
      <c r="A4693" s="100">
        <v>4692</v>
      </c>
      <c r="B4693" s="101" t="s">
        <v>4175</v>
      </c>
      <c r="C4693" s="101" t="s">
        <v>4176</v>
      </c>
      <c r="D4693" s="101" t="s">
        <v>139</v>
      </c>
      <c r="E4693" s="101" t="s">
        <v>182</v>
      </c>
      <c r="F4693" s="101" t="s">
        <v>119</v>
      </c>
      <c r="G4693" s="101" t="s">
        <v>5848</v>
      </c>
    </row>
    <row r="4694" spans="1:7">
      <c r="A4694" s="100">
        <v>4693</v>
      </c>
      <c r="B4694" s="101" t="s">
        <v>4177</v>
      </c>
      <c r="C4694" s="101" t="s">
        <v>4178</v>
      </c>
      <c r="D4694" s="101" t="s">
        <v>117</v>
      </c>
      <c r="E4694" s="101" t="s">
        <v>864</v>
      </c>
      <c r="F4694" s="101" t="s">
        <v>4179</v>
      </c>
      <c r="G4694" s="101" t="s">
        <v>5848</v>
      </c>
    </row>
    <row r="4695" spans="1:7">
      <c r="A4695" s="100">
        <v>4694</v>
      </c>
      <c r="B4695" s="101" t="s">
        <v>9400</v>
      </c>
      <c r="C4695" s="101" t="s">
        <v>9401</v>
      </c>
      <c r="D4695" s="101" t="s">
        <v>126</v>
      </c>
      <c r="E4695" s="101" t="s">
        <v>496</v>
      </c>
      <c r="F4695" s="101" t="s">
        <v>119</v>
      </c>
      <c r="G4695" s="101" t="s">
        <v>10956</v>
      </c>
    </row>
    <row r="4696" spans="1:7">
      <c r="A4696" s="100">
        <v>4695</v>
      </c>
      <c r="B4696" s="101" t="s">
        <v>4180</v>
      </c>
      <c r="C4696" s="101" t="s">
        <v>4181</v>
      </c>
      <c r="D4696" s="101" t="s">
        <v>139</v>
      </c>
      <c r="E4696" s="101" t="s">
        <v>185</v>
      </c>
      <c r="F4696" s="101" t="s">
        <v>119</v>
      </c>
      <c r="G4696" s="101" t="s">
        <v>5848</v>
      </c>
    </row>
    <row r="4697" spans="1:7">
      <c r="A4697" s="100">
        <v>4696</v>
      </c>
      <c r="B4697" s="101" t="s">
        <v>4182</v>
      </c>
      <c r="C4697" s="101" t="s">
        <v>13338</v>
      </c>
      <c r="D4697" s="101" t="s">
        <v>143</v>
      </c>
      <c r="E4697" s="101" t="s">
        <v>728</v>
      </c>
      <c r="F4697" s="101" t="s">
        <v>119</v>
      </c>
      <c r="G4697" s="101" t="s">
        <v>5848</v>
      </c>
    </row>
    <row r="4698" spans="1:7">
      <c r="A4698" s="100">
        <v>4697</v>
      </c>
      <c r="B4698" s="101" t="s">
        <v>9402</v>
      </c>
      <c r="C4698" s="101" t="s">
        <v>9403</v>
      </c>
      <c r="D4698" s="101" t="s">
        <v>165</v>
      </c>
      <c r="E4698" s="101" t="s">
        <v>1285</v>
      </c>
      <c r="F4698" s="101" t="s">
        <v>119</v>
      </c>
      <c r="G4698" s="101" t="s">
        <v>10956</v>
      </c>
    </row>
    <row r="4699" spans="1:7">
      <c r="A4699" s="100">
        <v>4698</v>
      </c>
      <c r="B4699" s="101" t="s">
        <v>4183</v>
      </c>
      <c r="C4699" s="101" t="s">
        <v>4184</v>
      </c>
      <c r="D4699" s="101" t="s">
        <v>139</v>
      </c>
      <c r="E4699" s="101" t="s">
        <v>227</v>
      </c>
      <c r="F4699" s="101" t="s">
        <v>119</v>
      </c>
      <c r="G4699" s="101" t="s">
        <v>5848</v>
      </c>
    </row>
    <row r="4700" spans="1:7">
      <c r="A4700" s="100">
        <v>4699</v>
      </c>
      <c r="B4700" s="101" t="s">
        <v>4185</v>
      </c>
      <c r="C4700" s="101" t="s">
        <v>4186</v>
      </c>
      <c r="D4700" s="101" t="s">
        <v>139</v>
      </c>
      <c r="E4700" s="101" t="s">
        <v>185</v>
      </c>
      <c r="F4700" s="101" t="s">
        <v>119</v>
      </c>
      <c r="G4700" s="101" t="s">
        <v>5848</v>
      </c>
    </row>
    <row r="4701" spans="1:7">
      <c r="A4701" s="100">
        <v>4700</v>
      </c>
      <c r="B4701" s="101" t="s">
        <v>4187</v>
      </c>
      <c r="C4701" s="101" t="s">
        <v>4188</v>
      </c>
      <c r="D4701" s="101" t="s">
        <v>122</v>
      </c>
      <c r="E4701" s="101" t="s">
        <v>436</v>
      </c>
      <c r="F4701" s="101" t="s">
        <v>119</v>
      </c>
      <c r="G4701" s="101" t="s">
        <v>5848</v>
      </c>
    </row>
    <row r="4702" spans="1:7">
      <c r="A4702" s="100">
        <v>4701</v>
      </c>
      <c r="B4702" s="101" t="s">
        <v>4189</v>
      </c>
      <c r="C4702" s="101" t="s">
        <v>13339</v>
      </c>
      <c r="D4702" s="101" t="s">
        <v>139</v>
      </c>
      <c r="E4702" s="101" t="s">
        <v>185</v>
      </c>
      <c r="F4702" s="101" t="s">
        <v>119</v>
      </c>
      <c r="G4702" s="101" t="s">
        <v>5848</v>
      </c>
    </row>
    <row r="4703" spans="1:7">
      <c r="A4703" s="100">
        <v>4702</v>
      </c>
      <c r="B4703" s="101" t="s">
        <v>4190</v>
      </c>
      <c r="C4703" s="101" t="s">
        <v>4191</v>
      </c>
      <c r="D4703" s="101" t="s">
        <v>139</v>
      </c>
      <c r="E4703" s="101" t="s">
        <v>227</v>
      </c>
      <c r="F4703" s="101" t="s">
        <v>119</v>
      </c>
      <c r="G4703" s="101" t="s">
        <v>5848</v>
      </c>
    </row>
    <row r="4704" spans="1:7">
      <c r="A4704" s="100">
        <v>4703</v>
      </c>
      <c r="B4704" s="101" t="s">
        <v>13340</v>
      </c>
      <c r="C4704" s="101" t="s">
        <v>13341</v>
      </c>
      <c r="D4704" s="101" t="s">
        <v>139</v>
      </c>
      <c r="E4704" s="101" t="s">
        <v>227</v>
      </c>
      <c r="F4704" s="101" t="s">
        <v>119</v>
      </c>
      <c r="G4704" s="101" t="s">
        <v>5848</v>
      </c>
    </row>
    <row r="4705" spans="1:7">
      <c r="A4705" s="100">
        <v>4704</v>
      </c>
      <c r="B4705" s="101" t="s">
        <v>9404</v>
      </c>
      <c r="C4705" s="101" t="s">
        <v>9405</v>
      </c>
      <c r="D4705" s="101" t="s">
        <v>139</v>
      </c>
      <c r="E4705" s="101" t="s">
        <v>265</v>
      </c>
      <c r="F4705" s="101" t="s">
        <v>119</v>
      </c>
      <c r="G4705" s="101" t="s">
        <v>10956</v>
      </c>
    </row>
    <row r="4706" spans="1:7">
      <c r="A4706" s="100">
        <v>4705</v>
      </c>
      <c r="B4706" s="101" t="s">
        <v>4192</v>
      </c>
      <c r="C4706" s="101" t="s">
        <v>4193</v>
      </c>
      <c r="D4706" s="101" t="s">
        <v>139</v>
      </c>
      <c r="E4706" s="101" t="s">
        <v>227</v>
      </c>
      <c r="F4706" s="101" t="s">
        <v>119</v>
      </c>
      <c r="G4706" s="101" t="s">
        <v>5848</v>
      </c>
    </row>
    <row r="4707" spans="1:7">
      <c r="A4707" s="100">
        <v>4706</v>
      </c>
      <c r="B4707" s="101" t="s">
        <v>4194</v>
      </c>
      <c r="C4707" s="101" t="s">
        <v>4195</v>
      </c>
      <c r="D4707" s="101" t="s">
        <v>139</v>
      </c>
      <c r="E4707" s="101" t="s">
        <v>227</v>
      </c>
      <c r="F4707" s="101" t="s">
        <v>119</v>
      </c>
      <c r="G4707" s="101" t="s">
        <v>5848</v>
      </c>
    </row>
    <row r="4708" spans="1:7">
      <c r="A4708" s="100">
        <v>4707</v>
      </c>
      <c r="B4708" s="101" t="s">
        <v>4196</v>
      </c>
      <c r="C4708" s="101" t="s">
        <v>4197</v>
      </c>
      <c r="D4708" s="101" t="s">
        <v>151</v>
      </c>
      <c r="E4708" s="101" t="s">
        <v>2596</v>
      </c>
      <c r="F4708" s="101" t="s">
        <v>119</v>
      </c>
      <c r="G4708" s="101" t="s">
        <v>5848</v>
      </c>
    </row>
    <row r="4709" spans="1:7">
      <c r="A4709" s="100">
        <v>4708</v>
      </c>
      <c r="B4709" s="101" t="s">
        <v>4198</v>
      </c>
      <c r="C4709" s="101" t="s">
        <v>4199</v>
      </c>
      <c r="D4709" s="101" t="s">
        <v>143</v>
      </c>
      <c r="E4709" s="101" t="s">
        <v>1006</v>
      </c>
      <c r="F4709" s="101" t="s">
        <v>119</v>
      </c>
      <c r="G4709" s="101" t="s">
        <v>5848</v>
      </c>
    </row>
    <row r="4710" spans="1:7">
      <c r="A4710" s="100">
        <v>4709</v>
      </c>
      <c r="B4710" s="101" t="s">
        <v>4200</v>
      </c>
      <c r="C4710" s="101" t="s">
        <v>4201</v>
      </c>
      <c r="D4710" s="101" t="s">
        <v>139</v>
      </c>
      <c r="E4710" s="101" t="s">
        <v>185</v>
      </c>
      <c r="F4710" s="101" t="s">
        <v>119</v>
      </c>
      <c r="G4710" s="101" t="s">
        <v>5848</v>
      </c>
    </row>
    <row r="4711" spans="1:7">
      <c r="A4711" s="100">
        <v>4710</v>
      </c>
      <c r="B4711" s="101" t="s">
        <v>4202</v>
      </c>
      <c r="C4711" s="101" t="s">
        <v>4203</v>
      </c>
      <c r="D4711" s="101" t="s">
        <v>139</v>
      </c>
      <c r="E4711" s="101" t="s">
        <v>227</v>
      </c>
      <c r="F4711" s="101" t="s">
        <v>119</v>
      </c>
      <c r="G4711" s="101" t="s">
        <v>5848</v>
      </c>
    </row>
    <row r="4712" spans="1:7">
      <c r="A4712" s="100">
        <v>4711</v>
      </c>
      <c r="B4712" s="101" t="s">
        <v>9406</v>
      </c>
      <c r="C4712" s="101" t="s">
        <v>9407</v>
      </c>
      <c r="D4712" s="101" t="s">
        <v>122</v>
      </c>
      <c r="E4712" s="101" t="s">
        <v>135</v>
      </c>
      <c r="F4712" s="101" t="s">
        <v>119</v>
      </c>
      <c r="G4712" s="101" t="s">
        <v>10956</v>
      </c>
    </row>
    <row r="4713" spans="1:7">
      <c r="A4713" s="100">
        <v>4712</v>
      </c>
      <c r="B4713" s="101" t="s">
        <v>4204</v>
      </c>
      <c r="C4713" s="101" t="s">
        <v>4205</v>
      </c>
      <c r="D4713" s="101" t="s">
        <v>139</v>
      </c>
      <c r="E4713" s="101" t="s">
        <v>227</v>
      </c>
      <c r="F4713" s="101" t="s">
        <v>119</v>
      </c>
      <c r="G4713" s="101" t="s">
        <v>5848</v>
      </c>
    </row>
    <row r="4714" spans="1:7">
      <c r="A4714" s="100">
        <v>4713</v>
      </c>
      <c r="B4714" s="101" t="s">
        <v>11611</v>
      </c>
      <c r="C4714" s="101" t="s">
        <v>11612</v>
      </c>
      <c r="D4714" s="101" t="s">
        <v>165</v>
      </c>
      <c r="E4714" s="101" t="s">
        <v>417</v>
      </c>
      <c r="F4714" s="101" t="s">
        <v>119</v>
      </c>
      <c r="G4714" s="101" t="s">
        <v>11834</v>
      </c>
    </row>
    <row r="4715" spans="1:7">
      <c r="A4715" s="100">
        <v>4714</v>
      </c>
      <c r="B4715" s="101" t="s">
        <v>4206</v>
      </c>
      <c r="C4715" s="101" t="s">
        <v>4207</v>
      </c>
      <c r="D4715" s="101" t="s">
        <v>139</v>
      </c>
      <c r="E4715" s="101" t="s">
        <v>227</v>
      </c>
      <c r="F4715" s="101" t="s">
        <v>119</v>
      </c>
      <c r="G4715" s="101" t="s">
        <v>5848</v>
      </c>
    </row>
    <row r="4716" spans="1:7">
      <c r="A4716" s="100">
        <v>4715</v>
      </c>
      <c r="B4716" s="101" t="s">
        <v>4208</v>
      </c>
      <c r="C4716" s="101" t="s">
        <v>4209</v>
      </c>
      <c r="D4716" s="101" t="s">
        <v>126</v>
      </c>
      <c r="E4716" s="101" t="s">
        <v>2670</v>
      </c>
      <c r="F4716" s="101" t="s">
        <v>119</v>
      </c>
      <c r="G4716" s="101" t="s">
        <v>5848</v>
      </c>
    </row>
    <row r="4717" spans="1:7">
      <c r="A4717" s="100">
        <v>4716</v>
      </c>
      <c r="B4717" s="101" t="s">
        <v>4210</v>
      </c>
      <c r="C4717" s="101" t="s">
        <v>13342</v>
      </c>
      <c r="D4717" s="101" t="s">
        <v>139</v>
      </c>
      <c r="E4717" s="101" t="s">
        <v>227</v>
      </c>
      <c r="F4717" s="101" t="s">
        <v>119</v>
      </c>
      <c r="G4717" s="101" t="s">
        <v>5848</v>
      </c>
    </row>
    <row r="4718" spans="1:7">
      <c r="A4718" s="100">
        <v>4717</v>
      </c>
      <c r="B4718" s="101" t="s">
        <v>4211</v>
      </c>
      <c r="C4718" s="101" t="s">
        <v>4212</v>
      </c>
      <c r="D4718" s="101" t="s">
        <v>139</v>
      </c>
      <c r="E4718" s="101" t="s">
        <v>227</v>
      </c>
      <c r="F4718" s="101" t="s">
        <v>119</v>
      </c>
      <c r="G4718" s="101" t="s">
        <v>5848</v>
      </c>
    </row>
    <row r="4719" spans="1:7">
      <c r="A4719" s="100">
        <v>4718</v>
      </c>
      <c r="B4719" s="101" t="s">
        <v>4213</v>
      </c>
      <c r="C4719" s="101" t="s">
        <v>4214</v>
      </c>
      <c r="D4719" s="101" t="s">
        <v>139</v>
      </c>
      <c r="E4719" s="101" t="s">
        <v>227</v>
      </c>
      <c r="F4719" s="101" t="s">
        <v>119</v>
      </c>
      <c r="G4719" s="101" t="s">
        <v>5848</v>
      </c>
    </row>
    <row r="4720" spans="1:7">
      <c r="A4720" s="100">
        <v>4719</v>
      </c>
      <c r="B4720" s="101" t="s">
        <v>4215</v>
      </c>
      <c r="C4720" s="101" t="s">
        <v>4216</v>
      </c>
      <c r="D4720" s="101" t="s">
        <v>139</v>
      </c>
      <c r="E4720" s="101" t="s">
        <v>3060</v>
      </c>
      <c r="F4720" s="101" t="s">
        <v>119</v>
      </c>
      <c r="G4720" s="101" t="s">
        <v>5848</v>
      </c>
    </row>
    <row r="4721" spans="1:7">
      <c r="A4721" s="100">
        <v>4720</v>
      </c>
      <c r="B4721" s="101" t="s">
        <v>4217</v>
      </c>
      <c r="C4721" s="101" t="s">
        <v>4218</v>
      </c>
      <c r="D4721" s="101" t="s">
        <v>139</v>
      </c>
      <c r="E4721" s="101" t="s">
        <v>227</v>
      </c>
      <c r="F4721" s="101" t="s">
        <v>119</v>
      </c>
      <c r="G4721" s="101" t="s">
        <v>5848</v>
      </c>
    </row>
    <row r="4722" spans="1:7">
      <c r="A4722" s="100">
        <v>4721</v>
      </c>
      <c r="B4722" s="101" t="s">
        <v>4219</v>
      </c>
      <c r="C4722" s="101" t="s">
        <v>4220</v>
      </c>
      <c r="D4722" s="101" t="s">
        <v>139</v>
      </c>
      <c r="E4722" s="101" t="s">
        <v>227</v>
      </c>
      <c r="F4722" s="101" t="s">
        <v>119</v>
      </c>
      <c r="G4722" s="101" t="s">
        <v>5848</v>
      </c>
    </row>
    <row r="4723" spans="1:7">
      <c r="A4723" s="100">
        <v>4722</v>
      </c>
      <c r="B4723" s="101" t="s">
        <v>4221</v>
      </c>
      <c r="C4723" s="101" t="s">
        <v>4222</v>
      </c>
      <c r="D4723" s="101" t="s">
        <v>139</v>
      </c>
      <c r="E4723" s="101" t="s">
        <v>227</v>
      </c>
      <c r="F4723" s="101" t="s">
        <v>119</v>
      </c>
      <c r="G4723" s="101" t="s">
        <v>5848</v>
      </c>
    </row>
    <row r="4724" spans="1:7">
      <c r="A4724" s="100">
        <v>4723</v>
      </c>
      <c r="B4724" s="101" t="s">
        <v>4223</v>
      </c>
      <c r="C4724" s="101" t="s">
        <v>4224</v>
      </c>
      <c r="D4724" s="101" t="s">
        <v>139</v>
      </c>
      <c r="E4724" s="101" t="s">
        <v>227</v>
      </c>
      <c r="F4724" s="101" t="s">
        <v>119</v>
      </c>
      <c r="G4724" s="101" t="s">
        <v>5848</v>
      </c>
    </row>
    <row r="4725" spans="1:7">
      <c r="A4725" s="100">
        <v>4724</v>
      </c>
      <c r="B4725" s="101" t="s">
        <v>4225</v>
      </c>
      <c r="C4725" s="101" t="s">
        <v>4226</v>
      </c>
      <c r="D4725" s="101" t="s">
        <v>139</v>
      </c>
      <c r="E4725" s="101" t="s">
        <v>227</v>
      </c>
      <c r="F4725" s="101" t="s">
        <v>119</v>
      </c>
      <c r="G4725" s="101" t="s">
        <v>5848</v>
      </c>
    </row>
    <row r="4726" spans="1:7">
      <c r="A4726" s="100">
        <v>4725</v>
      </c>
      <c r="B4726" s="101" t="s">
        <v>4227</v>
      </c>
      <c r="C4726" s="101" t="s">
        <v>4228</v>
      </c>
      <c r="D4726" s="101" t="s">
        <v>139</v>
      </c>
      <c r="E4726" s="101" t="s">
        <v>227</v>
      </c>
      <c r="F4726" s="101" t="s">
        <v>119</v>
      </c>
      <c r="G4726" s="101" t="s">
        <v>5848</v>
      </c>
    </row>
    <row r="4727" spans="1:7">
      <c r="A4727" s="100">
        <v>4726</v>
      </c>
      <c r="B4727" s="101" t="s">
        <v>9408</v>
      </c>
      <c r="C4727" s="101" t="s">
        <v>9409</v>
      </c>
      <c r="D4727" s="101" t="s">
        <v>139</v>
      </c>
      <c r="E4727" s="101" t="s">
        <v>1020</v>
      </c>
      <c r="F4727" s="101" t="s">
        <v>119</v>
      </c>
      <c r="G4727" s="101" t="s">
        <v>10956</v>
      </c>
    </row>
    <row r="4728" spans="1:7">
      <c r="A4728" s="100">
        <v>4727</v>
      </c>
      <c r="B4728" s="101" t="s">
        <v>4229</v>
      </c>
      <c r="C4728" s="101" t="s">
        <v>4230</v>
      </c>
      <c r="D4728" s="101" t="s">
        <v>122</v>
      </c>
      <c r="E4728" s="101" t="s">
        <v>135</v>
      </c>
      <c r="F4728" s="101" t="s">
        <v>119</v>
      </c>
      <c r="G4728" s="101" t="s">
        <v>5848</v>
      </c>
    </row>
    <row r="4729" spans="1:7">
      <c r="A4729" s="100">
        <v>4728</v>
      </c>
      <c r="B4729" s="101" t="s">
        <v>4231</v>
      </c>
      <c r="C4729" s="101" t="s">
        <v>4232</v>
      </c>
      <c r="D4729" s="101" t="s">
        <v>117</v>
      </c>
      <c r="E4729" s="101" t="s">
        <v>719</v>
      </c>
      <c r="F4729" s="101" t="s">
        <v>119</v>
      </c>
      <c r="G4729" s="101" t="s">
        <v>5848</v>
      </c>
    </row>
    <row r="4730" spans="1:7">
      <c r="A4730" s="100">
        <v>4729</v>
      </c>
      <c r="B4730" s="101" t="s">
        <v>4233</v>
      </c>
      <c r="C4730" s="101" t="s">
        <v>4234</v>
      </c>
      <c r="D4730" s="101" t="s">
        <v>151</v>
      </c>
      <c r="E4730" s="101" t="s">
        <v>511</v>
      </c>
      <c r="F4730" s="101" t="s">
        <v>119</v>
      </c>
      <c r="G4730" s="101" t="s">
        <v>5848</v>
      </c>
    </row>
    <row r="4731" spans="1:7">
      <c r="A4731" s="100">
        <v>4730</v>
      </c>
      <c r="B4731" s="101" t="s">
        <v>4235</v>
      </c>
      <c r="C4731" s="101" t="s">
        <v>4236</v>
      </c>
      <c r="D4731" s="101" t="s">
        <v>165</v>
      </c>
      <c r="E4731" s="101" t="s">
        <v>194</v>
      </c>
      <c r="F4731" s="101" t="s">
        <v>119</v>
      </c>
      <c r="G4731" s="101" t="s">
        <v>5848</v>
      </c>
    </row>
    <row r="4732" spans="1:7">
      <c r="A4732" s="100">
        <v>4731</v>
      </c>
      <c r="B4732" s="101" t="s">
        <v>4237</v>
      </c>
      <c r="C4732" s="101" t="s">
        <v>4238</v>
      </c>
      <c r="D4732" s="101" t="s">
        <v>139</v>
      </c>
      <c r="E4732" s="101" t="s">
        <v>227</v>
      </c>
      <c r="F4732" s="101" t="s">
        <v>119</v>
      </c>
      <c r="G4732" s="101" t="s">
        <v>5848</v>
      </c>
    </row>
    <row r="4733" spans="1:7">
      <c r="A4733" s="100">
        <v>4732</v>
      </c>
      <c r="B4733" s="101" t="s">
        <v>4239</v>
      </c>
      <c r="C4733" s="101" t="s">
        <v>13343</v>
      </c>
      <c r="D4733" s="101" t="s">
        <v>139</v>
      </c>
      <c r="E4733" s="101" t="s">
        <v>185</v>
      </c>
      <c r="F4733" s="101" t="s">
        <v>119</v>
      </c>
      <c r="G4733" s="101" t="s">
        <v>5848</v>
      </c>
    </row>
    <row r="4734" spans="1:7">
      <c r="A4734" s="100">
        <v>4733</v>
      </c>
      <c r="B4734" s="101" t="s">
        <v>9410</v>
      </c>
      <c r="C4734" s="101" t="s">
        <v>9411</v>
      </c>
      <c r="D4734" s="101" t="s">
        <v>143</v>
      </c>
      <c r="E4734" s="101" t="s">
        <v>3530</v>
      </c>
      <c r="F4734" s="101" t="s">
        <v>119</v>
      </c>
      <c r="G4734" s="101" t="s">
        <v>10956</v>
      </c>
    </row>
    <row r="4735" spans="1:7">
      <c r="A4735" s="100">
        <v>4734</v>
      </c>
      <c r="B4735" s="101" t="s">
        <v>9412</v>
      </c>
      <c r="C4735" s="101" t="s">
        <v>9413</v>
      </c>
      <c r="D4735" s="101" t="s">
        <v>139</v>
      </c>
      <c r="E4735" s="101" t="s">
        <v>227</v>
      </c>
      <c r="F4735" s="101" t="s">
        <v>119</v>
      </c>
      <c r="G4735" s="101" t="s">
        <v>10956</v>
      </c>
    </row>
    <row r="4736" spans="1:7">
      <c r="A4736" s="100">
        <v>4735</v>
      </c>
      <c r="B4736" s="101" t="s">
        <v>11613</v>
      </c>
      <c r="C4736" s="101" t="s">
        <v>11614</v>
      </c>
      <c r="D4736" s="101" t="s">
        <v>117</v>
      </c>
      <c r="E4736" s="101" t="s">
        <v>1341</v>
      </c>
      <c r="F4736" s="101" t="s">
        <v>119</v>
      </c>
      <c r="G4736" s="101" t="s">
        <v>11834</v>
      </c>
    </row>
    <row r="4737" spans="1:7">
      <c r="A4737" s="100">
        <v>4736</v>
      </c>
      <c r="B4737" s="101" t="s">
        <v>4240</v>
      </c>
      <c r="C4737" s="101" t="s">
        <v>4241</v>
      </c>
      <c r="D4737" s="101" t="s">
        <v>139</v>
      </c>
      <c r="E4737" s="101" t="s">
        <v>227</v>
      </c>
      <c r="F4737" s="101" t="s">
        <v>119</v>
      </c>
      <c r="G4737" s="101" t="s">
        <v>5848</v>
      </c>
    </row>
    <row r="4738" spans="1:7">
      <c r="A4738" s="100">
        <v>4737</v>
      </c>
      <c r="B4738" s="101" t="s">
        <v>4242</v>
      </c>
      <c r="C4738" s="101" t="s">
        <v>4243</v>
      </c>
      <c r="D4738" s="101" t="s">
        <v>122</v>
      </c>
      <c r="E4738" s="101" t="s">
        <v>347</v>
      </c>
      <c r="F4738" s="101" t="s">
        <v>3122</v>
      </c>
      <c r="G4738" s="101" t="s">
        <v>5848</v>
      </c>
    </row>
    <row r="4739" spans="1:7">
      <c r="A4739" s="100">
        <v>4738</v>
      </c>
      <c r="B4739" s="101" t="s">
        <v>4244</v>
      </c>
      <c r="C4739" s="101" t="s">
        <v>4245</v>
      </c>
      <c r="D4739" s="101" t="s">
        <v>139</v>
      </c>
      <c r="E4739" s="101" t="s">
        <v>940</v>
      </c>
      <c r="F4739" s="101" t="s">
        <v>119</v>
      </c>
      <c r="G4739" s="101" t="s">
        <v>5848</v>
      </c>
    </row>
    <row r="4740" spans="1:7">
      <c r="A4740" s="100">
        <v>4739</v>
      </c>
      <c r="B4740" s="101" t="s">
        <v>4246</v>
      </c>
      <c r="C4740" s="101" t="s">
        <v>4247</v>
      </c>
      <c r="D4740" s="101" t="s">
        <v>139</v>
      </c>
      <c r="E4740" s="101" t="s">
        <v>237</v>
      </c>
      <c r="F4740" s="101" t="s">
        <v>119</v>
      </c>
      <c r="G4740" s="101" t="s">
        <v>5848</v>
      </c>
    </row>
    <row r="4741" spans="1:7">
      <c r="A4741" s="100">
        <v>4740</v>
      </c>
      <c r="B4741" s="101" t="s">
        <v>4248</v>
      </c>
      <c r="C4741" s="101" t="s">
        <v>4249</v>
      </c>
      <c r="D4741" s="101" t="s">
        <v>126</v>
      </c>
      <c r="E4741" s="101" t="s">
        <v>1526</v>
      </c>
      <c r="F4741" s="101" t="s">
        <v>119</v>
      </c>
      <c r="G4741" s="101" t="s">
        <v>5848</v>
      </c>
    </row>
    <row r="4742" spans="1:7">
      <c r="A4742" s="100">
        <v>4741</v>
      </c>
      <c r="B4742" s="101" t="s">
        <v>9414</v>
      </c>
      <c r="C4742" s="101" t="s">
        <v>9415</v>
      </c>
      <c r="D4742" s="101" t="s">
        <v>117</v>
      </c>
      <c r="E4742" s="101" t="s">
        <v>2057</v>
      </c>
      <c r="F4742" s="101" t="s">
        <v>119</v>
      </c>
      <c r="G4742" s="101" t="s">
        <v>10956</v>
      </c>
    </row>
    <row r="4743" spans="1:7">
      <c r="A4743" s="100">
        <v>4742</v>
      </c>
      <c r="B4743" s="101" t="s">
        <v>9416</v>
      </c>
      <c r="C4743" s="101" t="s">
        <v>9417</v>
      </c>
      <c r="D4743" s="101" t="s">
        <v>139</v>
      </c>
      <c r="E4743" s="101" t="s">
        <v>826</v>
      </c>
      <c r="F4743" s="101" t="s">
        <v>119</v>
      </c>
      <c r="G4743" s="101" t="s">
        <v>10956</v>
      </c>
    </row>
    <row r="4744" spans="1:7">
      <c r="A4744" s="100">
        <v>4743</v>
      </c>
      <c r="B4744" s="101" t="s">
        <v>9418</v>
      </c>
      <c r="C4744" s="101" t="s">
        <v>9419</v>
      </c>
      <c r="D4744" s="101" t="s">
        <v>139</v>
      </c>
      <c r="E4744" s="101" t="s">
        <v>311</v>
      </c>
      <c r="F4744" s="101" t="s">
        <v>119</v>
      </c>
      <c r="G4744" s="101" t="s">
        <v>10956</v>
      </c>
    </row>
    <row r="4745" spans="1:7">
      <c r="A4745" s="100">
        <v>4744</v>
      </c>
      <c r="B4745" s="101" t="s">
        <v>9420</v>
      </c>
      <c r="C4745" s="101" t="s">
        <v>9421</v>
      </c>
      <c r="D4745" s="101" t="s">
        <v>126</v>
      </c>
      <c r="E4745" s="101" t="s">
        <v>245</v>
      </c>
      <c r="F4745" s="101" t="s">
        <v>119</v>
      </c>
      <c r="G4745" s="101" t="s">
        <v>10956</v>
      </c>
    </row>
    <row r="4746" spans="1:7">
      <c r="A4746" s="100">
        <v>4745</v>
      </c>
      <c r="B4746" s="101" t="s">
        <v>9422</v>
      </c>
      <c r="C4746" s="101" t="s">
        <v>9423</v>
      </c>
      <c r="D4746" s="101" t="s">
        <v>117</v>
      </c>
      <c r="E4746" s="101" t="s">
        <v>4257</v>
      </c>
      <c r="F4746" s="101" t="s">
        <v>119</v>
      </c>
      <c r="G4746" s="101" t="s">
        <v>10956</v>
      </c>
    </row>
    <row r="4747" spans="1:7">
      <c r="A4747" s="100">
        <v>4746</v>
      </c>
      <c r="B4747" s="101" t="s">
        <v>4250</v>
      </c>
      <c r="C4747" s="101" t="s">
        <v>4251</v>
      </c>
      <c r="D4747" s="101" t="s">
        <v>139</v>
      </c>
      <c r="E4747" s="101" t="s">
        <v>381</v>
      </c>
      <c r="F4747" s="101" t="s">
        <v>119</v>
      </c>
      <c r="G4747" s="101" t="s">
        <v>5848</v>
      </c>
    </row>
    <row r="4748" spans="1:7">
      <c r="A4748" s="100">
        <v>4747</v>
      </c>
      <c r="B4748" s="101" t="s">
        <v>9424</v>
      </c>
      <c r="C4748" s="101" t="s">
        <v>9425</v>
      </c>
      <c r="D4748" s="101" t="s">
        <v>139</v>
      </c>
      <c r="E4748" s="101" t="s">
        <v>237</v>
      </c>
      <c r="F4748" s="101" t="s">
        <v>119</v>
      </c>
      <c r="G4748" s="101" t="s">
        <v>10956</v>
      </c>
    </row>
    <row r="4749" spans="1:7">
      <c r="A4749" s="100">
        <v>4748</v>
      </c>
      <c r="B4749" s="101" t="s">
        <v>11615</v>
      </c>
      <c r="C4749" s="101" t="s">
        <v>11616</v>
      </c>
      <c r="D4749" s="101" t="s">
        <v>122</v>
      </c>
      <c r="E4749" s="101" t="s">
        <v>191</v>
      </c>
      <c r="F4749" s="101" t="s">
        <v>136</v>
      </c>
      <c r="G4749" s="101" t="s">
        <v>11834</v>
      </c>
    </row>
    <row r="4750" spans="1:7">
      <c r="A4750" s="100">
        <v>4749</v>
      </c>
      <c r="B4750" s="101" t="s">
        <v>4252</v>
      </c>
      <c r="C4750" s="101" t="s">
        <v>4253</v>
      </c>
      <c r="D4750" s="101" t="s">
        <v>139</v>
      </c>
      <c r="E4750" s="101" t="s">
        <v>227</v>
      </c>
      <c r="F4750" s="101" t="s">
        <v>119</v>
      </c>
      <c r="G4750" s="101" t="s">
        <v>5848</v>
      </c>
    </row>
    <row r="4751" spans="1:7">
      <c r="A4751" s="100">
        <v>4750</v>
      </c>
      <c r="B4751" s="101" t="s">
        <v>4254</v>
      </c>
      <c r="C4751" s="101" t="s">
        <v>4255</v>
      </c>
      <c r="D4751" s="101" t="s">
        <v>143</v>
      </c>
      <c r="E4751" s="101" t="s">
        <v>433</v>
      </c>
      <c r="F4751" s="101" t="s">
        <v>119</v>
      </c>
      <c r="G4751" s="101" t="s">
        <v>5848</v>
      </c>
    </row>
    <row r="4752" spans="1:7">
      <c r="A4752" s="100">
        <v>4751</v>
      </c>
      <c r="B4752" s="101" t="s">
        <v>11617</v>
      </c>
      <c r="C4752" s="101" t="s">
        <v>11618</v>
      </c>
      <c r="D4752" s="101" t="s">
        <v>122</v>
      </c>
      <c r="E4752" s="101" t="s">
        <v>191</v>
      </c>
      <c r="F4752" s="101" t="s">
        <v>136</v>
      </c>
      <c r="G4752" s="101" t="s">
        <v>11834</v>
      </c>
    </row>
    <row r="4753" spans="1:7">
      <c r="A4753" s="100">
        <v>4752</v>
      </c>
      <c r="B4753" s="101" t="s">
        <v>13344</v>
      </c>
      <c r="C4753" s="101" t="s">
        <v>13345</v>
      </c>
      <c r="D4753" s="101" t="s">
        <v>139</v>
      </c>
      <c r="E4753" s="101" t="s">
        <v>227</v>
      </c>
      <c r="F4753" s="101" t="s">
        <v>119</v>
      </c>
      <c r="G4753" s="101" t="s">
        <v>5848</v>
      </c>
    </row>
    <row r="4754" spans="1:7">
      <c r="A4754" s="100">
        <v>4753</v>
      </c>
      <c r="B4754" s="101" t="s">
        <v>9426</v>
      </c>
      <c r="C4754" s="101" t="s">
        <v>9427</v>
      </c>
      <c r="D4754" s="101" t="s">
        <v>117</v>
      </c>
      <c r="E4754" s="101" t="s">
        <v>448</v>
      </c>
      <c r="F4754" s="101" t="s">
        <v>119</v>
      </c>
      <c r="G4754" s="101" t="s">
        <v>10956</v>
      </c>
    </row>
    <row r="4755" spans="1:7">
      <c r="A4755" s="100">
        <v>4754</v>
      </c>
      <c r="B4755" s="101" t="s">
        <v>13346</v>
      </c>
      <c r="C4755" s="101" t="s">
        <v>13347</v>
      </c>
      <c r="D4755" s="101" t="s">
        <v>151</v>
      </c>
      <c r="E4755" s="101" t="s">
        <v>371</v>
      </c>
      <c r="F4755" s="101" t="s">
        <v>119</v>
      </c>
      <c r="G4755" s="101" t="s">
        <v>5848</v>
      </c>
    </row>
    <row r="4756" spans="1:7">
      <c r="A4756" s="100">
        <v>4755</v>
      </c>
      <c r="B4756" s="101" t="s">
        <v>9428</v>
      </c>
      <c r="C4756" s="101" t="s">
        <v>9429</v>
      </c>
      <c r="D4756" s="101" t="s">
        <v>143</v>
      </c>
      <c r="E4756" s="101" t="s">
        <v>1684</v>
      </c>
      <c r="F4756" s="101" t="s">
        <v>119</v>
      </c>
      <c r="G4756" s="101" t="s">
        <v>10956</v>
      </c>
    </row>
    <row r="4757" spans="1:7">
      <c r="A4757" s="100">
        <v>4756</v>
      </c>
      <c r="B4757" s="101" t="s">
        <v>4256</v>
      </c>
      <c r="C4757" s="101" t="s">
        <v>13348</v>
      </c>
      <c r="D4757" s="101" t="s">
        <v>117</v>
      </c>
      <c r="E4757" s="101" t="s">
        <v>4257</v>
      </c>
      <c r="F4757" s="101" t="s">
        <v>119</v>
      </c>
      <c r="G4757" s="101" t="s">
        <v>5848</v>
      </c>
    </row>
    <row r="4758" spans="1:7">
      <c r="A4758" s="100">
        <v>4757</v>
      </c>
      <c r="B4758" s="101" t="s">
        <v>13349</v>
      </c>
      <c r="C4758" s="101" t="s">
        <v>13350</v>
      </c>
      <c r="D4758" s="101" t="s">
        <v>139</v>
      </c>
      <c r="E4758" s="101" t="s">
        <v>227</v>
      </c>
      <c r="F4758" s="101" t="s">
        <v>119</v>
      </c>
      <c r="G4758" s="101" t="s">
        <v>10956</v>
      </c>
    </row>
    <row r="4759" spans="1:7">
      <c r="A4759" s="100">
        <v>4758</v>
      </c>
      <c r="B4759" s="101" t="s">
        <v>9430</v>
      </c>
      <c r="C4759" s="101" t="s">
        <v>9431</v>
      </c>
      <c r="D4759" s="101" t="s">
        <v>143</v>
      </c>
      <c r="E4759" s="101" t="s">
        <v>144</v>
      </c>
      <c r="F4759" s="101" t="s">
        <v>119</v>
      </c>
      <c r="G4759" s="101" t="s">
        <v>10956</v>
      </c>
    </row>
    <row r="4760" spans="1:7">
      <c r="A4760" s="100">
        <v>4759</v>
      </c>
      <c r="B4760" s="101" t="s">
        <v>9432</v>
      </c>
      <c r="C4760" s="101" t="s">
        <v>9433</v>
      </c>
      <c r="D4760" s="101" t="s">
        <v>117</v>
      </c>
      <c r="E4760" s="101" t="s">
        <v>1341</v>
      </c>
      <c r="F4760" s="101" t="s">
        <v>119</v>
      </c>
      <c r="G4760" s="101" t="s">
        <v>10956</v>
      </c>
    </row>
    <row r="4761" spans="1:7">
      <c r="A4761" s="100">
        <v>4760</v>
      </c>
      <c r="B4761" s="101" t="s">
        <v>4258</v>
      </c>
      <c r="C4761" s="101" t="s">
        <v>4259</v>
      </c>
      <c r="D4761" s="101" t="s">
        <v>139</v>
      </c>
      <c r="E4761" s="101" t="s">
        <v>227</v>
      </c>
      <c r="F4761" s="101" t="s">
        <v>119</v>
      </c>
      <c r="G4761" s="101" t="s">
        <v>5848</v>
      </c>
    </row>
    <row r="4762" spans="1:7">
      <c r="A4762" s="100">
        <v>4761</v>
      </c>
      <c r="B4762" s="101" t="s">
        <v>11619</v>
      </c>
      <c r="C4762" s="101" t="s">
        <v>11620</v>
      </c>
      <c r="D4762" s="101" t="s">
        <v>165</v>
      </c>
      <c r="E4762" s="101" t="s">
        <v>417</v>
      </c>
      <c r="F4762" s="101" t="s">
        <v>881</v>
      </c>
      <c r="G4762" s="101" t="s">
        <v>11834</v>
      </c>
    </row>
    <row r="4763" spans="1:7">
      <c r="A4763" s="100">
        <v>4762</v>
      </c>
      <c r="B4763" s="101" t="s">
        <v>9434</v>
      </c>
      <c r="C4763" s="101" t="s">
        <v>9435</v>
      </c>
      <c r="D4763" s="101" t="s">
        <v>117</v>
      </c>
      <c r="E4763" s="101" t="s">
        <v>719</v>
      </c>
      <c r="F4763" s="101" t="s">
        <v>119</v>
      </c>
      <c r="G4763" s="101" t="s">
        <v>10956</v>
      </c>
    </row>
    <row r="4764" spans="1:7">
      <c r="A4764" s="100">
        <v>4763</v>
      </c>
      <c r="B4764" s="101" t="s">
        <v>9436</v>
      </c>
      <c r="C4764" s="101" t="s">
        <v>9437</v>
      </c>
      <c r="D4764" s="101" t="s">
        <v>117</v>
      </c>
      <c r="E4764" s="101" t="s">
        <v>2057</v>
      </c>
      <c r="F4764" s="101" t="s">
        <v>119</v>
      </c>
      <c r="G4764" s="101" t="s">
        <v>10956</v>
      </c>
    </row>
    <row r="4765" spans="1:7">
      <c r="A4765" s="100">
        <v>4764</v>
      </c>
      <c r="B4765" s="101" t="s">
        <v>4260</v>
      </c>
      <c r="C4765" s="101" t="s">
        <v>4261</v>
      </c>
      <c r="D4765" s="101" t="s">
        <v>151</v>
      </c>
      <c r="E4765" s="101" t="s">
        <v>3314</v>
      </c>
      <c r="F4765" s="101" t="s">
        <v>119</v>
      </c>
      <c r="G4765" s="101" t="s">
        <v>5848</v>
      </c>
    </row>
    <row r="4766" spans="1:7">
      <c r="A4766" s="100">
        <v>4765</v>
      </c>
      <c r="B4766" s="101" t="s">
        <v>4262</v>
      </c>
      <c r="C4766" s="101" t="s">
        <v>4263</v>
      </c>
      <c r="D4766" s="101" t="s">
        <v>139</v>
      </c>
      <c r="E4766" s="101" t="s">
        <v>227</v>
      </c>
      <c r="F4766" s="101" t="s">
        <v>119</v>
      </c>
      <c r="G4766" s="101" t="s">
        <v>5848</v>
      </c>
    </row>
    <row r="4767" spans="1:7">
      <c r="A4767" s="100">
        <v>4766</v>
      </c>
      <c r="B4767" s="101" t="s">
        <v>9438</v>
      </c>
      <c r="C4767" s="101" t="s">
        <v>9439</v>
      </c>
      <c r="D4767" s="101" t="s">
        <v>139</v>
      </c>
      <c r="E4767" s="101" t="s">
        <v>826</v>
      </c>
      <c r="F4767" s="101" t="s">
        <v>119</v>
      </c>
      <c r="G4767" s="101" t="s">
        <v>10956</v>
      </c>
    </row>
    <row r="4768" spans="1:7">
      <c r="A4768" s="100">
        <v>4767</v>
      </c>
      <c r="B4768" s="101" t="s">
        <v>4264</v>
      </c>
      <c r="C4768" s="101" t="s">
        <v>4265</v>
      </c>
      <c r="D4768" s="101" t="s">
        <v>126</v>
      </c>
      <c r="E4768" s="101" t="s">
        <v>1350</v>
      </c>
      <c r="F4768" s="101" t="s">
        <v>119</v>
      </c>
      <c r="G4768" s="101" t="s">
        <v>5848</v>
      </c>
    </row>
    <row r="4769" spans="1:7">
      <c r="A4769" s="100">
        <v>4768</v>
      </c>
      <c r="B4769" s="101" t="s">
        <v>9440</v>
      </c>
      <c r="C4769" s="101" t="s">
        <v>9441</v>
      </c>
      <c r="D4769" s="101" t="s">
        <v>117</v>
      </c>
      <c r="E4769" s="101" t="s">
        <v>2057</v>
      </c>
      <c r="F4769" s="101" t="s">
        <v>119</v>
      </c>
      <c r="G4769" s="101" t="s">
        <v>10956</v>
      </c>
    </row>
    <row r="4770" spans="1:7">
      <c r="A4770" s="100">
        <v>4769</v>
      </c>
      <c r="B4770" s="101" t="s">
        <v>9442</v>
      </c>
      <c r="C4770" s="101" t="s">
        <v>9443</v>
      </c>
      <c r="D4770" s="101" t="s">
        <v>165</v>
      </c>
      <c r="E4770" s="101" t="s">
        <v>324</v>
      </c>
      <c r="F4770" s="101" t="s">
        <v>119</v>
      </c>
      <c r="G4770" s="101" t="s">
        <v>10956</v>
      </c>
    </row>
    <row r="4771" spans="1:7">
      <c r="A4771" s="100">
        <v>4770</v>
      </c>
      <c r="B4771" s="101" t="s">
        <v>4266</v>
      </c>
      <c r="C4771" s="101" t="s">
        <v>4267</v>
      </c>
      <c r="D4771" s="101" t="s">
        <v>139</v>
      </c>
      <c r="E4771" s="101" t="s">
        <v>185</v>
      </c>
      <c r="F4771" s="101" t="s">
        <v>119</v>
      </c>
      <c r="G4771" s="101" t="s">
        <v>5848</v>
      </c>
    </row>
    <row r="4772" spans="1:7">
      <c r="A4772" s="100">
        <v>4771</v>
      </c>
      <c r="B4772" s="101" t="s">
        <v>9444</v>
      </c>
      <c r="C4772" s="101" t="s">
        <v>9445</v>
      </c>
      <c r="D4772" s="101" t="s">
        <v>143</v>
      </c>
      <c r="E4772" s="101" t="s">
        <v>433</v>
      </c>
      <c r="F4772" s="101" t="s">
        <v>119</v>
      </c>
      <c r="G4772" s="101" t="s">
        <v>10956</v>
      </c>
    </row>
    <row r="4773" spans="1:7">
      <c r="A4773" s="100">
        <v>4772</v>
      </c>
      <c r="B4773" s="101" t="s">
        <v>4268</v>
      </c>
      <c r="C4773" s="101" t="s">
        <v>4269</v>
      </c>
      <c r="D4773" s="101" t="s">
        <v>139</v>
      </c>
      <c r="E4773" s="101" t="s">
        <v>156</v>
      </c>
      <c r="F4773" s="101" t="s">
        <v>119</v>
      </c>
      <c r="G4773" s="101" t="s">
        <v>5848</v>
      </c>
    </row>
    <row r="4774" spans="1:7">
      <c r="A4774" s="100">
        <v>4773</v>
      </c>
      <c r="B4774" s="101" t="s">
        <v>9446</v>
      </c>
      <c r="C4774" s="101" t="s">
        <v>9447</v>
      </c>
      <c r="D4774" s="101" t="s">
        <v>139</v>
      </c>
      <c r="E4774" s="101" t="s">
        <v>181</v>
      </c>
      <c r="F4774" s="101" t="s">
        <v>119</v>
      </c>
      <c r="G4774" s="101" t="s">
        <v>10956</v>
      </c>
    </row>
    <row r="4775" spans="1:7">
      <c r="A4775" s="100">
        <v>4774</v>
      </c>
      <c r="B4775" s="101" t="s">
        <v>4270</v>
      </c>
      <c r="C4775" s="101" t="s">
        <v>4271</v>
      </c>
      <c r="D4775" s="101" t="s">
        <v>139</v>
      </c>
      <c r="E4775" s="101" t="s">
        <v>185</v>
      </c>
      <c r="F4775" s="101" t="s">
        <v>119</v>
      </c>
      <c r="G4775" s="101" t="s">
        <v>5848</v>
      </c>
    </row>
    <row r="4776" spans="1:7">
      <c r="A4776" s="100">
        <v>4775</v>
      </c>
      <c r="B4776" s="101" t="s">
        <v>4272</v>
      </c>
      <c r="C4776" s="101" t="s">
        <v>4273</v>
      </c>
      <c r="D4776" s="101" t="s">
        <v>139</v>
      </c>
      <c r="E4776" s="101" t="s">
        <v>185</v>
      </c>
      <c r="F4776" s="101" t="s">
        <v>119</v>
      </c>
      <c r="G4776" s="101" t="s">
        <v>5848</v>
      </c>
    </row>
    <row r="4777" spans="1:7">
      <c r="A4777" s="100">
        <v>4776</v>
      </c>
      <c r="B4777" s="101" t="s">
        <v>9448</v>
      </c>
      <c r="C4777" s="101" t="s">
        <v>9449</v>
      </c>
      <c r="D4777" s="101" t="s">
        <v>139</v>
      </c>
      <c r="E4777" s="101" t="s">
        <v>227</v>
      </c>
      <c r="F4777" s="101" t="s">
        <v>119</v>
      </c>
      <c r="G4777" s="101" t="s">
        <v>10956</v>
      </c>
    </row>
    <row r="4778" spans="1:7">
      <c r="A4778" s="100">
        <v>4777</v>
      </c>
      <c r="B4778" s="101" t="s">
        <v>4274</v>
      </c>
      <c r="C4778" s="101" t="s">
        <v>4275</v>
      </c>
      <c r="D4778" s="101" t="s">
        <v>139</v>
      </c>
      <c r="E4778" s="101" t="s">
        <v>185</v>
      </c>
      <c r="F4778" s="101" t="s">
        <v>119</v>
      </c>
      <c r="G4778" s="101" t="s">
        <v>5848</v>
      </c>
    </row>
    <row r="4779" spans="1:7">
      <c r="A4779" s="100">
        <v>4778</v>
      </c>
      <c r="B4779" s="101" t="s">
        <v>4276</v>
      </c>
      <c r="C4779" s="101" t="s">
        <v>4277</v>
      </c>
      <c r="D4779" s="101" t="s">
        <v>139</v>
      </c>
      <c r="E4779" s="101" t="s">
        <v>227</v>
      </c>
      <c r="F4779" s="101" t="s">
        <v>119</v>
      </c>
      <c r="G4779" s="101" t="s">
        <v>5848</v>
      </c>
    </row>
    <row r="4780" spans="1:7">
      <c r="A4780" s="100">
        <v>4779</v>
      </c>
      <c r="B4780" s="101" t="s">
        <v>13351</v>
      </c>
      <c r="C4780" s="101" t="s">
        <v>13352</v>
      </c>
      <c r="D4780" s="101" t="s">
        <v>139</v>
      </c>
      <c r="E4780" s="101" t="s">
        <v>178</v>
      </c>
      <c r="F4780" s="101" t="s">
        <v>119</v>
      </c>
      <c r="G4780" s="101" t="s">
        <v>5848</v>
      </c>
    </row>
    <row r="4781" spans="1:7">
      <c r="A4781" s="100">
        <v>4780</v>
      </c>
      <c r="B4781" s="101" t="s">
        <v>9450</v>
      </c>
      <c r="C4781" s="101" t="s">
        <v>9451</v>
      </c>
      <c r="D4781" s="101" t="s">
        <v>117</v>
      </c>
      <c r="E4781" s="101" t="s">
        <v>5326</v>
      </c>
      <c r="F4781" s="101" t="s">
        <v>119</v>
      </c>
      <c r="G4781" s="101" t="s">
        <v>10956</v>
      </c>
    </row>
    <row r="4782" spans="1:7">
      <c r="A4782" s="100">
        <v>4781</v>
      </c>
      <c r="B4782" s="101" t="s">
        <v>9452</v>
      </c>
      <c r="C4782" s="101" t="s">
        <v>9453</v>
      </c>
      <c r="D4782" s="101" t="s">
        <v>165</v>
      </c>
      <c r="E4782" s="101" t="s">
        <v>1285</v>
      </c>
      <c r="F4782" s="101" t="s">
        <v>119</v>
      </c>
      <c r="G4782" s="101" t="s">
        <v>10956</v>
      </c>
    </row>
    <row r="4783" spans="1:7">
      <c r="A4783" s="100">
        <v>4782</v>
      </c>
      <c r="B4783" s="101" t="s">
        <v>4278</v>
      </c>
      <c r="C4783" s="101" t="s">
        <v>4279</v>
      </c>
      <c r="D4783" s="101" t="s">
        <v>139</v>
      </c>
      <c r="E4783" s="101" t="s">
        <v>185</v>
      </c>
      <c r="F4783" s="101" t="s">
        <v>119</v>
      </c>
      <c r="G4783" s="101" t="s">
        <v>5848</v>
      </c>
    </row>
    <row r="4784" spans="1:7">
      <c r="A4784" s="100">
        <v>4783</v>
      </c>
      <c r="B4784" s="101" t="s">
        <v>9454</v>
      </c>
      <c r="C4784" s="101" t="s">
        <v>9455</v>
      </c>
      <c r="D4784" s="101" t="s">
        <v>139</v>
      </c>
      <c r="E4784" s="101" t="s">
        <v>996</v>
      </c>
      <c r="F4784" s="101" t="s">
        <v>119</v>
      </c>
      <c r="G4784" s="101" t="s">
        <v>10956</v>
      </c>
    </row>
    <row r="4785" spans="1:7">
      <c r="A4785" s="100">
        <v>4784</v>
      </c>
      <c r="B4785" s="101" t="s">
        <v>9456</v>
      </c>
      <c r="C4785" s="101" t="s">
        <v>9457</v>
      </c>
      <c r="D4785" s="101" t="s">
        <v>139</v>
      </c>
      <c r="E4785" s="101" t="s">
        <v>1020</v>
      </c>
      <c r="F4785" s="101" t="s">
        <v>119</v>
      </c>
      <c r="G4785" s="101" t="s">
        <v>10956</v>
      </c>
    </row>
    <row r="4786" spans="1:7">
      <c r="A4786" s="100">
        <v>4785</v>
      </c>
      <c r="B4786" s="101" t="s">
        <v>4280</v>
      </c>
      <c r="C4786" s="101" t="s">
        <v>4281</v>
      </c>
      <c r="D4786" s="101" t="s">
        <v>139</v>
      </c>
      <c r="E4786" s="101" t="s">
        <v>592</v>
      </c>
      <c r="F4786" s="101" t="s">
        <v>119</v>
      </c>
      <c r="G4786" s="101" t="s">
        <v>5848</v>
      </c>
    </row>
    <row r="4787" spans="1:7">
      <c r="A4787" s="100">
        <v>4786</v>
      </c>
      <c r="B4787" s="101" t="s">
        <v>9458</v>
      </c>
      <c r="C4787" s="101" t="s">
        <v>9459</v>
      </c>
      <c r="D4787" s="101" t="s">
        <v>126</v>
      </c>
      <c r="E4787" s="101" t="s">
        <v>127</v>
      </c>
      <c r="F4787" s="101" t="s">
        <v>119</v>
      </c>
      <c r="G4787" s="101" t="s">
        <v>10956</v>
      </c>
    </row>
    <row r="4788" spans="1:7">
      <c r="A4788" s="100">
        <v>4787</v>
      </c>
      <c r="B4788" s="101" t="s">
        <v>4282</v>
      </c>
      <c r="C4788" s="101" t="s">
        <v>4283</v>
      </c>
      <c r="D4788" s="101" t="s">
        <v>139</v>
      </c>
      <c r="E4788" s="101" t="s">
        <v>185</v>
      </c>
      <c r="F4788" s="101" t="s">
        <v>119</v>
      </c>
      <c r="G4788" s="101" t="s">
        <v>5848</v>
      </c>
    </row>
    <row r="4789" spans="1:7">
      <c r="A4789" s="100">
        <v>4788</v>
      </c>
      <c r="B4789" s="101" t="s">
        <v>9460</v>
      </c>
      <c r="C4789" s="101" t="s">
        <v>9461</v>
      </c>
      <c r="D4789" s="101" t="s">
        <v>139</v>
      </c>
      <c r="E4789" s="101" t="s">
        <v>943</v>
      </c>
      <c r="F4789" s="101" t="s">
        <v>119</v>
      </c>
      <c r="G4789" s="101" t="s">
        <v>10956</v>
      </c>
    </row>
    <row r="4790" spans="1:7">
      <c r="A4790" s="100">
        <v>4789</v>
      </c>
      <c r="B4790" s="101" t="s">
        <v>13353</v>
      </c>
      <c r="C4790" s="101" t="s">
        <v>13354</v>
      </c>
      <c r="D4790" s="101" t="s">
        <v>122</v>
      </c>
      <c r="E4790" s="101" t="s">
        <v>377</v>
      </c>
      <c r="F4790" s="101" t="s">
        <v>119</v>
      </c>
      <c r="G4790" s="101" t="s">
        <v>5848</v>
      </c>
    </row>
    <row r="4791" spans="1:7">
      <c r="A4791" s="100">
        <v>4790</v>
      </c>
      <c r="B4791" s="101" t="s">
        <v>4284</v>
      </c>
      <c r="C4791" s="101" t="s">
        <v>4285</v>
      </c>
      <c r="D4791" s="101" t="s">
        <v>139</v>
      </c>
      <c r="E4791" s="101" t="s">
        <v>185</v>
      </c>
      <c r="F4791" s="101" t="s">
        <v>119</v>
      </c>
      <c r="G4791" s="101" t="s">
        <v>5848</v>
      </c>
    </row>
    <row r="4792" spans="1:7">
      <c r="A4792" s="100">
        <v>4791</v>
      </c>
      <c r="B4792" s="101" t="s">
        <v>94</v>
      </c>
      <c r="C4792" s="101" t="s">
        <v>4286</v>
      </c>
      <c r="D4792" s="101" t="s">
        <v>126</v>
      </c>
      <c r="E4792" s="101" t="s">
        <v>949</v>
      </c>
      <c r="F4792" s="101" t="s">
        <v>119</v>
      </c>
      <c r="G4792" s="101" t="s">
        <v>5848</v>
      </c>
    </row>
    <row r="4793" spans="1:7">
      <c r="A4793" s="100">
        <v>4792</v>
      </c>
      <c r="B4793" s="101" t="s">
        <v>4287</v>
      </c>
      <c r="C4793" s="101" t="s">
        <v>13355</v>
      </c>
      <c r="D4793" s="101" t="s">
        <v>234</v>
      </c>
      <c r="E4793" s="101" t="s">
        <v>235</v>
      </c>
      <c r="F4793" s="101" t="s">
        <v>119</v>
      </c>
      <c r="G4793" s="101" t="s">
        <v>5848</v>
      </c>
    </row>
    <row r="4794" spans="1:7">
      <c r="A4794" s="100">
        <v>4793</v>
      </c>
      <c r="B4794" s="101" t="s">
        <v>9462</v>
      </c>
      <c r="C4794" s="101" t="s">
        <v>13356</v>
      </c>
      <c r="D4794" s="101" t="s">
        <v>139</v>
      </c>
      <c r="E4794" s="101" t="s">
        <v>140</v>
      </c>
      <c r="F4794" s="101" t="s">
        <v>119</v>
      </c>
      <c r="G4794" s="101" t="s">
        <v>10956</v>
      </c>
    </row>
    <row r="4795" spans="1:7">
      <c r="A4795" s="100">
        <v>4794</v>
      </c>
      <c r="B4795" s="101" t="s">
        <v>9463</v>
      </c>
      <c r="C4795" s="101" t="s">
        <v>9464</v>
      </c>
      <c r="D4795" s="101" t="s">
        <v>234</v>
      </c>
      <c r="E4795" s="101" t="s">
        <v>553</v>
      </c>
      <c r="F4795" s="101" t="s">
        <v>119</v>
      </c>
      <c r="G4795" s="101" t="s">
        <v>10956</v>
      </c>
    </row>
    <row r="4796" spans="1:7">
      <c r="A4796" s="100">
        <v>4795</v>
      </c>
      <c r="B4796" s="101" t="s">
        <v>9465</v>
      </c>
      <c r="C4796" s="101" t="s">
        <v>9466</v>
      </c>
      <c r="D4796" s="101" t="s">
        <v>139</v>
      </c>
      <c r="E4796" s="101" t="s">
        <v>227</v>
      </c>
      <c r="F4796" s="101" t="s">
        <v>119</v>
      </c>
      <c r="G4796" s="101" t="s">
        <v>10956</v>
      </c>
    </row>
    <row r="4797" spans="1:7">
      <c r="A4797" s="100">
        <v>4796</v>
      </c>
      <c r="B4797" s="101" t="s">
        <v>4288</v>
      </c>
      <c r="C4797" s="101" t="s">
        <v>4289</v>
      </c>
      <c r="D4797" s="101" t="s">
        <v>143</v>
      </c>
      <c r="E4797" s="101" t="s">
        <v>586</v>
      </c>
      <c r="F4797" s="101" t="s">
        <v>119</v>
      </c>
      <c r="G4797" s="101" t="s">
        <v>5848</v>
      </c>
    </row>
    <row r="4798" spans="1:7">
      <c r="A4798" s="100">
        <v>4797</v>
      </c>
      <c r="B4798" s="101" t="s">
        <v>9467</v>
      </c>
      <c r="C4798" s="101" t="s">
        <v>9468</v>
      </c>
      <c r="D4798" s="101" t="s">
        <v>126</v>
      </c>
      <c r="E4798" s="101" t="s">
        <v>5147</v>
      </c>
      <c r="F4798" s="101" t="s">
        <v>119</v>
      </c>
      <c r="G4798" s="101" t="s">
        <v>10956</v>
      </c>
    </row>
    <row r="4799" spans="1:7">
      <c r="A4799" s="100">
        <v>4798</v>
      </c>
      <c r="B4799" s="101" t="s">
        <v>9469</v>
      </c>
      <c r="C4799" s="101" t="s">
        <v>9470</v>
      </c>
      <c r="D4799" s="101" t="s">
        <v>122</v>
      </c>
      <c r="E4799" s="101" t="s">
        <v>436</v>
      </c>
      <c r="F4799" s="101" t="s">
        <v>119</v>
      </c>
      <c r="G4799" s="101" t="s">
        <v>10956</v>
      </c>
    </row>
    <row r="4800" spans="1:7">
      <c r="A4800" s="100">
        <v>4799</v>
      </c>
      <c r="B4800" s="101" t="s">
        <v>11621</v>
      </c>
      <c r="C4800" s="101" t="s">
        <v>11622</v>
      </c>
      <c r="D4800" s="101" t="s">
        <v>117</v>
      </c>
      <c r="E4800" s="101" t="s">
        <v>2613</v>
      </c>
      <c r="F4800" s="101" t="s">
        <v>119</v>
      </c>
      <c r="G4800" s="101" t="s">
        <v>11834</v>
      </c>
    </row>
    <row r="4801" spans="1:7">
      <c r="A4801" s="100">
        <v>4800</v>
      </c>
      <c r="B4801" s="101" t="s">
        <v>9471</v>
      </c>
      <c r="C4801" s="101" t="s">
        <v>9472</v>
      </c>
      <c r="D4801" s="101" t="s">
        <v>139</v>
      </c>
      <c r="E4801" s="101" t="s">
        <v>3060</v>
      </c>
      <c r="F4801" s="101" t="s">
        <v>119</v>
      </c>
      <c r="G4801" s="101" t="s">
        <v>10956</v>
      </c>
    </row>
    <row r="4802" spans="1:7">
      <c r="A4802" s="100">
        <v>4801</v>
      </c>
      <c r="B4802" s="101" t="s">
        <v>9473</v>
      </c>
      <c r="C4802" s="101" t="s">
        <v>9474</v>
      </c>
      <c r="D4802" s="101" t="s">
        <v>126</v>
      </c>
      <c r="E4802" s="101" t="s">
        <v>645</v>
      </c>
      <c r="F4802" s="101" t="s">
        <v>881</v>
      </c>
      <c r="G4802" s="101" t="s">
        <v>10956</v>
      </c>
    </row>
    <row r="4803" spans="1:7">
      <c r="A4803" s="100">
        <v>4802</v>
      </c>
      <c r="B4803" s="101" t="s">
        <v>4290</v>
      </c>
      <c r="C4803" s="101" t="s">
        <v>4291</v>
      </c>
      <c r="D4803" s="101" t="s">
        <v>234</v>
      </c>
      <c r="E4803" s="101" t="s">
        <v>248</v>
      </c>
      <c r="F4803" s="101" t="s">
        <v>119</v>
      </c>
      <c r="G4803" s="101" t="s">
        <v>5848</v>
      </c>
    </row>
    <row r="4804" spans="1:7">
      <c r="A4804" s="100">
        <v>4803</v>
      </c>
      <c r="B4804" s="101" t="s">
        <v>4292</v>
      </c>
      <c r="C4804" s="101" t="s">
        <v>4293</v>
      </c>
      <c r="D4804" s="101" t="s">
        <v>139</v>
      </c>
      <c r="E4804" s="101" t="s">
        <v>237</v>
      </c>
      <c r="F4804" s="101" t="s">
        <v>119</v>
      </c>
      <c r="G4804" s="101" t="s">
        <v>5848</v>
      </c>
    </row>
    <row r="4805" spans="1:7">
      <c r="A4805" s="100">
        <v>4804</v>
      </c>
      <c r="B4805" s="101" t="s">
        <v>9475</v>
      </c>
      <c r="C4805" s="101" t="s">
        <v>9476</v>
      </c>
      <c r="D4805" s="101" t="s">
        <v>139</v>
      </c>
      <c r="E4805" s="101" t="s">
        <v>227</v>
      </c>
      <c r="F4805" s="101" t="s">
        <v>119</v>
      </c>
      <c r="G4805" s="101" t="s">
        <v>10956</v>
      </c>
    </row>
    <row r="4806" spans="1:7">
      <c r="A4806" s="100">
        <v>4805</v>
      </c>
      <c r="B4806" s="101" t="s">
        <v>4294</v>
      </c>
      <c r="C4806" s="101" t="s">
        <v>4295</v>
      </c>
      <c r="D4806" s="101" t="s">
        <v>234</v>
      </c>
      <c r="E4806" s="101" t="s">
        <v>280</v>
      </c>
      <c r="F4806" s="101" t="s">
        <v>119</v>
      </c>
      <c r="G4806" s="101" t="s">
        <v>5848</v>
      </c>
    </row>
    <row r="4807" spans="1:7">
      <c r="A4807" s="100">
        <v>4806</v>
      </c>
      <c r="B4807" s="101" t="s">
        <v>9477</v>
      </c>
      <c r="C4807" s="101" t="s">
        <v>9478</v>
      </c>
      <c r="D4807" s="101" t="s">
        <v>165</v>
      </c>
      <c r="E4807" s="101" t="s">
        <v>194</v>
      </c>
      <c r="F4807" s="101" t="s">
        <v>119</v>
      </c>
      <c r="G4807" s="101" t="s">
        <v>10956</v>
      </c>
    </row>
    <row r="4808" spans="1:7">
      <c r="A4808" s="100">
        <v>4807</v>
      </c>
      <c r="B4808" s="101" t="s">
        <v>4296</v>
      </c>
      <c r="C4808" s="101" t="s">
        <v>4297</v>
      </c>
      <c r="D4808" s="101" t="s">
        <v>122</v>
      </c>
      <c r="E4808" s="101" t="s">
        <v>350</v>
      </c>
      <c r="F4808" s="101" t="s">
        <v>119</v>
      </c>
      <c r="G4808" s="101" t="s">
        <v>5848</v>
      </c>
    </row>
    <row r="4809" spans="1:7">
      <c r="A4809" s="100">
        <v>4808</v>
      </c>
      <c r="B4809" s="101" t="s">
        <v>9479</v>
      </c>
      <c r="C4809" s="101" t="s">
        <v>9480</v>
      </c>
      <c r="D4809" s="101" t="s">
        <v>165</v>
      </c>
      <c r="E4809" s="101" t="s">
        <v>417</v>
      </c>
      <c r="F4809" s="101" t="s">
        <v>136</v>
      </c>
      <c r="G4809" s="101" t="s">
        <v>10956</v>
      </c>
    </row>
    <row r="4810" spans="1:7">
      <c r="A4810" s="100">
        <v>4809</v>
      </c>
      <c r="B4810" s="101" t="s">
        <v>4298</v>
      </c>
      <c r="C4810" s="101" t="s">
        <v>4299</v>
      </c>
      <c r="D4810" s="101" t="s">
        <v>234</v>
      </c>
      <c r="E4810" s="101" t="s">
        <v>248</v>
      </c>
      <c r="F4810" s="101" t="s">
        <v>119</v>
      </c>
      <c r="G4810" s="101" t="s">
        <v>5848</v>
      </c>
    </row>
    <row r="4811" spans="1:7">
      <c r="A4811" s="100">
        <v>4810</v>
      </c>
      <c r="B4811" s="101" t="s">
        <v>9481</v>
      </c>
      <c r="C4811" s="101" t="s">
        <v>9482</v>
      </c>
      <c r="D4811" s="101" t="s">
        <v>151</v>
      </c>
      <c r="E4811" s="101" t="s">
        <v>1802</v>
      </c>
      <c r="F4811" s="101" t="s">
        <v>119</v>
      </c>
      <c r="G4811" s="101" t="s">
        <v>10956</v>
      </c>
    </row>
    <row r="4812" spans="1:7">
      <c r="A4812" s="100">
        <v>4811</v>
      </c>
      <c r="B4812" s="101" t="s">
        <v>9483</v>
      </c>
      <c r="C4812" s="101" t="s">
        <v>9484</v>
      </c>
      <c r="D4812" s="101" t="s">
        <v>143</v>
      </c>
      <c r="E4812" s="101" t="s">
        <v>1465</v>
      </c>
      <c r="F4812" s="101" t="s">
        <v>119</v>
      </c>
      <c r="G4812" s="101" t="s">
        <v>10956</v>
      </c>
    </row>
    <row r="4813" spans="1:7">
      <c r="A4813" s="100">
        <v>4812</v>
      </c>
      <c r="B4813" s="101" t="s">
        <v>4300</v>
      </c>
      <c r="C4813" s="101" t="s">
        <v>4301</v>
      </c>
      <c r="D4813" s="101" t="s">
        <v>234</v>
      </c>
      <c r="E4813" s="101" t="s">
        <v>248</v>
      </c>
      <c r="F4813" s="101" t="s">
        <v>119</v>
      </c>
      <c r="G4813" s="101" t="s">
        <v>5848</v>
      </c>
    </row>
    <row r="4814" spans="1:7">
      <c r="A4814" s="100">
        <v>4813</v>
      </c>
      <c r="B4814" s="101" t="s">
        <v>4302</v>
      </c>
      <c r="C4814" s="101" t="s">
        <v>4303</v>
      </c>
      <c r="D4814" s="101" t="s">
        <v>122</v>
      </c>
      <c r="E4814" s="101" t="s">
        <v>293</v>
      </c>
      <c r="F4814" s="101" t="s">
        <v>136</v>
      </c>
      <c r="G4814" s="101" t="s">
        <v>5848</v>
      </c>
    </row>
    <row r="4815" spans="1:7">
      <c r="A4815" s="100">
        <v>4814</v>
      </c>
      <c r="B4815" s="101" t="s">
        <v>9485</v>
      </c>
      <c r="C4815" s="101" t="s">
        <v>9486</v>
      </c>
      <c r="D4815" s="101" t="s">
        <v>117</v>
      </c>
      <c r="E4815" s="101" t="s">
        <v>2057</v>
      </c>
      <c r="F4815" s="101" t="s">
        <v>119</v>
      </c>
      <c r="G4815" s="101" t="s">
        <v>10956</v>
      </c>
    </row>
    <row r="4816" spans="1:7">
      <c r="A4816" s="100">
        <v>4815</v>
      </c>
      <c r="B4816" s="101" t="s">
        <v>9487</v>
      </c>
      <c r="C4816" s="101" t="s">
        <v>9488</v>
      </c>
      <c r="D4816" s="101" t="s">
        <v>143</v>
      </c>
      <c r="E4816" s="101" t="s">
        <v>144</v>
      </c>
      <c r="F4816" s="101" t="s">
        <v>119</v>
      </c>
      <c r="G4816" s="101" t="s">
        <v>10956</v>
      </c>
    </row>
    <row r="4817" spans="1:7">
      <c r="A4817" s="100">
        <v>4816</v>
      </c>
      <c r="B4817" s="101" t="s">
        <v>9489</v>
      </c>
      <c r="C4817" s="101" t="s">
        <v>9490</v>
      </c>
      <c r="D4817" s="101" t="s">
        <v>126</v>
      </c>
      <c r="E4817" s="101" t="s">
        <v>159</v>
      </c>
      <c r="F4817" s="101" t="s">
        <v>119</v>
      </c>
      <c r="G4817" s="101" t="s">
        <v>10956</v>
      </c>
    </row>
    <row r="4818" spans="1:7">
      <c r="A4818" s="100">
        <v>4817</v>
      </c>
      <c r="B4818" s="101" t="s">
        <v>9491</v>
      </c>
      <c r="C4818" s="101" t="s">
        <v>9492</v>
      </c>
      <c r="D4818" s="101" t="s">
        <v>165</v>
      </c>
      <c r="E4818" s="101" t="s">
        <v>285</v>
      </c>
      <c r="F4818" s="101" t="s">
        <v>119</v>
      </c>
      <c r="G4818" s="101" t="s">
        <v>10956</v>
      </c>
    </row>
    <row r="4819" spans="1:7">
      <c r="A4819" s="100">
        <v>4818</v>
      </c>
      <c r="B4819" s="101" t="s">
        <v>4304</v>
      </c>
      <c r="C4819" s="101" t="s">
        <v>4305</v>
      </c>
      <c r="D4819" s="101" t="s">
        <v>139</v>
      </c>
      <c r="E4819" s="101" t="s">
        <v>227</v>
      </c>
      <c r="F4819" s="101" t="s">
        <v>119</v>
      </c>
      <c r="G4819" s="101" t="s">
        <v>5848</v>
      </c>
    </row>
    <row r="4820" spans="1:7">
      <c r="A4820" s="100">
        <v>4819</v>
      </c>
      <c r="B4820" s="101" t="s">
        <v>9493</v>
      </c>
      <c r="C4820" s="101" t="s">
        <v>9494</v>
      </c>
      <c r="D4820" s="101" t="s">
        <v>139</v>
      </c>
      <c r="E4820" s="101" t="s">
        <v>826</v>
      </c>
      <c r="F4820" s="101" t="s">
        <v>119</v>
      </c>
      <c r="G4820" s="101" t="s">
        <v>10956</v>
      </c>
    </row>
    <row r="4821" spans="1:7">
      <c r="A4821" s="100">
        <v>4820</v>
      </c>
      <c r="B4821" s="101" t="s">
        <v>13357</v>
      </c>
      <c r="C4821" s="101" t="s">
        <v>13358</v>
      </c>
      <c r="D4821" s="101" t="s">
        <v>151</v>
      </c>
      <c r="E4821" s="101" t="s">
        <v>2631</v>
      </c>
      <c r="F4821" s="101" t="s">
        <v>119</v>
      </c>
      <c r="G4821" s="101" t="s">
        <v>5848</v>
      </c>
    </row>
    <row r="4822" spans="1:7">
      <c r="A4822" s="100">
        <v>4821</v>
      </c>
      <c r="B4822" s="101" t="s">
        <v>4306</v>
      </c>
      <c r="C4822" s="101" t="s">
        <v>13359</v>
      </c>
      <c r="D4822" s="101" t="s">
        <v>126</v>
      </c>
      <c r="E4822" s="101" t="s">
        <v>1260</v>
      </c>
      <c r="F4822" s="101" t="s">
        <v>119</v>
      </c>
      <c r="G4822" s="101" t="s">
        <v>5848</v>
      </c>
    </row>
    <row r="4823" spans="1:7">
      <c r="A4823" s="100">
        <v>4822</v>
      </c>
      <c r="B4823" s="101" t="s">
        <v>9495</v>
      </c>
      <c r="C4823" s="101" t="s">
        <v>9496</v>
      </c>
      <c r="D4823" s="101" t="s">
        <v>165</v>
      </c>
      <c r="E4823" s="101" t="s">
        <v>324</v>
      </c>
      <c r="F4823" s="101" t="s">
        <v>119</v>
      </c>
      <c r="G4823" s="101" t="s">
        <v>10956</v>
      </c>
    </row>
    <row r="4824" spans="1:7">
      <c r="A4824" s="100">
        <v>4823</v>
      </c>
      <c r="B4824" s="101" t="s">
        <v>4307</v>
      </c>
      <c r="C4824" s="101" t="s">
        <v>4308</v>
      </c>
      <c r="D4824" s="101" t="s">
        <v>1001</v>
      </c>
      <c r="E4824" s="101" t="s">
        <v>1001</v>
      </c>
      <c r="F4824" s="101" t="s">
        <v>119</v>
      </c>
      <c r="G4824" s="101" t="s">
        <v>5848</v>
      </c>
    </row>
    <row r="4825" spans="1:7">
      <c r="A4825" s="100">
        <v>4824</v>
      </c>
      <c r="B4825" s="101" t="s">
        <v>11623</v>
      </c>
      <c r="C4825" s="101" t="s">
        <v>11624</v>
      </c>
      <c r="D4825" s="101" t="s">
        <v>139</v>
      </c>
      <c r="E4825" s="101" t="s">
        <v>227</v>
      </c>
      <c r="F4825" s="101" t="s">
        <v>119</v>
      </c>
      <c r="G4825" s="101" t="s">
        <v>11834</v>
      </c>
    </row>
    <row r="4826" spans="1:7">
      <c r="A4826" s="100">
        <v>4825</v>
      </c>
      <c r="B4826" s="101" t="s">
        <v>13360</v>
      </c>
      <c r="C4826" s="101" t="s">
        <v>9497</v>
      </c>
      <c r="D4826" s="101" t="s">
        <v>165</v>
      </c>
      <c r="E4826" s="101" t="s">
        <v>417</v>
      </c>
      <c r="F4826" s="101" t="s">
        <v>119</v>
      </c>
      <c r="G4826" s="101" t="s">
        <v>10956</v>
      </c>
    </row>
    <row r="4827" spans="1:7">
      <c r="A4827" s="100">
        <v>4826</v>
      </c>
      <c r="B4827" s="101" t="s">
        <v>4309</v>
      </c>
      <c r="C4827" s="101" t="s">
        <v>4310</v>
      </c>
      <c r="D4827" s="101" t="s">
        <v>234</v>
      </c>
      <c r="E4827" s="101" t="s">
        <v>248</v>
      </c>
      <c r="F4827" s="101" t="s">
        <v>119</v>
      </c>
      <c r="G4827" s="101" t="s">
        <v>5848</v>
      </c>
    </row>
    <row r="4828" spans="1:7">
      <c r="A4828" s="100">
        <v>4827</v>
      </c>
      <c r="B4828" s="101" t="s">
        <v>13361</v>
      </c>
      <c r="C4828" s="101" t="s">
        <v>13362</v>
      </c>
      <c r="D4828" s="101" t="s">
        <v>139</v>
      </c>
      <c r="E4828" s="101" t="s">
        <v>227</v>
      </c>
      <c r="F4828" s="101" t="s">
        <v>119</v>
      </c>
      <c r="G4828" s="101" t="s">
        <v>5848</v>
      </c>
    </row>
    <row r="4829" spans="1:7">
      <c r="A4829" s="100">
        <v>4828</v>
      </c>
      <c r="B4829" s="101" t="s">
        <v>4311</v>
      </c>
      <c r="C4829" s="101" t="s">
        <v>4312</v>
      </c>
      <c r="D4829" s="101" t="s">
        <v>143</v>
      </c>
      <c r="E4829" s="101" t="s">
        <v>586</v>
      </c>
      <c r="F4829" s="101" t="s">
        <v>119</v>
      </c>
      <c r="G4829" s="101" t="s">
        <v>5848</v>
      </c>
    </row>
    <row r="4830" spans="1:7">
      <c r="A4830" s="100">
        <v>4829</v>
      </c>
      <c r="B4830" s="101" t="s">
        <v>4313</v>
      </c>
      <c r="C4830" s="101" t="s">
        <v>4314</v>
      </c>
      <c r="D4830" s="101" t="s">
        <v>139</v>
      </c>
      <c r="E4830" s="101" t="s">
        <v>185</v>
      </c>
      <c r="F4830" s="101" t="s">
        <v>119</v>
      </c>
      <c r="G4830" s="101" t="s">
        <v>5848</v>
      </c>
    </row>
    <row r="4831" spans="1:7">
      <c r="A4831" s="100">
        <v>4830</v>
      </c>
      <c r="B4831" s="101" t="s">
        <v>4315</v>
      </c>
      <c r="C4831" s="101" t="s">
        <v>4316</v>
      </c>
      <c r="D4831" s="101" t="s">
        <v>139</v>
      </c>
      <c r="E4831" s="101" t="s">
        <v>690</v>
      </c>
      <c r="F4831" s="101" t="s">
        <v>119</v>
      </c>
      <c r="G4831" s="101" t="s">
        <v>5848</v>
      </c>
    </row>
    <row r="4832" spans="1:7">
      <c r="A4832" s="100">
        <v>4831</v>
      </c>
      <c r="B4832" s="101" t="s">
        <v>4317</v>
      </c>
      <c r="C4832" s="101" t="s">
        <v>13363</v>
      </c>
      <c r="D4832" s="101" t="s">
        <v>139</v>
      </c>
      <c r="E4832" s="101" t="s">
        <v>185</v>
      </c>
      <c r="F4832" s="101" t="s">
        <v>119</v>
      </c>
      <c r="G4832" s="101" t="s">
        <v>5848</v>
      </c>
    </row>
    <row r="4833" spans="1:7">
      <c r="A4833" s="100">
        <v>4832</v>
      </c>
      <c r="B4833" s="101" t="s">
        <v>4318</v>
      </c>
      <c r="C4833" s="101" t="s">
        <v>4319</v>
      </c>
      <c r="D4833" s="101" t="s">
        <v>122</v>
      </c>
      <c r="E4833" s="101" t="s">
        <v>436</v>
      </c>
      <c r="F4833" s="101" t="s">
        <v>119</v>
      </c>
      <c r="G4833" s="101" t="s">
        <v>5848</v>
      </c>
    </row>
    <row r="4834" spans="1:7">
      <c r="A4834" s="100">
        <v>4833</v>
      </c>
      <c r="B4834" s="101" t="s">
        <v>9498</v>
      </c>
      <c r="C4834" s="101" t="s">
        <v>9499</v>
      </c>
      <c r="D4834" s="101" t="s">
        <v>139</v>
      </c>
      <c r="E4834" s="101" t="s">
        <v>227</v>
      </c>
      <c r="F4834" s="101" t="s">
        <v>119</v>
      </c>
      <c r="G4834" s="101" t="s">
        <v>10956</v>
      </c>
    </row>
    <row r="4835" spans="1:7">
      <c r="A4835" s="100">
        <v>4834</v>
      </c>
      <c r="B4835" s="101" t="s">
        <v>9500</v>
      </c>
      <c r="C4835" s="101" t="s">
        <v>9501</v>
      </c>
      <c r="D4835" s="101" t="s">
        <v>139</v>
      </c>
      <c r="E4835" s="101" t="s">
        <v>227</v>
      </c>
      <c r="F4835" s="101" t="s">
        <v>119</v>
      </c>
      <c r="G4835" s="101" t="s">
        <v>10956</v>
      </c>
    </row>
    <row r="4836" spans="1:7">
      <c r="A4836" s="100">
        <v>4835</v>
      </c>
      <c r="B4836" s="101" t="s">
        <v>4320</v>
      </c>
      <c r="C4836" s="101" t="s">
        <v>4321</v>
      </c>
      <c r="D4836" s="101" t="s">
        <v>139</v>
      </c>
      <c r="E4836" s="101" t="s">
        <v>227</v>
      </c>
      <c r="F4836" s="101" t="s">
        <v>119</v>
      </c>
      <c r="G4836" s="101" t="s">
        <v>5848</v>
      </c>
    </row>
    <row r="4837" spans="1:7">
      <c r="A4837" s="100">
        <v>4836</v>
      </c>
      <c r="B4837" s="101" t="s">
        <v>4322</v>
      </c>
      <c r="C4837" s="101" t="s">
        <v>4323</v>
      </c>
      <c r="D4837" s="101" t="s">
        <v>139</v>
      </c>
      <c r="E4837" s="101" t="s">
        <v>227</v>
      </c>
      <c r="F4837" s="101" t="s">
        <v>119</v>
      </c>
      <c r="G4837" s="101" t="s">
        <v>5848</v>
      </c>
    </row>
    <row r="4838" spans="1:7">
      <c r="A4838" s="100">
        <v>4837</v>
      </c>
      <c r="B4838" s="101" t="s">
        <v>4324</v>
      </c>
      <c r="C4838" s="101" t="s">
        <v>4325</v>
      </c>
      <c r="D4838" s="101" t="s">
        <v>139</v>
      </c>
      <c r="E4838" s="101" t="s">
        <v>181</v>
      </c>
      <c r="F4838" s="101" t="s">
        <v>119</v>
      </c>
      <c r="G4838" s="101" t="s">
        <v>5848</v>
      </c>
    </row>
    <row r="4839" spans="1:7">
      <c r="A4839" s="100">
        <v>4838</v>
      </c>
      <c r="B4839" s="101" t="s">
        <v>9502</v>
      </c>
      <c r="C4839" s="101" t="s">
        <v>9503</v>
      </c>
      <c r="D4839" s="101" t="s">
        <v>126</v>
      </c>
      <c r="E4839" s="101" t="s">
        <v>159</v>
      </c>
      <c r="F4839" s="101" t="s">
        <v>119</v>
      </c>
      <c r="G4839" s="101" t="s">
        <v>10956</v>
      </c>
    </row>
    <row r="4840" spans="1:7">
      <c r="A4840" s="100">
        <v>4839</v>
      </c>
      <c r="B4840" s="101" t="s">
        <v>9504</v>
      </c>
      <c r="C4840" s="101" t="s">
        <v>9505</v>
      </c>
      <c r="D4840" s="101" t="s">
        <v>165</v>
      </c>
      <c r="E4840" s="101" t="s">
        <v>285</v>
      </c>
      <c r="F4840" s="101" t="s">
        <v>544</v>
      </c>
      <c r="G4840" s="101" t="s">
        <v>10956</v>
      </c>
    </row>
    <row r="4841" spans="1:7">
      <c r="A4841" s="100">
        <v>4840</v>
      </c>
      <c r="B4841" s="101" t="s">
        <v>4326</v>
      </c>
      <c r="C4841" s="101" t="s">
        <v>4327</v>
      </c>
      <c r="D4841" s="101" t="s">
        <v>139</v>
      </c>
      <c r="E4841" s="101" t="s">
        <v>227</v>
      </c>
      <c r="F4841" s="101" t="s">
        <v>119</v>
      </c>
      <c r="G4841" s="101" t="s">
        <v>5848</v>
      </c>
    </row>
    <row r="4842" spans="1:7">
      <c r="A4842" s="100">
        <v>4841</v>
      </c>
      <c r="B4842" s="101" t="s">
        <v>9506</v>
      </c>
      <c r="C4842" s="101" t="s">
        <v>13364</v>
      </c>
      <c r="D4842" s="101" t="s">
        <v>117</v>
      </c>
      <c r="E4842" s="101" t="s">
        <v>118</v>
      </c>
      <c r="F4842" s="101" t="s">
        <v>119</v>
      </c>
      <c r="G4842" s="101" t="s">
        <v>10956</v>
      </c>
    </row>
    <row r="4843" spans="1:7">
      <c r="A4843" s="100">
        <v>4842</v>
      </c>
      <c r="B4843" s="101" t="s">
        <v>4328</v>
      </c>
      <c r="C4843" s="101" t="s">
        <v>4329</v>
      </c>
      <c r="D4843" s="101" t="s">
        <v>139</v>
      </c>
      <c r="E4843" s="101" t="s">
        <v>181</v>
      </c>
      <c r="F4843" s="101" t="s">
        <v>288</v>
      </c>
      <c r="G4843" s="101" t="s">
        <v>5848</v>
      </c>
    </row>
    <row r="4844" spans="1:7">
      <c r="A4844" s="100">
        <v>4843</v>
      </c>
      <c r="B4844" s="101" t="s">
        <v>4330</v>
      </c>
      <c r="C4844" s="101" t="s">
        <v>4331</v>
      </c>
      <c r="D4844" s="101" t="s">
        <v>139</v>
      </c>
      <c r="E4844" s="101" t="s">
        <v>227</v>
      </c>
      <c r="F4844" s="101" t="s">
        <v>119</v>
      </c>
      <c r="G4844" s="101" t="s">
        <v>5848</v>
      </c>
    </row>
    <row r="4845" spans="1:7">
      <c r="A4845" s="100">
        <v>4844</v>
      </c>
      <c r="B4845" s="101" t="s">
        <v>9507</v>
      </c>
      <c r="C4845" s="101" t="s">
        <v>9508</v>
      </c>
      <c r="D4845" s="101" t="s">
        <v>117</v>
      </c>
      <c r="E4845" s="101" t="s">
        <v>1341</v>
      </c>
      <c r="F4845" s="101" t="s">
        <v>119</v>
      </c>
      <c r="G4845" s="101" t="s">
        <v>10956</v>
      </c>
    </row>
    <row r="4846" spans="1:7">
      <c r="A4846" s="100">
        <v>4845</v>
      </c>
      <c r="B4846" s="101" t="s">
        <v>9509</v>
      </c>
      <c r="C4846" s="101" t="s">
        <v>9510</v>
      </c>
      <c r="D4846" s="101" t="s">
        <v>139</v>
      </c>
      <c r="E4846" s="101" t="s">
        <v>227</v>
      </c>
      <c r="F4846" s="101" t="s">
        <v>119</v>
      </c>
      <c r="G4846" s="101" t="s">
        <v>10956</v>
      </c>
    </row>
    <row r="4847" spans="1:7">
      <c r="A4847" s="100">
        <v>4846</v>
      </c>
      <c r="B4847" s="101" t="s">
        <v>9511</v>
      </c>
      <c r="C4847" s="101" t="s">
        <v>9512</v>
      </c>
      <c r="D4847" s="101" t="s">
        <v>126</v>
      </c>
      <c r="E4847" s="101" t="s">
        <v>358</v>
      </c>
      <c r="F4847" s="101" t="s">
        <v>412</v>
      </c>
      <c r="G4847" s="101" t="s">
        <v>5848</v>
      </c>
    </row>
    <row r="4848" spans="1:7">
      <c r="A4848" s="100">
        <v>4847</v>
      </c>
      <c r="B4848" s="101" t="s">
        <v>9513</v>
      </c>
      <c r="C4848" s="101" t="s">
        <v>9514</v>
      </c>
      <c r="D4848" s="101" t="s">
        <v>165</v>
      </c>
      <c r="E4848" s="101" t="s">
        <v>2567</v>
      </c>
      <c r="F4848" s="101" t="s">
        <v>119</v>
      </c>
      <c r="G4848" s="101" t="s">
        <v>10956</v>
      </c>
    </row>
    <row r="4849" spans="1:7">
      <c r="A4849" s="100">
        <v>4848</v>
      </c>
      <c r="B4849" s="101" t="s">
        <v>9515</v>
      </c>
      <c r="C4849" s="101" t="s">
        <v>9516</v>
      </c>
      <c r="D4849" s="101" t="s">
        <v>117</v>
      </c>
      <c r="E4849" s="101" t="s">
        <v>1277</v>
      </c>
      <c r="F4849" s="101" t="s">
        <v>119</v>
      </c>
      <c r="G4849" s="101" t="s">
        <v>10956</v>
      </c>
    </row>
    <row r="4850" spans="1:7">
      <c r="A4850" s="100">
        <v>4849</v>
      </c>
      <c r="B4850" s="101" t="s">
        <v>9517</v>
      </c>
      <c r="C4850" s="101" t="s">
        <v>13365</v>
      </c>
      <c r="D4850" s="101" t="s">
        <v>126</v>
      </c>
      <c r="E4850" s="101" t="s">
        <v>159</v>
      </c>
      <c r="F4850" s="101" t="s">
        <v>119</v>
      </c>
      <c r="G4850" s="101" t="s">
        <v>10956</v>
      </c>
    </row>
    <row r="4851" spans="1:7">
      <c r="A4851" s="100">
        <v>4850</v>
      </c>
      <c r="B4851" s="101" t="s">
        <v>13366</v>
      </c>
      <c r="C4851" s="101" t="s">
        <v>13367</v>
      </c>
      <c r="D4851" s="101" t="s">
        <v>139</v>
      </c>
      <c r="E4851" s="101" t="s">
        <v>3060</v>
      </c>
      <c r="F4851" s="101" t="s">
        <v>119</v>
      </c>
      <c r="G4851" s="101" t="s">
        <v>5848</v>
      </c>
    </row>
    <row r="4852" spans="1:7">
      <c r="A4852" s="100">
        <v>4851</v>
      </c>
      <c r="B4852" s="101" t="s">
        <v>9518</v>
      </c>
      <c r="C4852" s="101" t="s">
        <v>9519</v>
      </c>
      <c r="D4852" s="101" t="s">
        <v>143</v>
      </c>
      <c r="E4852" s="101" t="s">
        <v>1684</v>
      </c>
      <c r="F4852" s="101" t="s">
        <v>119</v>
      </c>
      <c r="G4852" s="101" t="s">
        <v>10956</v>
      </c>
    </row>
    <row r="4853" spans="1:7">
      <c r="A4853" s="100">
        <v>4852</v>
      </c>
      <c r="B4853" s="101" t="s">
        <v>11625</v>
      </c>
      <c r="C4853" s="101" t="s">
        <v>11626</v>
      </c>
      <c r="D4853" s="101" t="s">
        <v>139</v>
      </c>
      <c r="E4853" s="101" t="s">
        <v>996</v>
      </c>
      <c r="F4853" s="101" t="s">
        <v>119</v>
      </c>
      <c r="G4853" s="101" t="s">
        <v>11834</v>
      </c>
    </row>
    <row r="4854" spans="1:7">
      <c r="A4854" s="100">
        <v>4853</v>
      </c>
      <c r="B4854" s="101" t="s">
        <v>9520</v>
      </c>
      <c r="C4854" s="101" t="s">
        <v>9521</v>
      </c>
      <c r="D4854" s="101" t="s">
        <v>117</v>
      </c>
      <c r="E4854" s="101" t="s">
        <v>2057</v>
      </c>
      <c r="F4854" s="101" t="s">
        <v>119</v>
      </c>
      <c r="G4854" s="101" t="s">
        <v>10956</v>
      </c>
    </row>
    <row r="4855" spans="1:7">
      <c r="A4855" s="100">
        <v>4854</v>
      </c>
      <c r="B4855" s="101" t="s">
        <v>9522</v>
      </c>
      <c r="C4855" s="101" t="s">
        <v>9523</v>
      </c>
      <c r="D4855" s="101" t="s">
        <v>126</v>
      </c>
      <c r="E4855" s="101" t="s">
        <v>2812</v>
      </c>
      <c r="F4855" s="101" t="s">
        <v>119</v>
      </c>
      <c r="G4855" s="101" t="s">
        <v>10956</v>
      </c>
    </row>
    <row r="4856" spans="1:7">
      <c r="A4856" s="100">
        <v>4855</v>
      </c>
      <c r="B4856" s="101" t="s">
        <v>4332</v>
      </c>
      <c r="C4856" s="101" t="s">
        <v>4333</v>
      </c>
      <c r="D4856" s="101" t="s">
        <v>126</v>
      </c>
      <c r="E4856" s="101" t="s">
        <v>1548</v>
      </c>
      <c r="F4856" s="101" t="s">
        <v>119</v>
      </c>
      <c r="G4856" s="101" t="s">
        <v>5848</v>
      </c>
    </row>
    <row r="4857" spans="1:7">
      <c r="A4857" s="100">
        <v>4856</v>
      </c>
      <c r="B4857" s="101" t="s">
        <v>13368</v>
      </c>
      <c r="C4857" s="101" t="s">
        <v>13369</v>
      </c>
      <c r="D4857" s="101" t="s">
        <v>151</v>
      </c>
      <c r="E4857" s="101" t="s">
        <v>340</v>
      </c>
      <c r="F4857" s="101" t="s">
        <v>119</v>
      </c>
      <c r="G4857" s="101" t="s">
        <v>10956</v>
      </c>
    </row>
    <row r="4858" spans="1:7">
      <c r="A4858" s="100">
        <v>4857</v>
      </c>
      <c r="B4858" s="101" t="s">
        <v>4334</v>
      </c>
      <c r="C4858" s="101" t="s">
        <v>4335</v>
      </c>
      <c r="D4858" s="101" t="s">
        <v>139</v>
      </c>
      <c r="E4858" s="101" t="s">
        <v>227</v>
      </c>
      <c r="F4858" s="101" t="s">
        <v>119</v>
      </c>
      <c r="G4858" s="101" t="s">
        <v>5848</v>
      </c>
    </row>
    <row r="4859" spans="1:7">
      <c r="A4859" s="100">
        <v>4858</v>
      </c>
      <c r="B4859" s="101" t="s">
        <v>4336</v>
      </c>
      <c r="C4859" s="101" t="s">
        <v>4337</v>
      </c>
      <c r="D4859" s="101" t="s">
        <v>117</v>
      </c>
      <c r="E4859" s="101" t="s">
        <v>1277</v>
      </c>
      <c r="F4859" s="101" t="s">
        <v>119</v>
      </c>
      <c r="G4859" s="101" t="s">
        <v>5848</v>
      </c>
    </row>
    <row r="4860" spans="1:7">
      <c r="A4860" s="100">
        <v>4859</v>
      </c>
      <c r="B4860" s="101" t="s">
        <v>9524</v>
      </c>
      <c r="C4860" s="101" t="s">
        <v>9525</v>
      </c>
      <c r="D4860" s="101" t="s">
        <v>117</v>
      </c>
      <c r="E4860" s="101" t="s">
        <v>1277</v>
      </c>
      <c r="F4860" s="101" t="s">
        <v>119</v>
      </c>
      <c r="G4860" s="101" t="s">
        <v>10956</v>
      </c>
    </row>
    <row r="4861" spans="1:7">
      <c r="A4861" s="100">
        <v>4860</v>
      </c>
      <c r="B4861" s="101" t="s">
        <v>9526</v>
      </c>
      <c r="C4861" s="101" t="s">
        <v>9527</v>
      </c>
      <c r="D4861" s="101" t="s">
        <v>139</v>
      </c>
      <c r="E4861" s="101" t="s">
        <v>258</v>
      </c>
      <c r="F4861" s="101" t="s">
        <v>119</v>
      </c>
      <c r="G4861" s="101" t="s">
        <v>10956</v>
      </c>
    </row>
    <row r="4862" spans="1:7">
      <c r="A4862" s="100">
        <v>4861</v>
      </c>
      <c r="B4862" s="101" t="s">
        <v>13370</v>
      </c>
      <c r="C4862" s="101" t="s">
        <v>13371</v>
      </c>
      <c r="D4862" s="101" t="s">
        <v>165</v>
      </c>
      <c r="E4862" s="101" t="s">
        <v>909</v>
      </c>
      <c r="F4862" s="101" t="s">
        <v>119</v>
      </c>
      <c r="G4862" s="101" t="s">
        <v>10956</v>
      </c>
    </row>
    <row r="4863" spans="1:7">
      <c r="A4863" s="100">
        <v>4862</v>
      </c>
      <c r="B4863" s="101" t="s">
        <v>9528</v>
      </c>
      <c r="C4863" s="101" t="s">
        <v>9529</v>
      </c>
      <c r="D4863" s="101" t="s">
        <v>126</v>
      </c>
      <c r="E4863" s="101" t="s">
        <v>813</v>
      </c>
      <c r="F4863" s="101" t="s">
        <v>119</v>
      </c>
      <c r="G4863" s="101" t="s">
        <v>10956</v>
      </c>
    </row>
    <row r="4864" spans="1:7">
      <c r="A4864" s="100">
        <v>4863</v>
      </c>
      <c r="B4864" s="101" t="s">
        <v>4338</v>
      </c>
      <c r="C4864" s="101" t="s">
        <v>4339</v>
      </c>
      <c r="D4864" s="101" t="s">
        <v>139</v>
      </c>
      <c r="E4864" s="101" t="s">
        <v>182</v>
      </c>
      <c r="F4864" s="101" t="s">
        <v>288</v>
      </c>
      <c r="G4864" s="101" t="s">
        <v>5848</v>
      </c>
    </row>
    <row r="4865" spans="1:7">
      <c r="A4865" s="100">
        <v>4864</v>
      </c>
      <c r="B4865" s="101" t="s">
        <v>9530</v>
      </c>
      <c r="C4865" s="101" t="s">
        <v>9531</v>
      </c>
      <c r="D4865" s="101" t="s">
        <v>165</v>
      </c>
      <c r="E4865" s="101" t="s">
        <v>1658</v>
      </c>
      <c r="F4865" s="101" t="s">
        <v>119</v>
      </c>
      <c r="G4865" s="101" t="s">
        <v>10956</v>
      </c>
    </row>
    <row r="4866" spans="1:7">
      <c r="A4866" s="100">
        <v>4865</v>
      </c>
      <c r="B4866" s="101" t="s">
        <v>9532</v>
      </c>
      <c r="C4866" s="101" t="s">
        <v>9533</v>
      </c>
      <c r="D4866" s="101" t="s">
        <v>139</v>
      </c>
      <c r="E4866" s="101" t="s">
        <v>1076</v>
      </c>
      <c r="F4866" s="101" t="s">
        <v>119</v>
      </c>
      <c r="G4866" s="101" t="s">
        <v>10956</v>
      </c>
    </row>
    <row r="4867" spans="1:7">
      <c r="A4867" s="100">
        <v>4866</v>
      </c>
      <c r="B4867" s="101" t="s">
        <v>9534</v>
      </c>
      <c r="C4867" s="101" t="s">
        <v>9535</v>
      </c>
      <c r="D4867" s="101" t="s">
        <v>143</v>
      </c>
      <c r="E4867" s="101" t="s">
        <v>433</v>
      </c>
      <c r="F4867" s="101" t="s">
        <v>119</v>
      </c>
      <c r="G4867" s="101" t="s">
        <v>10956</v>
      </c>
    </row>
    <row r="4868" spans="1:7">
      <c r="A4868" s="100">
        <v>4867</v>
      </c>
      <c r="B4868" s="101" t="s">
        <v>9536</v>
      </c>
      <c r="C4868" s="101" t="s">
        <v>9537</v>
      </c>
      <c r="D4868" s="101" t="s">
        <v>126</v>
      </c>
      <c r="E4868" s="101" t="s">
        <v>132</v>
      </c>
      <c r="F4868" s="101" t="s">
        <v>119</v>
      </c>
      <c r="G4868" s="101" t="s">
        <v>10956</v>
      </c>
    </row>
    <row r="4869" spans="1:7">
      <c r="A4869" s="100">
        <v>4868</v>
      </c>
      <c r="B4869" s="101" t="s">
        <v>4340</v>
      </c>
      <c r="C4869" s="101" t="s">
        <v>4341</v>
      </c>
      <c r="D4869" s="101" t="s">
        <v>139</v>
      </c>
      <c r="E4869" s="101" t="s">
        <v>237</v>
      </c>
      <c r="F4869" s="101" t="s">
        <v>119</v>
      </c>
      <c r="G4869" s="101" t="s">
        <v>5848</v>
      </c>
    </row>
    <row r="4870" spans="1:7">
      <c r="A4870" s="100">
        <v>4869</v>
      </c>
      <c r="B4870" s="101" t="s">
        <v>9538</v>
      </c>
      <c r="C4870" s="101" t="s">
        <v>9539</v>
      </c>
      <c r="D4870" s="101" t="s">
        <v>126</v>
      </c>
      <c r="E4870" s="101" t="s">
        <v>1548</v>
      </c>
      <c r="F4870" s="101" t="s">
        <v>624</v>
      </c>
      <c r="G4870" s="101" t="s">
        <v>10956</v>
      </c>
    </row>
    <row r="4871" spans="1:7">
      <c r="A4871" s="100">
        <v>4870</v>
      </c>
      <c r="B4871" s="101" t="s">
        <v>9540</v>
      </c>
      <c r="C4871" s="101" t="s">
        <v>9541</v>
      </c>
      <c r="D4871" s="101" t="s">
        <v>139</v>
      </c>
      <c r="E4871" s="101" t="s">
        <v>826</v>
      </c>
      <c r="F4871" s="101" t="s">
        <v>119</v>
      </c>
      <c r="G4871" s="101" t="s">
        <v>10956</v>
      </c>
    </row>
    <row r="4872" spans="1:7">
      <c r="A4872" s="100">
        <v>4871</v>
      </c>
      <c r="B4872" s="101" t="s">
        <v>4342</v>
      </c>
      <c r="C4872" s="101" t="s">
        <v>4343</v>
      </c>
      <c r="D4872" s="101" t="s">
        <v>165</v>
      </c>
      <c r="E4872" s="101" t="s">
        <v>4344</v>
      </c>
      <c r="F4872" s="101" t="s">
        <v>119</v>
      </c>
      <c r="G4872" s="101" t="s">
        <v>5848</v>
      </c>
    </row>
    <row r="4873" spans="1:7">
      <c r="A4873" s="100">
        <v>4872</v>
      </c>
      <c r="B4873" s="101" t="s">
        <v>9542</v>
      </c>
      <c r="C4873" s="101" t="s">
        <v>9543</v>
      </c>
      <c r="D4873" s="101" t="s">
        <v>126</v>
      </c>
      <c r="E4873" s="101" t="s">
        <v>1036</v>
      </c>
      <c r="F4873" s="101" t="s">
        <v>119</v>
      </c>
      <c r="G4873" s="101" t="s">
        <v>10956</v>
      </c>
    </row>
    <row r="4874" spans="1:7">
      <c r="A4874" s="100">
        <v>4873</v>
      </c>
      <c r="B4874" s="101" t="s">
        <v>9544</v>
      </c>
      <c r="C4874" s="101" t="s">
        <v>9545</v>
      </c>
      <c r="D4874" s="101" t="s">
        <v>165</v>
      </c>
      <c r="E4874" s="101" t="s">
        <v>324</v>
      </c>
      <c r="F4874" s="101" t="s">
        <v>119</v>
      </c>
      <c r="G4874" s="101" t="s">
        <v>10956</v>
      </c>
    </row>
    <row r="4875" spans="1:7">
      <c r="A4875" s="100">
        <v>4874</v>
      </c>
      <c r="B4875" s="101" t="s">
        <v>4345</v>
      </c>
      <c r="C4875" s="101" t="s">
        <v>4346</v>
      </c>
      <c r="D4875" s="101" t="s">
        <v>139</v>
      </c>
      <c r="E4875" s="101" t="s">
        <v>162</v>
      </c>
      <c r="F4875" s="101" t="s">
        <v>119</v>
      </c>
      <c r="G4875" s="101" t="s">
        <v>5848</v>
      </c>
    </row>
    <row r="4876" spans="1:7">
      <c r="A4876" s="100">
        <v>4875</v>
      </c>
      <c r="B4876" s="101" t="s">
        <v>9546</v>
      </c>
      <c r="C4876" s="101" t="s">
        <v>9547</v>
      </c>
      <c r="D4876" s="101" t="s">
        <v>139</v>
      </c>
      <c r="E4876" s="101" t="s">
        <v>227</v>
      </c>
      <c r="F4876" s="101" t="s">
        <v>119</v>
      </c>
      <c r="G4876" s="101" t="s">
        <v>10956</v>
      </c>
    </row>
    <row r="4877" spans="1:7">
      <c r="A4877" s="100">
        <v>4876</v>
      </c>
      <c r="B4877" s="101" t="s">
        <v>4347</v>
      </c>
      <c r="C4877" s="101" t="s">
        <v>4348</v>
      </c>
      <c r="D4877" s="101" t="s">
        <v>139</v>
      </c>
      <c r="E4877" s="101" t="s">
        <v>690</v>
      </c>
      <c r="F4877" s="101" t="s">
        <v>119</v>
      </c>
      <c r="G4877" s="101" t="s">
        <v>5848</v>
      </c>
    </row>
    <row r="4878" spans="1:7">
      <c r="A4878" s="100">
        <v>4877</v>
      </c>
      <c r="B4878" s="101" t="s">
        <v>9548</v>
      </c>
      <c r="C4878" s="101" t="s">
        <v>9549</v>
      </c>
      <c r="D4878" s="101" t="s">
        <v>139</v>
      </c>
      <c r="E4878" s="101" t="s">
        <v>258</v>
      </c>
      <c r="F4878" s="101" t="s">
        <v>119</v>
      </c>
      <c r="G4878" s="101" t="s">
        <v>10956</v>
      </c>
    </row>
    <row r="4879" spans="1:7">
      <c r="A4879" s="100">
        <v>4878</v>
      </c>
      <c r="B4879" s="101" t="s">
        <v>9550</v>
      </c>
      <c r="C4879" s="101" t="s">
        <v>9551</v>
      </c>
      <c r="D4879" s="101" t="s">
        <v>165</v>
      </c>
      <c r="E4879" s="101" t="s">
        <v>909</v>
      </c>
      <c r="F4879" s="101" t="s">
        <v>119</v>
      </c>
      <c r="G4879" s="101" t="s">
        <v>10956</v>
      </c>
    </row>
    <row r="4880" spans="1:7">
      <c r="A4880" s="100">
        <v>4879</v>
      </c>
      <c r="B4880" s="101" t="s">
        <v>4349</v>
      </c>
      <c r="C4880" s="101" t="s">
        <v>4350</v>
      </c>
      <c r="D4880" s="101" t="s">
        <v>122</v>
      </c>
      <c r="E4880" s="101" t="s">
        <v>135</v>
      </c>
      <c r="F4880" s="101" t="s">
        <v>119</v>
      </c>
      <c r="G4880" s="101" t="s">
        <v>5848</v>
      </c>
    </row>
    <row r="4881" spans="1:7">
      <c r="A4881" s="100">
        <v>4880</v>
      </c>
      <c r="B4881" s="101" t="s">
        <v>9552</v>
      </c>
      <c r="C4881" s="101" t="s">
        <v>9553</v>
      </c>
      <c r="D4881" s="101" t="s">
        <v>139</v>
      </c>
      <c r="E4881" s="101" t="s">
        <v>140</v>
      </c>
      <c r="F4881" s="101" t="s">
        <v>119</v>
      </c>
      <c r="G4881" s="101" t="s">
        <v>10956</v>
      </c>
    </row>
    <row r="4882" spans="1:7">
      <c r="A4882" s="100">
        <v>4881</v>
      </c>
      <c r="B4882" s="101" t="s">
        <v>9554</v>
      </c>
      <c r="C4882" s="101" t="s">
        <v>9555</v>
      </c>
      <c r="D4882" s="101" t="s">
        <v>117</v>
      </c>
      <c r="E4882" s="101" t="s">
        <v>2057</v>
      </c>
      <c r="F4882" s="101" t="s">
        <v>119</v>
      </c>
      <c r="G4882" s="101" t="s">
        <v>10956</v>
      </c>
    </row>
    <row r="4883" spans="1:7">
      <c r="A4883" s="100">
        <v>4882</v>
      </c>
      <c r="B4883" s="101" t="s">
        <v>4351</v>
      </c>
      <c r="C4883" s="101" t="s">
        <v>4352</v>
      </c>
      <c r="D4883" s="101" t="s">
        <v>139</v>
      </c>
      <c r="E4883" s="101" t="s">
        <v>227</v>
      </c>
      <c r="F4883" s="101" t="s">
        <v>119</v>
      </c>
      <c r="G4883" s="101" t="s">
        <v>5848</v>
      </c>
    </row>
    <row r="4884" spans="1:7">
      <c r="A4884" s="100">
        <v>4883</v>
      </c>
      <c r="B4884" s="101" t="s">
        <v>13372</v>
      </c>
      <c r="C4884" s="101" t="s">
        <v>13373</v>
      </c>
      <c r="D4884" s="101" t="s">
        <v>117</v>
      </c>
      <c r="E4884" s="101" t="s">
        <v>367</v>
      </c>
      <c r="F4884" s="101" t="s">
        <v>119</v>
      </c>
      <c r="G4884" s="101" t="s">
        <v>10956</v>
      </c>
    </row>
    <row r="4885" spans="1:7">
      <c r="A4885" s="100">
        <v>4884</v>
      </c>
      <c r="B4885" s="101" t="s">
        <v>4353</v>
      </c>
      <c r="C4885" s="101" t="s">
        <v>4354</v>
      </c>
      <c r="D4885" s="101" t="s">
        <v>139</v>
      </c>
      <c r="E4885" s="101" t="s">
        <v>227</v>
      </c>
      <c r="F4885" s="101" t="s">
        <v>119</v>
      </c>
      <c r="G4885" s="101" t="s">
        <v>5848</v>
      </c>
    </row>
    <row r="4886" spans="1:7">
      <c r="A4886" s="100">
        <v>4885</v>
      </c>
      <c r="B4886" s="101" t="s">
        <v>13374</v>
      </c>
      <c r="C4886" s="101" t="s">
        <v>13375</v>
      </c>
      <c r="D4886" s="101" t="s">
        <v>139</v>
      </c>
      <c r="E4886" s="101" t="s">
        <v>227</v>
      </c>
      <c r="F4886" s="101" t="s">
        <v>119</v>
      </c>
      <c r="G4886" s="101" t="s">
        <v>5848</v>
      </c>
    </row>
    <row r="4887" spans="1:7">
      <c r="A4887" s="100">
        <v>4886</v>
      </c>
      <c r="B4887" s="101" t="s">
        <v>4355</v>
      </c>
      <c r="C4887" s="101" t="s">
        <v>4356</v>
      </c>
      <c r="D4887" s="101" t="s">
        <v>139</v>
      </c>
      <c r="E4887" s="101" t="s">
        <v>227</v>
      </c>
      <c r="F4887" s="101" t="s">
        <v>119</v>
      </c>
      <c r="G4887" s="101" t="s">
        <v>5848</v>
      </c>
    </row>
    <row r="4888" spans="1:7">
      <c r="A4888" s="100">
        <v>4887</v>
      </c>
      <c r="B4888" s="101" t="s">
        <v>9556</v>
      </c>
      <c r="C4888" s="101" t="s">
        <v>9557</v>
      </c>
      <c r="D4888" s="101" t="s">
        <v>126</v>
      </c>
      <c r="E4888" s="101" t="s">
        <v>739</v>
      </c>
      <c r="F4888" s="101" t="s">
        <v>119</v>
      </c>
      <c r="G4888" s="101" t="s">
        <v>10956</v>
      </c>
    </row>
    <row r="4889" spans="1:7">
      <c r="A4889" s="100">
        <v>4888</v>
      </c>
      <c r="B4889" s="101" t="s">
        <v>4357</v>
      </c>
      <c r="C4889" s="101" t="s">
        <v>4358</v>
      </c>
      <c r="D4889" s="101" t="s">
        <v>126</v>
      </c>
      <c r="E4889" s="101" t="s">
        <v>3107</v>
      </c>
      <c r="F4889" s="101" t="s">
        <v>579</v>
      </c>
      <c r="G4889" s="101" t="s">
        <v>5848</v>
      </c>
    </row>
    <row r="4890" spans="1:7">
      <c r="A4890" s="100">
        <v>4889</v>
      </c>
      <c r="B4890" s="101" t="s">
        <v>9558</v>
      </c>
      <c r="C4890" s="101" t="s">
        <v>9559</v>
      </c>
      <c r="D4890" s="101" t="s">
        <v>117</v>
      </c>
      <c r="E4890" s="101" t="s">
        <v>1277</v>
      </c>
      <c r="F4890" s="101" t="s">
        <v>188</v>
      </c>
      <c r="G4890" s="101" t="s">
        <v>10956</v>
      </c>
    </row>
    <row r="4891" spans="1:7">
      <c r="A4891" s="100">
        <v>4890</v>
      </c>
      <c r="B4891" s="101" t="s">
        <v>4359</v>
      </c>
      <c r="C4891" s="101" t="s">
        <v>4360</v>
      </c>
      <c r="D4891" s="101" t="s">
        <v>139</v>
      </c>
      <c r="E4891" s="101" t="s">
        <v>227</v>
      </c>
      <c r="F4891" s="101" t="s">
        <v>119</v>
      </c>
      <c r="G4891" s="101" t="s">
        <v>5848</v>
      </c>
    </row>
    <row r="4892" spans="1:7">
      <c r="A4892" s="100">
        <v>4891</v>
      </c>
      <c r="B4892" s="101" t="s">
        <v>4361</v>
      </c>
      <c r="C4892" s="101" t="s">
        <v>13376</v>
      </c>
      <c r="D4892" s="101" t="s">
        <v>139</v>
      </c>
      <c r="E4892" s="101" t="s">
        <v>227</v>
      </c>
      <c r="F4892" s="101" t="s">
        <v>119</v>
      </c>
      <c r="G4892" s="101" t="s">
        <v>5848</v>
      </c>
    </row>
    <row r="4893" spans="1:7">
      <c r="A4893" s="100">
        <v>4892</v>
      </c>
      <c r="B4893" s="101" t="s">
        <v>4362</v>
      </c>
      <c r="C4893" s="101" t="s">
        <v>4363</v>
      </c>
      <c r="D4893" s="101" t="s">
        <v>139</v>
      </c>
      <c r="E4893" s="101" t="s">
        <v>227</v>
      </c>
      <c r="F4893" s="101" t="s">
        <v>119</v>
      </c>
      <c r="G4893" s="101" t="s">
        <v>5848</v>
      </c>
    </row>
    <row r="4894" spans="1:7">
      <c r="A4894" s="100">
        <v>4893</v>
      </c>
      <c r="B4894" s="101" t="s">
        <v>4364</v>
      </c>
      <c r="C4894" s="101" t="s">
        <v>4365</v>
      </c>
      <c r="D4894" s="101" t="s">
        <v>126</v>
      </c>
      <c r="E4894" s="101" t="s">
        <v>245</v>
      </c>
      <c r="F4894" s="101" t="s">
        <v>119</v>
      </c>
      <c r="G4894" s="101" t="s">
        <v>5848</v>
      </c>
    </row>
    <row r="4895" spans="1:7">
      <c r="A4895" s="100">
        <v>4894</v>
      </c>
      <c r="B4895" s="101" t="s">
        <v>9560</v>
      </c>
      <c r="C4895" s="101" t="s">
        <v>9561</v>
      </c>
      <c r="D4895" s="101" t="s">
        <v>126</v>
      </c>
      <c r="E4895" s="101" t="s">
        <v>4012</v>
      </c>
      <c r="F4895" s="101" t="s">
        <v>119</v>
      </c>
      <c r="G4895" s="101" t="s">
        <v>10956</v>
      </c>
    </row>
    <row r="4896" spans="1:7">
      <c r="A4896" s="100">
        <v>4895</v>
      </c>
      <c r="B4896" s="101" t="s">
        <v>4366</v>
      </c>
      <c r="C4896" s="101" t="s">
        <v>13377</v>
      </c>
      <c r="D4896" s="101" t="s">
        <v>139</v>
      </c>
      <c r="E4896" s="101" t="s">
        <v>227</v>
      </c>
      <c r="F4896" s="101" t="s">
        <v>119</v>
      </c>
      <c r="G4896" s="101" t="s">
        <v>5848</v>
      </c>
    </row>
    <row r="4897" spans="1:7">
      <c r="A4897" s="100">
        <v>4896</v>
      </c>
      <c r="B4897" s="101" t="s">
        <v>9562</v>
      </c>
      <c r="C4897" s="101" t="s">
        <v>9563</v>
      </c>
      <c r="D4897" s="101" t="s">
        <v>165</v>
      </c>
      <c r="E4897" s="101" t="s">
        <v>417</v>
      </c>
      <c r="F4897" s="101" t="s">
        <v>881</v>
      </c>
      <c r="G4897" s="101" t="s">
        <v>10956</v>
      </c>
    </row>
    <row r="4898" spans="1:7">
      <c r="A4898" s="100">
        <v>4897</v>
      </c>
      <c r="B4898" s="101" t="s">
        <v>9564</v>
      </c>
      <c r="C4898" s="101" t="s">
        <v>9565</v>
      </c>
      <c r="D4898" s="101" t="s">
        <v>139</v>
      </c>
      <c r="E4898" s="101" t="s">
        <v>227</v>
      </c>
      <c r="F4898" s="101" t="s">
        <v>119</v>
      </c>
      <c r="G4898" s="101" t="s">
        <v>10956</v>
      </c>
    </row>
    <row r="4899" spans="1:7">
      <c r="A4899" s="100">
        <v>4898</v>
      </c>
      <c r="B4899" s="101" t="s">
        <v>13378</v>
      </c>
      <c r="C4899" s="101" t="s">
        <v>13379</v>
      </c>
      <c r="D4899" s="101" t="s">
        <v>122</v>
      </c>
      <c r="E4899" s="101" t="s">
        <v>135</v>
      </c>
      <c r="F4899" s="101" t="s">
        <v>119</v>
      </c>
      <c r="G4899" s="101" t="s">
        <v>10956</v>
      </c>
    </row>
    <row r="4900" spans="1:7">
      <c r="A4900" s="100">
        <v>4899</v>
      </c>
      <c r="B4900" s="101" t="s">
        <v>9566</v>
      </c>
      <c r="C4900" s="101" t="s">
        <v>9567</v>
      </c>
      <c r="D4900" s="101" t="s">
        <v>126</v>
      </c>
      <c r="E4900" s="101" t="s">
        <v>245</v>
      </c>
      <c r="F4900" s="101" t="s">
        <v>119</v>
      </c>
      <c r="G4900" s="101" t="s">
        <v>10956</v>
      </c>
    </row>
    <row r="4901" spans="1:7">
      <c r="A4901" s="100">
        <v>4900</v>
      </c>
      <c r="B4901" s="101" t="s">
        <v>4367</v>
      </c>
      <c r="C4901" s="101" t="s">
        <v>13380</v>
      </c>
      <c r="D4901" s="101" t="s">
        <v>139</v>
      </c>
      <c r="E4901" s="101" t="s">
        <v>185</v>
      </c>
      <c r="F4901" s="101" t="s">
        <v>119</v>
      </c>
      <c r="G4901" s="101" t="s">
        <v>5848</v>
      </c>
    </row>
    <row r="4902" spans="1:7">
      <c r="A4902" s="100">
        <v>4901</v>
      </c>
      <c r="B4902" s="101" t="s">
        <v>4368</v>
      </c>
      <c r="C4902" s="101" t="s">
        <v>13381</v>
      </c>
      <c r="D4902" s="101" t="s">
        <v>139</v>
      </c>
      <c r="E4902" s="101" t="s">
        <v>185</v>
      </c>
      <c r="F4902" s="101" t="s">
        <v>119</v>
      </c>
      <c r="G4902" s="101" t="s">
        <v>5848</v>
      </c>
    </row>
    <row r="4903" spans="1:7">
      <c r="A4903" s="100">
        <v>4902</v>
      </c>
      <c r="B4903" s="101" t="s">
        <v>4369</v>
      </c>
      <c r="C4903" s="101" t="s">
        <v>4370</v>
      </c>
      <c r="D4903" s="101" t="s">
        <v>117</v>
      </c>
      <c r="E4903" s="101" t="s">
        <v>398</v>
      </c>
      <c r="F4903" s="101" t="s">
        <v>4371</v>
      </c>
      <c r="G4903" s="101" t="s">
        <v>5848</v>
      </c>
    </row>
    <row r="4904" spans="1:7">
      <c r="A4904" s="100">
        <v>4903</v>
      </c>
      <c r="B4904" s="101" t="s">
        <v>4372</v>
      </c>
      <c r="C4904" s="101" t="s">
        <v>4373</v>
      </c>
      <c r="D4904" s="101" t="s">
        <v>151</v>
      </c>
      <c r="E4904" s="101" t="s">
        <v>1414</v>
      </c>
      <c r="F4904" s="101" t="s">
        <v>119</v>
      </c>
      <c r="G4904" s="101" t="s">
        <v>5848</v>
      </c>
    </row>
    <row r="4905" spans="1:7">
      <c r="A4905" s="100">
        <v>4904</v>
      </c>
      <c r="B4905" s="101" t="s">
        <v>4374</v>
      </c>
      <c r="C4905" s="101" t="s">
        <v>4375</v>
      </c>
      <c r="D4905" s="101" t="s">
        <v>139</v>
      </c>
      <c r="E4905" s="101" t="s">
        <v>227</v>
      </c>
      <c r="F4905" s="101" t="s">
        <v>119</v>
      </c>
      <c r="G4905" s="101" t="s">
        <v>5848</v>
      </c>
    </row>
    <row r="4906" spans="1:7">
      <c r="A4906" s="100">
        <v>4905</v>
      </c>
      <c r="B4906" s="101" t="s">
        <v>4376</v>
      </c>
      <c r="C4906" s="101" t="s">
        <v>4377</v>
      </c>
      <c r="D4906" s="101" t="s">
        <v>139</v>
      </c>
      <c r="E4906" s="101" t="s">
        <v>227</v>
      </c>
      <c r="F4906" s="101" t="s">
        <v>119</v>
      </c>
      <c r="G4906" s="101" t="s">
        <v>5848</v>
      </c>
    </row>
    <row r="4907" spans="1:7">
      <c r="A4907" s="100">
        <v>4906</v>
      </c>
      <c r="B4907" s="101" t="s">
        <v>9568</v>
      </c>
      <c r="C4907" s="101" t="s">
        <v>9569</v>
      </c>
      <c r="D4907" s="101" t="s">
        <v>126</v>
      </c>
      <c r="E4907" s="101" t="s">
        <v>949</v>
      </c>
      <c r="F4907" s="101" t="s">
        <v>119</v>
      </c>
      <c r="G4907" s="101" t="s">
        <v>10956</v>
      </c>
    </row>
    <row r="4908" spans="1:7">
      <c r="A4908" s="100">
        <v>4907</v>
      </c>
      <c r="B4908" s="101" t="s">
        <v>9570</v>
      </c>
      <c r="C4908" s="101" t="s">
        <v>9571</v>
      </c>
      <c r="D4908" s="101" t="s">
        <v>122</v>
      </c>
      <c r="E4908" s="101" t="s">
        <v>135</v>
      </c>
      <c r="F4908" s="101" t="s">
        <v>119</v>
      </c>
      <c r="G4908" s="101" t="s">
        <v>10956</v>
      </c>
    </row>
    <row r="4909" spans="1:7">
      <c r="A4909" s="100">
        <v>4908</v>
      </c>
      <c r="B4909" s="101" t="s">
        <v>4378</v>
      </c>
      <c r="C4909" s="101" t="s">
        <v>4379</v>
      </c>
      <c r="D4909" s="101" t="s">
        <v>139</v>
      </c>
      <c r="E4909" s="101" t="s">
        <v>227</v>
      </c>
      <c r="F4909" s="101" t="s">
        <v>119</v>
      </c>
      <c r="G4909" s="101" t="s">
        <v>5848</v>
      </c>
    </row>
    <row r="4910" spans="1:7">
      <c r="A4910" s="100">
        <v>4909</v>
      </c>
      <c r="B4910" s="101" t="s">
        <v>4380</v>
      </c>
      <c r="C4910" s="101" t="s">
        <v>4381</v>
      </c>
      <c r="D4910" s="101" t="s">
        <v>139</v>
      </c>
      <c r="E4910" s="101" t="s">
        <v>227</v>
      </c>
      <c r="F4910" s="101" t="s">
        <v>119</v>
      </c>
      <c r="G4910" s="101" t="s">
        <v>5848</v>
      </c>
    </row>
    <row r="4911" spans="1:7">
      <c r="A4911" s="100">
        <v>4910</v>
      </c>
      <c r="B4911" s="101" t="s">
        <v>4382</v>
      </c>
      <c r="C4911" s="101" t="s">
        <v>13382</v>
      </c>
      <c r="D4911" s="101" t="s">
        <v>117</v>
      </c>
      <c r="E4911" s="101" t="s">
        <v>1341</v>
      </c>
      <c r="F4911" s="101" t="s">
        <v>2518</v>
      </c>
      <c r="G4911" s="101" t="s">
        <v>5848</v>
      </c>
    </row>
    <row r="4912" spans="1:7">
      <c r="A4912" s="100">
        <v>4911</v>
      </c>
      <c r="B4912" s="101" t="s">
        <v>9572</v>
      </c>
      <c r="C4912" s="101" t="s">
        <v>9573</v>
      </c>
      <c r="D4912" s="101" t="s">
        <v>165</v>
      </c>
      <c r="E4912" s="101" t="s">
        <v>285</v>
      </c>
      <c r="F4912" s="101" t="s">
        <v>119</v>
      </c>
      <c r="G4912" s="101" t="s">
        <v>10956</v>
      </c>
    </row>
    <row r="4913" spans="1:7">
      <c r="A4913" s="100">
        <v>4912</v>
      </c>
      <c r="B4913" s="101" t="s">
        <v>9574</v>
      </c>
      <c r="C4913" s="101" t="s">
        <v>9575</v>
      </c>
      <c r="D4913" s="101" t="s">
        <v>117</v>
      </c>
      <c r="E4913" s="101" t="s">
        <v>3067</v>
      </c>
      <c r="F4913" s="101" t="s">
        <v>119</v>
      </c>
      <c r="G4913" s="101" t="s">
        <v>10956</v>
      </c>
    </row>
    <row r="4914" spans="1:7">
      <c r="A4914" s="100">
        <v>4913</v>
      </c>
      <c r="B4914" s="101" t="s">
        <v>4383</v>
      </c>
      <c r="C4914" s="101" t="s">
        <v>4384</v>
      </c>
      <c r="D4914" s="101" t="s">
        <v>139</v>
      </c>
      <c r="E4914" s="101" t="s">
        <v>227</v>
      </c>
      <c r="F4914" s="101" t="s">
        <v>119</v>
      </c>
      <c r="G4914" s="101" t="s">
        <v>5848</v>
      </c>
    </row>
    <row r="4915" spans="1:7">
      <c r="A4915" s="100">
        <v>4914</v>
      </c>
      <c r="B4915" s="101" t="s">
        <v>4385</v>
      </c>
      <c r="C4915" s="101" t="s">
        <v>4386</v>
      </c>
      <c r="D4915" s="101" t="s">
        <v>139</v>
      </c>
      <c r="E4915" s="101" t="s">
        <v>227</v>
      </c>
      <c r="F4915" s="101" t="s">
        <v>119</v>
      </c>
      <c r="G4915" s="101" t="s">
        <v>5848</v>
      </c>
    </row>
    <row r="4916" spans="1:7">
      <c r="A4916" s="100">
        <v>4915</v>
      </c>
      <c r="B4916" s="101" t="s">
        <v>11627</v>
      </c>
      <c r="C4916" s="101" t="s">
        <v>11628</v>
      </c>
      <c r="D4916" s="101" t="s">
        <v>165</v>
      </c>
      <c r="E4916" s="101" t="s">
        <v>5870</v>
      </c>
      <c r="F4916" s="101" t="s">
        <v>119</v>
      </c>
      <c r="G4916" s="101" t="s">
        <v>11834</v>
      </c>
    </row>
    <row r="4917" spans="1:7">
      <c r="A4917" s="100">
        <v>4916</v>
      </c>
      <c r="B4917" s="101" t="s">
        <v>9576</v>
      </c>
      <c r="C4917" s="101" t="s">
        <v>13383</v>
      </c>
      <c r="D4917" s="101" t="s">
        <v>117</v>
      </c>
      <c r="E4917" s="101" t="s">
        <v>398</v>
      </c>
      <c r="F4917" s="101" t="s">
        <v>881</v>
      </c>
      <c r="G4917" s="101" t="s">
        <v>10956</v>
      </c>
    </row>
    <row r="4918" spans="1:7">
      <c r="A4918" s="100">
        <v>4917</v>
      </c>
      <c r="B4918" s="101" t="s">
        <v>4387</v>
      </c>
      <c r="C4918" s="101" t="s">
        <v>13384</v>
      </c>
      <c r="D4918" s="101" t="s">
        <v>139</v>
      </c>
      <c r="E4918" s="101" t="s">
        <v>227</v>
      </c>
      <c r="F4918" s="101" t="s">
        <v>119</v>
      </c>
      <c r="G4918" s="101" t="s">
        <v>5848</v>
      </c>
    </row>
    <row r="4919" spans="1:7">
      <c r="A4919" s="100">
        <v>4918</v>
      </c>
      <c r="B4919" s="101" t="s">
        <v>4388</v>
      </c>
      <c r="C4919" s="101" t="s">
        <v>4389</v>
      </c>
      <c r="D4919" s="101" t="s">
        <v>139</v>
      </c>
      <c r="E4919" s="101" t="s">
        <v>181</v>
      </c>
      <c r="F4919" s="101" t="s">
        <v>288</v>
      </c>
      <c r="G4919" s="101" t="s">
        <v>5848</v>
      </c>
    </row>
    <row r="4920" spans="1:7">
      <c r="A4920" s="100">
        <v>4919</v>
      </c>
      <c r="B4920" s="101" t="s">
        <v>4390</v>
      </c>
      <c r="C4920" s="101" t="s">
        <v>4391</v>
      </c>
      <c r="D4920" s="101" t="s">
        <v>122</v>
      </c>
      <c r="E4920" s="101" t="s">
        <v>833</v>
      </c>
      <c r="F4920" s="101" t="s">
        <v>188</v>
      </c>
      <c r="G4920" s="101" t="s">
        <v>5848</v>
      </c>
    </row>
    <row r="4921" spans="1:7">
      <c r="A4921" s="100">
        <v>4920</v>
      </c>
      <c r="B4921" s="101" t="s">
        <v>9577</v>
      </c>
      <c r="C4921" s="101" t="s">
        <v>9578</v>
      </c>
      <c r="D4921" s="101" t="s">
        <v>139</v>
      </c>
      <c r="E4921" s="101" t="s">
        <v>227</v>
      </c>
      <c r="F4921" s="101" t="s">
        <v>119</v>
      </c>
      <c r="G4921" s="101" t="s">
        <v>10956</v>
      </c>
    </row>
    <row r="4922" spans="1:7">
      <c r="A4922" s="100">
        <v>4921</v>
      </c>
      <c r="B4922" s="101" t="s">
        <v>9579</v>
      </c>
      <c r="C4922" s="101" t="s">
        <v>9580</v>
      </c>
      <c r="D4922" s="101" t="s">
        <v>126</v>
      </c>
      <c r="E4922" s="101" t="s">
        <v>880</v>
      </c>
      <c r="F4922" s="101" t="s">
        <v>119</v>
      </c>
      <c r="G4922" s="101" t="s">
        <v>10956</v>
      </c>
    </row>
    <row r="4923" spans="1:7">
      <c r="A4923" s="100">
        <v>4922</v>
      </c>
      <c r="B4923" s="101" t="s">
        <v>9581</v>
      </c>
      <c r="C4923" s="101" t="s">
        <v>9582</v>
      </c>
      <c r="D4923" s="101" t="s">
        <v>126</v>
      </c>
      <c r="E4923" s="101" t="s">
        <v>1083</v>
      </c>
      <c r="F4923" s="101" t="s">
        <v>119</v>
      </c>
      <c r="G4923" s="101" t="s">
        <v>10956</v>
      </c>
    </row>
    <row r="4924" spans="1:7">
      <c r="A4924" s="100">
        <v>4923</v>
      </c>
      <c r="B4924" s="101" t="s">
        <v>9583</v>
      </c>
      <c r="C4924" s="101" t="s">
        <v>13385</v>
      </c>
      <c r="D4924" s="101" t="s">
        <v>126</v>
      </c>
      <c r="E4924" s="101" t="s">
        <v>1205</v>
      </c>
      <c r="F4924" s="101" t="s">
        <v>119</v>
      </c>
      <c r="G4924" s="101" t="s">
        <v>10956</v>
      </c>
    </row>
    <row r="4925" spans="1:7">
      <c r="A4925" s="100">
        <v>4924</v>
      </c>
      <c r="B4925" s="101" t="s">
        <v>13386</v>
      </c>
      <c r="C4925" s="101" t="s">
        <v>13387</v>
      </c>
      <c r="D4925" s="101" t="s">
        <v>165</v>
      </c>
      <c r="E4925" s="101" t="s">
        <v>285</v>
      </c>
      <c r="F4925" s="101" t="s">
        <v>119</v>
      </c>
      <c r="G4925" s="101" t="s">
        <v>11834</v>
      </c>
    </row>
    <row r="4926" spans="1:7">
      <c r="A4926" s="100">
        <v>4925</v>
      </c>
      <c r="B4926" s="101" t="s">
        <v>4392</v>
      </c>
      <c r="C4926" s="101" t="s">
        <v>4393</v>
      </c>
      <c r="D4926" s="101" t="s">
        <v>139</v>
      </c>
      <c r="E4926" s="101" t="s">
        <v>185</v>
      </c>
      <c r="F4926" s="101" t="s">
        <v>119</v>
      </c>
      <c r="G4926" s="101" t="s">
        <v>5848</v>
      </c>
    </row>
    <row r="4927" spans="1:7">
      <c r="A4927" s="100">
        <v>4926</v>
      </c>
      <c r="B4927" s="101" t="s">
        <v>11629</v>
      </c>
      <c r="C4927" s="101" t="s">
        <v>11630</v>
      </c>
      <c r="D4927" s="101" t="s">
        <v>122</v>
      </c>
      <c r="E4927" s="101" t="s">
        <v>191</v>
      </c>
      <c r="F4927" s="101" t="s">
        <v>188</v>
      </c>
      <c r="G4927" s="101" t="s">
        <v>11834</v>
      </c>
    </row>
    <row r="4928" spans="1:7">
      <c r="A4928" s="100">
        <v>4927</v>
      </c>
      <c r="B4928" s="101" t="s">
        <v>4394</v>
      </c>
      <c r="C4928" s="101" t="s">
        <v>4395</v>
      </c>
      <c r="D4928" s="101" t="s">
        <v>139</v>
      </c>
      <c r="E4928" s="101" t="s">
        <v>227</v>
      </c>
      <c r="F4928" s="101" t="s">
        <v>119</v>
      </c>
      <c r="G4928" s="101" t="s">
        <v>5848</v>
      </c>
    </row>
    <row r="4929" spans="1:7">
      <c r="A4929" s="100">
        <v>4928</v>
      </c>
      <c r="B4929" s="101" t="s">
        <v>4396</v>
      </c>
      <c r="C4929" s="101" t="s">
        <v>4397</v>
      </c>
      <c r="D4929" s="101" t="s">
        <v>139</v>
      </c>
      <c r="E4929" s="101" t="s">
        <v>237</v>
      </c>
      <c r="F4929" s="101" t="s">
        <v>579</v>
      </c>
      <c r="G4929" s="101" t="s">
        <v>5848</v>
      </c>
    </row>
    <row r="4930" spans="1:7">
      <c r="A4930" s="100">
        <v>4929</v>
      </c>
      <c r="B4930" s="101" t="s">
        <v>9584</v>
      </c>
      <c r="C4930" s="101" t="s">
        <v>9585</v>
      </c>
      <c r="D4930" s="101" t="s">
        <v>139</v>
      </c>
      <c r="E4930" s="101" t="s">
        <v>258</v>
      </c>
      <c r="F4930" s="101" t="s">
        <v>119</v>
      </c>
      <c r="G4930" s="101" t="s">
        <v>10956</v>
      </c>
    </row>
    <row r="4931" spans="1:7">
      <c r="A4931" s="100">
        <v>4930</v>
      </c>
      <c r="B4931" s="101" t="s">
        <v>13388</v>
      </c>
      <c r="C4931" s="101" t="s">
        <v>13389</v>
      </c>
      <c r="D4931" s="101" t="s">
        <v>117</v>
      </c>
      <c r="E4931" s="101" t="s">
        <v>448</v>
      </c>
      <c r="F4931" s="101" t="s">
        <v>119</v>
      </c>
      <c r="G4931" s="101" t="s">
        <v>5848</v>
      </c>
    </row>
    <row r="4932" spans="1:7">
      <c r="A4932" s="100">
        <v>4931</v>
      </c>
      <c r="B4932" s="101" t="s">
        <v>9586</v>
      </c>
      <c r="C4932" s="101" t="s">
        <v>9587</v>
      </c>
      <c r="D4932" s="101" t="s">
        <v>122</v>
      </c>
      <c r="E4932" s="101" t="s">
        <v>443</v>
      </c>
      <c r="F4932" s="101" t="s">
        <v>119</v>
      </c>
      <c r="G4932" s="101" t="s">
        <v>10956</v>
      </c>
    </row>
    <row r="4933" spans="1:7">
      <c r="A4933" s="100">
        <v>4932</v>
      </c>
      <c r="B4933" s="101" t="s">
        <v>4398</v>
      </c>
      <c r="C4933" s="101" t="s">
        <v>4399</v>
      </c>
      <c r="D4933" s="101" t="s">
        <v>139</v>
      </c>
      <c r="E4933" s="101" t="s">
        <v>227</v>
      </c>
      <c r="F4933" s="101" t="s">
        <v>119</v>
      </c>
      <c r="G4933" s="101" t="s">
        <v>5848</v>
      </c>
    </row>
    <row r="4934" spans="1:7">
      <c r="A4934" s="100">
        <v>4933</v>
      </c>
      <c r="B4934" s="101" t="s">
        <v>4400</v>
      </c>
      <c r="C4934" s="101" t="s">
        <v>4401</v>
      </c>
      <c r="D4934" s="101" t="s">
        <v>122</v>
      </c>
      <c r="E4934" s="101" t="s">
        <v>436</v>
      </c>
      <c r="F4934" s="101" t="s">
        <v>119</v>
      </c>
      <c r="G4934" s="101" t="s">
        <v>5848</v>
      </c>
    </row>
    <row r="4935" spans="1:7">
      <c r="A4935" s="100">
        <v>4934</v>
      </c>
      <c r="B4935" s="101" t="s">
        <v>4402</v>
      </c>
      <c r="C4935" s="101" t="s">
        <v>4403</v>
      </c>
      <c r="D4935" s="101" t="s">
        <v>139</v>
      </c>
      <c r="E4935" s="101" t="s">
        <v>354</v>
      </c>
      <c r="F4935" s="101" t="s">
        <v>341</v>
      </c>
      <c r="G4935" s="101" t="s">
        <v>5848</v>
      </c>
    </row>
    <row r="4936" spans="1:7">
      <c r="A4936" s="100">
        <v>4935</v>
      </c>
      <c r="B4936" s="101" t="s">
        <v>9588</v>
      </c>
      <c r="C4936" s="101" t="s">
        <v>9589</v>
      </c>
      <c r="D4936" s="101" t="s">
        <v>139</v>
      </c>
      <c r="E4936" s="101" t="s">
        <v>258</v>
      </c>
      <c r="F4936" s="101" t="s">
        <v>119</v>
      </c>
      <c r="G4936" s="101" t="s">
        <v>10956</v>
      </c>
    </row>
    <row r="4937" spans="1:7">
      <c r="A4937" s="100">
        <v>4936</v>
      </c>
      <c r="B4937" s="101" t="s">
        <v>4404</v>
      </c>
      <c r="C4937" s="101" t="s">
        <v>4405</v>
      </c>
      <c r="D4937" s="101" t="s">
        <v>122</v>
      </c>
      <c r="E4937" s="101" t="s">
        <v>436</v>
      </c>
      <c r="F4937" s="101" t="s">
        <v>119</v>
      </c>
      <c r="G4937" s="101" t="s">
        <v>5848</v>
      </c>
    </row>
    <row r="4938" spans="1:7">
      <c r="A4938" s="100">
        <v>4937</v>
      </c>
      <c r="B4938" s="101" t="s">
        <v>4406</v>
      </c>
      <c r="C4938" s="101" t="s">
        <v>4407</v>
      </c>
      <c r="D4938" s="101" t="s">
        <v>151</v>
      </c>
      <c r="E4938" s="101" t="s">
        <v>1271</v>
      </c>
      <c r="F4938" s="101" t="s">
        <v>119</v>
      </c>
      <c r="G4938" s="101" t="s">
        <v>5848</v>
      </c>
    </row>
    <row r="4939" spans="1:7">
      <c r="A4939" s="100">
        <v>4938</v>
      </c>
      <c r="B4939" s="101" t="s">
        <v>4408</v>
      </c>
      <c r="C4939" s="101" t="s">
        <v>4409</v>
      </c>
      <c r="D4939" s="101" t="s">
        <v>139</v>
      </c>
      <c r="E4939" s="101" t="s">
        <v>227</v>
      </c>
      <c r="F4939" s="101" t="s">
        <v>119</v>
      </c>
      <c r="G4939" s="101" t="s">
        <v>5848</v>
      </c>
    </row>
    <row r="4940" spans="1:7">
      <c r="A4940" s="100">
        <v>4939</v>
      </c>
      <c r="B4940" s="101" t="s">
        <v>4410</v>
      </c>
      <c r="C4940" s="101" t="s">
        <v>4411</v>
      </c>
      <c r="D4940" s="101" t="s">
        <v>122</v>
      </c>
      <c r="E4940" s="101" t="s">
        <v>191</v>
      </c>
      <c r="F4940" s="101" t="s">
        <v>119</v>
      </c>
      <c r="G4940" s="101" t="s">
        <v>5848</v>
      </c>
    </row>
    <row r="4941" spans="1:7">
      <c r="A4941" s="100">
        <v>4940</v>
      </c>
      <c r="B4941" s="101" t="s">
        <v>9590</v>
      </c>
      <c r="C4941" s="101" t="s">
        <v>9591</v>
      </c>
      <c r="D4941" s="101" t="s">
        <v>139</v>
      </c>
      <c r="E4941" s="101" t="s">
        <v>258</v>
      </c>
      <c r="F4941" s="101" t="s">
        <v>119</v>
      </c>
      <c r="G4941" s="101" t="s">
        <v>10956</v>
      </c>
    </row>
    <row r="4942" spans="1:7">
      <c r="A4942" s="100">
        <v>4941</v>
      </c>
      <c r="B4942" s="101" t="s">
        <v>9592</v>
      </c>
      <c r="C4942" s="101" t="s">
        <v>9593</v>
      </c>
      <c r="D4942" s="101" t="s">
        <v>117</v>
      </c>
      <c r="E4942" s="101" t="s">
        <v>1277</v>
      </c>
      <c r="F4942" s="101" t="s">
        <v>119</v>
      </c>
      <c r="G4942" s="101" t="s">
        <v>10956</v>
      </c>
    </row>
    <row r="4943" spans="1:7">
      <c r="A4943" s="100">
        <v>4942</v>
      </c>
      <c r="B4943" s="101" t="s">
        <v>9594</v>
      </c>
      <c r="C4943" s="101" t="s">
        <v>9595</v>
      </c>
      <c r="D4943" s="101" t="s">
        <v>139</v>
      </c>
      <c r="E4943" s="101" t="s">
        <v>996</v>
      </c>
      <c r="F4943" s="101" t="s">
        <v>119</v>
      </c>
      <c r="G4943" s="101" t="s">
        <v>10956</v>
      </c>
    </row>
    <row r="4944" spans="1:7">
      <c r="A4944" s="100">
        <v>4943</v>
      </c>
      <c r="B4944" s="101" t="s">
        <v>4412</v>
      </c>
      <c r="C4944" s="101" t="s">
        <v>4413</v>
      </c>
      <c r="D4944" s="101" t="s">
        <v>122</v>
      </c>
      <c r="E4944" s="101" t="s">
        <v>436</v>
      </c>
      <c r="F4944" s="101" t="s">
        <v>136</v>
      </c>
      <c r="G4944" s="101" t="s">
        <v>5848</v>
      </c>
    </row>
    <row r="4945" spans="1:7">
      <c r="A4945" s="100">
        <v>4944</v>
      </c>
      <c r="B4945" s="101" t="s">
        <v>11631</v>
      </c>
      <c r="C4945" s="101" t="s">
        <v>11632</v>
      </c>
      <c r="D4945" s="101" t="s">
        <v>139</v>
      </c>
      <c r="E4945" s="101" t="s">
        <v>162</v>
      </c>
      <c r="F4945" s="101" t="s">
        <v>119</v>
      </c>
      <c r="G4945" s="101" t="s">
        <v>11834</v>
      </c>
    </row>
    <row r="4946" spans="1:7">
      <c r="A4946" s="100">
        <v>4945</v>
      </c>
      <c r="B4946" s="101" t="s">
        <v>9596</v>
      </c>
      <c r="C4946" s="101" t="s">
        <v>9597</v>
      </c>
      <c r="D4946" s="101" t="s">
        <v>117</v>
      </c>
      <c r="E4946" s="101" t="s">
        <v>367</v>
      </c>
      <c r="F4946" s="101" t="s">
        <v>119</v>
      </c>
      <c r="G4946" s="101" t="s">
        <v>10956</v>
      </c>
    </row>
    <row r="4947" spans="1:7">
      <c r="A4947" s="100">
        <v>4946</v>
      </c>
      <c r="B4947" s="101" t="s">
        <v>4414</v>
      </c>
      <c r="C4947" s="101" t="s">
        <v>4415</v>
      </c>
      <c r="D4947" s="101" t="s">
        <v>139</v>
      </c>
      <c r="E4947" s="101" t="s">
        <v>227</v>
      </c>
      <c r="F4947" s="101" t="s">
        <v>119</v>
      </c>
      <c r="G4947" s="101" t="s">
        <v>5848</v>
      </c>
    </row>
    <row r="4948" spans="1:7">
      <c r="A4948" s="100">
        <v>4947</v>
      </c>
      <c r="B4948" s="101" t="s">
        <v>4416</v>
      </c>
      <c r="C4948" s="101" t="s">
        <v>4417</v>
      </c>
      <c r="D4948" s="101" t="s">
        <v>139</v>
      </c>
      <c r="E4948" s="101" t="s">
        <v>227</v>
      </c>
      <c r="F4948" s="101" t="s">
        <v>119</v>
      </c>
      <c r="G4948" s="101" t="s">
        <v>5848</v>
      </c>
    </row>
    <row r="4949" spans="1:7">
      <c r="A4949" s="100">
        <v>4948</v>
      </c>
      <c r="B4949" s="101" t="s">
        <v>4418</v>
      </c>
      <c r="C4949" s="101" t="s">
        <v>4419</v>
      </c>
      <c r="D4949" s="101" t="s">
        <v>122</v>
      </c>
      <c r="E4949" s="101" t="s">
        <v>135</v>
      </c>
      <c r="F4949" s="101" t="s">
        <v>136</v>
      </c>
      <c r="G4949" s="101" t="s">
        <v>5848</v>
      </c>
    </row>
    <row r="4950" spans="1:7">
      <c r="A4950" s="100">
        <v>4949</v>
      </c>
      <c r="B4950" s="101" t="s">
        <v>9598</v>
      </c>
      <c r="C4950" s="101" t="s">
        <v>9599</v>
      </c>
      <c r="D4950" s="101" t="s">
        <v>117</v>
      </c>
      <c r="E4950" s="101" t="s">
        <v>448</v>
      </c>
      <c r="F4950" s="101" t="s">
        <v>119</v>
      </c>
      <c r="G4950" s="101" t="s">
        <v>10956</v>
      </c>
    </row>
    <row r="4951" spans="1:7">
      <c r="A4951" s="100">
        <v>4950</v>
      </c>
      <c r="B4951" s="101" t="s">
        <v>4420</v>
      </c>
      <c r="C4951" s="101" t="s">
        <v>4421</v>
      </c>
      <c r="D4951" s="101" t="s">
        <v>139</v>
      </c>
      <c r="E4951" s="101" t="s">
        <v>227</v>
      </c>
      <c r="F4951" s="101" t="s">
        <v>119</v>
      </c>
      <c r="G4951" s="101" t="s">
        <v>5848</v>
      </c>
    </row>
    <row r="4952" spans="1:7">
      <c r="A4952" s="100">
        <v>4951</v>
      </c>
      <c r="B4952" s="101" t="s">
        <v>9600</v>
      </c>
      <c r="C4952" s="101" t="s">
        <v>9601</v>
      </c>
      <c r="D4952" s="101" t="s">
        <v>139</v>
      </c>
      <c r="E4952" s="101" t="s">
        <v>227</v>
      </c>
      <c r="F4952" s="101" t="s">
        <v>119</v>
      </c>
      <c r="G4952" s="101" t="s">
        <v>10956</v>
      </c>
    </row>
    <row r="4953" spans="1:7">
      <c r="A4953" s="100">
        <v>4952</v>
      </c>
      <c r="B4953" s="101" t="s">
        <v>4422</v>
      </c>
      <c r="C4953" s="101" t="s">
        <v>4423</v>
      </c>
      <c r="D4953" s="101" t="s">
        <v>139</v>
      </c>
      <c r="E4953" s="101" t="s">
        <v>227</v>
      </c>
      <c r="F4953" s="101" t="s">
        <v>119</v>
      </c>
      <c r="G4953" s="101" t="s">
        <v>5848</v>
      </c>
    </row>
    <row r="4954" spans="1:7">
      <c r="A4954" s="100">
        <v>4953</v>
      </c>
      <c r="B4954" s="101" t="s">
        <v>9602</v>
      </c>
      <c r="C4954" s="101" t="s">
        <v>9603</v>
      </c>
      <c r="D4954" s="101" t="s">
        <v>139</v>
      </c>
      <c r="E4954" s="101" t="s">
        <v>622</v>
      </c>
      <c r="F4954" s="101" t="s">
        <v>119</v>
      </c>
      <c r="G4954" s="101" t="s">
        <v>10956</v>
      </c>
    </row>
    <row r="4955" spans="1:7">
      <c r="A4955" s="100">
        <v>4954</v>
      </c>
      <c r="B4955" s="101" t="s">
        <v>4424</v>
      </c>
      <c r="C4955" s="101" t="s">
        <v>4425</v>
      </c>
      <c r="D4955" s="101" t="s">
        <v>139</v>
      </c>
      <c r="E4955" s="101" t="s">
        <v>227</v>
      </c>
      <c r="F4955" s="101" t="s">
        <v>119</v>
      </c>
      <c r="G4955" s="101" t="s">
        <v>5848</v>
      </c>
    </row>
    <row r="4956" spans="1:7">
      <c r="A4956" s="100">
        <v>4955</v>
      </c>
      <c r="B4956" s="101" t="s">
        <v>4426</v>
      </c>
      <c r="C4956" s="101" t="s">
        <v>13390</v>
      </c>
      <c r="D4956" s="101" t="s">
        <v>143</v>
      </c>
      <c r="E4956" s="101" t="s">
        <v>1006</v>
      </c>
      <c r="F4956" s="101" t="s">
        <v>119</v>
      </c>
      <c r="G4956" s="101" t="s">
        <v>5848</v>
      </c>
    </row>
    <row r="4957" spans="1:7">
      <c r="A4957" s="100">
        <v>4956</v>
      </c>
      <c r="B4957" s="101" t="s">
        <v>9604</v>
      </c>
      <c r="C4957" s="101" t="s">
        <v>9605</v>
      </c>
      <c r="D4957" s="101" t="s">
        <v>117</v>
      </c>
      <c r="E4957" s="101" t="s">
        <v>1277</v>
      </c>
      <c r="F4957" s="101" t="s">
        <v>188</v>
      </c>
      <c r="G4957" s="101" t="s">
        <v>10956</v>
      </c>
    </row>
    <row r="4958" spans="1:7">
      <c r="A4958" s="100">
        <v>4957</v>
      </c>
      <c r="B4958" s="101" t="s">
        <v>4427</v>
      </c>
      <c r="C4958" s="101" t="s">
        <v>4428</v>
      </c>
      <c r="D4958" s="101" t="s">
        <v>139</v>
      </c>
      <c r="E4958" s="101" t="s">
        <v>227</v>
      </c>
      <c r="F4958" s="101" t="s">
        <v>119</v>
      </c>
      <c r="G4958" s="101" t="s">
        <v>5848</v>
      </c>
    </row>
    <row r="4959" spans="1:7">
      <c r="A4959" s="100">
        <v>4958</v>
      </c>
      <c r="B4959" s="101" t="s">
        <v>4429</v>
      </c>
      <c r="C4959" s="101" t="s">
        <v>4430</v>
      </c>
      <c r="D4959" s="101" t="s">
        <v>139</v>
      </c>
      <c r="E4959" s="101" t="s">
        <v>227</v>
      </c>
      <c r="F4959" s="101" t="s">
        <v>119</v>
      </c>
      <c r="G4959" s="101" t="s">
        <v>5848</v>
      </c>
    </row>
    <row r="4960" spans="1:7">
      <c r="A4960" s="100">
        <v>4959</v>
      </c>
      <c r="B4960" s="101" t="s">
        <v>9606</v>
      </c>
      <c r="C4960" s="101" t="s">
        <v>9607</v>
      </c>
      <c r="D4960" s="101" t="s">
        <v>126</v>
      </c>
      <c r="E4960" s="101" t="s">
        <v>813</v>
      </c>
      <c r="F4960" s="101" t="s">
        <v>119</v>
      </c>
      <c r="G4960" s="101" t="s">
        <v>10956</v>
      </c>
    </row>
    <row r="4961" spans="1:7">
      <c r="A4961" s="100">
        <v>4960</v>
      </c>
      <c r="B4961" s="101" t="s">
        <v>4431</v>
      </c>
      <c r="C4961" s="101" t="s">
        <v>4432</v>
      </c>
      <c r="D4961" s="101" t="s">
        <v>139</v>
      </c>
      <c r="E4961" s="101" t="s">
        <v>227</v>
      </c>
      <c r="F4961" s="101" t="s">
        <v>119</v>
      </c>
      <c r="G4961" s="101" t="s">
        <v>5848</v>
      </c>
    </row>
    <row r="4962" spans="1:7">
      <c r="A4962" s="100">
        <v>4961</v>
      </c>
      <c r="B4962" s="101" t="s">
        <v>4433</v>
      </c>
      <c r="C4962" s="101" t="s">
        <v>4434</v>
      </c>
      <c r="D4962" s="101" t="s">
        <v>139</v>
      </c>
      <c r="E4962" s="101" t="s">
        <v>227</v>
      </c>
      <c r="F4962" s="101" t="s">
        <v>119</v>
      </c>
      <c r="G4962" s="101" t="s">
        <v>5848</v>
      </c>
    </row>
    <row r="4963" spans="1:7">
      <c r="A4963" s="100">
        <v>4962</v>
      </c>
      <c r="B4963" s="101" t="s">
        <v>4435</v>
      </c>
      <c r="C4963" s="101" t="s">
        <v>4436</v>
      </c>
      <c r="D4963" s="101" t="s">
        <v>122</v>
      </c>
      <c r="E4963" s="101" t="s">
        <v>350</v>
      </c>
      <c r="F4963" s="101" t="s">
        <v>119</v>
      </c>
      <c r="G4963" s="101" t="s">
        <v>5848</v>
      </c>
    </row>
    <row r="4964" spans="1:7">
      <c r="A4964" s="100">
        <v>4963</v>
      </c>
      <c r="B4964" s="101" t="s">
        <v>4437</v>
      </c>
      <c r="C4964" s="101" t="s">
        <v>4438</v>
      </c>
      <c r="D4964" s="101" t="s">
        <v>122</v>
      </c>
      <c r="E4964" s="101" t="s">
        <v>436</v>
      </c>
      <c r="F4964" s="101" t="s">
        <v>119</v>
      </c>
      <c r="G4964" s="101" t="s">
        <v>5848</v>
      </c>
    </row>
    <row r="4965" spans="1:7">
      <c r="A4965" s="100">
        <v>4964</v>
      </c>
      <c r="B4965" s="101" t="s">
        <v>4439</v>
      </c>
      <c r="C4965" s="101" t="s">
        <v>4440</v>
      </c>
      <c r="D4965" s="101" t="s">
        <v>139</v>
      </c>
      <c r="E4965" s="101" t="s">
        <v>227</v>
      </c>
      <c r="F4965" s="101" t="s">
        <v>119</v>
      </c>
      <c r="G4965" s="101" t="s">
        <v>5848</v>
      </c>
    </row>
    <row r="4966" spans="1:7">
      <c r="A4966" s="100">
        <v>4965</v>
      </c>
      <c r="B4966" s="101" t="s">
        <v>4441</v>
      </c>
      <c r="C4966" s="101" t="s">
        <v>4442</v>
      </c>
      <c r="D4966" s="101" t="s">
        <v>139</v>
      </c>
      <c r="E4966" s="101" t="s">
        <v>227</v>
      </c>
      <c r="F4966" s="101" t="s">
        <v>119</v>
      </c>
      <c r="G4966" s="101" t="s">
        <v>5848</v>
      </c>
    </row>
    <row r="4967" spans="1:7">
      <c r="A4967" s="100">
        <v>4966</v>
      </c>
      <c r="B4967" s="101" t="s">
        <v>11633</v>
      </c>
      <c r="C4967" s="101" t="s">
        <v>11634</v>
      </c>
      <c r="D4967" s="101" t="s">
        <v>151</v>
      </c>
      <c r="E4967" s="101" t="s">
        <v>924</v>
      </c>
      <c r="F4967" s="101" t="s">
        <v>119</v>
      </c>
      <c r="G4967" s="101" t="s">
        <v>11834</v>
      </c>
    </row>
    <row r="4968" spans="1:7">
      <c r="A4968" s="100">
        <v>4967</v>
      </c>
      <c r="B4968" s="101" t="s">
        <v>4443</v>
      </c>
      <c r="C4968" s="101" t="s">
        <v>4444</v>
      </c>
      <c r="D4968" s="101" t="s">
        <v>139</v>
      </c>
      <c r="E4968" s="101" t="s">
        <v>227</v>
      </c>
      <c r="F4968" s="101" t="s">
        <v>119</v>
      </c>
      <c r="G4968" s="101" t="s">
        <v>5848</v>
      </c>
    </row>
    <row r="4969" spans="1:7">
      <c r="A4969" s="100">
        <v>4968</v>
      </c>
      <c r="B4969" s="101" t="s">
        <v>4445</v>
      </c>
      <c r="C4969" s="101" t="s">
        <v>4446</v>
      </c>
      <c r="D4969" s="101" t="s">
        <v>139</v>
      </c>
      <c r="E4969" s="101" t="s">
        <v>227</v>
      </c>
      <c r="F4969" s="101" t="s">
        <v>119</v>
      </c>
      <c r="G4969" s="101" t="s">
        <v>5848</v>
      </c>
    </row>
    <row r="4970" spans="1:7">
      <c r="A4970" s="100">
        <v>4969</v>
      </c>
      <c r="B4970" s="101" t="s">
        <v>4447</v>
      </c>
      <c r="C4970" s="101" t="s">
        <v>4448</v>
      </c>
      <c r="D4970" s="101" t="s">
        <v>139</v>
      </c>
      <c r="E4970" s="101" t="s">
        <v>227</v>
      </c>
      <c r="F4970" s="101" t="s">
        <v>119</v>
      </c>
      <c r="G4970" s="101" t="s">
        <v>5848</v>
      </c>
    </row>
    <row r="4971" spans="1:7">
      <c r="A4971" s="100">
        <v>4970</v>
      </c>
      <c r="B4971" s="101" t="s">
        <v>9608</v>
      </c>
      <c r="C4971" s="101" t="s">
        <v>9609</v>
      </c>
      <c r="D4971" s="101" t="s">
        <v>117</v>
      </c>
      <c r="E4971" s="101" t="s">
        <v>2057</v>
      </c>
      <c r="F4971" s="101" t="s">
        <v>119</v>
      </c>
      <c r="G4971" s="101" t="s">
        <v>10956</v>
      </c>
    </row>
    <row r="4972" spans="1:7">
      <c r="A4972" s="100">
        <v>4971</v>
      </c>
      <c r="B4972" s="101" t="s">
        <v>4449</v>
      </c>
      <c r="C4972" s="101" t="s">
        <v>4450</v>
      </c>
      <c r="D4972" s="101" t="s">
        <v>139</v>
      </c>
      <c r="E4972" s="101" t="s">
        <v>227</v>
      </c>
      <c r="F4972" s="101" t="s">
        <v>119</v>
      </c>
      <c r="G4972" s="101" t="s">
        <v>5848</v>
      </c>
    </row>
    <row r="4973" spans="1:7">
      <c r="A4973" s="100">
        <v>4972</v>
      </c>
      <c r="B4973" s="101" t="s">
        <v>4451</v>
      </c>
      <c r="C4973" s="101" t="s">
        <v>4452</v>
      </c>
      <c r="D4973" s="101" t="s">
        <v>122</v>
      </c>
      <c r="E4973" s="101" t="s">
        <v>436</v>
      </c>
      <c r="F4973" s="101" t="s">
        <v>119</v>
      </c>
      <c r="G4973" s="101" t="s">
        <v>5848</v>
      </c>
    </row>
    <row r="4974" spans="1:7">
      <c r="A4974" s="100">
        <v>4973</v>
      </c>
      <c r="B4974" s="101" t="s">
        <v>4453</v>
      </c>
      <c r="C4974" s="101" t="s">
        <v>4454</v>
      </c>
      <c r="D4974" s="101" t="s">
        <v>139</v>
      </c>
      <c r="E4974" s="101" t="s">
        <v>227</v>
      </c>
      <c r="F4974" s="101" t="s">
        <v>119</v>
      </c>
      <c r="G4974" s="101" t="s">
        <v>5848</v>
      </c>
    </row>
    <row r="4975" spans="1:7">
      <c r="A4975" s="100">
        <v>4974</v>
      </c>
      <c r="B4975" s="101" t="s">
        <v>4455</v>
      </c>
      <c r="C4975" s="101" t="s">
        <v>4456</v>
      </c>
      <c r="D4975" s="101" t="s">
        <v>139</v>
      </c>
      <c r="E4975" s="101" t="s">
        <v>227</v>
      </c>
      <c r="F4975" s="101" t="s">
        <v>119</v>
      </c>
      <c r="G4975" s="101" t="s">
        <v>5848</v>
      </c>
    </row>
    <row r="4976" spans="1:7">
      <c r="A4976" s="100">
        <v>4975</v>
      </c>
      <c r="B4976" s="101" t="s">
        <v>4457</v>
      </c>
      <c r="C4976" s="101" t="s">
        <v>13391</v>
      </c>
      <c r="D4976" s="101" t="s">
        <v>139</v>
      </c>
      <c r="E4976" s="101" t="s">
        <v>227</v>
      </c>
      <c r="F4976" s="101" t="s">
        <v>119</v>
      </c>
      <c r="G4976" s="101" t="s">
        <v>5848</v>
      </c>
    </row>
    <row r="4977" spans="1:7">
      <c r="A4977" s="100">
        <v>4976</v>
      </c>
      <c r="B4977" s="101" t="s">
        <v>4458</v>
      </c>
      <c r="C4977" s="101" t="s">
        <v>4459</v>
      </c>
      <c r="D4977" s="101" t="s">
        <v>139</v>
      </c>
      <c r="E4977" s="101" t="s">
        <v>439</v>
      </c>
      <c r="F4977" s="101" t="s">
        <v>119</v>
      </c>
      <c r="G4977" s="101" t="s">
        <v>5848</v>
      </c>
    </row>
    <row r="4978" spans="1:7">
      <c r="A4978" s="100">
        <v>4977</v>
      </c>
      <c r="B4978" s="101" t="s">
        <v>4460</v>
      </c>
      <c r="C4978" s="101" t="s">
        <v>4461</v>
      </c>
      <c r="D4978" s="101" t="s">
        <v>139</v>
      </c>
      <c r="E4978" s="101" t="s">
        <v>227</v>
      </c>
      <c r="F4978" s="101" t="s">
        <v>119</v>
      </c>
      <c r="G4978" s="101" t="s">
        <v>5848</v>
      </c>
    </row>
    <row r="4979" spans="1:7">
      <c r="A4979" s="100">
        <v>4978</v>
      </c>
      <c r="B4979" s="101" t="s">
        <v>4462</v>
      </c>
      <c r="C4979" s="101" t="s">
        <v>4463</v>
      </c>
      <c r="D4979" s="101" t="s">
        <v>139</v>
      </c>
      <c r="E4979" s="101" t="s">
        <v>227</v>
      </c>
      <c r="F4979" s="101" t="s">
        <v>119</v>
      </c>
      <c r="G4979" s="101" t="s">
        <v>5848</v>
      </c>
    </row>
    <row r="4980" spans="1:7">
      <c r="A4980" s="100">
        <v>4979</v>
      </c>
      <c r="B4980" s="101" t="s">
        <v>4464</v>
      </c>
      <c r="C4980" s="101" t="s">
        <v>4465</v>
      </c>
      <c r="D4980" s="101" t="s">
        <v>139</v>
      </c>
      <c r="E4980" s="101" t="s">
        <v>185</v>
      </c>
      <c r="F4980" s="101" t="s">
        <v>119</v>
      </c>
      <c r="G4980" s="101" t="s">
        <v>5848</v>
      </c>
    </row>
    <row r="4981" spans="1:7">
      <c r="A4981" s="100">
        <v>4980</v>
      </c>
      <c r="B4981" s="101" t="s">
        <v>4466</v>
      </c>
      <c r="C4981" s="101" t="s">
        <v>4467</v>
      </c>
      <c r="D4981" s="101" t="s">
        <v>139</v>
      </c>
      <c r="E4981" s="101" t="s">
        <v>227</v>
      </c>
      <c r="F4981" s="101" t="s">
        <v>119</v>
      </c>
      <c r="G4981" s="101" t="s">
        <v>5848</v>
      </c>
    </row>
    <row r="4982" spans="1:7">
      <c r="A4982" s="100">
        <v>4981</v>
      </c>
      <c r="B4982" s="101" t="s">
        <v>4468</v>
      </c>
      <c r="C4982" s="101" t="s">
        <v>13392</v>
      </c>
      <c r="D4982" s="101" t="s">
        <v>122</v>
      </c>
      <c r="E4982" s="101" t="s">
        <v>833</v>
      </c>
      <c r="F4982" s="101" t="s">
        <v>687</v>
      </c>
      <c r="G4982" s="101" t="s">
        <v>5848</v>
      </c>
    </row>
    <row r="4983" spans="1:7">
      <c r="A4983" s="100">
        <v>4982</v>
      </c>
      <c r="B4983" s="101" t="s">
        <v>11635</v>
      </c>
      <c r="C4983" s="101" t="s">
        <v>11636</v>
      </c>
      <c r="D4983" s="101" t="s">
        <v>122</v>
      </c>
      <c r="E4983" s="101" t="s">
        <v>191</v>
      </c>
      <c r="F4983" s="101" t="s">
        <v>136</v>
      </c>
      <c r="G4983" s="101" t="s">
        <v>11834</v>
      </c>
    </row>
    <row r="4984" spans="1:7">
      <c r="A4984" s="100">
        <v>4983</v>
      </c>
      <c r="B4984" s="101" t="s">
        <v>4469</v>
      </c>
      <c r="C4984" s="101" t="s">
        <v>4470</v>
      </c>
      <c r="D4984" s="101" t="s">
        <v>139</v>
      </c>
      <c r="E4984" s="101" t="s">
        <v>227</v>
      </c>
      <c r="F4984" s="101" t="s">
        <v>119</v>
      </c>
      <c r="G4984" s="101" t="s">
        <v>5848</v>
      </c>
    </row>
    <row r="4985" spans="1:7">
      <c r="A4985" s="100">
        <v>4984</v>
      </c>
      <c r="B4985" s="101" t="s">
        <v>4471</v>
      </c>
      <c r="C4985" s="101" t="s">
        <v>4472</v>
      </c>
      <c r="D4985" s="101" t="s">
        <v>139</v>
      </c>
      <c r="E4985" s="101" t="s">
        <v>227</v>
      </c>
      <c r="F4985" s="101" t="s">
        <v>119</v>
      </c>
      <c r="G4985" s="101" t="s">
        <v>5848</v>
      </c>
    </row>
    <row r="4986" spans="1:7">
      <c r="A4986" s="100">
        <v>4985</v>
      </c>
      <c r="B4986" s="101" t="s">
        <v>4473</v>
      </c>
      <c r="C4986" s="101" t="s">
        <v>4474</v>
      </c>
      <c r="D4986" s="101" t="s">
        <v>139</v>
      </c>
      <c r="E4986" s="101" t="s">
        <v>140</v>
      </c>
      <c r="F4986" s="101" t="s">
        <v>119</v>
      </c>
      <c r="G4986" s="101" t="s">
        <v>5848</v>
      </c>
    </row>
    <row r="4987" spans="1:7">
      <c r="A4987" s="100">
        <v>4986</v>
      </c>
      <c r="B4987" s="101" t="s">
        <v>4475</v>
      </c>
      <c r="C4987" s="101" t="s">
        <v>4476</v>
      </c>
      <c r="D4987" s="101" t="s">
        <v>139</v>
      </c>
      <c r="E4987" s="101" t="s">
        <v>227</v>
      </c>
      <c r="F4987" s="101" t="s">
        <v>119</v>
      </c>
      <c r="G4987" s="101" t="s">
        <v>5848</v>
      </c>
    </row>
    <row r="4988" spans="1:7">
      <c r="A4988" s="100">
        <v>4987</v>
      </c>
      <c r="B4988" s="101" t="s">
        <v>9610</v>
      </c>
      <c r="C4988" s="101" t="s">
        <v>9611</v>
      </c>
      <c r="D4988" s="101" t="s">
        <v>126</v>
      </c>
      <c r="E4988" s="101" t="s">
        <v>761</v>
      </c>
      <c r="F4988" s="101" t="s">
        <v>119</v>
      </c>
      <c r="G4988" s="101" t="s">
        <v>10956</v>
      </c>
    </row>
    <row r="4989" spans="1:7">
      <c r="A4989" s="100">
        <v>4988</v>
      </c>
      <c r="B4989" s="101" t="s">
        <v>9612</v>
      </c>
      <c r="C4989" s="101" t="s">
        <v>9613</v>
      </c>
      <c r="D4989" s="101" t="s">
        <v>126</v>
      </c>
      <c r="E4989" s="101" t="s">
        <v>761</v>
      </c>
      <c r="F4989" s="101" t="s">
        <v>119</v>
      </c>
      <c r="G4989" s="101" t="s">
        <v>10956</v>
      </c>
    </row>
    <row r="4990" spans="1:7">
      <c r="A4990" s="100">
        <v>4989</v>
      </c>
      <c r="B4990" s="101" t="s">
        <v>4477</v>
      </c>
      <c r="C4990" s="101" t="s">
        <v>4478</v>
      </c>
      <c r="D4990" s="101" t="s">
        <v>117</v>
      </c>
      <c r="E4990" s="101" t="s">
        <v>639</v>
      </c>
      <c r="F4990" s="101" t="s">
        <v>119</v>
      </c>
      <c r="G4990" s="101" t="s">
        <v>5848</v>
      </c>
    </row>
    <row r="4991" spans="1:7">
      <c r="A4991" s="100">
        <v>4990</v>
      </c>
      <c r="B4991" s="101" t="s">
        <v>13393</v>
      </c>
      <c r="C4991" s="101" t="s">
        <v>13394</v>
      </c>
      <c r="D4991" s="101" t="s">
        <v>139</v>
      </c>
      <c r="E4991" s="101" t="s">
        <v>227</v>
      </c>
      <c r="F4991" s="101" t="s">
        <v>119</v>
      </c>
      <c r="G4991" s="101" t="s">
        <v>10956</v>
      </c>
    </row>
    <row r="4992" spans="1:7">
      <c r="A4992" s="100">
        <v>4991</v>
      </c>
      <c r="B4992" s="101" t="s">
        <v>4479</v>
      </c>
      <c r="C4992" s="101" t="s">
        <v>4480</v>
      </c>
      <c r="D4992" s="101" t="s">
        <v>139</v>
      </c>
      <c r="E4992" s="101" t="s">
        <v>227</v>
      </c>
      <c r="F4992" s="101" t="s">
        <v>119</v>
      </c>
      <c r="G4992" s="101" t="s">
        <v>5848</v>
      </c>
    </row>
    <row r="4993" spans="1:7">
      <c r="A4993" s="100">
        <v>4992</v>
      </c>
      <c r="B4993" s="101" t="s">
        <v>9614</v>
      </c>
      <c r="C4993" s="101" t="s">
        <v>9615</v>
      </c>
      <c r="D4993" s="101" t="s">
        <v>117</v>
      </c>
      <c r="E4993" s="101" t="s">
        <v>448</v>
      </c>
      <c r="F4993" s="101" t="s">
        <v>119</v>
      </c>
      <c r="G4993" s="101" t="s">
        <v>10956</v>
      </c>
    </row>
    <row r="4994" spans="1:7">
      <c r="A4994" s="100">
        <v>4993</v>
      </c>
      <c r="B4994" s="101" t="s">
        <v>11637</v>
      </c>
      <c r="C4994" s="101" t="s">
        <v>11638</v>
      </c>
      <c r="D4994" s="101" t="s">
        <v>122</v>
      </c>
      <c r="E4994" s="101" t="s">
        <v>135</v>
      </c>
      <c r="F4994" s="101" t="s">
        <v>119</v>
      </c>
      <c r="G4994" s="101" t="s">
        <v>11834</v>
      </c>
    </row>
    <row r="4995" spans="1:7">
      <c r="A4995" s="100">
        <v>4994</v>
      </c>
      <c r="B4995" s="101" t="s">
        <v>9616</v>
      </c>
      <c r="C4995" s="101" t="s">
        <v>9617</v>
      </c>
      <c r="D4995" s="101" t="s">
        <v>139</v>
      </c>
      <c r="E4995" s="101" t="s">
        <v>258</v>
      </c>
      <c r="F4995" s="101" t="s">
        <v>119</v>
      </c>
      <c r="G4995" s="101" t="s">
        <v>10956</v>
      </c>
    </row>
    <row r="4996" spans="1:7">
      <c r="A4996" s="100">
        <v>4995</v>
      </c>
      <c r="B4996" s="101" t="s">
        <v>9618</v>
      </c>
      <c r="C4996" s="101" t="s">
        <v>13395</v>
      </c>
      <c r="D4996" s="101" t="s">
        <v>139</v>
      </c>
      <c r="E4996" s="101" t="s">
        <v>227</v>
      </c>
      <c r="F4996" s="101" t="s">
        <v>119</v>
      </c>
      <c r="G4996" s="101" t="s">
        <v>10956</v>
      </c>
    </row>
    <row r="4997" spans="1:7">
      <c r="A4997" s="100">
        <v>4996</v>
      </c>
      <c r="B4997" s="101" t="s">
        <v>9619</v>
      </c>
      <c r="C4997" s="101" t="s">
        <v>13396</v>
      </c>
      <c r="D4997" s="101" t="s">
        <v>117</v>
      </c>
      <c r="E4997" s="101" t="s">
        <v>367</v>
      </c>
      <c r="F4997" s="101" t="s">
        <v>119</v>
      </c>
      <c r="G4997" s="101" t="s">
        <v>10956</v>
      </c>
    </row>
    <row r="4998" spans="1:7">
      <c r="A4998" s="100">
        <v>4997</v>
      </c>
      <c r="B4998" s="101" t="s">
        <v>9620</v>
      </c>
      <c r="C4998" s="101" t="s">
        <v>9621</v>
      </c>
      <c r="D4998" s="101" t="s">
        <v>165</v>
      </c>
      <c r="E4998" s="101" t="s">
        <v>417</v>
      </c>
      <c r="F4998" s="101" t="s">
        <v>119</v>
      </c>
      <c r="G4998" s="101" t="s">
        <v>10956</v>
      </c>
    </row>
    <row r="4999" spans="1:7">
      <c r="A4999" s="100">
        <v>4998</v>
      </c>
      <c r="B4999" s="101" t="s">
        <v>9622</v>
      </c>
      <c r="C4999" s="101" t="s">
        <v>9623</v>
      </c>
      <c r="D4999" s="101" t="s">
        <v>139</v>
      </c>
      <c r="E4999" s="101" t="s">
        <v>1076</v>
      </c>
      <c r="F4999" s="101" t="s">
        <v>119</v>
      </c>
      <c r="G4999" s="101" t="s">
        <v>10956</v>
      </c>
    </row>
    <row r="5000" spans="1:7">
      <c r="A5000" s="100">
        <v>4999</v>
      </c>
      <c r="B5000" s="101" t="s">
        <v>9624</v>
      </c>
      <c r="C5000" s="101" t="s">
        <v>9625</v>
      </c>
      <c r="D5000" s="101" t="s">
        <v>165</v>
      </c>
      <c r="E5000" s="101" t="s">
        <v>5870</v>
      </c>
      <c r="F5000" s="101" t="s">
        <v>119</v>
      </c>
      <c r="G5000" s="101" t="s">
        <v>10956</v>
      </c>
    </row>
    <row r="5001" spans="1:7">
      <c r="A5001" s="100">
        <v>5000</v>
      </c>
      <c r="B5001" s="101" t="s">
        <v>13397</v>
      </c>
      <c r="C5001" s="101" t="s">
        <v>13398</v>
      </c>
      <c r="D5001" s="101" t="s">
        <v>122</v>
      </c>
      <c r="E5001" s="101" t="s">
        <v>135</v>
      </c>
      <c r="F5001" s="101" t="s">
        <v>119</v>
      </c>
      <c r="G5001" s="101" t="s">
        <v>5848</v>
      </c>
    </row>
    <row r="5002" spans="1:7">
      <c r="A5002" s="100">
        <v>5001</v>
      </c>
      <c r="B5002" s="101" t="s">
        <v>9626</v>
      </c>
      <c r="C5002" s="101" t="s">
        <v>9627</v>
      </c>
      <c r="D5002" s="101" t="s">
        <v>143</v>
      </c>
      <c r="E5002" s="101" t="s">
        <v>204</v>
      </c>
      <c r="F5002" s="101" t="s">
        <v>119</v>
      </c>
      <c r="G5002" s="101" t="s">
        <v>10956</v>
      </c>
    </row>
    <row r="5003" spans="1:7">
      <c r="A5003" s="100">
        <v>5002</v>
      </c>
      <c r="B5003" s="101" t="s">
        <v>9628</v>
      </c>
      <c r="C5003" s="101" t="s">
        <v>9629</v>
      </c>
      <c r="D5003" s="101" t="s">
        <v>165</v>
      </c>
      <c r="E5003" s="101" t="s">
        <v>417</v>
      </c>
      <c r="F5003" s="101" t="s">
        <v>238</v>
      </c>
      <c r="G5003" s="101" t="s">
        <v>10956</v>
      </c>
    </row>
    <row r="5004" spans="1:7">
      <c r="A5004" s="100">
        <v>5003</v>
      </c>
      <c r="B5004" s="101" t="s">
        <v>4481</v>
      </c>
      <c r="C5004" s="101" t="s">
        <v>13399</v>
      </c>
      <c r="D5004" s="101" t="s">
        <v>139</v>
      </c>
      <c r="E5004" s="101" t="s">
        <v>227</v>
      </c>
      <c r="F5004" s="101" t="s">
        <v>119</v>
      </c>
      <c r="G5004" s="101" t="s">
        <v>5848</v>
      </c>
    </row>
    <row r="5005" spans="1:7">
      <c r="A5005" s="100">
        <v>5004</v>
      </c>
      <c r="B5005" s="101" t="s">
        <v>9630</v>
      </c>
      <c r="C5005" s="101" t="s">
        <v>9631</v>
      </c>
      <c r="D5005" s="101" t="s">
        <v>126</v>
      </c>
      <c r="E5005" s="101" t="s">
        <v>880</v>
      </c>
      <c r="F5005" s="101" t="s">
        <v>188</v>
      </c>
      <c r="G5005" s="101" t="s">
        <v>10956</v>
      </c>
    </row>
    <row r="5006" spans="1:7">
      <c r="A5006" s="100">
        <v>5005</v>
      </c>
      <c r="B5006" s="101" t="s">
        <v>4482</v>
      </c>
      <c r="C5006" s="101" t="s">
        <v>13400</v>
      </c>
      <c r="D5006" s="101" t="s">
        <v>139</v>
      </c>
      <c r="E5006" s="101" t="s">
        <v>227</v>
      </c>
      <c r="F5006" s="101" t="s">
        <v>119</v>
      </c>
      <c r="G5006" s="101" t="s">
        <v>5848</v>
      </c>
    </row>
    <row r="5007" spans="1:7">
      <c r="A5007" s="100">
        <v>5006</v>
      </c>
      <c r="B5007" s="101" t="s">
        <v>9632</v>
      </c>
      <c r="C5007" s="101" t="s">
        <v>9633</v>
      </c>
      <c r="D5007" s="101" t="s">
        <v>117</v>
      </c>
      <c r="E5007" s="101" t="s">
        <v>2057</v>
      </c>
      <c r="F5007" s="101" t="s">
        <v>119</v>
      </c>
      <c r="G5007" s="101" t="s">
        <v>10956</v>
      </c>
    </row>
    <row r="5008" spans="1:7">
      <c r="A5008" s="100">
        <v>5007</v>
      </c>
      <c r="B5008" s="101" t="s">
        <v>13401</v>
      </c>
      <c r="C5008" s="101" t="s">
        <v>13402</v>
      </c>
      <c r="D5008" s="101" t="s">
        <v>117</v>
      </c>
      <c r="E5008" s="101" t="s">
        <v>1341</v>
      </c>
      <c r="F5008" s="101" t="s">
        <v>119</v>
      </c>
      <c r="G5008" s="101" t="s">
        <v>10956</v>
      </c>
    </row>
    <row r="5009" spans="1:7">
      <c r="A5009" s="100">
        <v>5008</v>
      </c>
      <c r="B5009" s="101" t="s">
        <v>9634</v>
      </c>
      <c r="C5009" s="101" t="s">
        <v>9635</v>
      </c>
      <c r="D5009" s="101" t="s">
        <v>165</v>
      </c>
      <c r="E5009" s="101" t="s">
        <v>417</v>
      </c>
      <c r="F5009" s="101" t="s">
        <v>136</v>
      </c>
      <c r="G5009" s="101" t="s">
        <v>10956</v>
      </c>
    </row>
    <row r="5010" spans="1:7">
      <c r="A5010" s="100">
        <v>5009</v>
      </c>
      <c r="B5010" s="101" t="s">
        <v>9636</v>
      </c>
      <c r="C5010" s="101" t="s">
        <v>9637</v>
      </c>
      <c r="D5010" s="101" t="s">
        <v>126</v>
      </c>
      <c r="E5010" s="101" t="s">
        <v>1083</v>
      </c>
      <c r="F5010" s="101" t="s">
        <v>119</v>
      </c>
      <c r="G5010" s="101" t="s">
        <v>10956</v>
      </c>
    </row>
    <row r="5011" spans="1:7">
      <c r="A5011" s="100">
        <v>5010</v>
      </c>
      <c r="B5011" s="101" t="s">
        <v>11639</v>
      </c>
      <c r="C5011" s="101" t="s">
        <v>11640</v>
      </c>
      <c r="D5011" s="101" t="s">
        <v>122</v>
      </c>
      <c r="E5011" s="101" t="s">
        <v>191</v>
      </c>
      <c r="F5011" s="101" t="s">
        <v>136</v>
      </c>
      <c r="G5011" s="101" t="s">
        <v>11834</v>
      </c>
    </row>
    <row r="5012" spans="1:7">
      <c r="A5012" s="100">
        <v>5011</v>
      </c>
      <c r="B5012" s="101" t="s">
        <v>13403</v>
      </c>
      <c r="C5012" s="101" t="s">
        <v>13404</v>
      </c>
      <c r="D5012" s="101" t="s">
        <v>126</v>
      </c>
      <c r="E5012" s="101" t="s">
        <v>1184</v>
      </c>
      <c r="F5012" s="101" t="s">
        <v>119</v>
      </c>
      <c r="G5012" s="101" t="s">
        <v>10956</v>
      </c>
    </row>
    <row r="5013" spans="1:7">
      <c r="A5013" s="100">
        <v>5012</v>
      </c>
      <c r="B5013" s="101" t="s">
        <v>9638</v>
      </c>
      <c r="C5013" s="101" t="s">
        <v>9639</v>
      </c>
      <c r="D5013" s="101" t="s">
        <v>117</v>
      </c>
      <c r="E5013" s="101" t="s">
        <v>5888</v>
      </c>
      <c r="F5013" s="101" t="s">
        <v>119</v>
      </c>
      <c r="G5013" s="101" t="s">
        <v>10956</v>
      </c>
    </row>
    <row r="5014" spans="1:7">
      <c r="A5014" s="100">
        <v>5013</v>
      </c>
      <c r="B5014" s="101" t="s">
        <v>9640</v>
      </c>
      <c r="C5014" s="101" t="s">
        <v>9641</v>
      </c>
      <c r="D5014" s="101" t="s">
        <v>139</v>
      </c>
      <c r="E5014" s="101" t="s">
        <v>227</v>
      </c>
      <c r="F5014" s="101" t="s">
        <v>119</v>
      </c>
      <c r="G5014" s="101" t="s">
        <v>10956</v>
      </c>
    </row>
    <row r="5015" spans="1:7">
      <c r="A5015" s="100">
        <v>5014</v>
      </c>
      <c r="B5015" s="101" t="s">
        <v>9642</v>
      </c>
      <c r="C5015" s="101" t="s">
        <v>9643</v>
      </c>
      <c r="D5015" s="101" t="s">
        <v>139</v>
      </c>
      <c r="E5015" s="101" t="s">
        <v>227</v>
      </c>
      <c r="F5015" s="101" t="s">
        <v>119</v>
      </c>
      <c r="G5015" s="101" t="s">
        <v>10956</v>
      </c>
    </row>
    <row r="5016" spans="1:7">
      <c r="A5016" s="100">
        <v>5015</v>
      </c>
      <c r="B5016" s="101" t="s">
        <v>9644</v>
      </c>
      <c r="C5016" s="101" t="s">
        <v>9645</v>
      </c>
      <c r="D5016" s="101" t="s">
        <v>139</v>
      </c>
      <c r="E5016" s="101" t="s">
        <v>273</v>
      </c>
      <c r="F5016" s="101" t="s">
        <v>119</v>
      </c>
      <c r="G5016" s="101" t="s">
        <v>10956</v>
      </c>
    </row>
    <row r="5017" spans="1:7">
      <c r="A5017" s="100">
        <v>5016</v>
      </c>
      <c r="B5017" s="101" t="s">
        <v>9646</v>
      </c>
      <c r="C5017" s="101" t="s">
        <v>13405</v>
      </c>
      <c r="D5017" s="101" t="s">
        <v>139</v>
      </c>
      <c r="E5017" s="101" t="s">
        <v>227</v>
      </c>
      <c r="F5017" s="101" t="s">
        <v>119</v>
      </c>
      <c r="G5017" s="101" t="s">
        <v>10956</v>
      </c>
    </row>
    <row r="5018" spans="1:7">
      <c r="A5018" s="100">
        <v>5017</v>
      </c>
      <c r="B5018" s="101" t="s">
        <v>13406</v>
      </c>
      <c r="C5018" s="101" t="s">
        <v>13407</v>
      </c>
      <c r="D5018" s="101" t="s">
        <v>122</v>
      </c>
      <c r="E5018" s="101" t="s">
        <v>436</v>
      </c>
      <c r="F5018" s="101" t="s">
        <v>119</v>
      </c>
      <c r="G5018" s="101" t="s">
        <v>5848</v>
      </c>
    </row>
    <row r="5019" spans="1:7">
      <c r="A5019" s="100">
        <v>5018</v>
      </c>
      <c r="B5019" s="101" t="s">
        <v>9647</v>
      </c>
      <c r="C5019" s="101" t="s">
        <v>9648</v>
      </c>
      <c r="D5019" s="101" t="s">
        <v>117</v>
      </c>
      <c r="E5019" s="101" t="s">
        <v>1341</v>
      </c>
      <c r="F5019" s="101" t="s">
        <v>119</v>
      </c>
      <c r="G5019" s="101" t="s">
        <v>10956</v>
      </c>
    </row>
    <row r="5020" spans="1:7">
      <c r="A5020" s="100">
        <v>5019</v>
      </c>
      <c r="B5020" s="101" t="s">
        <v>9649</v>
      </c>
      <c r="C5020" s="101" t="s">
        <v>9650</v>
      </c>
      <c r="D5020" s="101" t="s">
        <v>117</v>
      </c>
      <c r="E5020" s="101" t="s">
        <v>6722</v>
      </c>
      <c r="F5020" s="101" t="s">
        <v>119</v>
      </c>
      <c r="G5020" s="101" t="s">
        <v>10956</v>
      </c>
    </row>
    <row r="5021" spans="1:7">
      <c r="A5021" s="100">
        <v>5020</v>
      </c>
      <c r="B5021" s="101" t="s">
        <v>9651</v>
      </c>
      <c r="C5021" s="101" t="s">
        <v>9652</v>
      </c>
      <c r="D5021" s="101" t="s">
        <v>151</v>
      </c>
      <c r="E5021" s="101" t="s">
        <v>2497</v>
      </c>
      <c r="F5021" s="101" t="s">
        <v>136</v>
      </c>
      <c r="G5021" s="101" t="s">
        <v>10956</v>
      </c>
    </row>
    <row r="5022" spans="1:7">
      <c r="A5022" s="100">
        <v>5021</v>
      </c>
      <c r="B5022" s="101" t="s">
        <v>9653</v>
      </c>
      <c r="C5022" s="101" t="s">
        <v>9654</v>
      </c>
      <c r="D5022" s="101" t="s">
        <v>139</v>
      </c>
      <c r="E5022" s="101" t="s">
        <v>227</v>
      </c>
      <c r="F5022" s="101" t="s">
        <v>119</v>
      </c>
      <c r="G5022" s="101" t="s">
        <v>10956</v>
      </c>
    </row>
    <row r="5023" spans="1:7">
      <c r="A5023" s="100">
        <v>5022</v>
      </c>
      <c r="B5023" s="101" t="s">
        <v>4483</v>
      </c>
      <c r="C5023" s="101" t="s">
        <v>4484</v>
      </c>
      <c r="D5023" s="101" t="s">
        <v>117</v>
      </c>
      <c r="E5023" s="101" t="s">
        <v>1181</v>
      </c>
      <c r="F5023" s="101" t="s">
        <v>119</v>
      </c>
      <c r="G5023" s="101" t="s">
        <v>5848</v>
      </c>
    </row>
    <row r="5024" spans="1:7">
      <c r="A5024" s="100">
        <v>5023</v>
      </c>
      <c r="B5024" s="101" t="s">
        <v>9655</v>
      </c>
      <c r="C5024" s="101" t="s">
        <v>9656</v>
      </c>
      <c r="D5024" s="101" t="s">
        <v>151</v>
      </c>
      <c r="E5024" s="101" t="s">
        <v>371</v>
      </c>
      <c r="F5024" s="101" t="s">
        <v>119</v>
      </c>
      <c r="G5024" s="101" t="s">
        <v>10956</v>
      </c>
    </row>
    <row r="5025" spans="1:7">
      <c r="A5025" s="100">
        <v>5024</v>
      </c>
      <c r="B5025" s="101" t="s">
        <v>13408</v>
      </c>
      <c r="C5025" s="101" t="s">
        <v>13409</v>
      </c>
      <c r="D5025" s="101" t="s">
        <v>126</v>
      </c>
      <c r="E5025" s="101" t="s">
        <v>159</v>
      </c>
      <c r="F5025" s="101" t="s">
        <v>119</v>
      </c>
      <c r="G5025" s="101" t="s">
        <v>5848</v>
      </c>
    </row>
    <row r="5026" spans="1:7">
      <c r="A5026" s="100">
        <v>5025</v>
      </c>
      <c r="B5026" s="101" t="s">
        <v>9657</v>
      </c>
      <c r="C5026" s="101" t="s">
        <v>9658</v>
      </c>
      <c r="D5026" s="101" t="s">
        <v>117</v>
      </c>
      <c r="E5026" s="101" t="s">
        <v>2057</v>
      </c>
      <c r="F5026" s="101" t="s">
        <v>119</v>
      </c>
      <c r="G5026" s="101" t="s">
        <v>10956</v>
      </c>
    </row>
    <row r="5027" spans="1:7">
      <c r="A5027" s="100">
        <v>5026</v>
      </c>
      <c r="B5027" s="101" t="s">
        <v>4485</v>
      </c>
      <c r="C5027" s="101" t="s">
        <v>4486</v>
      </c>
      <c r="D5027" s="101" t="s">
        <v>117</v>
      </c>
      <c r="E5027" s="101" t="s">
        <v>398</v>
      </c>
      <c r="F5027" s="101" t="s">
        <v>188</v>
      </c>
      <c r="G5027" s="101" t="s">
        <v>5848</v>
      </c>
    </row>
    <row r="5028" spans="1:7">
      <c r="A5028" s="100">
        <v>5027</v>
      </c>
      <c r="B5028" s="101" t="s">
        <v>4487</v>
      </c>
      <c r="C5028" s="101" t="s">
        <v>4488</v>
      </c>
      <c r="D5028" s="101" t="s">
        <v>126</v>
      </c>
      <c r="E5028" s="101" t="s">
        <v>130</v>
      </c>
      <c r="F5028" s="101" t="s">
        <v>119</v>
      </c>
      <c r="G5028" s="101" t="s">
        <v>5848</v>
      </c>
    </row>
    <row r="5029" spans="1:7">
      <c r="A5029" s="100">
        <v>5028</v>
      </c>
      <c r="B5029" s="101" t="s">
        <v>4489</v>
      </c>
      <c r="C5029" s="101" t="s">
        <v>4490</v>
      </c>
      <c r="D5029" s="101" t="s">
        <v>126</v>
      </c>
      <c r="E5029" s="101" t="s">
        <v>813</v>
      </c>
      <c r="F5029" s="101" t="s">
        <v>119</v>
      </c>
      <c r="G5029" s="101" t="s">
        <v>5848</v>
      </c>
    </row>
    <row r="5030" spans="1:7">
      <c r="A5030" s="100">
        <v>5029</v>
      </c>
      <c r="B5030" s="101" t="s">
        <v>4491</v>
      </c>
      <c r="C5030" s="101" t="s">
        <v>4492</v>
      </c>
      <c r="D5030" s="101" t="s">
        <v>126</v>
      </c>
      <c r="E5030" s="101" t="s">
        <v>1350</v>
      </c>
      <c r="F5030" s="101" t="s">
        <v>119</v>
      </c>
      <c r="G5030" s="101" t="s">
        <v>5848</v>
      </c>
    </row>
    <row r="5031" spans="1:7">
      <c r="A5031" s="100">
        <v>5030</v>
      </c>
      <c r="B5031" s="101" t="s">
        <v>9659</v>
      </c>
      <c r="C5031" s="101" t="s">
        <v>9660</v>
      </c>
      <c r="D5031" s="101" t="s">
        <v>126</v>
      </c>
      <c r="E5031" s="101" t="s">
        <v>481</v>
      </c>
      <c r="F5031" s="101" t="s">
        <v>881</v>
      </c>
      <c r="G5031" s="101" t="s">
        <v>10956</v>
      </c>
    </row>
    <row r="5032" spans="1:7">
      <c r="A5032" s="100">
        <v>5031</v>
      </c>
      <c r="B5032" s="101" t="s">
        <v>9661</v>
      </c>
      <c r="C5032" s="101" t="s">
        <v>9662</v>
      </c>
      <c r="D5032" s="101" t="s">
        <v>117</v>
      </c>
      <c r="E5032" s="101" t="s">
        <v>1341</v>
      </c>
      <c r="F5032" s="101" t="s">
        <v>119</v>
      </c>
      <c r="G5032" s="101" t="s">
        <v>10956</v>
      </c>
    </row>
    <row r="5033" spans="1:7">
      <c r="A5033" s="100">
        <v>5032</v>
      </c>
      <c r="B5033" s="101" t="s">
        <v>11641</v>
      </c>
      <c r="C5033" s="101" t="s">
        <v>11642</v>
      </c>
      <c r="D5033" s="101" t="s">
        <v>117</v>
      </c>
      <c r="E5033" s="101" t="s">
        <v>118</v>
      </c>
      <c r="F5033" s="101" t="s">
        <v>119</v>
      </c>
      <c r="G5033" s="101" t="s">
        <v>11834</v>
      </c>
    </row>
    <row r="5034" spans="1:7">
      <c r="A5034" s="100">
        <v>5033</v>
      </c>
      <c r="B5034" s="101" t="s">
        <v>4493</v>
      </c>
      <c r="C5034" s="101" t="s">
        <v>4494</v>
      </c>
      <c r="D5034" s="101" t="s">
        <v>151</v>
      </c>
      <c r="E5034" s="101" t="s">
        <v>706</v>
      </c>
      <c r="F5034" s="101" t="s">
        <v>119</v>
      </c>
      <c r="G5034" s="101" t="s">
        <v>5848</v>
      </c>
    </row>
    <row r="5035" spans="1:7">
      <c r="A5035" s="100">
        <v>5034</v>
      </c>
      <c r="B5035" s="101" t="s">
        <v>4495</v>
      </c>
      <c r="C5035" s="101" t="s">
        <v>4496</v>
      </c>
      <c r="D5035" s="101" t="s">
        <v>151</v>
      </c>
      <c r="E5035" s="101" t="s">
        <v>3314</v>
      </c>
      <c r="F5035" s="101" t="s">
        <v>119</v>
      </c>
      <c r="G5035" s="101" t="s">
        <v>5848</v>
      </c>
    </row>
    <row r="5036" spans="1:7">
      <c r="A5036" s="100">
        <v>5035</v>
      </c>
      <c r="B5036" s="101" t="s">
        <v>9663</v>
      </c>
      <c r="C5036" s="101" t="s">
        <v>9664</v>
      </c>
      <c r="D5036" s="101" t="s">
        <v>126</v>
      </c>
      <c r="E5036" s="101" t="s">
        <v>813</v>
      </c>
      <c r="F5036" s="101" t="s">
        <v>119</v>
      </c>
      <c r="G5036" s="101" t="s">
        <v>10956</v>
      </c>
    </row>
    <row r="5037" spans="1:7">
      <c r="A5037" s="100">
        <v>5036</v>
      </c>
      <c r="B5037" s="101" t="s">
        <v>9665</v>
      </c>
      <c r="C5037" s="101" t="s">
        <v>9666</v>
      </c>
      <c r="D5037" s="101" t="s">
        <v>122</v>
      </c>
      <c r="E5037" s="101" t="s">
        <v>135</v>
      </c>
      <c r="F5037" s="101" t="s">
        <v>119</v>
      </c>
      <c r="G5037" s="101" t="s">
        <v>10956</v>
      </c>
    </row>
    <row r="5038" spans="1:7">
      <c r="A5038" s="100">
        <v>5037</v>
      </c>
      <c r="B5038" s="101" t="s">
        <v>9667</v>
      </c>
      <c r="C5038" s="101" t="s">
        <v>9668</v>
      </c>
      <c r="D5038" s="101" t="s">
        <v>139</v>
      </c>
      <c r="E5038" s="101" t="s">
        <v>156</v>
      </c>
      <c r="F5038" s="101" t="s">
        <v>288</v>
      </c>
      <c r="G5038" s="101" t="s">
        <v>10956</v>
      </c>
    </row>
    <row r="5039" spans="1:7">
      <c r="A5039" s="100">
        <v>5038</v>
      </c>
      <c r="B5039" s="101" t="s">
        <v>9669</v>
      </c>
      <c r="C5039" s="101" t="s">
        <v>9670</v>
      </c>
      <c r="D5039" s="101" t="s">
        <v>1001</v>
      </c>
      <c r="E5039" s="101" t="s">
        <v>1001</v>
      </c>
      <c r="F5039" s="101" t="s">
        <v>119</v>
      </c>
      <c r="G5039" s="101" t="s">
        <v>10956</v>
      </c>
    </row>
    <row r="5040" spans="1:7">
      <c r="A5040" s="100">
        <v>5039</v>
      </c>
      <c r="B5040" s="101" t="s">
        <v>11643</v>
      </c>
      <c r="C5040" s="101" t="s">
        <v>13410</v>
      </c>
      <c r="D5040" s="101" t="s">
        <v>139</v>
      </c>
      <c r="E5040" s="101" t="s">
        <v>439</v>
      </c>
      <c r="F5040" s="101" t="s">
        <v>119</v>
      </c>
      <c r="G5040" s="101" t="s">
        <v>11834</v>
      </c>
    </row>
    <row r="5041" spans="1:7">
      <c r="A5041" s="100">
        <v>5040</v>
      </c>
      <c r="B5041" s="101" t="s">
        <v>4497</v>
      </c>
      <c r="C5041" s="101" t="s">
        <v>4498</v>
      </c>
      <c r="D5041" s="101" t="s">
        <v>139</v>
      </c>
      <c r="E5041" s="101" t="s">
        <v>211</v>
      </c>
      <c r="F5041" s="101" t="s">
        <v>119</v>
      </c>
      <c r="G5041" s="101" t="s">
        <v>5848</v>
      </c>
    </row>
    <row r="5042" spans="1:7">
      <c r="A5042" s="100">
        <v>5041</v>
      </c>
      <c r="B5042" s="101" t="s">
        <v>9671</v>
      </c>
      <c r="C5042" s="101" t="s">
        <v>9672</v>
      </c>
      <c r="D5042" s="101" t="s">
        <v>117</v>
      </c>
      <c r="E5042" s="101" t="s">
        <v>719</v>
      </c>
      <c r="F5042" s="101" t="s">
        <v>119</v>
      </c>
      <c r="G5042" s="101" t="s">
        <v>10956</v>
      </c>
    </row>
    <row r="5043" spans="1:7">
      <c r="A5043" s="100">
        <v>5042</v>
      </c>
      <c r="B5043" s="101" t="s">
        <v>4499</v>
      </c>
      <c r="C5043" s="101" t="s">
        <v>4500</v>
      </c>
      <c r="D5043" s="101" t="s">
        <v>117</v>
      </c>
      <c r="E5043" s="101" t="s">
        <v>2355</v>
      </c>
      <c r="F5043" s="101" t="s">
        <v>119</v>
      </c>
      <c r="G5043" s="101" t="s">
        <v>5848</v>
      </c>
    </row>
    <row r="5044" spans="1:7">
      <c r="A5044" s="100">
        <v>5043</v>
      </c>
      <c r="B5044" s="101" t="s">
        <v>4501</v>
      </c>
      <c r="C5044" s="101" t="s">
        <v>4502</v>
      </c>
      <c r="D5044" s="101" t="s">
        <v>126</v>
      </c>
      <c r="E5044" s="101" t="s">
        <v>159</v>
      </c>
      <c r="F5044" s="101" t="s">
        <v>136</v>
      </c>
      <c r="G5044" s="101" t="s">
        <v>5848</v>
      </c>
    </row>
    <row r="5045" spans="1:7">
      <c r="A5045" s="100">
        <v>5044</v>
      </c>
      <c r="B5045" s="101" t="s">
        <v>4503</v>
      </c>
      <c r="C5045" s="101" t="s">
        <v>13411</v>
      </c>
      <c r="D5045" s="101" t="s">
        <v>143</v>
      </c>
      <c r="E5045" s="101" t="s">
        <v>144</v>
      </c>
      <c r="F5045" s="101" t="s">
        <v>119</v>
      </c>
      <c r="G5045" s="101" t="s">
        <v>5848</v>
      </c>
    </row>
    <row r="5046" spans="1:7">
      <c r="A5046" s="100">
        <v>5045</v>
      </c>
      <c r="B5046" s="101" t="s">
        <v>9673</v>
      </c>
      <c r="C5046" s="101" t="s">
        <v>9674</v>
      </c>
      <c r="D5046" s="101" t="s">
        <v>139</v>
      </c>
      <c r="E5046" s="101" t="s">
        <v>943</v>
      </c>
      <c r="F5046" s="101" t="s">
        <v>119</v>
      </c>
      <c r="G5046" s="101" t="s">
        <v>10956</v>
      </c>
    </row>
    <row r="5047" spans="1:7">
      <c r="A5047" s="100">
        <v>5046</v>
      </c>
      <c r="B5047" s="101" t="s">
        <v>9675</v>
      </c>
      <c r="C5047" s="101" t="s">
        <v>9676</v>
      </c>
      <c r="D5047" s="101" t="s">
        <v>117</v>
      </c>
      <c r="E5047" s="101" t="s">
        <v>3337</v>
      </c>
      <c r="F5047" s="101" t="s">
        <v>119</v>
      </c>
      <c r="G5047" s="101" t="s">
        <v>10956</v>
      </c>
    </row>
    <row r="5048" spans="1:7">
      <c r="A5048" s="100">
        <v>5047</v>
      </c>
      <c r="B5048" s="101" t="s">
        <v>13412</v>
      </c>
      <c r="C5048" s="101" t="s">
        <v>13413</v>
      </c>
      <c r="D5048" s="101" t="s">
        <v>139</v>
      </c>
      <c r="E5048" s="101" t="s">
        <v>227</v>
      </c>
      <c r="F5048" s="101" t="s">
        <v>119</v>
      </c>
      <c r="G5048" s="101" t="s">
        <v>5848</v>
      </c>
    </row>
    <row r="5049" spans="1:7">
      <c r="A5049" s="100">
        <v>5048</v>
      </c>
      <c r="B5049" s="101" t="s">
        <v>4504</v>
      </c>
      <c r="C5049" s="101" t="s">
        <v>4505</v>
      </c>
      <c r="D5049" s="101" t="s">
        <v>143</v>
      </c>
      <c r="E5049" s="101" t="s">
        <v>433</v>
      </c>
      <c r="F5049" s="101" t="s">
        <v>119</v>
      </c>
      <c r="G5049" s="101" t="s">
        <v>5848</v>
      </c>
    </row>
    <row r="5050" spans="1:7">
      <c r="A5050" s="100">
        <v>5049</v>
      </c>
      <c r="B5050" s="101" t="s">
        <v>9677</v>
      </c>
      <c r="C5050" s="101" t="s">
        <v>9678</v>
      </c>
      <c r="D5050" s="101" t="s">
        <v>139</v>
      </c>
      <c r="E5050" s="101" t="s">
        <v>996</v>
      </c>
      <c r="F5050" s="101" t="s">
        <v>119</v>
      </c>
      <c r="G5050" s="101" t="s">
        <v>10956</v>
      </c>
    </row>
    <row r="5051" spans="1:7">
      <c r="A5051" s="100">
        <v>5050</v>
      </c>
      <c r="B5051" s="101" t="s">
        <v>9679</v>
      </c>
      <c r="C5051" s="101" t="s">
        <v>9680</v>
      </c>
      <c r="D5051" s="101" t="s">
        <v>139</v>
      </c>
      <c r="E5051" s="101" t="s">
        <v>1020</v>
      </c>
      <c r="F5051" s="101" t="s">
        <v>119</v>
      </c>
      <c r="G5051" s="101" t="s">
        <v>10956</v>
      </c>
    </row>
    <row r="5052" spans="1:7">
      <c r="A5052" s="100">
        <v>5051</v>
      </c>
      <c r="B5052" s="101" t="s">
        <v>4506</v>
      </c>
      <c r="C5052" s="101" t="s">
        <v>13414</v>
      </c>
      <c r="D5052" s="101" t="s">
        <v>139</v>
      </c>
      <c r="E5052" s="101" t="s">
        <v>316</v>
      </c>
      <c r="F5052" s="101" t="s">
        <v>579</v>
      </c>
      <c r="G5052" s="101" t="s">
        <v>5848</v>
      </c>
    </row>
    <row r="5053" spans="1:7">
      <c r="A5053" s="100">
        <v>5052</v>
      </c>
      <c r="B5053" s="101" t="s">
        <v>11644</v>
      </c>
      <c r="C5053" s="101" t="s">
        <v>11645</v>
      </c>
      <c r="D5053" s="101" t="s">
        <v>122</v>
      </c>
      <c r="E5053" s="101" t="s">
        <v>175</v>
      </c>
      <c r="F5053" s="101" t="s">
        <v>136</v>
      </c>
      <c r="G5053" s="101" t="s">
        <v>11834</v>
      </c>
    </row>
    <row r="5054" spans="1:7">
      <c r="A5054" s="100">
        <v>5053</v>
      </c>
      <c r="B5054" s="101" t="s">
        <v>4507</v>
      </c>
      <c r="C5054" s="101" t="s">
        <v>4508</v>
      </c>
      <c r="D5054" s="101" t="s">
        <v>126</v>
      </c>
      <c r="E5054" s="101" t="s">
        <v>1139</v>
      </c>
      <c r="F5054" s="101" t="s">
        <v>399</v>
      </c>
      <c r="G5054" s="101" t="s">
        <v>5848</v>
      </c>
    </row>
    <row r="5055" spans="1:7">
      <c r="A5055" s="100">
        <v>5054</v>
      </c>
      <c r="B5055" s="101" t="s">
        <v>4509</v>
      </c>
      <c r="C5055" s="101" t="s">
        <v>4510</v>
      </c>
      <c r="D5055" s="101" t="s">
        <v>139</v>
      </c>
      <c r="E5055" s="101" t="s">
        <v>273</v>
      </c>
      <c r="F5055" s="101" t="s">
        <v>119</v>
      </c>
      <c r="G5055" s="101" t="s">
        <v>5848</v>
      </c>
    </row>
    <row r="5056" spans="1:7">
      <c r="A5056" s="100">
        <v>5055</v>
      </c>
      <c r="B5056" s="101" t="s">
        <v>4511</v>
      </c>
      <c r="C5056" s="101" t="s">
        <v>4512</v>
      </c>
      <c r="D5056" s="101" t="s">
        <v>139</v>
      </c>
      <c r="E5056" s="101" t="s">
        <v>227</v>
      </c>
      <c r="F5056" s="101" t="s">
        <v>119</v>
      </c>
      <c r="G5056" s="101" t="s">
        <v>5848</v>
      </c>
    </row>
    <row r="5057" spans="1:7">
      <c r="A5057" s="100">
        <v>5056</v>
      </c>
      <c r="B5057" s="101" t="s">
        <v>11646</v>
      </c>
      <c r="C5057" s="101" t="s">
        <v>11647</v>
      </c>
      <c r="D5057" s="101" t="s">
        <v>139</v>
      </c>
      <c r="E5057" s="101" t="s">
        <v>273</v>
      </c>
      <c r="F5057" s="101" t="s">
        <v>119</v>
      </c>
      <c r="G5057" s="101" t="s">
        <v>11834</v>
      </c>
    </row>
    <row r="5058" spans="1:7">
      <c r="A5058" s="100">
        <v>5057</v>
      </c>
      <c r="B5058" s="101" t="s">
        <v>4513</v>
      </c>
      <c r="C5058" s="101" t="s">
        <v>4514</v>
      </c>
      <c r="D5058" s="101" t="s">
        <v>117</v>
      </c>
      <c r="E5058" s="101" t="s">
        <v>398</v>
      </c>
      <c r="F5058" s="101" t="s">
        <v>136</v>
      </c>
      <c r="G5058" s="101" t="s">
        <v>5848</v>
      </c>
    </row>
    <row r="5059" spans="1:7">
      <c r="A5059" s="100">
        <v>5058</v>
      </c>
      <c r="B5059" s="101" t="s">
        <v>9681</v>
      </c>
      <c r="C5059" s="101" t="s">
        <v>9682</v>
      </c>
      <c r="D5059" s="101" t="s">
        <v>126</v>
      </c>
      <c r="E5059" s="101" t="s">
        <v>130</v>
      </c>
      <c r="F5059" s="101" t="s">
        <v>119</v>
      </c>
      <c r="G5059" s="101" t="s">
        <v>10956</v>
      </c>
    </row>
    <row r="5060" spans="1:7">
      <c r="A5060" s="100">
        <v>5059</v>
      </c>
      <c r="B5060" s="101" t="s">
        <v>9683</v>
      </c>
      <c r="C5060" s="101" t="s">
        <v>9684</v>
      </c>
      <c r="D5060" s="101" t="s">
        <v>139</v>
      </c>
      <c r="E5060" s="101" t="s">
        <v>1020</v>
      </c>
      <c r="F5060" s="101" t="s">
        <v>119</v>
      </c>
      <c r="G5060" s="101" t="s">
        <v>10956</v>
      </c>
    </row>
    <row r="5061" spans="1:7">
      <c r="A5061" s="100">
        <v>5060</v>
      </c>
      <c r="B5061" s="101" t="s">
        <v>9685</v>
      </c>
      <c r="C5061" s="101" t="s">
        <v>9686</v>
      </c>
      <c r="D5061" s="101" t="s">
        <v>151</v>
      </c>
      <c r="E5061" s="101" t="s">
        <v>924</v>
      </c>
      <c r="F5061" s="101" t="s">
        <v>119</v>
      </c>
      <c r="G5061" s="101" t="s">
        <v>10956</v>
      </c>
    </row>
    <row r="5062" spans="1:7">
      <c r="A5062" s="100">
        <v>5061</v>
      </c>
      <c r="B5062" s="101" t="s">
        <v>4515</v>
      </c>
      <c r="C5062" s="101" t="s">
        <v>4516</v>
      </c>
      <c r="D5062" s="101" t="s">
        <v>126</v>
      </c>
      <c r="E5062" s="101" t="s">
        <v>1036</v>
      </c>
      <c r="F5062" s="101" t="s">
        <v>119</v>
      </c>
      <c r="G5062" s="101" t="s">
        <v>5848</v>
      </c>
    </row>
    <row r="5063" spans="1:7">
      <c r="A5063" s="100">
        <v>5062</v>
      </c>
      <c r="B5063" s="101" t="s">
        <v>9687</v>
      </c>
      <c r="C5063" s="101" t="s">
        <v>9688</v>
      </c>
      <c r="D5063" s="101" t="s">
        <v>126</v>
      </c>
      <c r="E5063" s="101" t="s">
        <v>305</v>
      </c>
      <c r="F5063" s="101" t="s">
        <v>119</v>
      </c>
      <c r="G5063" s="101" t="s">
        <v>10956</v>
      </c>
    </row>
    <row r="5064" spans="1:7">
      <c r="A5064" s="100">
        <v>5063</v>
      </c>
      <c r="B5064" s="101" t="s">
        <v>9689</v>
      </c>
      <c r="C5064" s="101" t="s">
        <v>9690</v>
      </c>
      <c r="D5064" s="101" t="s">
        <v>117</v>
      </c>
      <c r="E5064" s="101" t="s">
        <v>1341</v>
      </c>
      <c r="F5064" s="101" t="s">
        <v>188</v>
      </c>
      <c r="G5064" s="101" t="s">
        <v>10956</v>
      </c>
    </row>
    <row r="5065" spans="1:7">
      <c r="A5065" s="100">
        <v>5064</v>
      </c>
      <c r="B5065" s="101" t="s">
        <v>9691</v>
      </c>
      <c r="C5065" s="101" t="s">
        <v>9692</v>
      </c>
      <c r="D5065" s="101" t="s">
        <v>151</v>
      </c>
      <c r="E5065" s="101" t="s">
        <v>2500</v>
      </c>
      <c r="F5065" s="101" t="s">
        <v>119</v>
      </c>
      <c r="G5065" s="101" t="s">
        <v>10956</v>
      </c>
    </row>
    <row r="5066" spans="1:7">
      <c r="A5066" s="100">
        <v>5065</v>
      </c>
      <c r="B5066" s="101" t="s">
        <v>4517</v>
      </c>
      <c r="C5066" s="101" t="s">
        <v>4518</v>
      </c>
      <c r="D5066" s="101" t="s">
        <v>139</v>
      </c>
      <c r="E5066" s="101" t="s">
        <v>185</v>
      </c>
      <c r="F5066" s="101" t="s">
        <v>119</v>
      </c>
      <c r="G5066" s="101" t="s">
        <v>5848</v>
      </c>
    </row>
    <row r="5067" spans="1:7">
      <c r="A5067" s="100">
        <v>5066</v>
      </c>
      <c r="B5067" s="101" t="s">
        <v>13415</v>
      </c>
      <c r="C5067" s="101" t="s">
        <v>13416</v>
      </c>
      <c r="D5067" s="101" t="s">
        <v>117</v>
      </c>
      <c r="E5067" s="101" t="s">
        <v>499</v>
      </c>
      <c r="F5067" s="101" t="s">
        <v>188</v>
      </c>
      <c r="G5067" s="101" t="s">
        <v>10956</v>
      </c>
    </row>
    <row r="5068" spans="1:7">
      <c r="A5068" s="100">
        <v>5067</v>
      </c>
      <c r="B5068" s="101" t="s">
        <v>4519</v>
      </c>
      <c r="C5068" s="101" t="s">
        <v>4520</v>
      </c>
      <c r="D5068" s="101" t="s">
        <v>122</v>
      </c>
      <c r="E5068" s="101" t="s">
        <v>135</v>
      </c>
      <c r="F5068" s="101" t="s">
        <v>119</v>
      </c>
      <c r="G5068" s="101" t="s">
        <v>5848</v>
      </c>
    </row>
    <row r="5069" spans="1:7">
      <c r="A5069" s="100">
        <v>5068</v>
      </c>
      <c r="B5069" s="101" t="s">
        <v>9693</v>
      </c>
      <c r="C5069" s="101" t="s">
        <v>9694</v>
      </c>
      <c r="D5069" s="101" t="s">
        <v>117</v>
      </c>
      <c r="E5069" s="101" t="s">
        <v>523</v>
      </c>
      <c r="F5069" s="101" t="s">
        <v>881</v>
      </c>
      <c r="G5069" s="101" t="s">
        <v>10956</v>
      </c>
    </row>
    <row r="5070" spans="1:7">
      <c r="A5070" s="100">
        <v>5069</v>
      </c>
      <c r="B5070" s="101" t="s">
        <v>9695</v>
      </c>
      <c r="C5070" s="101" t="s">
        <v>9696</v>
      </c>
      <c r="D5070" s="101" t="s">
        <v>165</v>
      </c>
      <c r="E5070" s="101" t="s">
        <v>285</v>
      </c>
      <c r="F5070" s="101" t="s">
        <v>119</v>
      </c>
      <c r="G5070" s="101" t="s">
        <v>10956</v>
      </c>
    </row>
    <row r="5071" spans="1:7">
      <c r="A5071" s="100">
        <v>5070</v>
      </c>
      <c r="B5071" s="101" t="s">
        <v>9697</v>
      </c>
      <c r="C5071" s="101" t="s">
        <v>9698</v>
      </c>
      <c r="D5071" s="101" t="s">
        <v>151</v>
      </c>
      <c r="E5071" s="101" t="s">
        <v>208</v>
      </c>
      <c r="F5071" s="101" t="s">
        <v>119</v>
      </c>
      <c r="G5071" s="101" t="s">
        <v>10956</v>
      </c>
    </row>
    <row r="5072" spans="1:7">
      <c r="A5072" s="100">
        <v>5071</v>
      </c>
      <c r="B5072" s="101" t="s">
        <v>9699</v>
      </c>
      <c r="C5072" s="101" t="s">
        <v>9700</v>
      </c>
      <c r="D5072" s="101" t="s">
        <v>139</v>
      </c>
      <c r="E5072" s="101" t="s">
        <v>211</v>
      </c>
      <c r="F5072" s="101" t="s">
        <v>119</v>
      </c>
      <c r="G5072" s="101" t="s">
        <v>10956</v>
      </c>
    </row>
    <row r="5073" spans="1:7">
      <c r="A5073" s="100">
        <v>5072</v>
      </c>
      <c r="B5073" s="101" t="s">
        <v>4521</v>
      </c>
      <c r="C5073" s="101" t="s">
        <v>4522</v>
      </c>
      <c r="D5073" s="101" t="s">
        <v>126</v>
      </c>
      <c r="E5073" s="101" t="s">
        <v>880</v>
      </c>
      <c r="F5073" s="101" t="s">
        <v>119</v>
      </c>
      <c r="G5073" s="101" t="s">
        <v>5848</v>
      </c>
    </row>
    <row r="5074" spans="1:7">
      <c r="A5074" s="100">
        <v>5073</v>
      </c>
      <c r="B5074" s="101" t="s">
        <v>4523</v>
      </c>
      <c r="C5074" s="101" t="s">
        <v>4524</v>
      </c>
      <c r="D5074" s="101" t="s">
        <v>139</v>
      </c>
      <c r="E5074" s="101" t="s">
        <v>156</v>
      </c>
      <c r="F5074" s="101" t="s">
        <v>119</v>
      </c>
      <c r="G5074" s="101" t="s">
        <v>5848</v>
      </c>
    </row>
    <row r="5075" spans="1:7">
      <c r="A5075" s="100">
        <v>5074</v>
      </c>
      <c r="B5075" s="101" t="s">
        <v>9701</v>
      </c>
      <c r="C5075" s="101" t="s">
        <v>9702</v>
      </c>
      <c r="D5075" s="101" t="s">
        <v>165</v>
      </c>
      <c r="E5075" s="101" t="s">
        <v>324</v>
      </c>
      <c r="F5075" s="101" t="s">
        <v>119</v>
      </c>
      <c r="G5075" s="101" t="s">
        <v>10956</v>
      </c>
    </row>
    <row r="5076" spans="1:7">
      <c r="A5076" s="100">
        <v>5075</v>
      </c>
      <c r="B5076" s="101" t="s">
        <v>4525</v>
      </c>
      <c r="C5076" s="101" t="s">
        <v>4526</v>
      </c>
      <c r="D5076" s="101" t="s">
        <v>122</v>
      </c>
      <c r="E5076" s="101" t="s">
        <v>833</v>
      </c>
      <c r="F5076" s="101" t="s">
        <v>238</v>
      </c>
      <c r="G5076" s="101" t="s">
        <v>5848</v>
      </c>
    </row>
    <row r="5077" spans="1:7">
      <c r="A5077" s="100">
        <v>5076</v>
      </c>
      <c r="B5077" s="101" t="s">
        <v>9703</v>
      </c>
      <c r="C5077" s="101" t="s">
        <v>9704</v>
      </c>
      <c r="D5077" s="101" t="s">
        <v>117</v>
      </c>
      <c r="E5077" s="101" t="s">
        <v>205</v>
      </c>
      <c r="F5077" s="101" t="s">
        <v>881</v>
      </c>
      <c r="G5077" s="101" t="s">
        <v>10956</v>
      </c>
    </row>
    <row r="5078" spans="1:7">
      <c r="A5078" s="100">
        <v>5077</v>
      </c>
      <c r="B5078" s="101" t="s">
        <v>4527</v>
      </c>
      <c r="C5078" s="101" t="s">
        <v>4528</v>
      </c>
      <c r="D5078" s="101" t="s">
        <v>165</v>
      </c>
      <c r="E5078" s="101" t="s">
        <v>285</v>
      </c>
      <c r="F5078" s="101" t="s">
        <v>2518</v>
      </c>
      <c r="G5078" s="101" t="s">
        <v>5848</v>
      </c>
    </row>
    <row r="5079" spans="1:7">
      <c r="A5079" s="100">
        <v>5078</v>
      </c>
      <c r="B5079" s="101" t="s">
        <v>4529</v>
      </c>
      <c r="C5079" s="101" t="s">
        <v>4530</v>
      </c>
      <c r="D5079" s="101" t="s">
        <v>139</v>
      </c>
      <c r="E5079" s="101" t="s">
        <v>181</v>
      </c>
      <c r="F5079" s="101" t="s">
        <v>288</v>
      </c>
      <c r="G5079" s="101" t="s">
        <v>5848</v>
      </c>
    </row>
    <row r="5080" spans="1:7">
      <c r="A5080" s="100">
        <v>5079</v>
      </c>
      <c r="B5080" s="101" t="s">
        <v>9705</v>
      </c>
      <c r="C5080" s="101" t="s">
        <v>9706</v>
      </c>
      <c r="D5080" s="101" t="s">
        <v>126</v>
      </c>
      <c r="E5080" s="101" t="s">
        <v>200</v>
      </c>
      <c r="F5080" s="101" t="s">
        <v>119</v>
      </c>
      <c r="G5080" s="101" t="s">
        <v>10956</v>
      </c>
    </row>
    <row r="5081" spans="1:7">
      <c r="A5081" s="100">
        <v>5080</v>
      </c>
      <c r="B5081" s="101" t="s">
        <v>9707</v>
      </c>
      <c r="C5081" s="101" t="s">
        <v>9708</v>
      </c>
      <c r="D5081" s="101" t="s">
        <v>117</v>
      </c>
      <c r="E5081" s="101" t="s">
        <v>5888</v>
      </c>
      <c r="F5081" s="101" t="s">
        <v>2518</v>
      </c>
      <c r="G5081" s="101" t="s">
        <v>10956</v>
      </c>
    </row>
    <row r="5082" spans="1:7">
      <c r="A5082" s="100">
        <v>5081</v>
      </c>
      <c r="B5082" s="101" t="s">
        <v>13417</v>
      </c>
      <c r="C5082" s="101" t="s">
        <v>13418</v>
      </c>
      <c r="D5082" s="101" t="s">
        <v>122</v>
      </c>
      <c r="E5082" s="101" t="s">
        <v>191</v>
      </c>
      <c r="F5082" s="101" t="s">
        <v>136</v>
      </c>
      <c r="G5082" s="101" t="s">
        <v>11834</v>
      </c>
    </row>
    <row r="5083" spans="1:7">
      <c r="A5083" s="100">
        <v>5082</v>
      </c>
      <c r="B5083" s="101" t="s">
        <v>9709</v>
      </c>
      <c r="C5083" s="101" t="s">
        <v>9710</v>
      </c>
      <c r="D5083" s="101" t="s">
        <v>151</v>
      </c>
      <c r="E5083" s="101" t="s">
        <v>340</v>
      </c>
      <c r="F5083" s="101" t="s">
        <v>119</v>
      </c>
      <c r="G5083" s="101" t="s">
        <v>10956</v>
      </c>
    </row>
    <row r="5084" spans="1:7">
      <c r="A5084" s="100">
        <v>5083</v>
      </c>
      <c r="B5084" s="101" t="s">
        <v>9711</v>
      </c>
      <c r="C5084" s="101" t="s">
        <v>9712</v>
      </c>
      <c r="D5084" s="101" t="s">
        <v>126</v>
      </c>
      <c r="E5084" s="101" t="s">
        <v>159</v>
      </c>
      <c r="F5084" s="101" t="s">
        <v>119</v>
      </c>
      <c r="G5084" s="101" t="s">
        <v>10956</v>
      </c>
    </row>
    <row r="5085" spans="1:7">
      <c r="A5085" s="100">
        <v>5084</v>
      </c>
      <c r="B5085" s="101" t="s">
        <v>4531</v>
      </c>
      <c r="C5085" s="101" t="s">
        <v>4532</v>
      </c>
      <c r="D5085" s="101" t="s">
        <v>139</v>
      </c>
      <c r="E5085" s="101" t="s">
        <v>690</v>
      </c>
      <c r="F5085" s="101" t="s">
        <v>119</v>
      </c>
      <c r="G5085" s="101" t="s">
        <v>5848</v>
      </c>
    </row>
    <row r="5086" spans="1:7">
      <c r="A5086" s="100">
        <v>5085</v>
      </c>
      <c r="B5086" s="101" t="s">
        <v>9713</v>
      </c>
      <c r="C5086" s="101" t="s">
        <v>13419</v>
      </c>
      <c r="D5086" s="101" t="s">
        <v>165</v>
      </c>
      <c r="E5086" s="101" t="s">
        <v>417</v>
      </c>
      <c r="F5086" s="101" t="s">
        <v>119</v>
      </c>
      <c r="G5086" s="101" t="s">
        <v>10956</v>
      </c>
    </row>
    <row r="5087" spans="1:7">
      <c r="A5087" s="100">
        <v>5086</v>
      </c>
      <c r="B5087" s="101" t="s">
        <v>9714</v>
      </c>
      <c r="C5087" s="101" t="s">
        <v>9715</v>
      </c>
      <c r="D5087" s="101" t="s">
        <v>126</v>
      </c>
      <c r="E5087" s="101" t="s">
        <v>159</v>
      </c>
      <c r="F5087" s="101" t="s">
        <v>119</v>
      </c>
      <c r="G5087" s="101" t="s">
        <v>10956</v>
      </c>
    </row>
    <row r="5088" spans="1:7">
      <c r="A5088" s="100">
        <v>5087</v>
      </c>
      <c r="B5088" s="101" t="s">
        <v>13420</v>
      </c>
      <c r="C5088" s="101" t="s">
        <v>13421</v>
      </c>
      <c r="D5088" s="101" t="s">
        <v>139</v>
      </c>
      <c r="E5088" s="101" t="s">
        <v>227</v>
      </c>
      <c r="F5088" s="101" t="s">
        <v>119</v>
      </c>
      <c r="G5088" s="101" t="s">
        <v>5848</v>
      </c>
    </row>
    <row r="5089" spans="1:7">
      <c r="A5089" s="100">
        <v>5088</v>
      </c>
      <c r="B5089" s="101" t="s">
        <v>9716</v>
      </c>
      <c r="C5089" s="101" t="s">
        <v>9717</v>
      </c>
      <c r="D5089" s="101" t="s">
        <v>126</v>
      </c>
      <c r="E5089" s="101" t="s">
        <v>481</v>
      </c>
      <c r="F5089" s="101" t="s">
        <v>119</v>
      </c>
      <c r="G5089" s="101" t="s">
        <v>10956</v>
      </c>
    </row>
    <row r="5090" spans="1:7">
      <c r="A5090" s="100">
        <v>5089</v>
      </c>
      <c r="B5090" s="101" t="s">
        <v>9718</v>
      </c>
      <c r="C5090" s="101" t="s">
        <v>9719</v>
      </c>
      <c r="D5090" s="101" t="s">
        <v>165</v>
      </c>
      <c r="E5090" s="101" t="s">
        <v>285</v>
      </c>
      <c r="F5090" s="101" t="s">
        <v>119</v>
      </c>
      <c r="G5090" s="101" t="s">
        <v>10956</v>
      </c>
    </row>
    <row r="5091" spans="1:7">
      <c r="A5091" s="100">
        <v>5090</v>
      </c>
      <c r="B5091" s="101" t="s">
        <v>4533</v>
      </c>
      <c r="C5091" s="101" t="s">
        <v>4534</v>
      </c>
      <c r="D5091" s="101" t="s">
        <v>139</v>
      </c>
      <c r="E5091" s="101" t="s">
        <v>227</v>
      </c>
      <c r="F5091" s="101" t="s">
        <v>119</v>
      </c>
      <c r="G5091" s="101" t="s">
        <v>5848</v>
      </c>
    </row>
    <row r="5092" spans="1:7">
      <c r="A5092" s="100">
        <v>5091</v>
      </c>
      <c r="B5092" s="101" t="s">
        <v>13422</v>
      </c>
      <c r="C5092" s="101" t="s">
        <v>13423</v>
      </c>
      <c r="D5092" s="101" t="s">
        <v>139</v>
      </c>
      <c r="E5092" s="101" t="s">
        <v>227</v>
      </c>
      <c r="F5092" s="101" t="s">
        <v>119</v>
      </c>
      <c r="G5092" s="101" t="s">
        <v>5848</v>
      </c>
    </row>
    <row r="5093" spans="1:7">
      <c r="A5093" s="100">
        <v>5092</v>
      </c>
      <c r="B5093" s="101" t="s">
        <v>4535</v>
      </c>
      <c r="C5093" s="101" t="s">
        <v>4536</v>
      </c>
      <c r="D5093" s="101" t="s">
        <v>122</v>
      </c>
      <c r="E5093" s="101" t="s">
        <v>436</v>
      </c>
      <c r="F5093" s="101" t="s">
        <v>119</v>
      </c>
      <c r="G5093" s="101" t="s">
        <v>5848</v>
      </c>
    </row>
    <row r="5094" spans="1:7">
      <c r="A5094" s="100">
        <v>5093</v>
      </c>
      <c r="B5094" s="101" t="s">
        <v>9720</v>
      </c>
      <c r="C5094" s="101" t="s">
        <v>9721</v>
      </c>
      <c r="D5094" s="101" t="s">
        <v>126</v>
      </c>
      <c r="E5094" s="101" t="s">
        <v>1205</v>
      </c>
      <c r="F5094" s="101" t="s">
        <v>119</v>
      </c>
      <c r="G5094" s="101" t="s">
        <v>10956</v>
      </c>
    </row>
    <row r="5095" spans="1:7">
      <c r="A5095" s="100">
        <v>5094</v>
      </c>
      <c r="B5095" s="101" t="s">
        <v>4537</v>
      </c>
      <c r="C5095" s="101" t="s">
        <v>4538</v>
      </c>
      <c r="D5095" s="101" t="s">
        <v>122</v>
      </c>
      <c r="E5095" s="101" t="s">
        <v>833</v>
      </c>
      <c r="F5095" s="101" t="s">
        <v>624</v>
      </c>
      <c r="G5095" s="101" t="s">
        <v>5848</v>
      </c>
    </row>
    <row r="5096" spans="1:7">
      <c r="A5096" s="100">
        <v>5095</v>
      </c>
      <c r="B5096" s="101" t="s">
        <v>4539</v>
      </c>
      <c r="C5096" s="101" t="s">
        <v>4540</v>
      </c>
      <c r="D5096" s="101" t="s">
        <v>122</v>
      </c>
      <c r="E5096" s="101" t="s">
        <v>377</v>
      </c>
      <c r="F5096" s="101" t="s">
        <v>119</v>
      </c>
      <c r="G5096" s="101" t="s">
        <v>5848</v>
      </c>
    </row>
    <row r="5097" spans="1:7">
      <c r="A5097" s="100">
        <v>5096</v>
      </c>
      <c r="B5097" s="101" t="s">
        <v>13424</v>
      </c>
      <c r="C5097" s="101" t="s">
        <v>13425</v>
      </c>
      <c r="D5097" s="101" t="s">
        <v>139</v>
      </c>
      <c r="E5097" s="101" t="s">
        <v>227</v>
      </c>
      <c r="F5097" s="101" t="s">
        <v>119</v>
      </c>
      <c r="G5097" s="101" t="s">
        <v>5848</v>
      </c>
    </row>
    <row r="5098" spans="1:7">
      <c r="A5098" s="100">
        <v>5097</v>
      </c>
      <c r="B5098" s="101" t="s">
        <v>13426</v>
      </c>
      <c r="C5098" s="101" t="s">
        <v>13427</v>
      </c>
      <c r="D5098" s="101" t="s">
        <v>139</v>
      </c>
      <c r="E5098" s="101" t="s">
        <v>227</v>
      </c>
      <c r="F5098" s="101" t="s">
        <v>119</v>
      </c>
      <c r="G5098" s="101" t="s">
        <v>5848</v>
      </c>
    </row>
    <row r="5099" spans="1:7">
      <c r="A5099" s="100">
        <v>5098</v>
      </c>
      <c r="B5099" s="101" t="s">
        <v>65</v>
      </c>
      <c r="C5099" s="101" t="s">
        <v>4541</v>
      </c>
      <c r="D5099" s="101" t="s">
        <v>151</v>
      </c>
      <c r="E5099" s="101" t="s">
        <v>208</v>
      </c>
      <c r="F5099" s="101" t="s">
        <v>119</v>
      </c>
      <c r="G5099" s="101" t="s">
        <v>5848</v>
      </c>
    </row>
    <row r="5100" spans="1:7">
      <c r="A5100" s="100">
        <v>5099</v>
      </c>
      <c r="B5100" s="101" t="s">
        <v>9722</v>
      </c>
      <c r="C5100" s="101" t="s">
        <v>9723</v>
      </c>
      <c r="D5100" s="101" t="s">
        <v>126</v>
      </c>
      <c r="E5100" s="101" t="s">
        <v>836</v>
      </c>
      <c r="F5100" s="101" t="s">
        <v>119</v>
      </c>
      <c r="G5100" s="101" t="s">
        <v>10956</v>
      </c>
    </row>
    <row r="5101" spans="1:7">
      <c r="A5101" s="100">
        <v>5100</v>
      </c>
      <c r="B5101" s="101" t="s">
        <v>4542</v>
      </c>
      <c r="C5101" s="101" t="s">
        <v>13428</v>
      </c>
      <c r="D5101" s="101" t="s">
        <v>139</v>
      </c>
      <c r="E5101" s="101" t="s">
        <v>227</v>
      </c>
      <c r="F5101" s="101" t="s">
        <v>119</v>
      </c>
      <c r="G5101" s="101" t="s">
        <v>5848</v>
      </c>
    </row>
    <row r="5102" spans="1:7">
      <c r="A5102" s="100">
        <v>5101</v>
      </c>
      <c r="B5102" s="101" t="s">
        <v>13429</v>
      </c>
      <c r="C5102" s="101" t="s">
        <v>13430</v>
      </c>
      <c r="D5102" s="101" t="s">
        <v>151</v>
      </c>
      <c r="E5102" s="101" t="s">
        <v>3294</v>
      </c>
      <c r="F5102" s="101" t="s">
        <v>119</v>
      </c>
      <c r="G5102" s="101" t="s">
        <v>5848</v>
      </c>
    </row>
    <row r="5103" spans="1:7">
      <c r="A5103" s="100">
        <v>5102</v>
      </c>
      <c r="B5103" s="101" t="s">
        <v>9724</v>
      </c>
      <c r="C5103" s="101" t="s">
        <v>9725</v>
      </c>
      <c r="D5103" s="101" t="s">
        <v>139</v>
      </c>
      <c r="E5103" s="101" t="s">
        <v>140</v>
      </c>
      <c r="F5103" s="101" t="s">
        <v>119</v>
      </c>
      <c r="G5103" s="101" t="s">
        <v>10956</v>
      </c>
    </row>
    <row r="5104" spans="1:7">
      <c r="A5104" s="100">
        <v>5103</v>
      </c>
      <c r="B5104" s="101" t="s">
        <v>9726</v>
      </c>
      <c r="C5104" s="101" t="s">
        <v>9727</v>
      </c>
      <c r="D5104" s="101" t="s">
        <v>122</v>
      </c>
      <c r="E5104" s="101" t="s">
        <v>135</v>
      </c>
      <c r="F5104" s="101" t="s">
        <v>119</v>
      </c>
      <c r="G5104" s="101" t="s">
        <v>10956</v>
      </c>
    </row>
    <row r="5105" spans="1:7">
      <c r="A5105" s="100">
        <v>5104</v>
      </c>
      <c r="B5105" s="101" t="s">
        <v>4543</v>
      </c>
      <c r="C5105" s="101" t="s">
        <v>4544</v>
      </c>
      <c r="D5105" s="101" t="s">
        <v>139</v>
      </c>
      <c r="E5105" s="101" t="s">
        <v>227</v>
      </c>
      <c r="F5105" s="101" t="s">
        <v>119</v>
      </c>
      <c r="G5105" s="101" t="s">
        <v>5848</v>
      </c>
    </row>
    <row r="5106" spans="1:7">
      <c r="A5106" s="100">
        <v>5105</v>
      </c>
      <c r="B5106" s="101" t="s">
        <v>4545</v>
      </c>
      <c r="C5106" s="101" t="s">
        <v>4546</v>
      </c>
      <c r="D5106" s="101" t="s">
        <v>139</v>
      </c>
      <c r="E5106" s="101" t="s">
        <v>943</v>
      </c>
      <c r="F5106" s="101" t="s">
        <v>119</v>
      </c>
      <c r="G5106" s="101" t="s">
        <v>5848</v>
      </c>
    </row>
    <row r="5107" spans="1:7">
      <c r="A5107" s="100">
        <v>5106</v>
      </c>
      <c r="B5107" s="101" t="s">
        <v>11648</v>
      </c>
      <c r="C5107" s="101" t="s">
        <v>11649</v>
      </c>
      <c r="D5107" s="101" t="s">
        <v>139</v>
      </c>
      <c r="E5107" s="101" t="s">
        <v>185</v>
      </c>
      <c r="F5107" s="101" t="s">
        <v>119</v>
      </c>
      <c r="G5107" s="101" t="s">
        <v>11834</v>
      </c>
    </row>
    <row r="5108" spans="1:7">
      <c r="A5108" s="100">
        <v>5107</v>
      </c>
      <c r="B5108" s="101" t="s">
        <v>13431</v>
      </c>
      <c r="C5108" s="101" t="s">
        <v>13432</v>
      </c>
      <c r="D5108" s="101" t="s">
        <v>139</v>
      </c>
      <c r="E5108" s="101" t="s">
        <v>227</v>
      </c>
      <c r="F5108" s="101" t="s">
        <v>119</v>
      </c>
      <c r="G5108" s="101" t="s">
        <v>5848</v>
      </c>
    </row>
    <row r="5109" spans="1:7">
      <c r="A5109" s="100">
        <v>5108</v>
      </c>
      <c r="B5109" s="101" t="s">
        <v>4547</v>
      </c>
      <c r="C5109" s="101" t="s">
        <v>4548</v>
      </c>
      <c r="D5109" s="101" t="s">
        <v>139</v>
      </c>
      <c r="E5109" s="101" t="s">
        <v>227</v>
      </c>
      <c r="F5109" s="101" t="s">
        <v>119</v>
      </c>
      <c r="G5109" s="101" t="s">
        <v>5848</v>
      </c>
    </row>
    <row r="5110" spans="1:7">
      <c r="A5110" s="100">
        <v>5109</v>
      </c>
      <c r="B5110" s="101" t="s">
        <v>4549</v>
      </c>
      <c r="C5110" s="101" t="s">
        <v>4550</v>
      </c>
      <c r="D5110" s="101" t="s">
        <v>139</v>
      </c>
      <c r="E5110" s="101" t="s">
        <v>273</v>
      </c>
      <c r="F5110" s="101" t="s">
        <v>119</v>
      </c>
      <c r="G5110" s="101" t="s">
        <v>5848</v>
      </c>
    </row>
    <row r="5111" spans="1:7">
      <c r="A5111" s="100">
        <v>5110</v>
      </c>
      <c r="B5111" s="101" t="s">
        <v>9728</v>
      </c>
      <c r="C5111" s="101" t="s">
        <v>9729</v>
      </c>
      <c r="D5111" s="101" t="s">
        <v>117</v>
      </c>
      <c r="E5111" s="101" t="s">
        <v>448</v>
      </c>
      <c r="F5111" s="101" t="s">
        <v>119</v>
      </c>
      <c r="G5111" s="101" t="s">
        <v>10956</v>
      </c>
    </row>
    <row r="5112" spans="1:7">
      <c r="A5112" s="100">
        <v>5111</v>
      </c>
      <c r="B5112" s="101" t="s">
        <v>9730</v>
      </c>
      <c r="C5112" s="101" t="s">
        <v>9731</v>
      </c>
      <c r="D5112" s="101" t="s">
        <v>117</v>
      </c>
      <c r="E5112" s="101" t="s">
        <v>2057</v>
      </c>
      <c r="F5112" s="101" t="s">
        <v>119</v>
      </c>
      <c r="G5112" s="101" t="s">
        <v>10956</v>
      </c>
    </row>
    <row r="5113" spans="1:7">
      <c r="A5113" s="100">
        <v>5112</v>
      </c>
      <c r="B5113" s="101" t="s">
        <v>9732</v>
      </c>
      <c r="C5113" s="101" t="s">
        <v>9733</v>
      </c>
      <c r="D5113" s="101" t="s">
        <v>117</v>
      </c>
      <c r="E5113" s="101" t="s">
        <v>367</v>
      </c>
      <c r="F5113" s="101" t="s">
        <v>119</v>
      </c>
      <c r="G5113" s="101" t="s">
        <v>10956</v>
      </c>
    </row>
    <row r="5114" spans="1:7">
      <c r="A5114" s="100">
        <v>5113</v>
      </c>
      <c r="B5114" s="101" t="s">
        <v>4551</v>
      </c>
      <c r="C5114" s="101" t="s">
        <v>4552</v>
      </c>
      <c r="D5114" s="101" t="s">
        <v>139</v>
      </c>
      <c r="E5114" s="101" t="s">
        <v>227</v>
      </c>
      <c r="F5114" s="101" t="s">
        <v>119</v>
      </c>
      <c r="G5114" s="101" t="s">
        <v>5848</v>
      </c>
    </row>
    <row r="5115" spans="1:7">
      <c r="A5115" s="100">
        <v>5114</v>
      </c>
      <c r="B5115" s="101" t="s">
        <v>4553</v>
      </c>
      <c r="C5115" s="101" t="s">
        <v>4554</v>
      </c>
      <c r="D5115" s="101" t="s">
        <v>139</v>
      </c>
      <c r="E5115" s="101" t="s">
        <v>237</v>
      </c>
      <c r="F5115" s="101" t="s">
        <v>119</v>
      </c>
      <c r="G5115" s="101" t="s">
        <v>5848</v>
      </c>
    </row>
    <row r="5116" spans="1:7">
      <c r="A5116" s="100">
        <v>5115</v>
      </c>
      <c r="B5116" s="101" t="s">
        <v>4555</v>
      </c>
      <c r="C5116" s="101" t="s">
        <v>4556</v>
      </c>
      <c r="D5116" s="101" t="s">
        <v>126</v>
      </c>
      <c r="E5116" s="101" t="s">
        <v>1205</v>
      </c>
      <c r="F5116" s="101" t="s">
        <v>119</v>
      </c>
      <c r="G5116" s="101" t="s">
        <v>5848</v>
      </c>
    </row>
    <row r="5117" spans="1:7">
      <c r="A5117" s="100">
        <v>5116</v>
      </c>
      <c r="B5117" s="101" t="s">
        <v>9734</v>
      </c>
      <c r="C5117" s="101" t="s">
        <v>9735</v>
      </c>
      <c r="D5117" s="101" t="s">
        <v>234</v>
      </c>
      <c r="E5117" s="101" t="s">
        <v>280</v>
      </c>
      <c r="F5117" s="101" t="s">
        <v>119</v>
      </c>
      <c r="G5117" s="101" t="s">
        <v>10956</v>
      </c>
    </row>
    <row r="5118" spans="1:7">
      <c r="A5118" s="100">
        <v>5117</v>
      </c>
      <c r="B5118" s="101" t="s">
        <v>9736</v>
      </c>
      <c r="C5118" s="101" t="s">
        <v>9737</v>
      </c>
      <c r="D5118" s="101" t="s">
        <v>165</v>
      </c>
      <c r="E5118" s="101" t="s">
        <v>324</v>
      </c>
      <c r="F5118" s="101" t="s">
        <v>119</v>
      </c>
      <c r="G5118" s="101" t="s">
        <v>10956</v>
      </c>
    </row>
    <row r="5119" spans="1:7">
      <c r="A5119" s="100">
        <v>5118</v>
      </c>
      <c r="B5119" s="101" t="s">
        <v>9738</v>
      </c>
      <c r="C5119" s="101" t="s">
        <v>9739</v>
      </c>
      <c r="D5119" s="101" t="s">
        <v>165</v>
      </c>
      <c r="E5119" s="101" t="s">
        <v>417</v>
      </c>
      <c r="F5119" s="101" t="s">
        <v>119</v>
      </c>
      <c r="G5119" s="101" t="s">
        <v>10956</v>
      </c>
    </row>
    <row r="5120" spans="1:7">
      <c r="A5120" s="100">
        <v>5119</v>
      </c>
      <c r="B5120" s="101" t="s">
        <v>4557</v>
      </c>
      <c r="C5120" s="101" t="s">
        <v>4558</v>
      </c>
      <c r="D5120" s="101" t="s">
        <v>139</v>
      </c>
      <c r="E5120" s="101" t="s">
        <v>227</v>
      </c>
      <c r="F5120" s="101" t="s">
        <v>119</v>
      </c>
      <c r="G5120" s="101" t="s">
        <v>5848</v>
      </c>
    </row>
    <row r="5121" spans="1:7">
      <c r="A5121" s="100">
        <v>5120</v>
      </c>
      <c r="B5121" s="101" t="s">
        <v>9740</v>
      </c>
      <c r="C5121" s="101" t="s">
        <v>9741</v>
      </c>
      <c r="D5121" s="101" t="s">
        <v>122</v>
      </c>
      <c r="E5121" s="101" t="s">
        <v>175</v>
      </c>
      <c r="F5121" s="101" t="s">
        <v>119</v>
      </c>
      <c r="G5121" s="101" t="s">
        <v>10956</v>
      </c>
    </row>
    <row r="5122" spans="1:7">
      <c r="A5122" s="100">
        <v>5121</v>
      </c>
      <c r="B5122" s="101" t="s">
        <v>9742</v>
      </c>
      <c r="C5122" s="101" t="s">
        <v>9743</v>
      </c>
      <c r="D5122" s="101" t="s">
        <v>122</v>
      </c>
      <c r="E5122" s="101" t="s">
        <v>451</v>
      </c>
      <c r="F5122" s="101" t="s">
        <v>119</v>
      </c>
      <c r="G5122" s="101" t="s">
        <v>10956</v>
      </c>
    </row>
    <row r="5123" spans="1:7">
      <c r="A5123" s="100">
        <v>5122</v>
      </c>
      <c r="B5123" s="101" t="s">
        <v>4559</v>
      </c>
      <c r="C5123" s="101" t="s">
        <v>4560</v>
      </c>
      <c r="D5123" s="101" t="s">
        <v>151</v>
      </c>
      <c r="E5123" s="101" t="s">
        <v>1802</v>
      </c>
      <c r="F5123" s="101" t="s">
        <v>119</v>
      </c>
      <c r="G5123" s="101" t="s">
        <v>5848</v>
      </c>
    </row>
    <row r="5124" spans="1:7">
      <c r="A5124" s="100">
        <v>5123</v>
      </c>
      <c r="B5124" s="101" t="s">
        <v>4561</v>
      </c>
      <c r="C5124" s="101" t="s">
        <v>4562</v>
      </c>
      <c r="D5124" s="101" t="s">
        <v>126</v>
      </c>
      <c r="E5124" s="101" t="s">
        <v>1260</v>
      </c>
      <c r="F5124" s="101" t="s">
        <v>119</v>
      </c>
      <c r="G5124" s="101" t="s">
        <v>5848</v>
      </c>
    </row>
    <row r="5125" spans="1:7">
      <c r="A5125" s="100">
        <v>5124</v>
      </c>
      <c r="B5125" s="101" t="s">
        <v>4563</v>
      </c>
      <c r="C5125" s="101" t="s">
        <v>4564</v>
      </c>
      <c r="D5125" s="101" t="s">
        <v>165</v>
      </c>
      <c r="E5125" s="101" t="s">
        <v>1381</v>
      </c>
      <c r="F5125" s="101" t="s">
        <v>119</v>
      </c>
      <c r="G5125" s="101" t="s">
        <v>5848</v>
      </c>
    </row>
    <row r="5126" spans="1:7">
      <c r="A5126" s="100">
        <v>5125</v>
      </c>
      <c r="B5126" s="101" t="s">
        <v>4565</v>
      </c>
      <c r="C5126" s="101" t="s">
        <v>4566</v>
      </c>
      <c r="D5126" s="101" t="s">
        <v>126</v>
      </c>
      <c r="E5126" s="101" t="s">
        <v>305</v>
      </c>
      <c r="F5126" s="101" t="s">
        <v>119</v>
      </c>
      <c r="G5126" s="101" t="s">
        <v>5848</v>
      </c>
    </row>
    <row r="5127" spans="1:7">
      <c r="A5127" s="100">
        <v>5126</v>
      </c>
      <c r="B5127" s="101" t="s">
        <v>4567</v>
      </c>
      <c r="C5127" s="101" t="s">
        <v>4568</v>
      </c>
      <c r="D5127" s="101" t="s">
        <v>139</v>
      </c>
      <c r="E5127" s="101" t="s">
        <v>227</v>
      </c>
      <c r="F5127" s="101" t="s">
        <v>119</v>
      </c>
      <c r="G5127" s="101" t="s">
        <v>5848</v>
      </c>
    </row>
    <row r="5128" spans="1:7">
      <c r="A5128" s="100">
        <v>5127</v>
      </c>
      <c r="B5128" s="101" t="s">
        <v>4569</v>
      </c>
      <c r="C5128" s="101" t="s">
        <v>13433</v>
      </c>
      <c r="D5128" s="101" t="s">
        <v>117</v>
      </c>
      <c r="E5128" s="101" t="s">
        <v>1277</v>
      </c>
      <c r="F5128" s="101" t="s">
        <v>119</v>
      </c>
      <c r="G5128" s="101" t="s">
        <v>5848</v>
      </c>
    </row>
    <row r="5129" spans="1:7">
      <c r="A5129" s="100">
        <v>5128</v>
      </c>
      <c r="B5129" s="101" t="s">
        <v>11650</v>
      </c>
      <c r="C5129" s="101" t="s">
        <v>11651</v>
      </c>
      <c r="D5129" s="101" t="s">
        <v>122</v>
      </c>
      <c r="E5129" s="101" t="s">
        <v>175</v>
      </c>
      <c r="F5129" s="101" t="s">
        <v>136</v>
      </c>
      <c r="G5129" s="101" t="s">
        <v>11834</v>
      </c>
    </row>
    <row r="5130" spans="1:7">
      <c r="A5130" s="100">
        <v>5129</v>
      </c>
      <c r="B5130" s="101" t="s">
        <v>9744</v>
      </c>
      <c r="C5130" s="101" t="s">
        <v>9745</v>
      </c>
      <c r="D5130" s="101" t="s">
        <v>126</v>
      </c>
      <c r="E5130" s="101" t="s">
        <v>761</v>
      </c>
      <c r="F5130" s="101" t="s">
        <v>119</v>
      </c>
      <c r="G5130" s="101" t="s">
        <v>10956</v>
      </c>
    </row>
    <row r="5131" spans="1:7">
      <c r="A5131" s="100">
        <v>5130</v>
      </c>
      <c r="B5131" s="101" t="s">
        <v>4570</v>
      </c>
      <c r="C5131" s="101" t="s">
        <v>4571</v>
      </c>
      <c r="D5131" s="101" t="s">
        <v>122</v>
      </c>
      <c r="E5131" s="101" t="s">
        <v>135</v>
      </c>
      <c r="F5131" s="101" t="s">
        <v>145</v>
      </c>
      <c r="G5131" s="101" t="s">
        <v>5848</v>
      </c>
    </row>
    <row r="5132" spans="1:7">
      <c r="A5132" s="100">
        <v>5131</v>
      </c>
      <c r="B5132" s="101" t="s">
        <v>9746</v>
      </c>
      <c r="C5132" s="101" t="s">
        <v>9747</v>
      </c>
      <c r="D5132" s="101" t="s">
        <v>165</v>
      </c>
      <c r="E5132" s="101" t="s">
        <v>166</v>
      </c>
      <c r="F5132" s="101" t="s">
        <v>119</v>
      </c>
      <c r="G5132" s="101" t="s">
        <v>10956</v>
      </c>
    </row>
    <row r="5133" spans="1:7">
      <c r="A5133" s="100">
        <v>5132</v>
      </c>
      <c r="B5133" s="101" t="s">
        <v>9748</v>
      </c>
      <c r="C5133" s="101" t="s">
        <v>9749</v>
      </c>
      <c r="D5133" s="101" t="s">
        <v>117</v>
      </c>
      <c r="E5133" s="101" t="s">
        <v>523</v>
      </c>
      <c r="F5133" s="101" t="s">
        <v>119</v>
      </c>
      <c r="G5133" s="101" t="s">
        <v>10956</v>
      </c>
    </row>
    <row r="5134" spans="1:7">
      <c r="A5134" s="100">
        <v>5133</v>
      </c>
      <c r="B5134" s="101" t="s">
        <v>9750</v>
      </c>
      <c r="C5134" s="101" t="s">
        <v>13434</v>
      </c>
      <c r="D5134" s="101" t="s">
        <v>117</v>
      </c>
      <c r="E5134" s="101" t="s">
        <v>172</v>
      </c>
      <c r="F5134" s="101" t="s">
        <v>136</v>
      </c>
      <c r="G5134" s="101" t="s">
        <v>10956</v>
      </c>
    </row>
    <row r="5135" spans="1:7">
      <c r="A5135" s="100">
        <v>5134</v>
      </c>
      <c r="B5135" s="101" t="s">
        <v>9751</v>
      </c>
      <c r="C5135" s="101" t="s">
        <v>9752</v>
      </c>
      <c r="D5135" s="101" t="s">
        <v>143</v>
      </c>
      <c r="E5135" s="101" t="s">
        <v>1432</v>
      </c>
      <c r="F5135" s="101" t="s">
        <v>188</v>
      </c>
      <c r="G5135" s="101" t="s">
        <v>10956</v>
      </c>
    </row>
    <row r="5136" spans="1:7">
      <c r="A5136" s="100">
        <v>5135</v>
      </c>
      <c r="B5136" s="101" t="s">
        <v>13435</v>
      </c>
      <c r="C5136" s="101" t="s">
        <v>13436</v>
      </c>
      <c r="D5136" s="101" t="s">
        <v>122</v>
      </c>
      <c r="E5136" s="101" t="s">
        <v>347</v>
      </c>
      <c r="F5136" s="101" t="s">
        <v>579</v>
      </c>
      <c r="G5136" s="101" t="s">
        <v>5848</v>
      </c>
    </row>
    <row r="5137" spans="1:7">
      <c r="A5137" s="100">
        <v>5136</v>
      </c>
      <c r="B5137" s="101" t="s">
        <v>4572</v>
      </c>
      <c r="C5137" s="101" t="s">
        <v>4573</v>
      </c>
      <c r="D5137" s="101" t="s">
        <v>139</v>
      </c>
      <c r="E5137" s="101" t="s">
        <v>273</v>
      </c>
      <c r="F5137" s="101" t="s">
        <v>119</v>
      </c>
      <c r="G5137" s="101" t="s">
        <v>5848</v>
      </c>
    </row>
    <row r="5138" spans="1:7">
      <c r="A5138" s="100">
        <v>5137</v>
      </c>
      <c r="B5138" s="101" t="s">
        <v>9753</v>
      </c>
      <c r="C5138" s="101" t="s">
        <v>9754</v>
      </c>
      <c r="D5138" s="101" t="s">
        <v>117</v>
      </c>
      <c r="E5138" s="101" t="s">
        <v>4257</v>
      </c>
      <c r="F5138" s="101" t="s">
        <v>881</v>
      </c>
      <c r="G5138" s="101" t="s">
        <v>10956</v>
      </c>
    </row>
    <row r="5139" spans="1:7">
      <c r="A5139" s="100">
        <v>5138</v>
      </c>
      <c r="B5139" s="101" t="s">
        <v>9755</v>
      </c>
      <c r="C5139" s="101" t="s">
        <v>9756</v>
      </c>
      <c r="D5139" s="101" t="s">
        <v>139</v>
      </c>
      <c r="E5139" s="101" t="s">
        <v>258</v>
      </c>
      <c r="F5139" s="101" t="s">
        <v>119</v>
      </c>
      <c r="G5139" s="101" t="s">
        <v>10956</v>
      </c>
    </row>
    <row r="5140" spans="1:7">
      <c r="A5140" s="100">
        <v>5139</v>
      </c>
      <c r="B5140" s="101" t="s">
        <v>4574</v>
      </c>
      <c r="C5140" s="101" t="s">
        <v>4575</v>
      </c>
      <c r="D5140" s="101" t="s">
        <v>139</v>
      </c>
      <c r="E5140" s="101" t="s">
        <v>227</v>
      </c>
      <c r="F5140" s="101" t="s">
        <v>119</v>
      </c>
      <c r="G5140" s="101" t="s">
        <v>5848</v>
      </c>
    </row>
    <row r="5141" spans="1:7">
      <c r="A5141" s="100">
        <v>5140</v>
      </c>
      <c r="B5141" s="101" t="s">
        <v>9757</v>
      </c>
      <c r="C5141" s="101" t="s">
        <v>9758</v>
      </c>
      <c r="D5141" s="101" t="s">
        <v>126</v>
      </c>
      <c r="E5141" s="101" t="s">
        <v>127</v>
      </c>
      <c r="F5141" s="101" t="s">
        <v>119</v>
      </c>
      <c r="G5141" s="101" t="s">
        <v>10956</v>
      </c>
    </row>
    <row r="5142" spans="1:7">
      <c r="A5142" s="100">
        <v>5141</v>
      </c>
      <c r="B5142" s="101" t="s">
        <v>4576</v>
      </c>
      <c r="C5142" s="101" t="s">
        <v>4577</v>
      </c>
      <c r="D5142" s="101" t="s">
        <v>139</v>
      </c>
      <c r="E5142" s="101" t="s">
        <v>311</v>
      </c>
      <c r="F5142" s="101" t="s">
        <v>119</v>
      </c>
      <c r="G5142" s="101" t="s">
        <v>5848</v>
      </c>
    </row>
    <row r="5143" spans="1:7">
      <c r="A5143" s="100">
        <v>5142</v>
      </c>
      <c r="B5143" s="101" t="s">
        <v>4578</v>
      </c>
      <c r="C5143" s="101" t="s">
        <v>4579</v>
      </c>
      <c r="D5143" s="101" t="s">
        <v>139</v>
      </c>
      <c r="E5143" s="101" t="s">
        <v>227</v>
      </c>
      <c r="F5143" s="101" t="s">
        <v>119</v>
      </c>
      <c r="G5143" s="101" t="s">
        <v>5848</v>
      </c>
    </row>
    <row r="5144" spans="1:7">
      <c r="A5144" s="100">
        <v>5143</v>
      </c>
      <c r="B5144" s="101" t="s">
        <v>4580</v>
      </c>
      <c r="C5144" s="101" t="s">
        <v>4581</v>
      </c>
      <c r="D5144" s="101" t="s">
        <v>139</v>
      </c>
      <c r="E5144" s="101" t="s">
        <v>227</v>
      </c>
      <c r="F5144" s="101" t="s">
        <v>119</v>
      </c>
      <c r="G5144" s="101" t="s">
        <v>5848</v>
      </c>
    </row>
    <row r="5145" spans="1:7">
      <c r="A5145" s="100">
        <v>5144</v>
      </c>
      <c r="B5145" s="101" t="s">
        <v>4582</v>
      </c>
      <c r="C5145" s="101" t="s">
        <v>4583</v>
      </c>
      <c r="D5145" s="101" t="s">
        <v>139</v>
      </c>
      <c r="E5145" s="101" t="s">
        <v>227</v>
      </c>
      <c r="F5145" s="101" t="s">
        <v>119</v>
      </c>
      <c r="G5145" s="101" t="s">
        <v>5848</v>
      </c>
    </row>
    <row r="5146" spans="1:7">
      <c r="A5146" s="100">
        <v>5145</v>
      </c>
      <c r="B5146" s="101" t="s">
        <v>11652</v>
      </c>
      <c r="C5146" s="101" t="s">
        <v>11653</v>
      </c>
      <c r="D5146" s="101" t="s">
        <v>139</v>
      </c>
      <c r="E5146" s="101" t="s">
        <v>227</v>
      </c>
      <c r="F5146" s="101" t="s">
        <v>119</v>
      </c>
      <c r="G5146" s="101" t="s">
        <v>11834</v>
      </c>
    </row>
    <row r="5147" spans="1:7">
      <c r="A5147" s="100">
        <v>5146</v>
      </c>
      <c r="B5147" s="101" t="s">
        <v>4584</v>
      </c>
      <c r="C5147" s="101" t="s">
        <v>4585</v>
      </c>
      <c r="D5147" s="101" t="s">
        <v>151</v>
      </c>
      <c r="E5147" s="101" t="s">
        <v>456</v>
      </c>
      <c r="F5147" s="101" t="s">
        <v>119</v>
      </c>
      <c r="G5147" s="101" t="s">
        <v>5848</v>
      </c>
    </row>
    <row r="5148" spans="1:7">
      <c r="A5148" s="100">
        <v>5147</v>
      </c>
      <c r="B5148" s="101" t="s">
        <v>4586</v>
      </c>
      <c r="C5148" s="101" t="s">
        <v>4587</v>
      </c>
      <c r="D5148" s="101" t="s">
        <v>151</v>
      </c>
      <c r="E5148" s="101" t="s">
        <v>1271</v>
      </c>
      <c r="F5148" s="101" t="s">
        <v>119</v>
      </c>
      <c r="G5148" s="101" t="s">
        <v>5848</v>
      </c>
    </row>
    <row r="5149" spans="1:7">
      <c r="A5149" s="100">
        <v>5148</v>
      </c>
      <c r="B5149" s="101" t="s">
        <v>13437</v>
      </c>
      <c r="C5149" s="101" t="s">
        <v>13438</v>
      </c>
      <c r="D5149" s="101" t="s">
        <v>126</v>
      </c>
      <c r="E5149" s="101" t="s">
        <v>1205</v>
      </c>
      <c r="F5149" s="101" t="s">
        <v>119</v>
      </c>
      <c r="G5149" s="101" t="s">
        <v>5848</v>
      </c>
    </row>
    <row r="5150" spans="1:7">
      <c r="A5150" s="100">
        <v>5149</v>
      </c>
      <c r="B5150" s="101" t="s">
        <v>4588</v>
      </c>
      <c r="C5150" s="101" t="s">
        <v>4589</v>
      </c>
      <c r="D5150" s="101" t="s">
        <v>126</v>
      </c>
      <c r="E5150" s="101" t="s">
        <v>1102</v>
      </c>
      <c r="F5150" s="101" t="s">
        <v>119</v>
      </c>
      <c r="G5150" s="101" t="s">
        <v>5848</v>
      </c>
    </row>
    <row r="5151" spans="1:7">
      <c r="A5151" s="100">
        <v>5150</v>
      </c>
      <c r="B5151" s="101" t="s">
        <v>4590</v>
      </c>
      <c r="C5151" s="101" t="s">
        <v>4591</v>
      </c>
      <c r="D5151" s="101" t="s">
        <v>139</v>
      </c>
      <c r="E5151" s="101" t="s">
        <v>181</v>
      </c>
      <c r="F5151" s="101" t="s">
        <v>119</v>
      </c>
      <c r="G5151" s="101" t="s">
        <v>5848</v>
      </c>
    </row>
    <row r="5152" spans="1:7">
      <c r="A5152" s="100">
        <v>5151</v>
      </c>
      <c r="B5152" s="101" t="s">
        <v>13439</v>
      </c>
      <c r="C5152" s="101" t="s">
        <v>13440</v>
      </c>
      <c r="D5152" s="101" t="s">
        <v>126</v>
      </c>
      <c r="E5152" s="101" t="s">
        <v>1184</v>
      </c>
      <c r="F5152" s="101" t="s">
        <v>119</v>
      </c>
      <c r="G5152" s="101" t="s">
        <v>10956</v>
      </c>
    </row>
    <row r="5153" spans="1:7">
      <c r="A5153" s="100">
        <v>5152</v>
      </c>
      <c r="B5153" s="101" t="s">
        <v>9759</v>
      </c>
      <c r="C5153" s="101" t="s">
        <v>9760</v>
      </c>
      <c r="D5153" s="101" t="s">
        <v>126</v>
      </c>
      <c r="E5153" s="101" t="s">
        <v>358</v>
      </c>
      <c r="F5153" s="101" t="s">
        <v>119</v>
      </c>
      <c r="G5153" s="101" t="s">
        <v>10956</v>
      </c>
    </row>
    <row r="5154" spans="1:7">
      <c r="A5154" s="100">
        <v>5153</v>
      </c>
      <c r="B5154" s="101" t="s">
        <v>9761</v>
      </c>
      <c r="C5154" s="101" t="s">
        <v>9762</v>
      </c>
      <c r="D5154" s="101" t="s">
        <v>117</v>
      </c>
      <c r="E5154" s="101" t="s">
        <v>3196</v>
      </c>
      <c r="F5154" s="101" t="s">
        <v>119</v>
      </c>
      <c r="G5154" s="101" t="s">
        <v>10956</v>
      </c>
    </row>
    <row r="5155" spans="1:7">
      <c r="A5155" s="100">
        <v>5154</v>
      </c>
      <c r="B5155" s="101" t="s">
        <v>9763</v>
      </c>
      <c r="C5155" s="101" t="s">
        <v>9764</v>
      </c>
      <c r="D5155" s="101" t="s">
        <v>117</v>
      </c>
      <c r="E5155" s="101" t="s">
        <v>3653</v>
      </c>
      <c r="F5155" s="101" t="s">
        <v>119</v>
      </c>
      <c r="G5155" s="101" t="s">
        <v>10956</v>
      </c>
    </row>
    <row r="5156" spans="1:7">
      <c r="A5156" s="100">
        <v>5155</v>
      </c>
      <c r="B5156" s="101" t="s">
        <v>9765</v>
      </c>
      <c r="C5156" s="101" t="s">
        <v>9766</v>
      </c>
      <c r="D5156" s="101" t="s">
        <v>151</v>
      </c>
      <c r="E5156" s="101" t="s">
        <v>1021</v>
      </c>
      <c r="F5156" s="101" t="s">
        <v>119</v>
      </c>
      <c r="G5156" s="101" t="s">
        <v>10956</v>
      </c>
    </row>
    <row r="5157" spans="1:7">
      <c r="A5157" s="100">
        <v>5156</v>
      </c>
      <c r="B5157" s="101" t="s">
        <v>4592</v>
      </c>
      <c r="C5157" s="101" t="s">
        <v>4593</v>
      </c>
      <c r="D5157" s="101" t="s">
        <v>165</v>
      </c>
      <c r="E5157" s="101" t="s">
        <v>1285</v>
      </c>
      <c r="F5157" s="101" t="s">
        <v>119</v>
      </c>
      <c r="G5157" s="101" t="s">
        <v>5848</v>
      </c>
    </row>
    <row r="5158" spans="1:7">
      <c r="A5158" s="100">
        <v>5157</v>
      </c>
      <c r="B5158" s="101" t="s">
        <v>9767</v>
      </c>
      <c r="C5158" s="101" t="s">
        <v>9768</v>
      </c>
      <c r="D5158" s="101" t="s">
        <v>126</v>
      </c>
      <c r="E5158" s="101" t="s">
        <v>200</v>
      </c>
      <c r="F5158" s="101" t="s">
        <v>119</v>
      </c>
      <c r="G5158" s="101" t="s">
        <v>10956</v>
      </c>
    </row>
    <row r="5159" spans="1:7">
      <c r="A5159" s="100">
        <v>5158</v>
      </c>
      <c r="B5159" s="101" t="s">
        <v>4594</v>
      </c>
      <c r="C5159" s="101" t="s">
        <v>4595</v>
      </c>
      <c r="D5159" s="101" t="s">
        <v>139</v>
      </c>
      <c r="E5159" s="101" t="s">
        <v>273</v>
      </c>
      <c r="F5159" s="101" t="s">
        <v>119</v>
      </c>
      <c r="G5159" s="101" t="s">
        <v>5848</v>
      </c>
    </row>
    <row r="5160" spans="1:7">
      <c r="A5160" s="100">
        <v>5159</v>
      </c>
      <c r="B5160" s="101" t="s">
        <v>9769</v>
      </c>
      <c r="C5160" s="101" t="s">
        <v>9770</v>
      </c>
      <c r="D5160" s="101" t="s">
        <v>165</v>
      </c>
      <c r="E5160" s="101" t="s">
        <v>1285</v>
      </c>
      <c r="F5160" s="101" t="s">
        <v>119</v>
      </c>
      <c r="G5160" s="101" t="s">
        <v>10956</v>
      </c>
    </row>
    <row r="5161" spans="1:7">
      <c r="A5161" s="100">
        <v>5160</v>
      </c>
      <c r="B5161" s="101" t="s">
        <v>9771</v>
      </c>
      <c r="C5161" s="101" t="s">
        <v>9772</v>
      </c>
      <c r="D5161" s="101" t="s">
        <v>117</v>
      </c>
      <c r="E5161" s="101" t="s">
        <v>3653</v>
      </c>
      <c r="F5161" s="101" t="s">
        <v>119</v>
      </c>
      <c r="G5161" s="101" t="s">
        <v>10956</v>
      </c>
    </row>
    <row r="5162" spans="1:7">
      <c r="A5162" s="100">
        <v>5161</v>
      </c>
      <c r="B5162" s="101" t="s">
        <v>4596</v>
      </c>
      <c r="C5162" s="101" t="s">
        <v>4597</v>
      </c>
      <c r="D5162" s="101" t="s">
        <v>139</v>
      </c>
      <c r="E5162" s="101" t="s">
        <v>439</v>
      </c>
      <c r="F5162" s="101" t="s">
        <v>119</v>
      </c>
      <c r="G5162" s="101" t="s">
        <v>5848</v>
      </c>
    </row>
    <row r="5163" spans="1:7">
      <c r="A5163" s="100">
        <v>5162</v>
      </c>
      <c r="B5163" s="101" t="s">
        <v>13441</v>
      </c>
      <c r="C5163" s="101" t="s">
        <v>13442</v>
      </c>
      <c r="D5163" s="101" t="s">
        <v>117</v>
      </c>
      <c r="E5163" s="101" t="s">
        <v>172</v>
      </c>
      <c r="F5163" s="101" t="s">
        <v>119</v>
      </c>
      <c r="G5163" s="101" t="s">
        <v>10956</v>
      </c>
    </row>
    <row r="5164" spans="1:7">
      <c r="A5164" s="100">
        <v>5163</v>
      </c>
      <c r="B5164" s="101" t="s">
        <v>9773</v>
      </c>
      <c r="C5164" s="101" t="s">
        <v>9774</v>
      </c>
      <c r="D5164" s="101" t="s">
        <v>117</v>
      </c>
      <c r="E5164" s="101" t="s">
        <v>1341</v>
      </c>
      <c r="F5164" s="101" t="s">
        <v>119</v>
      </c>
      <c r="G5164" s="101" t="s">
        <v>10956</v>
      </c>
    </row>
    <row r="5165" spans="1:7">
      <c r="A5165" s="100">
        <v>5164</v>
      </c>
      <c r="B5165" s="101" t="s">
        <v>11654</v>
      </c>
      <c r="C5165" s="101" t="s">
        <v>11655</v>
      </c>
      <c r="D5165" s="101" t="s">
        <v>139</v>
      </c>
      <c r="E5165" s="101" t="s">
        <v>185</v>
      </c>
      <c r="F5165" s="101" t="s">
        <v>119</v>
      </c>
      <c r="G5165" s="101" t="s">
        <v>11834</v>
      </c>
    </row>
    <row r="5166" spans="1:7">
      <c r="A5166" s="100">
        <v>5165</v>
      </c>
      <c r="B5166" s="101" t="s">
        <v>11656</v>
      </c>
      <c r="C5166" s="101" t="s">
        <v>11657</v>
      </c>
      <c r="D5166" s="101" t="s">
        <v>165</v>
      </c>
      <c r="E5166" s="101" t="s">
        <v>417</v>
      </c>
      <c r="F5166" s="101" t="s">
        <v>119</v>
      </c>
      <c r="G5166" s="101" t="s">
        <v>11834</v>
      </c>
    </row>
    <row r="5167" spans="1:7">
      <c r="A5167" s="100">
        <v>5166</v>
      </c>
      <c r="B5167" s="101" t="s">
        <v>13443</v>
      </c>
      <c r="C5167" s="101" t="s">
        <v>13444</v>
      </c>
      <c r="D5167" s="101" t="s">
        <v>122</v>
      </c>
      <c r="E5167" s="101" t="s">
        <v>2675</v>
      </c>
      <c r="F5167" s="101" t="s">
        <v>119</v>
      </c>
      <c r="G5167" s="101" t="s">
        <v>5848</v>
      </c>
    </row>
    <row r="5168" spans="1:7">
      <c r="A5168" s="100">
        <v>5167</v>
      </c>
      <c r="B5168" s="101" t="s">
        <v>9775</v>
      </c>
      <c r="C5168" s="101" t="s">
        <v>9776</v>
      </c>
      <c r="D5168" s="101" t="s">
        <v>117</v>
      </c>
      <c r="E5168" s="101" t="s">
        <v>1277</v>
      </c>
      <c r="F5168" s="101" t="s">
        <v>119</v>
      </c>
      <c r="G5168" s="101" t="s">
        <v>10956</v>
      </c>
    </row>
    <row r="5169" spans="1:7">
      <c r="A5169" s="100">
        <v>5168</v>
      </c>
      <c r="B5169" s="101" t="s">
        <v>4598</v>
      </c>
      <c r="C5169" s="101" t="s">
        <v>4599</v>
      </c>
      <c r="D5169" s="101" t="s">
        <v>139</v>
      </c>
      <c r="E5169" s="101" t="s">
        <v>273</v>
      </c>
      <c r="F5169" s="101" t="s">
        <v>119</v>
      </c>
      <c r="G5169" s="101" t="s">
        <v>5848</v>
      </c>
    </row>
    <row r="5170" spans="1:7">
      <c r="A5170" s="100">
        <v>5169</v>
      </c>
      <c r="B5170" s="101" t="s">
        <v>4600</v>
      </c>
      <c r="C5170" s="101" t="s">
        <v>4601</v>
      </c>
      <c r="D5170" s="101" t="s">
        <v>139</v>
      </c>
      <c r="E5170" s="101" t="s">
        <v>181</v>
      </c>
      <c r="F5170" s="101" t="s">
        <v>288</v>
      </c>
      <c r="G5170" s="101" t="s">
        <v>5848</v>
      </c>
    </row>
    <row r="5171" spans="1:7">
      <c r="A5171" s="100">
        <v>5170</v>
      </c>
      <c r="B5171" s="101" t="s">
        <v>9777</v>
      </c>
      <c r="C5171" s="101" t="s">
        <v>9778</v>
      </c>
      <c r="D5171" s="101" t="s">
        <v>139</v>
      </c>
      <c r="E5171" s="101" t="s">
        <v>943</v>
      </c>
      <c r="F5171" s="101" t="s">
        <v>119</v>
      </c>
      <c r="G5171" s="101" t="s">
        <v>10956</v>
      </c>
    </row>
    <row r="5172" spans="1:7">
      <c r="A5172" s="100">
        <v>5171</v>
      </c>
      <c r="B5172" s="101" t="s">
        <v>9779</v>
      </c>
      <c r="C5172" s="101" t="s">
        <v>9780</v>
      </c>
      <c r="D5172" s="101" t="s">
        <v>117</v>
      </c>
      <c r="E5172" s="101" t="s">
        <v>1277</v>
      </c>
      <c r="F5172" s="101" t="s">
        <v>119</v>
      </c>
      <c r="G5172" s="101" t="s">
        <v>10956</v>
      </c>
    </row>
    <row r="5173" spans="1:7">
      <c r="A5173" s="100">
        <v>5172</v>
      </c>
      <c r="B5173" s="101" t="s">
        <v>11658</v>
      </c>
      <c r="C5173" s="101" t="s">
        <v>11659</v>
      </c>
      <c r="D5173" s="101" t="s">
        <v>139</v>
      </c>
      <c r="E5173" s="101" t="s">
        <v>185</v>
      </c>
      <c r="F5173" s="101" t="s">
        <v>119</v>
      </c>
      <c r="G5173" s="101" t="s">
        <v>11834</v>
      </c>
    </row>
    <row r="5174" spans="1:7">
      <c r="A5174" s="100">
        <v>5173</v>
      </c>
      <c r="B5174" s="101" t="s">
        <v>9781</v>
      </c>
      <c r="C5174" s="101" t="s">
        <v>9782</v>
      </c>
      <c r="D5174" s="101" t="s">
        <v>126</v>
      </c>
      <c r="E5174" s="101" t="s">
        <v>1260</v>
      </c>
      <c r="F5174" s="101" t="s">
        <v>119</v>
      </c>
      <c r="G5174" s="101" t="s">
        <v>10956</v>
      </c>
    </row>
    <row r="5175" spans="1:7">
      <c r="A5175" s="100">
        <v>5174</v>
      </c>
      <c r="B5175" s="101" t="s">
        <v>4602</v>
      </c>
      <c r="C5175" s="101" t="s">
        <v>4603</v>
      </c>
      <c r="D5175" s="101" t="s">
        <v>122</v>
      </c>
      <c r="E5175" s="101" t="s">
        <v>597</v>
      </c>
      <c r="F5175" s="101" t="s">
        <v>119</v>
      </c>
      <c r="G5175" s="101" t="s">
        <v>5848</v>
      </c>
    </row>
    <row r="5176" spans="1:7">
      <c r="A5176" s="100">
        <v>5175</v>
      </c>
      <c r="B5176" s="101" t="s">
        <v>9783</v>
      </c>
      <c r="C5176" s="101" t="s">
        <v>9784</v>
      </c>
      <c r="D5176" s="101" t="s">
        <v>122</v>
      </c>
      <c r="E5176" s="101" t="s">
        <v>347</v>
      </c>
      <c r="F5176" s="101" t="s">
        <v>119</v>
      </c>
      <c r="G5176" s="101" t="s">
        <v>10956</v>
      </c>
    </row>
    <row r="5177" spans="1:7">
      <c r="A5177" s="100">
        <v>5176</v>
      </c>
      <c r="B5177" s="101" t="s">
        <v>9785</v>
      </c>
      <c r="C5177" s="101" t="s">
        <v>9786</v>
      </c>
      <c r="D5177" s="101" t="s">
        <v>165</v>
      </c>
      <c r="E5177" s="101" t="s">
        <v>194</v>
      </c>
      <c r="F5177" s="101" t="s">
        <v>119</v>
      </c>
      <c r="G5177" s="101" t="s">
        <v>10956</v>
      </c>
    </row>
    <row r="5178" spans="1:7">
      <c r="A5178" s="100">
        <v>5177</v>
      </c>
      <c r="B5178" s="101" t="s">
        <v>9787</v>
      </c>
      <c r="C5178" s="101" t="s">
        <v>9788</v>
      </c>
      <c r="D5178" s="101" t="s">
        <v>139</v>
      </c>
      <c r="E5178" s="101" t="s">
        <v>3060</v>
      </c>
      <c r="F5178" s="101" t="s">
        <v>119</v>
      </c>
      <c r="G5178" s="101" t="s">
        <v>10956</v>
      </c>
    </row>
    <row r="5179" spans="1:7">
      <c r="A5179" s="100">
        <v>5178</v>
      </c>
      <c r="B5179" s="101" t="s">
        <v>9789</v>
      </c>
      <c r="C5179" s="101" t="s">
        <v>9790</v>
      </c>
      <c r="D5179" s="101" t="s">
        <v>151</v>
      </c>
      <c r="E5179" s="101" t="s">
        <v>2497</v>
      </c>
      <c r="F5179" s="101" t="s">
        <v>119</v>
      </c>
      <c r="G5179" s="101" t="s">
        <v>10956</v>
      </c>
    </row>
    <row r="5180" spans="1:7">
      <c r="A5180" s="100">
        <v>5179</v>
      </c>
      <c r="B5180" s="101" t="s">
        <v>4604</v>
      </c>
      <c r="C5180" s="101" t="s">
        <v>13445</v>
      </c>
      <c r="D5180" s="101" t="s">
        <v>151</v>
      </c>
      <c r="E5180" s="101" t="s">
        <v>1302</v>
      </c>
      <c r="F5180" s="101" t="s">
        <v>119</v>
      </c>
      <c r="G5180" s="101" t="s">
        <v>5848</v>
      </c>
    </row>
    <row r="5181" spans="1:7">
      <c r="A5181" s="100">
        <v>5180</v>
      </c>
      <c r="B5181" s="101" t="s">
        <v>4605</v>
      </c>
      <c r="C5181" s="101" t="s">
        <v>4606</v>
      </c>
      <c r="D5181" s="101" t="s">
        <v>139</v>
      </c>
      <c r="E5181" s="101" t="s">
        <v>227</v>
      </c>
      <c r="F5181" s="101" t="s">
        <v>119</v>
      </c>
      <c r="G5181" s="101" t="s">
        <v>5848</v>
      </c>
    </row>
    <row r="5182" spans="1:7">
      <c r="A5182" s="100">
        <v>5181</v>
      </c>
      <c r="B5182" s="101" t="s">
        <v>9791</v>
      </c>
      <c r="C5182" s="101" t="s">
        <v>9793</v>
      </c>
      <c r="D5182" s="101" t="s">
        <v>126</v>
      </c>
      <c r="E5182" s="101" t="s">
        <v>1139</v>
      </c>
      <c r="F5182" s="101" t="s">
        <v>119</v>
      </c>
      <c r="G5182" s="101" t="s">
        <v>10956</v>
      </c>
    </row>
    <row r="5183" spans="1:7">
      <c r="A5183" s="100">
        <v>5182</v>
      </c>
      <c r="B5183" s="101" t="s">
        <v>9792</v>
      </c>
      <c r="C5183" s="101" t="s">
        <v>9793</v>
      </c>
      <c r="D5183" s="101" t="s">
        <v>126</v>
      </c>
      <c r="E5183" s="101" t="s">
        <v>1139</v>
      </c>
      <c r="F5183" s="101" t="s">
        <v>119</v>
      </c>
      <c r="G5183" s="101" t="s">
        <v>10956</v>
      </c>
    </row>
    <row r="5184" spans="1:7">
      <c r="A5184" s="100">
        <v>5183</v>
      </c>
      <c r="B5184" s="101" t="s">
        <v>13446</v>
      </c>
      <c r="C5184" s="101" t="s">
        <v>13447</v>
      </c>
      <c r="D5184" s="101" t="s">
        <v>139</v>
      </c>
      <c r="E5184" s="101" t="s">
        <v>354</v>
      </c>
      <c r="F5184" s="101" t="s">
        <v>119</v>
      </c>
      <c r="G5184" s="101" t="s">
        <v>10956</v>
      </c>
    </row>
    <row r="5185" spans="1:7">
      <c r="A5185" s="100">
        <v>5184</v>
      </c>
      <c r="B5185" s="101" t="s">
        <v>90</v>
      </c>
      <c r="C5185" s="101" t="s">
        <v>4607</v>
      </c>
      <c r="D5185" s="101" t="s">
        <v>143</v>
      </c>
      <c r="E5185" s="101" t="s">
        <v>144</v>
      </c>
      <c r="F5185" s="101" t="s">
        <v>119</v>
      </c>
      <c r="G5185" s="101" t="s">
        <v>5848</v>
      </c>
    </row>
    <row r="5186" spans="1:7">
      <c r="A5186" s="100">
        <v>5185</v>
      </c>
      <c r="B5186" s="101" t="s">
        <v>4608</v>
      </c>
      <c r="C5186" s="101" t="s">
        <v>4609</v>
      </c>
      <c r="D5186" s="101" t="s">
        <v>126</v>
      </c>
      <c r="E5186" s="101" t="s">
        <v>159</v>
      </c>
      <c r="F5186" s="101" t="s">
        <v>119</v>
      </c>
      <c r="G5186" s="101" t="s">
        <v>5848</v>
      </c>
    </row>
    <row r="5187" spans="1:7">
      <c r="A5187" s="100">
        <v>5186</v>
      </c>
      <c r="B5187" s="101" t="s">
        <v>13448</v>
      </c>
      <c r="C5187" s="101" t="s">
        <v>13449</v>
      </c>
      <c r="D5187" s="101" t="s">
        <v>139</v>
      </c>
      <c r="E5187" s="101" t="s">
        <v>227</v>
      </c>
      <c r="F5187" s="101" t="s">
        <v>119</v>
      </c>
      <c r="G5187" s="101" t="s">
        <v>5848</v>
      </c>
    </row>
    <row r="5188" spans="1:7">
      <c r="A5188" s="100">
        <v>5187</v>
      </c>
      <c r="B5188" s="101" t="s">
        <v>9794</v>
      </c>
      <c r="C5188" s="101" t="s">
        <v>9795</v>
      </c>
      <c r="D5188" s="101" t="s">
        <v>143</v>
      </c>
      <c r="E5188" s="101" t="s">
        <v>1138</v>
      </c>
      <c r="F5188" s="101" t="s">
        <v>119</v>
      </c>
      <c r="G5188" s="101" t="s">
        <v>10956</v>
      </c>
    </row>
    <row r="5189" spans="1:7">
      <c r="A5189" s="100">
        <v>5188</v>
      </c>
      <c r="B5189" s="101" t="s">
        <v>4610</v>
      </c>
      <c r="C5189" s="101" t="s">
        <v>13450</v>
      </c>
      <c r="D5189" s="101" t="s">
        <v>139</v>
      </c>
      <c r="E5189" s="101" t="s">
        <v>227</v>
      </c>
      <c r="F5189" s="101" t="s">
        <v>119</v>
      </c>
      <c r="G5189" s="101" t="s">
        <v>5848</v>
      </c>
    </row>
    <row r="5190" spans="1:7">
      <c r="A5190" s="100">
        <v>5189</v>
      </c>
      <c r="B5190" s="101" t="s">
        <v>9796</v>
      </c>
      <c r="C5190" s="101" t="s">
        <v>9797</v>
      </c>
      <c r="D5190" s="101" t="s">
        <v>139</v>
      </c>
      <c r="E5190" s="101" t="s">
        <v>258</v>
      </c>
      <c r="F5190" s="101" t="s">
        <v>119</v>
      </c>
      <c r="G5190" s="101" t="s">
        <v>10956</v>
      </c>
    </row>
    <row r="5191" spans="1:7">
      <c r="A5191" s="100">
        <v>5190</v>
      </c>
      <c r="B5191" s="101" t="s">
        <v>9798</v>
      </c>
      <c r="C5191" s="101" t="s">
        <v>9799</v>
      </c>
      <c r="D5191" s="101" t="s">
        <v>139</v>
      </c>
      <c r="E5191" s="101" t="s">
        <v>258</v>
      </c>
      <c r="F5191" s="101" t="s">
        <v>119</v>
      </c>
      <c r="G5191" s="101" t="s">
        <v>10956</v>
      </c>
    </row>
    <row r="5192" spans="1:7">
      <c r="A5192" s="100">
        <v>5191</v>
      </c>
      <c r="B5192" s="101" t="s">
        <v>4611</v>
      </c>
      <c r="C5192" s="101" t="s">
        <v>4612</v>
      </c>
      <c r="D5192" s="101" t="s">
        <v>143</v>
      </c>
      <c r="E5192" s="101" t="s">
        <v>586</v>
      </c>
      <c r="F5192" s="101" t="s">
        <v>119</v>
      </c>
      <c r="G5192" s="101" t="s">
        <v>5848</v>
      </c>
    </row>
    <row r="5193" spans="1:7">
      <c r="A5193" s="100">
        <v>5192</v>
      </c>
      <c r="B5193" s="101" t="s">
        <v>13451</v>
      </c>
      <c r="C5193" s="101" t="s">
        <v>13452</v>
      </c>
      <c r="D5193" s="101" t="s">
        <v>139</v>
      </c>
      <c r="E5193" s="101" t="s">
        <v>227</v>
      </c>
      <c r="F5193" s="101" t="s">
        <v>119</v>
      </c>
      <c r="G5193" s="101" t="s">
        <v>5848</v>
      </c>
    </row>
    <row r="5194" spans="1:7">
      <c r="A5194" s="100">
        <v>5193</v>
      </c>
      <c r="B5194" s="101" t="s">
        <v>9800</v>
      </c>
      <c r="C5194" s="101" t="s">
        <v>9801</v>
      </c>
      <c r="D5194" s="101" t="s">
        <v>122</v>
      </c>
      <c r="E5194" s="101" t="s">
        <v>436</v>
      </c>
      <c r="F5194" s="101" t="s">
        <v>119</v>
      </c>
      <c r="G5194" s="101" t="s">
        <v>10956</v>
      </c>
    </row>
    <row r="5195" spans="1:7">
      <c r="A5195" s="100">
        <v>5194</v>
      </c>
      <c r="B5195" s="101" t="s">
        <v>9802</v>
      </c>
      <c r="C5195" s="101" t="s">
        <v>9803</v>
      </c>
      <c r="D5195" s="101" t="s">
        <v>165</v>
      </c>
      <c r="E5195" s="101" t="s">
        <v>5870</v>
      </c>
      <c r="F5195" s="101" t="s">
        <v>881</v>
      </c>
      <c r="G5195" s="101" t="s">
        <v>10956</v>
      </c>
    </row>
    <row r="5196" spans="1:7">
      <c r="A5196" s="100">
        <v>5195</v>
      </c>
      <c r="B5196" s="101" t="s">
        <v>9804</v>
      </c>
      <c r="C5196" s="101" t="s">
        <v>9805</v>
      </c>
      <c r="D5196" s="101" t="s">
        <v>126</v>
      </c>
      <c r="E5196" s="101" t="s">
        <v>245</v>
      </c>
      <c r="F5196" s="101" t="s">
        <v>119</v>
      </c>
      <c r="G5196" s="101" t="s">
        <v>10956</v>
      </c>
    </row>
    <row r="5197" spans="1:7">
      <c r="A5197" s="100">
        <v>5196</v>
      </c>
      <c r="B5197" s="101" t="s">
        <v>9806</v>
      </c>
      <c r="C5197" s="101" t="s">
        <v>9807</v>
      </c>
      <c r="D5197" s="101" t="s">
        <v>117</v>
      </c>
      <c r="E5197" s="101" t="s">
        <v>3196</v>
      </c>
      <c r="F5197" s="101" t="s">
        <v>119</v>
      </c>
      <c r="G5197" s="101" t="s">
        <v>10956</v>
      </c>
    </row>
    <row r="5198" spans="1:7">
      <c r="A5198" s="100">
        <v>5197</v>
      </c>
      <c r="B5198" s="101" t="s">
        <v>11660</v>
      </c>
      <c r="C5198" s="101" t="s">
        <v>11661</v>
      </c>
      <c r="D5198" s="101" t="s">
        <v>151</v>
      </c>
      <c r="E5198" s="101" t="s">
        <v>680</v>
      </c>
      <c r="F5198" s="101" t="s">
        <v>119</v>
      </c>
      <c r="G5198" s="101" t="s">
        <v>11834</v>
      </c>
    </row>
    <row r="5199" spans="1:7">
      <c r="A5199" s="100">
        <v>5198</v>
      </c>
      <c r="B5199" s="101" t="s">
        <v>9808</v>
      </c>
      <c r="C5199" s="101" t="s">
        <v>9809</v>
      </c>
      <c r="D5199" s="101" t="s">
        <v>122</v>
      </c>
      <c r="E5199" s="101" t="s">
        <v>436</v>
      </c>
      <c r="F5199" s="101" t="s">
        <v>119</v>
      </c>
      <c r="G5199" s="101" t="s">
        <v>10956</v>
      </c>
    </row>
    <row r="5200" spans="1:7">
      <c r="A5200" s="100">
        <v>5199</v>
      </c>
      <c r="B5200" s="101" t="s">
        <v>13453</v>
      </c>
      <c r="C5200" s="101" t="s">
        <v>13454</v>
      </c>
      <c r="D5200" s="101" t="s">
        <v>117</v>
      </c>
      <c r="E5200" s="101" t="s">
        <v>1277</v>
      </c>
      <c r="F5200" s="101" t="s">
        <v>119</v>
      </c>
      <c r="G5200" s="101" t="s">
        <v>10956</v>
      </c>
    </row>
    <row r="5201" spans="1:7">
      <c r="A5201" s="100">
        <v>5200</v>
      </c>
      <c r="B5201" s="101" t="s">
        <v>13455</v>
      </c>
      <c r="C5201" s="101" t="s">
        <v>13456</v>
      </c>
      <c r="D5201" s="101" t="s">
        <v>165</v>
      </c>
      <c r="E5201" s="101" t="s">
        <v>194</v>
      </c>
      <c r="F5201" s="101" t="s">
        <v>119</v>
      </c>
      <c r="G5201" s="101" t="s">
        <v>11834</v>
      </c>
    </row>
    <row r="5202" spans="1:7">
      <c r="A5202" s="100">
        <v>5201</v>
      </c>
      <c r="B5202" s="101" t="s">
        <v>4613</v>
      </c>
      <c r="C5202" s="101" t="s">
        <v>4614</v>
      </c>
      <c r="D5202" s="101" t="s">
        <v>139</v>
      </c>
      <c r="E5202" s="101" t="s">
        <v>227</v>
      </c>
      <c r="F5202" s="101" t="s">
        <v>119</v>
      </c>
      <c r="G5202" s="101" t="s">
        <v>5848</v>
      </c>
    </row>
    <row r="5203" spans="1:7">
      <c r="A5203" s="100">
        <v>5202</v>
      </c>
      <c r="B5203" s="101" t="s">
        <v>11662</v>
      </c>
      <c r="C5203" s="101" t="s">
        <v>11663</v>
      </c>
      <c r="D5203" s="101" t="s">
        <v>139</v>
      </c>
      <c r="E5203" s="101" t="s">
        <v>690</v>
      </c>
      <c r="F5203" s="101" t="s">
        <v>119</v>
      </c>
      <c r="G5203" s="101" t="s">
        <v>11834</v>
      </c>
    </row>
    <row r="5204" spans="1:7">
      <c r="A5204" s="100">
        <v>5203</v>
      </c>
      <c r="B5204" s="101" t="s">
        <v>4615</v>
      </c>
      <c r="C5204" s="101" t="s">
        <v>4616</v>
      </c>
      <c r="D5204" s="101" t="s">
        <v>143</v>
      </c>
      <c r="E5204" s="101" t="s">
        <v>204</v>
      </c>
      <c r="F5204" s="101" t="s">
        <v>119</v>
      </c>
      <c r="G5204" s="101" t="s">
        <v>5848</v>
      </c>
    </row>
    <row r="5205" spans="1:7">
      <c r="A5205" s="100">
        <v>5204</v>
      </c>
      <c r="B5205" s="101" t="s">
        <v>9810</v>
      </c>
      <c r="C5205" s="101" t="s">
        <v>9811</v>
      </c>
      <c r="D5205" s="101" t="s">
        <v>165</v>
      </c>
      <c r="E5205" s="101" t="s">
        <v>417</v>
      </c>
      <c r="F5205" s="101" t="s">
        <v>119</v>
      </c>
      <c r="G5205" s="101" t="s">
        <v>10956</v>
      </c>
    </row>
    <row r="5206" spans="1:7">
      <c r="A5206" s="100">
        <v>5205</v>
      </c>
      <c r="B5206" s="101" t="s">
        <v>4617</v>
      </c>
      <c r="C5206" s="101" t="s">
        <v>4618</v>
      </c>
      <c r="D5206" s="101" t="s">
        <v>139</v>
      </c>
      <c r="E5206" s="101" t="s">
        <v>690</v>
      </c>
      <c r="F5206" s="101" t="s">
        <v>119</v>
      </c>
      <c r="G5206" s="101" t="s">
        <v>5848</v>
      </c>
    </row>
    <row r="5207" spans="1:7">
      <c r="A5207" s="100">
        <v>5206</v>
      </c>
      <c r="B5207" s="101" t="s">
        <v>9812</v>
      </c>
      <c r="C5207" s="101" t="s">
        <v>9813</v>
      </c>
      <c r="D5207" s="101" t="s">
        <v>165</v>
      </c>
      <c r="E5207" s="101" t="s">
        <v>5870</v>
      </c>
      <c r="F5207" s="101" t="s">
        <v>119</v>
      </c>
      <c r="G5207" s="101" t="s">
        <v>10956</v>
      </c>
    </row>
    <row r="5208" spans="1:7">
      <c r="A5208" s="100">
        <v>5207</v>
      </c>
      <c r="B5208" s="101" t="s">
        <v>4619</v>
      </c>
      <c r="C5208" s="101" t="s">
        <v>4620</v>
      </c>
      <c r="D5208" s="101" t="s">
        <v>139</v>
      </c>
      <c r="E5208" s="101" t="s">
        <v>227</v>
      </c>
      <c r="F5208" s="101" t="s">
        <v>119</v>
      </c>
      <c r="G5208" s="101" t="s">
        <v>5848</v>
      </c>
    </row>
    <row r="5209" spans="1:7">
      <c r="A5209" s="100">
        <v>5208</v>
      </c>
      <c r="B5209" s="101" t="s">
        <v>13457</v>
      </c>
      <c r="C5209" s="101" t="s">
        <v>13458</v>
      </c>
      <c r="D5209" s="101" t="s">
        <v>139</v>
      </c>
      <c r="E5209" s="101" t="s">
        <v>227</v>
      </c>
      <c r="F5209" s="101" t="s">
        <v>119</v>
      </c>
      <c r="G5209" s="101" t="s">
        <v>5848</v>
      </c>
    </row>
    <row r="5210" spans="1:7">
      <c r="A5210" s="100">
        <v>5209</v>
      </c>
      <c r="B5210" s="101" t="s">
        <v>4621</v>
      </c>
      <c r="C5210" s="101" t="s">
        <v>13459</v>
      </c>
      <c r="D5210" s="101" t="s">
        <v>139</v>
      </c>
      <c r="E5210" s="101" t="s">
        <v>273</v>
      </c>
      <c r="F5210" s="101" t="s">
        <v>119</v>
      </c>
      <c r="G5210" s="101" t="s">
        <v>5848</v>
      </c>
    </row>
    <row r="5211" spans="1:7">
      <c r="A5211" s="100">
        <v>5210</v>
      </c>
      <c r="B5211" s="101" t="s">
        <v>4622</v>
      </c>
      <c r="C5211" s="101" t="s">
        <v>13460</v>
      </c>
      <c r="D5211" s="101" t="s">
        <v>122</v>
      </c>
      <c r="E5211" s="101" t="s">
        <v>436</v>
      </c>
      <c r="F5211" s="101" t="s">
        <v>119</v>
      </c>
      <c r="G5211" s="101" t="s">
        <v>5848</v>
      </c>
    </row>
    <row r="5212" spans="1:7">
      <c r="A5212" s="100">
        <v>5211</v>
      </c>
      <c r="B5212" s="101" t="s">
        <v>9814</v>
      </c>
      <c r="C5212" s="101" t="s">
        <v>9815</v>
      </c>
      <c r="D5212" s="101" t="s">
        <v>126</v>
      </c>
      <c r="E5212" s="101" t="s">
        <v>159</v>
      </c>
      <c r="F5212" s="101" t="s">
        <v>119</v>
      </c>
      <c r="G5212" s="101" t="s">
        <v>10956</v>
      </c>
    </row>
    <row r="5213" spans="1:7">
      <c r="A5213" s="100">
        <v>5212</v>
      </c>
      <c r="B5213" s="101" t="s">
        <v>9816</v>
      </c>
      <c r="C5213" s="101" t="s">
        <v>9817</v>
      </c>
      <c r="D5213" s="101" t="s">
        <v>126</v>
      </c>
      <c r="E5213" s="101" t="s">
        <v>761</v>
      </c>
      <c r="F5213" s="101" t="s">
        <v>119</v>
      </c>
      <c r="G5213" s="101" t="s">
        <v>10956</v>
      </c>
    </row>
    <row r="5214" spans="1:7">
      <c r="A5214" s="100">
        <v>5213</v>
      </c>
      <c r="B5214" s="101" t="s">
        <v>4623</v>
      </c>
      <c r="C5214" s="101" t="s">
        <v>4624</v>
      </c>
      <c r="D5214" s="101" t="s">
        <v>126</v>
      </c>
      <c r="E5214" s="101" t="s">
        <v>130</v>
      </c>
      <c r="F5214" s="101" t="s">
        <v>119</v>
      </c>
      <c r="G5214" s="101" t="s">
        <v>5848</v>
      </c>
    </row>
    <row r="5215" spans="1:7">
      <c r="A5215" s="100">
        <v>5214</v>
      </c>
      <c r="B5215" s="101" t="s">
        <v>9818</v>
      </c>
      <c r="C5215" s="101" t="s">
        <v>9819</v>
      </c>
      <c r="D5215" s="101" t="s">
        <v>117</v>
      </c>
      <c r="E5215" s="101" t="s">
        <v>172</v>
      </c>
      <c r="F5215" s="101" t="s">
        <v>881</v>
      </c>
      <c r="G5215" s="101" t="s">
        <v>10956</v>
      </c>
    </row>
    <row r="5216" spans="1:7">
      <c r="A5216" s="100">
        <v>5215</v>
      </c>
      <c r="B5216" s="101" t="s">
        <v>4625</v>
      </c>
      <c r="C5216" s="101" t="s">
        <v>4626</v>
      </c>
      <c r="D5216" s="101" t="s">
        <v>143</v>
      </c>
      <c r="E5216" s="101" t="s">
        <v>3530</v>
      </c>
      <c r="F5216" s="101" t="s">
        <v>119</v>
      </c>
      <c r="G5216" s="101" t="s">
        <v>5848</v>
      </c>
    </row>
    <row r="5217" spans="1:7">
      <c r="A5217" s="100">
        <v>5216</v>
      </c>
      <c r="B5217" s="101" t="s">
        <v>4627</v>
      </c>
      <c r="C5217" s="101" t="s">
        <v>13461</v>
      </c>
      <c r="D5217" s="101" t="s">
        <v>143</v>
      </c>
      <c r="E5217" s="101" t="s">
        <v>746</v>
      </c>
      <c r="F5217" s="101" t="s">
        <v>119</v>
      </c>
      <c r="G5217" s="101" t="s">
        <v>5848</v>
      </c>
    </row>
    <row r="5218" spans="1:7">
      <c r="A5218" s="100">
        <v>5217</v>
      </c>
      <c r="B5218" s="101" t="s">
        <v>4628</v>
      </c>
      <c r="C5218" s="101" t="s">
        <v>4629</v>
      </c>
      <c r="D5218" s="101" t="s">
        <v>126</v>
      </c>
      <c r="E5218" s="101" t="s">
        <v>632</v>
      </c>
      <c r="F5218" s="101" t="s">
        <v>119</v>
      </c>
      <c r="G5218" s="101" t="s">
        <v>5848</v>
      </c>
    </row>
    <row r="5219" spans="1:7">
      <c r="A5219" s="100">
        <v>5218</v>
      </c>
      <c r="B5219" s="101" t="s">
        <v>4630</v>
      </c>
      <c r="C5219" s="101" t="s">
        <v>4631</v>
      </c>
      <c r="D5219" s="101" t="s">
        <v>139</v>
      </c>
      <c r="E5219" s="101" t="s">
        <v>690</v>
      </c>
      <c r="F5219" s="101" t="s">
        <v>119</v>
      </c>
      <c r="G5219" s="101" t="s">
        <v>5848</v>
      </c>
    </row>
    <row r="5220" spans="1:7">
      <c r="A5220" s="100">
        <v>5219</v>
      </c>
      <c r="B5220" s="101" t="s">
        <v>9820</v>
      </c>
      <c r="C5220" s="101" t="s">
        <v>9821</v>
      </c>
      <c r="D5220" s="101" t="s">
        <v>143</v>
      </c>
      <c r="E5220" s="101" t="s">
        <v>204</v>
      </c>
      <c r="F5220" s="101" t="s">
        <v>119</v>
      </c>
      <c r="G5220" s="101" t="s">
        <v>10956</v>
      </c>
    </row>
    <row r="5221" spans="1:7">
      <c r="A5221" s="100">
        <v>5220</v>
      </c>
      <c r="B5221" s="101" t="s">
        <v>4632</v>
      </c>
      <c r="C5221" s="101" t="s">
        <v>4633</v>
      </c>
      <c r="D5221" s="101" t="s">
        <v>139</v>
      </c>
      <c r="E5221" s="101" t="s">
        <v>227</v>
      </c>
      <c r="F5221" s="101" t="s">
        <v>119</v>
      </c>
      <c r="G5221" s="101" t="s">
        <v>5848</v>
      </c>
    </row>
    <row r="5222" spans="1:7">
      <c r="A5222" s="100">
        <v>5221</v>
      </c>
      <c r="B5222" s="101" t="s">
        <v>4634</v>
      </c>
      <c r="C5222" s="101" t="s">
        <v>4635</v>
      </c>
      <c r="D5222" s="101" t="s">
        <v>117</v>
      </c>
      <c r="E5222" s="101" t="s">
        <v>3196</v>
      </c>
      <c r="F5222" s="101" t="s">
        <v>119</v>
      </c>
      <c r="G5222" s="101" t="s">
        <v>5848</v>
      </c>
    </row>
    <row r="5223" spans="1:7">
      <c r="A5223" s="100">
        <v>5222</v>
      </c>
      <c r="B5223" s="101" t="s">
        <v>9822</v>
      </c>
      <c r="C5223" s="101" t="s">
        <v>9823</v>
      </c>
      <c r="D5223" s="101" t="s">
        <v>117</v>
      </c>
      <c r="E5223" s="101" t="s">
        <v>118</v>
      </c>
      <c r="F5223" s="101" t="s">
        <v>119</v>
      </c>
      <c r="G5223" s="101" t="s">
        <v>10956</v>
      </c>
    </row>
    <row r="5224" spans="1:7">
      <c r="A5224" s="100">
        <v>5223</v>
      </c>
      <c r="B5224" s="101" t="s">
        <v>4636</v>
      </c>
      <c r="C5224" s="101" t="s">
        <v>4637</v>
      </c>
      <c r="D5224" s="101" t="s">
        <v>139</v>
      </c>
      <c r="E5224" s="101" t="s">
        <v>227</v>
      </c>
      <c r="F5224" s="101" t="s">
        <v>119</v>
      </c>
      <c r="G5224" s="101" t="s">
        <v>5848</v>
      </c>
    </row>
    <row r="5225" spans="1:7">
      <c r="A5225" s="100">
        <v>5224</v>
      </c>
      <c r="B5225" s="101" t="s">
        <v>4638</v>
      </c>
      <c r="C5225" s="101" t="s">
        <v>4639</v>
      </c>
      <c r="D5225" s="101" t="s">
        <v>139</v>
      </c>
      <c r="E5225" s="101" t="s">
        <v>227</v>
      </c>
      <c r="F5225" s="101" t="s">
        <v>119</v>
      </c>
      <c r="G5225" s="101" t="s">
        <v>5848</v>
      </c>
    </row>
    <row r="5226" spans="1:7">
      <c r="A5226" s="100">
        <v>5225</v>
      </c>
      <c r="B5226" s="101" t="s">
        <v>4640</v>
      </c>
      <c r="C5226" s="101" t="s">
        <v>4641</v>
      </c>
      <c r="D5226" s="101" t="s">
        <v>139</v>
      </c>
      <c r="E5226" s="101" t="s">
        <v>227</v>
      </c>
      <c r="F5226" s="101" t="s">
        <v>119</v>
      </c>
      <c r="G5226" s="101" t="s">
        <v>5848</v>
      </c>
    </row>
    <row r="5227" spans="1:7">
      <c r="A5227" s="100">
        <v>5226</v>
      </c>
      <c r="B5227" s="101" t="s">
        <v>9824</v>
      </c>
      <c r="C5227" s="101" t="s">
        <v>9825</v>
      </c>
      <c r="D5227" s="101" t="s">
        <v>117</v>
      </c>
      <c r="E5227" s="101" t="s">
        <v>523</v>
      </c>
      <c r="F5227" s="101" t="s">
        <v>119</v>
      </c>
      <c r="G5227" s="101" t="s">
        <v>10956</v>
      </c>
    </row>
    <row r="5228" spans="1:7">
      <c r="A5228" s="100">
        <v>5227</v>
      </c>
      <c r="B5228" s="101" t="s">
        <v>4642</v>
      </c>
      <c r="C5228" s="101" t="s">
        <v>4643</v>
      </c>
      <c r="D5228" s="101" t="s">
        <v>126</v>
      </c>
      <c r="E5228" s="101" t="s">
        <v>761</v>
      </c>
      <c r="F5228" s="101" t="s">
        <v>119</v>
      </c>
      <c r="G5228" s="101" t="s">
        <v>5848</v>
      </c>
    </row>
    <row r="5229" spans="1:7">
      <c r="A5229" s="100">
        <v>5228</v>
      </c>
      <c r="B5229" s="101" t="s">
        <v>9826</v>
      </c>
      <c r="C5229" s="101" t="s">
        <v>9827</v>
      </c>
      <c r="D5229" s="101" t="s">
        <v>117</v>
      </c>
      <c r="E5229" s="101" t="s">
        <v>118</v>
      </c>
      <c r="F5229" s="101" t="s">
        <v>119</v>
      </c>
      <c r="G5229" s="101" t="s">
        <v>10956</v>
      </c>
    </row>
    <row r="5230" spans="1:7">
      <c r="A5230" s="100">
        <v>5229</v>
      </c>
      <c r="B5230" s="101" t="s">
        <v>11664</v>
      </c>
      <c r="C5230" s="101" t="s">
        <v>11665</v>
      </c>
      <c r="D5230" s="101" t="s">
        <v>139</v>
      </c>
      <c r="E5230" s="101" t="s">
        <v>227</v>
      </c>
      <c r="F5230" s="101" t="s">
        <v>119</v>
      </c>
      <c r="G5230" s="101" t="s">
        <v>11834</v>
      </c>
    </row>
    <row r="5231" spans="1:7">
      <c r="A5231" s="100">
        <v>5230</v>
      </c>
      <c r="B5231" s="101" t="s">
        <v>4644</v>
      </c>
      <c r="C5231" s="101" t="s">
        <v>4645</v>
      </c>
      <c r="D5231" s="101" t="s">
        <v>122</v>
      </c>
      <c r="E5231" s="101" t="s">
        <v>191</v>
      </c>
      <c r="F5231" s="101" t="s">
        <v>119</v>
      </c>
      <c r="G5231" s="101" t="s">
        <v>5848</v>
      </c>
    </row>
    <row r="5232" spans="1:7">
      <c r="A5232" s="100">
        <v>5231</v>
      </c>
      <c r="B5232" s="101" t="s">
        <v>9828</v>
      </c>
      <c r="C5232" s="101" t="s">
        <v>9829</v>
      </c>
      <c r="D5232" s="101" t="s">
        <v>165</v>
      </c>
      <c r="E5232" s="101" t="s">
        <v>1285</v>
      </c>
      <c r="F5232" s="101" t="s">
        <v>119</v>
      </c>
      <c r="G5232" s="101" t="s">
        <v>10956</v>
      </c>
    </row>
    <row r="5233" spans="1:7">
      <c r="A5233" s="100">
        <v>5232</v>
      </c>
      <c r="B5233" s="101" t="s">
        <v>11666</v>
      </c>
      <c r="C5233" s="101" t="s">
        <v>11667</v>
      </c>
      <c r="D5233" s="101" t="s">
        <v>122</v>
      </c>
      <c r="E5233" s="101" t="s">
        <v>293</v>
      </c>
      <c r="F5233" s="101" t="s">
        <v>119</v>
      </c>
      <c r="G5233" s="101" t="s">
        <v>11834</v>
      </c>
    </row>
    <row r="5234" spans="1:7">
      <c r="A5234" s="100">
        <v>5233</v>
      </c>
      <c r="B5234" s="101" t="s">
        <v>4646</v>
      </c>
      <c r="C5234" s="101" t="s">
        <v>4647</v>
      </c>
      <c r="D5234" s="101" t="s">
        <v>139</v>
      </c>
      <c r="E5234" s="101" t="s">
        <v>227</v>
      </c>
      <c r="F5234" s="101" t="s">
        <v>119</v>
      </c>
      <c r="G5234" s="101" t="s">
        <v>5848</v>
      </c>
    </row>
    <row r="5235" spans="1:7">
      <c r="A5235" s="100">
        <v>5234</v>
      </c>
      <c r="B5235" s="101" t="s">
        <v>13462</v>
      </c>
      <c r="C5235" s="101" t="s">
        <v>13463</v>
      </c>
      <c r="D5235" s="101" t="s">
        <v>139</v>
      </c>
      <c r="E5235" s="101" t="s">
        <v>227</v>
      </c>
      <c r="F5235" s="101" t="s">
        <v>119</v>
      </c>
      <c r="G5235" s="101" t="s">
        <v>5848</v>
      </c>
    </row>
    <row r="5236" spans="1:7">
      <c r="A5236" s="100">
        <v>5235</v>
      </c>
      <c r="B5236" s="101" t="s">
        <v>9830</v>
      </c>
      <c r="C5236" s="101" t="s">
        <v>9831</v>
      </c>
      <c r="D5236" s="101" t="s">
        <v>117</v>
      </c>
      <c r="E5236" s="101" t="s">
        <v>1277</v>
      </c>
      <c r="F5236" s="101" t="s">
        <v>881</v>
      </c>
      <c r="G5236" s="101" t="s">
        <v>10956</v>
      </c>
    </row>
    <row r="5237" spans="1:7">
      <c r="A5237" s="100">
        <v>5236</v>
      </c>
      <c r="B5237" s="101" t="s">
        <v>4648</v>
      </c>
      <c r="C5237" s="101" t="s">
        <v>4649</v>
      </c>
      <c r="D5237" s="101" t="s">
        <v>139</v>
      </c>
      <c r="E5237" s="101" t="s">
        <v>227</v>
      </c>
      <c r="F5237" s="101" t="s">
        <v>119</v>
      </c>
      <c r="G5237" s="101" t="s">
        <v>5848</v>
      </c>
    </row>
    <row r="5238" spans="1:7">
      <c r="A5238" s="100">
        <v>5237</v>
      </c>
      <c r="B5238" s="101" t="s">
        <v>4650</v>
      </c>
      <c r="C5238" s="101" t="s">
        <v>4651</v>
      </c>
      <c r="D5238" s="101" t="s">
        <v>143</v>
      </c>
      <c r="E5238" s="101" t="s">
        <v>589</v>
      </c>
      <c r="F5238" s="101" t="s">
        <v>119</v>
      </c>
      <c r="G5238" s="101" t="s">
        <v>5848</v>
      </c>
    </row>
    <row r="5239" spans="1:7">
      <c r="A5239" s="100">
        <v>5238</v>
      </c>
      <c r="B5239" s="101" t="s">
        <v>4652</v>
      </c>
      <c r="C5239" s="101" t="s">
        <v>4653</v>
      </c>
      <c r="D5239" s="101" t="s">
        <v>139</v>
      </c>
      <c r="E5239" s="101" t="s">
        <v>227</v>
      </c>
      <c r="F5239" s="101" t="s">
        <v>119</v>
      </c>
      <c r="G5239" s="101" t="s">
        <v>5848</v>
      </c>
    </row>
    <row r="5240" spans="1:7">
      <c r="A5240" s="100">
        <v>5239</v>
      </c>
      <c r="B5240" s="101" t="s">
        <v>13464</v>
      </c>
      <c r="C5240" s="101" t="s">
        <v>13465</v>
      </c>
      <c r="D5240" s="101" t="s">
        <v>139</v>
      </c>
      <c r="E5240" s="101" t="s">
        <v>227</v>
      </c>
      <c r="F5240" s="101" t="s">
        <v>119</v>
      </c>
      <c r="G5240" s="101" t="s">
        <v>5848</v>
      </c>
    </row>
    <row r="5241" spans="1:7">
      <c r="A5241" s="100">
        <v>5240</v>
      </c>
      <c r="B5241" s="101" t="s">
        <v>13466</v>
      </c>
      <c r="C5241" s="101" t="s">
        <v>13467</v>
      </c>
      <c r="D5241" s="101" t="s">
        <v>126</v>
      </c>
      <c r="E5241" s="101" t="s">
        <v>245</v>
      </c>
      <c r="F5241" s="101" t="s">
        <v>119</v>
      </c>
      <c r="G5241" s="101" t="s">
        <v>10956</v>
      </c>
    </row>
    <row r="5242" spans="1:7">
      <c r="A5242" s="100">
        <v>5241</v>
      </c>
      <c r="B5242" s="101" t="s">
        <v>4654</v>
      </c>
      <c r="C5242" s="101" t="s">
        <v>4655</v>
      </c>
      <c r="D5242" s="101" t="s">
        <v>126</v>
      </c>
      <c r="E5242" s="101" t="s">
        <v>1548</v>
      </c>
      <c r="F5242" s="101" t="s">
        <v>579</v>
      </c>
      <c r="G5242" s="101" t="s">
        <v>5848</v>
      </c>
    </row>
    <row r="5243" spans="1:7">
      <c r="A5243" s="100">
        <v>5242</v>
      </c>
      <c r="B5243" s="101" t="s">
        <v>9832</v>
      </c>
      <c r="C5243" s="101" t="s">
        <v>9833</v>
      </c>
      <c r="D5243" s="101" t="s">
        <v>126</v>
      </c>
      <c r="E5243" s="101" t="s">
        <v>1823</v>
      </c>
      <c r="F5243" s="101" t="s">
        <v>119</v>
      </c>
      <c r="G5243" s="101" t="s">
        <v>10956</v>
      </c>
    </row>
    <row r="5244" spans="1:7">
      <c r="A5244" s="100">
        <v>5243</v>
      </c>
      <c r="B5244" s="101" t="s">
        <v>9834</v>
      </c>
      <c r="C5244" s="101" t="s">
        <v>9835</v>
      </c>
      <c r="D5244" s="101" t="s">
        <v>126</v>
      </c>
      <c r="E5244" s="101" t="s">
        <v>155</v>
      </c>
      <c r="F5244" s="101" t="s">
        <v>119</v>
      </c>
      <c r="G5244" s="101" t="s">
        <v>10956</v>
      </c>
    </row>
    <row r="5245" spans="1:7">
      <c r="A5245" s="100">
        <v>5244</v>
      </c>
      <c r="B5245" s="101" t="s">
        <v>9836</v>
      </c>
      <c r="C5245" s="101" t="s">
        <v>9837</v>
      </c>
      <c r="D5245" s="101" t="s">
        <v>126</v>
      </c>
      <c r="E5245" s="101" t="s">
        <v>761</v>
      </c>
      <c r="F5245" s="101" t="s">
        <v>119</v>
      </c>
      <c r="G5245" s="101" t="s">
        <v>10956</v>
      </c>
    </row>
    <row r="5246" spans="1:7">
      <c r="A5246" s="100">
        <v>5245</v>
      </c>
      <c r="B5246" s="101" t="s">
        <v>9838</v>
      </c>
      <c r="C5246" s="101" t="s">
        <v>9839</v>
      </c>
      <c r="D5246" s="101" t="s">
        <v>117</v>
      </c>
      <c r="E5246" s="101" t="s">
        <v>3067</v>
      </c>
      <c r="F5246" s="101" t="s">
        <v>119</v>
      </c>
      <c r="G5246" s="101" t="s">
        <v>10956</v>
      </c>
    </row>
    <row r="5247" spans="1:7">
      <c r="A5247" s="100">
        <v>5246</v>
      </c>
      <c r="B5247" s="101" t="s">
        <v>9840</v>
      </c>
      <c r="C5247" s="101" t="s">
        <v>9841</v>
      </c>
      <c r="D5247" s="101" t="s">
        <v>126</v>
      </c>
      <c r="E5247" s="101" t="s">
        <v>411</v>
      </c>
      <c r="F5247" s="101" t="s">
        <v>119</v>
      </c>
      <c r="G5247" s="101" t="s">
        <v>10956</v>
      </c>
    </row>
    <row r="5248" spans="1:7">
      <c r="A5248" s="100">
        <v>5247</v>
      </c>
      <c r="B5248" s="101" t="s">
        <v>4656</v>
      </c>
      <c r="C5248" s="101" t="s">
        <v>4657</v>
      </c>
      <c r="D5248" s="101" t="s">
        <v>126</v>
      </c>
      <c r="E5248" s="101" t="s">
        <v>701</v>
      </c>
      <c r="F5248" s="101" t="s">
        <v>119</v>
      </c>
      <c r="G5248" s="101" t="s">
        <v>5848</v>
      </c>
    </row>
    <row r="5249" spans="1:7">
      <c r="A5249" s="100">
        <v>5248</v>
      </c>
      <c r="B5249" s="101" t="s">
        <v>11668</v>
      </c>
      <c r="C5249" s="101" t="s">
        <v>11669</v>
      </c>
      <c r="D5249" s="101" t="s">
        <v>165</v>
      </c>
      <c r="E5249" s="101" t="s">
        <v>194</v>
      </c>
      <c r="F5249" s="101" t="s">
        <v>119</v>
      </c>
      <c r="G5249" s="101" t="s">
        <v>11834</v>
      </c>
    </row>
    <row r="5250" spans="1:7">
      <c r="A5250" s="100">
        <v>5249</v>
      </c>
      <c r="B5250" s="101" t="s">
        <v>11670</v>
      </c>
      <c r="C5250" s="101" t="s">
        <v>11671</v>
      </c>
      <c r="D5250" s="101" t="s">
        <v>139</v>
      </c>
      <c r="E5250" s="101" t="s">
        <v>182</v>
      </c>
      <c r="F5250" s="101" t="s">
        <v>119</v>
      </c>
      <c r="G5250" s="101" t="s">
        <v>11834</v>
      </c>
    </row>
    <row r="5251" spans="1:7">
      <c r="A5251" s="100">
        <v>5250</v>
      </c>
      <c r="B5251" s="101" t="s">
        <v>9842</v>
      </c>
      <c r="C5251" s="101" t="s">
        <v>9843</v>
      </c>
      <c r="D5251" s="101" t="s">
        <v>139</v>
      </c>
      <c r="E5251" s="101" t="s">
        <v>258</v>
      </c>
      <c r="F5251" s="101" t="s">
        <v>119</v>
      </c>
      <c r="G5251" s="101" t="s">
        <v>10956</v>
      </c>
    </row>
    <row r="5252" spans="1:7">
      <c r="A5252" s="100">
        <v>5251</v>
      </c>
      <c r="B5252" s="101" t="s">
        <v>9844</v>
      </c>
      <c r="C5252" s="101" t="s">
        <v>9845</v>
      </c>
      <c r="D5252" s="101" t="s">
        <v>117</v>
      </c>
      <c r="E5252" s="101" t="s">
        <v>4257</v>
      </c>
      <c r="F5252" s="101" t="s">
        <v>881</v>
      </c>
      <c r="G5252" s="101" t="s">
        <v>10956</v>
      </c>
    </row>
    <row r="5253" spans="1:7">
      <c r="A5253" s="100">
        <v>5252</v>
      </c>
      <c r="B5253" s="101" t="s">
        <v>4658</v>
      </c>
      <c r="C5253" s="101" t="s">
        <v>4659</v>
      </c>
      <c r="D5253" s="101" t="s">
        <v>139</v>
      </c>
      <c r="E5253" s="101" t="s">
        <v>273</v>
      </c>
      <c r="F5253" s="101" t="s">
        <v>119</v>
      </c>
      <c r="G5253" s="101" t="s">
        <v>5848</v>
      </c>
    </row>
    <row r="5254" spans="1:7">
      <c r="A5254" s="100">
        <v>5253</v>
      </c>
      <c r="B5254" s="101" t="s">
        <v>11672</v>
      </c>
      <c r="C5254" s="101" t="s">
        <v>11673</v>
      </c>
      <c r="D5254" s="101" t="s">
        <v>117</v>
      </c>
      <c r="E5254" s="101" t="s">
        <v>367</v>
      </c>
      <c r="F5254" s="101" t="s">
        <v>119</v>
      </c>
      <c r="G5254" s="101" t="s">
        <v>11834</v>
      </c>
    </row>
    <row r="5255" spans="1:7">
      <c r="A5255" s="100">
        <v>5254</v>
      </c>
      <c r="B5255" s="101" t="s">
        <v>13468</v>
      </c>
      <c r="C5255" s="101" t="s">
        <v>13469</v>
      </c>
      <c r="D5255" s="101" t="s">
        <v>139</v>
      </c>
      <c r="E5255" s="101" t="s">
        <v>227</v>
      </c>
      <c r="F5255" s="101" t="s">
        <v>119</v>
      </c>
      <c r="G5255" s="101" t="s">
        <v>5848</v>
      </c>
    </row>
    <row r="5256" spans="1:7">
      <c r="A5256" s="100">
        <v>5255</v>
      </c>
      <c r="B5256" s="101" t="s">
        <v>4660</v>
      </c>
      <c r="C5256" s="101" t="s">
        <v>4661</v>
      </c>
      <c r="D5256" s="101" t="s">
        <v>139</v>
      </c>
      <c r="E5256" s="101" t="s">
        <v>227</v>
      </c>
      <c r="F5256" s="101" t="s">
        <v>119</v>
      </c>
      <c r="G5256" s="101" t="s">
        <v>5848</v>
      </c>
    </row>
    <row r="5257" spans="1:7">
      <c r="A5257" s="100">
        <v>5256</v>
      </c>
      <c r="B5257" s="101" t="s">
        <v>4662</v>
      </c>
      <c r="C5257" s="101" t="s">
        <v>4663</v>
      </c>
      <c r="D5257" s="101" t="s">
        <v>139</v>
      </c>
      <c r="E5257" s="101" t="s">
        <v>227</v>
      </c>
      <c r="F5257" s="101" t="s">
        <v>119</v>
      </c>
      <c r="G5257" s="101" t="s">
        <v>5848</v>
      </c>
    </row>
    <row r="5258" spans="1:7">
      <c r="A5258" s="100">
        <v>5257</v>
      </c>
      <c r="B5258" s="101" t="s">
        <v>4664</v>
      </c>
      <c r="C5258" s="101" t="s">
        <v>4665</v>
      </c>
      <c r="D5258" s="101" t="s">
        <v>139</v>
      </c>
      <c r="E5258" s="101" t="s">
        <v>227</v>
      </c>
      <c r="F5258" s="101" t="s">
        <v>119</v>
      </c>
      <c r="G5258" s="101" t="s">
        <v>5848</v>
      </c>
    </row>
    <row r="5259" spans="1:7">
      <c r="A5259" s="100">
        <v>5258</v>
      </c>
      <c r="B5259" s="101" t="s">
        <v>4666</v>
      </c>
      <c r="C5259" s="101" t="s">
        <v>13470</v>
      </c>
      <c r="D5259" s="101" t="s">
        <v>139</v>
      </c>
      <c r="E5259" s="101" t="s">
        <v>227</v>
      </c>
      <c r="F5259" s="101" t="s">
        <v>119</v>
      </c>
      <c r="G5259" s="101" t="s">
        <v>5848</v>
      </c>
    </row>
    <row r="5260" spans="1:7">
      <c r="A5260" s="100">
        <v>5259</v>
      </c>
      <c r="B5260" s="101" t="s">
        <v>4667</v>
      </c>
      <c r="C5260" s="101" t="s">
        <v>4668</v>
      </c>
      <c r="D5260" s="101" t="s">
        <v>139</v>
      </c>
      <c r="E5260" s="101" t="s">
        <v>227</v>
      </c>
      <c r="F5260" s="101" t="s">
        <v>119</v>
      </c>
      <c r="G5260" s="101" t="s">
        <v>5848</v>
      </c>
    </row>
    <row r="5261" spans="1:7">
      <c r="A5261" s="100">
        <v>5260</v>
      </c>
      <c r="B5261" s="101" t="s">
        <v>4669</v>
      </c>
      <c r="C5261" s="101" t="s">
        <v>4670</v>
      </c>
      <c r="D5261" s="101" t="s">
        <v>139</v>
      </c>
      <c r="E5261" s="101" t="s">
        <v>227</v>
      </c>
      <c r="F5261" s="101" t="s">
        <v>119</v>
      </c>
      <c r="G5261" s="101" t="s">
        <v>5848</v>
      </c>
    </row>
    <row r="5262" spans="1:7">
      <c r="A5262" s="100">
        <v>5261</v>
      </c>
      <c r="B5262" s="101" t="s">
        <v>4671</v>
      </c>
      <c r="C5262" s="101" t="s">
        <v>4672</v>
      </c>
      <c r="D5262" s="101" t="s">
        <v>139</v>
      </c>
      <c r="E5262" s="101" t="s">
        <v>162</v>
      </c>
      <c r="F5262" s="101" t="s">
        <v>119</v>
      </c>
      <c r="G5262" s="101" t="s">
        <v>5848</v>
      </c>
    </row>
    <row r="5263" spans="1:7">
      <c r="A5263" s="100">
        <v>5262</v>
      </c>
      <c r="B5263" s="101" t="s">
        <v>4673</v>
      </c>
      <c r="C5263" s="101" t="s">
        <v>13471</v>
      </c>
      <c r="D5263" s="101" t="s">
        <v>139</v>
      </c>
      <c r="E5263" s="101" t="s">
        <v>227</v>
      </c>
      <c r="F5263" s="101" t="s">
        <v>119</v>
      </c>
      <c r="G5263" s="101" t="s">
        <v>5848</v>
      </c>
    </row>
    <row r="5264" spans="1:7">
      <c r="A5264" s="100">
        <v>5263</v>
      </c>
      <c r="B5264" s="101" t="s">
        <v>4674</v>
      </c>
      <c r="C5264" s="101" t="s">
        <v>4675</v>
      </c>
      <c r="D5264" s="101" t="s">
        <v>139</v>
      </c>
      <c r="E5264" s="101" t="s">
        <v>227</v>
      </c>
      <c r="F5264" s="101" t="s">
        <v>119</v>
      </c>
      <c r="G5264" s="101" t="s">
        <v>5848</v>
      </c>
    </row>
    <row r="5265" spans="1:7">
      <c r="A5265" s="100">
        <v>5264</v>
      </c>
      <c r="B5265" s="101" t="s">
        <v>4676</v>
      </c>
      <c r="C5265" s="101" t="s">
        <v>4677</v>
      </c>
      <c r="D5265" s="101" t="s">
        <v>139</v>
      </c>
      <c r="E5265" s="101" t="s">
        <v>227</v>
      </c>
      <c r="F5265" s="101" t="s">
        <v>119</v>
      </c>
      <c r="G5265" s="101" t="s">
        <v>5848</v>
      </c>
    </row>
    <row r="5266" spans="1:7">
      <c r="A5266" s="100">
        <v>5265</v>
      </c>
      <c r="B5266" s="101" t="s">
        <v>4678</v>
      </c>
      <c r="C5266" s="101" t="s">
        <v>13472</v>
      </c>
      <c r="D5266" s="101" t="s">
        <v>139</v>
      </c>
      <c r="E5266" s="101" t="s">
        <v>227</v>
      </c>
      <c r="F5266" s="101" t="s">
        <v>119</v>
      </c>
      <c r="G5266" s="101" t="s">
        <v>5848</v>
      </c>
    </row>
    <row r="5267" spans="1:7">
      <c r="A5267" s="100">
        <v>5266</v>
      </c>
      <c r="B5267" s="101" t="s">
        <v>4679</v>
      </c>
      <c r="C5267" s="101" t="s">
        <v>4680</v>
      </c>
      <c r="D5267" s="101" t="s">
        <v>139</v>
      </c>
      <c r="E5267" s="101" t="s">
        <v>227</v>
      </c>
      <c r="F5267" s="101" t="s">
        <v>119</v>
      </c>
      <c r="G5267" s="101" t="s">
        <v>5848</v>
      </c>
    </row>
    <row r="5268" spans="1:7">
      <c r="A5268" s="100">
        <v>5267</v>
      </c>
      <c r="B5268" s="101" t="s">
        <v>9846</v>
      </c>
      <c r="C5268" s="101" t="s">
        <v>9847</v>
      </c>
      <c r="D5268" s="101" t="s">
        <v>165</v>
      </c>
      <c r="E5268" s="101" t="s">
        <v>417</v>
      </c>
      <c r="F5268" s="101" t="s">
        <v>119</v>
      </c>
      <c r="G5268" s="101" t="s">
        <v>10956</v>
      </c>
    </row>
    <row r="5269" spans="1:7">
      <c r="A5269" s="100">
        <v>5268</v>
      </c>
      <c r="B5269" s="101" t="s">
        <v>4681</v>
      </c>
      <c r="C5269" s="101" t="s">
        <v>4682</v>
      </c>
      <c r="D5269" s="101" t="s">
        <v>139</v>
      </c>
      <c r="E5269" s="101" t="s">
        <v>227</v>
      </c>
      <c r="F5269" s="101" t="s">
        <v>119</v>
      </c>
      <c r="G5269" s="101" t="s">
        <v>5848</v>
      </c>
    </row>
    <row r="5270" spans="1:7">
      <c r="A5270" s="100">
        <v>5269</v>
      </c>
      <c r="B5270" s="101" t="s">
        <v>4683</v>
      </c>
      <c r="C5270" s="101" t="s">
        <v>4684</v>
      </c>
      <c r="D5270" s="101" t="s">
        <v>139</v>
      </c>
      <c r="E5270" s="101" t="s">
        <v>592</v>
      </c>
      <c r="F5270" s="101" t="s">
        <v>136</v>
      </c>
      <c r="G5270" s="101" t="s">
        <v>5848</v>
      </c>
    </row>
    <row r="5271" spans="1:7">
      <c r="A5271" s="100">
        <v>5270</v>
      </c>
      <c r="B5271" s="101" t="s">
        <v>9848</v>
      </c>
      <c r="C5271" s="101" t="s">
        <v>9849</v>
      </c>
      <c r="D5271" s="101" t="s">
        <v>126</v>
      </c>
      <c r="E5271" s="101" t="s">
        <v>127</v>
      </c>
      <c r="F5271" s="101" t="s">
        <v>201</v>
      </c>
      <c r="G5271" s="101" t="s">
        <v>10956</v>
      </c>
    </row>
    <row r="5272" spans="1:7">
      <c r="A5272" s="100">
        <v>5271</v>
      </c>
      <c r="B5272" s="101" t="s">
        <v>4685</v>
      </c>
      <c r="C5272" s="101" t="s">
        <v>4686</v>
      </c>
      <c r="D5272" s="101" t="s">
        <v>139</v>
      </c>
      <c r="E5272" s="101" t="s">
        <v>227</v>
      </c>
      <c r="F5272" s="101" t="s">
        <v>119</v>
      </c>
      <c r="G5272" s="101" t="s">
        <v>5848</v>
      </c>
    </row>
    <row r="5273" spans="1:7">
      <c r="A5273" s="100">
        <v>5272</v>
      </c>
      <c r="B5273" s="101" t="s">
        <v>4687</v>
      </c>
      <c r="C5273" s="101" t="s">
        <v>4688</v>
      </c>
      <c r="D5273" s="101" t="s">
        <v>139</v>
      </c>
      <c r="E5273" s="101" t="s">
        <v>227</v>
      </c>
      <c r="F5273" s="101" t="s">
        <v>119</v>
      </c>
      <c r="G5273" s="101" t="s">
        <v>5848</v>
      </c>
    </row>
    <row r="5274" spans="1:7">
      <c r="A5274" s="100">
        <v>5273</v>
      </c>
      <c r="B5274" s="101" t="s">
        <v>4689</v>
      </c>
      <c r="C5274" s="101" t="s">
        <v>4690</v>
      </c>
      <c r="D5274" s="101" t="s">
        <v>139</v>
      </c>
      <c r="E5274" s="101" t="s">
        <v>227</v>
      </c>
      <c r="F5274" s="101" t="s">
        <v>119</v>
      </c>
      <c r="G5274" s="101" t="s">
        <v>5848</v>
      </c>
    </row>
    <row r="5275" spans="1:7">
      <c r="A5275" s="100">
        <v>5274</v>
      </c>
      <c r="B5275" s="101" t="s">
        <v>4691</v>
      </c>
      <c r="C5275" s="101" t="s">
        <v>13473</v>
      </c>
      <c r="D5275" s="101" t="s">
        <v>139</v>
      </c>
      <c r="E5275" s="101" t="s">
        <v>227</v>
      </c>
      <c r="F5275" s="101" t="s">
        <v>119</v>
      </c>
      <c r="G5275" s="101" t="s">
        <v>5848</v>
      </c>
    </row>
    <row r="5276" spans="1:7">
      <c r="A5276" s="100">
        <v>5275</v>
      </c>
      <c r="B5276" s="101" t="s">
        <v>4692</v>
      </c>
      <c r="C5276" s="101" t="s">
        <v>4693</v>
      </c>
      <c r="D5276" s="101" t="s">
        <v>143</v>
      </c>
      <c r="E5276" s="101" t="s">
        <v>728</v>
      </c>
      <c r="F5276" s="101" t="s">
        <v>119</v>
      </c>
      <c r="G5276" s="101" t="s">
        <v>5848</v>
      </c>
    </row>
    <row r="5277" spans="1:7">
      <c r="A5277" s="100">
        <v>5276</v>
      </c>
      <c r="B5277" s="101" t="s">
        <v>4694</v>
      </c>
      <c r="C5277" s="101" t="s">
        <v>4695</v>
      </c>
      <c r="D5277" s="101" t="s">
        <v>139</v>
      </c>
      <c r="E5277" s="101" t="s">
        <v>162</v>
      </c>
      <c r="F5277" s="101" t="s">
        <v>119</v>
      </c>
      <c r="G5277" s="101" t="s">
        <v>5848</v>
      </c>
    </row>
    <row r="5278" spans="1:7">
      <c r="A5278" s="100">
        <v>5277</v>
      </c>
      <c r="B5278" s="101" t="s">
        <v>4696</v>
      </c>
      <c r="C5278" s="101" t="s">
        <v>4697</v>
      </c>
      <c r="D5278" s="101" t="s">
        <v>139</v>
      </c>
      <c r="E5278" s="101" t="s">
        <v>227</v>
      </c>
      <c r="F5278" s="101" t="s">
        <v>119</v>
      </c>
      <c r="G5278" s="101" t="s">
        <v>5848</v>
      </c>
    </row>
    <row r="5279" spans="1:7">
      <c r="A5279" s="100">
        <v>5278</v>
      </c>
      <c r="B5279" s="101" t="s">
        <v>4698</v>
      </c>
      <c r="C5279" s="101" t="s">
        <v>4699</v>
      </c>
      <c r="D5279" s="101" t="s">
        <v>139</v>
      </c>
      <c r="E5279" s="101" t="s">
        <v>227</v>
      </c>
      <c r="F5279" s="101" t="s">
        <v>119</v>
      </c>
      <c r="G5279" s="101" t="s">
        <v>5848</v>
      </c>
    </row>
    <row r="5280" spans="1:7">
      <c r="A5280" s="100">
        <v>5279</v>
      </c>
      <c r="B5280" s="101" t="s">
        <v>4700</v>
      </c>
      <c r="C5280" s="101" t="s">
        <v>4701</v>
      </c>
      <c r="D5280" s="101" t="s">
        <v>139</v>
      </c>
      <c r="E5280" s="101" t="s">
        <v>227</v>
      </c>
      <c r="F5280" s="101" t="s">
        <v>119</v>
      </c>
      <c r="G5280" s="101" t="s">
        <v>5848</v>
      </c>
    </row>
    <row r="5281" spans="1:7">
      <c r="A5281" s="100">
        <v>5280</v>
      </c>
      <c r="B5281" s="101" t="s">
        <v>4702</v>
      </c>
      <c r="C5281" s="101" t="s">
        <v>4703</v>
      </c>
      <c r="D5281" s="101" t="s">
        <v>139</v>
      </c>
      <c r="E5281" s="101" t="s">
        <v>227</v>
      </c>
      <c r="F5281" s="101" t="s">
        <v>119</v>
      </c>
      <c r="G5281" s="101" t="s">
        <v>5848</v>
      </c>
    </row>
    <row r="5282" spans="1:7">
      <c r="A5282" s="100">
        <v>5281</v>
      </c>
      <c r="B5282" s="101" t="s">
        <v>68</v>
      </c>
      <c r="C5282" s="101" t="s">
        <v>4704</v>
      </c>
      <c r="D5282" s="101" t="s">
        <v>117</v>
      </c>
      <c r="E5282" s="101" t="s">
        <v>398</v>
      </c>
      <c r="F5282" s="101" t="s">
        <v>119</v>
      </c>
      <c r="G5282" s="101" t="s">
        <v>5848</v>
      </c>
    </row>
    <row r="5283" spans="1:7">
      <c r="A5283" s="100">
        <v>5282</v>
      </c>
      <c r="B5283" s="101" t="s">
        <v>11674</v>
      </c>
      <c r="C5283" s="101" t="s">
        <v>11675</v>
      </c>
      <c r="D5283" s="101" t="s">
        <v>122</v>
      </c>
      <c r="E5283" s="101" t="s">
        <v>175</v>
      </c>
      <c r="F5283" s="101" t="s">
        <v>136</v>
      </c>
      <c r="G5283" s="101" t="s">
        <v>11834</v>
      </c>
    </row>
    <row r="5284" spans="1:7">
      <c r="A5284" s="100">
        <v>5283</v>
      </c>
      <c r="B5284" s="101" t="s">
        <v>4705</v>
      </c>
      <c r="C5284" s="101" t="s">
        <v>13474</v>
      </c>
      <c r="D5284" s="101" t="s">
        <v>139</v>
      </c>
      <c r="E5284" s="101" t="s">
        <v>227</v>
      </c>
      <c r="F5284" s="101" t="s">
        <v>119</v>
      </c>
      <c r="G5284" s="101" t="s">
        <v>5848</v>
      </c>
    </row>
    <row r="5285" spans="1:7">
      <c r="A5285" s="100">
        <v>5284</v>
      </c>
      <c r="B5285" s="101" t="s">
        <v>9850</v>
      </c>
      <c r="C5285" s="101" t="s">
        <v>9851</v>
      </c>
      <c r="D5285" s="101" t="s">
        <v>117</v>
      </c>
      <c r="E5285" s="101" t="s">
        <v>1277</v>
      </c>
      <c r="F5285" s="101" t="s">
        <v>119</v>
      </c>
      <c r="G5285" s="101" t="s">
        <v>10956</v>
      </c>
    </row>
    <row r="5286" spans="1:7">
      <c r="A5286" s="100">
        <v>5285</v>
      </c>
      <c r="B5286" s="101" t="s">
        <v>4706</v>
      </c>
      <c r="C5286" s="101" t="s">
        <v>4707</v>
      </c>
      <c r="D5286" s="101" t="s">
        <v>126</v>
      </c>
      <c r="E5286" s="101" t="s">
        <v>148</v>
      </c>
      <c r="F5286" s="101" t="s">
        <v>399</v>
      </c>
      <c r="G5286" s="101" t="s">
        <v>5848</v>
      </c>
    </row>
    <row r="5287" spans="1:7">
      <c r="A5287" s="100">
        <v>5286</v>
      </c>
      <c r="B5287" s="101" t="s">
        <v>9852</v>
      </c>
      <c r="C5287" s="101" t="s">
        <v>9853</v>
      </c>
      <c r="D5287" s="101" t="s">
        <v>117</v>
      </c>
      <c r="E5287" s="101" t="s">
        <v>1341</v>
      </c>
      <c r="F5287" s="101" t="s">
        <v>119</v>
      </c>
      <c r="G5287" s="101" t="s">
        <v>10956</v>
      </c>
    </row>
    <row r="5288" spans="1:7">
      <c r="A5288" s="100">
        <v>5287</v>
      </c>
      <c r="B5288" s="101" t="s">
        <v>9854</v>
      </c>
      <c r="C5288" s="101" t="s">
        <v>13475</v>
      </c>
      <c r="D5288" s="101" t="s">
        <v>151</v>
      </c>
      <c r="E5288" s="101" t="s">
        <v>2631</v>
      </c>
      <c r="F5288" s="101" t="s">
        <v>119</v>
      </c>
      <c r="G5288" s="101" t="s">
        <v>10956</v>
      </c>
    </row>
    <row r="5289" spans="1:7">
      <c r="A5289" s="100">
        <v>5288</v>
      </c>
      <c r="B5289" s="101" t="s">
        <v>9855</v>
      </c>
      <c r="C5289" s="101" t="s">
        <v>9856</v>
      </c>
      <c r="D5289" s="101" t="s">
        <v>139</v>
      </c>
      <c r="E5289" s="101" t="s">
        <v>181</v>
      </c>
      <c r="F5289" s="101" t="s">
        <v>119</v>
      </c>
      <c r="G5289" s="101" t="s">
        <v>10956</v>
      </c>
    </row>
    <row r="5290" spans="1:7">
      <c r="A5290" s="100">
        <v>5289</v>
      </c>
      <c r="B5290" s="101" t="s">
        <v>4708</v>
      </c>
      <c r="C5290" s="101" t="s">
        <v>4709</v>
      </c>
      <c r="D5290" s="101" t="s">
        <v>126</v>
      </c>
      <c r="E5290" s="101" t="s">
        <v>155</v>
      </c>
      <c r="F5290" s="101" t="s">
        <v>119</v>
      </c>
      <c r="G5290" s="101" t="s">
        <v>5848</v>
      </c>
    </row>
    <row r="5291" spans="1:7">
      <c r="A5291" s="100">
        <v>5290</v>
      </c>
      <c r="B5291" s="101" t="s">
        <v>4710</v>
      </c>
      <c r="C5291" s="101" t="s">
        <v>4711</v>
      </c>
      <c r="D5291" s="101" t="s">
        <v>126</v>
      </c>
      <c r="E5291" s="101" t="s">
        <v>197</v>
      </c>
      <c r="F5291" s="101" t="s">
        <v>119</v>
      </c>
      <c r="G5291" s="101" t="s">
        <v>5848</v>
      </c>
    </row>
    <row r="5292" spans="1:7">
      <c r="A5292" s="100">
        <v>5291</v>
      </c>
      <c r="B5292" s="101" t="s">
        <v>9857</v>
      </c>
      <c r="C5292" s="101" t="s">
        <v>9858</v>
      </c>
      <c r="D5292" s="101" t="s">
        <v>126</v>
      </c>
      <c r="E5292" s="101" t="s">
        <v>1083</v>
      </c>
      <c r="F5292" s="101" t="s">
        <v>119</v>
      </c>
      <c r="G5292" s="101" t="s">
        <v>10956</v>
      </c>
    </row>
    <row r="5293" spans="1:7">
      <c r="A5293" s="100">
        <v>5292</v>
      </c>
      <c r="B5293" s="101" t="s">
        <v>11676</v>
      </c>
      <c r="C5293" s="101" t="s">
        <v>11677</v>
      </c>
      <c r="D5293" s="101" t="s">
        <v>139</v>
      </c>
      <c r="E5293" s="101" t="s">
        <v>258</v>
      </c>
      <c r="F5293" s="101" t="s">
        <v>119</v>
      </c>
      <c r="G5293" s="101" t="s">
        <v>11834</v>
      </c>
    </row>
    <row r="5294" spans="1:7">
      <c r="A5294" s="100">
        <v>5293</v>
      </c>
      <c r="B5294" s="101" t="s">
        <v>9859</v>
      </c>
      <c r="C5294" s="101" t="s">
        <v>9860</v>
      </c>
      <c r="D5294" s="101" t="s">
        <v>126</v>
      </c>
      <c r="E5294" s="101" t="s">
        <v>1139</v>
      </c>
      <c r="F5294" s="101" t="s">
        <v>119</v>
      </c>
      <c r="G5294" s="101" t="s">
        <v>10956</v>
      </c>
    </row>
    <row r="5295" spans="1:7">
      <c r="A5295" s="100">
        <v>5294</v>
      </c>
      <c r="B5295" s="101" t="s">
        <v>4712</v>
      </c>
      <c r="C5295" s="101" t="s">
        <v>4713</v>
      </c>
      <c r="D5295" s="101" t="s">
        <v>151</v>
      </c>
      <c r="E5295" s="101" t="s">
        <v>169</v>
      </c>
      <c r="F5295" s="101" t="s">
        <v>119</v>
      </c>
      <c r="G5295" s="101" t="s">
        <v>5848</v>
      </c>
    </row>
    <row r="5296" spans="1:7">
      <c r="A5296" s="100">
        <v>5295</v>
      </c>
      <c r="B5296" s="101" t="s">
        <v>4714</v>
      </c>
      <c r="C5296" s="101" t="s">
        <v>4715</v>
      </c>
      <c r="D5296" s="101" t="s">
        <v>139</v>
      </c>
      <c r="E5296" s="101" t="s">
        <v>592</v>
      </c>
      <c r="F5296" s="101" t="s">
        <v>341</v>
      </c>
      <c r="G5296" s="101" t="s">
        <v>5848</v>
      </c>
    </row>
    <row r="5297" spans="1:7">
      <c r="A5297" s="100">
        <v>5296</v>
      </c>
      <c r="B5297" s="101" t="s">
        <v>9861</v>
      </c>
      <c r="C5297" s="101" t="s">
        <v>9862</v>
      </c>
      <c r="D5297" s="101" t="s">
        <v>117</v>
      </c>
      <c r="E5297" s="101" t="s">
        <v>719</v>
      </c>
      <c r="F5297" s="101" t="s">
        <v>119</v>
      </c>
      <c r="G5297" s="101" t="s">
        <v>10956</v>
      </c>
    </row>
    <row r="5298" spans="1:7">
      <c r="A5298" s="100">
        <v>5297</v>
      </c>
      <c r="B5298" s="101" t="s">
        <v>13476</v>
      </c>
      <c r="C5298" s="101" t="s">
        <v>13477</v>
      </c>
      <c r="D5298" s="101" t="s">
        <v>151</v>
      </c>
      <c r="E5298" s="101" t="s">
        <v>217</v>
      </c>
      <c r="F5298" s="101" t="s">
        <v>119</v>
      </c>
      <c r="G5298" s="101" t="s">
        <v>10956</v>
      </c>
    </row>
    <row r="5299" spans="1:7">
      <c r="A5299" s="100">
        <v>5298</v>
      </c>
      <c r="B5299" s="101" t="s">
        <v>4716</v>
      </c>
      <c r="C5299" s="101" t="s">
        <v>4717</v>
      </c>
      <c r="D5299" s="101" t="s">
        <v>117</v>
      </c>
      <c r="E5299" s="101" t="s">
        <v>1277</v>
      </c>
      <c r="F5299" s="101" t="s">
        <v>1398</v>
      </c>
      <c r="G5299" s="101" t="s">
        <v>5848</v>
      </c>
    </row>
    <row r="5300" spans="1:7">
      <c r="A5300" s="100">
        <v>5299</v>
      </c>
      <c r="B5300" s="101" t="s">
        <v>9863</v>
      </c>
      <c r="C5300" s="101" t="s">
        <v>9864</v>
      </c>
      <c r="D5300" s="101" t="s">
        <v>117</v>
      </c>
      <c r="E5300" s="101" t="s">
        <v>1341</v>
      </c>
      <c r="F5300" s="101" t="s">
        <v>119</v>
      </c>
      <c r="G5300" s="101" t="s">
        <v>10956</v>
      </c>
    </row>
    <row r="5301" spans="1:7">
      <c r="A5301" s="100">
        <v>5300</v>
      </c>
      <c r="B5301" s="101" t="s">
        <v>9865</v>
      </c>
      <c r="C5301" s="101" t="s">
        <v>9866</v>
      </c>
      <c r="D5301" s="101" t="s">
        <v>126</v>
      </c>
      <c r="E5301" s="101" t="s">
        <v>1205</v>
      </c>
      <c r="F5301" s="101" t="s">
        <v>579</v>
      </c>
      <c r="G5301" s="101" t="s">
        <v>10956</v>
      </c>
    </row>
    <row r="5302" spans="1:7">
      <c r="A5302" s="100">
        <v>5301</v>
      </c>
      <c r="B5302" s="101" t="s">
        <v>13478</v>
      </c>
      <c r="C5302" s="101" t="s">
        <v>13479</v>
      </c>
      <c r="D5302" s="101" t="s">
        <v>139</v>
      </c>
      <c r="E5302" s="101" t="s">
        <v>354</v>
      </c>
      <c r="F5302" s="101" t="s">
        <v>119</v>
      </c>
      <c r="G5302" s="101" t="s">
        <v>5848</v>
      </c>
    </row>
    <row r="5303" spans="1:7">
      <c r="A5303" s="100">
        <v>5302</v>
      </c>
      <c r="B5303" s="101" t="s">
        <v>9867</v>
      </c>
      <c r="C5303" s="101" t="s">
        <v>9868</v>
      </c>
      <c r="D5303" s="101" t="s">
        <v>139</v>
      </c>
      <c r="E5303" s="101" t="s">
        <v>622</v>
      </c>
      <c r="F5303" s="101" t="s">
        <v>119</v>
      </c>
      <c r="G5303" s="101" t="s">
        <v>10956</v>
      </c>
    </row>
    <row r="5304" spans="1:7">
      <c r="A5304" s="100">
        <v>5303</v>
      </c>
      <c r="B5304" s="101" t="s">
        <v>9869</v>
      </c>
      <c r="C5304" s="101" t="s">
        <v>9870</v>
      </c>
      <c r="D5304" s="101" t="s">
        <v>117</v>
      </c>
      <c r="E5304" s="101" t="s">
        <v>2057</v>
      </c>
      <c r="F5304" s="101" t="s">
        <v>119</v>
      </c>
      <c r="G5304" s="101" t="s">
        <v>10956</v>
      </c>
    </row>
    <row r="5305" spans="1:7">
      <c r="A5305" s="100">
        <v>5304</v>
      </c>
      <c r="B5305" s="101" t="s">
        <v>9871</v>
      </c>
      <c r="C5305" s="101" t="s">
        <v>9872</v>
      </c>
      <c r="D5305" s="101" t="s">
        <v>117</v>
      </c>
      <c r="E5305" s="101" t="s">
        <v>367</v>
      </c>
      <c r="F5305" s="101" t="s">
        <v>119</v>
      </c>
      <c r="G5305" s="101" t="s">
        <v>10956</v>
      </c>
    </row>
    <row r="5306" spans="1:7">
      <c r="A5306" s="100">
        <v>5305</v>
      </c>
      <c r="B5306" s="101" t="s">
        <v>9873</v>
      </c>
      <c r="C5306" s="101" t="s">
        <v>9874</v>
      </c>
      <c r="D5306" s="101" t="s">
        <v>139</v>
      </c>
      <c r="E5306" s="101" t="s">
        <v>622</v>
      </c>
      <c r="F5306" s="101" t="s">
        <v>119</v>
      </c>
      <c r="G5306" s="101" t="s">
        <v>10956</v>
      </c>
    </row>
    <row r="5307" spans="1:7">
      <c r="A5307" s="100">
        <v>5306</v>
      </c>
      <c r="B5307" s="101" t="s">
        <v>4718</v>
      </c>
      <c r="C5307" s="101" t="s">
        <v>4719</v>
      </c>
      <c r="D5307" s="101" t="s">
        <v>126</v>
      </c>
      <c r="E5307" s="101" t="s">
        <v>358</v>
      </c>
      <c r="F5307" s="101" t="s">
        <v>412</v>
      </c>
      <c r="G5307" s="101" t="s">
        <v>5848</v>
      </c>
    </row>
    <row r="5308" spans="1:7">
      <c r="A5308" s="100">
        <v>5307</v>
      </c>
      <c r="B5308" s="101" t="s">
        <v>9875</v>
      </c>
      <c r="C5308" s="101" t="s">
        <v>9876</v>
      </c>
      <c r="D5308" s="101" t="s">
        <v>126</v>
      </c>
      <c r="E5308" s="101" t="s">
        <v>130</v>
      </c>
      <c r="F5308" s="101" t="s">
        <v>119</v>
      </c>
      <c r="G5308" s="101" t="s">
        <v>10956</v>
      </c>
    </row>
    <row r="5309" spans="1:7">
      <c r="A5309" s="100">
        <v>5308</v>
      </c>
      <c r="B5309" s="101" t="s">
        <v>13480</v>
      </c>
      <c r="C5309" s="101" t="s">
        <v>13481</v>
      </c>
      <c r="D5309" s="101" t="s">
        <v>117</v>
      </c>
      <c r="E5309" s="101" t="s">
        <v>5888</v>
      </c>
      <c r="F5309" s="101" t="s">
        <v>188</v>
      </c>
      <c r="G5309" s="101" t="s">
        <v>10956</v>
      </c>
    </row>
    <row r="5310" spans="1:7">
      <c r="A5310" s="100">
        <v>5309</v>
      </c>
      <c r="B5310" s="101" t="s">
        <v>4720</v>
      </c>
      <c r="C5310" s="101" t="s">
        <v>13482</v>
      </c>
      <c r="D5310" s="101" t="s">
        <v>139</v>
      </c>
      <c r="E5310" s="101" t="s">
        <v>227</v>
      </c>
      <c r="F5310" s="101" t="s">
        <v>119</v>
      </c>
      <c r="G5310" s="101" t="s">
        <v>5848</v>
      </c>
    </row>
    <row r="5311" spans="1:7">
      <c r="A5311" s="100">
        <v>5310</v>
      </c>
      <c r="B5311" s="101" t="s">
        <v>9877</v>
      </c>
      <c r="C5311" s="101" t="s">
        <v>9878</v>
      </c>
      <c r="D5311" s="101" t="s">
        <v>139</v>
      </c>
      <c r="E5311" s="101" t="s">
        <v>1020</v>
      </c>
      <c r="F5311" s="101" t="s">
        <v>119</v>
      </c>
      <c r="G5311" s="101" t="s">
        <v>10956</v>
      </c>
    </row>
    <row r="5312" spans="1:7">
      <c r="A5312" s="100">
        <v>5311</v>
      </c>
      <c r="B5312" s="101" t="s">
        <v>9879</v>
      </c>
      <c r="C5312" s="101" t="s">
        <v>9880</v>
      </c>
      <c r="D5312" s="101" t="s">
        <v>139</v>
      </c>
      <c r="E5312" s="101" t="s">
        <v>622</v>
      </c>
      <c r="F5312" s="101" t="s">
        <v>119</v>
      </c>
      <c r="G5312" s="101" t="s">
        <v>10956</v>
      </c>
    </row>
    <row r="5313" spans="1:7">
      <c r="A5313" s="100">
        <v>5312</v>
      </c>
      <c r="B5313" s="101" t="s">
        <v>9881</v>
      </c>
      <c r="C5313" s="101" t="s">
        <v>9882</v>
      </c>
      <c r="D5313" s="101" t="s">
        <v>126</v>
      </c>
      <c r="E5313" s="101" t="s">
        <v>780</v>
      </c>
      <c r="F5313" s="101" t="s">
        <v>119</v>
      </c>
      <c r="G5313" s="101" t="s">
        <v>10956</v>
      </c>
    </row>
    <row r="5314" spans="1:7">
      <c r="A5314" s="100">
        <v>5313</v>
      </c>
      <c r="B5314" s="101" t="s">
        <v>4721</v>
      </c>
      <c r="C5314" s="101" t="s">
        <v>4722</v>
      </c>
      <c r="D5314" s="101" t="s">
        <v>126</v>
      </c>
      <c r="E5314" s="101" t="s">
        <v>701</v>
      </c>
      <c r="F5314" s="101" t="s">
        <v>119</v>
      </c>
      <c r="G5314" s="101" t="s">
        <v>5848</v>
      </c>
    </row>
    <row r="5315" spans="1:7">
      <c r="A5315" s="100">
        <v>5314</v>
      </c>
      <c r="B5315" s="101" t="s">
        <v>11678</v>
      </c>
      <c r="C5315" s="101" t="s">
        <v>11679</v>
      </c>
      <c r="D5315" s="101" t="s">
        <v>139</v>
      </c>
      <c r="E5315" s="101" t="s">
        <v>185</v>
      </c>
      <c r="F5315" s="101" t="s">
        <v>119</v>
      </c>
      <c r="G5315" s="101" t="s">
        <v>11834</v>
      </c>
    </row>
    <row r="5316" spans="1:7">
      <c r="A5316" s="100">
        <v>5315</v>
      </c>
      <c r="B5316" s="101" t="s">
        <v>9883</v>
      </c>
      <c r="C5316" s="101" t="s">
        <v>9884</v>
      </c>
      <c r="D5316" s="101" t="s">
        <v>139</v>
      </c>
      <c r="E5316" s="101" t="s">
        <v>1076</v>
      </c>
      <c r="F5316" s="101" t="s">
        <v>119</v>
      </c>
      <c r="G5316" s="101" t="s">
        <v>10956</v>
      </c>
    </row>
    <row r="5317" spans="1:7">
      <c r="A5317" s="100">
        <v>5316</v>
      </c>
      <c r="B5317" s="101" t="s">
        <v>9885</v>
      </c>
      <c r="C5317" s="101" t="s">
        <v>9886</v>
      </c>
      <c r="D5317" s="101" t="s">
        <v>126</v>
      </c>
      <c r="E5317" s="101" t="s">
        <v>358</v>
      </c>
      <c r="F5317" s="101" t="s">
        <v>412</v>
      </c>
      <c r="G5317" s="101" t="s">
        <v>10956</v>
      </c>
    </row>
    <row r="5318" spans="1:7">
      <c r="A5318" s="100">
        <v>5317</v>
      </c>
      <c r="B5318" s="101" t="s">
        <v>13483</v>
      </c>
      <c r="C5318" s="101" t="s">
        <v>13484</v>
      </c>
      <c r="D5318" s="101" t="s">
        <v>139</v>
      </c>
      <c r="E5318" s="101" t="s">
        <v>227</v>
      </c>
      <c r="F5318" s="101" t="s">
        <v>119</v>
      </c>
      <c r="G5318" s="101" t="s">
        <v>5848</v>
      </c>
    </row>
    <row r="5319" spans="1:7">
      <c r="A5319" s="100">
        <v>5318</v>
      </c>
      <c r="B5319" s="101" t="s">
        <v>13485</v>
      </c>
      <c r="C5319" s="101" t="s">
        <v>13486</v>
      </c>
      <c r="D5319" s="101" t="s">
        <v>139</v>
      </c>
      <c r="E5319" s="101" t="s">
        <v>227</v>
      </c>
      <c r="F5319" s="101" t="s">
        <v>119</v>
      </c>
      <c r="G5319" s="101" t="s">
        <v>5848</v>
      </c>
    </row>
    <row r="5320" spans="1:7">
      <c r="A5320" s="100">
        <v>5319</v>
      </c>
      <c r="B5320" s="101" t="s">
        <v>9887</v>
      </c>
      <c r="C5320" s="101" t="s">
        <v>9888</v>
      </c>
      <c r="D5320" s="101" t="s">
        <v>139</v>
      </c>
      <c r="E5320" s="101" t="s">
        <v>1020</v>
      </c>
      <c r="F5320" s="101" t="s">
        <v>119</v>
      </c>
      <c r="G5320" s="101" t="s">
        <v>10956</v>
      </c>
    </row>
    <row r="5321" spans="1:7">
      <c r="A5321" s="100">
        <v>5320</v>
      </c>
      <c r="B5321" s="101" t="s">
        <v>4723</v>
      </c>
      <c r="C5321" s="101" t="s">
        <v>4724</v>
      </c>
      <c r="D5321" s="101" t="s">
        <v>139</v>
      </c>
      <c r="E5321" s="101" t="s">
        <v>354</v>
      </c>
      <c r="F5321" s="101" t="s">
        <v>119</v>
      </c>
      <c r="G5321" s="101" t="s">
        <v>5848</v>
      </c>
    </row>
    <row r="5322" spans="1:7">
      <c r="A5322" s="100">
        <v>5321</v>
      </c>
      <c r="B5322" s="101" t="s">
        <v>13487</v>
      </c>
      <c r="C5322" s="101" t="s">
        <v>13488</v>
      </c>
      <c r="D5322" s="101" t="s">
        <v>139</v>
      </c>
      <c r="E5322" s="101" t="s">
        <v>1290</v>
      </c>
      <c r="F5322" s="101" t="s">
        <v>119</v>
      </c>
      <c r="G5322" s="101" t="s">
        <v>10956</v>
      </c>
    </row>
    <row r="5323" spans="1:7">
      <c r="A5323" s="100">
        <v>5322</v>
      </c>
      <c r="B5323" s="101" t="s">
        <v>4725</v>
      </c>
      <c r="C5323" s="101" t="s">
        <v>4726</v>
      </c>
      <c r="D5323" s="101" t="s">
        <v>234</v>
      </c>
      <c r="E5323" s="101" t="s">
        <v>1249</v>
      </c>
      <c r="F5323" s="101" t="s">
        <v>170</v>
      </c>
      <c r="G5323" s="101" t="s">
        <v>5848</v>
      </c>
    </row>
    <row r="5324" spans="1:7">
      <c r="A5324" s="100">
        <v>5323</v>
      </c>
      <c r="B5324" s="101" t="s">
        <v>9889</v>
      </c>
      <c r="C5324" s="101" t="s">
        <v>9890</v>
      </c>
      <c r="D5324" s="101" t="s">
        <v>126</v>
      </c>
      <c r="E5324" s="101" t="s">
        <v>1139</v>
      </c>
      <c r="F5324" s="101" t="s">
        <v>119</v>
      </c>
      <c r="G5324" s="101" t="s">
        <v>10956</v>
      </c>
    </row>
    <row r="5325" spans="1:7">
      <c r="A5325" s="100">
        <v>5324</v>
      </c>
      <c r="B5325" s="101" t="s">
        <v>9891</v>
      </c>
      <c r="C5325" s="101" t="s">
        <v>9892</v>
      </c>
      <c r="D5325" s="101" t="s">
        <v>139</v>
      </c>
      <c r="E5325" s="101" t="s">
        <v>622</v>
      </c>
      <c r="F5325" s="101" t="s">
        <v>119</v>
      </c>
      <c r="G5325" s="101" t="s">
        <v>10956</v>
      </c>
    </row>
    <row r="5326" spans="1:7">
      <c r="A5326" s="100">
        <v>5325</v>
      </c>
      <c r="B5326" s="101" t="s">
        <v>9893</v>
      </c>
      <c r="C5326" s="101" t="s">
        <v>9894</v>
      </c>
      <c r="D5326" s="101" t="s">
        <v>126</v>
      </c>
      <c r="E5326" s="101" t="s">
        <v>5147</v>
      </c>
      <c r="F5326" s="101" t="s">
        <v>119</v>
      </c>
      <c r="G5326" s="101" t="s">
        <v>10956</v>
      </c>
    </row>
    <row r="5327" spans="1:7">
      <c r="A5327" s="100">
        <v>5326</v>
      </c>
      <c r="B5327" s="101" t="s">
        <v>4727</v>
      </c>
      <c r="C5327" s="101" t="s">
        <v>4728</v>
      </c>
      <c r="D5327" s="101" t="s">
        <v>139</v>
      </c>
      <c r="E5327" s="101" t="s">
        <v>185</v>
      </c>
      <c r="F5327" s="101" t="s">
        <v>119</v>
      </c>
      <c r="G5327" s="101" t="s">
        <v>5848</v>
      </c>
    </row>
    <row r="5328" spans="1:7">
      <c r="A5328" s="100">
        <v>5327</v>
      </c>
      <c r="B5328" s="101" t="s">
        <v>4729</v>
      </c>
      <c r="C5328" s="101" t="s">
        <v>13489</v>
      </c>
      <c r="D5328" s="101" t="s">
        <v>139</v>
      </c>
      <c r="E5328" s="101" t="s">
        <v>181</v>
      </c>
      <c r="F5328" s="101" t="s">
        <v>119</v>
      </c>
      <c r="G5328" s="101" t="s">
        <v>5848</v>
      </c>
    </row>
    <row r="5329" spans="1:7">
      <c r="A5329" s="100">
        <v>5328</v>
      </c>
      <c r="B5329" s="101" t="s">
        <v>9895</v>
      </c>
      <c r="C5329" s="101" t="s">
        <v>9896</v>
      </c>
      <c r="D5329" s="101" t="s">
        <v>139</v>
      </c>
      <c r="E5329" s="101" t="s">
        <v>622</v>
      </c>
      <c r="F5329" s="101" t="s">
        <v>119</v>
      </c>
      <c r="G5329" s="101" t="s">
        <v>10956</v>
      </c>
    </row>
    <row r="5330" spans="1:7">
      <c r="A5330" s="100">
        <v>5329</v>
      </c>
      <c r="B5330" s="101" t="s">
        <v>4730</v>
      </c>
      <c r="C5330" s="101" t="s">
        <v>13490</v>
      </c>
      <c r="D5330" s="101" t="s">
        <v>139</v>
      </c>
      <c r="E5330" s="101" t="s">
        <v>227</v>
      </c>
      <c r="F5330" s="101" t="s">
        <v>119</v>
      </c>
      <c r="G5330" s="101" t="s">
        <v>5848</v>
      </c>
    </row>
    <row r="5331" spans="1:7">
      <c r="A5331" s="100">
        <v>5330</v>
      </c>
      <c r="B5331" s="101" t="s">
        <v>13491</v>
      </c>
      <c r="C5331" s="101" t="s">
        <v>4099</v>
      </c>
      <c r="D5331" s="101" t="s">
        <v>122</v>
      </c>
      <c r="E5331" s="101" t="s">
        <v>2061</v>
      </c>
      <c r="F5331" s="101" t="s">
        <v>119</v>
      </c>
      <c r="G5331" s="101" t="s">
        <v>5848</v>
      </c>
    </row>
    <row r="5332" spans="1:7">
      <c r="A5332" s="100">
        <v>5331</v>
      </c>
      <c r="B5332" s="101" t="s">
        <v>4731</v>
      </c>
      <c r="C5332" s="101" t="s">
        <v>4732</v>
      </c>
      <c r="D5332" s="101" t="s">
        <v>139</v>
      </c>
      <c r="E5332" s="101" t="s">
        <v>273</v>
      </c>
      <c r="F5332" s="101" t="s">
        <v>119</v>
      </c>
      <c r="G5332" s="101" t="s">
        <v>5848</v>
      </c>
    </row>
    <row r="5333" spans="1:7">
      <c r="A5333" s="100">
        <v>5332</v>
      </c>
      <c r="B5333" s="101" t="s">
        <v>13492</v>
      </c>
      <c r="C5333" s="101" t="s">
        <v>13493</v>
      </c>
      <c r="D5333" s="101" t="s">
        <v>122</v>
      </c>
      <c r="E5333" s="101" t="s">
        <v>350</v>
      </c>
      <c r="F5333" s="101" t="s">
        <v>188</v>
      </c>
      <c r="G5333" s="101" t="s">
        <v>10956</v>
      </c>
    </row>
    <row r="5334" spans="1:7">
      <c r="A5334" s="100">
        <v>5333</v>
      </c>
      <c r="B5334" s="101" t="s">
        <v>4733</v>
      </c>
      <c r="C5334" s="101" t="s">
        <v>4734</v>
      </c>
      <c r="D5334" s="101" t="s">
        <v>234</v>
      </c>
      <c r="E5334" s="101" t="s">
        <v>235</v>
      </c>
      <c r="F5334" s="101" t="s">
        <v>119</v>
      </c>
      <c r="G5334" s="101" t="s">
        <v>5848</v>
      </c>
    </row>
    <row r="5335" spans="1:7">
      <c r="A5335" s="100">
        <v>5334</v>
      </c>
      <c r="B5335" s="101" t="s">
        <v>13494</v>
      </c>
      <c r="C5335" s="101" t="s">
        <v>13495</v>
      </c>
      <c r="D5335" s="101" t="s">
        <v>139</v>
      </c>
      <c r="E5335" s="101" t="s">
        <v>227</v>
      </c>
      <c r="F5335" s="101" t="s">
        <v>119</v>
      </c>
      <c r="G5335" s="101" t="s">
        <v>5848</v>
      </c>
    </row>
    <row r="5336" spans="1:7">
      <c r="A5336" s="100">
        <v>5335</v>
      </c>
      <c r="B5336" s="101" t="s">
        <v>13496</v>
      </c>
      <c r="C5336" s="101" t="s">
        <v>13497</v>
      </c>
      <c r="D5336" s="101" t="s">
        <v>139</v>
      </c>
      <c r="E5336" s="101" t="s">
        <v>227</v>
      </c>
      <c r="F5336" s="101" t="s">
        <v>119</v>
      </c>
      <c r="G5336" s="101" t="s">
        <v>5848</v>
      </c>
    </row>
    <row r="5337" spans="1:7">
      <c r="A5337" s="100">
        <v>5336</v>
      </c>
      <c r="B5337" s="101" t="s">
        <v>13498</v>
      </c>
      <c r="C5337" s="101" t="s">
        <v>13499</v>
      </c>
      <c r="D5337" s="101" t="s">
        <v>139</v>
      </c>
      <c r="E5337" s="101" t="s">
        <v>227</v>
      </c>
      <c r="F5337" s="101" t="s">
        <v>119</v>
      </c>
      <c r="G5337" s="101" t="s">
        <v>5848</v>
      </c>
    </row>
    <row r="5338" spans="1:7">
      <c r="A5338" s="100">
        <v>5337</v>
      </c>
      <c r="B5338" s="101" t="s">
        <v>13500</v>
      </c>
      <c r="C5338" s="101" t="s">
        <v>13501</v>
      </c>
      <c r="D5338" s="101" t="s">
        <v>139</v>
      </c>
      <c r="E5338" s="101" t="s">
        <v>227</v>
      </c>
      <c r="F5338" s="101" t="s">
        <v>119</v>
      </c>
      <c r="G5338" s="101" t="s">
        <v>5848</v>
      </c>
    </row>
    <row r="5339" spans="1:7">
      <c r="A5339" s="100">
        <v>5338</v>
      </c>
      <c r="B5339" s="101" t="s">
        <v>13502</v>
      </c>
      <c r="C5339" s="101" t="s">
        <v>13503</v>
      </c>
      <c r="D5339" s="101" t="s">
        <v>139</v>
      </c>
      <c r="E5339" s="101" t="s">
        <v>227</v>
      </c>
      <c r="F5339" s="101" t="s">
        <v>119</v>
      </c>
      <c r="G5339" s="101" t="s">
        <v>5848</v>
      </c>
    </row>
    <row r="5340" spans="1:7">
      <c r="A5340" s="100">
        <v>5339</v>
      </c>
      <c r="B5340" s="101" t="s">
        <v>13504</v>
      </c>
      <c r="C5340" s="101" t="s">
        <v>13505</v>
      </c>
      <c r="D5340" s="101" t="s">
        <v>139</v>
      </c>
      <c r="E5340" s="101" t="s">
        <v>227</v>
      </c>
      <c r="F5340" s="101" t="s">
        <v>119</v>
      </c>
      <c r="G5340" s="101" t="s">
        <v>5848</v>
      </c>
    </row>
    <row r="5341" spans="1:7">
      <c r="A5341" s="100">
        <v>5340</v>
      </c>
      <c r="B5341" s="101" t="s">
        <v>9897</v>
      </c>
      <c r="C5341" s="101" t="s">
        <v>9898</v>
      </c>
      <c r="D5341" s="101" t="s">
        <v>126</v>
      </c>
      <c r="E5341" s="101" t="s">
        <v>3107</v>
      </c>
      <c r="F5341" s="101" t="s">
        <v>119</v>
      </c>
      <c r="G5341" s="101" t="s">
        <v>10956</v>
      </c>
    </row>
    <row r="5342" spans="1:7">
      <c r="A5342" s="100">
        <v>5341</v>
      </c>
      <c r="B5342" s="101" t="s">
        <v>9899</v>
      </c>
      <c r="C5342" s="101" t="s">
        <v>9900</v>
      </c>
      <c r="D5342" s="101" t="s">
        <v>122</v>
      </c>
      <c r="E5342" s="101" t="s">
        <v>347</v>
      </c>
      <c r="F5342" s="101" t="s">
        <v>119</v>
      </c>
      <c r="G5342" s="101" t="s">
        <v>10956</v>
      </c>
    </row>
    <row r="5343" spans="1:7">
      <c r="A5343" s="100">
        <v>5342</v>
      </c>
      <c r="B5343" s="101" t="s">
        <v>13506</v>
      </c>
      <c r="C5343" s="101" t="s">
        <v>13507</v>
      </c>
      <c r="D5343" s="101" t="s">
        <v>139</v>
      </c>
      <c r="E5343" s="101" t="s">
        <v>227</v>
      </c>
      <c r="F5343" s="101" t="s">
        <v>119</v>
      </c>
      <c r="G5343" s="101" t="s">
        <v>5848</v>
      </c>
    </row>
    <row r="5344" spans="1:7">
      <c r="A5344" s="100">
        <v>5343</v>
      </c>
      <c r="B5344" s="101" t="s">
        <v>13508</v>
      </c>
      <c r="C5344" s="101" t="s">
        <v>13509</v>
      </c>
      <c r="D5344" s="101" t="s">
        <v>139</v>
      </c>
      <c r="E5344" s="101" t="s">
        <v>227</v>
      </c>
      <c r="F5344" s="101" t="s">
        <v>119</v>
      </c>
      <c r="G5344" s="101" t="s">
        <v>5848</v>
      </c>
    </row>
    <row r="5345" spans="1:7">
      <c r="A5345" s="100">
        <v>5344</v>
      </c>
      <c r="B5345" s="101" t="s">
        <v>13510</v>
      </c>
      <c r="C5345" s="101" t="s">
        <v>13511</v>
      </c>
      <c r="D5345" s="101" t="s">
        <v>139</v>
      </c>
      <c r="E5345" s="101" t="s">
        <v>227</v>
      </c>
      <c r="F5345" s="101" t="s">
        <v>119</v>
      </c>
      <c r="G5345" s="101" t="s">
        <v>5848</v>
      </c>
    </row>
    <row r="5346" spans="1:7">
      <c r="A5346" s="100">
        <v>5345</v>
      </c>
      <c r="B5346" s="101" t="s">
        <v>9901</v>
      </c>
      <c r="C5346" s="101" t="s">
        <v>9902</v>
      </c>
      <c r="D5346" s="101" t="s">
        <v>126</v>
      </c>
      <c r="E5346" s="101" t="s">
        <v>836</v>
      </c>
      <c r="F5346" s="101" t="s">
        <v>119</v>
      </c>
      <c r="G5346" s="101" t="s">
        <v>10956</v>
      </c>
    </row>
    <row r="5347" spans="1:7">
      <c r="A5347" s="100">
        <v>5346</v>
      </c>
      <c r="B5347" s="101" t="s">
        <v>13512</v>
      </c>
      <c r="C5347" s="101" t="s">
        <v>13513</v>
      </c>
      <c r="D5347" s="101" t="s">
        <v>139</v>
      </c>
      <c r="E5347" s="101" t="s">
        <v>227</v>
      </c>
      <c r="F5347" s="101" t="s">
        <v>119</v>
      </c>
      <c r="G5347" s="101" t="s">
        <v>5848</v>
      </c>
    </row>
    <row r="5348" spans="1:7">
      <c r="A5348" s="100">
        <v>5347</v>
      </c>
      <c r="B5348" s="101" t="s">
        <v>9903</v>
      </c>
      <c r="C5348" s="101" t="s">
        <v>9904</v>
      </c>
      <c r="D5348" s="101" t="s">
        <v>139</v>
      </c>
      <c r="E5348" s="101" t="s">
        <v>3060</v>
      </c>
      <c r="F5348" s="101" t="s">
        <v>119</v>
      </c>
      <c r="G5348" s="101" t="s">
        <v>5848</v>
      </c>
    </row>
    <row r="5349" spans="1:7">
      <c r="A5349" s="100">
        <v>5348</v>
      </c>
      <c r="B5349" s="101" t="s">
        <v>13514</v>
      </c>
      <c r="C5349" s="101" t="s">
        <v>13515</v>
      </c>
      <c r="D5349" s="101" t="s">
        <v>139</v>
      </c>
      <c r="E5349" s="101" t="s">
        <v>227</v>
      </c>
      <c r="F5349" s="101" t="s">
        <v>119</v>
      </c>
      <c r="G5349" s="101" t="s">
        <v>5848</v>
      </c>
    </row>
    <row r="5350" spans="1:7">
      <c r="A5350" s="100">
        <v>5349</v>
      </c>
      <c r="B5350" s="101" t="s">
        <v>4735</v>
      </c>
      <c r="C5350" s="101" t="s">
        <v>4736</v>
      </c>
      <c r="D5350" s="101" t="s">
        <v>126</v>
      </c>
      <c r="E5350" s="101" t="s">
        <v>1260</v>
      </c>
      <c r="F5350" s="101" t="s">
        <v>119</v>
      </c>
      <c r="G5350" s="101" t="s">
        <v>5848</v>
      </c>
    </row>
    <row r="5351" spans="1:7">
      <c r="A5351" s="100">
        <v>5350</v>
      </c>
      <c r="B5351" s="101" t="s">
        <v>13516</v>
      </c>
      <c r="C5351" s="101" t="s">
        <v>13517</v>
      </c>
      <c r="D5351" s="101" t="s">
        <v>139</v>
      </c>
      <c r="E5351" s="101" t="s">
        <v>227</v>
      </c>
      <c r="F5351" s="101" t="s">
        <v>119</v>
      </c>
      <c r="G5351" s="101" t="s">
        <v>5848</v>
      </c>
    </row>
    <row r="5352" spans="1:7">
      <c r="A5352" s="100">
        <v>5351</v>
      </c>
      <c r="B5352" s="101" t="s">
        <v>9905</v>
      </c>
      <c r="C5352" s="101" t="s">
        <v>9906</v>
      </c>
      <c r="D5352" s="101" t="s">
        <v>117</v>
      </c>
      <c r="E5352" s="101" t="s">
        <v>1277</v>
      </c>
      <c r="F5352" s="101" t="s">
        <v>119</v>
      </c>
      <c r="G5352" s="101" t="s">
        <v>10956</v>
      </c>
    </row>
    <row r="5353" spans="1:7">
      <c r="A5353" s="100">
        <v>5352</v>
      </c>
      <c r="B5353" s="101" t="s">
        <v>13518</v>
      </c>
      <c r="C5353" s="101" t="s">
        <v>13519</v>
      </c>
      <c r="D5353" s="101" t="s">
        <v>139</v>
      </c>
      <c r="E5353" s="101" t="s">
        <v>227</v>
      </c>
      <c r="F5353" s="101" t="s">
        <v>119</v>
      </c>
      <c r="G5353" s="101" t="s">
        <v>5848</v>
      </c>
    </row>
    <row r="5354" spans="1:7">
      <c r="A5354" s="100">
        <v>5353</v>
      </c>
      <c r="B5354" s="101" t="s">
        <v>4737</v>
      </c>
      <c r="C5354" s="101" t="s">
        <v>4738</v>
      </c>
      <c r="D5354" s="101" t="s">
        <v>139</v>
      </c>
      <c r="E5354" s="101" t="s">
        <v>227</v>
      </c>
      <c r="F5354" s="101" t="s">
        <v>119</v>
      </c>
      <c r="G5354" s="101" t="s">
        <v>5848</v>
      </c>
    </row>
    <row r="5355" spans="1:7">
      <c r="A5355" s="100">
        <v>5354</v>
      </c>
      <c r="B5355" s="101" t="s">
        <v>9907</v>
      </c>
      <c r="C5355" s="101" t="s">
        <v>9908</v>
      </c>
      <c r="D5355" s="101" t="s">
        <v>117</v>
      </c>
      <c r="E5355" s="101" t="s">
        <v>523</v>
      </c>
      <c r="F5355" s="101" t="s">
        <v>119</v>
      </c>
      <c r="G5355" s="101" t="s">
        <v>10956</v>
      </c>
    </row>
    <row r="5356" spans="1:7">
      <c r="A5356" s="100">
        <v>5355</v>
      </c>
      <c r="B5356" s="101" t="s">
        <v>4739</v>
      </c>
      <c r="C5356" s="101" t="s">
        <v>4740</v>
      </c>
      <c r="D5356" s="101" t="s">
        <v>151</v>
      </c>
      <c r="E5356" s="101" t="s">
        <v>1094</v>
      </c>
      <c r="F5356" s="101" t="s">
        <v>119</v>
      </c>
      <c r="G5356" s="101" t="s">
        <v>5848</v>
      </c>
    </row>
    <row r="5357" spans="1:7">
      <c r="A5357" s="100">
        <v>5356</v>
      </c>
      <c r="B5357" s="101" t="s">
        <v>9909</v>
      </c>
      <c r="C5357" s="101" t="s">
        <v>9910</v>
      </c>
      <c r="D5357" s="101" t="s">
        <v>165</v>
      </c>
      <c r="E5357" s="101" t="s">
        <v>285</v>
      </c>
      <c r="F5357" s="101" t="s">
        <v>119</v>
      </c>
      <c r="G5357" s="101" t="s">
        <v>10956</v>
      </c>
    </row>
    <row r="5358" spans="1:7">
      <c r="A5358" s="100">
        <v>5357</v>
      </c>
      <c r="B5358" s="101" t="s">
        <v>9911</v>
      </c>
      <c r="C5358" s="101" t="s">
        <v>9912</v>
      </c>
      <c r="D5358" s="101" t="s">
        <v>139</v>
      </c>
      <c r="E5358" s="101" t="s">
        <v>622</v>
      </c>
      <c r="F5358" s="101" t="s">
        <v>119</v>
      </c>
      <c r="G5358" s="101" t="s">
        <v>10956</v>
      </c>
    </row>
    <row r="5359" spans="1:7">
      <c r="A5359" s="100">
        <v>5358</v>
      </c>
      <c r="B5359" s="101" t="s">
        <v>9913</v>
      </c>
      <c r="C5359" s="101" t="s">
        <v>9914</v>
      </c>
      <c r="D5359" s="101" t="s">
        <v>165</v>
      </c>
      <c r="E5359" s="101" t="s">
        <v>285</v>
      </c>
      <c r="F5359" s="101" t="s">
        <v>119</v>
      </c>
      <c r="G5359" s="101" t="s">
        <v>10956</v>
      </c>
    </row>
    <row r="5360" spans="1:7">
      <c r="A5360" s="100">
        <v>5359</v>
      </c>
      <c r="B5360" s="101" t="s">
        <v>9915</v>
      </c>
      <c r="C5360" s="101" t="s">
        <v>9916</v>
      </c>
      <c r="D5360" s="101" t="s">
        <v>117</v>
      </c>
      <c r="E5360" s="101" t="s">
        <v>3067</v>
      </c>
      <c r="F5360" s="101" t="s">
        <v>119</v>
      </c>
      <c r="G5360" s="101" t="s">
        <v>10956</v>
      </c>
    </row>
    <row r="5361" spans="1:7">
      <c r="A5361" s="100">
        <v>5360</v>
      </c>
      <c r="B5361" s="101" t="s">
        <v>4741</v>
      </c>
      <c r="C5361" s="101" t="s">
        <v>13520</v>
      </c>
      <c r="D5361" s="101" t="s">
        <v>139</v>
      </c>
      <c r="E5361" s="101" t="s">
        <v>227</v>
      </c>
      <c r="F5361" s="101" t="s">
        <v>119</v>
      </c>
      <c r="G5361" s="101" t="s">
        <v>5848</v>
      </c>
    </row>
    <row r="5362" spans="1:7">
      <c r="A5362" s="100">
        <v>5361</v>
      </c>
      <c r="B5362" s="101" t="s">
        <v>13521</v>
      </c>
      <c r="C5362" s="101" t="s">
        <v>13522</v>
      </c>
      <c r="D5362" s="101" t="s">
        <v>122</v>
      </c>
      <c r="E5362" s="101" t="s">
        <v>2675</v>
      </c>
      <c r="F5362" s="101" t="s">
        <v>188</v>
      </c>
      <c r="G5362" s="101" t="s">
        <v>10956</v>
      </c>
    </row>
    <row r="5363" spans="1:7">
      <c r="A5363" s="100">
        <v>5362</v>
      </c>
      <c r="B5363" s="101" t="s">
        <v>9917</v>
      </c>
      <c r="C5363" s="101" t="s">
        <v>9918</v>
      </c>
      <c r="D5363" s="101" t="s">
        <v>117</v>
      </c>
      <c r="E5363" s="101" t="s">
        <v>2057</v>
      </c>
      <c r="F5363" s="101" t="s">
        <v>119</v>
      </c>
      <c r="G5363" s="101" t="s">
        <v>10956</v>
      </c>
    </row>
    <row r="5364" spans="1:7">
      <c r="A5364" s="100">
        <v>5363</v>
      </c>
      <c r="B5364" s="101" t="s">
        <v>9919</v>
      </c>
      <c r="C5364" s="101" t="s">
        <v>9920</v>
      </c>
      <c r="D5364" s="101" t="s">
        <v>126</v>
      </c>
      <c r="E5364" s="101" t="s">
        <v>159</v>
      </c>
      <c r="F5364" s="101" t="s">
        <v>119</v>
      </c>
      <c r="G5364" s="101" t="s">
        <v>10956</v>
      </c>
    </row>
    <row r="5365" spans="1:7">
      <c r="A5365" s="100">
        <v>5364</v>
      </c>
      <c r="B5365" s="101" t="s">
        <v>13523</v>
      </c>
      <c r="C5365" s="101" t="s">
        <v>13524</v>
      </c>
      <c r="D5365" s="101" t="s">
        <v>139</v>
      </c>
      <c r="E5365" s="101" t="s">
        <v>227</v>
      </c>
      <c r="F5365" s="101" t="s">
        <v>119</v>
      </c>
      <c r="G5365" s="101" t="s">
        <v>5848</v>
      </c>
    </row>
    <row r="5366" spans="1:7">
      <c r="A5366" s="100">
        <v>5365</v>
      </c>
      <c r="B5366" s="101" t="s">
        <v>4742</v>
      </c>
      <c r="C5366" s="101" t="s">
        <v>4743</v>
      </c>
      <c r="D5366" s="101" t="s">
        <v>165</v>
      </c>
      <c r="E5366" s="101" t="s">
        <v>285</v>
      </c>
      <c r="F5366" s="101" t="s">
        <v>188</v>
      </c>
      <c r="G5366" s="101" t="s">
        <v>5848</v>
      </c>
    </row>
    <row r="5367" spans="1:7">
      <c r="A5367" s="100">
        <v>5366</v>
      </c>
      <c r="B5367" s="101" t="s">
        <v>4744</v>
      </c>
      <c r="C5367" s="101" t="s">
        <v>4745</v>
      </c>
      <c r="D5367" s="101" t="s">
        <v>151</v>
      </c>
      <c r="E5367" s="101" t="s">
        <v>1414</v>
      </c>
      <c r="F5367" s="101" t="s">
        <v>119</v>
      </c>
      <c r="G5367" s="101" t="s">
        <v>5848</v>
      </c>
    </row>
    <row r="5368" spans="1:7">
      <c r="A5368" s="100">
        <v>5367</v>
      </c>
      <c r="B5368" s="101" t="s">
        <v>9921</v>
      </c>
      <c r="C5368" s="101" t="s">
        <v>9922</v>
      </c>
      <c r="D5368" s="101" t="s">
        <v>117</v>
      </c>
      <c r="E5368" s="101" t="s">
        <v>5326</v>
      </c>
      <c r="F5368" s="101" t="s">
        <v>119</v>
      </c>
      <c r="G5368" s="101" t="s">
        <v>10956</v>
      </c>
    </row>
    <row r="5369" spans="1:7">
      <c r="A5369" s="100">
        <v>5368</v>
      </c>
      <c r="B5369" s="101" t="s">
        <v>9923</v>
      </c>
      <c r="C5369" s="101" t="s">
        <v>9924</v>
      </c>
      <c r="D5369" s="101" t="s">
        <v>151</v>
      </c>
      <c r="E5369" s="101" t="s">
        <v>571</v>
      </c>
      <c r="F5369" s="101" t="s">
        <v>119</v>
      </c>
      <c r="G5369" s="101" t="s">
        <v>10956</v>
      </c>
    </row>
    <row r="5370" spans="1:7">
      <c r="A5370" s="100">
        <v>5369</v>
      </c>
      <c r="B5370" s="101" t="s">
        <v>9925</v>
      </c>
      <c r="C5370" s="101" t="s">
        <v>9926</v>
      </c>
      <c r="D5370" s="101" t="s">
        <v>126</v>
      </c>
      <c r="E5370" s="101" t="s">
        <v>245</v>
      </c>
      <c r="F5370" s="101" t="s">
        <v>119</v>
      </c>
      <c r="G5370" s="101" t="s">
        <v>10956</v>
      </c>
    </row>
    <row r="5371" spans="1:7">
      <c r="A5371" s="100">
        <v>5370</v>
      </c>
      <c r="B5371" s="101" t="s">
        <v>4746</v>
      </c>
      <c r="C5371" s="101" t="s">
        <v>4747</v>
      </c>
      <c r="D5371" s="101" t="s">
        <v>143</v>
      </c>
      <c r="E5371" s="101" t="s">
        <v>659</v>
      </c>
      <c r="F5371" s="101" t="s">
        <v>119</v>
      </c>
      <c r="G5371" s="101" t="s">
        <v>5848</v>
      </c>
    </row>
    <row r="5372" spans="1:7">
      <c r="A5372" s="100">
        <v>5371</v>
      </c>
      <c r="B5372" s="101" t="s">
        <v>4748</v>
      </c>
      <c r="C5372" s="101" t="s">
        <v>4749</v>
      </c>
      <c r="D5372" s="101" t="s">
        <v>139</v>
      </c>
      <c r="E5372" s="101" t="s">
        <v>227</v>
      </c>
      <c r="F5372" s="101" t="s">
        <v>119</v>
      </c>
      <c r="G5372" s="101" t="s">
        <v>5848</v>
      </c>
    </row>
    <row r="5373" spans="1:7">
      <c r="A5373" s="100">
        <v>5372</v>
      </c>
      <c r="B5373" s="101" t="s">
        <v>4750</v>
      </c>
      <c r="C5373" s="101" t="s">
        <v>4751</v>
      </c>
      <c r="D5373" s="101" t="s">
        <v>122</v>
      </c>
      <c r="E5373" s="101" t="s">
        <v>135</v>
      </c>
      <c r="F5373" s="101" t="s">
        <v>119</v>
      </c>
      <c r="G5373" s="101" t="s">
        <v>5848</v>
      </c>
    </row>
    <row r="5374" spans="1:7">
      <c r="A5374" s="100">
        <v>5373</v>
      </c>
      <c r="B5374" s="101" t="s">
        <v>9927</v>
      </c>
      <c r="C5374" s="101" t="s">
        <v>9928</v>
      </c>
      <c r="D5374" s="101" t="s">
        <v>126</v>
      </c>
      <c r="E5374" s="101" t="s">
        <v>159</v>
      </c>
      <c r="F5374" s="101" t="s">
        <v>119</v>
      </c>
      <c r="G5374" s="101" t="s">
        <v>10956</v>
      </c>
    </row>
    <row r="5375" spans="1:7">
      <c r="A5375" s="100">
        <v>5374</v>
      </c>
      <c r="B5375" s="101" t="s">
        <v>4752</v>
      </c>
      <c r="C5375" s="101" t="s">
        <v>13525</v>
      </c>
      <c r="D5375" s="101" t="s">
        <v>139</v>
      </c>
      <c r="E5375" s="101" t="s">
        <v>227</v>
      </c>
      <c r="F5375" s="101" t="s">
        <v>119</v>
      </c>
      <c r="G5375" s="101" t="s">
        <v>5848</v>
      </c>
    </row>
    <row r="5376" spans="1:7">
      <c r="A5376" s="100">
        <v>5375</v>
      </c>
      <c r="B5376" s="101" t="s">
        <v>9929</v>
      </c>
      <c r="C5376" s="101" t="s">
        <v>9930</v>
      </c>
      <c r="D5376" s="101" t="s">
        <v>165</v>
      </c>
      <c r="E5376" s="101" t="s">
        <v>194</v>
      </c>
      <c r="F5376" s="101" t="s">
        <v>119</v>
      </c>
      <c r="G5376" s="101" t="s">
        <v>10956</v>
      </c>
    </row>
    <row r="5377" spans="1:7">
      <c r="A5377" s="100">
        <v>5376</v>
      </c>
      <c r="B5377" s="101" t="s">
        <v>4753</v>
      </c>
      <c r="C5377" s="101" t="s">
        <v>13526</v>
      </c>
      <c r="D5377" s="101" t="s">
        <v>139</v>
      </c>
      <c r="E5377" s="101" t="s">
        <v>227</v>
      </c>
      <c r="F5377" s="101" t="s">
        <v>119</v>
      </c>
      <c r="G5377" s="101" t="s">
        <v>5848</v>
      </c>
    </row>
    <row r="5378" spans="1:7">
      <c r="A5378" s="100">
        <v>5377</v>
      </c>
      <c r="B5378" s="101" t="s">
        <v>13527</v>
      </c>
      <c r="C5378" s="101" t="s">
        <v>13528</v>
      </c>
      <c r="D5378" s="101" t="s">
        <v>139</v>
      </c>
      <c r="E5378" s="101" t="s">
        <v>227</v>
      </c>
      <c r="F5378" s="101" t="s">
        <v>119</v>
      </c>
      <c r="G5378" s="101" t="s">
        <v>5848</v>
      </c>
    </row>
    <row r="5379" spans="1:7">
      <c r="A5379" s="100">
        <v>5378</v>
      </c>
      <c r="B5379" s="101" t="s">
        <v>4754</v>
      </c>
      <c r="C5379" s="101" t="s">
        <v>13529</v>
      </c>
      <c r="D5379" s="101" t="s">
        <v>139</v>
      </c>
      <c r="E5379" s="101" t="s">
        <v>227</v>
      </c>
      <c r="F5379" s="101" t="s">
        <v>119</v>
      </c>
      <c r="G5379" s="101" t="s">
        <v>5848</v>
      </c>
    </row>
    <row r="5380" spans="1:7">
      <c r="A5380" s="100">
        <v>5379</v>
      </c>
      <c r="B5380" s="101" t="s">
        <v>13530</v>
      </c>
      <c r="C5380" s="101" t="s">
        <v>13531</v>
      </c>
      <c r="D5380" s="101" t="s">
        <v>122</v>
      </c>
      <c r="E5380" s="101" t="s">
        <v>377</v>
      </c>
      <c r="F5380" s="101" t="s">
        <v>288</v>
      </c>
      <c r="G5380" s="101" t="s">
        <v>5848</v>
      </c>
    </row>
    <row r="5381" spans="1:7">
      <c r="A5381" s="100">
        <v>5380</v>
      </c>
      <c r="B5381" s="101" t="s">
        <v>4755</v>
      </c>
      <c r="C5381" s="101" t="s">
        <v>13532</v>
      </c>
      <c r="D5381" s="101" t="s">
        <v>139</v>
      </c>
      <c r="E5381" s="101" t="s">
        <v>227</v>
      </c>
      <c r="F5381" s="101" t="s">
        <v>119</v>
      </c>
      <c r="G5381" s="101" t="s">
        <v>5848</v>
      </c>
    </row>
    <row r="5382" spans="1:7">
      <c r="A5382" s="100">
        <v>5381</v>
      </c>
      <c r="B5382" s="101" t="s">
        <v>9931</v>
      </c>
      <c r="C5382" s="101" t="s">
        <v>9932</v>
      </c>
      <c r="D5382" s="101" t="s">
        <v>122</v>
      </c>
      <c r="E5382" s="101" t="s">
        <v>597</v>
      </c>
      <c r="F5382" s="101" t="s">
        <v>188</v>
      </c>
      <c r="G5382" s="101" t="s">
        <v>10956</v>
      </c>
    </row>
    <row r="5383" spans="1:7">
      <c r="A5383" s="100">
        <v>5382</v>
      </c>
      <c r="B5383" s="101" t="s">
        <v>4756</v>
      </c>
      <c r="C5383" s="101" t="s">
        <v>4757</v>
      </c>
      <c r="D5383" s="101" t="s">
        <v>139</v>
      </c>
      <c r="E5383" s="101" t="s">
        <v>227</v>
      </c>
      <c r="F5383" s="101" t="s">
        <v>119</v>
      </c>
      <c r="G5383" s="101" t="s">
        <v>5848</v>
      </c>
    </row>
    <row r="5384" spans="1:7">
      <c r="A5384" s="100">
        <v>5383</v>
      </c>
      <c r="B5384" s="101" t="s">
        <v>4758</v>
      </c>
      <c r="C5384" s="101" t="s">
        <v>4759</v>
      </c>
      <c r="D5384" s="101" t="s">
        <v>122</v>
      </c>
      <c r="E5384" s="101" t="s">
        <v>451</v>
      </c>
      <c r="F5384" s="101" t="s">
        <v>119</v>
      </c>
      <c r="G5384" s="101" t="s">
        <v>5848</v>
      </c>
    </row>
    <row r="5385" spans="1:7">
      <c r="A5385" s="100">
        <v>5384</v>
      </c>
      <c r="B5385" s="101" t="s">
        <v>4760</v>
      </c>
      <c r="C5385" s="101" t="s">
        <v>4761</v>
      </c>
      <c r="D5385" s="101" t="s">
        <v>139</v>
      </c>
      <c r="E5385" s="101" t="s">
        <v>227</v>
      </c>
      <c r="F5385" s="101" t="s">
        <v>119</v>
      </c>
      <c r="G5385" s="101" t="s">
        <v>5848</v>
      </c>
    </row>
    <row r="5386" spans="1:7">
      <c r="A5386" s="100">
        <v>5385</v>
      </c>
      <c r="B5386" s="101" t="s">
        <v>9933</v>
      </c>
      <c r="C5386" s="101" t="s">
        <v>9934</v>
      </c>
      <c r="D5386" s="101" t="s">
        <v>126</v>
      </c>
      <c r="E5386" s="101" t="s">
        <v>888</v>
      </c>
      <c r="F5386" s="101" t="s">
        <v>119</v>
      </c>
      <c r="G5386" s="101" t="s">
        <v>10956</v>
      </c>
    </row>
    <row r="5387" spans="1:7">
      <c r="A5387" s="100">
        <v>5386</v>
      </c>
      <c r="B5387" s="101" t="s">
        <v>11680</v>
      </c>
      <c r="C5387" s="101" t="s">
        <v>11681</v>
      </c>
      <c r="D5387" s="101" t="s">
        <v>151</v>
      </c>
      <c r="E5387" s="101" t="s">
        <v>2631</v>
      </c>
      <c r="F5387" s="101" t="s">
        <v>119</v>
      </c>
      <c r="G5387" s="101" t="s">
        <v>11834</v>
      </c>
    </row>
    <row r="5388" spans="1:7">
      <c r="A5388" s="100">
        <v>5387</v>
      </c>
      <c r="B5388" s="101" t="s">
        <v>4762</v>
      </c>
      <c r="C5388" s="101" t="s">
        <v>4763</v>
      </c>
      <c r="D5388" s="101" t="s">
        <v>151</v>
      </c>
      <c r="E5388" s="101" t="s">
        <v>511</v>
      </c>
      <c r="F5388" s="101" t="s">
        <v>119</v>
      </c>
      <c r="G5388" s="101" t="s">
        <v>5848</v>
      </c>
    </row>
    <row r="5389" spans="1:7">
      <c r="A5389" s="100">
        <v>5388</v>
      </c>
      <c r="B5389" s="101" t="s">
        <v>9935</v>
      </c>
      <c r="C5389" s="101" t="s">
        <v>9936</v>
      </c>
      <c r="D5389" s="101" t="s">
        <v>151</v>
      </c>
      <c r="E5389" s="101" t="s">
        <v>217</v>
      </c>
      <c r="F5389" s="101" t="s">
        <v>188</v>
      </c>
      <c r="G5389" s="101" t="s">
        <v>10956</v>
      </c>
    </row>
    <row r="5390" spans="1:7">
      <c r="A5390" s="100">
        <v>5389</v>
      </c>
      <c r="B5390" s="101" t="s">
        <v>4764</v>
      </c>
      <c r="C5390" s="101" t="s">
        <v>13533</v>
      </c>
      <c r="D5390" s="101" t="s">
        <v>139</v>
      </c>
      <c r="E5390" s="101" t="s">
        <v>227</v>
      </c>
      <c r="F5390" s="101" t="s">
        <v>119</v>
      </c>
      <c r="G5390" s="101" t="s">
        <v>5848</v>
      </c>
    </row>
    <row r="5391" spans="1:7">
      <c r="A5391" s="100">
        <v>5390</v>
      </c>
      <c r="B5391" s="101" t="s">
        <v>4765</v>
      </c>
      <c r="C5391" s="101" t="s">
        <v>4766</v>
      </c>
      <c r="D5391" s="101" t="s">
        <v>151</v>
      </c>
      <c r="E5391" s="101" t="s">
        <v>1302</v>
      </c>
      <c r="F5391" s="101" t="s">
        <v>119</v>
      </c>
      <c r="G5391" s="101" t="s">
        <v>5848</v>
      </c>
    </row>
    <row r="5392" spans="1:7">
      <c r="A5392" s="100">
        <v>5391</v>
      </c>
      <c r="B5392" s="101" t="s">
        <v>9937</v>
      </c>
      <c r="C5392" s="101" t="s">
        <v>9938</v>
      </c>
      <c r="D5392" s="101" t="s">
        <v>139</v>
      </c>
      <c r="E5392" s="101" t="s">
        <v>140</v>
      </c>
      <c r="F5392" s="101" t="s">
        <v>119</v>
      </c>
      <c r="G5392" s="101" t="s">
        <v>10956</v>
      </c>
    </row>
    <row r="5393" spans="1:7">
      <c r="A5393" s="100">
        <v>5392</v>
      </c>
      <c r="B5393" s="101" t="s">
        <v>4767</v>
      </c>
      <c r="C5393" s="101" t="s">
        <v>4768</v>
      </c>
      <c r="D5393" s="101" t="s">
        <v>165</v>
      </c>
      <c r="E5393" s="101" t="s">
        <v>1381</v>
      </c>
      <c r="F5393" s="101" t="s">
        <v>119</v>
      </c>
      <c r="G5393" s="101" t="s">
        <v>5848</v>
      </c>
    </row>
    <row r="5394" spans="1:7">
      <c r="A5394" s="100">
        <v>5393</v>
      </c>
      <c r="B5394" s="101" t="s">
        <v>13534</v>
      </c>
      <c r="C5394" s="101" t="s">
        <v>13535</v>
      </c>
      <c r="D5394" s="101" t="s">
        <v>122</v>
      </c>
      <c r="E5394" s="101" t="s">
        <v>451</v>
      </c>
      <c r="F5394" s="101" t="s">
        <v>119</v>
      </c>
      <c r="G5394" s="101" t="s">
        <v>5848</v>
      </c>
    </row>
    <row r="5395" spans="1:7">
      <c r="A5395" s="100">
        <v>5394</v>
      </c>
      <c r="B5395" s="101" t="s">
        <v>9939</v>
      </c>
      <c r="C5395" s="101" t="s">
        <v>9940</v>
      </c>
      <c r="D5395" s="101" t="s">
        <v>151</v>
      </c>
      <c r="E5395" s="101" t="s">
        <v>706</v>
      </c>
      <c r="F5395" s="101" t="s">
        <v>119</v>
      </c>
      <c r="G5395" s="101" t="s">
        <v>10956</v>
      </c>
    </row>
    <row r="5396" spans="1:7">
      <c r="A5396" s="100">
        <v>5395</v>
      </c>
      <c r="B5396" s="101" t="s">
        <v>9941</v>
      </c>
      <c r="C5396" s="101" t="s">
        <v>9940</v>
      </c>
      <c r="D5396" s="101" t="s">
        <v>151</v>
      </c>
      <c r="E5396" s="101" t="s">
        <v>706</v>
      </c>
      <c r="F5396" s="101" t="s">
        <v>119</v>
      </c>
      <c r="G5396" s="101" t="s">
        <v>10956</v>
      </c>
    </row>
    <row r="5397" spans="1:7">
      <c r="A5397" s="100">
        <v>5396</v>
      </c>
      <c r="B5397" s="101" t="s">
        <v>9942</v>
      </c>
      <c r="C5397" s="101" t="s">
        <v>9943</v>
      </c>
      <c r="D5397" s="101" t="s">
        <v>165</v>
      </c>
      <c r="E5397" s="101" t="s">
        <v>194</v>
      </c>
      <c r="F5397" s="101" t="s">
        <v>119</v>
      </c>
      <c r="G5397" s="101" t="s">
        <v>10956</v>
      </c>
    </row>
    <row r="5398" spans="1:7">
      <c r="A5398" s="100">
        <v>5397</v>
      </c>
      <c r="B5398" s="101" t="s">
        <v>4769</v>
      </c>
      <c r="C5398" s="101" t="s">
        <v>4770</v>
      </c>
      <c r="D5398" s="101" t="s">
        <v>122</v>
      </c>
      <c r="E5398" s="101" t="s">
        <v>451</v>
      </c>
      <c r="F5398" s="101" t="s">
        <v>119</v>
      </c>
      <c r="G5398" s="101" t="s">
        <v>5848</v>
      </c>
    </row>
    <row r="5399" spans="1:7">
      <c r="A5399" s="100">
        <v>5398</v>
      </c>
      <c r="B5399" s="101" t="s">
        <v>9944</v>
      </c>
      <c r="C5399" s="101" t="s">
        <v>9945</v>
      </c>
      <c r="D5399" s="101" t="s">
        <v>143</v>
      </c>
      <c r="E5399" s="101" t="s">
        <v>1006</v>
      </c>
      <c r="F5399" s="101" t="s">
        <v>119</v>
      </c>
      <c r="G5399" s="101" t="s">
        <v>10956</v>
      </c>
    </row>
    <row r="5400" spans="1:7">
      <c r="A5400" s="100">
        <v>5399</v>
      </c>
      <c r="B5400" s="101" t="s">
        <v>4771</v>
      </c>
      <c r="C5400" s="101" t="s">
        <v>4772</v>
      </c>
      <c r="D5400" s="101" t="s">
        <v>139</v>
      </c>
      <c r="E5400" s="101" t="s">
        <v>311</v>
      </c>
      <c r="F5400" s="101" t="s">
        <v>119</v>
      </c>
      <c r="G5400" s="101" t="s">
        <v>5848</v>
      </c>
    </row>
    <row r="5401" spans="1:7">
      <c r="A5401" s="100">
        <v>5400</v>
      </c>
      <c r="B5401" s="101" t="s">
        <v>4773</v>
      </c>
      <c r="C5401" s="101" t="s">
        <v>4774</v>
      </c>
      <c r="D5401" s="101" t="s">
        <v>151</v>
      </c>
      <c r="E5401" s="101" t="s">
        <v>2631</v>
      </c>
      <c r="F5401" s="101" t="s">
        <v>119</v>
      </c>
      <c r="G5401" s="101" t="s">
        <v>5848</v>
      </c>
    </row>
    <row r="5402" spans="1:7">
      <c r="A5402" s="100">
        <v>5401</v>
      </c>
      <c r="B5402" s="101" t="s">
        <v>4775</v>
      </c>
      <c r="C5402" s="101" t="s">
        <v>4776</v>
      </c>
      <c r="D5402" s="101" t="s">
        <v>139</v>
      </c>
      <c r="E5402" s="101" t="s">
        <v>354</v>
      </c>
      <c r="F5402" s="101" t="s">
        <v>119</v>
      </c>
      <c r="G5402" s="101" t="s">
        <v>5848</v>
      </c>
    </row>
    <row r="5403" spans="1:7">
      <c r="A5403" s="100">
        <v>5402</v>
      </c>
      <c r="B5403" s="101" t="s">
        <v>4777</v>
      </c>
      <c r="C5403" s="101" t="s">
        <v>4778</v>
      </c>
      <c r="D5403" s="101" t="s">
        <v>139</v>
      </c>
      <c r="E5403" s="101" t="s">
        <v>265</v>
      </c>
      <c r="F5403" s="101" t="s">
        <v>119</v>
      </c>
      <c r="G5403" s="101" t="s">
        <v>5848</v>
      </c>
    </row>
    <row r="5404" spans="1:7">
      <c r="A5404" s="100">
        <v>5403</v>
      </c>
      <c r="B5404" s="101" t="s">
        <v>4779</v>
      </c>
      <c r="C5404" s="101" t="s">
        <v>4780</v>
      </c>
      <c r="D5404" s="101" t="s">
        <v>139</v>
      </c>
      <c r="E5404" s="101" t="s">
        <v>162</v>
      </c>
      <c r="F5404" s="101" t="s">
        <v>119</v>
      </c>
      <c r="G5404" s="101" t="s">
        <v>5848</v>
      </c>
    </row>
    <row r="5405" spans="1:7">
      <c r="A5405" s="100">
        <v>5404</v>
      </c>
      <c r="B5405" s="101" t="s">
        <v>4781</v>
      </c>
      <c r="C5405" s="101" t="s">
        <v>13536</v>
      </c>
      <c r="D5405" s="101" t="s">
        <v>139</v>
      </c>
      <c r="E5405" s="101" t="s">
        <v>227</v>
      </c>
      <c r="F5405" s="101" t="s">
        <v>119</v>
      </c>
      <c r="G5405" s="101" t="s">
        <v>5848</v>
      </c>
    </row>
    <row r="5406" spans="1:7">
      <c r="A5406" s="100">
        <v>5405</v>
      </c>
      <c r="B5406" s="101" t="s">
        <v>4782</v>
      </c>
      <c r="C5406" s="101" t="s">
        <v>4783</v>
      </c>
      <c r="D5406" s="101" t="s">
        <v>126</v>
      </c>
      <c r="E5406" s="101" t="s">
        <v>358</v>
      </c>
      <c r="F5406" s="101" t="s">
        <v>288</v>
      </c>
      <c r="G5406" s="101" t="s">
        <v>5848</v>
      </c>
    </row>
    <row r="5407" spans="1:7">
      <c r="A5407" s="100">
        <v>5406</v>
      </c>
      <c r="B5407" s="101" t="s">
        <v>13537</v>
      </c>
      <c r="C5407" s="101" t="s">
        <v>13538</v>
      </c>
      <c r="D5407" s="101" t="s">
        <v>139</v>
      </c>
      <c r="E5407" s="101" t="s">
        <v>227</v>
      </c>
      <c r="F5407" s="101" t="s">
        <v>119</v>
      </c>
      <c r="G5407" s="101" t="s">
        <v>5848</v>
      </c>
    </row>
    <row r="5408" spans="1:7">
      <c r="A5408" s="100">
        <v>5407</v>
      </c>
      <c r="B5408" s="101" t="s">
        <v>9946</v>
      </c>
      <c r="C5408" s="101" t="s">
        <v>9947</v>
      </c>
      <c r="D5408" s="101" t="s">
        <v>126</v>
      </c>
      <c r="E5408" s="101" t="s">
        <v>1823</v>
      </c>
      <c r="F5408" s="101" t="s">
        <v>119</v>
      </c>
      <c r="G5408" s="101" t="s">
        <v>10956</v>
      </c>
    </row>
    <row r="5409" spans="1:7">
      <c r="A5409" s="100">
        <v>5408</v>
      </c>
      <c r="B5409" s="101" t="s">
        <v>4784</v>
      </c>
      <c r="C5409" s="101" t="s">
        <v>13539</v>
      </c>
      <c r="D5409" s="101" t="s">
        <v>126</v>
      </c>
      <c r="E5409" s="101" t="s">
        <v>305</v>
      </c>
      <c r="F5409" s="101" t="s">
        <v>119</v>
      </c>
      <c r="G5409" s="101" t="s">
        <v>5848</v>
      </c>
    </row>
    <row r="5410" spans="1:7">
      <c r="A5410" s="100">
        <v>5409</v>
      </c>
      <c r="B5410" s="101" t="s">
        <v>9948</v>
      </c>
      <c r="C5410" s="101" t="s">
        <v>9949</v>
      </c>
      <c r="D5410" s="101" t="s">
        <v>139</v>
      </c>
      <c r="E5410" s="101" t="s">
        <v>943</v>
      </c>
      <c r="F5410" s="101" t="s">
        <v>119</v>
      </c>
      <c r="G5410" s="101" t="s">
        <v>10956</v>
      </c>
    </row>
    <row r="5411" spans="1:7">
      <c r="A5411" s="100">
        <v>5410</v>
      </c>
      <c r="B5411" s="101" t="s">
        <v>13540</v>
      </c>
      <c r="C5411" s="101" t="s">
        <v>13541</v>
      </c>
      <c r="D5411" s="101" t="s">
        <v>139</v>
      </c>
      <c r="E5411" s="101" t="s">
        <v>227</v>
      </c>
      <c r="F5411" s="101" t="s">
        <v>119</v>
      </c>
      <c r="G5411" s="101" t="s">
        <v>5848</v>
      </c>
    </row>
    <row r="5412" spans="1:7">
      <c r="A5412" s="100">
        <v>5411</v>
      </c>
      <c r="B5412" s="101" t="s">
        <v>9950</v>
      </c>
      <c r="C5412" s="101" t="s">
        <v>9951</v>
      </c>
      <c r="D5412" s="101" t="s">
        <v>117</v>
      </c>
      <c r="E5412" s="101" t="s">
        <v>1341</v>
      </c>
      <c r="F5412" s="101" t="s">
        <v>119</v>
      </c>
      <c r="G5412" s="101" t="s">
        <v>10956</v>
      </c>
    </row>
    <row r="5413" spans="1:7">
      <c r="A5413" s="100">
        <v>5412</v>
      </c>
      <c r="B5413" s="101" t="s">
        <v>9952</v>
      </c>
      <c r="C5413" s="101" t="s">
        <v>9953</v>
      </c>
      <c r="D5413" s="101" t="s">
        <v>139</v>
      </c>
      <c r="E5413" s="101" t="s">
        <v>622</v>
      </c>
      <c r="F5413" s="101" t="s">
        <v>119</v>
      </c>
      <c r="G5413" s="101" t="s">
        <v>10956</v>
      </c>
    </row>
    <row r="5414" spans="1:7">
      <c r="A5414" s="100">
        <v>5413</v>
      </c>
      <c r="B5414" s="101" t="s">
        <v>13542</v>
      </c>
      <c r="C5414" s="101" t="s">
        <v>13543</v>
      </c>
      <c r="D5414" s="101" t="s">
        <v>117</v>
      </c>
      <c r="E5414" s="101" t="s">
        <v>5888</v>
      </c>
      <c r="F5414" s="101" t="s">
        <v>188</v>
      </c>
      <c r="G5414" s="101" t="s">
        <v>5848</v>
      </c>
    </row>
    <row r="5415" spans="1:7">
      <c r="A5415" s="100">
        <v>5414</v>
      </c>
      <c r="B5415" s="101" t="s">
        <v>4785</v>
      </c>
      <c r="C5415" s="101" t="s">
        <v>4786</v>
      </c>
      <c r="D5415" s="101" t="s">
        <v>122</v>
      </c>
      <c r="E5415" s="101" t="s">
        <v>436</v>
      </c>
      <c r="F5415" s="101" t="s">
        <v>119</v>
      </c>
      <c r="G5415" s="101" t="s">
        <v>5848</v>
      </c>
    </row>
    <row r="5416" spans="1:7">
      <c r="A5416" s="100">
        <v>5415</v>
      </c>
      <c r="B5416" s="101" t="s">
        <v>11682</v>
      </c>
      <c r="C5416" s="101" t="s">
        <v>11683</v>
      </c>
      <c r="D5416" s="101" t="s">
        <v>126</v>
      </c>
      <c r="E5416" s="101" t="s">
        <v>1139</v>
      </c>
      <c r="F5416" s="101" t="s">
        <v>119</v>
      </c>
      <c r="G5416" s="101" t="s">
        <v>11834</v>
      </c>
    </row>
    <row r="5417" spans="1:7">
      <c r="A5417" s="100">
        <v>5416</v>
      </c>
      <c r="B5417" s="101" t="s">
        <v>11684</v>
      </c>
      <c r="C5417" s="101" t="s">
        <v>11685</v>
      </c>
      <c r="D5417" s="101" t="s">
        <v>139</v>
      </c>
      <c r="E5417" s="101" t="s">
        <v>622</v>
      </c>
      <c r="F5417" s="101" t="s">
        <v>119</v>
      </c>
      <c r="G5417" s="101" t="s">
        <v>11834</v>
      </c>
    </row>
    <row r="5418" spans="1:7">
      <c r="A5418" s="100">
        <v>5417</v>
      </c>
      <c r="B5418" s="101" t="s">
        <v>9954</v>
      </c>
      <c r="C5418" s="101" t="s">
        <v>9955</v>
      </c>
      <c r="D5418" s="101" t="s">
        <v>151</v>
      </c>
      <c r="E5418" s="101" t="s">
        <v>1271</v>
      </c>
      <c r="F5418" s="101" t="s">
        <v>119</v>
      </c>
      <c r="G5418" s="101" t="s">
        <v>10956</v>
      </c>
    </row>
    <row r="5419" spans="1:7">
      <c r="A5419" s="100">
        <v>5418</v>
      </c>
      <c r="B5419" s="101" t="s">
        <v>9956</v>
      </c>
      <c r="C5419" s="101" t="s">
        <v>9957</v>
      </c>
      <c r="D5419" s="101" t="s">
        <v>165</v>
      </c>
      <c r="E5419" s="101" t="s">
        <v>417</v>
      </c>
      <c r="F5419" s="101" t="s">
        <v>119</v>
      </c>
      <c r="G5419" s="101" t="s">
        <v>10956</v>
      </c>
    </row>
    <row r="5420" spans="1:7">
      <c r="A5420" s="100">
        <v>5419</v>
      </c>
      <c r="B5420" s="101" t="s">
        <v>4787</v>
      </c>
      <c r="C5420" s="101" t="s">
        <v>4788</v>
      </c>
      <c r="D5420" s="101" t="s">
        <v>139</v>
      </c>
      <c r="E5420" s="101" t="s">
        <v>439</v>
      </c>
      <c r="F5420" s="101" t="s">
        <v>119</v>
      </c>
      <c r="G5420" s="101" t="s">
        <v>5848</v>
      </c>
    </row>
    <row r="5421" spans="1:7">
      <c r="A5421" s="100">
        <v>5420</v>
      </c>
      <c r="B5421" s="101" t="s">
        <v>4789</v>
      </c>
      <c r="C5421" s="101" t="s">
        <v>13544</v>
      </c>
      <c r="D5421" s="101" t="s">
        <v>139</v>
      </c>
      <c r="E5421" s="101" t="s">
        <v>227</v>
      </c>
      <c r="F5421" s="101" t="s">
        <v>119</v>
      </c>
      <c r="G5421" s="101" t="s">
        <v>5848</v>
      </c>
    </row>
    <row r="5422" spans="1:7">
      <c r="A5422" s="100">
        <v>5421</v>
      </c>
      <c r="B5422" s="101" t="s">
        <v>9958</v>
      </c>
      <c r="C5422" s="101" t="s">
        <v>9959</v>
      </c>
      <c r="D5422" s="101" t="s">
        <v>117</v>
      </c>
      <c r="E5422" s="101" t="s">
        <v>2613</v>
      </c>
      <c r="F5422" s="101" t="s">
        <v>119</v>
      </c>
      <c r="G5422" s="101" t="s">
        <v>10956</v>
      </c>
    </row>
    <row r="5423" spans="1:7">
      <c r="A5423" s="100">
        <v>5422</v>
      </c>
      <c r="B5423" s="101" t="s">
        <v>4790</v>
      </c>
      <c r="C5423" s="101" t="s">
        <v>4791</v>
      </c>
      <c r="D5423" s="101" t="s">
        <v>126</v>
      </c>
      <c r="E5423" s="101" t="s">
        <v>1039</v>
      </c>
      <c r="F5423" s="101" t="s">
        <v>119</v>
      </c>
      <c r="G5423" s="101" t="s">
        <v>5848</v>
      </c>
    </row>
    <row r="5424" spans="1:7">
      <c r="A5424" s="100">
        <v>5423</v>
      </c>
      <c r="B5424" s="101" t="s">
        <v>4792</v>
      </c>
      <c r="C5424" s="101" t="s">
        <v>4793</v>
      </c>
      <c r="D5424" s="101" t="s">
        <v>139</v>
      </c>
      <c r="E5424" s="101" t="s">
        <v>185</v>
      </c>
      <c r="F5424" s="101" t="s">
        <v>119</v>
      </c>
      <c r="G5424" s="101" t="s">
        <v>5848</v>
      </c>
    </row>
    <row r="5425" spans="1:7">
      <c r="A5425" s="100">
        <v>5424</v>
      </c>
      <c r="B5425" s="101" t="s">
        <v>9960</v>
      </c>
      <c r="C5425" s="101" t="s">
        <v>9961</v>
      </c>
      <c r="D5425" s="101" t="s">
        <v>117</v>
      </c>
      <c r="E5425" s="101" t="s">
        <v>719</v>
      </c>
      <c r="F5425" s="101" t="s">
        <v>119</v>
      </c>
      <c r="G5425" s="101" t="s">
        <v>10956</v>
      </c>
    </row>
    <row r="5426" spans="1:7">
      <c r="A5426" s="100">
        <v>5425</v>
      </c>
      <c r="B5426" s="101" t="s">
        <v>9962</v>
      </c>
      <c r="C5426" s="101" t="s">
        <v>9963</v>
      </c>
      <c r="D5426" s="101" t="s">
        <v>165</v>
      </c>
      <c r="E5426" s="101" t="s">
        <v>417</v>
      </c>
      <c r="F5426" s="101" t="s">
        <v>119</v>
      </c>
      <c r="G5426" s="101" t="s">
        <v>10956</v>
      </c>
    </row>
    <row r="5427" spans="1:7">
      <c r="A5427" s="100">
        <v>5426</v>
      </c>
      <c r="B5427" s="101" t="s">
        <v>9964</v>
      </c>
      <c r="C5427" s="101" t="s">
        <v>13545</v>
      </c>
      <c r="D5427" s="101" t="s">
        <v>117</v>
      </c>
      <c r="E5427" s="101" t="s">
        <v>3196</v>
      </c>
      <c r="F5427" s="101" t="s">
        <v>119</v>
      </c>
      <c r="G5427" s="101" t="s">
        <v>10956</v>
      </c>
    </row>
    <row r="5428" spans="1:7">
      <c r="A5428" s="100">
        <v>5427</v>
      </c>
      <c r="B5428" s="101" t="s">
        <v>13546</v>
      </c>
      <c r="C5428" s="101" t="s">
        <v>13547</v>
      </c>
      <c r="D5428" s="101" t="s">
        <v>139</v>
      </c>
      <c r="E5428" s="101" t="s">
        <v>354</v>
      </c>
      <c r="F5428" s="101" t="s">
        <v>188</v>
      </c>
      <c r="G5428" s="101" t="s">
        <v>10956</v>
      </c>
    </row>
    <row r="5429" spans="1:7">
      <c r="A5429" s="100">
        <v>5428</v>
      </c>
      <c r="B5429" s="101" t="s">
        <v>13548</v>
      </c>
      <c r="C5429" s="101" t="s">
        <v>13549</v>
      </c>
      <c r="D5429" s="101" t="s">
        <v>139</v>
      </c>
      <c r="E5429" s="101" t="s">
        <v>227</v>
      </c>
      <c r="F5429" s="101" t="s">
        <v>119</v>
      </c>
      <c r="G5429" s="101" t="s">
        <v>5848</v>
      </c>
    </row>
    <row r="5430" spans="1:7">
      <c r="A5430" s="100">
        <v>5429</v>
      </c>
      <c r="B5430" s="101" t="s">
        <v>9965</v>
      </c>
      <c r="C5430" s="101" t="s">
        <v>9966</v>
      </c>
      <c r="D5430" s="101" t="s">
        <v>126</v>
      </c>
      <c r="E5430" s="101" t="s">
        <v>159</v>
      </c>
      <c r="F5430" s="101" t="s">
        <v>119</v>
      </c>
      <c r="G5430" s="101" t="s">
        <v>10956</v>
      </c>
    </row>
    <row r="5431" spans="1:7">
      <c r="A5431" s="100">
        <v>5430</v>
      </c>
      <c r="B5431" s="101" t="s">
        <v>13550</v>
      </c>
      <c r="C5431" s="101" t="s">
        <v>13551</v>
      </c>
      <c r="D5431" s="101" t="s">
        <v>139</v>
      </c>
      <c r="E5431" s="101" t="s">
        <v>354</v>
      </c>
      <c r="F5431" s="101" t="s">
        <v>119</v>
      </c>
      <c r="G5431" s="101" t="s">
        <v>11834</v>
      </c>
    </row>
    <row r="5432" spans="1:7">
      <c r="A5432" s="100">
        <v>5431</v>
      </c>
      <c r="B5432" s="101" t="s">
        <v>4794</v>
      </c>
      <c r="C5432" s="101" t="s">
        <v>4795</v>
      </c>
      <c r="D5432" s="101" t="s">
        <v>126</v>
      </c>
      <c r="E5432" s="101" t="s">
        <v>701</v>
      </c>
      <c r="F5432" s="101" t="s">
        <v>119</v>
      </c>
      <c r="G5432" s="101" t="s">
        <v>5848</v>
      </c>
    </row>
    <row r="5433" spans="1:7">
      <c r="A5433" s="100">
        <v>5432</v>
      </c>
      <c r="B5433" s="101" t="s">
        <v>4796</v>
      </c>
      <c r="C5433" s="101" t="s">
        <v>4797</v>
      </c>
      <c r="D5433" s="101" t="s">
        <v>122</v>
      </c>
      <c r="E5433" s="101" t="s">
        <v>436</v>
      </c>
      <c r="F5433" s="101" t="s">
        <v>119</v>
      </c>
      <c r="G5433" s="101" t="s">
        <v>5848</v>
      </c>
    </row>
    <row r="5434" spans="1:7">
      <c r="A5434" s="100">
        <v>5433</v>
      </c>
      <c r="B5434" s="101" t="s">
        <v>4798</v>
      </c>
      <c r="C5434" s="101" t="s">
        <v>13552</v>
      </c>
      <c r="D5434" s="101" t="s">
        <v>139</v>
      </c>
      <c r="E5434" s="101" t="s">
        <v>227</v>
      </c>
      <c r="F5434" s="101" t="s">
        <v>119</v>
      </c>
      <c r="G5434" s="101" t="s">
        <v>5848</v>
      </c>
    </row>
    <row r="5435" spans="1:7">
      <c r="A5435" s="100">
        <v>5434</v>
      </c>
      <c r="B5435" s="101" t="s">
        <v>4799</v>
      </c>
      <c r="C5435" s="101" t="s">
        <v>4800</v>
      </c>
      <c r="D5435" s="101" t="s">
        <v>143</v>
      </c>
      <c r="E5435" s="101" t="s">
        <v>1684</v>
      </c>
      <c r="F5435" s="101" t="s">
        <v>119</v>
      </c>
      <c r="G5435" s="101" t="s">
        <v>5848</v>
      </c>
    </row>
    <row r="5436" spans="1:7">
      <c r="A5436" s="100">
        <v>5435</v>
      </c>
      <c r="B5436" s="101" t="s">
        <v>9967</v>
      </c>
      <c r="C5436" s="101" t="s">
        <v>9968</v>
      </c>
      <c r="D5436" s="101" t="s">
        <v>139</v>
      </c>
      <c r="E5436" s="101" t="s">
        <v>622</v>
      </c>
      <c r="F5436" s="101" t="s">
        <v>119</v>
      </c>
      <c r="G5436" s="101" t="s">
        <v>10956</v>
      </c>
    </row>
    <row r="5437" spans="1:7">
      <c r="A5437" s="100">
        <v>5436</v>
      </c>
      <c r="B5437" s="101" t="s">
        <v>9969</v>
      </c>
      <c r="C5437" s="101" t="s">
        <v>9970</v>
      </c>
      <c r="D5437" s="101" t="s">
        <v>117</v>
      </c>
      <c r="E5437" s="101" t="s">
        <v>639</v>
      </c>
      <c r="F5437" s="101" t="s">
        <v>119</v>
      </c>
      <c r="G5437" s="101" t="s">
        <v>10956</v>
      </c>
    </row>
    <row r="5438" spans="1:7">
      <c r="A5438" s="100">
        <v>5437</v>
      </c>
      <c r="B5438" s="101" t="s">
        <v>9971</v>
      </c>
      <c r="C5438" s="101" t="s">
        <v>9972</v>
      </c>
      <c r="D5438" s="101" t="s">
        <v>143</v>
      </c>
      <c r="E5438" s="101" t="s">
        <v>433</v>
      </c>
      <c r="F5438" s="101" t="s">
        <v>119</v>
      </c>
      <c r="G5438" s="101" t="s">
        <v>10956</v>
      </c>
    </row>
    <row r="5439" spans="1:7">
      <c r="A5439" s="100">
        <v>5438</v>
      </c>
      <c r="B5439" s="101" t="s">
        <v>4801</v>
      </c>
      <c r="C5439" s="101" t="s">
        <v>4802</v>
      </c>
      <c r="D5439" s="101" t="s">
        <v>139</v>
      </c>
      <c r="E5439" s="101" t="s">
        <v>610</v>
      </c>
      <c r="F5439" s="101" t="s">
        <v>3122</v>
      </c>
      <c r="G5439" s="101" t="s">
        <v>5848</v>
      </c>
    </row>
    <row r="5440" spans="1:7">
      <c r="A5440" s="100">
        <v>5439</v>
      </c>
      <c r="B5440" s="101" t="s">
        <v>4803</v>
      </c>
      <c r="C5440" s="101" t="s">
        <v>4804</v>
      </c>
      <c r="D5440" s="101" t="s">
        <v>122</v>
      </c>
      <c r="E5440" s="101" t="s">
        <v>363</v>
      </c>
      <c r="F5440" s="101" t="s">
        <v>188</v>
      </c>
      <c r="G5440" s="101" t="s">
        <v>5848</v>
      </c>
    </row>
    <row r="5441" spans="1:7">
      <c r="A5441" s="100">
        <v>5440</v>
      </c>
      <c r="B5441" s="101" t="s">
        <v>9973</v>
      </c>
      <c r="C5441" s="101" t="s">
        <v>9974</v>
      </c>
      <c r="D5441" s="101" t="s">
        <v>139</v>
      </c>
      <c r="E5441" s="101" t="s">
        <v>354</v>
      </c>
      <c r="F5441" s="101" t="s">
        <v>412</v>
      </c>
      <c r="G5441" s="101" t="s">
        <v>10956</v>
      </c>
    </row>
    <row r="5442" spans="1:7">
      <c r="A5442" s="100">
        <v>5441</v>
      </c>
      <c r="B5442" s="101" t="s">
        <v>9975</v>
      </c>
      <c r="C5442" s="101" t="s">
        <v>9976</v>
      </c>
      <c r="D5442" s="101" t="s">
        <v>126</v>
      </c>
      <c r="E5442" s="101" t="s">
        <v>1454</v>
      </c>
      <c r="F5442" s="101" t="s">
        <v>119</v>
      </c>
      <c r="G5442" s="101" t="s">
        <v>10956</v>
      </c>
    </row>
    <row r="5443" spans="1:7">
      <c r="A5443" s="100">
        <v>5442</v>
      </c>
      <c r="B5443" s="101" t="s">
        <v>9977</v>
      </c>
      <c r="C5443" s="101" t="s">
        <v>9978</v>
      </c>
      <c r="D5443" s="101" t="s">
        <v>151</v>
      </c>
      <c r="E5443" s="101" t="s">
        <v>1302</v>
      </c>
      <c r="F5443" s="101" t="s">
        <v>119</v>
      </c>
      <c r="G5443" s="101" t="s">
        <v>10956</v>
      </c>
    </row>
    <row r="5444" spans="1:7">
      <c r="A5444" s="100">
        <v>5443</v>
      </c>
      <c r="B5444" s="101" t="s">
        <v>9979</v>
      </c>
      <c r="C5444" s="101" t="s">
        <v>9980</v>
      </c>
      <c r="D5444" s="101" t="s">
        <v>143</v>
      </c>
      <c r="E5444" s="101" t="s">
        <v>1138</v>
      </c>
      <c r="F5444" s="101" t="s">
        <v>119</v>
      </c>
      <c r="G5444" s="101" t="s">
        <v>10956</v>
      </c>
    </row>
    <row r="5445" spans="1:7">
      <c r="A5445" s="100">
        <v>5444</v>
      </c>
      <c r="B5445" s="101" t="s">
        <v>4805</v>
      </c>
      <c r="C5445" s="101" t="s">
        <v>13553</v>
      </c>
      <c r="D5445" s="101" t="s">
        <v>139</v>
      </c>
      <c r="E5445" s="101" t="s">
        <v>227</v>
      </c>
      <c r="F5445" s="101" t="s">
        <v>119</v>
      </c>
      <c r="G5445" s="101" t="s">
        <v>5848</v>
      </c>
    </row>
    <row r="5446" spans="1:7">
      <c r="A5446" s="100">
        <v>5445</v>
      </c>
      <c r="B5446" s="101" t="s">
        <v>9981</v>
      </c>
      <c r="C5446" s="101" t="s">
        <v>9982</v>
      </c>
      <c r="D5446" s="101" t="s">
        <v>165</v>
      </c>
      <c r="E5446" s="101" t="s">
        <v>1285</v>
      </c>
      <c r="F5446" s="101" t="s">
        <v>881</v>
      </c>
      <c r="G5446" s="101" t="s">
        <v>10956</v>
      </c>
    </row>
    <row r="5447" spans="1:7">
      <c r="A5447" s="100">
        <v>5446</v>
      </c>
      <c r="B5447" s="101" t="s">
        <v>4806</v>
      </c>
      <c r="C5447" s="101" t="s">
        <v>4807</v>
      </c>
      <c r="D5447" s="101" t="s">
        <v>139</v>
      </c>
      <c r="E5447" s="101" t="s">
        <v>308</v>
      </c>
      <c r="F5447" s="101" t="s">
        <v>119</v>
      </c>
      <c r="G5447" s="101" t="s">
        <v>5848</v>
      </c>
    </row>
    <row r="5448" spans="1:7">
      <c r="A5448" s="100">
        <v>5447</v>
      </c>
      <c r="B5448" s="101" t="s">
        <v>9983</v>
      </c>
      <c r="C5448" s="101" t="s">
        <v>9984</v>
      </c>
      <c r="D5448" s="101" t="s">
        <v>151</v>
      </c>
      <c r="E5448" s="101" t="s">
        <v>924</v>
      </c>
      <c r="F5448" s="101" t="s">
        <v>119</v>
      </c>
      <c r="G5448" s="101" t="s">
        <v>10956</v>
      </c>
    </row>
    <row r="5449" spans="1:7">
      <c r="A5449" s="100">
        <v>5448</v>
      </c>
      <c r="B5449" s="101" t="s">
        <v>9985</v>
      </c>
      <c r="C5449" s="101" t="s">
        <v>9986</v>
      </c>
      <c r="D5449" s="101" t="s">
        <v>117</v>
      </c>
      <c r="E5449" s="101" t="s">
        <v>367</v>
      </c>
      <c r="F5449" s="101" t="s">
        <v>119</v>
      </c>
      <c r="G5449" s="101" t="s">
        <v>10956</v>
      </c>
    </row>
    <row r="5450" spans="1:7">
      <c r="A5450" s="100">
        <v>5449</v>
      </c>
      <c r="B5450" s="101" t="s">
        <v>13554</v>
      </c>
      <c r="C5450" s="101" t="s">
        <v>13555</v>
      </c>
      <c r="D5450" s="101" t="s">
        <v>165</v>
      </c>
      <c r="E5450" s="101" t="s">
        <v>417</v>
      </c>
      <c r="F5450" s="101" t="s">
        <v>188</v>
      </c>
      <c r="G5450" s="101" t="s">
        <v>5848</v>
      </c>
    </row>
    <row r="5451" spans="1:7">
      <c r="A5451" s="100">
        <v>5450</v>
      </c>
      <c r="B5451" s="101" t="s">
        <v>9987</v>
      </c>
      <c r="C5451" s="101" t="s">
        <v>9988</v>
      </c>
      <c r="D5451" s="101" t="s">
        <v>165</v>
      </c>
      <c r="E5451" s="101" t="s">
        <v>285</v>
      </c>
      <c r="F5451" s="101" t="s">
        <v>579</v>
      </c>
      <c r="G5451" s="101" t="s">
        <v>10956</v>
      </c>
    </row>
    <row r="5452" spans="1:7">
      <c r="A5452" s="100">
        <v>5451</v>
      </c>
      <c r="B5452" s="101" t="s">
        <v>4808</v>
      </c>
      <c r="C5452" s="101" t="s">
        <v>4809</v>
      </c>
      <c r="D5452" s="101" t="s">
        <v>143</v>
      </c>
      <c r="E5452" s="101" t="s">
        <v>433</v>
      </c>
      <c r="F5452" s="101" t="s">
        <v>119</v>
      </c>
      <c r="G5452" s="101" t="s">
        <v>5848</v>
      </c>
    </row>
    <row r="5453" spans="1:7">
      <c r="A5453" s="100">
        <v>5452</v>
      </c>
      <c r="B5453" s="101" t="s">
        <v>4810</v>
      </c>
      <c r="C5453" s="101" t="s">
        <v>4811</v>
      </c>
      <c r="D5453" s="101" t="s">
        <v>139</v>
      </c>
      <c r="E5453" s="101" t="s">
        <v>227</v>
      </c>
      <c r="F5453" s="101" t="s">
        <v>119</v>
      </c>
      <c r="G5453" s="101" t="s">
        <v>5848</v>
      </c>
    </row>
    <row r="5454" spans="1:7">
      <c r="A5454" s="100">
        <v>5453</v>
      </c>
      <c r="B5454" s="101" t="s">
        <v>4812</v>
      </c>
      <c r="C5454" s="101" t="s">
        <v>4813</v>
      </c>
      <c r="D5454" s="101" t="s">
        <v>126</v>
      </c>
      <c r="E5454" s="101" t="s">
        <v>701</v>
      </c>
      <c r="F5454" s="101" t="s">
        <v>119</v>
      </c>
      <c r="G5454" s="101" t="s">
        <v>5848</v>
      </c>
    </row>
    <row r="5455" spans="1:7">
      <c r="A5455" s="100">
        <v>5454</v>
      </c>
      <c r="B5455" s="101" t="s">
        <v>4814</v>
      </c>
      <c r="C5455" s="101" t="s">
        <v>4815</v>
      </c>
      <c r="D5455" s="101" t="s">
        <v>139</v>
      </c>
      <c r="E5455" s="101" t="s">
        <v>227</v>
      </c>
      <c r="F5455" s="101" t="s">
        <v>119</v>
      </c>
      <c r="G5455" s="101" t="s">
        <v>5848</v>
      </c>
    </row>
    <row r="5456" spans="1:7">
      <c r="A5456" s="100">
        <v>5455</v>
      </c>
      <c r="B5456" s="101" t="s">
        <v>11686</v>
      </c>
      <c r="C5456" s="101" t="s">
        <v>11687</v>
      </c>
      <c r="D5456" s="101" t="s">
        <v>122</v>
      </c>
      <c r="E5456" s="101" t="s">
        <v>191</v>
      </c>
      <c r="F5456" s="101" t="s">
        <v>188</v>
      </c>
      <c r="G5456" s="101" t="s">
        <v>11834</v>
      </c>
    </row>
    <row r="5457" spans="1:7">
      <c r="A5457" s="100">
        <v>5456</v>
      </c>
      <c r="B5457" s="101" t="s">
        <v>4816</v>
      </c>
      <c r="C5457" s="101" t="s">
        <v>4817</v>
      </c>
      <c r="D5457" s="101" t="s">
        <v>117</v>
      </c>
      <c r="E5457" s="101" t="s">
        <v>864</v>
      </c>
      <c r="F5457" s="101" t="s">
        <v>1398</v>
      </c>
      <c r="G5457" s="101" t="s">
        <v>5848</v>
      </c>
    </row>
    <row r="5458" spans="1:7">
      <c r="A5458" s="100">
        <v>5457</v>
      </c>
      <c r="B5458" s="101" t="s">
        <v>9989</v>
      </c>
      <c r="C5458" s="101" t="s">
        <v>9990</v>
      </c>
      <c r="D5458" s="101" t="s">
        <v>122</v>
      </c>
      <c r="E5458" s="101" t="s">
        <v>597</v>
      </c>
      <c r="F5458" s="101" t="s">
        <v>119</v>
      </c>
      <c r="G5458" s="101" t="s">
        <v>10956</v>
      </c>
    </row>
    <row r="5459" spans="1:7">
      <c r="A5459" s="100">
        <v>5458</v>
      </c>
      <c r="B5459" s="101" t="s">
        <v>4818</v>
      </c>
      <c r="C5459" s="101" t="s">
        <v>4819</v>
      </c>
      <c r="D5459" s="101" t="s">
        <v>122</v>
      </c>
      <c r="E5459" s="101" t="s">
        <v>347</v>
      </c>
      <c r="F5459" s="101" t="s">
        <v>170</v>
      </c>
      <c r="G5459" s="101" t="s">
        <v>5848</v>
      </c>
    </row>
    <row r="5460" spans="1:7">
      <c r="A5460" s="100">
        <v>5459</v>
      </c>
      <c r="B5460" s="101" t="s">
        <v>9991</v>
      </c>
      <c r="C5460" s="101" t="s">
        <v>9992</v>
      </c>
      <c r="D5460" s="101" t="s">
        <v>139</v>
      </c>
      <c r="E5460" s="101" t="s">
        <v>311</v>
      </c>
      <c r="F5460" s="101" t="s">
        <v>119</v>
      </c>
      <c r="G5460" s="101" t="s">
        <v>10956</v>
      </c>
    </row>
    <row r="5461" spans="1:7">
      <c r="A5461" s="100">
        <v>5460</v>
      </c>
      <c r="B5461" s="101" t="s">
        <v>11688</v>
      </c>
      <c r="C5461" s="101" t="s">
        <v>11689</v>
      </c>
      <c r="D5461" s="101" t="s">
        <v>143</v>
      </c>
      <c r="E5461" s="101" t="s">
        <v>327</v>
      </c>
      <c r="F5461" s="101" t="s">
        <v>119</v>
      </c>
      <c r="G5461" s="101" t="s">
        <v>11834</v>
      </c>
    </row>
    <row r="5462" spans="1:7">
      <c r="A5462" s="100">
        <v>5461</v>
      </c>
      <c r="B5462" s="101" t="s">
        <v>9993</v>
      </c>
      <c r="C5462" s="101" t="s">
        <v>9994</v>
      </c>
      <c r="D5462" s="101" t="s">
        <v>139</v>
      </c>
      <c r="E5462" s="101" t="s">
        <v>258</v>
      </c>
      <c r="F5462" s="101" t="s">
        <v>119</v>
      </c>
      <c r="G5462" s="101" t="s">
        <v>10956</v>
      </c>
    </row>
    <row r="5463" spans="1:7">
      <c r="A5463" s="100">
        <v>5462</v>
      </c>
      <c r="B5463" s="101" t="s">
        <v>9995</v>
      </c>
      <c r="C5463" s="101" t="s">
        <v>9996</v>
      </c>
      <c r="D5463" s="101" t="s">
        <v>117</v>
      </c>
      <c r="E5463" s="101" t="s">
        <v>7049</v>
      </c>
      <c r="F5463" s="101" t="s">
        <v>2518</v>
      </c>
      <c r="G5463" s="101" t="s">
        <v>10956</v>
      </c>
    </row>
    <row r="5464" spans="1:7">
      <c r="A5464" s="100">
        <v>5463</v>
      </c>
      <c r="B5464" s="101" t="s">
        <v>4820</v>
      </c>
      <c r="C5464" s="101" t="s">
        <v>4821</v>
      </c>
      <c r="D5464" s="101" t="s">
        <v>126</v>
      </c>
      <c r="E5464" s="101" t="s">
        <v>4822</v>
      </c>
      <c r="F5464" s="101" t="s">
        <v>288</v>
      </c>
      <c r="G5464" s="101" t="s">
        <v>5848</v>
      </c>
    </row>
    <row r="5465" spans="1:7">
      <c r="A5465" s="100">
        <v>5464</v>
      </c>
      <c r="B5465" s="101" t="s">
        <v>9997</v>
      </c>
      <c r="C5465" s="101" t="s">
        <v>13556</v>
      </c>
      <c r="D5465" s="101" t="s">
        <v>165</v>
      </c>
      <c r="E5465" s="101" t="s">
        <v>285</v>
      </c>
      <c r="F5465" s="101" t="s">
        <v>119</v>
      </c>
      <c r="G5465" s="101" t="s">
        <v>10956</v>
      </c>
    </row>
    <row r="5466" spans="1:7">
      <c r="A5466" s="100">
        <v>5465</v>
      </c>
      <c r="B5466" s="101" t="s">
        <v>9998</v>
      </c>
      <c r="C5466" s="101" t="s">
        <v>9999</v>
      </c>
      <c r="D5466" s="101" t="s">
        <v>139</v>
      </c>
      <c r="E5466" s="101" t="s">
        <v>181</v>
      </c>
      <c r="F5466" s="101" t="s">
        <v>119</v>
      </c>
      <c r="G5466" s="101" t="s">
        <v>10956</v>
      </c>
    </row>
    <row r="5467" spans="1:7">
      <c r="A5467" s="100">
        <v>5466</v>
      </c>
      <c r="B5467" s="101" t="s">
        <v>10000</v>
      </c>
      <c r="C5467" s="101" t="s">
        <v>13557</v>
      </c>
      <c r="D5467" s="101" t="s">
        <v>117</v>
      </c>
      <c r="E5467" s="101" t="s">
        <v>3337</v>
      </c>
      <c r="F5467" s="101" t="s">
        <v>119</v>
      </c>
      <c r="G5467" s="101" t="s">
        <v>10956</v>
      </c>
    </row>
    <row r="5468" spans="1:7">
      <c r="A5468" s="100">
        <v>5467</v>
      </c>
      <c r="B5468" s="101" t="s">
        <v>11690</v>
      </c>
      <c r="C5468" s="101" t="s">
        <v>11691</v>
      </c>
      <c r="D5468" s="101" t="s">
        <v>126</v>
      </c>
      <c r="E5468" s="101" t="s">
        <v>481</v>
      </c>
      <c r="F5468" s="101" t="s">
        <v>188</v>
      </c>
      <c r="G5468" s="101" t="s">
        <v>11834</v>
      </c>
    </row>
    <row r="5469" spans="1:7">
      <c r="A5469" s="100">
        <v>5468</v>
      </c>
      <c r="B5469" s="101" t="s">
        <v>4823</v>
      </c>
      <c r="C5469" s="101" t="s">
        <v>13558</v>
      </c>
      <c r="D5469" s="101" t="s">
        <v>139</v>
      </c>
      <c r="E5469" s="101" t="s">
        <v>227</v>
      </c>
      <c r="F5469" s="101" t="s">
        <v>119</v>
      </c>
      <c r="G5469" s="101" t="s">
        <v>5848</v>
      </c>
    </row>
    <row r="5470" spans="1:7">
      <c r="A5470" s="100">
        <v>5469</v>
      </c>
      <c r="B5470" s="101" t="s">
        <v>13559</v>
      </c>
      <c r="C5470" s="101" t="s">
        <v>13560</v>
      </c>
      <c r="D5470" s="101" t="s">
        <v>139</v>
      </c>
      <c r="E5470" s="101" t="s">
        <v>227</v>
      </c>
      <c r="F5470" s="101" t="s">
        <v>119</v>
      </c>
      <c r="G5470" s="101" t="s">
        <v>5848</v>
      </c>
    </row>
    <row r="5471" spans="1:7">
      <c r="A5471" s="100">
        <v>5470</v>
      </c>
      <c r="B5471" s="101" t="s">
        <v>10001</v>
      </c>
      <c r="C5471" s="101" t="s">
        <v>10002</v>
      </c>
      <c r="D5471" s="101" t="s">
        <v>117</v>
      </c>
      <c r="E5471" s="101" t="s">
        <v>3067</v>
      </c>
      <c r="F5471" s="101" t="s">
        <v>881</v>
      </c>
      <c r="G5471" s="101" t="s">
        <v>10956</v>
      </c>
    </row>
    <row r="5472" spans="1:7">
      <c r="A5472" s="100">
        <v>5471</v>
      </c>
      <c r="B5472" s="101" t="s">
        <v>13561</v>
      </c>
      <c r="C5472" s="101" t="s">
        <v>13562</v>
      </c>
      <c r="D5472" s="101" t="s">
        <v>139</v>
      </c>
      <c r="E5472" s="101" t="s">
        <v>140</v>
      </c>
      <c r="F5472" s="101" t="s">
        <v>136</v>
      </c>
      <c r="G5472" s="101" t="s">
        <v>11834</v>
      </c>
    </row>
    <row r="5473" spans="1:7">
      <c r="A5473" s="100">
        <v>5472</v>
      </c>
      <c r="B5473" s="101" t="s">
        <v>11692</v>
      </c>
      <c r="C5473" s="101" t="s">
        <v>11693</v>
      </c>
      <c r="D5473" s="101" t="s">
        <v>122</v>
      </c>
      <c r="E5473" s="101" t="s">
        <v>347</v>
      </c>
      <c r="F5473" s="101" t="s">
        <v>399</v>
      </c>
      <c r="G5473" s="101" t="s">
        <v>11834</v>
      </c>
    </row>
    <row r="5474" spans="1:7">
      <c r="A5474" s="100">
        <v>5473</v>
      </c>
      <c r="B5474" s="101" t="s">
        <v>10003</v>
      </c>
      <c r="C5474" s="101" t="s">
        <v>13563</v>
      </c>
      <c r="D5474" s="101" t="s">
        <v>117</v>
      </c>
      <c r="E5474" s="101" t="s">
        <v>214</v>
      </c>
      <c r="F5474" s="101" t="s">
        <v>119</v>
      </c>
      <c r="G5474" s="101" t="s">
        <v>10956</v>
      </c>
    </row>
    <row r="5475" spans="1:7">
      <c r="A5475" s="100">
        <v>5474</v>
      </c>
      <c r="B5475" s="101" t="s">
        <v>10004</v>
      </c>
      <c r="C5475" s="101" t="s">
        <v>10005</v>
      </c>
      <c r="D5475" s="101" t="s">
        <v>117</v>
      </c>
      <c r="E5475" s="101" t="s">
        <v>448</v>
      </c>
      <c r="F5475" s="101" t="s">
        <v>500</v>
      </c>
      <c r="G5475" s="101" t="s">
        <v>10956</v>
      </c>
    </row>
    <row r="5476" spans="1:7">
      <c r="A5476" s="100">
        <v>5475</v>
      </c>
      <c r="B5476" s="101" t="s">
        <v>10006</v>
      </c>
      <c r="C5476" s="101" t="s">
        <v>10007</v>
      </c>
      <c r="D5476" s="101" t="s">
        <v>117</v>
      </c>
      <c r="E5476" s="101" t="s">
        <v>2355</v>
      </c>
      <c r="F5476" s="101" t="s">
        <v>188</v>
      </c>
      <c r="G5476" s="101" t="s">
        <v>10956</v>
      </c>
    </row>
    <row r="5477" spans="1:7">
      <c r="A5477" s="100">
        <v>5476</v>
      </c>
      <c r="B5477" s="101" t="s">
        <v>10008</v>
      </c>
      <c r="C5477" s="101" t="s">
        <v>10009</v>
      </c>
      <c r="D5477" s="101" t="s">
        <v>126</v>
      </c>
      <c r="E5477" s="101" t="s">
        <v>2080</v>
      </c>
      <c r="F5477" s="101" t="s">
        <v>119</v>
      </c>
      <c r="G5477" s="101" t="s">
        <v>10956</v>
      </c>
    </row>
    <row r="5478" spans="1:7">
      <c r="A5478" s="100">
        <v>5477</v>
      </c>
      <c r="B5478" s="101" t="s">
        <v>10010</v>
      </c>
      <c r="C5478" s="101" t="s">
        <v>10011</v>
      </c>
      <c r="D5478" s="101" t="s">
        <v>126</v>
      </c>
      <c r="E5478" s="101" t="s">
        <v>1139</v>
      </c>
      <c r="F5478" s="101" t="s">
        <v>119</v>
      </c>
      <c r="G5478" s="101" t="s">
        <v>10956</v>
      </c>
    </row>
    <row r="5479" spans="1:7">
      <c r="A5479" s="100">
        <v>5478</v>
      </c>
      <c r="B5479" s="101" t="s">
        <v>10012</v>
      </c>
      <c r="C5479" s="101" t="s">
        <v>10013</v>
      </c>
      <c r="D5479" s="101" t="s">
        <v>165</v>
      </c>
      <c r="E5479" s="101" t="s">
        <v>1285</v>
      </c>
      <c r="F5479" s="101" t="s">
        <v>119</v>
      </c>
      <c r="G5479" s="101" t="s">
        <v>10956</v>
      </c>
    </row>
    <row r="5480" spans="1:7">
      <c r="A5480" s="100">
        <v>5479</v>
      </c>
      <c r="B5480" s="101" t="s">
        <v>10014</v>
      </c>
      <c r="C5480" s="101" t="s">
        <v>10015</v>
      </c>
      <c r="D5480" s="101" t="s">
        <v>139</v>
      </c>
      <c r="E5480" s="101" t="s">
        <v>826</v>
      </c>
      <c r="F5480" s="101" t="s">
        <v>119</v>
      </c>
      <c r="G5480" s="101" t="s">
        <v>10956</v>
      </c>
    </row>
    <row r="5481" spans="1:7">
      <c r="A5481" s="100">
        <v>5480</v>
      </c>
      <c r="B5481" s="101" t="s">
        <v>13564</v>
      </c>
      <c r="C5481" s="101" t="s">
        <v>13565</v>
      </c>
      <c r="D5481" s="101" t="s">
        <v>139</v>
      </c>
      <c r="E5481" s="101" t="s">
        <v>227</v>
      </c>
      <c r="F5481" s="101" t="s">
        <v>119</v>
      </c>
      <c r="G5481" s="101" t="s">
        <v>5848</v>
      </c>
    </row>
    <row r="5482" spans="1:7">
      <c r="A5482" s="100">
        <v>5481</v>
      </c>
      <c r="B5482" s="101" t="s">
        <v>13566</v>
      </c>
      <c r="C5482" s="101" t="s">
        <v>13567</v>
      </c>
      <c r="D5482" s="101" t="s">
        <v>126</v>
      </c>
      <c r="E5482" s="101" t="s">
        <v>1036</v>
      </c>
      <c r="F5482" s="101" t="s">
        <v>119</v>
      </c>
      <c r="G5482" s="101" t="s">
        <v>5848</v>
      </c>
    </row>
    <row r="5483" spans="1:7">
      <c r="A5483" s="100">
        <v>5482</v>
      </c>
      <c r="B5483" s="101" t="s">
        <v>4824</v>
      </c>
      <c r="C5483" s="101" t="s">
        <v>13568</v>
      </c>
      <c r="D5483" s="101" t="s">
        <v>139</v>
      </c>
      <c r="E5483" s="101" t="s">
        <v>227</v>
      </c>
      <c r="F5483" s="101" t="s">
        <v>119</v>
      </c>
      <c r="G5483" s="101" t="s">
        <v>5848</v>
      </c>
    </row>
    <row r="5484" spans="1:7">
      <c r="A5484" s="100">
        <v>5483</v>
      </c>
      <c r="B5484" s="101" t="s">
        <v>4825</v>
      </c>
      <c r="C5484" s="101" t="s">
        <v>13569</v>
      </c>
      <c r="D5484" s="101" t="s">
        <v>139</v>
      </c>
      <c r="E5484" s="101" t="s">
        <v>227</v>
      </c>
      <c r="F5484" s="101" t="s">
        <v>119</v>
      </c>
      <c r="G5484" s="101" t="s">
        <v>5848</v>
      </c>
    </row>
    <row r="5485" spans="1:7">
      <c r="A5485" s="100">
        <v>5484</v>
      </c>
      <c r="B5485" s="101" t="s">
        <v>4826</v>
      </c>
      <c r="C5485" s="101" t="s">
        <v>4827</v>
      </c>
      <c r="D5485" s="101" t="s">
        <v>234</v>
      </c>
      <c r="E5485" s="101" t="s">
        <v>280</v>
      </c>
      <c r="F5485" s="101" t="s">
        <v>119</v>
      </c>
      <c r="G5485" s="101" t="s">
        <v>5848</v>
      </c>
    </row>
    <row r="5486" spans="1:7">
      <c r="A5486" s="100">
        <v>5485</v>
      </c>
      <c r="B5486" s="101" t="s">
        <v>4828</v>
      </c>
      <c r="C5486" s="101" t="s">
        <v>13570</v>
      </c>
      <c r="D5486" s="101" t="s">
        <v>139</v>
      </c>
      <c r="E5486" s="101" t="s">
        <v>227</v>
      </c>
      <c r="F5486" s="101" t="s">
        <v>119</v>
      </c>
      <c r="G5486" s="101" t="s">
        <v>5848</v>
      </c>
    </row>
    <row r="5487" spans="1:7">
      <c r="A5487" s="100">
        <v>5486</v>
      </c>
      <c r="B5487" s="101" t="s">
        <v>4829</v>
      </c>
      <c r="C5487" s="101" t="s">
        <v>4830</v>
      </c>
      <c r="D5487" s="101" t="s">
        <v>151</v>
      </c>
      <c r="E5487" s="101" t="s">
        <v>706</v>
      </c>
      <c r="F5487" s="101" t="s">
        <v>119</v>
      </c>
      <c r="G5487" s="101" t="s">
        <v>5848</v>
      </c>
    </row>
    <row r="5488" spans="1:7">
      <c r="A5488" s="100">
        <v>5487</v>
      </c>
      <c r="B5488" s="101" t="s">
        <v>4831</v>
      </c>
      <c r="C5488" s="101" t="s">
        <v>4832</v>
      </c>
      <c r="D5488" s="101" t="s">
        <v>126</v>
      </c>
      <c r="E5488" s="101" t="s">
        <v>888</v>
      </c>
      <c r="F5488" s="101" t="s">
        <v>136</v>
      </c>
      <c r="G5488" s="101" t="s">
        <v>5848</v>
      </c>
    </row>
    <row r="5489" spans="1:7">
      <c r="A5489" s="100">
        <v>5488</v>
      </c>
      <c r="B5489" s="101" t="s">
        <v>4833</v>
      </c>
      <c r="C5489" s="101" t="s">
        <v>4834</v>
      </c>
      <c r="D5489" s="101" t="s">
        <v>139</v>
      </c>
      <c r="E5489" s="101" t="s">
        <v>354</v>
      </c>
      <c r="F5489" s="101" t="s">
        <v>119</v>
      </c>
      <c r="G5489" s="101" t="s">
        <v>5848</v>
      </c>
    </row>
    <row r="5490" spans="1:7">
      <c r="A5490" s="100">
        <v>5489</v>
      </c>
      <c r="B5490" s="101" t="s">
        <v>4835</v>
      </c>
      <c r="C5490" s="101" t="s">
        <v>4836</v>
      </c>
      <c r="D5490" s="101" t="s">
        <v>234</v>
      </c>
      <c r="E5490" s="101" t="s">
        <v>553</v>
      </c>
      <c r="F5490" s="101" t="s">
        <v>119</v>
      </c>
      <c r="G5490" s="101" t="s">
        <v>5848</v>
      </c>
    </row>
    <row r="5491" spans="1:7">
      <c r="A5491" s="100">
        <v>5490</v>
      </c>
      <c r="B5491" s="101" t="s">
        <v>10016</v>
      </c>
      <c r="C5491" s="101" t="s">
        <v>10017</v>
      </c>
      <c r="D5491" s="101" t="s">
        <v>165</v>
      </c>
      <c r="E5491" s="101" t="s">
        <v>166</v>
      </c>
      <c r="F5491" s="101" t="s">
        <v>188</v>
      </c>
      <c r="G5491" s="101" t="s">
        <v>10956</v>
      </c>
    </row>
    <row r="5492" spans="1:7">
      <c r="A5492" s="100">
        <v>5491</v>
      </c>
      <c r="B5492" s="101" t="s">
        <v>4837</v>
      </c>
      <c r="C5492" s="101" t="s">
        <v>13571</v>
      </c>
      <c r="D5492" s="101" t="s">
        <v>139</v>
      </c>
      <c r="E5492" s="101" t="s">
        <v>227</v>
      </c>
      <c r="F5492" s="101" t="s">
        <v>119</v>
      </c>
      <c r="G5492" s="101" t="s">
        <v>5848</v>
      </c>
    </row>
    <row r="5493" spans="1:7">
      <c r="A5493" s="100">
        <v>5492</v>
      </c>
      <c r="B5493" s="101" t="s">
        <v>4838</v>
      </c>
      <c r="C5493" s="101" t="s">
        <v>4839</v>
      </c>
      <c r="D5493" s="101" t="s">
        <v>165</v>
      </c>
      <c r="E5493" s="101" t="s">
        <v>353</v>
      </c>
      <c r="F5493" s="101" t="s">
        <v>119</v>
      </c>
      <c r="G5493" s="101" t="s">
        <v>5848</v>
      </c>
    </row>
    <row r="5494" spans="1:7">
      <c r="A5494" s="100">
        <v>5493</v>
      </c>
      <c r="B5494" s="101" t="s">
        <v>4840</v>
      </c>
      <c r="C5494" s="101" t="s">
        <v>13572</v>
      </c>
      <c r="D5494" s="101" t="s">
        <v>139</v>
      </c>
      <c r="E5494" s="101" t="s">
        <v>227</v>
      </c>
      <c r="F5494" s="101" t="s">
        <v>119</v>
      </c>
      <c r="G5494" s="101" t="s">
        <v>5848</v>
      </c>
    </row>
    <row r="5495" spans="1:7">
      <c r="A5495" s="100">
        <v>5494</v>
      </c>
      <c r="B5495" s="101" t="s">
        <v>4841</v>
      </c>
      <c r="C5495" s="101" t="s">
        <v>4842</v>
      </c>
      <c r="D5495" s="101" t="s">
        <v>117</v>
      </c>
      <c r="E5495" s="101" t="s">
        <v>398</v>
      </c>
      <c r="F5495" s="101" t="s">
        <v>3122</v>
      </c>
      <c r="G5495" s="101" t="s">
        <v>5848</v>
      </c>
    </row>
    <row r="5496" spans="1:7">
      <c r="A5496" s="100">
        <v>5495</v>
      </c>
      <c r="B5496" s="101" t="s">
        <v>13573</v>
      </c>
      <c r="C5496" s="101" t="s">
        <v>13574</v>
      </c>
      <c r="D5496" s="101" t="s">
        <v>139</v>
      </c>
      <c r="E5496" s="101" t="s">
        <v>227</v>
      </c>
      <c r="F5496" s="101" t="s">
        <v>119</v>
      </c>
      <c r="G5496" s="101" t="s">
        <v>5848</v>
      </c>
    </row>
    <row r="5497" spans="1:7">
      <c r="A5497" s="100">
        <v>5496</v>
      </c>
      <c r="B5497" s="101" t="s">
        <v>4843</v>
      </c>
      <c r="C5497" s="101" t="s">
        <v>4844</v>
      </c>
      <c r="D5497" s="101" t="s">
        <v>126</v>
      </c>
      <c r="E5497" s="101" t="s">
        <v>1454</v>
      </c>
      <c r="F5497" s="101" t="s">
        <v>119</v>
      </c>
      <c r="G5497" s="101" t="s">
        <v>5848</v>
      </c>
    </row>
    <row r="5498" spans="1:7">
      <c r="A5498" s="100">
        <v>5497</v>
      </c>
      <c r="B5498" s="101" t="s">
        <v>4845</v>
      </c>
      <c r="C5498" s="101" t="s">
        <v>4846</v>
      </c>
      <c r="D5498" s="101" t="s">
        <v>139</v>
      </c>
      <c r="E5498" s="101" t="s">
        <v>690</v>
      </c>
      <c r="F5498" s="101" t="s">
        <v>119</v>
      </c>
      <c r="G5498" s="101" t="s">
        <v>5848</v>
      </c>
    </row>
    <row r="5499" spans="1:7">
      <c r="A5499" s="100">
        <v>5498</v>
      </c>
      <c r="B5499" s="101" t="s">
        <v>4847</v>
      </c>
      <c r="C5499" s="101" t="s">
        <v>4848</v>
      </c>
      <c r="D5499" s="101" t="s">
        <v>151</v>
      </c>
      <c r="E5499" s="101" t="s">
        <v>924</v>
      </c>
      <c r="F5499" s="101" t="s">
        <v>119</v>
      </c>
      <c r="G5499" s="101" t="s">
        <v>5848</v>
      </c>
    </row>
    <row r="5500" spans="1:7">
      <c r="A5500" s="100">
        <v>5499</v>
      </c>
      <c r="B5500" s="101" t="s">
        <v>4849</v>
      </c>
      <c r="C5500" s="101" t="s">
        <v>4850</v>
      </c>
      <c r="D5500" s="101" t="s">
        <v>143</v>
      </c>
      <c r="E5500" s="101" t="s">
        <v>1091</v>
      </c>
      <c r="F5500" s="101" t="s">
        <v>119</v>
      </c>
      <c r="G5500" s="101" t="s">
        <v>5848</v>
      </c>
    </row>
    <row r="5501" spans="1:7">
      <c r="A5501" s="100">
        <v>5500</v>
      </c>
      <c r="B5501" s="101" t="s">
        <v>10018</v>
      </c>
      <c r="C5501" s="101" t="s">
        <v>10019</v>
      </c>
      <c r="D5501" s="101" t="s">
        <v>126</v>
      </c>
      <c r="E5501" s="101" t="s">
        <v>127</v>
      </c>
      <c r="F5501" s="101" t="s">
        <v>119</v>
      </c>
      <c r="G5501" s="101" t="s">
        <v>10956</v>
      </c>
    </row>
    <row r="5502" spans="1:7">
      <c r="A5502" s="100">
        <v>5501</v>
      </c>
      <c r="B5502" s="101" t="s">
        <v>4851</v>
      </c>
      <c r="C5502" s="101" t="s">
        <v>4852</v>
      </c>
      <c r="D5502" s="101" t="s">
        <v>139</v>
      </c>
      <c r="E5502" s="101" t="s">
        <v>185</v>
      </c>
      <c r="F5502" s="101" t="s">
        <v>119</v>
      </c>
      <c r="G5502" s="101" t="s">
        <v>5848</v>
      </c>
    </row>
    <row r="5503" spans="1:7">
      <c r="A5503" s="100">
        <v>5502</v>
      </c>
      <c r="B5503" s="101" t="s">
        <v>10020</v>
      </c>
      <c r="C5503" s="101" t="s">
        <v>10021</v>
      </c>
      <c r="D5503" s="101" t="s">
        <v>117</v>
      </c>
      <c r="E5503" s="101" t="s">
        <v>3337</v>
      </c>
      <c r="F5503" s="101" t="s">
        <v>119</v>
      </c>
      <c r="G5503" s="101" t="s">
        <v>10956</v>
      </c>
    </row>
    <row r="5504" spans="1:7">
      <c r="A5504" s="100">
        <v>5503</v>
      </c>
      <c r="B5504" s="101" t="s">
        <v>4853</v>
      </c>
      <c r="C5504" s="101" t="s">
        <v>4854</v>
      </c>
      <c r="D5504" s="101" t="s">
        <v>122</v>
      </c>
      <c r="E5504" s="101" t="s">
        <v>377</v>
      </c>
      <c r="F5504" s="101" t="s">
        <v>119</v>
      </c>
      <c r="G5504" s="101" t="s">
        <v>5848</v>
      </c>
    </row>
    <row r="5505" spans="1:7">
      <c r="A5505" s="100">
        <v>5504</v>
      </c>
      <c r="B5505" s="101" t="s">
        <v>4855</v>
      </c>
      <c r="C5505" s="101" t="s">
        <v>4856</v>
      </c>
      <c r="D5505" s="101" t="s">
        <v>151</v>
      </c>
      <c r="E5505" s="101" t="s">
        <v>706</v>
      </c>
      <c r="F5505" s="101" t="s">
        <v>119</v>
      </c>
      <c r="G5505" s="101" t="s">
        <v>5848</v>
      </c>
    </row>
    <row r="5506" spans="1:7">
      <c r="A5506" s="100">
        <v>5505</v>
      </c>
      <c r="B5506" s="101" t="s">
        <v>4857</v>
      </c>
      <c r="C5506" s="101" t="s">
        <v>4858</v>
      </c>
      <c r="D5506" s="101" t="s">
        <v>139</v>
      </c>
      <c r="E5506" s="101" t="s">
        <v>237</v>
      </c>
      <c r="F5506" s="101" t="s">
        <v>136</v>
      </c>
      <c r="G5506" s="101" t="s">
        <v>5848</v>
      </c>
    </row>
    <row r="5507" spans="1:7">
      <c r="A5507" s="100">
        <v>5506</v>
      </c>
      <c r="B5507" s="101" t="s">
        <v>4859</v>
      </c>
      <c r="C5507" s="101" t="s">
        <v>4860</v>
      </c>
      <c r="D5507" s="101" t="s">
        <v>139</v>
      </c>
      <c r="E5507" s="101" t="s">
        <v>690</v>
      </c>
      <c r="F5507" s="101" t="s">
        <v>119</v>
      </c>
      <c r="G5507" s="101" t="s">
        <v>5848</v>
      </c>
    </row>
    <row r="5508" spans="1:7">
      <c r="A5508" s="100">
        <v>5507</v>
      </c>
      <c r="B5508" s="101" t="s">
        <v>10022</v>
      </c>
      <c r="C5508" s="101" t="s">
        <v>10023</v>
      </c>
      <c r="D5508" s="101" t="s">
        <v>151</v>
      </c>
      <c r="E5508" s="101" t="s">
        <v>511</v>
      </c>
      <c r="F5508" s="101" t="s">
        <v>119</v>
      </c>
      <c r="G5508" s="101" t="s">
        <v>10956</v>
      </c>
    </row>
    <row r="5509" spans="1:7">
      <c r="A5509" s="100">
        <v>5508</v>
      </c>
      <c r="B5509" s="101" t="s">
        <v>4861</v>
      </c>
      <c r="C5509" s="101" t="s">
        <v>4862</v>
      </c>
      <c r="D5509" s="101" t="s">
        <v>117</v>
      </c>
      <c r="E5509" s="101" t="s">
        <v>1341</v>
      </c>
      <c r="F5509" s="101" t="s">
        <v>119</v>
      </c>
      <c r="G5509" s="101" t="s">
        <v>5848</v>
      </c>
    </row>
    <row r="5510" spans="1:7">
      <c r="A5510" s="100">
        <v>5509</v>
      </c>
      <c r="B5510" s="101" t="s">
        <v>11694</v>
      </c>
      <c r="C5510" s="101" t="s">
        <v>11695</v>
      </c>
      <c r="D5510" s="101" t="s">
        <v>117</v>
      </c>
      <c r="E5510" s="101" t="s">
        <v>448</v>
      </c>
      <c r="F5510" s="101" t="s">
        <v>119</v>
      </c>
      <c r="G5510" s="101" t="s">
        <v>11834</v>
      </c>
    </row>
    <row r="5511" spans="1:7">
      <c r="A5511" s="100">
        <v>5510</v>
      </c>
      <c r="B5511" s="101" t="s">
        <v>4863</v>
      </c>
      <c r="C5511" s="101" t="s">
        <v>13575</v>
      </c>
      <c r="D5511" s="101" t="s">
        <v>139</v>
      </c>
      <c r="E5511" s="101" t="s">
        <v>182</v>
      </c>
      <c r="F5511" s="101" t="s">
        <v>119</v>
      </c>
      <c r="G5511" s="101" t="s">
        <v>5848</v>
      </c>
    </row>
    <row r="5512" spans="1:7">
      <c r="A5512" s="100">
        <v>5511</v>
      </c>
      <c r="B5512" s="101" t="s">
        <v>10024</v>
      </c>
      <c r="C5512" s="101" t="s">
        <v>10025</v>
      </c>
      <c r="D5512" s="101" t="s">
        <v>117</v>
      </c>
      <c r="E5512" s="101" t="s">
        <v>1341</v>
      </c>
      <c r="F5512" s="101" t="s">
        <v>119</v>
      </c>
      <c r="G5512" s="101" t="s">
        <v>10956</v>
      </c>
    </row>
    <row r="5513" spans="1:7">
      <c r="A5513" s="100">
        <v>5512</v>
      </c>
      <c r="B5513" s="101" t="s">
        <v>13576</v>
      </c>
      <c r="C5513" s="101" t="s">
        <v>13577</v>
      </c>
      <c r="D5513" s="101" t="s">
        <v>139</v>
      </c>
      <c r="E5513" s="101" t="s">
        <v>354</v>
      </c>
      <c r="F5513" s="101" t="s">
        <v>119</v>
      </c>
      <c r="G5513" s="101" t="s">
        <v>10956</v>
      </c>
    </row>
    <row r="5514" spans="1:7">
      <c r="A5514" s="100">
        <v>5513</v>
      </c>
      <c r="B5514" s="101" t="s">
        <v>4864</v>
      </c>
      <c r="C5514" s="101" t="s">
        <v>4865</v>
      </c>
      <c r="D5514" s="101" t="s">
        <v>139</v>
      </c>
      <c r="E5514" s="101" t="s">
        <v>273</v>
      </c>
      <c r="F5514" s="101" t="s">
        <v>119</v>
      </c>
      <c r="G5514" s="101" t="s">
        <v>5848</v>
      </c>
    </row>
    <row r="5515" spans="1:7">
      <c r="A5515" s="100">
        <v>5514</v>
      </c>
      <c r="B5515" s="101" t="s">
        <v>4866</v>
      </c>
      <c r="C5515" s="101" t="s">
        <v>13578</v>
      </c>
      <c r="D5515" s="101" t="s">
        <v>122</v>
      </c>
      <c r="E5515" s="101" t="s">
        <v>2061</v>
      </c>
      <c r="F5515" s="101" t="s">
        <v>2518</v>
      </c>
      <c r="G5515" s="101" t="s">
        <v>5848</v>
      </c>
    </row>
    <row r="5516" spans="1:7">
      <c r="A5516" s="100">
        <v>5515</v>
      </c>
      <c r="B5516" s="101" t="s">
        <v>10026</v>
      </c>
      <c r="C5516" s="101" t="s">
        <v>10027</v>
      </c>
      <c r="D5516" s="101" t="s">
        <v>117</v>
      </c>
      <c r="E5516" s="101" t="s">
        <v>2355</v>
      </c>
      <c r="F5516" s="101" t="s">
        <v>119</v>
      </c>
      <c r="G5516" s="101" t="s">
        <v>10956</v>
      </c>
    </row>
    <row r="5517" spans="1:7">
      <c r="A5517" s="100">
        <v>5516</v>
      </c>
      <c r="B5517" s="101" t="s">
        <v>10028</v>
      </c>
      <c r="C5517" s="101" t="s">
        <v>10029</v>
      </c>
      <c r="D5517" s="101" t="s">
        <v>165</v>
      </c>
      <c r="E5517" s="101" t="s">
        <v>1285</v>
      </c>
      <c r="F5517" s="101" t="s">
        <v>119</v>
      </c>
      <c r="G5517" s="101" t="s">
        <v>10956</v>
      </c>
    </row>
    <row r="5518" spans="1:7">
      <c r="A5518" s="100">
        <v>5517</v>
      </c>
      <c r="B5518" s="101" t="s">
        <v>4867</v>
      </c>
      <c r="C5518" s="101" t="s">
        <v>4868</v>
      </c>
      <c r="D5518" s="101" t="s">
        <v>139</v>
      </c>
      <c r="E5518" s="101" t="s">
        <v>227</v>
      </c>
      <c r="F5518" s="101" t="s">
        <v>119</v>
      </c>
      <c r="G5518" s="101" t="s">
        <v>5848</v>
      </c>
    </row>
    <row r="5519" spans="1:7">
      <c r="A5519" s="100">
        <v>5518</v>
      </c>
      <c r="B5519" s="101" t="s">
        <v>4869</v>
      </c>
      <c r="C5519" s="101" t="s">
        <v>4870</v>
      </c>
      <c r="D5519" s="101" t="s">
        <v>122</v>
      </c>
      <c r="E5519" s="101" t="s">
        <v>1044</v>
      </c>
      <c r="F5519" s="101" t="s">
        <v>136</v>
      </c>
      <c r="G5519" s="101" t="s">
        <v>5848</v>
      </c>
    </row>
    <row r="5520" spans="1:7">
      <c r="A5520" s="100">
        <v>5519</v>
      </c>
      <c r="B5520" s="101" t="s">
        <v>4871</v>
      </c>
      <c r="C5520" s="101" t="s">
        <v>4872</v>
      </c>
      <c r="D5520" s="101" t="s">
        <v>139</v>
      </c>
      <c r="E5520" s="101" t="s">
        <v>227</v>
      </c>
      <c r="F5520" s="101" t="s">
        <v>119</v>
      </c>
      <c r="G5520" s="101" t="s">
        <v>5848</v>
      </c>
    </row>
    <row r="5521" spans="1:7">
      <c r="A5521" s="100">
        <v>5520</v>
      </c>
      <c r="B5521" s="101" t="s">
        <v>10030</v>
      </c>
      <c r="C5521" s="101" t="s">
        <v>10031</v>
      </c>
      <c r="D5521" s="101" t="s">
        <v>165</v>
      </c>
      <c r="E5521" s="101" t="s">
        <v>4344</v>
      </c>
      <c r="F5521" s="101" t="s">
        <v>119</v>
      </c>
      <c r="G5521" s="101" t="s">
        <v>10956</v>
      </c>
    </row>
    <row r="5522" spans="1:7">
      <c r="A5522" s="100">
        <v>5521</v>
      </c>
      <c r="B5522" s="101" t="s">
        <v>4873</v>
      </c>
      <c r="C5522" s="101" t="s">
        <v>13579</v>
      </c>
      <c r="D5522" s="101" t="s">
        <v>122</v>
      </c>
      <c r="E5522" s="101" t="s">
        <v>436</v>
      </c>
      <c r="F5522" s="101" t="s">
        <v>119</v>
      </c>
      <c r="G5522" s="101" t="s">
        <v>5848</v>
      </c>
    </row>
    <row r="5523" spans="1:7">
      <c r="A5523" s="100">
        <v>5522</v>
      </c>
      <c r="B5523" s="101" t="s">
        <v>4874</v>
      </c>
      <c r="C5523" s="101" t="s">
        <v>4875</v>
      </c>
      <c r="D5523" s="101" t="s">
        <v>165</v>
      </c>
      <c r="E5523" s="101" t="s">
        <v>1285</v>
      </c>
      <c r="F5523" s="101" t="s">
        <v>119</v>
      </c>
      <c r="G5523" s="101" t="s">
        <v>5848</v>
      </c>
    </row>
    <row r="5524" spans="1:7">
      <c r="A5524" s="100">
        <v>5523</v>
      </c>
      <c r="B5524" s="101" t="s">
        <v>4876</v>
      </c>
      <c r="C5524" s="101" t="s">
        <v>13580</v>
      </c>
      <c r="D5524" s="101" t="s">
        <v>139</v>
      </c>
      <c r="E5524" s="101" t="s">
        <v>227</v>
      </c>
      <c r="F5524" s="101" t="s">
        <v>119</v>
      </c>
      <c r="G5524" s="101" t="s">
        <v>5848</v>
      </c>
    </row>
    <row r="5525" spans="1:7">
      <c r="A5525" s="100">
        <v>5524</v>
      </c>
      <c r="B5525" s="101" t="s">
        <v>10032</v>
      </c>
      <c r="C5525" s="101" t="s">
        <v>10033</v>
      </c>
      <c r="D5525" s="101" t="s">
        <v>139</v>
      </c>
      <c r="E5525" s="101" t="s">
        <v>258</v>
      </c>
      <c r="F5525" s="101" t="s">
        <v>119</v>
      </c>
      <c r="G5525" s="101" t="s">
        <v>10956</v>
      </c>
    </row>
    <row r="5526" spans="1:7">
      <c r="A5526" s="100">
        <v>5525</v>
      </c>
      <c r="B5526" s="101" t="s">
        <v>10034</v>
      </c>
      <c r="C5526" s="101" t="s">
        <v>10035</v>
      </c>
      <c r="D5526" s="101" t="s">
        <v>151</v>
      </c>
      <c r="E5526" s="101" t="s">
        <v>706</v>
      </c>
      <c r="F5526" s="101" t="s">
        <v>119</v>
      </c>
      <c r="G5526" s="101" t="s">
        <v>10956</v>
      </c>
    </row>
    <row r="5527" spans="1:7">
      <c r="A5527" s="100">
        <v>5526</v>
      </c>
      <c r="B5527" s="101" t="s">
        <v>10036</v>
      </c>
      <c r="C5527" s="101" t="s">
        <v>10037</v>
      </c>
      <c r="D5527" s="101" t="s">
        <v>139</v>
      </c>
      <c r="E5527" s="101" t="s">
        <v>354</v>
      </c>
      <c r="F5527" s="101" t="s">
        <v>119</v>
      </c>
      <c r="G5527" s="101" t="s">
        <v>10956</v>
      </c>
    </row>
    <row r="5528" spans="1:7">
      <c r="A5528" s="100">
        <v>5527</v>
      </c>
      <c r="B5528" s="101" t="s">
        <v>10038</v>
      </c>
      <c r="C5528" s="101" t="s">
        <v>10039</v>
      </c>
      <c r="D5528" s="101" t="s">
        <v>117</v>
      </c>
      <c r="E5528" s="101" t="s">
        <v>3067</v>
      </c>
      <c r="F5528" s="101" t="s">
        <v>119</v>
      </c>
      <c r="G5528" s="101" t="s">
        <v>10956</v>
      </c>
    </row>
    <row r="5529" spans="1:7">
      <c r="A5529" s="100">
        <v>5528</v>
      </c>
      <c r="B5529" s="101" t="s">
        <v>13581</v>
      </c>
      <c r="C5529" s="101" t="s">
        <v>13582</v>
      </c>
      <c r="D5529" s="101" t="s">
        <v>139</v>
      </c>
      <c r="E5529" s="101" t="s">
        <v>227</v>
      </c>
      <c r="F5529" s="101" t="s">
        <v>119</v>
      </c>
      <c r="G5529" s="101" t="s">
        <v>5848</v>
      </c>
    </row>
    <row r="5530" spans="1:7">
      <c r="A5530" s="100">
        <v>5529</v>
      </c>
      <c r="B5530" s="101" t="s">
        <v>10040</v>
      </c>
      <c r="C5530" s="101" t="s">
        <v>10041</v>
      </c>
      <c r="D5530" s="101" t="s">
        <v>143</v>
      </c>
      <c r="E5530" s="101" t="s">
        <v>746</v>
      </c>
      <c r="F5530" s="101" t="s">
        <v>119</v>
      </c>
      <c r="G5530" s="101" t="s">
        <v>10956</v>
      </c>
    </row>
    <row r="5531" spans="1:7">
      <c r="A5531" s="100">
        <v>5530</v>
      </c>
      <c r="B5531" s="101" t="s">
        <v>4877</v>
      </c>
      <c r="C5531" s="101" t="s">
        <v>4878</v>
      </c>
      <c r="D5531" s="101" t="s">
        <v>122</v>
      </c>
      <c r="E5531" s="101" t="s">
        <v>293</v>
      </c>
      <c r="F5531" s="101" t="s">
        <v>119</v>
      </c>
      <c r="G5531" s="101" t="s">
        <v>5848</v>
      </c>
    </row>
    <row r="5532" spans="1:7">
      <c r="A5532" s="100">
        <v>5531</v>
      </c>
      <c r="B5532" s="101" t="s">
        <v>11696</v>
      </c>
      <c r="C5532" s="101" t="s">
        <v>11697</v>
      </c>
      <c r="D5532" s="101" t="s">
        <v>139</v>
      </c>
      <c r="E5532" s="101" t="s">
        <v>227</v>
      </c>
      <c r="F5532" s="101" t="s">
        <v>119</v>
      </c>
      <c r="G5532" s="101" t="s">
        <v>11834</v>
      </c>
    </row>
    <row r="5533" spans="1:7">
      <c r="A5533" s="100">
        <v>5532</v>
      </c>
      <c r="B5533" s="101" t="s">
        <v>10042</v>
      </c>
      <c r="C5533" s="101" t="s">
        <v>10043</v>
      </c>
      <c r="D5533" s="101" t="s">
        <v>139</v>
      </c>
      <c r="E5533" s="101" t="s">
        <v>3060</v>
      </c>
      <c r="F5533" s="101" t="s">
        <v>119</v>
      </c>
      <c r="G5533" s="101" t="s">
        <v>10956</v>
      </c>
    </row>
    <row r="5534" spans="1:7">
      <c r="A5534" s="100">
        <v>5533</v>
      </c>
      <c r="B5534" s="101" t="s">
        <v>4879</v>
      </c>
      <c r="C5534" s="101" t="s">
        <v>4880</v>
      </c>
      <c r="D5534" s="101" t="s">
        <v>117</v>
      </c>
      <c r="E5534" s="101" t="s">
        <v>2057</v>
      </c>
      <c r="F5534" s="101" t="s">
        <v>188</v>
      </c>
      <c r="G5534" s="101" t="s">
        <v>5848</v>
      </c>
    </row>
    <row r="5535" spans="1:7">
      <c r="A5535" s="100">
        <v>5534</v>
      </c>
      <c r="B5535" s="101" t="s">
        <v>10044</v>
      </c>
      <c r="C5535" s="101" t="s">
        <v>10045</v>
      </c>
      <c r="D5535" s="101" t="s">
        <v>117</v>
      </c>
      <c r="E5535" s="101" t="s">
        <v>118</v>
      </c>
      <c r="F5535" s="101" t="s">
        <v>119</v>
      </c>
      <c r="G5535" s="101" t="s">
        <v>10956</v>
      </c>
    </row>
    <row r="5536" spans="1:7">
      <c r="A5536" s="100">
        <v>5535</v>
      </c>
      <c r="B5536" s="101" t="s">
        <v>4881</v>
      </c>
      <c r="C5536" s="101" t="s">
        <v>13583</v>
      </c>
      <c r="D5536" s="101" t="s">
        <v>139</v>
      </c>
      <c r="E5536" s="101" t="s">
        <v>227</v>
      </c>
      <c r="F5536" s="101" t="s">
        <v>119</v>
      </c>
      <c r="G5536" s="101" t="s">
        <v>5848</v>
      </c>
    </row>
    <row r="5537" spans="1:7">
      <c r="A5537" s="100">
        <v>5536</v>
      </c>
      <c r="B5537" s="101" t="s">
        <v>10046</v>
      </c>
      <c r="C5537" s="101" t="s">
        <v>10047</v>
      </c>
      <c r="D5537" s="101" t="s">
        <v>139</v>
      </c>
      <c r="E5537" s="101" t="s">
        <v>622</v>
      </c>
      <c r="F5537" s="101" t="s">
        <v>119</v>
      </c>
      <c r="G5537" s="101" t="s">
        <v>10956</v>
      </c>
    </row>
    <row r="5538" spans="1:7">
      <c r="A5538" s="100">
        <v>5537</v>
      </c>
      <c r="B5538" s="101" t="s">
        <v>13584</v>
      </c>
      <c r="C5538" s="101" t="s">
        <v>13585</v>
      </c>
      <c r="D5538" s="101" t="s">
        <v>139</v>
      </c>
      <c r="E5538" s="101" t="s">
        <v>227</v>
      </c>
      <c r="F5538" s="101" t="s">
        <v>119</v>
      </c>
      <c r="G5538" s="101" t="s">
        <v>5848</v>
      </c>
    </row>
    <row r="5539" spans="1:7">
      <c r="A5539" s="100">
        <v>5538</v>
      </c>
      <c r="B5539" s="101" t="s">
        <v>4882</v>
      </c>
      <c r="C5539" s="101" t="s">
        <v>13586</v>
      </c>
      <c r="D5539" s="101" t="s">
        <v>139</v>
      </c>
      <c r="E5539" s="101" t="s">
        <v>227</v>
      </c>
      <c r="F5539" s="101" t="s">
        <v>119</v>
      </c>
      <c r="G5539" s="101" t="s">
        <v>5848</v>
      </c>
    </row>
    <row r="5540" spans="1:7">
      <c r="A5540" s="100">
        <v>5539</v>
      </c>
      <c r="B5540" s="101" t="s">
        <v>10048</v>
      </c>
      <c r="C5540" s="101" t="s">
        <v>10049</v>
      </c>
      <c r="D5540" s="101" t="s">
        <v>117</v>
      </c>
      <c r="E5540" s="101" t="s">
        <v>2057</v>
      </c>
      <c r="F5540" s="101" t="s">
        <v>119</v>
      </c>
      <c r="G5540" s="101" t="s">
        <v>10956</v>
      </c>
    </row>
    <row r="5541" spans="1:7">
      <c r="A5541" s="100">
        <v>5540</v>
      </c>
      <c r="B5541" s="101" t="s">
        <v>4883</v>
      </c>
      <c r="C5541" s="101" t="s">
        <v>4884</v>
      </c>
      <c r="D5541" s="101" t="s">
        <v>151</v>
      </c>
      <c r="E5541" s="101" t="s">
        <v>371</v>
      </c>
      <c r="F5541" s="101" t="s">
        <v>119</v>
      </c>
      <c r="G5541" s="101" t="s">
        <v>5848</v>
      </c>
    </row>
    <row r="5542" spans="1:7">
      <c r="A5542" s="100">
        <v>5541</v>
      </c>
      <c r="B5542" s="101" t="s">
        <v>10050</v>
      </c>
      <c r="C5542" s="101" t="s">
        <v>10051</v>
      </c>
      <c r="D5542" s="101" t="s">
        <v>126</v>
      </c>
      <c r="E5542" s="101" t="s">
        <v>245</v>
      </c>
      <c r="F5542" s="101" t="s">
        <v>119</v>
      </c>
      <c r="G5542" s="101" t="s">
        <v>10956</v>
      </c>
    </row>
    <row r="5543" spans="1:7">
      <c r="A5543" s="100">
        <v>5542</v>
      </c>
      <c r="B5543" s="101" t="s">
        <v>4885</v>
      </c>
      <c r="C5543" s="101" t="s">
        <v>4886</v>
      </c>
      <c r="D5543" s="101" t="s">
        <v>126</v>
      </c>
      <c r="E5543" s="101" t="s">
        <v>4887</v>
      </c>
      <c r="F5543" s="101" t="s">
        <v>119</v>
      </c>
      <c r="G5543" s="101" t="s">
        <v>5848</v>
      </c>
    </row>
    <row r="5544" spans="1:7">
      <c r="A5544" s="100">
        <v>5543</v>
      </c>
      <c r="B5544" s="101" t="s">
        <v>10052</v>
      </c>
      <c r="C5544" s="101" t="s">
        <v>10053</v>
      </c>
      <c r="D5544" s="101" t="s">
        <v>117</v>
      </c>
      <c r="E5544" s="101" t="s">
        <v>2057</v>
      </c>
      <c r="F5544" s="101" t="s">
        <v>119</v>
      </c>
      <c r="G5544" s="101" t="s">
        <v>10956</v>
      </c>
    </row>
    <row r="5545" spans="1:7">
      <c r="A5545" s="100">
        <v>5544</v>
      </c>
      <c r="B5545" s="101" t="s">
        <v>10054</v>
      </c>
      <c r="C5545" s="101" t="s">
        <v>10055</v>
      </c>
      <c r="D5545" s="101" t="s">
        <v>117</v>
      </c>
      <c r="E5545" s="101" t="s">
        <v>1277</v>
      </c>
      <c r="F5545" s="101" t="s">
        <v>119</v>
      </c>
      <c r="G5545" s="101" t="s">
        <v>10956</v>
      </c>
    </row>
    <row r="5546" spans="1:7">
      <c r="A5546" s="100">
        <v>5545</v>
      </c>
      <c r="B5546" s="101" t="s">
        <v>10056</v>
      </c>
      <c r="C5546" s="101" t="s">
        <v>10057</v>
      </c>
      <c r="D5546" s="101" t="s">
        <v>117</v>
      </c>
      <c r="E5546" s="101" t="s">
        <v>2057</v>
      </c>
      <c r="F5546" s="101" t="s">
        <v>119</v>
      </c>
      <c r="G5546" s="101" t="s">
        <v>10956</v>
      </c>
    </row>
    <row r="5547" spans="1:7">
      <c r="A5547" s="100">
        <v>5546</v>
      </c>
      <c r="B5547" s="101" t="s">
        <v>10058</v>
      </c>
      <c r="C5547" s="101" t="s">
        <v>10059</v>
      </c>
      <c r="D5547" s="101" t="s">
        <v>117</v>
      </c>
      <c r="E5547" s="101" t="s">
        <v>719</v>
      </c>
      <c r="F5547" s="101" t="s">
        <v>136</v>
      </c>
      <c r="G5547" s="101" t="s">
        <v>10956</v>
      </c>
    </row>
    <row r="5548" spans="1:7">
      <c r="A5548" s="100">
        <v>5547</v>
      </c>
      <c r="B5548" s="101" t="s">
        <v>4888</v>
      </c>
      <c r="C5548" s="101" t="s">
        <v>4889</v>
      </c>
      <c r="D5548" s="101" t="s">
        <v>143</v>
      </c>
      <c r="E5548" s="101" t="s">
        <v>659</v>
      </c>
      <c r="F5548" s="101" t="s">
        <v>119</v>
      </c>
      <c r="G5548" s="101" t="s">
        <v>5848</v>
      </c>
    </row>
    <row r="5549" spans="1:7">
      <c r="A5549" s="100">
        <v>5548</v>
      </c>
      <c r="B5549" s="101" t="s">
        <v>10060</v>
      </c>
      <c r="C5549" s="101" t="s">
        <v>13587</v>
      </c>
      <c r="D5549" s="101" t="s">
        <v>151</v>
      </c>
      <c r="E5549" s="101" t="s">
        <v>706</v>
      </c>
      <c r="F5549" s="101" t="s">
        <v>119</v>
      </c>
      <c r="G5549" s="101" t="s">
        <v>10956</v>
      </c>
    </row>
    <row r="5550" spans="1:7">
      <c r="A5550" s="100">
        <v>5549</v>
      </c>
      <c r="B5550" s="101" t="s">
        <v>10061</v>
      </c>
      <c r="C5550" s="101" t="s">
        <v>10062</v>
      </c>
      <c r="D5550" s="101" t="s">
        <v>139</v>
      </c>
      <c r="E5550" s="101" t="s">
        <v>1020</v>
      </c>
      <c r="F5550" s="101" t="s">
        <v>119</v>
      </c>
      <c r="G5550" s="101" t="s">
        <v>10956</v>
      </c>
    </row>
    <row r="5551" spans="1:7">
      <c r="A5551" s="100">
        <v>5550</v>
      </c>
      <c r="B5551" s="101" t="s">
        <v>10063</v>
      </c>
      <c r="C5551" s="101" t="s">
        <v>10064</v>
      </c>
      <c r="D5551" s="101" t="s">
        <v>117</v>
      </c>
      <c r="E5551" s="101" t="s">
        <v>1277</v>
      </c>
      <c r="F5551" s="101" t="s">
        <v>119</v>
      </c>
      <c r="G5551" s="101" t="s">
        <v>10956</v>
      </c>
    </row>
    <row r="5552" spans="1:7">
      <c r="A5552" s="100">
        <v>5551</v>
      </c>
      <c r="B5552" s="101" t="s">
        <v>10065</v>
      </c>
      <c r="C5552" s="101" t="s">
        <v>10066</v>
      </c>
      <c r="D5552" s="101" t="s">
        <v>117</v>
      </c>
      <c r="E5552" s="101" t="s">
        <v>3196</v>
      </c>
      <c r="F5552" s="101" t="s">
        <v>188</v>
      </c>
      <c r="G5552" s="101" t="s">
        <v>10956</v>
      </c>
    </row>
    <row r="5553" spans="1:7">
      <c r="A5553" s="100">
        <v>5552</v>
      </c>
      <c r="B5553" s="101" t="s">
        <v>10067</v>
      </c>
      <c r="C5553" s="101" t="s">
        <v>10068</v>
      </c>
      <c r="D5553" s="101" t="s">
        <v>117</v>
      </c>
      <c r="E5553" s="101" t="s">
        <v>3653</v>
      </c>
      <c r="F5553" s="101" t="s">
        <v>119</v>
      </c>
      <c r="G5553" s="101" t="s">
        <v>10956</v>
      </c>
    </row>
    <row r="5554" spans="1:7">
      <c r="A5554" s="100">
        <v>5553</v>
      </c>
      <c r="B5554" s="101" t="s">
        <v>4890</v>
      </c>
      <c r="C5554" s="101" t="s">
        <v>4891</v>
      </c>
      <c r="D5554" s="101" t="s">
        <v>151</v>
      </c>
      <c r="E5554" s="101" t="s">
        <v>2497</v>
      </c>
      <c r="F5554" s="101" t="s">
        <v>503</v>
      </c>
      <c r="G5554" s="101" t="s">
        <v>5848</v>
      </c>
    </row>
    <row r="5555" spans="1:7">
      <c r="A5555" s="100">
        <v>5554</v>
      </c>
      <c r="B5555" s="101" t="s">
        <v>4892</v>
      </c>
      <c r="C5555" s="101" t="s">
        <v>13588</v>
      </c>
      <c r="D5555" s="101" t="s">
        <v>139</v>
      </c>
      <c r="E5555" s="101" t="s">
        <v>439</v>
      </c>
      <c r="F5555" s="101" t="s">
        <v>119</v>
      </c>
      <c r="G5555" s="101" t="s">
        <v>5848</v>
      </c>
    </row>
    <row r="5556" spans="1:7">
      <c r="A5556" s="100">
        <v>5555</v>
      </c>
      <c r="B5556" s="101" t="s">
        <v>10069</v>
      </c>
      <c r="C5556" s="101" t="s">
        <v>10070</v>
      </c>
      <c r="D5556" s="101" t="s">
        <v>139</v>
      </c>
      <c r="E5556" s="101" t="s">
        <v>266</v>
      </c>
      <c r="F5556" s="101" t="s">
        <v>119</v>
      </c>
      <c r="G5556" s="101" t="s">
        <v>10956</v>
      </c>
    </row>
    <row r="5557" spans="1:7">
      <c r="A5557" s="100">
        <v>5556</v>
      </c>
      <c r="B5557" s="101" t="s">
        <v>4893</v>
      </c>
      <c r="C5557" s="101" t="s">
        <v>4894</v>
      </c>
      <c r="D5557" s="101" t="s">
        <v>139</v>
      </c>
      <c r="E5557" s="101" t="s">
        <v>178</v>
      </c>
      <c r="F5557" s="101" t="s">
        <v>119</v>
      </c>
      <c r="G5557" s="101" t="s">
        <v>5848</v>
      </c>
    </row>
    <row r="5558" spans="1:7">
      <c r="A5558" s="100">
        <v>5557</v>
      </c>
      <c r="B5558" s="101" t="s">
        <v>10071</v>
      </c>
      <c r="C5558" s="101" t="s">
        <v>10072</v>
      </c>
      <c r="D5558" s="101" t="s">
        <v>143</v>
      </c>
      <c r="E5558" s="101" t="s">
        <v>586</v>
      </c>
      <c r="F5558" s="101" t="s">
        <v>119</v>
      </c>
      <c r="G5558" s="101" t="s">
        <v>10956</v>
      </c>
    </row>
    <row r="5559" spans="1:7">
      <c r="A5559" s="100">
        <v>5558</v>
      </c>
      <c r="B5559" s="101" t="s">
        <v>4895</v>
      </c>
      <c r="C5559" s="101" t="s">
        <v>4896</v>
      </c>
      <c r="D5559" s="101" t="s">
        <v>126</v>
      </c>
      <c r="E5559" s="101" t="s">
        <v>780</v>
      </c>
      <c r="F5559" s="101" t="s">
        <v>119</v>
      </c>
      <c r="G5559" s="101" t="s">
        <v>5848</v>
      </c>
    </row>
    <row r="5560" spans="1:7">
      <c r="A5560" s="100">
        <v>5559</v>
      </c>
      <c r="B5560" s="101" t="s">
        <v>10073</v>
      </c>
      <c r="C5560" s="101" t="s">
        <v>10074</v>
      </c>
      <c r="D5560" s="101" t="s">
        <v>117</v>
      </c>
      <c r="E5560" s="101" t="s">
        <v>1341</v>
      </c>
      <c r="F5560" s="101" t="s">
        <v>119</v>
      </c>
      <c r="G5560" s="101" t="s">
        <v>10956</v>
      </c>
    </row>
    <row r="5561" spans="1:7">
      <c r="A5561" s="100">
        <v>5560</v>
      </c>
      <c r="B5561" s="101" t="s">
        <v>10075</v>
      </c>
      <c r="C5561" s="101" t="s">
        <v>10076</v>
      </c>
      <c r="D5561" s="101" t="s">
        <v>126</v>
      </c>
      <c r="E5561" s="101" t="s">
        <v>5041</v>
      </c>
      <c r="F5561" s="101" t="s">
        <v>119</v>
      </c>
      <c r="G5561" s="101" t="s">
        <v>10956</v>
      </c>
    </row>
    <row r="5562" spans="1:7">
      <c r="A5562" s="100">
        <v>5561</v>
      </c>
      <c r="B5562" s="101" t="s">
        <v>4897</v>
      </c>
      <c r="C5562" s="101" t="s">
        <v>4898</v>
      </c>
      <c r="D5562" s="101" t="s">
        <v>165</v>
      </c>
      <c r="E5562" s="101" t="s">
        <v>1285</v>
      </c>
      <c r="F5562" s="101" t="s">
        <v>579</v>
      </c>
      <c r="G5562" s="101" t="s">
        <v>5848</v>
      </c>
    </row>
    <row r="5563" spans="1:7">
      <c r="A5563" s="100">
        <v>5562</v>
      </c>
      <c r="B5563" s="101" t="s">
        <v>4899</v>
      </c>
      <c r="C5563" s="101" t="s">
        <v>4900</v>
      </c>
      <c r="D5563" s="101" t="s">
        <v>122</v>
      </c>
      <c r="E5563" s="101" t="s">
        <v>436</v>
      </c>
      <c r="F5563" s="101" t="s">
        <v>188</v>
      </c>
      <c r="G5563" s="101" t="s">
        <v>5848</v>
      </c>
    </row>
    <row r="5564" spans="1:7">
      <c r="A5564" s="100">
        <v>5563</v>
      </c>
      <c r="B5564" s="101" t="s">
        <v>10077</v>
      </c>
      <c r="C5564" s="101" t="s">
        <v>10078</v>
      </c>
      <c r="D5564" s="101" t="s">
        <v>117</v>
      </c>
      <c r="E5564" s="101" t="s">
        <v>5326</v>
      </c>
      <c r="F5564" s="101" t="s">
        <v>119</v>
      </c>
      <c r="G5564" s="101" t="s">
        <v>10956</v>
      </c>
    </row>
    <row r="5565" spans="1:7">
      <c r="A5565" s="100">
        <v>5564</v>
      </c>
      <c r="B5565" s="101" t="s">
        <v>10079</v>
      </c>
      <c r="C5565" s="101" t="s">
        <v>10080</v>
      </c>
      <c r="D5565" s="101" t="s">
        <v>165</v>
      </c>
      <c r="E5565" s="101" t="s">
        <v>417</v>
      </c>
      <c r="F5565" s="101" t="s">
        <v>119</v>
      </c>
      <c r="G5565" s="101" t="s">
        <v>10956</v>
      </c>
    </row>
    <row r="5566" spans="1:7">
      <c r="A5566" s="100">
        <v>5565</v>
      </c>
      <c r="B5566" s="101" t="s">
        <v>10081</v>
      </c>
      <c r="C5566" s="101" t="s">
        <v>10082</v>
      </c>
      <c r="D5566" s="101" t="s">
        <v>126</v>
      </c>
      <c r="E5566" s="101" t="s">
        <v>1102</v>
      </c>
      <c r="F5566" s="101" t="s">
        <v>119</v>
      </c>
      <c r="G5566" s="101" t="s">
        <v>10956</v>
      </c>
    </row>
    <row r="5567" spans="1:7">
      <c r="A5567" s="100">
        <v>5566</v>
      </c>
      <c r="B5567" s="101" t="s">
        <v>11698</v>
      </c>
      <c r="C5567" s="101" t="s">
        <v>11699</v>
      </c>
      <c r="D5567" s="101" t="s">
        <v>165</v>
      </c>
      <c r="E5567" s="101" t="s">
        <v>417</v>
      </c>
      <c r="F5567" s="101" t="s">
        <v>119</v>
      </c>
      <c r="G5567" s="101" t="s">
        <v>11834</v>
      </c>
    </row>
    <row r="5568" spans="1:7">
      <c r="A5568" s="100">
        <v>5567</v>
      </c>
      <c r="B5568" s="101" t="s">
        <v>10083</v>
      </c>
      <c r="C5568" s="101" t="s">
        <v>10084</v>
      </c>
      <c r="D5568" s="101" t="s">
        <v>165</v>
      </c>
      <c r="E5568" s="101" t="s">
        <v>5870</v>
      </c>
      <c r="F5568" s="101" t="s">
        <v>119</v>
      </c>
      <c r="G5568" s="101" t="s">
        <v>10956</v>
      </c>
    </row>
    <row r="5569" spans="1:7">
      <c r="A5569" s="100">
        <v>5568</v>
      </c>
      <c r="B5569" s="101" t="s">
        <v>10085</v>
      </c>
      <c r="C5569" s="101" t="s">
        <v>10086</v>
      </c>
      <c r="D5569" s="101" t="s">
        <v>165</v>
      </c>
      <c r="E5569" s="101" t="s">
        <v>285</v>
      </c>
      <c r="F5569" s="101" t="s">
        <v>119</v>
      </c>
      <c r="G5569" s="101" t="s">
        <v>10956</v>
      </c>
    </row>
    <row r="5570" spans="1:7">
      <c r="A5570" s="100">
        <v>5569</v>
      </c>
      <c r="B5570" s="101" t="s">
        <v>4901</v>
      </c>
      <c r="C5570" s="101" t="s">
        <v>4902</v>
      </c>
      <c r="D5570" s="101" t="s">
        <v>139</v>
      </c>
      <c r="E5570" s="101" t="s">
        <v>622</v>
      </c>
      <c r="F5570" s="101" t="s">
        <v>119</v>
      </c>
      <c r="G5570" s="101" t="s">
        <v>5848</v>
      </c>
    </row>
    <row r="5571" spans="1:7">
      <c r="A5571" s="100">
        <v>5570</v>
      </c>
      <c r="B5571" s="101" t="s">
        <v>4903</v>
      </c>
      <c r="C5571" s="101" t="s">
        <v>4904</v>
      </c>
      <c r="D5571" s="101" t="s">
        <v>126</v>
      </c>
      <c r="E5571" s="101" t="s">
        <v>159</v>
      </c>
      <c r="F5571" s="101" t="s">
        <v>119</v>
      </c>
      <c r="G5571" s="101" t="s">
        <v>5848</v>
      </c>
    </row>
    <row r="5572" spans="1:7">
      <c r="A5572" s="100">
        <v>5571</v>
      </c>
      <c r="B5572" s="101" t="s">
        <v>4905</v>
      </c>
      <c r="C5572" s="101" t="s">
        <v>4906</v>
      </c>
      <c r="D5572" s="101" t="s">
        <v>165</v>
      </c>
      <c r="E5572" s="101" t="s">
        <v>166</v>
      </c>
      <c r="F5572" s="101" t="s">
        <v>368</v>
      </c>
      <c r="G5572" s="101" t="s">
        <v>5848</v>
      </c>
    </row>
    <row r="5573" spans="1:7">
      <c r="A5573" s="100">
        <v>5572</v>
      </c>
      <c r="B5573" s="101" t="s">
        <v>4907</v>
      </c>
      <c r="C5573" s="101" t="s">
        <v>4908</v>
      </c>
      <c r="D5573" s="101" t="s">
        <v>234</v>
      </c>
      <c r="E5573" s="101" t="s">
        <v>248</v>
      </c>
      <c r="F5573" s="101" t="s">
        <v>119</v>
      </c>
      <c r="G5573" s="101" t="s">
        <v>5848</v>
      </c>
    </row>
    <row r="5574" spans="1:7">
      <c r="A5574" s="100">
        <v>5573</v>
      </c>
      <c r="B5574" s="101" t="s">
        <v>4909</v>
      </c>
      <c r="C5574" s="101" t="s">
        <v>4910</v>
      </c>
      <c r="D5574" s="101" t="s">
        <v>122</v>
      </c>
      <c r="E5574" s="101" t="s">
        <v>597</v>
      </c>
      <c r="F5574" s="101" t="s">
        <v>119</v>
      </c>
      <c r="G5574" s="101" t="s">
        <v>5848</v>
      </c>
    </row>
    <row r="5575" spans="1:7">
      <c r="A5575" s="100">
        <v>5574</v>
      </c>
      <c r="B5575" s="101" t="s">
        <v>10087</v>
      </c>
      <c r="C5575" s="101" t="s">
        <v>10088</v>
      </c>
      <c r="D5575" s="101" t="s">
        <v>139</v>
      </c>
      <c r="E5575" s="101" t="s">
        <v>943</v>
      </c>
      <c r="F5575" s="101" t="s">
        <v>119</v>
      </c>
      <c r="G5575" s="101" t="s">
        <v>10956</v>
      </c>
    </row>
    <row r="5576" spans="1:7">
      <c r="A5576" s="100">
        <v>5575</v>
      </c>
      <c r="B5576" s="101" t="s">
        <v>10089</v>
      </c>
      <c r="C5576" s="101" t="s">
        <v>10090</v>
      </c>
      <c r="D5576" s="101" t="s">
        <v>117</v>
      </c>
      <c r="E5576" s="101" t="s">
        <v>1277</v>
      </c>
      <c r="F5576" s="101" t="s">
        <v>119</v>
      </c>
      <c r="G5576" s="101" t="s">
        <v>10956</v>
      </c>
    </row>
    <row r="5577" spans="1:7">
      <c r="A5577" s="100">
        <v>5576</v>
      </c>
      <c r="B5577" s="101" t="s">
        <v>10091</v>
      </c>
      <c r="C5577" s="101" t="s">
        <v>10092</v>
      </c>
      <c r="D5577" s="101" t="s">
        <v>117</v>
      </c>
      <c r="E5577" s="101" t="s">
        <v>5888</v>
      </c>
      <c r="F5577" s="101" t="s">
        <v>188</v>
      </c>
      <c r="G5577" s="101" t="s">
        <v>10956</v>
      </c>
    </row>
    <row r="5578" spans="1:7">
      <c r="A5578" s="100">
        <v>5577</v>
      </c>
      <c r="B5578" s="101" t="s">
        <v>4911</v>
      </c>
      <c r="C5578" s="101" t="s">
        <v>4912</v>
      </c>
      <c r="D5578" s="101" t="s">
        <v>117</v>
      </c>
      <c r="E5578" s="101" t="s">
        <v>2057</v>
      </c>
      <c r="F5578" s="101" t="s">
        <v>188</v>
      </c>
      <c r="G5578" s="101" t="s">
        <v>5848</v>
      </c>
    </row>
    <row r="5579" spans="1:7">
      <c r="A5579" s="100">
        <v>5578</v>
      </c>
      <c r="B5579" s="101" t="s">
        <v>10093</v>
      </c>
      <c r="C5579" s="101" t="s">
        <v>10094</v>
      </c>
      <c r="D5579" s="101" t="s">
        <v>117</v>
      </c>
      <c r="E5579" s="101" t="s">
        <v>3337</v>
      </c>
      <c r="F5579" s="101" t="s">
        <v>188</v>
      </c>
      <c r="G5579" s="101" t="s">
        <v>10956</v>
      </c>
    </row>
    <row r="5580" spans="1:7">
      <c r="A5580" s="100">
        <v>5579</v>
      </c>
      <c r="B5580" s="101" t="s">
        <v>10095</v>
      </c>
      <c r="C5580" s="101" t="s">
        <v>10096</v>
      </c>
      <c r="D5580" s="101" t="s">
        <v>117</v>
      </c>
      <c r="E5580" s="101" t="s">
        <v>3337</v>
      </c>
      <c r="F5580" s="101" t="s">
        <v>119</v>
      </c>
      <c r="G5580" s="101" t="s">
        <v>10956</v>
      </c>
    </row>
    <row r="5581" spans="1:7">
      <c r="A5581" s="100">
        <v>5580</v>
      </c>
      <c r="B5581" s="101" t="s">
        <v>10097</v>
      </c>
      <c r="C5581" s="101" t="s">
        <v>10098</v>
      </c>
      <c r="D5581" s="101" t="s">
        <v>139</v>
      </c>
      <c r="E5581" s="101" t="s">
        <v>1020</v>
      </c>
      <c r="F5581" s="101" t="s">
        <v>119</v>
      </c>
      <c r="G5581" s="101" t="s">
        <v>10956</v>
      </c>
    </row>
    <row r="5582" spans="1:7">
      <c r="A5582" s="100">
        <v>5581</v>
      </c>
      <c r="B5582" s="101" t="s">
        <v>10099</v>
      </c>
      <c r="C5582" s="101" t="s">
        <v>10100</v>
      </c>
      <c r="D5582" s="101" t="s">
        <v>165</v>
      </c>
      <c r="E5582" s="101" t="s">
        <v>285</v>
      </c>
      <c r="F5582" s="101" t="s">
        <v>119</v>
      </c>
      <c r="G5582" s="101" t="s">
        <v>10956</v>
      </c>
    </row>
    <row r="5583" spans="1:7">
      <c r="A5583" s="100">
        <v>5582</v>
      </c>
      <c r="B5583" s="101" t="s">
        <v>4913</v>
      </c>
      <c r="C5583" s="101" t="s">
        <v>4914</v>
      </c>
      <c r="D5583" s="101" t="s">
        <v>151</v>
      </c>
      <c r="E5583" s="101" t="s">
        <v>456</v>
      </c>
      <c r="F5583" s="101" t="s">
        <v>119</v>
      </c>
      <c r="G5583" s="101" t="s">
        <v>5848</v>
      </c>
    </row>
    <row r="5584" spans="1:7">
      <c r="A5584" s="100">
        <v>5583</v>
      </c>
      <c r="B5584" s="101" t="s">
        <v>10101</v>
      </c>
      <c r="C5584" s="101" t="s">
        <v>10102</v>
      </c>
      <c r="D5584" s="101" t="s">
        <v>139</v>
      </c>
      <c r="E5584" s="101" t="s">
        <v>622</v>
      </c>
      <c r="F5584" s="101" t="s">
        <v>119</v>
      </c>
      <c r="G5584" s="101" t="s">
        <v>10956</v>
      </c>
    </row>
    <row r="5585" spans="1:7">
      <c r="A5585" s="100">
        <v>5584</v>
      </c>
      <c r="B5585" s="101" t="s">
        <v>10103</v>
      </c>
      <c r="C5585" s="101" t="s">
        <v>10104</v>
      </c>
      <c r="D5585" s="101" t="s">
        <v>126</v>
      </c>
      <c r="E5585" s="101" t="s">
        <v>761</v>
      </c>
      <c r="F5585" s="101" t="s">
        <v>119</v>
      </c>
      <c r="G5585" s="101" t="s">
        <v>10956</v>
      </c>
    </row>
    <row r="5586" spans="1:7">
      <c r="A5586" s="100">
        <v>5585</v>
      </c>
      <c r="B5586" s="101" t="s">
        <v>10105</v>
      </c>
      <c r="C5586" s="101" t="s">
        <v>13589</v>
      </c>
      <c r="D5586" s="101" t="s">
        <v>117</v>
      </c>
      <c r="E5586" s="101" t="s">
        <v>1341</v>
      </c>
      <c r="F5586" s="101" t="s">
        <v>119</v>
      </c>
      <c r="G5586" s="101" t="s">
        <v>10956</v>
      </c>
    </row>
    <row r="5587" spans="1:7">
      <c r="A5587" s="100">
        <v>5586</v>
      </c>
      <c r="B5587" s="101" t="s">
        <v>10106</v>
      </c>
      <c r="C5587" s="101" t="s">
        <v>10107</v>
      </c>
      <c r="D5587" s="101" t="s">
        <v>165</v>
      </c>
      <c r="E5587" s="101" t="s">
        <v>194</v>
      </c>
      <c r="F5587" s="101" t="s">
        <v>119</v>
      </c>
      <c r="G5587" s="101" t="s">
        <v>10956</v>
      </c>
    </row>
    <row r="5588" spans="1:7">
      <c r="A5588" s="100">
        <v>5587</v>
      </c>
      <c r="B5588" s="101" t="s">
        <v>10108</v>
      </c>
      <c r="C5588" s="101" t="s">
        <v>10109</v>
      </c>
      <c r="D5588" s="101" t="s">
        <v>117</v>
      </c>
      <c r="E5588" s="101" t="s">
        <v>367</v>
      </c>
      <c r="F5588" s="101" t="s">
        <v>119</v>
      </c>
      <c r="G5588" s="101" t="s">
        <v>10956</v>
      </c>
    </row>
    <row r="5589" spans="1:7">
      <c r="A5589" s="100">
        <v>5588</v>
      </c>
      <c r="B5589" s="101" t="s">
        <v>13590</v>
      </c>
      <c r="C5589" s="101" t="s">
        <v>13591</v>
      </c>
      <c r="D5589" s="101" t="s">
        <v>122</v>
      </c>
      <c r="E5589" s="101" t="s">
        <v>135</v>
      </c>
      <c r="F5589" s="101" t="s">
        <v>136</v>
      </c>
      <c r="G5589" s="101" t="s">
        <v>11834</v>
      </c>
    </row>
    <row r="5590" spans="1:7">
      <c r="A5590" s="100">
        <v>5589</v>
      </c>
      <c r="B5590" s="101" t="s">
        <v>4915</v>
      </c>
      <c r="C5590" s="101" t="s">
        <v>13592</v>
      </c>
      <c r="D5590" s="101" t="s">
        <v>139</v>
      </c>
      <c r="E5590" s="101" t="s">
        <v>273</v>
      </c>
      <c r="F5590" s="101" t="s">
        <v>119</v>
      </c>
      <c r="G5590" s="101" t="s">
        <v>5848</v>
      </c>
    </row>
    <row r="5591" spans="1:7">
      <c r="A5591" s="100">
        <v>5590</v>
      </c>
      <c r="B5591" s="101" t="s">
        <v>10110</v>
      </c>
      <c r="C5591" s="101" t="s">
        <v>10111</v>
      </c>
      <c r="D5591" s="101" t="s">
        <v>151</v>
      </c>
      <c r="E5591" s="101" t="s">
        <v>1397</v>
      </c>
      <c r="F5591" s="101" t="s">
        <v>188</v>
      </c>
      <c r="G5591" s="101" t="s">
        <v>10956</v>
      </c>
    </row>
    <row r="5592" spans="1:7">
      <c r="A5592" s="100">
        <v>5591</v>
      </c>
      <c r="B5592" s="101" t="s">
        <v>13593</v>
      </c>
      <c r="C5592" s="101" t="s">
        <v>13594</v>
      </c>
      <c r="D5592" s="101" t="s">
        <v>139</v>
      </c>
      <c r="E5592" s="101" t="s">
        <v>227</v>
      </c>
      <c r="F5592" s="101" t="s">
        <v>119</v>
      </c>
      <c r="G5592" s="101" t="s">
        <v>5848</v>
      </c>
    </row>
    <row r="5593" spans="1:7">
      <c r="A5593" s="100">
        <v>5592</v>
      </c>
      <c r="B5593" s="101" t="s">
        <v>13595</v>
      </c>
      <c r="C5593" s="101" t="s">
        <v>13596</v>
      </c>
      <c r="D5593" s="101" t="s">
        <v>139</v>
      </c>
      <c r="E5593" s="101" t="s">
        <v>227</v>
      </c>
      <c r="F5593" s="101" t="s">
        <v>119</v>
      </c>
      <c r="G5593" s="101" t="s">
        <v>5848</v>
      </c>
    </row>
    <row r="5594" spans="1:7">
      <c r="A5594" s="100">
        <v>5593</v>
      </c>
      <c r="B5594" s="101" t="s">
        <v>13597</v>
      </c>
      <c r="C5594" s="101" t="s">
        <v>13598</v>
      </c>
      <c r="D5594" s="101" t="s">
        <v>139</v>
      </c>
      <c r="E5594" s="101" t="s">
        <v>227</v>
      </c>
      <c r="F5594" s="101" t="s">
        <v>119</v>
      </c>
      <c r="G5594" s="101" t="s">
        <v>10956</v>
      </c>
    </row>
    <row r="5595" spans="1:7">
      <c r="A5595" s="100">
        <v>5594</v>
      </c>
      <c r="B5595" s="101" t="s">
        <v>4916</v>
      </c>
      <c r="C5595" s="101" t="s">
        <v>4917</v>
      </c>
      <c r="D5595" s="101" t="s">
        <v>117</v>
      </c>
      <c r="E5595" s="101" t="s">
        <v>448</v>
      </c>
      <c r="F5595" s="101" t="s">
        <v>119</v>
      </c>
      <c r="G5595" s="101" t="s">
        <v>5848</v>
      </c>
    </row>
    <row r="5596" spans="1:7">
      <c r="A5596" s="100">
        <v>5595</v>
      </c>
      <c r="B5596" s="101" t="s">
        <v>10112</v>
      </c>
      <c r="C5596" s="101" t="s">
        <v>10113</v>
      </c>
      <c r="D5596" s="101" t="s">
        <v>165</v>
      </c>
      <c r="E5596" s="101" t="s">
        <v>1285</v>
      </c>
      <c r="F5596" s="101" t="s">
        <v>119</v>
      </c>
      <c r="G5596" s="101" t="s">
        <v>10956</v>
      </c>
    </row>
    <row r="5597" spans="1:7">
      <c r="A5597" s="100">
        <v>5596</v>
      </c>
      <c r="B5597" s="101" t="s">
        <v>10114</v>
      </c>
      <c r="C5597" s="101" t="s">
        <v>10115</v>
      </c>
      <c r="D5597" s="101" t="s">
        <v>151</v>
      </c>
      <c r="E5597" s="101" t="s">
        <v>2192</v>
      </c>
      <c r="F5597" s="101" t="s">
        <v>119</v>
      </c>
      <c r="G5597" s="101" t="s">
        <v>10956</v>
      </c>
    </row>
    <row r="5598" spans="1:7">
      <c r="A5598" s="100">
        <v>5597</v>
      </c>
      <c r="B5598" s="101" t="s">
        <v>13599</v>
      </c>
      <c r="C5598" s="101" t="s">
        <v>13600</v>
      </c>
      <c r="D5598" s="101" t="s">
        <v>151</v>
      </c>
      <c r="E5598" s="101" t="s">
        <v>3294</v>
      </c>
      <c r="F5598" s="101" t="s">
        <v>119</v>
      </c>
      <c r="G5598" s="101" t="s">
        <v>5848</v>
      </c>
    </row>
    <row r="5599" spans="1:7">
      <c r="A5599" s="100">
        <v>5598</v>
      </c>
      <c r="B5599" s="101" t="s">
        <v>13601</v>
      </c>
      <c r="C5599" s="101" t="s">
        <v>13602</v>
      </c>
      <c r="D5599" s="101" t="s">
        <v>139</v>
      </c>
      <c r="E5599" s="101" t="s">
        <v>182</v>
      </c>
      <c r="F5599" s="101" t="s">
        <v>119</v>
      </c>
      <c r="G5599" s="101" t="s">
        <v>10956</v>
      </c>
    </row>
    <row r="5600" spans="1:7">
      <c r="A5600" s="100">
        <v>5599</v>
      </c>
      <c r="B5600" s="101" t="s">
        <v>10116</v>
      </c>
      <c r="C5600" s="101" t="s">
        <v>10117</v>
      </c>
      <c r="D5600" s="101" t="s">
        <v>126</v>
      </c>
      <c r="E5600" s="101" t="s">
        <v>962</v>
      </c>
      <c r="F5600" s="101" t="s">
        <v>119</v>
      </c>
      <c r="G5600" s="101" t="s">
        <v>10956</v>
      </c>
    </row>
    <row r="5601" spans="1:7">
      <c r="A5601" s="100">
        <v>5600</v>
      </c>
      <c r="B5601" s="101" t="s">
        <v>10118</v>
      </c>
      <c r="C5601" s="101" t="s">
        <v>10119</v>
      </c>
      <c r="D5601" s="101" t="s">
        <v>126</v>
      </c>
      <c r="E5601" s="101" t="s">
        <v>888</v>
      </c>
      <c r="F5601" s="101" t="s">
        <v>119</v>
      </c>
      <c r="G5601" s="101" t="s">
        <v>10956</v>
      </c>
    </row>
    <row r="5602" spans="1:7">
      <c r="A5602" s="100">
        <v>5601</v>
      </c>
      <c r="B5602" s="101" t="s">
        <v>13603</v>
      </c>
      <c r="C5602" s="101" t="s">
        <v>13604</v>
      </c>
      <c r="D5602" s="101" t="s">
        <v>139</v>
      </c>
      <c r="E5602" s="101" t="s">
        <v>273</v>
      </c>
      <c r="F5602" s="101" t="s">
        <v>119</v>
      </c>
      <c r="G5602" s="101" t="s">
        <v>5848</v>
      </c>
    </row>
    <row r="5603" spans="1:7">
      <c r="A5603" s="100">
        <v>5602</v>
      </c>
      <c r="B5603" s="101" t="s">
        <v>10120</v>
      </c>
      <c r="C5603" s="101" t="s">
        <v>10121</v>
      </c>
      <c r="D5603" s="101" t="s">
        <v>117</v>
      </c>
      <c r="E5603" s="101" t="s">
        <v>448</v>
      </c>
      <c r="F5603" s="101" t="s">
        <v>119</v>
      </c>
      <c r="G5603" s="101" t="s">
        <v>10956</v>
      </c>
    </row>
    <row r="5604" spans="1:7">
      <c r="A5604" s="100">
        <v>5603</v>
      </c>
      <c r="B5604" s="101" t="s">
        <v>10122</v>
      </c>
      <c r="C5604" s="101" t="s">
        <v>10123</v>
      </c>
      <c r="D5604" s="101" t="s">
        <v>165</v>
      </c>
      <c r="E5604" s="101" t="s">
        <v>324</v>
      </c>
      <c r="F5604" s="101" t="s">
        <v>119</v>
      </c>
      <c r="G5604" s="101" t="s">
        <v>10956</v>
      </c>
    </row>
    <row r="5605" spans="1:7">
      <c r="A5605" s="100">
        <v>5604</v>
      </c>
      <c r="B5605" s="101" t="s">
        <v>4918</v>
      </c>
      <c r="C5605" s="101" t="s">
        <v>4919</v>
      </c>
      <c r="D5605" s="101" t="s">
        <v>143</v>
      </c>
      <c r="E5605" s="101" t="s">
        <v>728</v>
      </c>
      <c r="F5605" s="101" t="s">
        <v>119</v>
      </c>
      <c r="G5605" s="101" t="s">
        <v>5848</v>
      </c>
    </row>
    <row r="5606" spans="1:7">
      <c r="A5606" s="100">
        <v>5605</v>
      </c>
      <c r="B5606" s="101" t="s">
        <v>4920</v>
      </c>
      <c r="C5606" s="101" t="s">
        <v>4921</v>
      </c>
      <c r="D5606" s="101" t="s">
        <v>139</v>
      </c>
      <c r="E5606" s="101" t="s">
        <v>690</v>
      </c>
      <c r="F5606" s="101" t="s">
        <v>119</v>
      </c>
      <c r="G5606" s="101" t="s">
        <v>5848</v>
      </c>
    </row>
    <row r="5607" spans="1:7">
      <c r="A5607" s="100">
        <v>5606</v>
      </c>
      <c r="B5607" s="101" t="s">
        <v>13605</v>
      </c>
      <c r="C5607" s="101" t="s">
        <v>13606</v>
      </c>
      <c r="D5607" s="101" t="s">
        <v>139</v>
      </c>
      <c r="E5607" s="101" t="s">
        <v>227</v>
      </c>
      <c r="F5607" s="101" t="s">
        <v>119</v>
      </c>
      <c r="G5607" s="101" t="s">
        <v>5848</v>
      </c>
    </row>
    <row r="5608" spans="1:7">
      <c r="A5608" s="100">
        <v>5607</v>
      </c>
      <c r="B5608" s="101" t="s">
        <v>4922</v>
      </c>
      <c r="C5608" s="101" t="s">
        <v>4923</v>
      </c>
      <c r="D5608" s="101" t="s">
        <v>234</v>
      </c>
      <c r="E5608" s="101" t="s">
        <v>280</v>
      </c>
      <c r="F5608" s="101" t="s">
        <v>119</v>
      </c>
      <c r="G5608" s="101" t="s">
        <v>5848</v>
      </c>
    </row>
    <row r="5609" spans="1:7">
      <c r="A5609" s="100">
        <v>5608</v>
      </c>
      <c r="B5609" s="101" t="s">
        <v>10124</v>
      </c>
      <c r="C5609" s="101" t="s">
        <v>10125</v>
      </c>
      <c r="D5609" s="101" t="s">
        <v>117</v>
      </c>
      <c r="E5609" s="101" t="s">
        <v>499</v>
      </c>
      <c r="F5609" s="101" t="s">
        <v>500</v>
      </c>
      <c r="G5609" s="101" t="s">
        <v>10956</v>
      </c>
    </row>
    <row r="5610" spans="1:7">
      <c r="A5610" s="100">
        <v>5609</v>
      </c>
      <c r="B5610" s="101" t="s">
        <v>10126</v>
      </c>
      <c r="C5610" s="101" t="s">
        <v>10127</v>
      </c>
      <c r="D5610" s="101" t="s">
        <v>117</v>
      </c>
      <c r="E5610" s="101" t="s">
        <v>214</v>
      </c>
      <c r="F5610" s="101" t="s">
        <v>119</v>
      </c>
      <c r="G5610" s="101" t="s">
        <v>10956</v>
      </c>
    </row>
    <row r="5611" spans="1:7">
      <c r="A5611" s="100">
        <v>5610</v>
      </c>
      <c r="B5611" s="101" t="s">
        <v>10128</v>
      </c>
      <c r="C5611" s="101" t="s">
        <v>10129</v>
      </c>
      <c r="D5611" s="101" t="s">
        <v>126</v>
      </c>
      <c r="E5611" s="101" t="s">
        <v>701</v>
      </c>
      <c r="F5611" s="101" t="s">
        <v>119</v>
      </c>
      <c r="G5611" s="101" t="s">
        <v>10956</v>
      </c>
    </row>
    <row r="5612" spans="1:7">
      <c r="A5612" s="100">
        <v>5611</v>
      </c>
      <c r="B5612" s="101" t="s">
        <v>13607</v>
      </c>
      <c r="C5612" s="101" t="s">
        <v>13608</v>
      </c>
      <c r="D5612" s="101" t="s">
        <v>126</v>
      </c>
      <c r="E5612" s="101" t="s">
        <v>159</v>
      </c>
      <c r="F5612" s="101" t="s">
        <v>119</v>
      </c>
      <c r="G5612" s="101" t="s">
        <v>10956</v>
      </c>
    </row>
    <row r="5613" spans="1:7">
      <c r="A5613" s="100">
        <v>5612</v>
      </c>
      <c r="B5613" s="101" t="s">
        <v>4924</v>
      </c>
      <c r="C5613" s="101" t="s">
        <v>4925</v>
      </c>
      <c r="D5613" s="101" t="s">
        <v>122</v>
      </c>
      <c r="E5613" s="101" t="s">
        <v>377</v>
      </c>
      <c r="F5613" s="101" t="s">
        <v>119</v>
      </c>
      <c r="G5613" s="101" t="s">
        <v>5848</v>
      </c>
    </row>
    <row r="5614" spans="1:7">
      <c r="A5614" s="100">
        <v>5613</v>
      </c>
      <c r="B5614" s="101" t="s">
        <v>10130</v>
      </c>
      <c r="C5614" s="101" t="s">
        <v>10131</v>
      </c>
      <c r="D5614" s="101" t="s">
        <v>165</v>
      </c>
      <c r="E5614" s="101" t="s">
        <v>1285</v>
      </c>
      <c r="F5614" s="101" t="s">
        <v>119</v>
      </c>
      <c r="G5614" s="101" t="s">
        <v>10956</v>
      </c>
    </row>
    <row r="5615" spans="1:7">
      <c r="A5615" s="100">
        <v>5614</v>
      </c>
      <c r="B5615" s="101" t="s">
        <v>10132</v>
      </c>
      <c r="C5615" s="101" t="s">
        <v>10133</v>
      </c>
      <c r="D5615" s="101" t="s">
        <v>117</v>
      </c>
      <c r="E5615" s="101" t="s">
        <v>5326</v>
      </c>
      <c r="F5615" s="101" t="s">
        <v>881</v>
      </c>
      <c r="G5615" s="101" t="s">
        <v>10956</v>
      </c>
    </row>
    <row r="5616" spans="1:7">
      <c r="A5616" s="100">
        <v>5615</v>
      </c>
      <c r="B5616" s="101" t="s">
        <v>10134</v>
      </c>
      <c r="C5616" s="101" t="s">
        <v>10135</v>
      </c>
      <c r="D5616" s="101" t="s">
        <v>151</v>
      </c>
      <c r="E5616" s="101" t="s">
        <v>1271</v>
      </c>
      <c r="F5616" s="101" t="s">
        <v>119</v>
      </c>
      <c r="G5616" s="101" t="s">
        <v>10956</v>
      </c>
    </row>
    <row r="5617" spans="1:7">
      <c r="A5617" s="100">
        <v>5616</v>
      </c>
      <c r="B5617" s="101" t="s">
        <v>4926</v>
      </c>
      <c r="C5617" s="101" t="s">
        <v>4927</v>
      </c>
      <c r="D5617" s="101" t="s">
        <v>151</v>
      </c>
      <c r="E5617" s="101" t="s">
        <v>456</v>
      </c>
      <c r="F5617" s="101" t="s">
        <v>520</v>
      </c>
      <c r="G5617" s="101" t="s">
        <v>5848</v>
      </c>
    </row>
    <row r="5618" spans="1:7">
      <c r="A5618" s="100">
        <v>5617</v>
      </c>
      <c r="B5618" s="101" t="s">
        <v>10136</v>
      </c>
      <c r="C5618" s="101" t="s">
        <v>10137</v>
      </c>
      <c r="D5618" s="101" t="s">
        <v>165</v>
      </c>
      <c r="E5618" s="101" t="s">
        <v>166</v>
      </c>
      <c r="F5618" s="101" t="s">
        <v>119</v>
      </c>
      <c r="G5618" s="101" t="s">
        <v>10956</v>
      </c>
    </row>
    <row r="5619" spans="1:7">
      <c r="A5619" s="100">
        <v>5618</v>
      </c>
      <c r="B5619" s="101" t="s">
        <v>10138</v>
      </c>
      <c r="C5619" s="101" t="s">
        <v>10139</v>
      </c>
      <c r="D5619" s="101" t="s">
        <v>139</v>
      </c>
      <c r="E5619" s="101" t="s">
        <v>308</v>
      </c>
      <c r="F5619" s="101" t="s">
        <v>119</v>
      </c>
      <c r="G5619" s="101" t="s">
        <v>10956</v>
      </c>
    </row>
    <row r="5620" spans="1:7">
      <c r="A5620" s="100">
        <v>5619</v>
      </c>
      <c r="B5620" s="101" t="s">
        <v>4928</v>
      </c>
      <c r="C5620" s="101" t="s">
        <v>4929</v>
      </c>
      <c r="D5620" s="101" t="s">
        <v>143</v>
      </c>
      <c r="E5620" s="101" t="s">
        <v>327</v>
      </c>
      <c r="F5620" s="101" t="s">
        <v>119</v>
      </c>
      <c r="G5620" s="101" t="s">
        <v>5848</v>
      </c>
    </row>
    <row r="5621" spans="1:7">
      <c r="A5621" s="100">
        <v>5620</v>
      </c>
      <c r="B5621" s="101" t="s">
        <v>10140</v>
      </c>
      <c r="C5621" s="101" t="s">
        <v>10141</v>
      </c>
      <c r="D5621" s="101" t="s">
        <v>117</v>
      </c>
      <c r="E5621" s="101" t="s">
        <v>214</v>
      </c>
      <c r="F5621" s="101" t="s">
        <v>188</v>
      </c>
      <c r="G5621" s="101" t="s">
        <v>10956</v>
      </c>
    </row>
    <row r="5622" spans="1:7">
      <c r="A5622" s="100">
        <v>5621</v>
      </c>
      <c r="B5622" s="101" t="s">
        <v>10142</v>
      </c>
      <c r="C5622" s="101" t="s">
        <v>10143</v>
      </c>
      <c r="D5622" s="101" t="s">
        <v>126</v>
      </c>
      <c r="E5622" s="101" t="s">
        <v>1548</v>
      </c>
      <c r="F5622" s="101" t="s">
        <v>119</v>
      </c>
      <c r="G5622" s="101" t="s">
        <v>10956</v>
      </c>
    </row>
    <row r="5623" spans="1:7">
      <c r="A5623" s="100">
        <v>5622</v>
      </c>
      <c r="B5623" s="101" t="s">
        <v>10144</v>
      </c>
      <c r="C5623" s="101" t="s">
        <v>10145</v>
      </c>
      <c r="D5623" s="101" t="s">
        <v>117</v>
      </c>
      <c r="E5623" s="101" t="s">
        <v>2355</v>
      </c>
      <c r="F5623" s="101" t="s">
        <v>119</v>
      </c>
      <c r="G5623" s="101" t="s">
        <v>10956</v>
      </c>
    </row>
    <row r="5624" spans="1:7">
      <c r="A5624" s="100">
        <v>5623</v>
      </c>
      <c r="B5624" s="101" t="s">
        <v>13609</v>
      </c>
      <c r="C5624" s="101" t="s">
        <v>13610</v>
      </c>
      <c r="D5624" s="101" t="s">
        <v>117</v>
      </c>
      <c r="E5624" s="101" t="s">
        <v>3067</v>
      </c>
      <c r="F5624" s="101" t="s">
        <v>119</v>
      </c>
      <c r="G5624" s="101" t="s">
        <v>10956</v>
      </c>
    </row>
    <row r="5625" spans="1:7">
      <c r="A5625" s="100">
        <v>5624</v>
      </c>
      <c r="B5625" s="101" t="s">
        <v>10146</v>
      </c>
      <c r="C5625" s="101" t="s">
        <v>10147</v>
      </c>
      <c r="D5625" s="101" t="s">
        <v>126</v>
      </c>
      <c r="E5625" s="101" t="s">
        <v>5041</v>
      </c>
      <c r="F5625" s="101" t="s">
        <v>119</v>
      </c>
      <c r="G5625" s="101" t="s">
        <v>10956</v>
      </c>
    </row>
    <row r="5626" spans="1:7">
      <c r="A5626" s="100">
        <v>5625</v>
      </c>
      <c r="B5626" s="101" t="s">
        <v>13611</v>
      </c>
      <c r="C5626" s="101" t="s">
        <v>13612</v>
      </c>
      <c r="D5626" s="101" t="s">
        <v>151</v>
      </c>
      <c r="E5626" s="101" t="s">
        <v>340</v>
      </c>
      <c r="F5626" s="101" t="s">
        <v>188</v>
      </c>
      <c r="G5626" s="101" t="s">
        <v>10956</v>
      </c>
    </row>
    <row r="5627" spans="1:7">
      <c r="A5627" s="100">
        <v>5626</v>
      </c>
      <c r="B5627" s="101" t="s">
        <v>4930</v>
      </c>
      <c r="C5627" s="101" t="s">
        <v>4931</v>
      </c>
      <c r="D5627" s="101" t="s">
        <v>143</v>
      </c>
      <c r="E5627" s="101" t="s">
        <v>433</v>
      </c>
      <c r="F5627" s="101" t="s">
        <v>119</v>
      </c>
      <c r="G5627" s="101" t="s">
        <v>5848</v>
      </c>
    </row>
    <row r="5628" spans="1:7">
      <c r="A5628" s="100">
        <v>5627</v>
      </c>
      <c r="B5628" s="101" t="s">
        <v>10148</v>
      </c>
      <c r="C5628" s="101" t="s">
        <v>10149</v>
      </c>
      <c r="D5628" s="101" t="s">
        <v>117</v>
      </c>
      <c r="E5628" s="101" t="s">
        <v>3337</v>
      </c>
      <c r="F5628" s="101" t="s">
        <v>119</v>
      </c>
      <c r="G5628" s="101" t="s">
        <v>10956</v>
      </c>
    </row>
    <row r="5629" spans="1:7">
      <c r="A5629" s="100">
        <v>5628</v>
      </c>
      <c r="B5629" s="101" t="s">
        <v>4932</v>
      </c>
      <c r="C5629" s="101" t="s">
        <v>13613</v>
      </c>
      <c r="D5629" s="101" t="s">
        <v>139</v>
      </c>
      <c r="E5629" s="101" t="s">
        <v>227</v>
      </c>
      <c r="F5629" s="101" t="s">
        <v>119</v>
      </c>
      <c r="G5629" s="101" t="s">
        <v>5848</v>
      </c>
    </row>
    <row r="5630" spans="1:7">
      <c r="A5630" s="100">
        <v>5629</v>
      </c>
      <c r="B5630" s="101" t="s">
        <v>4933</v>
      </c>
      <c r="C5630" s="101" t="s">
        <v>13614</v>
      </c>
      <c r="D5630" s="101" t="s">
        <v>139</v>
      </c>
      <c r="E5630" s="101" t="s">
        <v>227</v>
      </c>
      <c r="F5630" s="101" t="s">
        <v>119</v>
      </c>
      <c r="G5630" s="101" t="s">
        <v>5848</v>
      </c>
    </row>
    <row r="5631" spans="1:7">
      <c r="A5631" s="100">
        <v>5630</v>
      </c>
      <c r="B5631" s="101" t="s">
        <v>13615</v>
      </c>
      <c r="C5631" s="101" t="s">
        <v>13616</v>
      </c>
      <c r="D5631" s="101" t="s">
        <v>117</v>
      </c>
      <c r="E5631" s="101" t="s">
        <v>2355</v>
      </c>
      <c r="F5631" s="101" t="s">
        <v>119</v>
      </c>
      <c r="G5631" s="101" t="s">
        <v>10956</v>
      </c>
    </row>
    <row r="5632" spans="1:7">
      <c r="A5632" s="100">
        <v>5631</v>
      </c>
      <c r="B5632" s="101" t="s">
        <v>4934</v>
      </c>
      <c r="C5632" s="101" t="s">
        <v>4935</v>
      </c>
      <c r="D5632" s="101" t="s">
        <v>122</v>
      </c>
      <c r="E5632" s="101" t="s">
        <v>350</v>
      </c>
      <c r="F5632" s="101" t="s">
        <v>341</v>
      </c>
      <c r="G5632" s="101" t="s">
        <v>5848</v>
      </c>
    </row>
    <row r="5633" spans="1:7">
      <c r="A5633" s="100">
        <v>5632</v>
      </c>
      <c r="B5633" s="101" t="s">
        <v>10150</v>
      </c>
      <c r="C5633" s="101" t="s">
        <v>10151</v>
      </c>
      <c r="D5633" s="101" t="s">
        <v>165</v>
      </c>
      <c r="E5633" s="101" t="s">
        <v>417</v>
      </c>
      <c r="F5633" s="101" t="s">
        <v>119</v>
      </c>
      <c r="G5633" s="101" t="s">
        <v>10956</v>
      </c>
    </row>
    <row r="5634" spans="1:7">
      <c r="A5634" s="100">
        <v>5633</v>
      </c>
      <c r="B5634" s="101" t="s">
        <v>13617</v>
      </c>
      <c r="C5634" s="101" t="s">
        <v>13618</v>
      </c>
      <c r="D5634" s="101" t="s">
        <v>139</v>
      </c>
      <c r="E5634" s="101" t="s">
        <v>227</v>
      </c>
      <c r="F5634" s="101" t="s">
        <v>119</v>
      </c>
      <c r="G5634" s="101" t="s">
        <v>10956</v>
      </c>
    </row>
    <row r="5635" spans="1:7">
      <c r="A5635" s="100">
        <v>5634</v>
      </c>
      <c r="B5635" s="101" t="s">
        <v>4936</v>
      </c>
      <c r="C5635" s="101" t="s">
        <v>4937</v>
      </c>
      <c r="D5635" s="101" t="s">
        <v>151</v>
      </c>
      <c r="E5635" s="101" t="s">
        <v>152</v>
      </c>
      <c r="F5635" s="101" t="s">
        <v>119</v>
      </c>
      <c r="G5635" s="101" t="s">
        <v>5848</v>
      </c>
    </row>
    <row r="5636" spans="1:7">
      <c r="A5636" s="100">
        <v>5635</v>
      </c>
      <c r="B5636" s="101" t="s">
        <v>10152</v>
      </c>
      <c r="C5636" s="101" t="s">
        <v>10153</v>
      </c>
      <c r="D5636" s="101" t="s">
        <v>139</v>
      </c>
      <c r="E5636" s="101" t="s">
        <v>996</v>
      </c>
      <c r="F5636" s="101" t="s">
        <v>119</v>
      </c>
      <c r="G5636" s="101" t="s">
        <v>10956</v>
      </c>
    </row>
    <row r="5637" spans="1:7">
      <c r="A5637" s="100">
        <v>5636</v>
      </c>
      <c r="B5637" s="101" t="s">
        <v>10154</v>
      </c>
      <c r="C5637" s="101" t="s">
        <v>13619</v>
      </c>
      <c r="D5637" s="101" t="s">
        <v>143</v>
      </c>
      <c r="E5637" s="101" t="s">
        <v>746</v>
      </c>
      <c r="F5637" s="101" t="s">
        <v>119</v>
      </c>
      <c r="G5637" s="101" t="s">
        <v>10956</v>
      </c>
    </row>
    <row r="5638" spans="1:7">
      <c r="A5638" s="100">
        <v>5637</v>
      </c>
      <c r="B5638" s="101" t="s">
        <v>10155</v>
      </c>
      <c r="C5638" s="101" t="s">
        <v>10156</v>
      </c>
      <c r="D5638" s="101" t="s">
        <v>165</v>
      </c>
      <c r="E5638" s="101" t="s">
        <v>5870</v>
      </c>
      <c r="F5638" s="101" t="s">
        <v>119</v>
      </c>
      <c r="G5638" s="101" t="s">
        <v>10956</v>
      </c>
    </row>
    <row r="5639" spans="1:7">
      <c r="A5639" s="100">
        <v>5638</v>
      </c>
      <c r="B5639" s="101" t="s">
        <v>4938</v>
      </c>
      <c r="C5639" s="101" t="s">
        <v>4939</v>
      </c>
      <c r="D5639" s="101" t="s">
        <v>234</v>
      </c>
      <c r="E5639" s="101" t="s">
        <v>280</v>
      </c>
      <c r="F5639" s="101" t="s">
        <v>119</v>
      </c>
      <c r="G5639" s="101" t="s">
        <v>5848</v>
      </c>
    </row>
    <row r="5640" spans="1:7">
      <c r="A5640" s="100">
        <v>5639</v>
      </c>
      <c r="B5640" s="101" t="s">
        <v>4940</v>
      </c>
      <c r="C5640" s="101" t="s">
        <v>4941</v>
      </c>
      <c r="D5640" s="101" t="s">
        <v>151</v>
      </c>
      <c r="E5640" s="101" t="s">
        <v>371</v>
      </c>
      <c r="F5640" s="101" t="s">
        <v>119</v>
      </c>
      <c r="G5640" s="101" t="s">
        <v>5848</v>
      </c>
    </row>
    <row r="5641" spans="1:7">
      <c r="A5641" s="100">
        <v>5640</v>
      </c>
      <c r="B5641" s="101" t="s">
        <v>10157</v>
      </c>
      <c r="C5641" s="101" t="s">
        <v>10158</v>
      </c>
      <c r="D5641" s="101" t="s">
        <v>165</v>
      </c>
      <c r="E5641" s="101" t="s">
        <v>4344</v>
      </c>
      <c r="F5641" s="101" t="s">
        <v>119</v>
      </c>
      <c r="G5641" s="101" t="s">
        <v>10956</v>
      </c>
    </row>
    <row r="5642" spans="1:7">
      <c r="A5642" s="100">
        <v>5641</v>
      </c>
      <c r="B5642" s="101" t="s">
        <v>4942</v>
      </c>
      <c r="C5642" s="101" t="s">
        <v>13620</v>
      </c>
      <c r="D5642" s="101" t="s">
        <v>139</v>
      </c>
      <c r="E5642" s="101" t="s">
        <v>227</v>
      </c>
      <c r="F5642" s="101" t="s">
        <v>119</v>
      </c>
      <c r="G5642" s="101" t="s">
        <v>5848</v>
      </c>
    </row>
    <row r="5643" spans="1:7">
      <c r="A5643" s="100">
        <v>5642</v>
      </c>
      <c r="B5643" s="101" t="s">
        <v>10159</v>
      </c>
      <c r="C5643" s="101" t="s">
        <v>10160</v>
      </c>
      <c r="D5643" s="101" t="s">
        <v>117</v>
      </c>
      <c r="E5643" s="101" t="s">
        <v>499</v>
      </c>
      <c r="F5643" s="101" t="s">
        <v>119</v>
      </c>
      <c r="G5643" s="101" t="s">
        <v>10956</v>
      </c>
    </row>
    <row r="5644" spans="1:7">
      <c r="A5644" s="100">
        <v>5643</v>
      </c>
      <c r="B5644" s="101" t="s">
        <v>4943</v>
      </c>
      <c r="C5644" s="101" t="s">
        <v>4944</v>
      </c>
      <c r="D5644" s="101" t="s">
        <v>126</v>
      </c>
      <c r="E5644" s="101" t="s">
        <v>305</v>
      </c>
      <c r="F5644" s="101" t="s">
        <v>119</v>
      </c>
      <c r="G5644" s="101" t="s">
        <v>5848</v>
      </c>
    </row>
    <row r="5645" spans="1:7">
      <c r="A5645" s="100">
        <v>5644</v>
      </c>
      <c r="B5645" s="101" t="s">
        <v>13621</v>
      </c>
      <c r="C5645" s="101" t="s">
        <v>13622</v>
      </c>
      <c r="D5645" s="101" t="s">
        <v>139</v>
      </c>
      <c r="E5645" s="101" t="s">
        <v>227</v>
      </c>
      <c r="F5645" s="101" t="s">
        <v>119</v>
      </c>
      <c r="G5645" s="101" t="s">
        <v>5848</v>
      </c>
    </row>
    <row r="5646" spans="1:7">
      <c r="A5646" s="100">
        <v>5645</v>
      </c>
      <c r="B5646" s="101" t="s">
        <v>4945</v>
      </c>
      <c r="C5646" s="101" t="s">
        <v>13623</v>
      </c>
      <c r="D5646" s="101" t="s">
        <v>139</v>
      </c>
      <c r="E5646" s="101" t="s">
        <v>273</v>
      </c>
      <c r="F5646" s="101" t="s">
        <v>119</v>
      </c>
      <c r="G5646" s="101" t="s">
        <v>5848</v>
      </c>
    </row>
    <row r="5647" spans="1:7">
      <c r="A5647" s="100">
        <v>5646</v>
      </c>
      <c r="B5647" s="101" t="s">
        <v>4946</v>
      </c>
      <c r="C5647" s="101" t="s">
        <v>4947</v>
      </c>
      <c r="D5647" s="101" t="s">
        <v>117</v>
      </c>
      <c r="E5647" s="101" t="s">
        <v>205</v>
      </c>
      <c r="F5647" s="101" t="s">
        <v>119</v>
      </c>
      <c r="G5647" s="101" t="s">
        <v>5848</v>
      </c>
    </row>
    <row r="5648" spans="1:7">
      <c r="A5648" s="100">
        <v>5647</v>
      </c>
      <c r="B5648" s="101" t="s">
        <v>4948</v>
      </c>
      <c r="C5648" s="101" t="s">
        <v>4949</v>
      </c>
      <c r="D5648" s="101" t="s">
        <v>165</v>
      </c>
      <c r="E5648" s="101" t="s">
        <v>353</v>
      </c>
      <c r="F5648" s="101" t="s">
        <v>119</v>
      </c>
      <c r="G5648" s="101" t="s">
        <v>5848</v>
      </c>
    </row>
    <row r="5649" spans="1:7">
      <c r="A5649" s="100">
        <v>5648</v>
      </c>
      <c r="B5649" s="101" t="s">
        <v>10161</v>
      </c>
      <c r="C5649" s="101" t="s">
        <v>10162</v>
      </c>
      <c r="D5649" s="101" t="s">
        <v>139</v>
      </c>
      <c r="E5649" s="101" t="s">
        <v>826</v>
      </c>
      <c r="F5649" s="101" t="s">
        <v>119</v>
      </c>
      <c r="G5649" s="101" t="s">
        <v>10956</v>
      </c>
    </row>
    <row r="5650" spans="1:7">
      <c r="A5650" s="100">
        <v>5649</v>
      </c>
      <c r="B5650" s="101" t="s">
        <v>13624</v>
      </c>
      <c r="C5650" s="101" t="s">
        <v>13625</v>
      </c>
      <c r="D5650" s="101" t="s">
        <v>151</v>
      </c>
      <c r="E5650" s="101" t="s">
        <v>511</v>
      </c>
      <c r="F5650" s="101" t="s">
        <v>119</v>
      </c>
      <c r="G5650" s="101" t="s">
        <v>5848</v>
      </c>
    </row>
    <row r="5651" spans="1:7">
      <c r="A5651" s="100">
        <v>5650</v>
      </c>
      <c r="B5651" s="101" t="s">
        <v>4950</v>
      </c>
      <c r="C5651" s="101" t="s">
        <v>4951</v>
      </c>
      <c r="D5651" s="101" t="s">
        <v>143</v>
      </c>
      <c r="E5651" s="101" t="s">
        <v>659</v>
      </c>
      <c r="F5651" s="101" t="s">
        <v>119</v>
      </c>
      <c r="G5651" s="101" t="s">
        <v>5848</v>
      </c>
    </row>
    <row r="5652" spans="1:7">
      <c r="A5652" s="100">
        <v>5651</v>
      </c>
      <c r="B5652" s="101" t="s">
        <v>11700</v>
      </c>
      <c r="C5652" s="101" t="s">
        <v>11701</v>
      </c>
      <c r="D5652" s="101" t="s">
        <v>139</v>
      </c>
      <c r="E5652" s="101" t="s">
        <v>1020</v>
      </c>
      <c r="F5652" s="101" t="s">
        <v>119</v>
      </c>
      <c r="G5652" s="101" t="s">
        <v>11834</v>
      </c>
    </row>
    <row r="5653" spans="1:7">
      <c r="A5653" s="100">
        <v>5652</v>
      </c>
      <c r="B5653" s="101" t="s">
        <v>10163</v>
      </c>
      <c r="C5653" s="101" t="s">
        <v>10164</v>
      </c>
      <c r="D5653" s="101" t="s">
        <v>139</v>
      </c>
      <c r="E5653" s="101" t="s">
        <v>1020</v>
      </c>
      <c r="F5653" s="101" t="s">
        <v>119</v>
      </c>
      <c r="G5653" s="101" t="s">
        <v>10956</v>
      </c>
    </row>
    <row r="5654" spans="1:7">
      <c r="A5654" s="100">
        <v>5653</v>
      </c>
      <c r="B5654" s="101" t="s">
        <v>4952</v>
      </c>
      <c r="C5654" s="101" t="s">
        <v>13626</v>
      </c>
      <c r="D5654" s="101" t="s">
        <v>139</v>
      </c>
      <c r="E5654" s="101" t="s">
        <v>227</v>
      </c>
      <c r="F5654" s="101" t="s">
        <v>119</v>
      </c>
      <c r="G5654" s="101" t="s">
        <v>5848</v>
      </c>
    </row>
    <row r="5655" spans="1:7">
      <c r="A5655" s="100">
        <v>5654</v>
      </c>
      <c r="B5655" s="101" t="s">
        <v>4953</v>
      </c>
      <c r="C5655" s="101" t="s">
        <v>4954</v>
      </c>
      <c r="D5655" s="101" t="s">
        <v>126</v>
      </c>
      <c r="E5655" s="101" t="s">
        <v>245</v>
      </c>
      <c r="F5655" s="101" t="s">
        <v>119</v>
      </c>
      <c r="G5655" s="101" t="s">
        <v>5848</v>
      </c>
    </row>
    <row r="5656" spans="1:7">
      <c r="A5656" s="100">
        <v>5655</v>
      </c>
      <c r="B5656" s="101" t="s">
        <v>4955</v>
      </c>
      <c r="C5656" s="101" t="s">
        <v>4956</v>
      </c>
      <c r="D5656" s="101" t="s">
        <v>122</v>
      </c>
      <c r="E5656" s="101" t="s">
        <v>833</v>
      </c>
      <c r="F5656" s="101" t="s">
        <v>520</v>
      </c>
      <c r="G5656" s="101" t="s">
        <v>5848</v>
      </c>
    </row>
    <row r="5657" spans="1:7">
      <c r="A5657" s="100">
        <v>5656</v>
      </c>
      <c r="B5657" s="101" t="s">
        <v>11702</v>
      </c>
      <c r="C5657" s="101" t="s">
        <v>11703</v>
      </c>
      <c r="D5657" s="101" t="s">
        <v>122</v>
      </c>
      <c r="E5657" s="101" t="s">
        <v>135</v>
      </c>
      <c r="F5657" s="101" t="s">
        <v>544</v>
      </c>
      <c r="G5657" s="101" t="s">
        <v>11834</v>
      </c>
    </row>
    <row r="5658" spans="1:7">
      <c r="A5658" s="100">
        <v>5657</v>
      </c>
      <c r="B5658" s="101" t="s">
        <v>13627</v>
      </c>
      <c r="C5658" s="101" t="s">
        <v>13628</v>
      </c>
      <c r="D5658" s="101" t="s">
        <v>117</v>
      </c>
      <c r="E5658" s="101" t="s">
        <v>1341</v>
      </c>
      <c r="F5658" s="101" t="s">
        <v>119</v>
      </c>
      <c r="G5658" s="101" t="s">
        <v>10956</v>
      </c>
    </row>
    <row r="5659" spans="1:7">
      <c r="A5659" s="100">
        <v>5658</v>
      </c>
      <c r="B5659" s="101" t="s">
        <v>4957</v>
      </c>
      <c r="C5659" s="101" t="s">
        <v>13629</v>
      </c>
      <c r="D5659" s="101" t="s">
        <v>139</v>
      </c>
      <c r="E5659" s="101" t="s">
        <v>227</v>
      </c>
      <c r="F5659" s="101" t="s">
        <v>119</v>
      </c>
      <c r="G5659" s="101" t="s">
        <v>5848</v>
      </c>
    </row>
    <row r="5660" spans="1:7">
      <c r="A5660" s="100">
        <v>5659</v>
      </c>
      <c r="B5660" s="101" t="s">
        <v>4958</v>
      </c>
      <c r="C5660" s="101" t="s">
        <v>4959</v>
      </c>
      <c r="D5660" s="101" t="s">
        <v>126</v>
      </c>
      <c r="E5660" s="101" t="s">
        <v>298</v>
      </c>
      <c r="F5660" s="101" t="s">
        <v>119</v>
      </c>
      <c r="G5660" s="101" t="s">
        <v>5848</v>
      </c>
    </row>
    <row r="5661" spans="1:7">
      <c r="A5661" s="100">
        <v>5660</v>
      </c>
      <c r="B5661" s="101" t="s">
        <v>10165</v>
      </c>
      <c r="C5661" s="101" t="s">
        <v>10166</v>
      </c>
      <c r="D5661" s="101" t="s">
        <v>122</v>
      </c>
      <c r="E5661" s="101" t="s">
        <v>1044</v>
      </c>
      <c r="F5661" s="101" t="s">
        <v>136</v>
      </c>
      <c r="G5661" s="101" t="s">
        <v>10956</v>
      </c>
    </row>
    <row r="5662" spans="1:7">
      <c r="A5662" s="100">
        <v>5661</v>
      </c>
      <c r="B5662" s="101" t="s">
        <v>10167</v>
      </c>
      <c r="C5662" s="101" t="s">
        <v>10168</v>
      </c>
      <c r="D5662" s="101" t="s">
        <v>165</v>
      </c>
      <c r="E5662" s="101" t="s">
        <v>417</v>
      </c>
      <c r="F5662" s="101" t="s">
        <v>188</v>
      </c>
      <c r="G5662" s="101" t="s">
        <v>10956</v>
      </c>
    </row>
    <row r="5663" spans="1:7">
      <c r="A5663" s="100">
        <v>5662</v>
      </c>
      <c r="B5663" s="101" t="s">
        <v>4960</v>
      </c>
      <c r="C5663" s="101" t="s">
        <v>4961</v>
      </c>
      <c r="D5663" s="101" t="s">
        <v>139</v>
      </c>
      <c r="E5663" s="101" t="s">
        <v>381</v>
      </c>
      <c r="F5663" s="101" t="s">
        <v>119</v>
      </c>
      <c r="G5663" s="101" t="s">
        <v>5848</v>
      </c>
    </row>
    <row r="5664" spans="1:7">
      <c r="A5664" s="100">
        <v>5663</v>
      </c>
      <c r="B5664" s="101" t="s">
        <v>4962</v>
      </c>
      <c r="C5664" s="101" t="s">
        <v>4963</v>
      </c>
      <c r="D5664" s="101" t="s">
        <v>126</v>
      </c>
      <c r="E5664" s="101" t="s">
        <v>358</v>
      </c>
      <c r="F5664" s="101" t="s">
        <v>4964</v>
      </c>
      <c r="G5664" s="101" t="s">
        <v>5848</v>
      </c>
    </row>
    <row r="5665" spans="1:7">
      <c r="A5665" s="100">
        <v>5664</v>
      </c>
      <c r="B5665" s="101" t="s">
        <v>11704</v>
      </c>
      <c r="C5665" s="101" t="s">
        <v>11705</v>
      </c>
      <c r="D5665" s="101" t="s">
        <v>165</v>
      </c>
      <c r="E5665" s="101" t="s">
        <v>1381</v>
      </c>
      <c r="F5665" s="101" t="s">
        <v>119</v>
      </c>
      <c r="G5665" s="101" t="s">
        <v>11834</v>
      </c>
    </row>
    <row r="5666" spans="1:7">
      <c r="A5666" s="100">
        <v>5665</v>
      </c>
      <c r="B5666" s="101" t="s">
        <v>10169</v>
      </c>
      <c r="C5666" s="101" t="s">
        <v>10170</v>
      </c>
      <c r="D5666" s="101" t="s">
        <v>117</v>
      </c>
      <c r="E5666" s="101" t="s">
        <v>523</v>
      </c>
      <c r="F5666" s="101" t="s">
        <v>119</v>
      </c>
      <c r="G5666" s="101" t="s">
        <v>10956</v>
      </c>
    </row>
    <row r="5667" spans="1:7">
      <c r="A5667" s="100">
        <v>5666</v>
      </c>
      <c r="B5667" s="101" t="s">
        <v>13630</v>
      </c>
      <c r="C5667" s="101" t="s">
        <v>13631</v>
      </c>
      <c r="D5667" s="101" t="s">
        <v>151</v>
      </c>
      <c r="E5667" s="101" t="s">
        <v>2497</v>
      </c>
      <c r="F5667" s="101" t="s">
        <v>238</v>
      </c>
      <c r="G5667" s="101" t="s">
        <v>5848</v>
      </c>
    </row>
    <row r="5668" spans="1:7">
      <c r="A5668" s="100">
        <v>5667</v>
      </c>
      <c r="B5668" s="101" t="s">
        <v>10171</v>
      </c>
      <c r="C5668" s="101" t="s">
        <v>10172</v>
      </c>
      <c r="D5668" s="101" t="s">
        <v>126</v>
      </c>
      <c r="E5668" s="101" t="s">
        <v>4012</v>
      </c>
      <c r="F5668" s="101" t="s">
        <v>119</v>
      </c>
      <c r="G5668" s="101" t="s">
        <v>10956</v>
      </c>
    </row>
    <row r="5669" spans="1:7">
      <c r="A5669" s="100">
        <v>5668</v>
      </c>
      <c r="B5669" s="101" t="s">
        <v>10173</v>
      </c>
      <c r="C5669" s="101" t="s">
        <v>10174</v>
      </c>
      <c r="D5669" s="101" t="s">
        <v>126</v>
      </c>
      <c r="E5669" s="101" t="s">
        <v>1823</v>
      </c>
      <c r="F5669" s="101" t="s">
        <v>119</v>
      </c>
      <c r="G5669" s="101" t="s">
        <v>10956</v>
      </c>
    </row>
    <row r="5670" spans="1:7">
      <c r="A5670" s="100">
        <v>5669</v>
      </c>
      <c r="B5670" s="101" t="s">
        <v>10175</v>
      </c>
      <c r="C5670" s="101" t="s">
        <v>10176</v>
      </c>
      <c r="D5670" s="101" t="s">
        <v>139</v>
      </c>
      <c r="E5670" s="101" t="s">
        <v>1020</v>
      </c>
      <c r="F5670" s="101" t="s">
        <v>119</v>
      </c>
      <c r="G5670" s="101" t="s">
        <v>10956</v>
      </c>
    </row>
    <row r="5671" spans="1:7">
      <c r="A5671" s="100">
        <v>5670</v>
      </c>
      <c r="B5671" s="101" t="s">
        <v>10177</v>
      </c>
      <c r="C5671" s="101" t="s">
        <v>10178</v>
      </c>
      <c r="D5671" s="101" t="s">
        <v>139</v>
      </c>
      <c r="E5671" s="101" t="s">
        <v>1020</v>
      </c>
      <c r="F5671" s="101" t="s">
        <v>119</v>
      </c>
      <c r="G5671" s="101" t="s">
        <v>10956</v>
      </c>
    </row>
    <row r="5672" spans="1:7">
      <c r="A5672" s="100">
        <v>5671</v>
      </c>
      <c r="B5672" s="101" t="s">
        <v>4965</v>
      </c>
      <c r="C5672" s="101" t="s">
        <v>4966</v>
      </c>
      <c r="D5672" s="101" t="s">
        <v>139</v>
      </c>
      <c r="E5672" s="101" t="s">
        <v>156</v>
      </c>
      <c r="F5672" s="101" t="s">
        <v>119</v>
      </c>
      <c r="G5672" s="101" t="s">
        <v>5848</v>
      </c>
    </row>
    <row r="5673" spans="1:7">
      <c r="A5673" s="100">
        <v>5672</v>
      </c>
      <c r="B5673" s="101" t="s">
        <v>4967</v>
      </c>
      <c r="C5673" s="101" t="s">
        <v>4968</v>
      </c>
      <c r="D5673" s="101" t="s">
        <v>139</v>
      </c>
      <c r="E5673" s="101" t="s">
        <v>316</v>
      </c>
      <c r="F5673" s="101" t="s">
        <v>624</v>
      </c>
      <c r="G5673" s="101" t="s">
        <v>5848</v>
      </c>
    </row>
    <row r="5674" spans="1:7">
      <c r="A5674" s="100">
        <v>5673</v>
      </c>
      <c r="B5674" s="101" t="s">
        <v>4969</v>
      </c>
      <c r="C5674" s="101" t="s">
        <v>4970</v>
      </c>
      <c r="D5674" s="101" t="s">
        <v>165</v>
      </c>
      <c r="E5674" s="101" t="s">
        <v>1285</v>
      </c>
      <c r="F5674" s="101" t="s">
        <v>119</v>
      </c>
      <c r="G5674" s="101" t="s">
        <v>5848</v>
      </c>
    </row>
    <row r="5675" spans="1:7">
      <c r="A5675" s="100">
        <v>5674</v>
      </c>
      <c r="B5675" s="101" t="s">
        <v>10179</v>
      </c>
      <c r="C5675" s="101" t="s">
        <v>10180</v>
      </c>
      <c r="D5675" s="101" t="s">
        <v>117</v>
      </c>
      <c r="E5675" s="101" t="s">
        <v>1181</v>
      </c>
      <c r="F5675" s="101" t="s">
        <v>119</v>
      </c>
      <c r="G5675" s="101" t="s">
        <v>10956</v>
      </c>
    </row>
    <row r="5676" spans="1:7">
      <c r="A5676" s="100">
        <v>5675</v>
      </c>
      <c r="B5676" s="101" t="s">
        <v>10181</v>
      </c>
      <c r="C5676" s="101" t="s">
        <v>10182</v>
      </c>
      <c r="D5676" s="101" t="s">
        <v>126</v>
      </c>
      <c r="E5676" s="101" t="s">
        <v>1260</v>
      </c>
      <c r="F5676" s="101" t="s">
        <v>119</v>
      </c>
      <c r="G5676" s="101" t="s">
        <v>10956</v>
      </c>
    </row>
    <row r="5677" spans="1:7">
      <c r="A5677" s="100">
        <v>5676</v>
      </c>
      <c r="B5677" s="101" t="s">
        <v>10183</v>
      </c>
      <c r="C5677" s="101" t="s">
        <v>10184</v>
      </c>
      <c r="D5677" s="101" t="s">
        <v>139</v>
      </c>
      <c r="E5677" s="101" t="s">
        <v>622</v>
      </c>
      <c r="F5677" s="101" t="s">
        <v>119</v>
      </c>
      <c r="G5677" s="101" t="s">
        <v>10956</v>
      </c>
    </row>
    <row r="5678" spans="1:7">
      <c r="A5678" s="100">
        <v>5677</v>
      </c>
      <c r="B5678" s="101" t="s">
        <v>10185</v>
      </c>
      <c r="C5678" s="101" t="s">
        <v>10186</v>
      </c>
      <c r="D5678" s="101" t="s">
        <v>165</v>
      </c>
      <c r="E5678" s="101" t="s">
        <v>417</v>
      </c>
      <c r="F5678" s="101" t="s">
        <v>119</v>
      </c>
      <c r="G5678" s="101" t="s">
        <v>10956</v>
      </c>
    </row>
    <row r="5679" spans="1:7">
      <c r="A5679" s="100">
        <v>5678</v>
      </c>
      <c r="B5679" s="101" t="s">
        <v>10187</v>
      </c>
      <c r="C5679" s="101" t="s">
        <v>10188</v>
      </c>
      <c r="D5679" s="101" t="s">
        <v>139</v>
      </c>
      <c r="E5679" s="101" t="s">
        <v>181</v>
      </c>
      <c r="F5679" s="101" t="s">
        <v>119</v>
      </c>
      <c r="G5679" s="101" t="s">
        <v>10956</v>
      </c>
    </row>
    <row r="5680" spans="1:7">
      <c r="A5680" s="100">
        <v>5679</v>
      </c>
      <c r="B5680" s="101" t="s">
        <v>88</v>
      </c>
      <c r="C5680" s="101" t="s">
        <v>4971</v>
      </c>
      <c r="D5680" s="101" t="s">
        <v>139</v>
      </c>
      <c r="E5680" s="101" t="s">
        <v>592</v>
      </c>
      <c r="F5680" s="101" t="s">
        <v>119</v>
      </c>
      <c r="G5680" s="101" t="s">
        <v>5848</v>
      </c>
    </row>
    <row r="5681" spans="1:7">
      <c r="A5681" s="100">
        <v>5680</v>
      </c>
      <c r="B5681" s="101" t="s">
        <v>13632</v>
      </c>
      <c r="C5681" s="101" t="s">
        <v>13633</v>
      </c>
      <c r="D5681" s="101" t="s">
        <v>139</v>
      </c>
      <c r="E5681" s="101" t="s">
        <v>227</v>
      </c>
      <c r="F5681" s="101" t="s">
        <v>119</v>
      </c>
      <c r="G5681" s="101" t="s">
        <v>5848</v>
      </c>
    </row>
    <row r="5682" spans="1:7">
      <c r="A5682" s="100">
        <v>5681</v>
      </c>
      <c r="B5682" s="101" t="s">
        <v>4972</v>
      </c>
      <c r="C5682" s="101" t="s">
        <v>4973</v>
      </c>
      <c r="D5682" s="101" t="s">
        <v>165</v>
      </c>
      <c r="E5682" s="101" t="s">
        <v>1285</v>
      </c>
      <c r="F5682" s="101" t="s">
        <v>119</v>
      </c>
      <c r="G5682" s="101" t="s">
        <v>5848</v>
      </c>
    </row>
    <row r="5683" spans="1:7">
      <c r="A5683" s="100">
        <v>5682</v>
      </c>
      <c r="B5683" s="101" t="s">
        <v>10189</v>
      </c>
      <c r="C5683" s="101" t="s">
        <v>10190</v>
      </c>
      <c r="D5683" s="101" t="s">
        <v>151</v>
      </c>
      <c r="E5683" s="101" t="s">
        <v>706</v>
      </c>
      <c r="F5683" s="101" t="s">
        <v>136</v>
      </c>
      <c r="G5683" s="101" t="s">
        <v>10956</v>
      </c>
    </row>
    <row r="5684" spans="1:7">
      <c r="A5684" s="100">
        <v>5683</v>
      </c>
      <c r="B5684" s="101" t="s">
        <v>4974</v>
      </c>
      <c r="C5684" s="101" t="s">
        <v>4975</v>
      </c>
      <c r="D5684" s="101" t="s">
        <v>139</v>
      </c>
      <c r="E5684" s="101" t="s">
        <v>1020</v>
      </c>
      <c r="F5684" s="101" t="s">
        <v>119</v>
      </c>
      <c r="G5684" s="101" t="s">
        <v>5848</v>
      </c>
    </row>
    <row r="5685" spans="1:7">
      <c r="A5685" s="100">
        <v>5684</v>
      </c>
      <c r="B5685" s="101" t="s">
        <v>10191</v>
      </c>
      <c r="C5685" s="101" t="s">
        <v>10192</v>
      </c>
      <c r="D5685" s="101" t="s">
        <v>122</v>
      </c>
      <c r="E5685" s="101" t="s">
        <v>347</v>
      </c>
      <c r="F5685" s="101" t="s">
        <v>119</v>
      </c>
      <c r="G5685" s="101" t="s">
        <v>10956</v>
      </c>
    </row>
    <row r="5686" spans="1:7">
      <c r="A5686" s="100">
        <v>5685</v>
      </c>
      <c r="B5686" s="101" t="s">
        <v>10193</v>
      </c>
      <c r="C5686" s="101" t="s">
        <v>10194</v>
      </c>
      <c r="D5686" s="101" t="s">
        <v>151</v>
      </c>
      <c r="E5686" s="101" t="s">
        <v>571</v>
      </c>
      <c r="F5686" s="101" t="s">
        <v>119</v>
      </c>
      <c r="G5686" s="101" t="s">
        <v>10956</v>
      </c>
    </row>
    <row r="5687" spans="1:7">
      <c r="A5687" s="100">
        <v>5686</v>
      </c>
      <c r="B5687" s="101" t="s">
        <v>4976</v>
      </c>
      <c r="C5687" s="101" t="s">
        <v>4977</v>
      </c>
      <c r="D5687" s="101" t="s">
        <v>117</v>
      </c>
      <c r="E5687" s="101" t="s">
        <v>214</v>
      </c>
      <c r="F5687" s="101" t="s">
        <v>145</v>
      </c>
      <c r="G5687" s="101" t="s">
        <v>5848</v>
      </c>
    </row>
    <row r="5688" spans="1:7">
      <c r="A5688" s="100">
        <v>5687</v>
      </c>
      <c r="B5688" s="101" t="s">
        <v>10195</v>
      </c>
      <c r="C5688" s="101" t="s">
        <v>10196</v>
      </c>
      <c r="D5688" s="101" t="s">
        <v>126</v>
      </c>
      <c r="E5688" s="101" t="s">
        <v>516</v>
      </c>
      <c r="F5688" s="101" t="s">
        <v>119</v>
      </c>
      <c r="G5688" s="101" t="s">
        <v>10956</v>
      </c>
    </row>
    <row r="5689" spans="1:7">
      <c r="A5689" s="100">
        <v>5688</v>
      </c>
      <c r="B5689" s="101" t="s">
        <v>4978</v>
      </c>
      <c r="C5689" s="101" t="s">
        <v>4979</v>
      </c>
      <c r="D5689" s="101" t="s">
        <v>126</v>
      </c>
      <c r="E5689" s="101" t="s">
        <v>197</v>
      </c>
      <c r="F5689" s="101" t="s">
        <v>136</v>
      </c>
      <c r="G5689" s="101" t="s">
        <v>5848</v>
      </c>
    </row>
    <row r="5690" spans="1:7">
      <c r="A5690" s="100">
        <v>5689</v>
      </c>
      <c r="B5690" s="101" t="s">
        <v>13634</v>
      </c>
      <c r="C5690" s="101" t="s">
        <v>13635</v>
      </c>
      <c r="D5690" s="101" t="s">
        <v>139</v>
      </c>
      <c r="E5690" s="101" t="s">
        <v>1020</v>
      </c>
      <c r="F5690" s="101" t="s">
        <v>119</v>
      </c>
      <c r="G5690" s="101" t="s">
        <v>10956</v>
      </c>
    </row>
    <row r="5691" spans="1:7">
      <c r="A5691" s="100">
        <v>5690</v>
      </c>
      <c r="B5691" s="101" t="s">
        <v>13636</v>
      </c>
      <c r="C5691" s="101" t="s">
        <v>13637</v>
      </c>
      <c r="D5691" s="101" t="s">
        <v>126</v>
      </c>
      <c r="E5691" s="101" t="s">
        <v>358</v>
      </c>
      <c r="F5691" s="101" t="s">
        <v>14014</v>
      </c>
      <c r="G5691" s="101" t="s">
        <v>5848</v>
      </c>
    </row>
    <row r="5692" spans="1:7">
      <c r="A5692" s="100">
        <v>5691</v>
      </c>
      <c r="B5692" s="101" t="s">
        <v>10197</v>
      </c>
      <c r="C5692" s="101" t="s">
        <v>10198</v>
      </c>
      <c r="D5692" s="101" t="s">
        <v>126</v>
      </c>
      <c r="E5692" s="101" t="s">
        <v>1260</v>
      </c>
      <c r="F5692" s="101" t="s">
        <v>10199</v>
      </c>
      <c r="G5692" s="101" t="s">
        <v>10956</v>
      </c>
    </row>
    <row r="5693" spans="1:7">
      <c r="A5693" s="100">
        <v>5692</v>
      </c>
      <c r="B5693" s="101" t="s">
        <v>4980</v>
      </c>
      <c r="C5693" s="101" t="s">
        <v>4981</v>
      </c>
      <c r="D5693" s="101" t="s">
        <v>122</v>
      </c>
      <c r="E5693" s="101" t="s">
        <v>135</v>
      </c>
      <c r="F5693" s="101" t="s">
        <v>4982</v>
      </c>
      <c r="G5693" s="101" t="s">
        <v>5848</v>
      </c>
    </row>
    <row r="5694" spans="1:7">
      <c r="A5694" s="100">
        <v>5693</v>
      </c>
      <c r="B5694" s="101" t="s">
        <v>10200</v>
      </c>
      <c r="C5694" s="101" t="s">
        <v>10201</v>
      </c>
      <c r="D5694" s="101" t="s">
        <v>126</v>
      </c>
      <c r="E5694" s="101" t="s">
        <v>1260</v>
      </c>
      <c r="F5694" s="101" t="s">
        <v>119</v>
      </c>
      <c r="G5694" s="101" t="s">
        <v>10956</v>
      </c>
    </row>
    <row r="5695" spans="1:7">
      <c r="A5695" s="100">
        <v>5694</v>
      </c>
      <c r="B5695" s="101" t="s">
        <v>4983</v>
      </c>
      <c r="C5695" s="101" t="s">
        <v>4984</v>
      </c>
      <c r="D5695" s="101" t="s">
        <v>117</v>
      </c>
      <c r="E5695" s="101" t="s">
        <v>448</v>
      </c>
      <c r="F5695" s="101" t="s">
        <v>188</v>
      </c>
      <c r="G5695" s="101" t="s">
        <v>5848</v>
      </c>
    </row>
    <row r="5696" spans="1:7">
      <c r="A5696" s="100">
        <v>5695</v>
      </c>
      <c r="B5696" s="101" t="s">
        <v>13638</v>
      </c>
      <c r="C5696" s="101" t="s">
        <v>13639</v>
      </c>
      <c r="D5696" s="101" t="s">
        <v>139</v>
      </c>
      <c r="E5696" s="101" t="s">
        <v>227</v>
      </c>
      <c r="F5696" s="101" t="s">
        <v>119</v>
      </c>
      <c r="G5696" s="101" t="s">
        <v>5848</v>
      </c>
    </row>
    <row r="5697" spans="1:7">
      <c r="A5697" s="100">
        <v>5696</v>
      </c>
      <c r="B5697" s="101" t="s">
        <v>13640</v>
      </c>
      <c r="C5697" s="101" t="s">
        <v>13641</v>
      </c>
      <c r="D5697" s="101" t="s">
        <v>139</v>
      </c>
      <c r="E5697" s="101" t="s">
        <v>227</v>
      </c>
      <c r="F5697" s="101" t="s">
        <v>119</v>
      </c>
      <c r="G5697" s="101" t="s">
        <v>5848</v>
      </c>
    </row>
    <row r="5698" spans="1:7">
      <c r="A5698" s="100">
        <v>5697</v>
      </c>
      <c r="B5698" s="101" t="s">
        <v>4985</v>
      </c>
      <c r="C5698" s="101" t="s">
        <v>13642</v>
      </c>
      <c r="D5698" s="101" t="s">
        <v>122</v>
      </c>
      <c r="E5698" s="101" t="s">
        <v>436</v>
      </c>
      <c r="F5698" s="101" t="s">
        <v>119</v>
      </c>
      <c r="G5698" s="101" t="s">
        <v>5848</v>
      </c>
    </row>
    <row r="5699" spans="1:7">
      <c r="A5699" s="100">
        <v>5698</v>
      </c>
      <c r="B5699" s="101" t="s">
        <v>10202</v>
      </c>
      <c r="C5699" s="101" t="s">
        <v>10203</v>
      </c>
      <c r="D5699" s="101" t="s">
        <v>126</v>
      </c>
      <c r="E5699" s="101" t="s">
        <v>836</v>
      </c>
      <c r="F5699" s="101" t="s">
        <v>119</v>
      </c>
      <c r="G5699" s="101" t="s">
        <v>10956</v>
      </c>
    </row>
    <row r="5700" spans="1:7">
      <c r="A5700" s="100">
        <v>5699</v>
      </c>
      <c r="B5700" s="101" t="s">
        <v>10204</v>
      </c>
      <c r="C5700" s="101" t="s">
        <v>10205</v>
      </c>
      <c r="D5700" s="101" t="s">
        <v>165</v>
      </c>
      <c r="E5700" s="101" t="s">
        <v>1285</v>
      </c>
      <c r="F5700" s="101" t="s">
        <v>119</v>
      </c>
      <c r="G5700" s="101" t="s">
        <v>10956</v>
      </c>
    </row>
    <row r="5701" spans="1:7">
      <c r="A5701" s="100">
        <v>5700</v>
      </c>
      <c r="B5701" s="101" t="s">
        <v>13643</v>
      </c>
      <c r="C5701" s="101" t="s">
        <v>13644</v>
      </c>
      <c r="D5701" s="101" t="s">
        <v>117</v>
      </c>
      <c r="E5701" s="101" t="s">
        <v>3337</v>
      </c>
      <c r="F5701" s="101" t="s">
        <v>119</v>
      </c>
      <c r="G5701" s="101" t="s">
        <v>5848</v>
      </c>
    </row>
    <row r="5702" spans="1:7">
      <c r="A5702" s="100">
        <v>5701</v>
      </c>
      <c r="B5702" s="101" t="s">
        <v>10206</v>
      </c>
      <c r="C5702" s="101" t="s">
        <v>10207</v>
      </c>
      <c r="D5702" s="101" t="s">
        <v>143</v>
      </c>
      <c r="E5702" s="101" t="s">
        <v>1684</v>
      </c>
      <c r="F5702" s="101" t="s">
        <v>119</v>
      </c>
      <c r="G5702" s="101" t="s">
        <v>10956</v>
      </c>
    </row>
    <row r="5703" spans="1:7">
      <c r="A5703" s="100">
        <v>5702</v>
      </c>
      <c r="B5703" s="101" t="s">
        <v>10208</v>
      </c>
      <c r="C5703" s="101" t="s">
        <v>10209</v>
      </c>
      <c r="D5703" s="101" t="s">
        <v>117</v>
      </c>
      <c r="E5703" s="101" t="s">
        <v>6722</v>
      </c>
      <c r="F5703" s="101" t="s">
        <v>119</v>
      </c>
      <c r="G5703" s="101" t="s">
        <v>10956</v>
      </c>
    </row>
    <row r="5704" spans="1:7">
      <c r="A5704" s="100">
        <v>5703</v>
      </c>
      <c r="B5704" s="101" t="s">
        <v>10210</v>
      </c>
      <c r="C5704" s="101" t="s">
        <v>10211</v>
      </c>
      <c r="D5704" s="101" t="s">
        <v>117</v>
      </c>
      <c r="E5704" s="101" t="s">
        <v>118</v>
      </c>
      <c r="F5704" s="101" t="s">
        <v>119</v>
      </c>
      <c r="G5704" s="101" t="s">
        <v>10956</v>
      </c>
    </row>
    <row r="5705" spans="1:7">
      <c r="A5705" s="100">
        <v>5704</v>
      </c>
      <c r="B5705" s="101" t="s">
        <v>10212</v>
      </c>
      <c r="C5705" s="101" t="s">
        <v>10213</v>
      </c>
      <c r="D5705" s="101" t="s">
        <v>139</v>
      </c>
      <c r="E5705" s="101" t="s">
        <v>564</v>
      </c>
      <c r="F5705" s="101" t="s">
        <v>119</v>
      </c>
      <c r="G5705" s="101" t="s">
        <v>10956</v>
      </c>
    </row>
    <row r="5706" spans="1:7">
      <c r="A5706" s="100">
        <v>5705</v>
      </c>
      <c r="B5706" s="101" t="s">
        <v>10214</v>
      </c>
      <c r="C5706" s="101" t="s">
        <v>10215</v>
      </c>
      <c r="D5706" s="101" t="s">
        <v>151</v>
      </c>
      <c r="E5706" s="101" t="s">
        <v>371</v>
      </c>
      <c r="F5706" s="101" t="s">
        <v>119</v>
      </c>
      <c r="G5706" s="101" t="s">
        <v>10956</v>
      </c>
    </row>
    <row r="5707" spans="1:7">
      <c r="A5707" s="100">
        <v>5706</v>
      </c>
      <c r="B5707" s="101" t="s">
        <v>10216</v>
      </c>
      <c r="C5707" s="101" t="s">
        <v>10217</v>
      </c>
      <c r="D5707" s="101" t="s">
        <v>126</v>
      </c>
      <c r="E5707" s="101" t="s">
        <v>761</v>
      </c>
      <c r="F5707" s="101" t="s">
        <v>119</v>
      </c>
      <c r="G5707" s="101" t="s">
        <v>10956</v>
      </c>
    </row>
    <row r="5708" spans="1:7">
      <c r="A5708" s="100">
        <v>5707</v>
      </c>
      <c r="B5708" s="101" t="s">
        <v>11706</v>
      </c>
      <c r="C5708" s="101" t="s">
        <v>11707</v>
      </c>
      <c r="D5708" s="101" t="s">
        <v>151</v>
      </c>
      <c r="E5708" s="101" t="s">
        <v>2192</v>
      </c>
      <c r="F5708" s="101" t="s">
        <v>119</v>
      </c>
      <c r="G5708" s="101" t="s">
        <v>11834</v>
      </c>
    </row>
    <row r="5709" spans="1:7">
      <c r="A5709" s="100">
        <v>5708</v>
      </c>
      <c r="B5709" s="101" t="s">
        <v>10218</v>
      </c>
      <c r="C5709" s="101" t="s">
        <v>10219</v>
      </c>
      <c r="D5709" s="101" t="s">
        <v>139</v>
      </c>
      <c r="E5709" s="101" t="s">
        <v>258</v>
      </c>
      <c r="F5709" s="101" t="s">
        <v>119</v>
      </c>
      <c r="G5709" s="101" t="s">
        <v>10956</v>
      </c>
    </row>
    <row r="5710" spans="1:7">
      <c r="A5710" s="100">
        <v>5709</v>
      </c>
      <c r="B5710" s="101" t="s">
        <v>4986</v>
      </c>
      <c r="C5710" s="101" t="s">
        <v>4987</v>
      </c>
      <c r="D5710" s="101" t="s">
        <v>139</v>
      </c>
      <c r="E5710" s="101" t="s">
        <v>1020</v>
      </c>
      <c r="F5710" s="101" t="s">
        <v>119</v>
      </c>
      <c r="G5710" s="101" t="s">
        <v>5848</v>
      </c>
    </row>
    <row r="5711" spans="1:7">
      <c r="A5711" s="100">
        <v>5710</v>
      </c>
      <c r="B5711" s="101" t="s">
        <v>4988</v>
      </c>
      <c r="C5711" s="101" t="s">
        <v>4989</v>
      </c>
      <c r="D5711" s="101" t="s">
        <v>139</v>
      </c>
      <c r="E5711" s="101" t="s">
        <v>182</v>
      </c>
      <c r="F5711" s="101" t="s">
        <v>119</v>
      </c>
      <c r="G5711" s="101" t="s">
        <v>5848</v>
      </c>
    </row>
    <row r="5712" spans="1:7">
      <c r="A5712" s="100">
        <v>5711</v>
      </c>
      <c r="B5712" s="101" t="s">
        <v>4990</v>
      </c>
      <c r="C5712" s="101" t="s">
        <v>4991</v>
      </c>
      <c r="D5712" s="101" t="s">
        <v>117</v>
      </c>
      <c r="E5712" s="101" t="s">
        <v>1277</v>
      </c>
      <c r="F5712" s="101" t="s">
        <v>188</v>
      </c>
      <c r="G5712" s="101" t="s">
        <v>5848</v>
      </c>
    </row>
    <row r="5713" spans="1:7">
      <c r="A5713" s="100">
        <v>5712</v>
      </c>
      <c r="B5713" s="101" t="s">
        <v>13645</v>
      </c>
      <c r="C5713" s="101" t="s">
        <v>13646</v>
      </c>
      <c r="D5713" s="101" t="s">
        <v>139</v>
      </c>
      <c r="E5713" s="101" t="s">
        <v>162</v>
      </c>
      <c r="F5713" s="101" t="s">
        <v>119</v>
      </c>
      <c r="G5713" s="101" t="s">
        <v>5848</v>
      </c>
    </row>
    <row r="5714" spans="1:7">
      <c r="A5714" s="100">
        <v>5713</v>
      </c>
      <c r="B5714" s="101" t="s">
        <v>10221</v>
      </c>
      <c r="C5714" s="101" t="s">
        <v>13647</v>
      </c>
      <c r="D5714" s="101" t="s">
        <v>117</v>
      </c>
      <c r="E5714" s="101" t="s">
        <v>1181</v>
      </c>
      <c r="F5714" s="101" t="s">
        <v>201</v>
      </c>
      <c r="G5714" s="101" t="s">
        <v>10956</v>
      </c>
    </row>
    <row r="5715" spans="1:7">
      <c r="A5715" s="100">
        <v>5714</v>
      </c>
      <c r="B5715" s="101" t="s">
        <v>10222</v>
      </c>
      <c r="C5715" s="101" t="s">
        <v>10223</v>
      </c>
      <c r="D5715" s="101" t="s">
        <v>165</v>
      </c>
      <c r="E5715" s="101" t="s">
        <v>1285</v>
      </c>
      <c r="F5715" s="101" t="s">
        <v>119</v>
      </c>
      <c r="G5715" s="101" t="s">
        <v>10956</v>
      </c>
    </row>
    <row r="5716" spans="1:7">
      <c r="A5716" s="100">
        <v>5715</v>
      </c>
      <c r="B5716" s="101" t="s">
        <v>4992</v>
      </c>
      <c r="C5716" s="101" t="s">
        <v>4993</v>
      </c>
      <c r="D5716" s="101" t="s">
        <v>151</v>
      </c>
      <c r="E5716" s="101" t="s">
        <v>680</v>
      </c>
      <c r="F5716" s="101" t="s">
        <v>119</v>
      </c>
      <c r="G5716" s="101" t="s">
        <v>5848</v>
      </c>
    </row>
    <row r="5717" spans="1:7">
      <c r="A5717" s="100">
        <v>5716</v>
      </c>
      <c r="B5717" s="101" t="s">
        <v>4994</v>
      </c>
      <c r="C5717" s="101" t="s">
        <v>4995</v>
      </c>
      <c r="D5717" s="101" t="s">
        <v>122</v>
      </c>
      <c r="E5717" s="101" t="s">
        <v>436</v>
      </c>
      <c r="F5717" s="101" t="s">
        <v>136</v>
      </c>
      <c r="G5717" s="101" t="s">
        <v>5848</v>
      </c>
    </row>
    <row r="5718" spans="1:7">
      <c r="A5718" s="100">
        <v>5717</v>
      </c>
      <c r="B5718" s="101" t="s">
        <v>4996</v>
      </c>
      <c r="C5718" s="101" t="s">
        <v>13648</v>
      </c>
      <c r="D5718" s="101" t="s">
        <v>139</v>
      </c>
      <c r="E5718" s="101" t="s">
        <v>227</v>
      </c>
      <c r="F5718" s="101" t="s">
        <v>119</v>
      </c>
      <c r="G5718" s="101" t="s">
        <v>5848</v>
      </c>
    </row>
    <row r="5719" spans="1:7">
      <c r="A5719" s="100">
        <v>5718</v>
      </c>
      <c r="B5719" s="101" t="s">
        <v>10224</v>
      </c>
      <c r="C5719" s="101" t="s">
        <v>10225</v>
      </c>
      <c r="D5719" s="101" t="s">
        <v>139</v>
      </c>
      <c r="E5719" s="101" t="s">
        <v>1020</v>
      </c>
      <c r="F5719" s="101" t="s">
        <v>119</v>
      </c>
      <c r="G5719" s="101" t="s">
        <v>10956</v>
      </c>
    </row>
    <row r="5720" spans="1:7">
      <c r="A5720" s="100">
        <v>5719</v>
      </c>
      <c r="B5720" s="101" t="s">
        <v>11708</v>
      </c>
      <c r="C5720" s="101" t="s">
        <v>11709</v>
      </c>
      <c r="D5720" s="101" t="s">
        <v>122</v>
      </c>
      <c r="E5720" s="101" t="s">
        <v>363</v>
      </c>
      <c r="F5720" s="101" t="s">
        <v>119</v>
      </c>
      <c r="G5720" s="101" t="s">
        <v>11834</v>
      </c>
    </row>
    <row r="5721" spans="1:7">
      <c r="A5721" s="100">
        <v>5720</v>
      </c>
      <c r="B5721" s="101" t="s">
        <v>4997</v>
      </c>
      <c r="C5721" s="101" t="s">
        <v>4998</v>
      </c>
      <c r="D5721" s="101" t="s">
        <v>234</v>
      </c>
      <c r="E5721" s="101" t="s">
        <v>280</v>
      </c>
      <c r="F5721" s="101" t="s">
        <v>119</v>
      </c>
      <c r="G5721" s="101" t="s">
        <v>5848</v>
      </c>
    </row>
    <row r="5722" spans="1:7">
      <c r="A5722" s="100">
        <v>5721</v>
      </c>
      <c r="B5722" s="101" t="s">
        <v>4999</v>
      </c>
      <c r="C5722" s="101" t="s">
        <v>5000</v>
      </c>
      <c r="D5722" s="101" t="s">
        <v>139</v>
      </c>
      <c r="E5722" s="101" t="s">
        <v>178</v>
      </c>
      <c r="F5722" s="101" t="s">
        <v>119</v>
      </c>
      <c r="G5722" s="101" t="s">
        <v>5848</v>
      </c>
    </row>
    <row r="5723" spans="1:7">
      <c r="A5723" s="100">
        <v>5722</v>
      </c>
      <c r="B5723" s="101" t="s">
        <v>10226</v>
      </c>
      <c r="C5723" s="101" t="s">
        <v>10227</v>
      </c>
      <c r="D5723" s="101" t="s">
        <v>151</v>
      </c>
      <c r="E5723" s="101" t="s">
        <v>208</v>
      </c>
      <c r="F5723" s="101" t="s">
        <v>119</v>
      </c>
      <c r="G5723" s="101" t="s">
        <v>10956</v>
      </c>
    </row>
    <row r="5724" spans="1:7">
      <c r="A5724" s="100">
        <v>5723</v>
      </c>
      <c r="B5724" s="101" t="s">
        <v>5001</v>
      </c>
      <c r="C5724" s="101" t="s">
        <v>5002</v>
      </c>
      <c r="D5724" s="101" t="s">
        <v>122</v>
      </c>
      <c r="E5724" s="101" t="s">
        <v>363</v>
      </c>
      <c r="F5724" s="101" t="s">
        <v>119</v>
      </c>
      <c r="G5724" s="101" t="s">
        <v>5848</v>
      </c>
    </row>
    <row r="5725" spans="1:7">
      <c r="A5725" s="100">
        <v>5724</v>
      </c>
      <c r="B5725" s="101" t="s">
        <v>10228</v>
      </c>
      <c r="C5725" s="101" t="s">
        <v>10229</v>
      </c>
      <c r="D5725" s="101" t="s">
        <v>165</v>
      </c>
      <c r="E5725" s="101" t="s">
        <v>353</v>
      </c>
      <c r="F5725" s="101" t="s">
        <v>119</v>
      </c>
      <c r="G5725" s="101" t="s">
        <v>10956</v>
      </c>
    </row>
    <row r="5726" spans="1:7">
      <c r="A5726" s="100">
        <v>5725</v>
      </c>
      <c r="B5726" s="101" t="s">
        <v>5003</v>
      </c>
      <c r="C5726" s="101" t="s">
        <v>5004</v>
      </c>
      <c r="D5726" s="101" t="s">
        <v>151</v>
      </c>
      <c r="E5726" s="101" t="s">
        <v>371</v>
      </c>
      <c r="F5726" s="101" t="s">
        <v>119</v>
      </c>
      <c r="G5726" s="101" t="s">
        <v>5848</v>
      </c>
    </row>
    <row r="5727" spans="1:7">
      <c r="A5727" s="100">
        <v>5726</v>
      </c>
      <c r="B5727" s="101" t="s">
        <v>10230</v>
      </c>
      <c r="C5727" s="101" t="s">
        <v>10231</v>
      </c>
      <c r="D5727" s="101" t="s">
        <v>165</v>
      </c>
      <c r="E5727" s="101" t="s">
        <v>285</v>
      </c>
      <c r="F5727" s="101" t="s">
        <v>119</v>
      </c>
      <c r="G5727" s="101" t="s">
        <v>10956</v>
      </c>
    </row>
    <row r="5728" spans="1:7">
      <c r="A5728" s="100">
        <v>5727</v>
      </c>
      <c r="B5728" s="101" t="s">
        <v>10232</v>
      </c>
      <c r="C5728" s="101" t="s">
        <v>10233</v>
      </c>
      <c r="D5728" s="101" t="s">
        <v>139</v>
      </c>
      <c r="E5728" s="101" t="s">
        <v>943</v>
      </c>
      <c r="F5728" s="101" t="s">
        <v>119</v>
      </c>
      <c r="G5728" s="101" t="s">
        <v>10956</v>
      </c>
    </row>
    <row r="5729" spans="1:7">
      <c r="A5729" s="100">
        <v>5728</v>
      </c>
      <c r="B5729" s="101" t="s">
        <v>10234</v>
      </c>
      <c r="C5729" s="101" t="s">
        <v>10235</v>
      </c>
      <c r="D5729" s="101" t="s">
        <v>117</v>
      </c>
      <c r="E5729" s="101" t="s">
        <v>2057</v>
      </c>
      <c r="F5729" s="101" t="s">
        <v>119</v>
      </c>
      <c r="G5729" s="101" t="s">
        <v>10956</v>
      </c>
    </row>
    <row r="5730" spans="1:7">
      <c r="A5730" s="100">
        <v>5729</v>
      </c>
      <c r="B5730" s="101" t="s">
        <v>5005</v>
      </c>
      <c r="C5730" s="101" t="s">
        <v>5006</v>
      </c>
      <c r="D5730" s="101" t="s">
        <v>139</v>
      </c>
      <c r="E5730" s="101" t="s">
        <v>156</v>
      </c>
      <c r="F5730" s="101" t="s">
        <v>119</v>
      </c>
      <c r="G5730" s="101" t="s">
        <v>5848</v>
      </c>
    </row>
    <row r="5731" spans="1:7">
      <c r="A5731" s="100">
        <v>5730</v>
      </c>
      <c r="B5731" s="101" t="s">
        <v>10236</v>
      </c>
      <c r="C5731" s="101" t="s">
        <v>10237</v>
      </c>
      <c r="D5731" s="101" t="s">
        <v>165</v>
      </c>
      <c r="E5731" s="101" t="s">
        <v>1285</v>
      </c>
      <c r="F5731" s="101" t="s">
        <v>119</v>
      </c>
      <c r="G5731" s="101" t="s">
        <v>10956</v>
      </c>
    </row>
    <row r="5732" spans="1:7">
      <c r="A5732" s="100">
        <v>5731</v>
      </c>
      <c r="B5732" s="101" t="s">
        <v>10238</v>
      </c>
      <c r="C5732" s="101" t="s">
        <v>10239</v>
      </c>
      <c r="D5732" s="101" t="s">
        <v>117</v>
      </c>
      <c r="E5732" s="101" t="s">
        <v>639</v>
      </c>
      <c r="F5732" s="101" t="s">
        <v>119</v>
      </c>
      <c r="G5732" s="101" t="s">
        <v>10956</v>
      </c>
    </row>
    <row r="5733" spans="1:7">
      <c r="A5733" s="100">
        <v>5732</v>
      </c>
      <c r="B5733" s="101" t="s">
        <v>10240</v>
      </c>
      <c r="C5733" s="101" t="s">
        <v>10241</v>
      </c>
      <c r="D5733" s="101" t="s">
        <v>139</v>
      </c>
      <c r="E5733" s="101" t="s">
        <v>1020</v>
      </c>
      <c r="F5733" s="101" t="s">
        <v>119</v>
      </c>
      <c r="G5733" s="101" t="s">
        <v>10956</v>
      </c>
    </row>
    <row r="5734" spans="1:7">
      <c r="A5734" s="100">
        <v>5733</v>
      </c>
      <c r="B5734" s="101" t="s">
        <v>10242</v>
      </c>
      <c r="C5734" s="101" t="s">
        <v>10243</v>
      </c>
      <c r="D5734" s="101" t="s">
        <v>126</v>
      </c>
      <c r="E5734" s="101" t="s">
        <v>880</v>
      </c>
      <c r="F5734" s="101" t="s">
        <v>119</v>
      </c>
      <c r="G5734" s="101" t="s">
        <v>10956</v>
      </c>
    </row>
    <row r="5735" spans="1:7">
      <c r="A5735" s="100">
        <v>5734</v>
      </c>
      <c r="B5735" s="101" t="s">
        <v>10244</v>
      </c>
      <c r="C5735" s="101" t="s">
        <v>13649</v>
      </c>
      <c r="D5735" s="101" t="s">
        <v>122</v>
      </c>
      <c r="E5735" s="101" t="s">
        <v>347</v>
      </c>
      <c r="F5735" s="101" t="s">
        <v>188</v>
      </c>
      <c r="G5735" s="101" t="s">
        <v>10956</v>
      </c>
    </row>
    <row r="5736" spans="1:7">
      <c r="A5736" s="100">
        <v>5735</v>
      </c>
      <c r="B5736" s="101" t="s">
        <v>11710</v>
      </c>
      <c r="C5736" s="101" t="s">
        <v>11711</v>
      </c>
      <c r="D5736" s="101" t="s">
        <v>165</v>
      </c>
      <c r="E5736" s="101" t="s">
        <v>417</v>
      </c>
      <c r="F5736" s="101" t="s">
        <v>188</v>
      </c>
      <c r="G5736" s="101" t="s">
        <v>10956</v>
      </c>
    </row>
    <row r="5737" spans="1:7">
      <c r="A5737" s="100">
        <v>5736</v>
      </c>
      <c r="B5737" s="101" t="s">
        <v>10245</v>
      </c>
      <c r="C5737" s="101" t="s">
        <v>10246</v>
      </c>
      <c r="D5737" s="101" t="s">
        <v>139</v>
      </c>
      <c r="E5737" s="101" t="s">
        <v>622</v>
      </c>
      <c r="F5737" s="101" t="s">
        <v>119</v>
      </c>
      <c r="G5737" s="101" t="s">
        <v>10956</v>
      </c>
    </row>
    <row r="5738" spans="1:7">
      <c r="A5738" s="100">
        <v>5737</v>
      </c>
      <c r="B5738" s="101" t="s">
        <v>10247</v>
      </c>
      <c r="C5738" s="101" t="s">
        <v>10248</v>
      </c>
      <c r="D5738" s="101" t="s">
        <v>139</v>
      </c>
      <c r="E5738" s="101" t="s">
        <v>211</v>
      </c>
      <c r="F5738" s="101" t="s">
        <v>119</v>
      </c>
      <c r="G5738" s="101" t="s">
        <v>10956</v>
      </c>
    </row>
    <row r="5739" spans="1:7">
      <c r="A5739" s="100">
        <v>5738</v>
      </c>
      <c r="B5739" s="101" t="s">
        <v>5007</v>
      </c>
      <c r="C5739" s="101" t="s">
        <v>5008</v>
      </c>
      <c r="D5739" s="101" t="s">
        <v>122</v>
      </c>
      <c r="E5739" s="101" t="s">
        <v>1044</v>
      </c>
      <c r="F5739" s="101" t="s">
        <v>136</v>
      </c>
      <c r="G5739" s="101" t="s">
        <v>5848</v>
      </c>
    </row>
    <row r="5740" spans="1:7">
      <c r="A5740" s="100">
        <v>5739</v>
      </c>
      <c r="B5740" s="101" t="s">
        <v>13650</v>
      </c>
      <c r="C5740" s="101" t="s">
        <v>13651</v>
      </c>
      <c r="D5740" s="101" t="s">
        <v>126</v>
      </c>
      <c r="E5740" s="101" t="s">
        <v>1102</v>
      </c>
      <c r="F5740" s="101" t="s">
        <v>188</v>
      </c>
      <c r="G5740" s="101" t="s">
        <v>5848</v>
      </c>
    </row>
    <row r="5741" spans="1:7">
      <c r="A5741" s="100">
        <v>5740</v>
      </c>
      <c r="B5741" s="101" t="s">
        <v>10249</v>
      </c>
      <c r="C5741" s="101" t="s">
        <v>10250</v>
      </c>
      <c r="D5741" s="101" t="s">
        <v>165</v>
      </c>
      <c r="E5741" s="101" t="s">
        <v>417</v>
      </c>
      <c r="F5741" s="101" t="s">
        <v>119</v>
      </c>
      <c r="G5741" s="101" t="s">
        <v>10956</v>
      </c>
    </row>
    <row r="5742" spans="1:7">
      <c r="A5742" s="100">
        <v>5741</v>
      </c>
      <c r="B5742" s="101" t="s">
        <v>5009</v>
      </c>
      <c r="C5742" s="101" t="s">
        <v>5010</v>
      </c>
      <c r="D5742" s="101" t="s">
        <v>117</v>
      </c>
      <c r="E5742" s="101" t="s">
        <v>398</v>
      </c>
      <c r="F5742" s="101" t="s">
        <v>119</v>
      </c>
      <c r="G5742" s="101" t="s">
        <v>5848</v>
      </c>
    </row>
    <row r="5743" spans="1:7">
      <c r="A5743" s="100">
        <v>5742</v>
      </c>
      <c r="B5743" s="101" t="s">
        <v>11712</v>
      </c>
      <c r="C5743" s="101" t="s">
        <v>11713</v>
      </c>
      <c r="D5743" s="101" t="s">
        <v>143</v>
      </c>
      <c r="E5743" s="101" t="s">
        <v>144</v>
      </c>
      <c r="F5743" s="101" t="s">
        <v>119</v>
      </c>
      <c r="G5743" s="101" t="s">
        <v>11834</v>
      </c>
    </row>
    <row r="5744" spans="1:7">
      <c r="A5744" s="100">
        <v>5743</v>
      </c>
      <c r="B5744" s="101" t="s">
        <v>5011</v>
      </c>
      <c r="C5744" s="101" t="s">
        <v>5012</v>
      </c>
      <c r="D5744" s="101" t="s">
        <v>126</v>
      </c>
      <c r="E5744" s="101" t="s">
        <v>880</v>
      </c>
      <c r="F5744" s="101" t="s">
        <v>119</v>
      </c>
      <c r="G5744" s="101" t="s">
        <v>5848</v>
      </c>
    </row>
    <row r="5745" spans="1:7">
      <c r="A5745" s="100">
        <v>5744</v>
      </c>
      <c r="B5745" s="101" t="s">
        <v>10251</v>
      </c>
      <c r="C5745" s="101" t="s">
        <v>10252</v>
      </c>
      <c r="D5745" s="101" t="s">
        <v>126</v>
      </c>
      <c r="E5745" s="101" t="s">
        <v>159</v>
      </c>
      <c r="F5745" s="101" t="s">
        <v>119</v>
      </c>
      <c r="G5745" s="101" t="s">
        <v>10956</v>
      </c>
    </row>
    <row r="5746" spans="1:7">
      <c r="A5746" s="100">
        <v>5745</v>
      </c>
      <c r="B5746" s="101" t="s">
        <v>5013</v>
      </c>
      <c r="C5746" s="101" t="s">
        <v>5014</v>
      </c>
      <c r="D5746" s="101" t="s">
        <v>122</v>
      </c>
      <c r="E5746" s="101" t="s">
        <v>191</v>
      </c>
      <c r="F5746" s="101" t="s">
        <v>119</v>
      </c>
      <c r="G5746" s="101" t="s">
        <v>5848</v>
      </c>
    </row>
    <row r="5747" spans="1:7">
      <c r="A5747" s="100">
        <v>5746</v>
      </c>
      <c r="B5747" s="101" t="s">
        <v>13652</v>
      </c>
      <c r="C5747" s="101" t="s">
        <v>13653</v>
      </c>
      <c r="D5747" s="101" t="s">
        <v>151</v>
      </c>
      <c r="E5747" s="101" t="s">
        <v>2192</v>
      </c>
      <c r="F5747" s="101" t="s">
        <v>119</v>
      </c>
      <c r="G5747" s="101" t="s">
        <v>5848</v>
      </c>
    </row>
    <row r="5748" spans="1:7">
      <c r="A5748" s="100">
        <v>5747</v>
      </c>
      <c r="B5748" s="101" t="s">
        <v>11714</v>
      </c>
      <c r="C5748" s="101" t="s">
        <v>11715</v>
      </c>
      <c r="D5748" s="101" t="s">
        <v>139</v>
      </c>
      <c r="E5748" s="101" t="s">
        <v>227</v>
      </c>
      <c r="F5748" s="101" t="s">
        <v>119</v>
      </c>
      <c r="G5748" s="101" t="s">
        <v>11834</v>
      </c>
    </row>
    <row r="5749" spans="1:7">
      <c r="A5749" s="100">
        <v>5748</v>
      </c>
      <c r="B5749" s="101" t="s">
        <v>10253</v>
      </c>
      <c r="C5749" s="101" t="s">
        <v>13654</v>
      </c>
      <c r="D5749" s="101" t="s">
        <v>143</v>
      </c>
      <c r="E5749" s="101" t="s">
        <v>327</v>
      </c>
      <c r="F5749" s="101" t="s">
        <v>119</v>
      </c>
      <c r="G5749" s="101" t="s">
        <v>10956</v>
      </c>
    </row>
    <row r="5750" spans="1:7">
      <c r="A5750" s="100">
        <v>5749</v>
      </c>
      <c r="B5750" s="101" t="s">
        <v>5015</v>
      </c>
      <c r="C5750" s="101" t="s">
        <v>5016</v>
      </c>
      <c r="D5750" s="101" t="s">
        <v>117</v>
      </c>
      <c r="E5750" s="101" t="s">
        <v>1277</v>
      </c>
      <c r="F5750" s="101" t="s">
        <v>119</v>
      </c>
      <c r="G5750" s="101" t="s">
        <v>5848</v>
      </c>
    </row>
    <row r="5751" spans="1:7">
      <c r="A5751" s="100">
        <v>5750</v>
      </c>
      <c r="B5751" s="101" t="s">
        <v>10254</v>
      </c>
      <c r="C5751" s="101" t="s">
        <v>10255</v>
      </c>
      <c r="D5751" s="101" t="s">
        <v>117</v>
      </c>
      <c r="E5751" s="101" t="s">
        <v>367</v>
      </c>
      <c r="F5751" s="101" t="s">
        <v>136</v>
      </c>
      <c r="G5751" s="101" t="s">
        <v>10956</v>
      </c>
    </row>
    <row r="5752" spans="1:7">
      <c r="A5752" s="100">
        <v>5751</v>
      </c>
      <c r="B5752" s="101" t="s">
        <v>5017</v>
      </c>
      <c r="C5752" s="101" t="s">
        <v>13655</v>
      </c>
      <c r="D5752" s="101" t="s">
        <v>143</v>
      </c>
      <c r="E5752" s="101" t="s">
        <v>1138</v>
      </c>
      <c r="F5752" s="101" t="s">
        <v>119</v>
      </c>
      <c r="G5752" s="101" t="s">
        <v>5848</v>
      </c>
    </row>
    <row r="5753" spans="1:7">
      <c r="A5753" s="100">
        <v>5752</v>
      </c>
      <c r="B5753" s="101" t="s">
        <v>10256</v>
      </c>
      <c r="C5753" s="101" t="s">
        <v>10257</v>
      </c>
      <c r="D5753" s="101" t="s">
        <v>117</v>
      </c>
      <c r="E5753" s="101" t="s">
        <v>2057</v>
      </c>
      <c r="F5753" s="101" t="s">
        <v>119</v>
      </c>
      <c r="G5753" s="101" t="s">
        <v>10956</v>
      </c>
    </row>
    <row r="5754" spans="1:7">
      <c r="A5754" s="100">
        <v>5753</v>
      </c>
      <c r="B5754" s="101" t="s">
        <v>5018</v>
      </c>
      <c r="C5754" s="101" t="s">
        <v>5019</v>
      </c>
      <c r="D5754" s="101" t="s">
        <v>151</v>
      </c>
      <c r="E5754" s="101" t="s">
        <v>456</v>
      </c>
      <c r="F5754" s="101" t="s">
        <v>119</v>
      </c>
      <c r="G5754" s="101" t="s">
        <v>5848</v>
      </c>
    </row>
    <row r="5755" spans="1:7">
      <c r="A5755" s="100">
        <v>5754</v>
      </c>
      <c r="B5755" s="101" t="s">
        <v>5020</v>
      </c>
      <c r="C5755" s="101" t="s">
        <v>5021</v>
      </c>
      <c r="D5755" s="101" t="s">
        <v>122</v>
      </c>
      <c r="E5755" s="101" t="s">
        <v>436</v>
      </c>
      <c r="F5755" s="101" t="s">
        <v>119</v>
      </c>
      <c r="G5755" s="101" t="s">
        <v>5848</v>
      </c>
    </row>
    <row r="5756" spans="1:7">
      <c r="A5756" s="100">
        <v>5755</v>
      </c>
      <c r="B5756" s="101" t="s">
        <v>5022</v>
      </c>
      <c r="C5756" s="101" t="s">
        <v>5023</v>
      </c>
      <c r="D5756" s="101" t="s">
        <v>139</v>
      </c>
      <c r="E5756" s="101" t="s">
        <v>311</v>
      </c>
      <c r="F5756" s="101" t="s">
        <v>119</v>
      </c>
      <c r="G5756" s="101" t="s">
        <v>5848</v>
      </c>
    </row>
    <row r="5757" spans="1:7">
      <c r="A5757" s="100">
        <v>5756</v>
      </c>
      <c r="B5757" s="101" t="s">
        <v>5024</v>
      </c>
      <c r="C5757" s="101" t="s">
        <v>13656</v>
      </c>
      <c r="D5757" s="101" t="s">
        <v>234</v>
      </c>
      <c r="E5757" s="101" t="s">
        <v>280</v>
      </c>
      <c r="F5757" s="101" t="s">
        <v>119</v>
      </c>
      <c r="G5757" s="101" t="s">
        <v>5848</v>
      </c>
    </row>
    <row r="5758" spans="1:7">
      <c r="A5758" s="100">
        <v>5757</v>
      </c>
      <c r="B5758" s="101" t="s">
        <v>5025</v>
      </c>
      <c r="C5758" s="101" t="s">
        <v>5026</v>
      </c>
      <c r="D5758" s="101" t="s">
        <v>126</v>
      </c>
      <c r="E5758" s="101" t="s">
        <v>880</v>
      </c>
      <c r="F5758" s="101" t="s">
        <v>119</v>
      </c>
      <c r="G5758" s="101" t="s">
        <v>5848</v>
      </c>
    </row>
    <row r="5759" spans="1:7">
      <c r="A5759" s="100">
        <v>5758</v>
      </c>
      <c r="B5759" s="101" t="s">
        <v>5027</v>
      </c>
      <c r="C5759" s="101" t="s">
        <v>5028</v>
      </c>
      <c r="D5759" s="101" t="s">
        <v>139</v>
      </c>
      <c r="E5759" s="101" t="s">
        <v>439</v>
      </c>
      <c r="F5759" s="101" t="s">
        <v>119</v>
      </c>
      <c r="G5759" s="101" t="s">
        <v>5848</v>
      </c>
    </row>
    <row r="5760" spans="1:7">
      <c r="A5760" s="100">
        <v>5759</v>
      </c>
      <c r="B5760" s="101" t="s">
        <v>10258</v>
      </c>
      <c r="C5760" s="101" t="s">
        <v>10259</v>
      </c>
      <c r="D5760" s="101" t="s">
        <v>117</v>
      </c>
      <c r="E5760" s="101" t="s">
        <v>1277</v>
      </c>
      <c r="F5760" s="101" t="s">
        <v>119</v>
      </c>
      <c r="G5760" s="101" t="s">
        <v>10956</v>
      </c>
    </row>
    <row r="5761" spans="1:7">
      <c r="A5761" s="100">
        <v>5760</v>
      </c>
      <c r="B5761" s="101" t="s">
        <v>5029</v>
      </c>
      <c r="C5761" s="101" t="s">
        <v>5030</v>
      </c>
      <c r="D5761" s="101" t="s">
        <v>143</v>
      </c>
      <c r="E5761" s="101" t="s">
        <v>586</v>
      </c>
      <c r="F5761" s="101" t="s">
        <v>119</v>
      </c>
      <c r="G5761" s="101" t="s">
        <v>5848</v>
      </c>
    </row>
    <row r="5762" spans="1:7">
      <c r="A5762" s="100">
        <v>5761</v>
      </c>
      <c r="B5762" s="101" t="s">
        <v>5031</v>
      </c>
      <c r="C5762" s="101" t="s">
        <v>13657</v>
      </c>
      <c r="D5762" s="101" t="s">
        <v>122</v>
      </c>
      <c r="E5762" s="101" t="s">
        <v>451</v>
      </c>
      <c r="F5762" s="101" t="s">
        <v>119</v>
      </c>
      <c r="G5762" s="101" t="s">
        <v>5848</v>
      </c>
    </row>
    <row r="5763" spans="1:7">
      <c r="A5763" s="100">
        <v>5762</v>
      </c>
      <c r="B5763" s="101" t="s">
        <v>5032</v>
      </c>
      <c r="C5763" s="101" t="s">
        <v>13658</v>
      </c>
      <c r="D5763" s="101" t="s">
        <v>122</v>
      </c>
      <c r="E5763" s="101" t="s">
        <v>597</v>
      </c>
      <c r="F5763" s="101" t="s">
        <v>119</v>
      </c>
      <c r="G5763" s="101" t="s">
        <v>5848</v>
      </c>
    </row>
    <row r="5764" spans="1:7">
      <c r="A5764" s="100">
        <v>5763</v>
      </c>
      <c r="B5764" s="101" t="s">
        <v>13659</v>
      </c>
      <c r="C5764" s="101" t="s">
        <v>13660</v>
      </c>
      <c r="D5764" s="101" t="s">
        <v>139</v>
      </c>
      <c r="E5764" s="101" t="s">
        <v>237</v>
      </c>
      <c r="F5764" s="101" t="s">
        <v>119</v>
      </c>
      <c r="G5764" s="101" t="s">
        <v>5848</v>
      </c>
    </row>
    <row r="5765" spans="1:7">
      <c r="A5765" s="100">
        <v>5764</v>
      </c>
      <c r="B5765" s="101" t="s">
        <v>10260</v>
      </c>
      <c r="C5765" s="101" t="s">
        <v>10261</v>
      </c>
      <c r="D5765" s="101" t="s">
        <v>126</v>
      </c>
      <c r="E5765" s="101" t="s">
        <v>5041</v>
      </c>
      <c r="F5765" s="101" t="s">
        <v>119</v>
      </c>
      <c r="G5765" s="101" t="s">
        <v>10956</v>
      </c>
    </row>
    <row r="5766" spans="1:7">
      <c r="A5766" s="100">
        <v>5765</v>
      </c>
      <c r="B5766" s="101" t="s">
        <v>10262</v>
      </c>
      <c r="C5766" s="101" t="s">
        <v>10263</v>
      </c>
      <c r="D5766" s="101" t="s">
        <v>139</v>
      </c>
      <c r="E5766" s="101" t="s">
        <v>943</v>
      </c>
      <c r="F5766" s="101" t="s">
        <v>119</v>
      </c>
      <c r="G5766" s="101" t="s">
        <v>10956</v>
      </c>
    </row>
    <row r="5767" spans="1:7">
      <c r="A5767" s="100">
        <v>5766</v>
      </c>
      <c r="B5767" s="101" t="s">
        <v>5033</v>
      </c>
      <c r="C5767" s="101" t="s">
        <v>5034</v>
      </c>
      <c r="D5767" s="101" t="s">
        <v>165</v>
      </c>
      <c r="E5767" s="101" t="s">
        <v>194</v>
      </c>
      <c r="F5767" s="101" t="s">
        <v>119</v>
      </c>
      <c r="G5767" s="101" t="s">
        <v>5848</v>
      </c>
    </row>
    <row r="5768" spans="1:7">
      <c r="A5768" s="100">
        <v>5767</v>
      </c>
      <c r="B5768" s="101" t="s">
        <v>10264</v>
      </c>
      <c r="C5768" s="101" t="s">
        <v>10265</v>
      </c>
      <c r="D5768" s="101" t="s">
        <v>117</v>
      </c>
      <c r="E5768" s="101" t="s">
        <v>205</v>
      </c>
      <c r="F5768" s="101" t="s">
        <v>119</v>
      </c>
      <c r="G5768" s="101" t="s">
        <v>10956</v>
      </c>
    </row>
    <row r="5769" spans="1:7">
      <c r="A5769" s="100">
        <v>5768</v>
      </c>
      <c r="B5769" s="101" t="s">
        <v>10266</v>
      </c>
      <c r="C5769" s="101" t="s">
        <v>10267</v>
      </c>
      <c r="D5769" s="101" t="s">
        <v>117</v>
      </c>
      <c r="E5769" s="101" t="s">
        <v>3458</v>
      </c>
      <c r="F5769" s="101" t="s">
        <v>119</v>
      </c>
      <c r="G5769" s="101" t="s">
        <v>10956</v>
      </c>
    </row>
    <row r="5770" spans="1:7">
      <c r="A5770" s="100">
        <v>5769</v>
      </c>
      <c r="B5770" s="101" t="s">
        <v>10268</v>
      </c>
      <c r="C5770" s="101" t="s">
        <v>10269</v>
      </c>
      <c r="D5770" s="101" t="s">
        <v>117</v>
      </c>
      <c r="E5770" s="101" t="s">
        <v>367</v>
      </c>
      <c r="F5770" s="101" t="s">
        <v>119</v>
      </c>
      <c r="G5770" s="101" t="s">
        <v>10956</v>
      </c>
    </row>
    <row r="5771" spans="1:7">
      <c r="A5771" s="100">
        <v>5770</v>
      </c>
      <c r="B5771" s="101" t="s">
        <v>10270</v>
      </c>
      <c r="C5771" s="101" t="s">
        <v>10271</v>
      </c>
      <c r="D5771" s="101" t="s">
        <v>126</v>
      </c>
      <c r="E5771" s="101" t="s">
        <v>245</v>
      </c>
      <c r="F5771" s="101" t="s">
        <v>119</v>
      </c>
      <c r="G5771" s="101" t="s">
        <v>10956</v>
      </c>
    </row>
    <row r="5772" spans="1:7">
      <c r="A5772" s="100">
        <v>5771</v>
      </c>
      <c r="B5772" s="101" t="s">
        <v>10272</v>
      </c>
      <c r="C5772" s="101" t="s">
        <v>10273</v>
      </c>
      <c r="D5772" s="101" t="s">
        <v>122</v>
      </c>
      <c r="E5772" s="101" t="s">
        <v>597</v>
      </c>
      <c r="F5772" s="101" t="s">
        <v>119</v>
      </c>
      <c r="G5772" s="101" t="s">
        <v>10956</v>
      </c>
    </row>
    <row r="5773" spans="1:7">
      <c r="A5773" s="100">
        <v>5772</v>
      </c>
      <c r="B5773" s="101" t="s">
        <v>10274</v>
      </c>
      <c r="C5773" s="101" t="s">
        <v>10275</v>
      </c>
      <c r="D5773" s="101" t="s">
        <v>117</v>
      </c>
      <c r="E5773" s="101" t="s">
        <v>523</v>
      </c>
      <c r="F5773" s="101" t="s">
        <v>119</v>
      </c>
      <c r="G5773" s="101" t="s">
        <v>10956</v>
      </c>
    </row>
    <row r="5774" spans="1:7">
      <c r="A5774" s="100">
        <v>5773</v>
      </c>
      <c r="B5774" s="101" t="s">
        <v>10276</v>
      </c>
      <c r="C5774" s="101" t="s">
        <v>10277</v>
      </c>
      <c r="D5774" s="101" t="s">
        <v>122</v>
      </c>
      <c r="E5774" s="101" t="s">
        <v>347</v>
      </c>
      <c r="F5774" s="101" t="s">
        <v>119</v>
      </c>
      <c r="G5774" s="101" t="s">
        <v>10956</v>
      </c>
    </row>
    <row r="5775" spans="1:7">
      <c r="A5775" s="100">
        <v>5774</v>
      </c>
      <c r="B5775" s="101" t="s">
        <v>10278</v>
      </c>
      <c r="C5775" s="101" t="s">
        <v>10279</v>
      </c>
      <c r="D5775" s="101" t="s">
        <v>122</v>
      </c>
      <c r="E5775" s="101" t="s">
        <v>363</v>
      </c>
      <c r="F5775" s="101" t="s">
        <v>119</v>
      </c>
      <c r="G5775" s="101" t="s">
        <v>10956</v>
      </c>
    </row>
    <row r="5776" spans="1:7">
      <c r="A5776" s="100">
        <v>5775</v>
      </c>
      <c r="B5776" s="101" t="s">
        <v>10280</v>
      </c>
      <c r="C5776" s="101" t="s">
        <v>10281</v>
      </c>
      <c r="D5776" s="101" t="s">
        <v>165</v>
      </c>
      <c r="E5776" s="101" t="s">
        <v>1285</v>
      </c>
      <c r="F5776" s="101" t="s">
        <v>119</v>
      </c>
      <c r="G5776" s="101" t="s">
        <v>10956</v>
      </c>
    </row>
    <row r="5777" spans="1:7">
      <c r="A5777" s="100">
        <v>5776</v>
      </c>
      <c r="B5777" s="101" t="s">
        <v>10282</v>
      </c>
      <c r="C5777" s="101" t="s">
        <v>13661</v>
      </c>
      <c r="D5777" s="101" t="s">
        <v>117</v>
      </c>
      <c r="E5777" s="101" t="s">
        <v>205</v>
      </c>
      <c r="F5777" s="101" t="s">
        <v>119</v>
      </c>
      <c r="G5777" s="101" t="s">
        <v>10956</v>
      </c>
    </row>
    <row r="5778" spans="1:7">
      <c r="A5778" s="100">
        <v>5777</v>
      </c>
      <c r="B5778" s="101" t="s">
        <v>10283</v>
      </c>
      <c r="C5778" s="101" t="s">
        <v>10284</v>
      </c>
      <c r="D5778" s="101" t="s">
        <v>117</v>
      </c>
      <c r="E5778" s="101" t="s">
        <v>4257</v>
      </c>
      <c r="F5778" s="101" t="s">
        <v>119</v>
      </c>
      <c r="G5778" s="101" t="s">
        <v>10956</v>
      </c>
    </row>
    <row r="5779" spans="1:7">
      <c r="A5779" s="100">
        <v>5778</v>
      </c>
      <c r="B5779" s="101" t="s">
        <v>10285</v>
      </c>
      <c r="C5779" s="101" t="s">
        <v>10286</v>
      </c>
      <c r="D5779" s="101" t="s">
        <v>117</v>
      </c>
      <c r="E5779" s="101" t="s">
        <v>118</v>
      </c>
      <c r="F5779" s="101" t="s">
        <v>119</v>
      </c>
      <c r="G5779" s="101" t="s">
        <v>10956</v>
      </c>
    </row>
    <row r="5780" spans="1:7">
      <c r="A5780" s="100">
        <v>5779</v>
      </c>
      <c r="B5780" s="101" t="s">
        <v>13662</v>
      </c>
      <c r="C5780" s="101" t="s">
        <v>13663</v>
      </c>
      <c r="D5780" s="101" t="s">
        <v>139</v>
      </c>
      <c r="E5780" s="101" t="s">
        <v>211</v>
      </c>
      <c r="F5780" s="101" t="s">
        <v>188</v>
      </c>
      <c r="G5780" s="101" t="s">
        <v>5848</v>
      </c>
    </row>
    <row r="5781" spans="1:7">
      <c r="A5781" s="100">
        <v>5780</v>
      </c>
      <c r="B5781" s="101" t="s">
        <v>5035</v>
      </c>
      <c r="C5781" s="101" t="s">
        <v>5036</v>
      </c>
      <c r="D5781" s="101" t="s">
        <v>122</v>
      </c>
      <c r="E5781" s="101" t="s">
        <v>293</v>
      </c>
      <c r="F5781" s="101" t="s">
        <v>145</v>
      </c>
      <c r="G5781" s="101" t="s">
        <v>5848</v>
      </c>
    </row>
    <row r="5782" spans="1:7">
      <c r="A5782" s="100">
        <v>5781</v>
      </c>
      <c r="B5782" s="101" t="s">
        <v>10287</v>
      </c>
      <c r="C5782" s="101" t="s">
        <v>10288</v>
      </c>
      <c r="D5782" s="101" t="s">
        <v>151</v>
      </c>
      <c r="E5782" s="101" t="s">
        <v>224</v>
      </c>
      <c r="F5782" s="101" t="s">
        <v>119</v>
      </c>
      <c r="G5782" s="101" t="s">
        <v>10956</v>
      </c>
    </row>
    <row r="5783" spans="1:7">
      <c r="A5783" s="100">
        <v>5782</v>
      </c>
      <c r="B5783" s="101" t="s">
        <v>5037</v>
      </c>
      <c r="C5783" s="101" t="s">
        <v>5038</v>
      </c>
      <c r="D5783" s="101" t="s">
        <v>117</v>
      </c>
      <c r="E5783" s="101" t="s">
        <v>5326</v>
      </c>
      <c r="F5783" s="101" t="s">
        <v>119</v>
      </c>
      <c r="G5783" s="101" t="s">
        <v>5848</v>
      </c>
    </row>
    <row r="5784" spans="1:7">
      <c r="A5784" s="100">
        <v>5783</v>
      </c>
      <c r="B5784" s="101" t="s">
        <v>5039</v>
      </c>
      <c r="C5784" s="101" t="s">
        <v>5040</v>
      </c>
      <c r="D5784" s="101" t="s">
        <v>126</v>
      </c>
      <c r="E5784" s="101" t="s">
        <v>5041</v>
      </c>
      <c r="F5784" s="101" t="s">
        <v>119</v>
      </c>
      <c r="G5784" s="101" t="s">
        <v>5848</v>
      </c>
    </row>
    <row r="5785" spans="1:7">
      <c r="A5785" s="100">
        <v>5784</v>
      </c>
      <c r="B5785" s="101" t="s">
        <v>5042</v>
      </c>
      <c r="C5785" s="101" t="s">
        <v>13664</v>
      </c>
      <c r="D5785" s="101" t="s">
        <v>139</v>
      </c>
      <c r="E5785" s="101" t="s">
        <v>227</v>
      </c>
      <c r="F5785" s="101" t="s">
        <v>119</v>
      </c>
      <c r="G5785" s="101" t="s">
        <v>5848</v>
      </c>
    </row>
    <row r="5786" spans="1:7">
      <c r="A5786" s="100">
        <v>5785</v>
      </c>
      <c r="B5786" s="101" t="s">
        <v>5043</v>
      </c>
      <c r="C5786" s="101" t="s">
        <v>5044</v>
      </c>
      <c r="D5786" s="101" t="s">
        <v>139</v>
      </c>
      <c r="E5786" s="101" t="s">
        <v>227</v>
      </c>
      <c r="F5786" s="101" t="s">
        <v>119</v>
      </c>
      <c r="G5786" s="101" t="s">
        <v>5848</v>
      </c>
    </row>
    <row r="5787" spans="1:7">
      <c r="A5787" s="100">
        <v>5786</v>
      </c>
      <c r="B5787" s="101" t="s">
        <v>5045</v>
      </c>
      <c r="C5787" s="101" t="s">
        <v>5046</v>
      </c>
      <c r="D5787" s="101" t="s">
        <v>139</v>
      </c>
      <c r="E5787" s="101" t="s">
        <v>227</v>
      </c>
      <c r="F5787" s="101" t="s">
        <v>119</v>
      </c>
      <c r="G5787" s="101" t="s">
        <v>5848</v>
      </c>
    </row>
    <row r="5788" spans="1:7">
      <c r="A5788" s="100">
        <v>5787</v>
      </c>
      <c r="B5788" s="101" t="s">
        <v>5047</v>
      </c>
      <c r="C5788" s="101" t="s">
        <v>5048</v>
      </c>
      <c r="D5788" s="101" t="s">
        <v>117</v>
      </c>
      <c r="E5788" s="101" t="s">
        <v>639</v>
      </c>
      <c r="F5788" s="101" t="s">
        <v>119</v>
      </c>
      <c r="G5788" s="101" t="s">
        <v>5848</v>
      </c>
    </row>
    <row r="5789" spans="1:7">
      <c r="A5789" s="100">
        <v>5788</v>
      </c>
      <c r="B5789" s="101" t="s">
        <v>11716</v>
      </c>
      <c r="C5789" s="101" t="s">
        <v>11717</v>
      </c>
      <c r="D5789" s="101" t="s">
        <v>126</v>
      </c>
      <c r="E5789" s="101" t="s">
        <v>701</v>
      </c>
      <c r="F5789" s="101" t="s">
        <v>119</v>
      </c>
      <c r="G5789" s="101" t="s">
        <v>11834</v>
      </c>
    </row>
    <row r="5790" spans="1:7">
      <c r="A5790" s="100">
        <v>5789</v>
      </c>
      <c r="B5790" s="101" t="s">
        <v>5049</v>
      </c>
      <c r="C5790" s="101" t="s">
        <v>5050</v>
      </c>
      <c r="D5790" s="101" t="s">
        <v>234</v>
      </c>
      <c r="E5790" s="101" t="s">
        <v>248</v>
      </c>
      <c r="F5790" s="101" t="s">
        <v>136</v>
      </c>
      <c r="G5790" s="101" t="s">
        <v>5848</v>
      </c>
    </row>
    <row r="5791" spans="1:7">
      <c r="A5791" s="100">
        <v>5790</v>
      </c>
      <c r="B5791" s="101" t="s">
        <v>10289</v>
      </c>
      <c r="C5791" s="101" t="s">
        <v>10290</v>
      </c>
      <c r="D5791" s="101" t="s">
        <v>117</v>
      </c>
      <c r="E5791" s="101" t="s">
        <v>523</v>
      </c>
      <c r="F5791" s="101" t="s">
        <v>119</v>
      </c>
      <c r="G5791" s="101" t="s">
        <v>10956</v>
      </c>
    </row>
    <row r="5792" spans="1:7">
      <c r="A5792" s="100">
        <v>5791</v>
      </c>
      <c r="B5792" s="101" t="s">
        <v>5051</v>
      </c>
      <c r="C5792" s="101" t="s">
        <v>5052</v>
      </c>
      <c r="D5792" s="101" t="s">
        <v>139</v>
      </c>
      <c r="E5792" s="101" t="s">
        <v>185</v>
      </c>
      <c r="F5792" s="101" t="s">
        <v>119</v>
      </c>
      <c r="G5792" s="101" t="s">
        <v>5848</v>
      </c>
    </row>
    <row r="5793" spans="1:7">
      <c r="A5793" s="100">
        <v>5792</v>
      </c>
      <c r="B5793" s="101" t="s">
        <v>10291</v>
      </c>
      <c r="C5793" s="101" t="s">
        <v>10292</v>
      </c>
      <c r="D5793" s="101" t="s">
        <v>126</v>
      </c>
      <c r="E5793" s="101" t="s">
        <v>481</v>
      </c>
      <c r="F5793" s="101" t="s">
        <v>119</v>
      </c>
      <c r="G5793" s="101" t="s">
        <v>10956</v>
      </c>
    </row>
    <row r="5794" spans="1:7">
      <c r="A5794" s="100">
        <v>5793</v>
      </c>
      <c r="B5794" s="101" t="s">
        <v>5053</v>
      </c>
      <c r="C5794" s="101" t="s">
        <v>5054</v>
      </c>
      <c r="D5794" s="101" t="s">
        <v>126</v>
      </c>
      <c r="E5794" s="101" t="s">
        <v>130</v>
      </c>
      <c r="F5794" s="101" t="s">
        <v>119</v>
      </c>
      <c r="G5794" s="101" t="s">
        <v>5848</v>
      </c>
    </row>
    <row r="5795" spans="1:7">
      <c r="A5795" s="100">
        <v>5794</v>
      </c>
      <c r="B5795" s="101" t="s">
        <v>5055</v>
      </c>
      <c r="C5795" s="101" t="s">
        <v>5056</v>
      </c>
      <c r="D5795" s="101" t="s">
        <v>126</v>
      </c>
      <c r="E5795" s="101" t="s">
        <v>393</v>
      </c>
      <c r="F5795" s="101" t="s">
        <v>170</v>
      </c>
      <c r="G5795" s="101" t="s">
        <v>5848</v>
      </c>
    </row>
    <row r="5796" spans="1:7">
      <c r="A5796" s="100">
        <v>5795</v>
      </c>
      <c r="B5796" s="101" t="s">
        <v>5057</v>
      </c>
      <c r="C5796" s="101" t="s">
        <v>13665</v>
      </c>
      <c r="D5796" s="101" t="s">
        <v>139</v>
      </c>
      <c r="E5796" s="101" t="s">
        <v>227</v>
      </c>
      <c r="F5796" s="101" t="s">
        <v>119</v>
      </c>
      <c r="G5796" s="101" t="s">
        <v>5848</v>
      </c>
    </row>
    <row r="5797" spans="1:7">
      <c r="A5797" s="100">
        <v>5796</v>
      </c>
      <c r="B5797" s="101" t="s">
        <v>5058</v>
      </c>
      <c r="C5797" s="101" t="s">
        <v>13666</v>
      </c>
      <c r="D5797" s="101" t="s">
        <v>139</v>
      </c>
      <c r="E5797" s="101" t="s">
        <v>227</v>
      </c>
      <c r="F5797" s="101" t="s">
        <v>119</v>
      </c>
      <c r="G5797" s="101" t="s">
        <v>5848</v>
      </c>
    </row>
    <row r="5798" spans="1:7">
      <c r="A5798" s="100">
        <v>5797</v>
      </c>
      <c r="B5798" s="101" t="s">
        <v>73</v>
      </c>
      <c r="C5798" s="101" t="s">
        <v>5059</v>
      </c>
      <c r="D5798" s="101" t="s">
        <v>151</v>
      </c>
      <c r="E5798" s="101" t="s">
        <v>169</v>
      </c>
      <c r="F5798" s="101" t="s">
        <v>119</v>
      </c>
      <c r="G5798" s="101" t="s">
        <v>5848</v>
      </c>
    </row>
    <row r="5799" spans="1:7">
      <c r="A5799" s="100">
        <v>5798</v>
      </c>
      <c r="B5799" s="101" t="s">
        <v>10293</v>
      </c>
      <c r="C5799" s="101" t="s">
        <v>10294</v>
      </c>
      <c r="D5799" s="101" t="s">
        <v>143</v>
      </c>
      <c r="E5799" s="101" t="s">
        <v>327</v>
      </c>
      <c r="F5799" s="101" t="s">
        <v>119</v>
      </c>
      <c r="G5799" s="101" t="s">
        <v>10956</v>
      </c>
    </row>
    <row r="5800" spans="1:7">
      <c r="A5800" s="100">
        <v>5799</v>
      </c>
      <c r="B5800" s="101" t="s">
        <v>10295</v>
      </c>
      <c r="C5800" s="101" t="s">
        <v>10296</v>
      </c>
      <c r="D5800" s="101" t="s">
        <v>126</v>
      </c>
      <c r="E5800" s="101" t="s">
        <v>761</v>
      </c>
      <c r="F5800" s="101" t="s">
        <v>119</v>
      </c>
      <c r="G5800" s="101" t="s">
        <v>10956</v>
      </c>
    </row>
    <row r="5801" spans="1:7">
      <c r="A5801" s="100">
        <v>5800</v>
      </c>
      <c r="B5801" s="101" t="s">
        <v>13667</v>
      </c>
      <c r="C5801" s="101" t="s">
        <v>13668</v>
      </c>
      <c r="D5801" s="101" t="s">
        <v>122</v>
      </c>
      <c r="E5801" s="101" t="s">
        <v>135</v>
      </c>
      <c r="F5801" s="101" t="s">
        <v>119</v>
      </c>
      <c r="G5801" s="101" t="s">
        <v>11834</v>
      </c>
    </row>
    <row r="5802" spans="1:7">
      <c r="A5802" s="100">
        <v>5801</v>
      </c>
      <c r="B5802" s="101" t="s">
        <v>13669</v>
      </c>
      <c r="C5802" s="101" t="s">
        <v>10297</v>
      </c>
      <c r="D5802" s="101" t="s">
        <v>143</v>
      </c>
      <c r="E5802" s="101" t="s">
        <v>327</v>
      </c>
      <c r="F5802" s="101" t="s">
        <v>881</v>
      </c>
      <c r="G5802" s="101" t="s">
        <v>10956</v>
      </c>
    </row>
    <row r="5803" spans="1:7">
      <c r="A5803" s="100">
        <v>5802</v>
      </c>
      <c r="B5803" s="101" t="s">
        <v>10298</v>
      </c>
      <c r="C5803" s="101" t="s">
        <v>10299</v>
      </c>
      <c r="D5803" s="101" t="s">
        <v>139</v>
      </c>
      <c r="E5803" s="101" t="s">
        <v>182</v>
      </c>
      <c r="F5803" s="101" t="s">
        <v>119</v>
      </c>
      <c r="G5803" s="101" t="s">
        <v>10956</v>
      </c>
    </row>
    <row r="5804" spans="1:7">
      <c r="A5804" s="100">
        <v>5803</v>
      </c>
      <c r="B5804" s="101" t="s">
        <v>10300</v>
      </c>
      <c r="C5804" s="101" t="s">
        <v>10301</v>
      </c>
      <c r="D5804" s="101" t="s">
        <v>139</v>
      </c>
      <c r="E5804" s="101" t="s">
        <v>996</v>
      </c>
      <c r="F5804" s="101" t="s">
        <v>119</v>
      </c>
      <c r="G5804" s="101" t="s">
        <v>10956</v>
      </c>
    </row>
    <row r="5805" spans="1:7">
      <c r="A5805" s="100">
        <v>5804</v>
      </c>
      <c r="B5805" s="101" t="s">
        <v>10302</v>
      </c>
      <c r="C5805" s="101" t="s">
        <v>10303</v>
      </c>
      <c r="D5805" s="101" t="s">
        <v>143</v>
      </c>
      <c r="E5805" s="101" t="s">
        <v>433</v>
      </c>
      <c r="F5805" s="101" t="s">
        <v>119</v>
      </c>
      <c r="G5805" s="101" t="s">
        <v>10956</v>
      </c>
    </row>
    <row r="5806" spans="1:7">
      <c r="A5806" s="100">
        <v>5805</v>
      </c>
      <c r="B5806" s="101" t="s">
        <v>10304</v>
      </c>
      <c r="C5806" s="101" t="s">
        <v>10305</v>
      </c>
      <c r="D5806" s="101" t="s">
        <v>151</v>
      </c>
      <c r="E5806" s="101" t="s">
        <v>924</v>
      </c>
      <c r="F5806" s="101" t="s">
        <v>119</v>
      </c>
      <c r="G5806" s="101" t="s">
        <v>10956</v>
      </c>
    </row>
    <row r="5807" spans="1:7">
      <c r="A5807" s="100">
        <v>5806</v>
      </c>
      <c r="B5807" s="101" t="s">
        <v>10306</v>
      </c>
      <c r="C5807" s="101" t="s">
        <v>10307</v>
      </c>
      <c r="D5807" s="101" t="s">
        <v>139</v>
      </c>
      <c r="E5807" s="101" t="s">
        <v>622</v>
      </c>
      <c r="F5807" s="101" t="s">
        <v>119</v>
      </c>
      <c r="G5807" s="101" t="s">
        <v>10956</v>
      </c>
    </row>
    <row r="5808" spans="1:7">
      <c r="A5808" s="100">
        <v>5807</v>
      </c>
      <c r="B5808" s="101" t="s">
        <v>13670</v>
      </c>
      <c r="C5808" s="101" t="s">
        <v>13671</v>
      </c>
      <c r="D5808" s="101" t="s">
        <v>139</v>
      </c>
      <c r="E5808" s="101" t="s">
        <v>227</v>
      </c>
      <c r="F5808" s="101" t="s">
        <v>119</v>
      </c>
      <c r="G5808" s="101" t="s">
        <v>5848</v>
      </c>
    </row>
    <row r="5809" spans="1:7">
      <c r="A5809" s="100">
        <v>5808</v>
      </c>
      <c r="B5809" s="101" t="s">
        <v>5060</v>
      </c>
      <c r="C5809" s="101" t="s">
        <v>5061</v>
      </c>
      <c r="D5809" s="101" t="s">
        <v>117</v>
      </c>
      <c r="E5809" s="101" t="s">
        <v>864</v>
      </c>
      <c r="F5809" s="101" t="s">
        <v>170</v>
      </c>
      <c r="G5809" s="101" t="s">
        <v>5848</v>
      </c>
    </row>
    <row r="5810" spans="1:7">
      <c r="A5810" s="100">
        <v>5809</v>
      </c>
      <c r="B5810" s="101" t="s">
        <v>5062</v>
      </c>
      <c r="C5810" s="101" t="s">
        <v>5063</v>
      </c>
      <c r="D5810" s="101" t="s">
        <v>126</v>
      </c>
      <c r="E5810" s="101" t="s">
        <v>305</v>
      </c>
      <c r="F5810" s="101" t="s">
        <v>119</v>
      </c>
      <c r="G5810" s="101" t="s">
        <v>5848</v>
      </c>
    </row>
    <row r="5811" spans="1:7">
      <c r="A5811" s="100">
        <v>5810</v>
      </c>
      <c r="B5811" s="101" t="s">
        <v>5064</v>
      </c>
      <c r="C5811" s="101" t="s">
        <v>5065</v>
      </c>
      <c r="D5811" s="101" t="s">
        <v>151</v>
      </c>
      <c r="E5811" s="101" t="s">
        <v>924</v>
      </c>
      <c r="F5811" s="101" t="s">
        <v>119</v>
      </c>
      <c r="G5811" s="101" t="s">
        <v>5848</v>
      </c>
    </row>
    <row r="5812" spans="1:7">
      <c r="A5812" s="100">
        <v>5811</v>
      </c>
      <c r="B5812" s="101" t="s">
        <v>10308</v>
      </c>
      <c r="C5812" s="101" t="s">
        <v>10309</v>
      </c>
      <c r="D5812" s="101" t="s">
        <v>139</v>
      </c>
      <c r="E5812" s="101" t="s">
        <v>826</v>
      </c>
      <c r="F5812" s="101" t="s">
        <v>119</v>
      </c>
      <c r="G5812" s="101" t="s">
        <v>10956</v>
      </c>
    </row>
    <row r="5813" spans="1:7">
      <c r="A5813" s="100">
        <v>5812</v>
      </c>
      <c r="B5813" s="101" t="s">
        <v>10310</v>
      </c>
      <c r="C5813" s="101" t="s">
        <v>13672</v>
      </c>
      <c r="D5813" s="101" t="s">
        <v>126</v>
      </c>
      <c r="E5813" s="101" t="s">
        <v>358</v>
      </c>
      <c r="F5813" s="101" t="s">
        <v>201</v>
      </c>
      <c r="G5813" s="101" t="s">
        <v>10956</v>
      </c>
    </row>
    <row r="5814" spans="1:7">
      <c r="A5814" s="100">
        <v>5813</v>
      </c>
      <c r="B5814" s="101" t="s">
        <v>5066</v>
      </c>
      <c r="C5814" s="101" t="s">
        <v>13673</v>
      </c>
      <c r="D5814" s="101" t="s">
        <v>139</v>
      </c>
      <c r="E5814" s="101" t="s">
        <v>227</v>
      </c>
      <c r="F5814" s="101" t="s">
        <v>119</v>
      </c>
      <c r="G5814" s="101" t="s">
        <v>5848</v>
      </c>
    </row>
    <row r="5815" spans="1:7">
      <c r="A5815" s="100">
        <v>5814</v>
      </c>
      <c r="B5815" s="101" t="s">
        <v>10311</v>
      </c>
      <c r="C5815" s="101" t="s">
        <v>10312</v>
      </c>
      <c r="D5815" s="101" t="s">
        <v>117</v>
      </c>
      <c r="E5815" s="101" t="s">
        <v>367</v>
      </c>
      <c r="F5815" s="101" t="s">
        <v>119</v>
      </c>
      <c r="G5815" s="101" t="s">
        <v>10956</v>
      </c>
    </row>
    <row r="5816" spans="1:7">
      <c r="A5816" s="100">
        <v>5815</v>
      </c>
      <c r="B5816" s="101" t="s">
        <v>11718</v>
      </c>
      <c r="C5816" s="101" t="s">
        <v>11719</v>
      </c>
      <c r="D5816" s="101" t="s">
        <v>165</v>
      </c>
      <c r="E5816" s="101" t="s">
        <v>2567</v>
      </c>
      <c r="F5816" s="101" t="s">
        <v>188</v>
      </c>
      <c r="G5816" s="101" t="s">
        <v>11834</v>
      </c>
    </row>
    <row r="5817" spans="1:7">
      <c r="A5817" s="100">
        <v>5816</v>
      </c>
      <c r="B5817" s="101" t="s">
        <v>5067</v>
      </c>
      <c r="C5817" s="101" t="s">
        <v>5068</v>
      </c>
      <c r="D5817" s="101" t="s">
        <v>122</v>
      </c>
      <c r="E5817" s="101" t="s">
        <v>191</v>
      </c>
      <c r="F5817" s="101" t="s">
        <v>119</v>
      </c>
      <c r="G5817" s="101" t="s">
        <v>5848</v>
      </c>
    </row>
    <row r="5818" spans="1:7">
      <c r="A5818" s="100">
        <v>5817</v>
      </c>
      <c r="B5818" s="101" t="s">
        <v>10313</v>
      </c>
      <c r="C5818" s="101" t="s">
        <v>10314</v>
      </c>
      <c r="D5818" s="101" t="s">
        <v>139</v>
      </c>
      <c r="E5818" s="101" t="s">
        <v>140</v>
      </c>
      <c r="F5818" s="101" t="s">
        <v>119</v>
      </c>
      <c r="G5818" s="101" t="s">
        <v>5848</v>
      </c>
    </row>
    <row r="5819" spans="1:7">
      <c r="A5819" s="100">
        <v>5818</v>
      </c>
      <c r="B5819" s="101" t="s">
        <v>5069</v>
      </c>
      <c r="C5819" s="101" t="s">
        <v>5070</v>
      </c>
      <c r="D5819" s="101" t="s">
        <v>139</v>
      </c>
      <c r="E5819" s="101" t="s">
        <v>592</v>
      </c>
      <c r="F5819" s="101" t="s">
        <v>119</v>
      </c>
      <c r="G5819" s="101" t="s">
        <v>5848</v>
      </c>
    </row>
    <row r="5820" spans="1:7">
      <c r="A5820" s="100">
        <v>5819</v>
      </c>
      <c r="B5820" s="101" t="s">
        <v>10315</v>
      </c>
      <c r="C5820" s="101" t="s">
        <v>10316</v>
      </c>
      <c r="D5820" s="101" t="s">
        <v>139</v>
      </c>
      <c r="E5820" s="101" t="s">
        <v>1076</v>
      </c>
      <c r="F5820" s="101" t="s">
        <v>119</v>
      </c>
      <c r="G5820" s="101" t="s">
        <v>10956</v>
      </c>
    </row>
    <row r="5821" spans="1:7">
      <c r="A5821" s="100">
        <v>5820</v>
      </c>
      <c r="B5821" s="101" t="s">
        <v>10317</v>
      </c>
      <c r="C5821" s="101" t="s">
        <v>10318</v>
      </c>
      <c r="D5821" s="101" t="s">
        <v>139</v>
      </c>
      <c r="E5821" s="101" t="s">
        <v>826</v>
      </c>
      <c r="F5821" s="101" t="s">
        <v>119</v>
      </c>
      <c r="G5821" s="101" t="s">
        <v>10956</v>
      </c>
    </row>
    <row r="5822" spans="1:7">
      <c r="A5822" s="100">
        <v>5821</v>
      </c>
      <c r="B5822" s="101" t="s">
        <v>13674</v>
      </c>
      <c r="C5822" s="101" t="s">
        <v>13675</v>
      </c>
      <c r="D5822" s="101" t="s">
        <v>117</v>
      </c>
      <c r="E5822" s="101" t="s">
        <v>367</v>
      </c>
      <c r="F5822" s="101" t="s">
        <v>119</v>
      </c>
      <c r="G5822" s="101" t="s">
        <v>10956</v>
      </c>
    </row>
    <row r="5823" spans="1:7">
      <c r="A5823" s="100">
        <v>5822</v>
      </c>
      <c r="B5823" s="101" t="s">
        <v>13676</v>
      </c>
      <c r="C5823" s="101" t="s">
        <v>13677</v>
      </c>
      <c r="D5823" s="101" t="s">
        <v>151</v>
      </c>
      <c r="E5823" s="101" t="s">
        <v>2497</v>
      </c>
      <c r="F5823" s="101" t="s">
        <v>368</v>
      </c>
      <c r="G5823" s="101" t="s">
        <v>5848</v>
      </c>
    </row>
    <row r="5824" spans="1:7">
      <c r="A5824" s="100">
        <v>5823</v>
      </c>
      <c r="B5824" s="101" t="s">
        <v>10319</v>
      </c>
      <c r="C5824" s="101" t="s">
        <v>10320</v>
      </c>
      <c r="D5824" s="101" t="s">
        <v>139</v>
      </c>
      <c r="E5824" s="101" t="s">
        <v>181</v>
      </c>
      <c r="F5824" s="101" t="s">
        <v>119</v>
      </c>
      <c r="G5824" s="101" t="s">
        <v>10956</v>
      </c>
    </row>
    <row r="5825" spans="1:7">
      <c r="A5825" s="100">
        <v>5824</v>
      </c>
      <c r="B5825" s="101" t="s">
        <v>5071</v>
      </c>
      <c r="C5825" s="101" t="s">
        <v>5072</v>
      </c>
      <c r="D5825" s="101" t="s">
        <v>139</v>
      </c>
      <c r="E5825" s="101" t="s">
        <v>690</v>
      </c>
      <c r="F5825" s="101" t="s">
        <v>119</v>
      </c>
      <c r="G5825" s="101" t="s">
        <v>5848</v>
      </c>
    </row>
    <row r="5826" spans="1:7">
      <c r="A5826" s="100">
        <v>5825</v>
      </c>
      <c r="B5826" s="101" t="s">
        <v>5073</v>
      </c>
      <c r="C5826" s="101" t="s">
        <v>5074</v>
      </c>
      <c r="D5826" s="101" t="s">
        <v>122</v>
      </c>
      <c r="E5826" s="101" t="s">
        <v>191</v>
      </c>
      <c r="F5826" s="101" t="s">
        <v>136</v>
      </c>
      <c r="G5826" s="101" t="s">
        <v>5848</v>
      </c>
    </row>
    <row r="5827" spans="1:7">
      <c r="A5827" s="100">
        <v>5826</v>
      </c>
      <c r="B5827" s="101" t="s">
        <v>5075</v>
      </c>
      <c r="C5827" s="101" t="s">
        <v>5076</v>
      </c>
      <c r="D5827" s="101" t="s">
        <v>117</v>
      </c>
      <c r="E5827" s="101" t="s">
        <v>864</v>
      </c>
      <c r="F5827" s="101" t="s">
        <v>2518</v>
      </c>
      <c r="G5827" s="101" t="s">
        <v>5848</v>
      </c>
    </row>
    <row r="5828" spans="1:7">
      <c r="A5828" s="100">
        <v>5827</v>
      </c>
      <c r="B5828" s="101" t="s">
        <v>10321</v>
      </c>
      <c r="C5828" s="101" t="s">
        <v>10322</v>
      </c>
      <c r="D5828" s="101" t="s">
        <v>122</v>
      </c>
      <c r="E5828" s="101" t="s">
        <v>451</v>
      </c>
      <c r="F5828" s="101" t="s">
        <v>119</v>
      </c>
      <c r="G5828" s="101" t="s">
        <v>10956</v>
      </c>
    </row>
    <row r="5829" spans="1:7">
      <c r="A5829" s="100">
        <v>5828</v>
      </c>
      <c r="B5829" s="101" t="s">
        <v>5077</v>
      </c>
      <c r="C5829" s="101" t="s">
        <v>5078</v>
      </c>
      <c r="D5829" s="101" t="s">
        <v>165</v>
      </c>
      <c r="E5829" s="101" t="s">
        <v>417</v>
      </c>
      <c r="F5829" s="101" t="s">
        <v>188</v>
      </c>
      <c r="G5829" s="101" t="s">
        <v>5848</v>
      </c>
    </row>
    <row r="5830" spans="1:7">
      <c r="A5830" s="100">
        <v>5829</v>
      </c>
      <c r="B5830" s="101" t="s">
        <v>5079</v>
      </c>
      <c r="C5830" s="101" t="s">
        <v>5080</v>
      </c>
      <c r="D5830" s="101" t="s">
        <v>139</v>
      </c>
      <c r="E5830" s="101" t="s">
        <v>690</v>
      </c>
      <c r="F5830" s="101" t="s">
        <v>119</v>
      </c>
      <c r="G5830" s="101" t="s">
        <v>5848</v>
      </c>
    </row>
    <row r="5831" spans="1:7">
      <c r="A5831" s="100">
        <v>5830</v>
      </c>
      <c r="B5831" s="101" t="s">
        <v>13678</v>
      </c>
      <c r="C5831" s="101" t="s">
        <v>13679</v>
      </c>
      <c r="D5831" s="101" t="s">
        <v>139</v>
      </c>
      <c r="E5831" s="101" t="s">
        <v>311</v>
      </c>
      <c r="F5831" s="101" t="s">
        <v>119</v>
      </c>
      <c r="G5831" s="101" t="s">
        <v>10956</v>
      </c>
    </row>
    <row r="5832" spans="1:7">
      <c r="A5832" s="100">
        <v>5831</v>
      </c>
      <c r="B5832" s="101" t="s">
        <v>11720</v>
      </c>
      <c r="C5832" s="101" t="s">
        <v>11721</v>
      </c>
      <c r="D5832" s="101" t="s">
        <v>117</v>
      </c>
      <c r="E5832" s="101" t="s">
        <v>5888</v>
      </c>
      <c r="F5832" s="101" t="s">
        <v>136</v>
      </c>
      <c r="G5832" s="101" t="s">
        <v>11834</v>
      </c>
    </row>
    <row r="5833" spans="1:7">
      <c r="A5833" s="100">
        <v>5832</v>
      </c>
      <c r="B5833" s="101" t="s">
        <v>5081</v>
      </c>
      <c r="C5833" s="101" t="s">
        <v>13680</v>
      </c>
      <c r="D5833" s="101" t="s">
        <v>139</v>
      </c>
      <c r="E5833" s="101" t="s">
        <v>610</v>
      </c>
      <c r="F5833" s="101" t="s">
        <v>136</v>
      </c>
      <c r="G5833" s="101" t="s">
        <v>5848</v>
      </c>
    </row>
    <row r="5834" spans="1:7">
      <c r="A5834" s="100">
        <v>5833</v>
      </c>
      <c r="B5834" s="101" t="s">
        <v>10323</v>
      </c>
      <c r="C5834" s="101" t="s">
        <v>10324</v>
      </c>
      <c r="D5834" s="101" t="s">
        <v>139</v>
      </c>
      <c r="E5834" s="101" t="s">
        <v>622</v>
      </c>
      <c r="F5834" s="101" t="s">
        <v>119</v>
      </c>
      <c r="G5834" s="101" t="s">
        <v>10956</v>
      </c>
    </row>
    <row r="5835" spans="1:7">
      <c r="A5835" s="100">
        <v>5834</v>
      </c>
      <c r="B5835" s="101" t="s">
        <v>5082</v>
      </c>
      <c r="C5835" s="101" t="s">
        <v>5083</v>
      </c>
      <c r="D5835" s="101" t="s">
        <v>117</v>
      </c>
      <c r="E5835" s="101" t="s">
        <v>2613</v>
      </c>
      <c r="F5835" s="101" t="s">
        <v>119</v>
      </c>
      <c r="G5835" s="101" t="s">
        <v>5848</v>
      </c>
    </row>
    <row r="5836" spans="1:7">
      <c r="A5836" s="100">
        <v>5835</v>
      </c>
      <c r="B5836" s="101" t="s">
        <v>5084</v>
      </c>
      <c r="C5836" s="101" t="s">
        <v>5085</v>
      </c>
      <c r="D5836" s="101" t="s">
        <v>139</v>
      </c>
      <c r="E5836" s="101" t="s">
        <v>227</v>
      </c>
      <c r="F5836" s="101" t="s">
        <v>119</v>
      </c>
      <c r="G5836" s="101" t="s">
        <v>5848</v>
      </c>
    </row>
    <row r="5837" spans="1:7">
      <c r="A5837" s="100">
        <v>5836</v>
      </c>
      <c r="B5837" s="101" t="s">
        <v>5086</v>
      </c>
      <c r="C5837" s="101" t="s">
        <v>5087</v>
      </c>
      <c r="D5837" s="101" t="s">
        <v>139</v>
      </c>
      <c r="E5837" s="101" t="s">
        <v>439</v>
      </c>
      <c r="F5837" s="101" t="s">
        <v>1376</v>
      </c>
      <c r="G5837" s="101" t="s">
        <v>5848</v>
      </c>
    </row>
    <row r="5838" spans="1:7">
      <c r="A5838" s="100">
        <v>5837</v>
      </c>
      <c r="B5838" s="101" t="s">
        <v>5088</v>
      </c>
      <c r="C5838" s="101" t="s">
        <v>5089</v>
      </c>
      <c r="D5838" s="101" t="s">
        <v>143</v>
      </c>
      <c r="E5838" s="101" t="s">
        <v>327</v>
      </c>
      <c r="F5838" s="101" t="s">
        <v>119</v>
      </c>
      <c r="G5838" s="101" t="s">
        <v>5848</v>
      </c>
    </row>
    <row r="5839" spans="1:7">
      <c r="A5839" s="100">
        <v>5838</v>
      </c>
      <c r="B5839" s="101" t="s">
        <v>5090</v>
      </c>
      <c r="C5839" s="101" t="s">
        <v>5091</v>
      </c>
      <c r="D5839" s="101" t="s">
        <v>139</v>
      </c>
      <c r="E5839" s="101" t="s">
        <v>227</v>
      </c>
      <c r="F5839" s="101" t="s">
        <v>119</v>
      </c>
      <c r="G5839" s="101" t="s">
        <v>5848</v>
      </c>
    </row>
    <row r="5840" spans="1:7">
      <c r="A5840" s="100">
        <v>5839</v>
      </c>
      <c r="B5840" s="101" t="s">
        <v>5092</v>
      </c>
      <c r="C5840" s="101" t="s">
        <v>5093</v>
      </c>
      <c r="D5840" s="101" t="s">
        <v>139</v>
      </c>
      <c r="E5840" s="101" t="s">
        <v>227</v>
      </c>
      <c r="F5840" s="101" t="s">
        <v>119</v>
      </c>
      <c r="G5840" s="101" t="s">
        <v>5848</v>
      </c>
    </row>
    <row r="5841" spans="1:7">
      <c r="A5841" s="100">
        <v>5840</v>
      </c>
      <c r="B5841" s="101" t="s">
        <v>5094</v>
      </c>
      <c r="C5841" s="101" t="s">
        <v>5095</v>
      </c>
      <c r="D5841" s="101" t="s">
        <v>117</v>
      </c>
      <c r="E5841" s="101" t="s">
        <v>398</v>
      </c>
      <c r="F5841" s="101" t="s">
        <v>119</v>
      </c>
      <c r="G5841" s="101" t="s">
        <v>5848</v>
      </c>
    </row>
    <row r="5842" spans="1:7">
      <c r="A5842" s="100">
        <v>5841</v>
      </c>
      <c r="B5842" s="101" t="s">
        <v>10325</v>
      </c>
      <c r="C5842" s="101" t="s">
        <v>10326</v>
      </c>
      <c r="D5842" s="101" t="s">
        <v>117</v>
      </c>
      <c r="E5842" s="101" t="s">
        <v>3196</v>
      </c>
      <c r="F5842" s="101" t="s">
        <v>119</v>
      </c>
      <c r="G5842" s="101" t="s">
        <v>10956</v>
      </c>
    </row>
    <row r="5843" spans="1:7">
      <c r="A5843" s="100">
        <v>5842</v>
      </c>
      <c r="B5843" s="101" t="s">
        <v>5096</v>
      </c>
      <c r="C5843" s="101" t="s">
        <v>5097</v>
      </c>
      <c r="D5843" s="101" t="s">
        <v>139</v>
      </c>
      <c r="E5843" s="101" t="s">
        <v>227</v>
      </c>
      <c r="F5843" s="101" t="s">
        <v>119</v>
      </c>
      <c r="G5843" s="101" t="s">
        <v>5848</v>
      </c>
    </row>
    <row r="5844" spans="1:7">
      <c r="A5844" s="100">
        <v>5843</v>
      </c>
      <c r="B5844" s="101" t="s">
        <v>5098</v>
      </c>
      <c r="C5844" s="101" t="s">
        <v>5099</v>
      </c>
      <c r="D5844" s="101" t="s">
        <v>126</v>
      </c>
      <c r="E5844" s="101" t="s">
        <v>358</v>
      </c>
      <c r="F5844" s="101" t="s">
        <v>119</v>
      </c>
      <c r="G5844" s="101" t="s">
        <v>5848</v>
      </c>
    </row>
    <row r="5845" spans="1:7">
      <c r="A5845" s="100">
        <v>5844</v>
      </c>
      <c r="B5845" s="101" t="s">
        <v>5100</v>
      </c>
      <c r="C5845" s="101" t="s">
        <v>5101</v>
      </c>
      <c r="D5845" s="101" t="s">
        <v>139</v>
      </c>
      <c r="E5845" s="101" t="s">
        <v>227</v>
      </c>
      <c r="F5845" s="101" t="s">
        <v>119</v>
      </c>
      <c r="G5845" s="101" t="s">
        <v>5848</v>
      </c>
    </row>
    <row r="5846" spans="1:7">
      <c r="A5846" s="100">
        <v>5845</v>
      </c>
      <c r="B5846" s="101" t="s">
        <v>5102</v>
      </c>
      <c r="C5846" s="101" t="s">
        <v>5103</v>
      </c>
      <c r="D5846" s="101" t="s">
        <v>143</v>
      </c>
      <c r="E5846" s="101" t="s">
        <v>327</v>
      </c>
      <c r="F5846" s="101" t="s">
        <v>119</v>
      </c>
      <c r="G5846" s="101" t="s">
        <v>5848</v>
      </c>
    </row>
    <row r="5847" spans="1:7">
      <c r="A5847" s="100">
        <v>5846</v>
      </c>
      <c r="B5847" s="101" t="s">
        <v>5104</v>
      </c>
      <c r="C5847" s="101" t="s">
        <v>13681</v>
      </c>
      <c r="D5847" s="101" t="s">
        <v>234</v>
      </c>
      <c r="E5847" s="101" t="s">
        <v>248</v>
      </c>
      <c r="F5847" s="101" t="s">
        <v>119</v>
      </c>
      <c r="G5847" s="101" t="s">
        <v>5848</v>
      </c>
    </row>
    <row r="5848" spans="1:7">
      <c r="A5848" s="100">
        <v>5847</v>
      </c>
      <c r="B5848" s="101" t="s">
        <v>10327</v>
      </c>
      <c r="C5848" s="101" t="s">
        <v>13682</v>
      </c>
      <c r="D5848" s="101" t="s">
        <v>165</v>
      </c>
      <c r="E5848" s="101" t="s">
        <v>194</v>
      </c>
      <c r="F5848" s="101" t="s">
        <v>119</v>
      </c>
      <c r="G5848" s="101" t="s">
        <v>10956</v>
      </c>
    </row>
    <row r="5849" spans="1:7">
      <c r="A5849" s="100">
        <v>5848</v>
      </c>
      <c r="B5849" s="101" t="s">
        <v>10328</v>
      </c>
      <c r="C5849" s="101" t="s">
        <v>10329</v>
      </c>
      <c r="D5849" s="101" t="s">
        <v>126</v>
      </c>
      <c r="E5849" s="101" t="s">
        <v>2812</v>
      </c>
      <c r="F5849" s="101" t="s">
        <v>119</v>
      </c>
      <c r="G5849" s="101" t="s">
        <v>10956</v>
      </c>
    </row>
    <row r="5850" spans="1:7">
      <c r="A5850" s="100">
        <v>5849</v>
      </c>
      <c r="B5850" s="101" t="s">
        <v>10330</v>
      </c>
      <c r="C5850" s="101" t="s">
        <v>10331</v>
      </c>
      <c r="D5850" s="101" t="s">
        <v>165</v>
      </c>
      <c r="E5850" s="101" t="s">
        <v>417</v>
      </c>
      <c r="F5850" s="101" t="s">
        <v>119</v>
      </c>
      <c r="G5850" s="101" t="s">
        <v>10956</v>
      </c>
    </row>
    <row r="5851" spans="1:7">
      <c r="A5851" s="100">
        <v>5850</v>
      </c>
      <c r="B5851" s="101" t="s">
        <v>10332</v>
      </c>
      <c r="C5851" s="101" t="s">
        <v>10333</v>
      </c>
      <c r="D5851" s="101" t="s">
        <v>143</v>
      </c>
      <c r="E5851" s="101" t="s">
        <v>204</v>
      </c>
      <c r="F5851" s="101" t="s">
        <v>119</v>
      </c>
      <c r="G5851" s="101" t="s">
        <v>10956</v>
      </c>
    </row>
    <row r="5852" spans="1:7">
      <c r="A5852" s="100">
        <v>5851</v>
      </c>
      <c r="B5852" s="101" t="s">
        <v>5105</v>
      </c>
      <c r="C5852" s="101" t="s">
        <v>13683</v>
      </c>
      <c r="D5852" s="101" t="s">
        <v>117</v>
      </c>
      <c r="E5852" s="101" t="s">
        <v>864</v>
      </c>
      <c r="F5852" s="101" t="s">
        <v>624</v>
      </c>
      <c r="G5852" s="101" t="s">
        <v>5848</v>
      </c>
    </row>
    <row r="5853" spans="1:7">
      <c r="A5853" s="100">
        <v>5852</v>
      </c>
      <c r="B5853" s="101" t="s">
        <v>5106</v>
      </c>
      <c r="C5853" s="101" t="s">
        <v>5107</v>
      </c>
      <c r="D5853" s="101" t="s">
        <v>234</v>
      </c>
      <c r="E5853" s="101" t="s">
        <v>280</v>
      </c>
      <c r="F5853" s="101" t="s">
        <v>119</v>
      </c>
      <c r="G5853" s="101" t="s">
        <v>5848</v>
      </c>
    </row>
    <row r="5854" spans="1:7">
      <c r="A5854" s="100">
        <v>5853</v>
      </c>
      <c r="B5854" s="101" t="s">
        <v>5108</v>
      </c>
      <c r="C5854" s="101" t="s">
        <v>5109</v>
      </c>
      <c r="D5854" s="101" t="s">
        <v>139</v>
      </c>
      <c r="E5854" s="101" t="s">
        <v>185</v>
      </c>
      <c r="F5854" s="101" t="s">
        <v>119</v>
      </c>
      <c r="G5854" s="101" t="s">
        <v>5848</v>
      </c>
    </row>
    <row r="5855" spans="1:7">
      <c r="A5855" s="100">
        <v>5854</v>
      </c>
      <c r="B5855" s="101" t="s">
        <v>5110</v>
      </c>
      <c r="C5855" s="101" t="s">
        <v>5111</v>
      </c>
      <c r="D5855" s="101" t="s">
        <v>117</v>
      </c>
      <c r="E5855" s="101" t="s">
        <v>448</v>
      </c>
      <c r="F5855" s="101" t="s">
        <v>145</v>
      </c>
      <c r="G5855" s="101" t="s">
        <v>5848</v>
      </c>
    </row>
    <row r="5856" spans="1:7">
      <c r="A5856" s="100">
        <v>5855</v>
      </c>
      <c r="B5856" s="101" t="s">
        <v>10334</v>
      </c>
      <c r="C5856" s="101" t="s">
        <v>10335</v>
      </c>
      <c r="D5856" s="101" t="s">
        <v>165</v>
      </c>
      <c r="E5856" s="101" t="s">
        <v>285</v>
      </c>
      <c r="F5856" s="101" t="s">
        <v>119</v>
      </c>
      <c r="G5856" s="101" t="s">
        <v>10956</v>
      </c>
    </row>
    <row r="5857" spans="1:7">
      <c r="A5857" s="100">
        <v>5856</v>
      </c>
      <c r="B5857" s="101" t="s">
        <v>10336</v>
      </c>
      <c r="C5857" s="101" t="s">
        <v>10337</v>
      </c>
      <c r="D5857" s="101" t="s">
        <v>139</v>
      </c>
      <c r="E5857" s="101" t="s">
        <v>354</v>
      </c>
      <c r="F5857" s="101" t="s">
        <v>119</v>
      </c>
      <c r="G5857" s="101" t="s">
        <v>10956</v>
      </c>
    </row>
    <row r="5858" spans="1:7">
      <c r="A5858" s="100">
        <v>5857</v>
      </c>
      <c r="B5858" s="101" t="s">
        <v>5112</v>
      </c>
      <c r="C5858" s="101" t="s">
        <v>5113</v>
      </c>
      <c r="D5858" s="101" t="s">
        <v>151</v>
      </c>
      <c r="E5858" s="101" t="s">
        <v>371</v>
      </c>
      <c r="F5858" s="101" t="s">
        <v>119</v>
      </c>
      <c r="G5858" s="101" t="s">
        <v>5848</v>
      </c>
    </row>
    <row r="5859" spans="1:7">
      <c r="A5859" s="100">
        <v>5858</v>
      </c>
      <c r="B5859" s="101" t="s">
        <v>13684</v>
      </c>
      <c r="C5859" s="101" t="s">
        <v>13685</v>
      </c>
      <c r="D5859" s="101" t="s">
        <v>139</v>
      </c>
      <c r="E5859" s="101" t="s">
        <v>227</v>
      </c>
      <c r="F5859" s="101" t="s">
        <v>119</v>
      </c>
      <c r="G5859" s="101" t="s">
        <v>5848</v>
      </c>
    </row>
    <row r="5860" spans="1:7">
      <c r="A5860" s="100">
        <v>5859</v>
      </c>
      <c r="B5860" s="101" t="s">
        <v>5114</v>
      </c>
      <c r="C5860" s="101" t="s">
        <v>5115</v>
      </c>
      <c r="D5860" s="101" t="s">
        <v>117</v>
      </c>
      <c r="E5860" s="101" t="s">
        <v>172</v>
      </c>
      <c r="F5860" s="101" t="s">
        <v>687</v>
      </c>
      <c r="G5860" s="101" t="s">
        <v>5848</v>
      </c>
    </row>
    <row r="5861" spans="1:7">
      <c r="A5861" s="100">
        <v>5860</v>
      </c>
      <c r="B5861" s="101" t="s">
        <v>5116</v>
      </c>
      <c r="C5861" s="101" t="s">
        <v>5117</v>
      </c>
      <c r="D5861" s="101" t="s">
        <v>117</v>
      </c>
      <c r="E5861" s="101" t="s">
        <v>499</v>
      </c>
      <c r="F5861" s="101" t="s">
        <v>119</v>
      </c>
      <c r="G5861" s="101" t="s">
        <v>5848</v>
      </c>
    </row>
    <row r="5862" spans="1:7">
      <c r="A5862" s="100">
        <v>5861</v>
      </c>
      <c r="B5862" s="101" t="s">
        <v>10338</v>
      </c>
      <c r="C5862" s="101" t="s">
        <v>10339</v>
      </c>
      <c r="D5862" s="101" t="s">
        <v>122</v>
      </c>
      <c r="E5862" s="101" t="s">
        <v>377</v>
      </c>
      <c r="F5862" s="101" t="s">
        <v>119</v>
      </c>
      <c r="G5862" s="101" t="s">
        <v>10956</v>
      </c>
    </row>
    <row r="5863" spans="1:7">
      <c r="A5863" s="100">
        <v>5862</v>
      </c>
      <c r="B5863" s="101" t="s">
        <v>10340</v>
      </c>
      <c r="C5863" s="101" t="s">
        <v>10341</v>
      </c>
      <c r="D5863" s="101" t="s">
        <v>126</v>
      </c>
      <c r="E5863" s="101" t="s">
        <v>481</v>
      </c>
      <c r="F5863" s="101" t="s">
        <v>119</v>
      </c>
      <c r="G5863" s="101" t="s">
        <v>10956</v>
      </c>
    </row>
    <row r="5864" spans="1:7">
      <c r="A5864" s="100">
        <v>5863</v>
      </c>
      <c r="B5864" s="101" t="s">
        <v>10342</v>
      </c>
      <c r="C5864" s="101" t="s">
        <v>10343</v>
      </c>
      <c r="D5864" s="101" t="s">
        <v>165</v>
      </c>
      <c r="E5864" s="101" t="s">
        <v>285</v>
      </c>
      <c r="F5864" s="101" t="s">
        <v>881</v>
      </c>
      <c r="G5864" s="101" t="s">
        <v>10956</v>
      </c>
    </row>
    <row r="5865" spans="1:7">
      <c r="A5865" s="100">
        <v>5864</v>
      </c>
      <c r="B5865" s="101" t="s">
        <v>5118</v>
      </c>
      <c r="C5865" s="101" t="s">
        <v>5119</v>
      </c>
      <c r="D5865" s="101" t="s">
        <v>143</v>
      </c>
      <c r="E5865" s="101" t="s">
        <v>270</v>
      </c>
      <c r="F5865" s="101" t="s">
        <v>119</v>
      </c>
      <c r="G5865" s="101" t="s">
        <v>5848</v>
      </c>
    </row>
    <row r="5866" spans="1:7">
      <c r="A5866" s="100">
        <v>5865</v>
      </c>
      <c r="B5866" s="101" t="s">
        <v>11722</v>
      </c>
      <c r="C5866" s="101" t="s">
        <v>11723</v>
      </c>
      <c r="D5866" s="101" t="s">
        <v>139</v>
      </c>
      <c r="E5866" s="101" t="s">
        <v>439</v>
      </c>
      <c r="F5866" s="101" t="s">
        <v>119</v>
      </c>
      <c r="G5866" s="101" t="s">
        <v>11834</v>
      </c>
    </row>
    <row r="5867" spans="1:7">
      <c r="A5867" s="100">
        <v>5866</v>
      </c>
      <c r="B5867" s="101" t="s">
        <v>5120</v>
      </c>
      <c r="C5867" s="101" t="s">
        <v>5121</v>
      </c>
      <c r="D5867" s="101" t="s">
        <v>139</v>
      </c>
      <c r="E5867" s="101" t="s">
        <v>439</v>
      </c>
      <c r="F5867" s="101" t="s">
        <v>119</v>
      </c>
      <c r="G5867" s="101" t="s">
        <v>5848</v>
      </c>
    </row>
    <row r="5868" spans="1:7">
      <c r="A5868" s="100">
        <v>5867</v>
      </c>
      <c r="B5868" s="101" t="s">
        <v>10344</v>
      </c>
      <c r="C5868" s="101" t="s">
        <v>10345</v>
      </c>
      <c r="D5868" s="101" t="s">
        <v>151</v>
      </c>
      <c r="E5868" s="101" t="s">
        <v>152</v>
      </c>
      <c r="F5868" s="101" t="s">
        <v>119</v>
      </c>
      <c r="G5868" s="101" t="s">
        <v>10956</v>
      </c>
    </row>
    <row r="5869" spans="1:7">
      <c r="A5869" s="100">
        <v>5868</v>
      </c>
      <c r="B5869" s="101" t="s">
        <v>5122</v>
      </c>
      <c r="C5869" s="101" t="s">
        <v>13686</v>
      </c>
      <c r="D5869" s="101" t="s">
        <v>139</v>
      </c>
      <c r="E5869" s="101" t="s">
        <v>227</v>
      </c>
      <c r="F5869" s="101" t="s">
        <v>119</v>
      </c>
      <c r="G5869" s="101" t="s">
        <v>5848</v>
      </c>
    </row>
    <row r="5870" spans="1:7">
      <c r="A5870" s="100">
        <v>5869</v>
      </c>
      <c r="B5870" s="101" t="s">
        <v>13687</v>
      </c>
      <c r="C5870" s="101" t="s">
        <v>13688</v>
      </c>
      <c r="D5870" s="101" t="s">
        <v>126</v>
      </c>
      <c r="E5870" s="101" t="s">
        <v>880</v>
      </c>
      <c r="F5870" s="101" t="s">
        <v>119</v>
      </c>
      <c r="G5870" s="101" t="s">
        <v>10956</v>
      </c>
    </row>
    <row r="5871" spans="1:7">
      <c r="A5871" s="100">
        <v>5870</v>
      </c>
      <c r="B5871" s="101" t="s">
        <v>10346</v>
      </c>
      <c r="C5871" s="101" t="s">
        <v>10347</v>
      </c>
      <c r="D5871" s="101" t="s">
        <v>139</v>
      </c>
      <c r="E5871" s="101" t="s">
        <v>996</v>
      </c>
      <c r="F5871" s="101" t="s">
        <v>119</v>
      </c>
      <c r="G5871" s="101" t="s">
        <v>10956</v>
      </c>
    </row>
    <row r="5872" spans="1:7">
      <c r="A5872" s="100">
        <v>5871</v>
      </c>
      <c r="B5872" s="101" t="s">
        <v>5123</v>
      </c>
      <c r="C5872" s="101" t="s">
        <v>13689</v>
      </c>
      <c r="D5872" s="101" t="s">
        <v>165</v>
      </c>
      <c r="E5872" s="101" t="s">
        <v>194</v>
      </c>
      <c r="F5872" s="101" t="s">
        <v>119</v>
      </c>
      <c r="G5872" s="101" t="s">
        <v>5848</v>
      </c>
    </row>
    <row r="5873" spans="1:7">
      <c r="A5873" s="100">
        <v>5872</v>
      </c>
      <c r="B5873" s="101" t="s">
        <v>5124</v>
      </c>
      <c r="C5873" s="101" t="s">
        <v>5125</v>
      </c>
      <c r="D5873" s="101" t="s">
        <v>151</v>
      </c>
      <c r="E5873" s="101" t="s">
        <v>1302</v>
      </c>
      <c r="F5873" s="101" t="s">
        <v>119</v>
      </c>
      <c r="G5873" s="101" t="s">
        <v>5848</v>
      </c>
    </row>
    <row r="5874" spans="1:7">
      <c r="A5874" s="100">
        <v>5873</v>
      </c>
      <c r="B5874" s="101" t="s">
        <v>10348</v>
      </c>
      <c r="C5874" s="101" t="s">
        <v>10349</v>
      </c>
      <c r="D5874" s="101" t="s">
        <v>122</v>
      </c>
      <c r="E5874" s="101" t="s">
        <v>436</v>
      </c>
      <c r="F5874" s="101" t="s">
        <v>136</v>
      </c>
      <c r="G5874" s="101" t="s">
        <v>10956</v>
      </c>
    </row>
    <row r="5875" spans="1:7">
      <c r="A5875" s="100">
        <v>5874</v>
      </c>
      <c r="B5875" s="101" t="s">
        <v>10350</v>
      </c>
      <c r="C5875" s="101" t="s">
        <v>10351</v>
      </c>
      <c r="D5875" s="101" t="s">
        <v>117</v>
      </c>
      <c r="E5875" s="101" t="s">
        <v>499</v>
      </c>
      <c r="F5875" s="101" t="s">
        <v>119</v>
      </c>
      <c r="G5875" s="101" t="s">
        <v>10956</v>
      </c>
    </row>
    <row r="5876" spans="1:7">
      <c r="A5876" s="100">
        <v>5875</v>
      </c>
      <c r="B5876" s="101" t="s">
        <v>11724</v>
      </c>
      <c r="C5876" s="101" t="s">
        <v>11725</v>
      </c>
      <c r="D5876" s="101" t="s">
        <v>122</v>
      </c>
      <c r="E5876" s="101" t="s">
        <v>2061</v>
      </c>
      <c r="F5876" s="101" t="s">
        <v>136</v>
      </c>
      <c r="G5876" s="101" t="s">
        <v>11834</v>
      </c>
    </row>
    <row r="5877" spans="1:7">
      <c r="A5877" s="100">
        <v>5876</v>
      </c>
      <c r="B5877" s="101" t="s">
        <v>11726</v>
      </c>
      <c r="C5877" s="101" t="s">
        <v>11727</v>
      </c>
      <c r="D5877" s="101" t="s">
        <v>122</v>
      </c>
      <c r="E5877" s="101" t="s">
        <v>135</v>
      </c>
      <c r="F5877" s="101" t="s">
        <v>119</v>
      </c>
      <c r="G5877" s="101" t="s">
        <v>11834</v>
      </c>
    </row>
    <row r="5878" spans="1:7">
      <c r="A5878" s="100">
        <v>5877</v>
      </c>
      <c r="B5878" s="101" t="s">
        <v>10352</v>
      </c>
      <c r="C5878" s="101" t="s">
        <v>10353</v>
      </c>
      <c r="D5878" s="101" t="s">
        <v>122</v>
      </c>
      <c r="E5878" s="101" t="s">
        <v>377</v>
      </c>
      <c r="F5878" s="101" t="s">
        <v>119</v>
      </c>
      <c r="G5878" s="101" t="s">
        <v>10956</v>
      </c>
    </row>
    <row r="5879" spans="1:7">
      <c r="A5879" s="100">
        <v>5878</v>
      </c>
      <c r="B5879" s="101" t="s">
        <v>10354</v>
      </c>
      <c r="C5879" s="101" t="s">
        <v>10355</v>
      </c>
      <c r="D5879" s="101" t="s">
        <v>165</v>
      </c>
      <c r="E5879" s="101" t="s">
        <v>417</v>
      </c>
      <c r="F5879" s="101" t="s">
        <v>119</v>
      </c>
      <c r="G5879" s="101" t="s">
        <v>10956</v>
      </c>
    </row>
    <row r="5880" spans="1:7">
      <c r="A5880" s="100">
        <v>5879</v>
      </c>
      <c r="B5880" s="101" t="s">
        <v>5126</v>
      </c>
      <c r="C5880" s="101" t="s">
        <v>5127</v>
      </c>
      <c r="D5880" s="101" t="s">
        <v>126</v>
      </c>
      <c r="E5880" s="101" t="s">
        <v>130</v>
      </c>
      <c r="F5880" s="101" t="s">
        <v>288</v>
      </c>
      <c r="G5880" s="101" t="s">
        <v>5848</v>
      </c>
    </row>
    <row r="5881" spans="1:7">
      <c r="A5881" s="100">
        <v>5880</v>
      </c>
      <c r="B5881" s="101" t="s">
        <v>5128</v>
      </c>
      <c r="C5881" s="101" t="s">
        <v>13690</v>
      </c>
      <c r="D5881" s="101" t="s">
        <v>143</v>
      </c>
      <c r="E5881" s="101" t="s">
        <v>327</v>
      </c>
      <c r="F5881" s="101" t="s">
        <v>119</v>
      </c>
      <c r="G5881" s="101" t="s">
        <v>5848</v>
      </c>
    </row>
    <row r="5882" spans="1:7">
      <c r="A5882" s="100">
        <v>5881</v>
      </c>
      <c r="B5882" s="101" t="s">
        <v>10356</v>
      </c>
      <c r="C5882" s="101" t="s">
        <v>10357</v>
      </c>
      <c r="D5882" s="101" t="s">
        <v>139</v>
      </c>
      <c r="E5882" s="101" t="s">
        <v>156</v>
      </c>
      <c r="F5882" s="101" t="s">
        <v>119</v>
      </c>
      <c r="G5882" s="101" t="s">
        <v>10956</v>
      </c>
    </row>
    <row r="5883" spans="1:7">
      <c r="A5883" s="100">
        <v>5882</v>
      </c>
      <c r="B5883" s="101" t="s">
        <v>10358</v>
      </c>
      <c r="C5883" s="101" t="s">
        <v>13691</v>
      </c>
      <c r="D5883" s="101" t="s">
        <v>126</v>
      </c>
      <c r="E5883" s="101" t="s">
        <v>200</v>
      </c>
      <c r="F5883" s="101" t="s">
        <v>119</v>
      </c>
      <c r="G5883" s="101" t="s">
        <v>10956</v>
      </c>
    </row>
    <row r="5884" spans="1:7">
      <c r="A5884" s="100">
        <v>5883</v>
      </c>
      <c r="B5884" s="101" t="s">
        <v>5129</v>
      </c>
      <c r="C5884" s="101" t="s">
        <v>5130</v>
      </c>
      <c r="D5884" s="101" t="s">
        <v>126</v>
      </c>
      <c r="E5884" s="101" t="s">
        <v>358</v>
      </c>
      <c r="F5884" s="101" t="s">
        <v>288</v>
      </c>
      <c r="G5884" s="101" t="s">
        <v>5848</v>
      </c>
    </row>
    <row r="5885" spans="1:7">
      <c r="A5885" s="100">
        <v>5884</v>
      </c>
      <c r="B5885" s="101" t="s">
        <v>5131</v>
      </c>
      <c r="C5885" s="101" t="s">
        <v>5132</v>
      </c>
      <c r="D5885" s="101" t="s">
        <v>139</v>
      </c>
      <c r="E5885" s="101" t="s">
        <v>227</v>
      </c>
      <c r="F5885" s="101" t="s">
        <v>119</v>
      </c>
      <c r="G5885" s="101" t="s">
        <v>5848</v>
      </c>
    </row>
    <row r="5886" spans="1:7">
      <c r="A5886" s="100">
        <v>5885</v>
      </c>
      <c r="B5886" s="101" t="s">
        <v>5133</v>
      </c>
      <c r="C5886" s="101" t="s">
        <v>5134</v>
      </c>
      <c r="D5886" s="101" t="s">
        <v>234</v>
      </c>
      <c r="E5886" s="101" t="s">
        <v>280</v>
      </c>
      <c r="F5886" s="101" t="s">
        <v>687</v>
      </c>
      <c r="G5886" s="101" t="s">
        <v>5848</v>
      </c>
    </row>
    <row r="5887" spans="1:7">
      <c r="A5887" s="100">
        <v>5886</v>
      </c>
      <c r="B5887" s="101" t="s">
        <v>5135</v>
      </c>
      <c r="C5887" s="101" t="s">
        <v>5136</v>
      </c>
      <c r="D5887" s="101" t="s">
        <v>126</v>
      </c>
      <c r="E5887" s="101" t="s">
        <v>739</v>
      </c>
      <c r="F5887" s="101" t="s">
        <v>119</v>
      </c>
      <c r="G5887" s="101" t="s">
        <v>5848</v>
      </c>
    </row>
    <row r="5888" spans="1:7">
      <c r="A5888" s="100">
        <v>5887</v>
      </c>
      <c r="B5888" s="101" t="s">
        <v>5137</v>
      </c>
      <c r="C5888" s="101" t="s">
        <v>5138</v>
      </c>
      <c r="D5888" s="101" t="s">
        <v>165</v>
      </c>
      <c r="E5888" s="101" t="s">
        <v>1285</v>
      </c>
      <c r="F5888" s="101" t="s">
        <v>119</v>
      </c>
      <c r="G5888" s="101" t="s">
        <v>5848</v>
      </c>
    </row>
    <row r="5889" spans="1:7">
      <c r="A5889" s="100">
        <v>5888</v>
      </c>
      <c r="B5889" s="101" t="s">
        <v>5139</v>
      </c>
      <c r="C5889" s="101" t="s">
        <v>5140</v>
      </c>
      <c r="D5889" s="101" t="s">
        <v>165</v>
      </c>
      <c r="E5889" s="101" t="s">
        <v>1381</v>
      </c>
      <c r="F5889" s="101" t="s">
        <v>119</v>
      </c>
      <c r="G5889" s="101" t="s">
        <v>5848</v>
      </c>
    </row>
    <row r="5890" spans="1:7">
      <c r="A5890" s="100">
        <v>5889</v>
      </c>
      <c r="B5890" s="101" t="s">
        <v>5141</v>
      </c>
      <c r="C5890" s="101" t="s">
        <v>5142</v>
      </c>
      <c r="D5890" s="101" t="s">
        <v>139</v>
      </c>
      <c r="E5890" s="101" t="s">
        <v>227</v>
      </c>
      <c r="F5890" s="101" t="s">
        <v>119</v>
      </c>
      <c r="G5890" s="101" t="s">
        <v>5848</v>
      </c>
    </row>
    <row r="5891" spans="1:7">
      <c r="A5891" s="100">
        <v>5890</v>
      </c>
      <c r="B5891" s="101" t="s">
        <v>10359</v>
      </c>
      <c r="C5891" s="101" t="s">
        <v>10360</v>
      </c>
      <c r="D5891" s="101" t="s">
        <v>139</v>
      </c>
      <c r="E5891" s="101" t="s">
        <v>996</v>
      </c>
      <c r="F5891" s="101" t="s">
        <v>119</v>
      </c>
      <c r="G5891" s="101" t="s">
        <v>10956</v>
      </c>
    </row>
    <row r="5892" spans="1:7">
      <c r="A5892" s="100">
        <v>5891</v>
      </c>
      <c r="B5892" s="101" t="s">
        <v>5143</v>
      </c>
      <c r="C5892" s="101" t="s">
        <v>5144</v>
      </c>
      <c r="D5892" s="101" t="s">
        <v>139</v>
      </c>
      <c r="E5892" s="101" t="s">
        <v>181</v>
      </c>
      <c r="F5892" s="101" t="s">
        <v>119</v>
      </c>
      <c r="G5892" s="101" t="s">
        <v>5848</v>
      </c>
    </row>
    <row r="5893" spans="1:7">
      <c r="A5893" s="100">
        <v>5892</v>
      </c>
      <c r="B5893" s="101" t="s">
        <v>5145</v>
      </c>
      <c r="C5893" s="101" t="s">
        <v>5146</v>
      </c>
      <c r="D5893" s="101" t="s">
        <v>126</v>
      </c>
      <c r="E5893" s="101" t="s">
        <v>761</v>
      </c>
      <c r="F5893" s="101" t="s">
        <v>136</v>
      </c>
      <c r="G5893" s="101" t="s">
        <v>5848</v>
      </c>
    </row>
    <row r="5894" spans="1:7">
      <c r="A5894" s="100">
        <v>5893</v>
      </c>
      <c r="B5894" s="101" t="s">
        <v>10361</v>
      </c>
      <c r="C5894" s="101" t="s">
        <v>10362</v>
      </c>
      <c r="D5894" s="101" t="s">
        <v>165</v>
      </c>
      <c r="E5894" s="101" t="s">
        <v>417</v>
      </c>
      <c r="F5894" s="101" t="s">
        <v>119</v>
      </c>
      <c r="G5894" s="101" t="s">
        <v>10956</v>
      </c>
    </row>
    <row r="5895" spans="1:7">
      <c r="A5895" s="100">
        <v>5894</v>
      </c>
      <c r="B5895" s="101" t="s">
        <v>11728</v>
      </c>
      <c r="C5895" s="101" t="s">
        <v>11729</v>
      </c>
      <c r="D5895" s="101" t="s">
        <v>122</v>
      </c>
      <c r="E5895" s="101" t="s">
        <v>191</v>
      </c>
      <c r="F5895" s="101" t="s">
        <v>136</v>
      </c>
      <c r="G5895" s="101" t="s">
        <v>11834</v>
      </c>
    </row>
    <row r="5896" spans="1:7">
      <c r="A5896" s="100">
        <v>5895</v>
      </c>
      <c r="B5896" s="101" t="s">
        <v>5148</v>
      </c>
      <c r="C5896" s="101" t="s">
        <v>5149</v>
      </c>
      <c r="D5896" s="101" t="s">
        <v>151</v>
      </c>
      <c r="E5896" s="101" t="s">
        <v>2596</v>
      </c>
      <c r="F5896" s="101" t="s">
        <v>119</v>
      </c>
      <c r="G5896" s="101" t="s">
        <v>5848</v>
      </c>
    </row>
    <row r="5897" spans="1:7">
      <c r="A5897" s="100">
        <v>5896</v>
      </c>
      <c r="B5897" s="101" t="s">
        <v>10363</v>
      </c>
      <c r="C5897" s="101" t="s">
        <v>10364</v>
      </c>
      <c r="D5897" s="101" t="s">
        <v>165</v>
      </c>
      <c r="E5897" s="101" t="s">
        <v>194</v>
      </c>
      <c r="F5897" s="101" t="s">
        <v>119</v>
      </c>
      <c r="G5897" s="101" t="s">
        <v>10956</v>
      </c>
    </row>
    <row r="5898" spans="1:7">
      <c r="A5898" s="100">
        <v>5897</v>
      </c>
      <c r="B5898" s="101" t="s">
        <v>10365</v>
      </c>
      <c r="C5898" s="101" t="s">
        <v>10366</v>
      </c>
      <c r="D5898" s="101" t="s">
        <v>117</v>
      </c>
      <c r="E5898" s="101" t="s">
        <v>3196</v>
      </c>
      <c r="F5898" s="101" t="s">
        <v>119</v>
      </c>
      <c r="G5898" s="101" t="s">
        <v>10956</v>
      </c>
    </row>
    <row r="5899" spans="1:7">
      <c r="A5899" s="100">
        <v>5898</v>
      </c>
      <c r="B5899" s="101" t="s">
        <v>10367</v>
      </c>
      <c r="C5899" s="101" t="s">
        <v>10368</v>
      </c>
      <c r="D5899" s="101" t="s">
        <v>139</v>
      </c>
      <c r="E5899" s="101" t="s">
        <v>258</v>
      </c>
      <c r="F5899" s="101" t="s">
        <v>119</v>
      </c>
      <c r="G5899" s="101" t="s">
        <v>10956</v>
      </c>
    </row>
    <row r="5900" spans="1:7">
      <c r="A5900" s="100">
        <v>5899</v>
      </c>
      <c r="B5900" s="101" t="s">
        <v>10369</v>
      </c>
      <c r="C5900" s="101" t="s">
        <v>10370</v>
      </c>
      <c r="D5900" s="101" t="s">
        <v>165</v>
      </c>
      <c r="E5900" s="101" t="s">
        <v>417</v>
      </c>
      <c r="F5900" s="101" t="s">
        <v>119</v>
      </c>
      <c r="G5900" s="101" t="s">
        <v>10956</v>
      </c>
    </row>
    <row r="5901" spans="1:7">
      <c r="A5901" s="100">
        <v>5900</v>
      </c>
      <c r="B5901" s="101" t="s">
        <v>5150</v>
      </c>
      <c r="C5901" s="101" t="s">
        <v>13692</v>
      </c>
      <c r="D5901" s="101" t="s">
        <v>151</v>
      </c>
      <c r="E5901" s="101" t="s">
        <v>706</v>
      </c>
      <c r="F5901" s="101" t="s">
        <v>119</v>
      </c>
      <c r="G5901" s="101" t="s">
        <v>5848</v>
      </c>
    </row>
    <row r="5902" spans="1:7">
      <c r="A5902" s="100">
        <v>5901</v>
      </c>
      <c r="B5902" s="101" t="s">
        <v>13693</v>
      </c>
      <c r="C5902" s="101" t="s">
        <v>13694</v>
      </c>
      <c r="D5902" s="101" t="s">
        <v>143</v>
      </c>
      <c r="E5902" s="101" t="s">
        <v>433</v>
      </c>
      <c r="F5902" s="101" t="s">
        <v>188</v>
      </c>
      <c r="G5902" s="101" t="s">
        <v>10956</v>
      </c>
    </row>
    <row r="5903" spans="1:7">
      <c r="A5903" s="100">
        <v>5902</v>
      </c>
      <c r="B5903" s="101" t="s">
        <v>13695</v>
      </c>
      <c r="C5903" s="101" t="s">
        <v>13696</v>
      </c>
      <c r="D5903" s="101" t="s">
        <v>117</v>
      </c>
      <c r="E5903" s="101" t="s">
        <v>172</v>
      </c>
      <c r="F5903" s="101" t="s">
        <v>1695</v>
      </c>
      <c r="G5903" s="101" t="s">
        <v>5848</v>
      </c>
    </row>
    <row r="5904" spans="1:7">
      <c r="A5904" s="100">
        <v>5903</v>
      </c>
      <c r="B5904" s="101" t="s">
        <v>5151</v>
      </c>
      <c r="C5904" s="101" t="s">
        <v>13697</v>
      </c>
      <c r="D5904" s="101" t="s">
        <v>117</v>
      </c>
      <c r="E5904" s="101" t="s">
        <v>172</v>
      </c>
      <c r="F5904" s="101" t="s">
        <v>1695</v>
      </c>
      <c r="G5904" s="101" t="s">
        <v>5848</v>
      </c>
    </row>
    <row r="5905" spans="1:7">
      <c r="A5905" s="100">
        <v>5904</v>
      </c>
      <c r="B5905" s="101" t="s">
        <v>13698</v>
      </c>
      <c r="C5905" s="101" t="s">
        <v>13699</v>
      </c>
      <c r="D5905" s="101" t="s">
        <v>139</v>
      </c>
      <c r="E5905" s="101" t="s">
        <v>622</v>
      </c>
      <c r="F5905" s="101" t="s">
        <v>119</v>
      </c>
      <c r="G5905" s="101" t="s">
        <v>10956</v>
      </c>
    </row>
    <row r="5906" spans="1:7">
      <c r="A5906" s="100">
        <v>5905</v>
      </c>
      <c r="B5906" s="101" t="s">
        <v>10371</v>
      </c>
      <c r="C5906" s="101" t="s">
        <v>13700</v>
      </c>
      <c r="D5906" s="101" t="s">
        <v>117</v>
      </c>
      <c r="E5906" s="101" t="s">
        <v>1341</v>
      </c>
      <c r="F5906" s="101" t="s">
        <v>119</v>
      </c>
      <c r="G5906" s="101" t="s">
        <v>10956</v>
      </c>
    </row>
    <row r="5907" spans="1:7">
      <c r="A5907" s="100">
        <v>5906</v>
      </c>
      <c r="B5907" s="101" t="s">
        <v>10372</v>
      </c>
      <c r="C5907" s="101" t="s">
        <v>10373</v>
      </c>
      <c r="D5907" s="101" t="s">
        <v>139</v>
      </c>
      <c r="E5907" s="101" t="s">
        <v>140</v>
      </c>
      <c r="F5907" s="101" t="s">
        <v>119</v>
      </c>
      <c r="G5907" s="101" t="s">
        <v>10956</v>
      </c>
    </row>
    <row r="5908" spans="1:7">
      <c r="A5908" s="100">
        <v>5907</v>
      </c>
      <c r="B5908" s="101" t="s">
        <v>5152</v>
      </c>
      <c r="C5908" s="101" t="s">
        <v>13701</v>
      </c>
      <c r="D5908" s="101" t="s">
        <v>122</v>
      </c>
      <c r="E5908" s="101" t="s">
        <v>191</v>
      </c>
      <c r="F5908" s="101" t="s">
        <v>119</v>
      </c>
      <c r="G5908" s="101" t="s">
        <v>5848</v>
      </c>
    </row>
    <row r="5909" spans="1:7">
      <c r="A5909" s="100">
        <v>5908</v>
      </c>
      <c r="B5909" s="101" t="s">
        <v>10374</v>
      </c>
      <c r="C5909" s="101" t="s">
        <v>10375</v>
      </c>
      <c r="D5909" s="101" t="s">
        <v>117</v>
      </c>
      <c r="E5909" s="101" t="s">
        <v>205</v>
      </c>
      <c r="F5909" s="101" t="s">
        <v>119</v>
      </c>
      <c r="G5909" s="101" t="s">
        <v>10956</v>
      </c>
    </row>
    <row r="5910" spans="1:7">
      <c r="A5910" s="100">
        <v>5909</v>
      </c>
      <c r="B5910" s="101" t="s">
        <v>5153</v>
      </c>
      <c r="C5910" s="101" t="s">
        <v>5154</v>
      </c>
      <c r="D5910" s="101" t="s">
        <v>126</v>
      </c>
      <c r="E5910" s="101" t="s">
        <v>4822</v>
      </c>
      <c r="F5910" s="101" t="s">
        <v>119</v>
      </c>
      <c r="G5910" s="101" t="s">
        <v>5848</v>
      </c>
    </row>
    <row r="5911" spans="1:7">
      <c r="A5911" s="100">
        <v>5910</v>
      </c>
      <c r="B5911" s="101" t="s">
        <v>10376</v>
      </c>
      <c r="C5911" s="101" t="s">
        <v>10377</v>
      </c>
      <c r="D5911" s="101" t="s">
        <v>117</v>
      </c>
      <c r="E5911" s="101" t="s">
        <v>1277</v>
      </c>
      <c r="F5911" s="101" t="s">
        <v>119</v>
      </c>
      <c r="G5911" s="101" t="s">
        <v>10956</v>
      </c>
    </row>
    <row r="5912" spans="1:7">
      <c r="A5912" s="100">
        <v>5911</v>
      </c>
      <c r="B5912" s="101" t="s">
        <v>10378</v>
      </c>
      <c r="C5912" s="101" t="s">
        <v>10379</v>
      </c>
      <c r="D5912" s="101" t="s">
        <v>143</v>
      </c>
      <c r="E5912" s="101" t="s">
        <v>144</v>
      </c>
      <c r="F5912" s="101" t="s">
        <v>119</v>
      </c>
      <c r="G5912" s="101" t="s">
        <v>10956</v>
      </c>
    </row>
    <row r="5913" spans="1:7">
      <c r="A5913" s="100">
        <v>5912</v>
      </c>
      <c r="B5913" s="101" t="s">
        <v>11730</v>
      </c>
      <c r="C5913" s="101" t="s">
        <v>11731</v>
      </c>
      <c r="D5913" s="101" t="s">
        <v>117</v>
      </c>
      <c r="E5913" s="101" t="s">
        <v>118</v>
      </c>
      <c r="F5913" s="101" t="s">
        <v>119</v>
      </c>
      <c r="G5913" s="101" t="s">
        <v>11834</v>
      </c>
    </row>
    <row r="5914" spans="1:7">
      <c r="A5914" s="100">
        <v>5913</v>
      </c>
      <c r="B5914" s="101" t="s">
        <v>5155</v>
      </c>
      <c r="C5914" s="101" t="s">
        <v>5156</v>
      </c>
      <c r="D5914" s="101" t="s">
        <v>151</v>
      </c>
      <c r="E5914" s="101" t="s">
        <v>456</v>
      </c>
      <c r="F5914" s="101" t="s">
        <v>119</v>
      </c>
      <c r="G5914" s="101" t="s">
        <v>5848</v>
      </c>
    </row>
    <row r="5915" spans="1:7">
      <c r="A5915" s="100">
        <v>5914</v>
      </c>
      <c r="B5915" s="101" t="s">
        <v>10380</v>
      </c>
      <c r="C5915" s="101" t="s">
        <v>10381</v>
      </c>
      <c r="D5915" s="101" t="s">
        <v>139</v>
      </c>
      <c r="E5915" s="101" t="s">
        <v>354</v>
      </c>
      <c r="F5915" s="101" t="s">
        <v>119</v>
      </c>
      <c r="G5915" s="101" t="s">
        <v>10956</v>
      </c>
    </row>
    <row r="5916" spans="1:7">
      <c r="A5916" s="100">
        <v>5915</v>
      </c>
      <c r="B5916" s="101" t="s">
        <v>5157</v>
      </c>
      <c r="C5916" s="101" t="s">
        <v>5158</v>
      </c>
      <c r="D5916" s="101" t="s">
        <v>139</v>
      </c>
      <c r="E5916" s="101" t="s">
        <v>227</v>
      </c>
      <c r="F5916" s="101" t="s">
        <v>119</v>
      </c>
      <c r="G5916" s="101" t="s">
        <v>5848</v>
      </c>
    </row>
    <row r="5917" spans="1:7">
      <c r="A5917" s="100">
        <v>5916</v>
      </c>
      <c r="B5917" s="101" t="s">
        <v>13702</v>
      </c>
      <c r="C5917" s="101" t="s">
        <v>13703</v>
      </c>
      <c r="D5917" s="101" t="s">
        <v>139</v>
      </c>
      <c r="E5917" s="101" t="s">
        <v>227</v>
      </c>
      <c r="F5917" s="101" t="s">
        <v>119</v>
      </c>
      <c r="G5917" s="101" t="s">
        <v>5848</v>
      </c>
    </row>
    <row r="5918" spans="1:7">
      <c r="A5918" s="100">
        <v>5917</v>
      </c>
      <c r="B5918" s="101" t="s">
        <v>11732</v>
      </c>
      <c r="C5918" s="101" t="s">
        <v>11733</v>
      </c>
      <c r="D5918" s="101" t="s">
        <v>151</v>
      </c>
      <c r="E5918" s="101" t="s">
        <v>456</v>
      </c>
      <c r="F5918" s="101" t="s">
        <v>119</v>
      </c>
      <c r="G5918" s="101" t="s">
        <v>11834</v>
      </c>
    </row>
    <row r="5919" spans="1:7">
      <c r="A5919" s="100">
        <v>5918</v>
      </c>
      <c r="B5919" s="101" t="s">
        <v>10382</v>
      </c>
      <c r="C5919" s="101" t="s">
        <v>10383</v>
      </c>
      <c r="D5919" s="101" t="s">
        <v>117</v>
      </c>
      <c r="E5919" s="101" t="s">
        <v>523</v>
      </c>
      <c r="F5919" s="101" t="s">
        <v>881</v>
      </c>
      <c r="G5919" s="101" t="s">
        <v>10956</v>
      </c>
    </row>
    <row r="5920" spans="1:7">
      <c r="A5920" s="100">
        <v>5919</v>
      </c>
      <c r="B5920" s="101" t="s">
        <v>10384</v>
      </c>
      <c r="C5920" s="101" t="s">
        <v>10385</v>
      </c>
      <c r="D5920" s="101" t="s">
        <v>126</v>
      </c>
      <c r="E5920" s="101" t="s">
        <v>159</v>
      </c>
      <c r="F5920" s="101" t="s">
        <v>119</v>
      </c>
      <c r="G5920" s="101" t="s">
        <v>10956</v>
      </c>
    </row>
    <row r="5921" spans="1:7">
      <c r="A5921" s="100">
        <v>5920</v>
      </c>
      <c r="B5921" s="101" t="s">
        <v>10386</v>
      </c>
      <c r="C5921" s="101" t="s">
        <v>10387</v>
      </c>
      <c r="D5921" s="101" t="s">
        <v>126</v>
      </c>
      <c r="E5921" s="101" t="s">
        <v>701</v>
      </c>
      <c r="F5921" s="101" t="s">
        <v>119</v>
      </c>
      <c r="G5921" s="101" t="s">
        <v>10956</v>
      </c>
    </row>
    <row r="5922" spans="1:7">
      <c r="A5922" s="100">
        <v>5921</v>
      </c>
      <c r="B5922" s="101" t="s">
        <v>11734</v>
      </c>
      <c r="C5922" s="101" t="s">
        <v>11735</v>
      </c>
      <c r="D5922" s="101" t="s">
        <v>122</v>
      </c>
      <c r="E5922" s="101" t="s">
        <v>135</v>
      </c>
      <c r="F5922" s="101" t="s">
        <v>119</v>
      </c>
      <c r="G5922" s="101" t="s">
        <v>11834</v>
      </c>
    </row>
    <row r="5923" spans="1:7">
      <c r="A5923" s="100">
        <v>5922</v>
      </c>
      <c r="B5923" s="101" t="s">
        <v>10388</v>
      </c>
      <c r="C5923" s="101" t="s">
        <v>10389</v>
      </c>
      <c r="D5923" s="101" t="s">
        <v>126</v>
      </c>
      <c r="E5923" s="101" t="s">
        <v>888</v>
      </c>
      <c r="F5923" s="101" t="s">
        <v>119</v>
      </c>
      <c r="G5923" s="101" t="s">
        <v>10956</v>
      </c>
    </row>
    <row r="5924" spans="1:7">
      <c r="A5924" s="100">
        <v>5923</v>
      </c>
      <c r="B5924" s="101" t="s">
        <v>10390</v>
      </c>
      <c r="C5924" s="101" t="s">
        <v>10391</v>
      </c>
      <c r="D5924" s="101" t="s">
        <v>126</v>
      </c>
      <c r="E5924" s="101" t="s">
        <v>1036</v>
      </c>
      <c r="F5924" s="101" t="s">
        <v>119</v>
      </c>
      <c r="G5924" s="101" t="s">
        <v>10956</v>
      </c>
    </row>
    <row r="5925" spans="1:7">
      <c r="A5925" s="100">
        <v>5924</v>
      </c>
      <c r="B5925" s="101" t="s">
        <v>5159</v>
      </c>
      <c r="C5925" s="101" t="s">
        <v>5160</v>
      </c>
      <c r="D5925" s="101" t="s">
        <v>126</v>
      </c>
      <c r="E5925" s="101" t="s">
        <v>1454</v>
      </c>
      <c r="F5925" s="101" t="s">
        <v>119</v>
      </c>
      <c r="G5925" s="101" t="s">
        <v>5848</v>
      </c>
    </row>
    <row r="5926" spans="1:7">
      <c r="A5926" s="100">
        <v>5925</v>
      </c>
      <c r="B5926" s="101" t="s">
        <v>5161</v>
      </c>
      <c r="C5926" s="101" t="s">
        <v>5162</v>
      </c>
      <c r="D5926" s="101" t="s">
        <v>126</v>
      </c>
      <c r="E5926" s="101" t="s">
        <v>358</v>
      </c>
      <c r="F5926" s="101" t="s">
        <v>136</v>
      </c>
      <c r="G5926" s="101" t="s">
        <v>5848</v>
      </c>
    </row>
    <row r="5927" spans="1:7">
      <c r="A5927" s="100">
        <v>5926</v>
      </c>
      <c r="B5927" s="101" t="s">
        <v>5163</v>
      </c>
      <c r="C5927" s="101" t="s">
        <v>5164</v>
      </c>
      <c r="D5927" s="101" t="s">
        <v>117</v>
      </c>
      <c r="E5927" s="101" t="s">
        <v>398</v>
      </c>
      <c r="F5927" s="101" t="s">
        <v>5165</v>
      </c>
      <c r="G5927" s="101" t="s">
        <v>5848</v>
      </c>
    </row>
    <row r="5928" spans="1:7">
      <c r="A5928" s="100">
        <v>5927</v>
      </c>
      <c r="B5928" s="101" t="s">
        <v>5166</v>
      </c>
      <c r="C5928" s="101" t="s">
        <v>5167</v>
      </c>
      <c r="D5928" s="101" t="s">
        <v>139</v>
      </c>
      <c r="E5928" s="101" t="s">
        <v>439</v>
      </c>
      <c r="F5928" s="101" t="s">
        <v>119</v>
      </c>
      <c r="G5928" s="101" t="s">
        <v>5848</v>
      </c>
    </row>
    <row r="5929" spans="1:7">
      <c r="A5929" s="100">
        <v>5928</v>
      </c>
      <c r="B5929" s="101" t="s">
        <v>10392</v>
      </c>
      <c r="C5929" s="101" t="s">
        <v>10393</v>
      </c>
      <c r="D5929" s="101" t="s">
        <v>117</v>
      </c>
      <c r="E5929" s="101" t="s">
        <v>4257</v>
      </c>
      <c r="F5929" s="101" t="s">
        <v>119</v>
      </c>
      <c r="G5929" s="101" t="s">
        <v>10956</v>
      </c>
    </row>
    <row r="5930" spans="1:7">
      <c r="A5930" s="100">
        <v>5929</v>
      </c>
      <c r="B5930" s="101" t="s">
        <v>5168</v>
      </c>
      <c r="C5930" s="101" t="s">
        <v>5169</v>
      </c>
      <c r="D5930" s="101" t="s">
        <v>143</v>
      </c>
      <c r="E5930" s="101" t="s">
        <v>1138</v>
      </c>
      <c r="F5930" s="101" t="s">
        <v>119</v>
      </c>
      <c r="G5930" s="101" t="s">
        <v>5848</v>
      </c>
    </row>
    <row r="5931" spans="1:7">
      <c r="A5931" s="100">
        <v>5930</v>
      </c>
      <c r="B5931" s="101" t="s">
        <v>5170</v>
      </c>
      <c r="C5931" s="101" t="s">
        <v>5171</v>
      </c>
      <c r="D5931" s="101" t="s">
        <v>151</v>
      </c>
      <c r="E5931" s="101" t="s">
        <v>371</v>
      </c>
      <c r="F5931" s="101" t="s">
        <v>579</v>
      </c>
      <c r="G5931" s="101" t="s">
        <v>5848</v>
      </c>
    </row>
    <row r="5932" spans="1:7">
      <c r="A5932" s="100">
        <v>5931</v>
      </c>
      <c r="B5932" s="101" t="s">
        <v>10394</v>
      </c>
      <c r="C5932" s="101" t="s">
        <v>10395</v>
      </c>
      <c r="D5932" s="101" t="s">
        <v>117</v>
      </c>
      <c r="E5932" s="101" t="s">
        <v>367</v>
      </c>
      <c r="F5932" s="101" t="s">
        <v>119</v>
      </c>
      <c r="G5932" s="101" t="s">
        <v>10956</v>
      </c>
    </row>
    <row r="5933" spans="1:7">
      <c r="A5933" s="100">
        <v>5932</v>
      </c>
      <c r="B5933" s="101" t="s">
        <v>5172</v>
      </c>
      <c r="C5933" s="101" t="s">
        <v>5173</v>
      </c>
      <c r="D5933" s="101" t="s">
        <v>126</v>
      </c>
      <c r="E5933" s="101" t="s">
        <v>245</v>
      </c>
      <c r="F5933" s="101" t="s">
        <v>119</v>
      </c>
      <c r="G5933" s="101" t="s">
        <v>5848</v>
      </c>
    </row>
    <row r="5934" spans="1:7">
      <c r="A5934" s="100">
        <v>5933</v>
      </c>
      <c r="B5934" s="101" t="s">
        <v>10396</v>
      </c>
      <c r="C5934" s="101" t="s">
        <v>10397</v>
      </c>
      <c r="D5934" s="101" t="s">
        <v>165</v>
      </c>
      <c r="E5934" s="101" t="s">
        <v>417</v>
      </c>
      <c r="F5934" s="101" t="s">
        <v>119</v>
      </c>
      <c r="G5934" s="101" t="s">
        <v>10956</v>
      </c>
    </row>
    <row r="5935" spans="1:7">
      <c r="A5935" s="100">
        <v>5934</v>
      </c>
      <c r="B5935" s="101" t="s">
        <v>10398</v>
      </c>
      <c r="C5935" s="101" t="s">
        <v>10399</v>
      </c>
      <c r="D5935" s="101" t="s">
        <v>117</v>
      </c>
      <c r="E5935" s="101" t="s">
        <v>1277</v>
      </c>
      <c r="F5935" s="101" t="s">
        <v>119</v>
      </c>
      <c r="G5935" s="101" t="s">
        <v>10956</v>
      </c>
    </row>
    <row r="5936" spans="1:7">
      <c r="A5936" s="100">
        <v>5935</v>
      </c>
      <c r="B5936" s="101" t="s">
        <v>11736</v>
      </c>
      <c r="C5936" s="101" t="s">
        <v>11737</v>
      </c>
      <c r="D5936" s="101" t="s">
        <v>151</v>
      </c>
      <c r="E5936" s="101" t="s">
        <v>924</v>
      </c>
      <c r="F5936" s="101" t="s">
        <v>119</v>
      </c>
      <c r="G5936" s="101" t="s">
        <v>10956</v>
      </c>
    </row>
    <row r="5937" spans="1:7">
      <c r="A5937" s="100">
        <v>5936</v>
      </c>
      <c r="B5937" s="101" t="s">
        <v>10400</v>
      </c>
      <c r="C5937" s="101" t="s">
        <v>10401</v>
      </c>
      <c r="D5937" s="101" t="s">
        <v>117</v>
      </c>
      <c r="E5937" s="101" t="s">
        <v>3067</v>
      </c>
      <c r="F5937" s="101" t="s">
        <v>119</v>
      </c>
      <c r="G5937" s="101" t="s">
        <v>10956</v>
      </c>
    </row>
    <row r="5938" spans="1:7">
      <c r="A5938" s="100">
        <v>5937</v>
      </c>
      <c r="B5938" s="101" t="s">
        <v>5174</v>
      </c>
      <c r="C5938" s="101" t="s">
        <v>5175</v>
      </c>
      <c r="D5938" s="101" t="s">
        <v>139</v>
      </c>
      <c r="E5938" s="101" t="s">
        <v>227</v>
      </c>
      <c r="F5938" s="101" t="s">
        <v>119</v>
      </c>
      <c r="G5938" s="101" t="s">
        <v>5848</v>
      </c>
    </row>
    <row r="5939" spans="1:7">
      <c r="A5939" s="100">
        <v>5938</v>
      </c>
      <c r="B5939" s="101" t="s">
        <v>5176</v>
      </c>
      <c r="C5939" s="101" t="s">
        <v>5177</v>
      </c>
      <c r="D5939" s="101" t="s">
        <v>139</v>
      </c>
      <c r="E5939" s="101" t="s">
        <v>185</v>
      </c>
      <c r="F5939" s="101" t="s">
        <v>119</v>
      </c>
      <c r="G5939" s="101" t="s">
        <v>5848</v>
      </c>
    </row>
    <row r="5940" spans="1:7">
      <c r="A5940" s="100">
        <v>5939</v>
      </c>
      <c r="B5940" s="101" t="s">
        <v>5178</v>
      </c>
      <c r="C5940" s="101" t="s">
        <v>5179</v>
      </c>
      <c r="D5940" s="101" t="s">
        <v>117</v>
      </c>
      <c r="E5940" s="101" t="s">
        <v>864</v>
      </c>
      <c r="F5940" s="101" t="s">
        <v>2795</v>
      </c>
      <c r="G5940" s="101" t="s">
        <v>5848</v>
      </c>
    </row>
    <row r="5941" spans="1:7">
      <c r="A5941" s="100">
        <v>5940</v>
      </c>
      <c r="B5941" s="101" t="s">
        <v>5180</v>
      </c>
      <c r="C5941" s="101" t="s">
        <v>13704</v>
      </c>
      <c r="D5941" s="101" t="s">
        <v>139</v>
      </c>
      <c r="E5941" s="101" t="s">
        <v>227</v>
      </c>
      <c r="F5941" s="101" t="s">
        <v>119</v>
      </c>
      <c r="G5941" s="101" t="s">
        <v>5848</v>
      </c>
    </row>
    <row r="5942" spans="1:7">
      <c r="A5942" s="100">
        <v>5941</v>
      </c>
      <c r="B5942" s="101" t="s">
        <v>5181</v>
      </c>
      <c r="C5942" s="101" t="s">
        <v>5182</v>
      </c>
      <c r="D5942" s="101" t="s">
        <v>122</v>
      </c>
      <c r="E5942" s="101" t="s">
        <v>436</v>
      </c>
      <c r="F5942" s="101" t="s">
        <v>136</v>
      </c>
      <c r="G5942" s="101" t="s">
        <v>5848</v>
      </c>
    </row>
    <row r="5943" spans="1:7">
      <c r="A5943" s="100">
        <v>5942</v>
      </c>
      <c r="B5943" s="101" t="s">
        <v>5183</v>
      </c>
      <c r="C5943" s="101" t="s">
        <v>5184</v>
      </c>
      <c r="D5943" s="101" t="s">
        <v>139</v>
      </c>
      <c r="E5943" s="101" t="s">
        <v>227</v>
      </c>
      <c r="F5943" s="101" t="s">
        <v>119</v>
      </c>
      <c r="G5943" s="101" t="s">
        <v>5848</v>
      </c>
    </row>
    <row r="5944" spans="1:7">
      <c r="A5944" s="100">
        <v>5943</v>
      </c>
      <c r="B5944" s="101" t="s">
        <v>5185</v>
      </c>
      <c r="C5944" s="101" t="s">
        <v>5186</v>
      </c>
      <c r="D5944" s="101" t="s">
        <v>122</v>
      </c>
      <c r="E5944" s="101" t="s">
        <v>451</v>
      </c>
      <c r="F5944" s="101" t="s">
        <v>119</v>
      </c>
      <c r="G5944" s="101" t="s">
        <v>5848</v>
      </c>
    </row>
    <row r="5945" spans="1:7">
      <c r="A5945" s="100">
        <v>5944</v>
      </c>
      <c r="B5945" s="101" t="s">
        <v>11738</v>
      </c>
      <c r="C5945" s="101" t="s">
        <v>11739</v>
      </c>
      <c r="D5945" s="101" t="s">
        <v>122</v>
      </c>
      <c r="E5945" s="101" t="s">
        <v>191</v>
      </c>
      <c r="F5945" s="101" t="s">
        <v>119</v>
      </c>
      <c r="G5945" s="101" t="s">
        <v>11834</v>
      </c>
    </row>
    <row r="5946" spans="1:7">
      <c r="A5946" s="100">
        <v>5945</v>
      </c>
      <c r="B5946" s="101" t="s">
        <v>5187</v>
      </c>
      <c r="C5946" s="101" t="s">
        <v>5188</v>
      </c>
      <c r="D5946" s="101" t="s">
        <v>139</v>
      </c>
      <c r="E5946" s="101" t="s">
        <v>227</v>
      </c>
      <c r="F5946" s="101" t="s">
        <v>119</v>
      </c>
      <c r="G5946" s="101" t="s">
        <v>5848</v>
      </c>
    </row>
    <row r="5947" spans="1:7">
      <c r="A5947" s="100">
        <v>5946</v>
      </c>
      <c r="B5947" s="101" t="s">
        <v>10402</v>
      </c>
      <c r="C5947" s="101" t="s">
        <v>10403</v>
      </c>
      <c r="D5947" s="101" t="s">
        <v>117</v>
      </c>
      <c r="E5947" s="101" t="s">
        <v>5957</v>
      </c>
      <c r="F5947" s="101" t="s">
        <v>624</v>
      </c>
      <c r="G5947" s="101" t="s">
        <v>10956</v>
      </c>
    </row>
    <row r="5948" spans="1:7">
      <c r="A5948" s="100">
        <v>5947</v>
      </c>
      <c r="B5948" s="101" t="s">
        <v>5189</v>
      </c>
      <c r="C5948" s="101" t="s">
        <v>5190</v>
      </c>
      <c r="D5948" s="101" t="s">
        <v>151</v>
      </c>
      <c r="E5948" s="101" t="s">
        <v>1397</v>
      </c>
      <c r="F5948" s="101" t="s">
        <v>503</v>
      </c>
      <c r="G5948" s="101" t="s">
        <v>5848</v>
      </c>
    </row>
    <row r="5949" spans="1:7">
      <c r="A5949" s="100">
        <v>5948</v>
      </c>
      <c r="B5949" s="101" t="s">
        <v>5191</v>
      </c>
      <c r="C5949" s="101" t="s">
        <v>13705</v>
      </c>
      <c r="D5949" s="101" t="s">
        <v>139</v>
      </c>
      <c r="E5949" s="101" t="s">
        <v>227</v>
      </c>
      <c r="F5949" s="101" t="s">
        <v>119</v>
      </c>
      <c r="G5949" s="101" t="s">
        <v>5848</v>
      </c>
    </row>
    <row r="5950" spans="1:7">
      <c r="A5950" s="100">
        <v>5949</v>
      </c>
      <c r="B5950" s="101" t="s">
        <v>13706</v>
      </c>
      <c r="C5950" s="101" t="s">
        <v>13707</v>
      </c>
      <c r="D5950" s="101" t="s">
        <v>165</v>
      </c>
      <c r="E5950" s="101" t="s">
        <v>1658</v>
      </c>
      <c r="F5950" s="101" t="s">
        <v>119</v>
      </c>
      <c r="G5950" s="101" t="s">
        <v>5848</v>
      </c>
    </row>
    <row r="5951" spans="1:7">
      <c r="A5951" s="100">
        <v>5950</v>
      </c>
      <c r="B5951" s="101" t="s">
        <v>5192</v>
      </c>
      <c r="C5951" s="101" t="s">
        <v>5193</v>
      </c>
      <c r="D5951" s="101" t="s">
        <v>139</v>
      </c>
      <c r="E5951" s="101" t="s">
        <v>237</v>
      </c>
      <c r="F5951" s="101" t="s">
        <v>119</v>
      </c>
      <c r="G5951" s="101" t="s">
        <v>5848</v>
      </c>
    </row>
    <row r="5952" spans="1:7">
      <c r="A5952" s="100">
        <v>5951</v>
      </c>
      <c r="B5952" s="101" t="s">
        <v>5194</v>
      </c>
      <c r="C5952" s="101" t="s">
        <v>5195</v>
      </c>
      <c r="D5952" s="101" t="s">
        <v>126</v>
      </c>
      <c r="E5952" s="101" t="s">
        <v>358</v>
      </c>
      <c r="F5952" s="101" t="s">
        <v>399</v>
      </c>
      <c r="G5952" s="101" t="s">
        <v>5848</v>
      </c>
    </row>
    <row r="5953" spans="1:7">
      <c r="A5953" s="100">
        <v>5952</v>
      </c>
      <c r="B5953" s="101" t="s">
        <v>10404</v>
      </c>
      <c r="C5953" s="101" t="s">
        <v>10405</v>
      </c>
      <c r="D5953" s="101" t="s">
        <v>126</v>
      </c>
      <c r="E5953" s="101" t="s">
        <v>200</v>
      </c>
      <c r="F5953" s="101" t="s">
        <v>119</v>
      </c>
      <c r="G5953" s="101" t="s">
        <v>10956</v>
      </c>
    </row>
    <row r="5954" spans="1:7">
      <c r="A5954" s="100">
        <v>5953</v>
      </c>
      <c r="B5954" s="101" t="s">
        <v>5196</v>
      </c>
      <c r="C5954" s="101" t="s">
        <v>5197</v>
      </c>
      <c r="D5954" s="101" t="s">
        <v>165</v>
      </c>
      <c r="E5954" s="101" t="s">
        <v>194</v>
      </c>
      <c r="F5954" s="101" t="s">
        <v>119</v>
      </c>
      <c r="G5954" s="101" t="s">
        <v>5848</v>
      </c>
    </row>
    <row r="5955" spans="1:7">
      <c r="A5955" s="100">
        <v>5954</v>
      </c>
      <c r="B5955" s="101" t="s">
        <v>11740</v>
      </c>
      <c r="C5955" s="101" t="s">
        <v>11741</v>
      </c>
      <c r="D5955" s="101" t="s">
        <v>139</v>
      </c>
      <c r="E5955" s="101" t="s">
        <v>1020</v>
      </c>
      <c r="F5955" s="101" t="s">
        <v>119</v>
      </c>
      <c r="G5955" s="101" t="s">
        <v>11834</v>
      </c>
    </row>
    <row r="5956" spans="1:7">
      <c r="A5956" s="100">
        <v>5955</v>
      </c>
      <c r="B5956" s="101" t="s">
        <v>10406</v>
      </c>
      <c r="C5956" s="101" t="s">
        <v>10407</v>
      </c>
      <c r="D5956" s="101" t="s">
        <v>117</v>
      </c>
      <c r="E5956" s="101" t="s">
        <v>864</v>
      </c>
      <c r="F5956" s="101" t="s">
        <v>119</v>
      </c>
      <c r="G5956" s="101" t="s">
        <v>10956</v>
      </c>
    </row>
    <row r="5957" spans="1:7">
      <c r="A5957" s="100">
        <v>5956</v>
      </c>
      <c r="B5957" s="101" t="s">
        <v>5198</v>
      </c>
      <c r="C5957" s="101" t="s">
        <v>13708</v>
      </c>
      <c r="D5957" s="101" t="s">
        <v>139</v>
      </c>
      <c r="E5957" s="101" t="s">
        <v>227</v>
      </c>
      <c r="F5957" s="101" t="s">
        <v>119</v>
      </c>
      <c r="G5957" s="101" t="s">
        <v>5848</v>
      </c>
    </row>
    <row r="5958" spans="1:7">
      <c r="A5958" s="100">
        <v>5957</v>
      </c>
      <c r="B5958" s="101" t="s">
        <v>5199</v>
      </c>
      <c r="C5958" s="101" t="s">
        <v>5200</v>
      </c>
      <c r="D5958" s="101" t="s">
        <v>139</v>
      </c>
      <c r="E5958" s="101" t="s">
        <v>227</v>
      </c>
      <c r="F5958" s="101" t="s">
        <v>119</v>
      </c>
      <c r="G5958" s="101" t="s">
        <v>5848</v>
      </c>
    </row>
    <row r="5959" spans="1:7">
      <c r="A5959" s="100">
        <v>5958</v>
      </c>
      <c r="B5959" s="101" t="s">
        <v>5201</v>
      </c>
      <c r="C5959" s="101" t="s">
        <v>5202</v>
      </c>
      <c r="D5959" s="101" t="s">
        <v>117</v>
      </c>
      <c r="E5959" s="101" t="s">
        <v>5203</v>
      </c>
      <c r="F5959" s="101" t="s">
        <v>399</v>
      </c>
      <c r="G5959" s="101" t="s">
        <v>5848</v>
      </c>
    </row>
    <row r="5960" spans="1:7">
      <c r="A5960" s="100">
        <v>5959</v>
      </c>
      <c r="B5960" s="101" t="s">
        <v>5204</v>
      </c>
      <c r="C5960" s="101" t="s">
        <v>5205</v>
      </c>
      <c r="D5960" s="101" t="s">
        <v>139</v>
      </c>
      <c r="E5960" s="101" t="s">
        <v>227</v>
      </c>
      <c r="F5960" s="101" t="s">
        <v>119</v>
      </c>
      <c r="G5960" s="101" t="s">
        <v>5848</v>
      </c>
    </row>
    <row r="5961" spans="1:7">
      <c r="A5961" s="100">
        <v>5960</v>
      </c>
      <c r="B5961" s="101" t="s">
        <v>13709</v>
      </c>
      <c r="C5961" s="101" t="s">
        <v>13710</v>
      </c>
      <c r="D5961" s="101" t="s">
        <v>117</v>
      </c>
      <c r="E5961" s="101" t="s">
        <v>367</v>
      </c>
      <c r="F5961" s="101" t="s">
        <v>119</v>
      </c>
      <c r="G5961" s="101" t="s">
        <v>10956</v>
      </c>
    </row>
    <row r="5962" spans="1:7">
      <c r="A5962" s="100">
        <v>5961</v>
      </c>
      <c r="B5962" s="101" t="s">
        <v>5206</v>
      </c>
      <c r="C5962" s="101" t="s">
        <v>5207</v>
      </c>
      <c r="D5962" s="101" t="s">
        <v>143</v>
      </c>
      <c r="E5962" s="101" t="s">
        <v>144</v>
      </c>
      <c r="F5962" s="101" t="s">
        <v>119</v>
      </c>
      <c r="G5962" s="101" t="s">
        <v>5848</v>
      </c>
    </row>
    <row r="5963" spans="1:7">
      <c r="A5963" s="100">
        <v>5962</v>
      </c>
      <c r="B5963" s="101" t="s">
        <v>5208</v>
      </c>
      <c r="C5963" s="101" t="s">
        <v>5209</v>
      </c>
      <c r="D5963" s="101" t="s">
        <v>143</v>
      </c>
      <c r="E5963" s="101" t="s">
        <v>433</v>
      </c>
      <c r="F5963" s="101" t="s">
        <v>119</v>
      </c>
      <c r="G5963" s="101" t="s">
        <v>5848</v>
      </c>
    </row>
    <row r="5964" spans="1:7">
      <c r="A5964" s="100">
        <v>5963</v>
      </c>
      <c r="B5964" s="101" t="s">
        <v>10408</v>
      </c>
      <c r="C5964" s="101" t="s">
        <v>10409</v>
      </c>
      <c r="D5964" s="101" t="s">
        <v>139</v>
      </c>
      <c r="E5964" s="101" t="s">
        <v>943</v>
      </c>
      <c r="F5964" s="101" t="s">
        <v>119</v>
      </c>
      <c r="G5964" s="101" t="s">
        <v>10956</v>
      </c>
    </row>
    <row r="5965" spans="1:7">
      <c r="A5965" s="100">
        <v>5964</v>
      </c>
      <c r="B5965" s="101" t="s">
        <v>10410</v>
      </c>
      <c r="C5965" s="101" t="s">
        <v>10411</v>
      </c>
      <c r="D5965" s="101" t="s">
        <v>117</v>
      </c>
      <c r="E5965" s="101" t="s">
        <v>398</v>
      </c>
      <c r="F5965" s="101" t="s">
        <v>119</v>
      </c>
      <c r="G5965" s="101" t="s">
        <v>10956</v>
      </c>
    </row>
    <row r="5966" spans="1:7">
      <c r="A5966" s="100">
        <v>5965</v>
      </c>
      <c r="B5966" s="101" t="s">
        <v>5210</v>
      </c>
      <c r="C5966" s="101" t="s">
        <v>5211</v>
      </c>
      <c r="D5966" s="101" t="s">
        <v>117</v>
      </c>
      <c r="E5966" s="101" t="s">
        <v>864</v>
      </c>
      <c r="F5966" s="101" t="s">
        <v>170</v>
      </c>
      <c r="G5966" s="101" t="s">
        <v>5848</v>
      </c>
    </row>
    <row r="5967" spans="1:7">
      <c r="A5967" s="100">
        <v>5966</v>
      </c>
      <c r="B5967" s="101" t="s">
        <v>13711</v>
      </c>
      <c r="C5967" s="101" t="s">
        <v>13712</v>
      </c>
      <c r="D5967" s="101" t="s">
        <v>165</v>
      </c>
      <c r="E5967" s="101" t="s">
        <v>324</v>
      </c>
      <c r="F5967" s="101" t="s">
        <v>119</v>
      </c>
      <c r="G5967" s="101" t="s">
        <v>10956</v>
      </c>
    </row>
    <row r="5968" spans="1:7">
      <c r="A5968" s="100">
        <v>5967</v>
      </c>
      <c r="B5968" s="101" t="s">
        <v>5212</v>
      </c>
      <c r="C5968" s="101" t="s">
        <v>5213</v>
      </c>
      <c r="D5968" s="101" t="s">
        <v>122</v>
      </c>
      <c r="E5968" s="101" t="s">
        <v>293</v>
      </c>
      <c r="F5968" s="101" t="s">
        <v>119</v>
      </c>
      <c r="G5968" s="101" t="s">
        <v>5848</v>
      </c>
    </row>
    <row r="5969" spans="1:7">
      <c r="A5969" s="100">
        <v>5968</v>
      </c>
      <c r="B5969" s="101" t="s">
        <v>5214</v>
      </c>
      <c r="C5969" s="101" t="s">
        <v>5215</v>
      </c>
      <c r="D5969" s="101" t="s">
        <v>126</v>
      </c>
      <c r="E5969" s="101" t="s">
        <v>358</v>
      </c>
      <c r="F5969" s="101" t="s">
        <v>288</v>
      </c>
      <c r="G5969" s="101" t="s">
        <v>5848</v>
      </c>
    </row>
    <row r="5970" spans="1:7">
      <c r="A5970" s="100">
        <v>5969</v>
      </c>
      <c r="B5970" s="101" t="s">
        <v>5216</v>
      </c>
      <c r="C5970" s="101" t="s">
        <v>5217</v>
      </c>
      <c r="D5970" s="101" t="s">
        <v>126</v>
      </c>
      <c r="E5970" s="101" t="s">
        <v>358</v>
      </c>
      <c r="F5970" s="101" t="s">
        <v>412</v>
      </c>
      <c r="G5970" s="101" t="s">
        <v>5848</v>
      </c>
    </row>
    <row r="5971" spans="1:7">
      <c r="A5971" s="100">
        <v>5970</v>
      </c>
      <c r="B5971" s="101" t="s">
        <v>5218</v>
      </c>
      <c r="C5971" s="101" t="s">
        <v>5219</v>
      </c>
      <c r="D5971" s="101" t="s">
        <v>117</v>
      </c>
      <c r="E5971" s="101" t="s">
        <v>367</v>
      </c>
      <c r="F5971" s="101" t="s">
        <v>119</v>
      </c>
      <c r="G5971" s="101" t="s">
        <v>5848</v>
      </c>
    </row>
    <row r="5972" spans="1:7">
      <c r="A5972" s="100">
        <v>5971</v>
      </c>
      <c r="B5972" s="101" t="s">
        <v>10412</v>
      </c>
      <c r="C5972" s="101" t="s">
        <v>10413</v>
      </c>
      <c r="D5972" s="101" t="s">
        <v>117</v>
      </c>
      <c r="E5972" s="101" t="s">
        <v>2057</v>
      </c>
      <c r="F5972" s="101" t="s">
        <v>119</v>
      </c>
      <c r="G5972" s="101" t="s">
        <v>10956</v>
      </c>
    </row>
    <row r="5973" spans="1:7">
      <c r="A5973" s="100">
        <v>5972</v>
      </c>
      <c r="B5973" s="101" t="s">
        <v>10414</v>
      </c>
      <c r="C5973" s="101" t="s">
        <v>10415</v>
      </c>
      <c r="D5973" s="101" t="s">
        <v>139</v>
      </c>
      <c r="E5973" s="101" t="s">
        <v>1020</v>
      </c>
      <c r="F5973" s="101" t="s">
        <v>119</v>
      </c>
      <c r="G5973" s="101" t="s">
        <v>10956</v>
      </c>
    </row>
    <row r="5974" spans="1:7">
      <c r="A5974" s="100">
        <v>5973</v>
      </c>
      <c r="B5974" s="101" t="s">
        <v>5220</v>
      </c>
      <c r="C5974" s="101" t="s">
        <v>5221</v>
      </c>
      <c r="D5974" s="101" t="s">
        <v>143</v>
      </c>
      <c r="E5974" s="101" t="s">
        <v>327</v>
      </c>
      <c r="F5974" s="101" t="s">
        <v>119</v>
      </c>
      <c r="G5974" s="101" t="s">
        <v>5848</v>
      </c>
    </row>
    <row r="5975" spans="1:7">
      <c r="A5975" s="100">
        <v>5974</v>
      </c>
      <c r="B5975" s="101" t="s">
        <v>11742</v>
      </c>
      <c r="C5975" s="101" t="s">
        <v>11743</v>
      </c>
      <c r="D5975" s="101" t="s">
        <v>151</v>
      </c>
      <c r="E5975" s="101" t="s">
        <v>1572</v>
      </c>
      <c r="F5975" s="101" t="s">
        <v>119</v>
      </c>
      <c r="G5975" s="101" t="s">
        <v>11834</v>
      </c>
    </row>
    <row r="5976" spans="1:7">
      <c r="A5976" s="100">
        <v>5975</v>
      </c>
      <c r="B5976" s="101" t="s">
        <v>10416</v>
      </c>
      <c r="C5976" s="101" t="s">
        <v>10417</v>
      </c>
      <c r="D5976" s="101" t="s">
        <v>139</v>
      </c>
      <c r="E5976" s="101" t="s">
        <v>996</v>
      </c>
      <c r="F5976" s="101" t="s">
        <v>119</v>
      </c>
      <c r="G5976" s="101" t="s">
        <v>10956</v>
      </c>
    </row>
    <row r="5977" spans="1:7">
      <c r="A5977" s="100">
        <v>5976</v>
      </c>
      <c r="B5977" s="101" t="s">
        <v>5222</v>
      </c>
      <c r="C5977" s="101" t="s">
        <v>5223</v>
      </c>
      <c r="D5977" s="101" t="s">
        <v>139</v>
      </c>
      <c r="E5977" s="101" t="s">
        <v>227</v>
      </c>
      <c r="F5977" s="101" t="s">
        <v>119</v>
      </c>
      <c r="G5977" s="101" t="s">
        <v>5848</v>
      </c>
    </row>
    <row r="5978" spans="1:7">
      <c r="A5978" s="100">
        <v>5977</v>
      </c>
      <c r="B5978" s="101" t="s">
        <v>95</v>
      </c>
      <c r="C5978" s="101" t="s">
        <v>5224</v>
      </c>
      <c r="D5978" s="101" t="s">
        <v>143</v>
      </c>
      <c r="E5978" s="101" t="s">
        <v>728</v>
      </c>
      <c r="F5978" s="101" t="s">
        <v>119</v>
      </c>
      <c r="G5978" s="101" t="s">
        <v>5848</v>
      </c>
    </row>
    <row r="5979" spans="1:7">
      <c r="A5979" s="100">
        <v>5978</v>
      </c>
      <c r="B5979" s="101" t="s">
        <v>10418</v>
      </c>
      <c r="C5979" s="101" t="s">
        <v>10419</v>
      </c>
      <c r="D5979" s="101" t="s">
        <v>165</v>
      </c>
      <c r="E5979" s="101" t="s">
        <v>194</v>
      </c>
      <c r="F5979" s="101" t="s">
        <v>119</v>
      </c>
      <c r="G5979" s="101" t="s">
        <v>10956</v>
      </c>
    </row>
    <row r="5980" spans="1:7">
      <c r="A5980" s="100">
        <v>5979</v>
      </c>
      <c r="B5980" s="101" t="s">
        <v>5225</v>
      </c>
      <c r="C5980" s="101" t="s">
        <v>5226</v>
      </c>
      <c r="D5980" s="101" t="s">
        <v>126</v>
      </c>
      <c r="E5980" s="101" t="s">
        <v>358</v>
      </c>
      <c r="F5980" s="101" t="s">
        <v>288</v>
      </c>
      <c r="G5980" s="101" t="s">
        <v>5848</v>
      </c>
    </row>
    <row r="5981" spans="1:7">
      <c r="A5981" s="100">
        <v>5980</v>
      </c>
      <c r="B5981" s="101" t="s">
        <v>10420</v>
      </c>
      <c r="C5981" s="101" t="s">
        <v>10421</v>
      </c>
      <c r="D5981" s="101" t="s">
        <v>126</v>
      </c>
      <c r="E5981" s="101" t="s">
        <v>358</v>
      </c>
      <c r="F5981" s="101" t="s">
        <v>412</v>
      </c>
      <c r="G5981" s="101" t="s">
        <v>10956</v>
      </c>
    </row>
    <row r="5982" spans="1:7">
      <c r="A5982" s="100">
        <v>5981</v>
      </c>
      <c r="B5982" s="101" t="s">
        <v>10422</v>
      </c>
      <c r="C5982" s="101" t="s">
        <v>10423</v>
      </c>
      <c r="D5982" s="101" t="s">
        <v>122</v>
      </c>
      <c r="E5982" s="101" t="s">
        <v>350</v>
      </c>
      <c r="F5982" s="101" t="s">
        <v>119</v>
      </c>
      <c r="G5982" s="101" t="s">
        <v>10956</v>
      </c>
    </row>
    <row r="5983" spans="1:7">
      <c r="A5983" s="100">
        <v>5982</v>
      </c>
      <c r="B5983" s="101" t="s">
        <v>5227</v>
      </c>
      <c r="C5983" s="101" t="s">
        <v>5228</v>
      </c>
      <c r="D5983" s="101" t="s">
        <v>122</v>
      </c>
      <c r="E5983" s="101" t="s">
        <v>833</v>
      </c>
      <c r="F5983" s="101" t="s">
        <v>368</v>
      </c>
      <c r="G5983" s="101" t="s">
        <v>5848</v>
      </c>
    </row>
    <row r="5984" spans="1:7">
      <c r="A5984" s="100">
        <v>5983</v>
      </c>
      <c r="B5984" s="101" t="s">
        <v>10424</v>
      </c>
      <c r="C5984" s="101" t="s">
        <v>10425</v>
      </c>
      <c r="D5984" s="101" t="s">
        <v>139</v>
      </c>
      <c r="E5984" s="101" t="s">
        <v>622</v>
      </c>
      <c r="F5984" s="101" t="s">
        <v>119</v>
      </c>
      <c r="G5984" s="101" t="s">
        <v>10956</v>
      </c>
    </row>
    <row r="5985" spans="1:7">
      <c r="A5985" s="100">
        <v>5984</v>
      </c>
      <c r="B5985" s="101" t="s">
        <v>13713</v>
      </c>
      <c r="C5985" s="101" t="s">
        <v>13714</v>
      </c>
      <c r="D5985" s="101" t="s">
        <v>143</v>
      </c>
      <c r="E5985" s="101" t="s">
        <v>3530</v>
      </c>
      <c r="F5985" s="101" t="s">
        <v>119</v>
      </c>
      <c r="G5985" s="101" t="s">
        <v>5848</v>
      </c>
    </row>
    <row r="5986" spans="1:7">
      <c r="A5986" s="100">
        <v>5985</v>
      </c>
      <c r="B5986" s="101" t="s">
        <v>5229</v>
      </c>
      <c r="C5986" s="101" t="s">
        <v>5230</v>
      </c>
      <c r="D5986" s="101" t="s">
        <v>143</v>
      </c>
      <c r="E5986" s="101" t="s">
        <v>1684</v>
      </c>
      <c r="F5986" s="101" t="s">
        <v>119</v>
      </c>
      <c r="G5986" s="101" t="s">
        <v>5848</v>
      </c>
    </row>
    <row r="5987" spans="1:7">
      <c r="A5987" s="100">
        <v>5986</v>
      </c>
      <c r="B5987" s="101" t="s">
        <v>13715</v>
      </c>
      <c r="C5987" s="101" t="s">
        <v>13716</v>
      </c>
      <c r="D5987" s="101" t="s">
        <v>122</v>
      </c>
      <c r="E5987" s="101" t="s">
        <v>443</v>
      </c>
      <c r="F5987" s="101" t="s">
        <v>119</v>
      </c>
      <c r="G5987" s="101" t="s">
        <v>10956</v>
      </c>
    </row>
    <row r="5988" spans="1:7">
      <c r="A5988" s="100">
        <v>5987</v>
      </c>
      <c r="B5988" s="101" t="s">
        <v>10426</v>
      </c>
      <c r="C5988" s="101" t="s">
        <v>10427</v>
      </c>
      <c r="D5988" s="101" t="s">
        <v>139</v>
      </c>
      <c r="E5988" s="101" t="s">
        <v>564</v>
      </c>
      <c r="F5988" s="101" t="s">
        <v>119</v>
      </c>
      <c r="G5988" s="101" t="s">
        <v>10956</v>
      </c>
    </row>
    <row r="5989" spans="1:7">
      <c r="A5989" s="100">
        <v>5988</v>
      </c>
      <c r="B5989" s="101" t="s">
        <v>11744</v>
      </c>
      <c r="C5989" s="101" t="s">
        <v>11745</v>
      </c>
      <c r="D5989" s="101" t="s">
        <v>165</v>
      </c>
      <c r="E5989" s="101" t="s">
        <v>285</v>
      </c>
      <c r="F5989" s="101" t="s">
        <v>188</v>
      </c>
      <c r="G5989" s="101" t="s">
        <v>11834</v>
      </c>
    </row>
    <row r="5990" spans="1:7">
      <c r="A5990" s="100">
        <v>5989</v>
      </c>
      <c r="B5990" s="101" t="s">
        <v>5231</v>
      </c>
      <c r="C5990" s="101" t="s">
        <v>5232</v>
      </c>
      <c r="D5990" s="101" t="s">
        <v>139</v>
      </c>
      <c r="E5990" s="101" t="s">
        <v>354</v>
      </c>
      <c r="F5990" s="101" t="s">
        <v>119</v>
      </c>
      <c r="G5990" s="101" t="s">
        <v>5848</v>
      </c>
    </row>
    <row r="5991" spans="1:7">
      <c r="A5991" s="100">
        <v>5990</v>
      </c>
      <c r="B5991" s="101" t="s">
        <v>13717</v>
      </c>
      <c r="C5991" s="101" t="s">
        <v>13718</v>
      </c>
      <c r="D5991" s="101" t="s">
        <v>122</v>
      </c>
      <c r="E5991" s="101" t="s">
        <v>436</v>
      </c>
      <c r="F5991" s="101" t="s">
        <v>119</v>
      </c>
      <c r="G5991" s="101" t="s">
        <v>11834</v>
      </c>
    </row>
    <row r="5992" spans="1:7">
      <c r="A5992" s="100">
        <v>5991</v>
      </c>
      <c r="B5992" s="101" t="s">
        <v>5233</v>
      </c>
      <c r="C5992" s="101" t="s">
        <v>5234</v>
      </c>
      <c r="D5992" s="101" t="s">
        <v>151</v>
      </c>
      <c r="E5992" s="101" t="s">
        <v>571</v>
      </c>
      <c r="F5992" s="101" t="s">
        <v>119</v>
      </c>
      <c r="G5992" s="101" t="s">
        <v>5848</v>
      </c>
    </row>
    <row r="5993" spans="1:7">
      <c r="A5993" s="100">
        <v>5992</v>
      </c>
      <c r="B5993" s="101" t="s">
        <v>10428</v>
      </c>
      <c r="C5993" s="101" t="s">
        <v>10429</v>
      </c>
      <c r="D5993" s="101" t="s">
        <v>117</v>
      </c>
      <c r="E5993" s="101" t="s">
        <v>2057</v>
      </c>
      <c r="F5993" s="101" t="s">
        <v>119</v>
      </c>
      <c r="G5993" s="101" t="s">
        <v>10956</v>
      </c>
    </row>
    <row r="5994" spans="1:7">
      <c r="A5994" s="100">
        <v>5993</v>
      </c>
      <c r="B5994" s="101" t="s">
        <v>13719</v>
      </c>
      <c r="C5994" s="101" t="s">
        <v>13720</v>
      </c>
      <c r="D5994" s="101" t="s">
        <v>139</v>
      </c>
      <c r="E5994" s="101" t="s">
        <v>227</v>
      </c>
      <c r="F5994" s="101" t="s">
        <v>119</v>
      </c>
      <c r="G5994" s="101" t="s">
        <v>10956</v>
      </c>
    </row>
    <row r="5995" spans="1:7">
      <c r="A5995" s="100">
        <v>5994</v>
      </c>
      <c r="B5995" s="101" t="s">
        <v>5235</v>
      </c>
      <c r="C5995" s="101" t="s">
        <v>5236</v>
      </c>
      <c r="D5995" s="101" t="s">
        <v>151</v>
      </c>
      <c r="E5995" s="101" t="s">
        <v>1021</v>
      </c>
      <c r="F5995" s="101" t="s">
        <v>119</v>
      </c>
      <c r="G5995" s="101" t="s">
        <v>5848</v>
      </c>
    </row>
    <row r="5996" spans="1:7">
      <c r="A5996" s="100">
        <v>5995</v>
      </c>
      <c r="B5996" s="101" t="s">
        <v>10430</v>
      </c>
      <c r="C5996" s="101" t="s">
        <v>10431</v>
      </c>
      <c r="D5996" s="101" t="s">
        <v>139</v>
      </c>
      <c r="E5996" s="101" t="s">
        <v>3060</v>
      </c>
      <c r="F5996" s="101" t="s">
        <v>119</v>
      </c>
      <c r="G5996" s="101" t="s">
        <v>10956</v>
      </c>
    </row>
    <row r="5997" spans="1:7">
      <c r="A5997" s="100">
        <v>5996</v>
      </c>
      <c r="B5997" s="101" t="s">
        <v>10432</v>
      </c>
      <c r="C5997" s="101" t="s">
        <v>10433</v>
      </c>
      <c r="D5997" s="101" t="s">
        <v>117</v>
      </c>
      <c r="E5997" s="101" t="s">
        <v>1277</v>
      </c>
      <c r="F5997" s="101" t="s">
        <v>119</v>
      </c>
      <c r="G5997" s="101" t="s">
        <v>10956</v>
      </c>
    </row>
    <row r="5998" spans="1:7">
      <c r="A5998" s="100">
        <v>5997</v>
      </c>
      <c r="B5998" s="101" t="s">
        <v>10434</v>
      </c>
      <c r="C5998" s="101" t="s">
        <v>10435</v>
      </c>
      <c r="D5998" s="101" t="s">
        <v>126</v>
      </c>
      <c r="E5998" s="101" t="s">
        <v>358</v>
      </c>
      <c r="F5998" s="101" t="s">
        <v>119</v>
      </c>
      <c r="G5998" s="101" t="s">
        <v>10956</v>
      </c>
    </row>
    <row r="5999" spans="1:7">
      <c r="A5999" s="100">
        <v>5998</v>
      </c>
      <c r="B5999" s="101" t="s">
        <v>5237</v>
      </c>
      <c r="C5999" s="101" t="s">
        <v>5238</v>
      </c>
      <c r="D5999" s="101" t="s">
        <v>139</v>
      </c>
      <c r="E5999" s="101" t="s">
        <v>211</v>
      </c>
      <c r="F5999" s="101" t="s">
        <v>119</v>
      </c>
      <c r="G5999" s="101" t="s">
        <v>5848</v>
      </c>
    </row>
    <row r="6000" spans="1:7">
      <c r="A6000" s="100">
        <v>5999</v>
      </c>
      <c r="B6000" s="101" t="s">
        <v>10436</v>
      </c>
      <c r="C6000" s="101" t="s">
        <v>10437</v>
      </c>
      <c r="D6000" s="101" t="s">
        <v>143</v>
      </c>
      <c r="E6000" s="101" t="s">
        <v>144</v>
      </c>
      <c r="F6000" s="101" t="s">
        <v>119</v>
      </c>
      <c r="G6000" s="101" t="s">
        <v>10956</v>
      </c>
    </row>
    <row r="6001" spans="1:7">
      <c r="A6001" s="100">
        <v>6000</v>
      </c>
      <c r="B6001" s="101" t="s">
        <v>10438</v>
      </c>
      <c r="C6001" s="101" t="s">
        <v>10439</v>
      </c>
      <c r="D6001" s="101" t="s">
        <v>165</v>
      </c>
      <c r="E6001" s="101" t="s">
        <v>8228</v>
      </c>
      <c r="F6001" s="101" t="s">
        <v>119</v>
      </c>
      <c r="G6001" s="101" t="s">
        <v>10956</v>
      </c>
    </row>
    <row r="6002" spans="1:7">
      <c r="A6002" s="100">
        <v>6001</v>
      </c>
      <c r="B6002" s="101" t="s">
        <v>11746</v>
      </c>
      <c r="C6002" s="101" t="s">
        <v>11747</v>
      </c>
      <c r="D6002" s="101" t="s">
        <v>122</v>
      </c>
      <c r="E6002" s="101" t="s">
        <v>175</v>
      </c>
      <c r="F6002" s="101" t="s">
        <v>136</v>
      </c>
      <c r="G6002" s="101" t="s">
        <v>11834</v>
      </c>
    </row>
    <row r="6003" spans="1:7">
      <c r="A6003" s="100">
        <v>6002</v>
      </c>
      <c r="B6003" s="101" t="s">
        <v>10440</v>
      </c>
      <c r="C6003" s="101" t="s">
        <v>10441</v>
      </c>
      <c r="D6003" s="101" t="s">
        <v>139</v>
      </c>
      <c r="E6003" s="101" t="s">
        <v>266</v>
      </c>
      <c r="F6003" s="101" t="s">
        <v>119</v>
      </c>
      <c r="G6003" s="101" t="s">
        <v>10956</v>
      </c>
    </row>
    <row r="6004" spans="1:7">
      <c r="A6004" s="100">
        <v>6003</v>
      </c>
      <c r="B6004" s="101" t="s">
        <v>13721</v>
      </c>
      <c r="C6004" s="101" t="s">
        <v>5304</v>
      </c>
      <c r="D6004" s="101" t="s">
        <v>143</v>
      </c>
      <c r="E6004" s="101" t="s">
        <v>1465</v>
      </c>
      <c r="F6004" s="101" t="s">
        <v>119</v>
      </c>
      <c r="G6004" s="101" t="s">
        <v>5848</v>
      </c>
    </row>
    <row r="6005" spans="1:7">
      <c r="A6005" s="100">
        <v>6004</v>
      </c>
      <c r="B6005" s="101" t="s">
        <v>5239</v>
      </c>
      <c r="C6005" s="101" t="s">
        <v>5240</v>
      </c>
      <c r="D6005" s="101" t="s">
        <v>139</v>
      </c>
      <c r="E6005" s="101" t="s">
        <v>439</v>
      </c>
      <c r="F6005" s="101" t="s">
        <v>119</v>
      </c>
      <c r="G6005" s="101" t="s">
        <v>5848</v>
      </c>
    </row>
    <row r="6006" spans="1:7">
      <c r="A6006" s="100">
        <v>6005</v>
      </c>
      <c r="B6006" s="101" t="s">
        <v>10442</v>
      </c>
      <c r="C6006" s="101" t="s">
        <v>10443</v>
      </c>
      <c r="D6006" s="101" t="s">
        <v>122</v>
      </c>
      <c r="E6006" s="101" t="s">
        <v>436</v>
      </c>
      <c r="F6006" s="101" t="s">
        <v>368</v>
      </c>
      <c r="G6006" s="101" t="s">
        <v>10956</v>
      </c>
    </row>
    <row r="6007" spans="1:7">
      <c r="A6007" s="100">
        <v>6006</v>
      </c>
      <c r="B6007" s="101" t="s">
        <v>13722</v>
      </c>
      <c r="C6007" s="101" t="s">
        <v>13723</v>
      </c>
      <c r="D6007" s="101" t="s">
        <v>234</v>
      </c>
      <c r="E6007" s="101" t="s">
        <v>280</v>
      </c>
      <c r="F6007" s="101" t="s">
        <v>119</v>
      </c>
      <c r="G6007" s="101" t="s">
        <v>5848</v>
      </c>
    </row>
    <row r="6008" spans="1:7">
      <c r="A6008" s="100">
        <v>6007</v>
      </c>
      <c r="B6008" s="101" t="s">
        <v>10444</v>
      </c>
      <c r="C6008" s="101" t="s">
        <v>10445</v>
      </c>
      <c r="D6008" s="101" t="s">
        <v>165</v>
      </c>
      <c r="E6008" s="101" t="s">
        <v>417</v>
      </c>
      <c r="F6008" s="101" t="s">
        <v>119</v>
      </c>
      <c r="G6008" s="101" t="s">
        <v>10956</v>
      </c>
    </row>
    <row r="6009" spans="1:7">
      <c r="A6009" s="100">
        <v>6008</v>
      </c>
      <c r="B6009" s="101" t="s">
        <v>5241</v>
      </c>
      <c r="C6009" s="101" t="s">
        <v>5242</v>
      </c>
      <c r="D6009" s="101" t="s">
        <v>139</v>
      </c>
      <c r="E6009" s="101" t="s">
        <v>181</v>
      </c>
      <c r="F6009" s="101" t="s">
        <v>119</v>
      </c>
      <c r="G6009" s="101" t="s">
        <v>5848</v>
      </c>
    </row>
    <row r="6010" spans="1:7">
      <c r="A6010" s="100">
        <v>6009</v>
      </c>
      <c r="B6010" s="101" t="s">
        <v>5243</v>
      </c>
      <c r="C6010" s="101" t="s">
        <v>5244</v>
      </c>
      <c r="D6010" s="101" t="s">
        <v>117</v>
      </c>
      <c r="E6010" s="101" t="s">
        <v>853</v>
      </c>
      <c r="F6010" s="101" t="s">
        <v>119</v>
      </c>
      <c r="G6010" s="101" t="s">
        <v>5848</v>
      </c>
    </row>
    <row r="6011" spans="1:7">
      <c r="A6011" s="100">
        <v>6010</v>
      </c>
      <c r="B6011" s="101" t="s">
        <v>10446</v>
      </c>
      <c r="C6011" s="101" t="s">
        <v>10447</v>
      </c>
      <c r="D6011" s="101" t="s">
        <v>165</v>
      </c>
      <c r="E6011" s="101" t="s">
        <v>5870</v>
      </c>
      <c r="F6011" s="101" t="s">
        <v>201</v>
      </c>
      <c r="G6011" s="101" t="s">
        <v>10956</v>
      </c>
    </row>
    <row r="6012" spans="1:7">
      <c r="A6012" s="100">
        <v>6011</v>
      </c>
      <c r="B6012" s="101" t="s">
        <v>10448</v>
      </c>
      <c r="C6012" s="101" t="s">
        <v>10449</v>
      </c>
      <c r="D6012" s="101" t="s">
        <v>117</v>
      </c>
      <c r="E6012" s="101" t="s">
        <v>3337</v>
      </c>
      <c r="F6012" s="101" t="s">
        <v>119</v>
      </c>
      <c r="G6012" s="101" t="s">
        <v>10956</v>
      </c>
    </row>
    <row r="6013" spans="1:7">
      <c r="A6013" s="100">
        <v>6012</v>
      </c>
      <c r="B6013" s="101" t="s">
        <v>10450</v>
      </c>
      <c r="C6013" s="101" t="s">
        <v>10451</v>
      </c>
      <c r="D6013" s="101" t="s">
        <v>126</v>
      </c>
      <c r="E6013" s="101" t="s">
        <v>645</v>
      </c>
      <c r="F6013" s="101" t="s">
        <v>119</v>
      </c>
      <c r="G6013" s="101" t="s">
        <v>10956</v>
      </c>
    </row>
    <row r="6014" spans="1:7">
      <c r="A6014" s="100">
        <v>6013</v>
      </c>
      <c r="B6014" s="101" t="s">
        <v>10452</v>
      </c>
      <c r="C6014" s="101" t="s">
        <v>10453</v>
      </c>
      <c r="D6014" s="101" t="s">
        <v>143</v>
      </c>
      <c r="E6014" s="101" t="s">
        <v>746</v>
      </c>
      <c r="F6014" s="101" t="s">
        <v>188</v>
      </c>
      <c r="G6014" s="101" t="s">
        <v>10956</v>
      </c>
    </row>
    <row r="6015" spans="1:7">
      <c r="A6015" s="100">
        <v>6014</v>
      </c>
      <c r="B6015" s="101" t="s">
        <v>5245</v>
      </c>
      <c r="C6015" s="101" t="s">
        <v>5246</v>
      </c>
      <c r="D6015" s="101" t="s">
        <v>126</v>
      </c>
      <c r="E6015" s="101" t="s">
        <v>1661</v>
      </c>
      <c r="F6015" s="101" t="s">
        <v>119</v>
      </c>
      <c r="G6015" s="101" t="s">
        <v>5848</v>
      </c>
    </row>
    <row r="6016" spans="1:7">
      <c r="A6016" s="100">
        <v>6015</v>
      </c>
      <c r="B6016" s="101" t="s">
        <v>10454</v>
      </c>
      <c r="C6016" s="101" t="s">
        <v>10455</v>
      </c>
      <c r="D6016" s="101" t="s">
        <v>151</v>
      </c>
      <c r="E6016" s="101" t="s">
        <v>1271</v>
      </c>
      <c r="F6016" s="101" t="s">
        <v>119</v>
      </c>
      <c r="G6016" s="101" t="s">
        <v>10956</v>
      </c>
    </row>
    <row r="6017" spans="1:7">
      <c r="A6017" s="100">
        <v>6016</v>
      </c>
      <c r="B6017" s="101" t="s">
        <v>10456</v>
      </c>
      <c r="C6017" s="101" t="s">
        <v>13724</v>
      </c>
      <c r="D6017" s="101" t="s">
        <v>117</v>
      </c>
      <c r="E6017" s="101" t="s">
        <v>118</v>
      </c>
      <c r="F6017" s="101" t="s">
        <v>119</v>
      </c>
      <c r="G6017" s="101" t="s">
        <v>10956</v>
      </c>
    </row>
    <row r="6018" spans="1:7">
      <c r="A6018" s="100">
        <v>6017</v>
      </c>
      <c r="B6018" s="101" t="s">
        <v>10457</v>
      </c>
      <c r="C6018" s="101" t="s">
        <v>13725</v>
      </c>
      <c r="D6018" s="101" t="s">
        <v>126</v>
      </c>
      <c r="E6018" s="101" t="s">
        <v>358</v>
      </c>
      <c r="F6018" s="101" t="s">
        <v>3924</v>
      </c>
      <c r="G6018" s="101" t="s">
        <v>10956</v>
      </c>
    </row>
    <row r="6019" spans="1:7">
      <c r="A6019" s="100">
        <v>6018</v>
      </c>
      <c r="B6019" s="101" t="s">
        <v>10458</v>
      </c>
      <c r="C6019" s="101" t="s">
        <v>10459</v>
      </c>
      <c r="D6019" s="101" t="s">
        <v>139</v>
      </c>
      <c r="E6019" s="101" t="s">
        <v>943</v>
      </c>
      <c r="F6019" s="101" t="s">
        <v>119</v>
      </c>
      <c r="G6019" s="101" t="s">
        <v>10956</v>
      </c>
    </row>
    <row r="6020" spans="1:7">
      <c r="A6020" s="100">
        <v>6019</v>
      </c>
      <c r="B6020" s="101" t="s">
        <v>10460</v>
      </c>
      <c r="C6020" s="101" t="s">
        <v>10461</v>
      </c>
      <c r="D6020" s="101" t="s">
        <v>165</v>
      </c>
      <c r="E6020" s="101" t="s">
        <v>417</v>
      </c>
      <c r="F6020" s="101" t="s">
        <v>119</v>
      </c>
      <c r="G6020" s="101" t="s">
        <v>10956</v>
      </c>
    </row>
    <row r="6021" spans="1:7">
      <c r="A6021" s="100">
        <v>6020</v>
      </c>
      <c r="B6021" s="101" t="s">
        <v>5247</v>
      </c>
      <c r="C6021" s="101" t="s">
        <v>5248</v>
      </c>
      <c r="D6021" s="101" t="s">
        <v>126</v>
      </c>
      <c r="E6021" s="101" t="s">
        <v>813</v>
      </c>
      <c r="F6021" s="101" t="s">
        <v>119</v>
      </c>
      <c r="G6021" s="101" t="s">
        <v>5848</v>
      </c>
    </row>
    <row r="6022" spans="1:7">
      <c r="A6022" s="100">
        <v>6021</v>
      </c>
      <c r="B6022" s="101" t="s">
        <v>13726</v>
      </c>
      <c r="C6022" s="101" t="s">
        <v>13727</v>
      </c>
      <c r="D6022" s="101" t="s">
        <v>139</v>
      </c>
      <c r="E6022" s="101" t="s">
        <v>381</v>
      </c>
      <c r="F6022" s="101" t="s">
        <v>119</v>
      </c>
      <c r="G6022" s="101" t="s">
        <v>5848</v>
      </c>
    </row>
    <row r="6023" spans="1:7">
      <c r="A6023" s="100">
        <v>6022</v>
      </c>
      <c r="B6023" s="101" t="s">
        <v>10462</v>
      </c>
      <c r="C6023" s="101" t="s">
        <v>10463</v>
      </c>
      <c r="D6023" s="101" t="s">
        <v>117</v>
      </c>
      <c r="E6023" s="101" t="s">
        <v>118</v>
      </c>
      <c r="F6023" s="101" t="s">
        <v>119</v>
      </c>
      <c r="G6023" s="101" t="s">
        <v>10956</v>
      </c>
    </row>
    <row r="6024" spans="1:7">
      <c r="A6024" s="100">
        <v>6023</v>
      </c>
      <c r="B6024" s="101" t="s">
        <v>10464</v>
      </c>
      <c r="C6024" s="101" t="s">
        <v>10465</v>
      </c>
      <c r="D6024" s="101" t="s">
        <v>139</v>
      </c>
      <c r="E6024" s="101" t="s">
        <v>140</v>
      </c>
      <c r="F6024" s="101" t="s">
        <v>119</v>
      </c>
      <c r="G6024" s="101" t="s">
        <v>10956</v>
      </c>
    </row>
    <row r="6025" spans="1:7">
      <c r="A6025" s="100">
        <v>6024</v>
      </c>
      <c r="B6025" s="101" t="s">
        <v>5249</v>
      </c>
      <c r="C6025" s="101" t="s">
        <v>5250</v>
      </c>
      <c r="D6025" s="101" t="s">
        <v>234</v>
      </c>
      <c r="E6025" s="101" t="s">
        <v>280</v>
      </c>
      <c r="F6025" s="101" t="s">
        <v>136</v>
      </c>
      <c r="G6025" s="101" t="s">
        <v>5848</v>
      </c>
    </row>
    <row r="6026" spans="1:7">
      <c r="A6026" s="100">
        <v>6025</v>
      </c>
      <c r="B6026" s="101" t="s">
        <v>5251</v>
      </c>
      <c r="C6026" s="101" t="s">
        <v>5252</v>
      </c>
      <c r="D6026" s="101" t="s">
        <v>143</v>
      </c>
      <c r="E6026" s="101" t="s">
        <v>746</v>
      </c>
      <c r="F6026" s="101" t="s">
        <v>119</v>
      </c>
      <c r="G6026" s="101" t="s">
        <v>5848</v>
      </c>
    </row>
    <row r="6027" spans="1:7">
      <c r="A6027" s="100">
        <v>6026</v>
      </c>
      <c r="B6027" s="101" t="s">
        <v>10466</v>
      </c>
      <c r="C6027" s="101" t="s">
        <v>10467</v>
      </c>
      <c r="D6027" s="101" t="s">
        <v>143</v>
      </c>
      <c r="E6027" s="101" t="s">
        <v>586</v>
      </c>
      <c r="F6027" s="101" t="s">
        <v>119</v>
      </c>
      <c r="G6027" s="101" t="s">
        <v>10956</v>
      </c>
    </row>
    <row r="6028" spans="1:7">
      <c r="A6028" s="100">
        <v>6027</v>
      </c>
      <c r="B6028" s="101" t="s">
        <v>10468</v>
      </c>
      <c r="C6028" s="101" t="s">
        <v>10469</v>
      </c>
      <c r="D6028" s="101" t="s">
        <v>139</v>
      </c>
      <c r="E6028" s="101" t="s">
        <v>1020</v>
      </c>
      <c r="F6028" s="101" t="s">
        <v>119</v>
      </c>
      <c r="G6028" s="101" t="s">
        <v>10956</v>
      </c>
    </row>
    <row r="6029" spans="1:7">
      <c r="A6029" s="100">
        <v>6028</v>
      </c>
      <c r="B6029" s="101" t="s">
        <v>13728</v>
      </c>
      <c r="C6029" s="101" t="s">
        <v>13729</v>
      </c>
      <c r="D6029" s="101" t="s">
        <v>139</v>
      </c>
      <c r="E6029" s="101" t="s">
        <v>227</v>
      </c>
      <c r="F6029" s="101" t="s">
        <v>119</v>
      </c>
      <c r="G6029" s="101" t="s">
        <v>5848</v>
      </c>
    </row>
    <row r="6030" spans="1:7">
      <c r="A6030" s="100">
        <v>6029</v>
      </c>
      <c r="B6030" s="101" t="s">
        <v>11748</v>
      </c>
      <c r="C6030" s="101" t="s">
        <v>11749</v>
      </c>
      <c r="D6030" s="101" t="s">
        <v>117</v>
      </c>
      <c r="E6030" s="101" t="s">
        <v>499</v>
      </c>
      <c r="F6030" s="101" t="s">
        <v>119</v>
      </c>
      <c r="G6030" s="101" t="s">
        <v>11834</v>
      </c>
    </row>
    <row r="6031" spans="1:7">
      <c r="A6031" s="100">
        <v>6030</v>
      </c>
      <c r="B6031" s="101" t="s">
        <v>5253</v>
      </c>
      <c r="C6031" s="101" t="s">
        <v>5254</v>
      </c>
      <c r="D6031" s="101" t="s">
        <v>122</v>
      </c>
      <c r="E6031" s="101" t="s">
        <v>377</v>
      </c>
      <c r="F6031" s="101" t="s">
        <v>119</v>
      </c>
      <c r="G6031" s="101" t="s">
        <v>5848</v>
      </c>
    </row>
    <row r="6032" spans="1:7">
      <c r="A6032" s="100">
        <v>6031</v>
      </c>
      <c r="B6032" s="101" t="s">
        <v>10470</v>
      </c>
      <c r="C6032" s="101" t="s">
        <v>10471</v>
      </c>
      <c r="D6032" s="101" t="s">
        <v>139</v>
      </c>
      <c r="E6032" s="101" t="s">
        <v>996</v>
      </c>
      <c r="F6032" s="101" t="s">
        <v>119</v>
      </c>
      <c r="G6032" s="101" t="s">
        <v>10956</v>
      </c>
    </row>
    <row r="6033" spans="1:7">
      <c r="A6033" s="100">
        <v>6032</v>
      </c>
      <c r="B6033" s="101" t="s">
        <v>5255</v>
      </c>
      <c r="C6033" s="101" t="s">
        <v>5256</v>
      </c>
      <c r="D6033" s="101" t="s">
        <v>139</v>
      </c>
      <c r="E6033" s="101" t="s">
        <v>181</v>
      </c>
      <c r="F6033" s="101" t="s">
        <v>119</v>
      </c>
      <c r="G6033" s="101" t="s">
        <v>5848</v>
      </c>
    </row>
    <row r="6034" spans="1:7">
      <c r="A6034" s="100">
        <v>6033</v>
      </c>
      <c r="B6034" s="101" t="s">
        <v>5257</v>
      </c>
      <c r="C6034" s="101" t="s">
        <v>5258</v>
      </c>
      <c r="D6034" s="101" t="s">
        <v>151</v>
      </c>
      <c r="E6034" s="101" t="s">
        <v>371</v>
      </c>
      <c r="F6034" s="101" t="s">
        <v>119</v>
      </c>
      <c r="G6034" s="101" t="s">
        <v>5848</v>
      </c>
    </row>
    <row r="6035" spans="1:7">
      <c r="A6035" s="100">
        <v>6034</v>
      </c>
      <c r="B6035" s="101" t="s">
        <v>10472</v>
      </c>
      <c r="C6035" s="101" t="s">
        <v>10473</v>
      </c>
      <c r="D6035" s="101" t="s">
        <v>117</v>
      </c>
      <c r="E6035" s="101" t="s">
        <v>1341</v>
      </c>
      <c r="F6035" s="101" t="s">
        <v>119</v>
      </c>
      <c r="G6035" s="101" t="s">
        <v>10956</v>
      </c>
    </row>
    <row r="6036" spans="1:7">
      <c r="A6036" s="100">
        <v>6035</v>
      </c>
      <c r="B6036" s="101" t="s">
        <v>5259</v>
      </c>
      <c r="C6036" s="101" t="s">
        <v>5260</v>
      </c>
      <c r="D6036" s="101" t="s">
        <v>122</v>
      </c>
      <c r="E6036" s="101" t="s">
        <v>347</v>
      </c>
      <c r="F6036" s="101" t="s">
        <v>3621</v>
      </c>
      <c r="G6036" s="101" t="s">
        <v>5848</v>
      </c>
    </row>
    <row r="6037" spans="1:7">
      <c r="A6037" s="100">
        <v>6036</v>
      </c>
      <c r="B6037" s="101" t="s">
        <v>10474</v>
      </c>
      <c r="C6037" s="101" t="s">
        <v>10475</v>
      </c>
      <c r="D6037" s="101" t="s">
        <v>139</v>
      </c>
      <c r="E6037" s="101" t="s">
        <v>258</v>
      </c>
      <c r="F6037" s="101" t="s">
        <v>119</v>
      </c>
      <c r="G6037" s="101" t="s">
        <v>10956</v>
      </c>
    </row>
    <row r="6038" spans="1:7">
      <c r="A6038" s="100">
        <v>6037</v>
      </c>
      <c r="B6038" s="101" t="s">
        <v>10476</v>
      </c>
      <c r="C6038" s="101" t="s">
        <v>10477</v>
      </c>
      <c r="D6038" s="101" t="s">
        <v>117</v>
      </c>
      <c r="E6038" s="101" t="s">
        <v>205</v>
      </c>
      <c r="F6038" s="101" t="s">
        <v>119</v>
      </c>
      <c r="G6038" s="101" t="s">
        <v>10956</v>
      </c>
    </row>
    <row r="6039" spans="1:7">
      <c r="A6039" s="100">
        <v>6038</v>
      </c>
      <c r="B6039" s="101" t="s">
        <v>10478</v>
      </c>
      <c r="C6039" s="101" t="s">
        <v>10479</v>
      </c>
      <c r="D6039" s="101" t="s">
        <v>117</v>
      </c>
      <c r="E6039" s="101" t="s">
        <v>5888</v>
      </c>
      <c r="F6039" s="101" t="s">
        <v>119</v>
      </c>
      <c r="G6039" s="101" t="s">
        <v>10956</v>
      </c>
    </row>
    <row r="6040" spans="1:7">
      <c r="A6040" s="100">
        <v>6039</v>
      </c>
      <c r="B6040" s="101" t="s">
        <v>10480</v>
      </c>
      <c r="C6040" s="101" t="s">
        <v>10481</v>
      </c>
      <c r="D6040" s="101" t="s">
        <v>126</v>
      </c>
      <c r="E6040" s="101" t="s">
        <v>701</v>
      </c>
      <c r="F6040" s="101" t="s">
        <v>119</v>
      </c>
      <c r="G6040" s="101" t="s">
        <v>10956</v>
      </c>
    </row>
    <row r="6041" spans="1:7">
      <c r="A6041" s="100">
        <v>6040</v>
      </c>
      <c r="B6041" s="101" t="s">
        <v>10482</v>
      </c>
      <c r="C6041" s="101" t="s">
        <v>10483</v>
      </c>
      <c r="D6041" s="101" t="s">
        <v>117</v>
      </c>
      <c r="E6041" s="101" t="s">
        <v>2057</v>
      </c>
      <c r="F6041" s="101" t="s">
        <v>881</v>
      </c>
      <c r="G6041" s="101" t="s">
        <v>10956</v>
      </c>
    </row>
    <row r="6042" spans="1:7">
      <c r="A6042" s="100">
        <v>6041</v>
      </c>
      <c r="B6042" s="101" t="s">
        <v>11750</v>
      </c>
      <c r="C6042" s="101" t="s">
        <v>11751</v>
      </c>
      <c r="D6042" s="101" t="s">
        <v>139</v>
      </c>
      <c r="E6042" s="101" t="s">
        <v>258</v>
      </c>
      <c r="F6042" s="101" t="s">
        <v>119</v>
      </c>
      <c r="G6042" s="101" t="s">
        <v>11834</v>
      </c>
    </row>
    <row r="6043" spans="1:7">
      <c r="A6043" s="100">
        <v>6042</v>
      </c>
      <c r="B6043" s="101" t="s">
        <v>5261</v>
      </c>
      <c r="C6043" s="101" t="s">
        <v>5262</v>
      </c>
      <c r="D6043" s="101" t="s">
        <v>139</v>
      </c>
      <c r="E6043" s="101" t="s">
        <v>185</v>
      </c>
      <c r="F6043" s="101" t="s">
        <v>119</v>
      </c>
      <c r="G6043" s="101" t="s">
        <v>5848</v>
      </c>
    </row>
    <row r="6044" spans="1:7">
      <c r="A6044" s="100">
        <v>6043</v>
      </c>
      <c r="B6044" s="101" t="s">
        <v>5263</v>
      </c>
      <c r="C6044" s="101" t="s">
        <v>5264</v>
      </c>
      <c r="D6044" s="101" t="s">
        <v>117</v>
      </c>
      <c r="E6044" s="101" t="s">
        <v>3337</v>
      </c>
      <c r="F6044" s="101" t="s">
        <v>188</v>
      </c>
      <c r="G6044" s="101" t="s">
        <v>5848</v>
      </c>
    </row>
    <row r="6045" spans="1:7">
      <c r="A6045" s="100">
        <v>6044</v>
      </c>
      <c r="B6045" s="101" t="s">
        <v>13730</v>
      </c>
      <c r="C6045" s="101" t="s">
        <v>13731</v>
      </c>
      <c r="D6045" s="101" t="s">
        <v>151</v>
      </c>
      <c r="E6045" s="101" t="s">
        <v>1397</v>
      </c>
      <c r="F6045" s="101" t="s">
        <v>119</v>
      </c>
      <c r="G6045" s="101" t="s">
        <v>10956</v>
      </c>
    </row>
    <row r="6046" spans="1:7">
      <c r="A6046" s="100">
        <v>6045</v>
      </c>
      <c r="B6046" s="101" t="s">
        <v>5265</v>
      </c>
      <c r="C6046" s="101" t="s">
        <v>5266</v>
      </c>
      <c r="D6046" s="101" t="s">
        <v>117</v>
      </c>
      <c r="E6046" s="101" t="s">
        <v>2057</v>
      </c>
      <c r="F6046" s="101" t="s">
        <v>500</v>
      </c>
      <c r="G6046" s="101" t="s">
        <v>5848</v>
      </c>
    </row>
    <row r="6047" spans="1:7">
      <c r="A6047" s="100">
        <v>6046</v>
      </c>
      <c r="B6047" s="101" t="s">
        <v>5267</v>
      </c>
      <c r="C6047" s="101" t="s">
        <v>5268</v>
      </c>
      <c r="D6047" s="101" t="s">
        <v>151</v>
      </c>
      <c r="E6047" s="101" t="s">
        <v>2631</v>
      </c>
      <c r="F6047" s="101" t="s">
        <v>119</v>
      </c>
      <c r="G6047" s="101" t="s">
        <v>5848</v>
      </c>
    </row>
    <row r="6048" spans="1:7">
      <c r="A6048" s="100">
        <v>6047</v>
      </c>
      <c r="B6048" s="101" t="s">
        <v>5269</v>
      </c>
      <c r="C6048" s="101" t="s">
        <v>5270</v>
      </c>
      <c r="D6048" s="101" t="s">
        <v>122</v>
      </c>
      <c r="E6048" s="101" t="s">
        <v>363</v>
      </c>
      <c r="F6048" s="101" t="s">
        <v>119</v>
      </c>
      <c r="G6048" s="101" t="s">
        <v>5848</v>
      </c>
    </row>
    <row r="6049" spans="1:7">
      <c r="A6049" s="100">
        <v>6048</v>
      </c>
      <c r="B6049" s="101" t="s">
        <v>10484</v>
      </c>
      <c r="C6049" s="101" t="s">
        <v>10485</v>
      </c>
      <c r="D6049" s="101" t="s">
        <v>165</v>
      </c>
      <c r="E6049" s="101" t="s">
        <v>194</v>
      </c>
      <c r="F6049" s="101" t="s">
        <v>119</v>
      </c>
      <c r="G6049" s="101" t="s">
        <v>10956</v>
      </c>
    </row>
    <row r="6050" spans="1:7">
      <c r="A6050" s="100">
        <v>6049</v>
      </c>
      <c r="B6050" s="101" t="s">
        <v>5271</v>
      </c>
      <c r="C6050" s="101" t="s">
        <v>5272</v>
      </c>
      <c r="D6050" s="101" t="s">
        <v>117</v>
      </c>
      <c r="E6050" s="101" t="s">
        <v>398</v>
      </c>
      <c r="F6050" s="101" t="s">
        <v>170</v>
      </c>
      <c r="G6050" s="101" t="s">
        <v>5848</v>
      </c>
    </row>
    <row r="6051" spans="1:7">
      <c r="A6051" s="100">
        <v>6050</v>
      </c>
      <c r="B6051" s="101" t="s">
        <v>10486</v>
      </c>
      <c r="C6051" s="101" t="s">
        <v>10487</v>
      </c>
      <c r="D6051" s="101" t="s">
        <v>165</v>
      </c>
      <c r="E6051" s="101" t="s">
        <v>417</v>
      </c>
      <c r="F6051" s="101" t="s">
        <v>119</v>
      </c>
      <c r="G6051" s="101" t="s">
        <v>10956</v>
      </c>
    </row>
    <row r="6052" spans="1:7">
      <c r="A6052" s="100">
        <v>6051</v>
      </c>
      <c r="B6052" s="101" t="s">
        <v>10488</v>
      </c>
      <c r="C6052" s="101" t="s">
        <v>10489</v>
      </c>
      <c r="D6052" s="101" t="s">
        <v>117</v>
      </c>
      <c r="E6052" s="101" t="s">
        <v>499</v>
      </c>
      <c r="F6052" s="101" t="s">
        <v>119</v>
      </c>
      <c r="G6052" s="101" t="s">
        <v>10956</v>
      </c>
    </row>
    <row r="6053" spans="1:7">
      <c r="A6053" s="100">
        <v>6052</v>
      </c>
      <c r="B6053" s="101" t="s">
        <v>10490</v>
      </c>
      <c r="C6053" s="101" t="s">
        <v>10491</v>
      </c>
      <c r="D6053" s="101" t="s">
        <v>117</v>
      </c>
      <c r="E6053" s="101" t="s">
        <v>1341</v>
      </c>
      <c r="F6053" s="101" t="s">
        <v>119</v>
      </c>
      <c r="G6053" s="101" t="s">
        <v>10956</v>
      </c>
    </row>
    <row r="6054" spans="1:7">
      <c r="A6054" s="100">
        <v>6053</v>
      </c>
      <c r="B6054" s="101" t="s">
        <v>13732</v>
      </c>
      <c r="C6054" s="101" t="s">
        <v>13733</v>
      </c>
      <c r="D6054" s="101" t="s">
        <v>117</v>
      </c>
      <c r="E6054" s="101" t="s">
        <v>1341</v>
      </c>
      <c r="F6054" s="101" t="s">
        <v>119</v>
      </c>
      <c r="G6054" s="101" t="s">
        <v>10956</v>
      </c>
    </row>
    <row r="6055" spans="1:7">
      <c r="A6055" s="100">
        <v>6054</v>
      </c>
      <c r="B6055" s="101" t="s">
        <v>13734</v>
      </c>
      <c r="C6055" s="101" t="s">
        <v>13735</v>
      </c>
      <c r="D6055" s="101" t="s">
        <v>165</v>
      </c>
      <c r="E6055" s="101" t="s">
        <v>324</v>
      </c>
      <c r="F6055" s="101" t="s">
        <v>119</v>
      </c>
      <c r="G6055" s="101" t="s">
        <v>10956</v>
      </c>
    </row>
    <row r="6056" spans="1:7">
      <c r="A6056" s="100">
        <v>6055</v>
      </c>
      <c r="B6056" s="101" t="s">
        <v>5273</v>
      </c>
      <c r="C6056" s="101" t="s">
        <v>5274</v>
      </c>
      <c r="D6056" s="101" t="s">
        <v>126</v>
      </c>
      <c r="E6056" s="101" t="s">
        <v>159</v>
      </c>
      <c r="F6056" s="101" t="s">
        <v>119</v>
      </c>
      <c r="G6056" s="101" t="s">
        <v>5848</v>
      </c>
    </row>
    <row r="6057" spans="1:7">
      <c r="A6057" s="100">
        <v>6056</v>
      </c>
      <c r="B6057" s="101" t="s">
        <v>10492</v>
      </c>
      <c r="C6057" s="101" t="s">
        <v>10493</v>
      </c>
      <c r="D6057" s="101" t="s">
        <v>117</v>
      </c>
      <c r="E6057" s="101" t="s">
        <v>172</v>
      </c>
      <c r="F6057" s="101" t="s">
        <v>188</v>
      </c>
      <c r="G6057" s="101" t="s">
        <v>10956</v>
      </c>
    </row>
    <row r="6058" spans="1:7">
      <c r="A6058" s="100">
        <v>6057</v>
      </c>
      <c r="B6058" s="101" t="s">
        <v>10494</v>
      </c>
      <c r="C6058" s="101" t="s">
        <v>10495</v>
      </c>
      <c r="D6058" s="101" t="s">
        <v>126</v>
      </c>
      <c r="E6058" s="101" t="s">
        <v>305</v>
      </c>
      <c r="F6058" s="101" t="s">
        <v>119</v>
      </c>
      <c r="G6058" s="101" t="s">
        <v>10956</v>
      </c>
    </row>
    <row r="6059" spans="1:7">
      <c r="A6059" s="100">
        <v>6058</v>
      </c>
      <c r="B6059" s="101" t="s">
        <v>10496</v>
      </c>
      <c r="C6059" s="101" t="s">
        <v>10497</v>
      </c>
      <c r="D6059" s="101" t="s">
        <v>151</v>
      </c>
      <c r="E6059" s="101" t="s">
        <v>706</v>
      </c>
      <c r="F6059" s="101" t="s">
        <v>119</v>
      </c>
      <c r="G6059" s="101" t="s">
        <v>10956</v>
      </c>
    </row>
    <row r="6060" spans="1:7">
      <c r="A6060" s="100">
        <v>6059</v>
      </c>
      <c r="B6060" s="101" t="s">
        <v>5275</v>
      </c>
      <c r="C6060" s="101" t="s">
        <v>13736</v>
      </c>
      <c r="D6060" s="101" t="s">
        <v>117</v>
      </c>
      <c r="E6060" s="101" t="s">
        <v>398</v>
      </c>
      <c r="F6060" s="101" t="s">
        <v>170</v>
      </c>
      <c r="G6060" s="101" t="s">
        <v>5848</v>
      </c>
    </row>
    <row r="6061" spans="1:7">
      <c r="A6061" s="100">
        <v>6060</v>
      </c>
      <c r="B6061" s="101" t="s">
        <v>10498</v>
      </c>
      <c r="C6061" s="101" t="s">
        <v>10499</v>
      </c>
      <c r="D6061" s="101" t="s">
        <v>117</v>
      </c>
      <c r="E6061" s="101" t="s">
        <v>367</v>
      </c>
      <c r="F6061" s="101" t="s">
        <v>119</v>
      </c>
      <c r="G6061" s="101" t="s">
        <v>10956</v>
      </c>
    </row>
    <row r="6062" spans="1:7">
      <c r="A6062" s="100">
        <v>6061</v>
      </c>
      <c r="B6062" s="101" t="s">
        <v>5276</v>
      </c>
      <c r="C6062" s="101" t="s">
        <v>5277</v>
      </c>
      <c r="D6062" s="101" t="s">
        <v>143</v>
      </c>
      <c r="E6062" s="101" t="s">
        <v>659</v>
      </c>
      <c r="F6062" s="101" t="s">
        <v>119</v>
      </c>
      <c r="G6062" s="101" t="s">
        <v>5848</v>
      </c>
    </row>
    <row r="6063" spans="1:7">
      <c r="A6063" s="100">
        <v>6062</v>
      </c>
      <c r="B6063" s="101" t="s">
        <v>10500</v>
      </c>
      <c r="C6063" s="101" t="s">
        <v>10501</v>
      </c>
      <c r="D6063" s="101" t="s">
        <v>126</v>
      </c>
      <c r="E6063" s="101" t="s">
        <v>159</v>
      </c>
      <c r="F6063" s="101" t="s">
        <v>119</v>
      </c>
      <c r="G6063" s="101" t="s">
        <v>10956</v>
      </c>
    </row>
    <row r="6064" spans="1:7">
      <c r="A6064" s="100">
        <v>6063</v>
      </c>
      <c r="B6064" s="101" t="s">
        <v>10502</v>
      </c>
      <c r="C6064" s="101" t="s">
        <v>10503</v>
      </c>
      <c r="D6064" s="101" t="s">
        <v>126</v>
      </c>
      <c r="E6064" s="101" t="s">
        <v>197</v>
      </c>
      <c r="F6064" s="101" t="s">
        <v>119</v>
      </c>
      <c r="G6064" s="101" t="s">
        <v>10956</v>
      </c>
    </row>
    <row r="6065" spans="1:7">
      <c r="A6065" s="100">
        <v>6064</v>
      </c>
      <c r="B6065" s="101" t="s">
        <v>10504</v>
      </c>
      <c r="C6065" s="101" t="s">
        <v>10505</v>
      </c>
      <c r="D6065" s="101" t="s">
        <v>143</v>
      </c>
      <c r="E6065" s="101" t="s">
        <v>586</v>
      </c>
      <c r="F6065" s="101" t="s">
        <v>119</v>
      </c>
      <c r="G6065" s="101" t="s">
        <v>10956</v>
      </c>
    </row>
    <row r="6066" spans="1:7">
      <c r="A6066" s="100">
        <v>6065</v>
      </c>
      <c r="B6066" s="101" t="s">
        <v>5278</v>
      </c>
      <c r="C6066" s="101" t="s">
        <v>5279</v>
      </c>
      <c r="D6066" s="101" t="s">
        <v>139</v>
      </c>
      <c r="E6066" s="101" t="s">
        <v>439</v>
      </c>
      <c r="F6066" s="101" t="s">
        <v>119</v>
      </c>
      <c r="G6066" s="101" t="s">
        <v>5848</v>
      </c>
    </row>
    <row r="6067" spans="1:7">
      <c r="A6067" s="100">
        <v>6066</v>
      </c>
      <c r="B6067" s="101" t="s">
        <v>10506</v>
      </c>
      <c r="C6067" s="101" t="s">
        <v>10507</v>
      </c>
      <c r="D6067" s="101" t="s">
        <v>117</v>
      </c>
      <c r="E6067" s="101" t="s">
        <v>5888</v>
      </c>
      <c r="F6067" s="101" t="s">
        <v>119</v>
      </c>
      <c r="G6067" s="101" t="s">
        <v>10956</v>
      </c>
    </row>
    <row r="6068" spans="1:7">
      <c r="A6068" s="100">
        <v>6067</v>
      </c>
      <c r="B6068" s="101" t="s">
        <v>11752</v>
      </c>
      <c r="C6068" s="101" t="s">
        <v>11753</v>
      </c>
      <c r="D6068" s="101" t="s">
        <v>139</v>
      </c>
      <c r="E6068" s="101" t="s">
        <v>227</v>
      </c>
      <c r="F6068" s="101" t="s">
        <v>119</v>
      </c>
      <c r="G6068" s="101" t="s">
        <v>11834</v>
      </c>
    </row>
    <row r="6069" spans="1:7">
      <c r="A6069" s="100">
        <v>6068</v>
      </c>
      <c r="B6069" s="101" t="s">
        <v>10508</v>
      </c>
      <c r="C6069" s="101" t="s">
        <v>10509</v>
      </c>
      <c r="D6069" s="101" t="s">
        <v>165</v>
      </c>
      <c r="E6069" s="101" t="s">
        <v>417</v>
      </c>
      <c r="F6069" s="101" t="s">
        <v>136</v>
      </c>
      <c r="G6069" s="101" t="s">
        <v>10956</v>
      </c>
    </row>
    <row r="6070" spans="1:7">
      <c r="A6070" s="100">
        <v>6069</v>
      </c>
      <c r="B6070" s="101" t="s">
        <v>5280</v>
      </c>
      <c r="C6070" s="101" t="s">
        <v>5281</v>
      </c>
      <c r="D6070" s="101" t="s">
        <v>122</v>
      </c>
      <c r="E6070" s="101" t="s">
        <v>377</v>
      </c>
      <c r="F6070" s="101" t="s">
        <v>119</v>
      </c>
      <c r="G6070" s="101" t="s">
        <v>5848</v>
      </c>
    </row>
    <row r="6071" spans="1:7">
      <c r="A6071" s="100">
        <v>6070</v>
      </c>
      <c r="B6071" s="101" t="s">
        <v>5282</v>
      </c>
      <c r="C6071" s="101" t="s">
        <v>5283</v>
      </c>
      <c r="D6071" s="101" t="s">
        <v>151</v>
      </c>
      <c r="E6071" s="101" t="s">
        <v>1397</v>
      </c>
      <c r="F6071" s="101" t="s">
        <v>2518</v>
      </c>
      <c r="G6071" s="101" t="s">
        <v>5848</v>
      </c>
    </row>
    <row r="6072" spans="1:7">
      <c r="A6072" s="100">
        <v>6071</v>
      </c>
      <c r="B6072" s="101" t="s">
        <v>10510</v>
      </c>
      <c r="C6072" s="101" t="s">
        <v>10511</v>
      </c>
      <c r="D6072" s="101" t="s">
        <v>117</v>
      </c>
      <c r="E6072" s="101" t="s">
        <v>719</v>
      </c>
      <c r="F6072" s="101" t="s">
        <v>119</v>
      </c>
      <c r="G6072" s="101" t="s">
        <v>10956</v>
      </c>
    </row>
    <row r="6073" spans="1:7">
      <c r="A6073" s="100">
        <v>6072</v>
      </c>
      <c r="B6073" s="101" t="s">
        <v>5284</v>
      </c>
      <c r="C6073" s="101" t="s">
        <v>5285</v>
      </c>
      <c r="D6073" s="101" t="s">
        <v>139</v>
      </c>
      <c r="E6073" s="101" t="s">
        <v>140</v>
      </c>
      <c r="F6073" s="101" t="s">
        <v>119</v>
      </c>
      <c r="G6073" s="101" t="s">
        <v>5848</v>
      </c>
    </row>
    <row r="6074" spans="1:7">
      <c r="A6074" s="100">
        <v>6073</v>
      </c>
      <c r="B6074" s="101" t="s">
        <v>10512</v>
      </c>
      <c r="C6074" s="101" t="s">
        <v>10513</v>
      </c>
      <c r="D6074" s="101" t="s">
        <v>117</v>
      </c>
      <c r="E6074" s="101" t="s">
        <v>1341</v>
      </c>
      <c r="F6074" s="101" t="s">
        <v>201</v>
      </c>
      <c r="G6074" s="101" t="s">
        <v>10956</v>
      </c>
    </row>
    <row r="6075" spans="1:7">
      <c r="A6075" s="100">
        <v>6074</v>
      </c>
      <c r="B6075" s="101" t="s">
        <v>13737</v>
      </c>
      <c r="C6075" s="101" t="s">
        <v>13738</v>
      </c>
      <c r="D6075" s="101" t="s">
        <v>139</v>
      </c>
      <c r="E6075" s="101" t="s">
        <v>354</v>
      </c>
      <c r="F6075" s="101" t="s">
        <v>136</v>
      </c>
      <c r="G6075" s="101" t="s">
        <v>5848</v>
      </c>
    </row>
    <row r="6076" spans="1:7">
      <c r="A6076" s="100">
        <v>6075</v>
      </c>
      <c r="B6076" s="101" t="s">
        <v>10514</v>
      </c>
      <c r="C6076" s="101" t="s">
        <v>10515</v>
      </c>
      <c r="D6076" s="101" t="s">
        <v>117</v>
      </c>
      <c r="E6076" s="101" t="s">
        <v>3196</v>
      </c>
      <c r="F6076" s="101" t="s">
        <v>119</v>
      </c>
      <c r="G6076" s="101" t="s">
        <v>10956</v>
      </c>
    </row>
    <row r="6077" spans="1:7">
      <c r="A6077" s="100">
        <v>6076</v>
      </c>
      <c r="B6077" s="101" t="s">
        <v>5286</v>
      </c>
      <c r="C6077" s="101" t="s">
        <v>5287</v>
      </c>
      <c r="D6077" s="101" t="s">
        <v>117</v>
      </c>
      <c r="E6077" s="101" t="s">
        <v>398</v>
      </c>
      <c r="F6077" s="101" t="s">
        <v>136</v>
      </c>
      <c r="G6077" s="101" t="s">
        <v>5848</v>
      </c>
    </row>
    <row r="6078" spans="1:7">
      <c r="A6078" s="100">
        <v>6077</v>
      </c>
      <c r="B6078" s="101" t="s">
        <v>5288</v>
      </c>
      <c r="C6078" s="101" t="s">
        <v>5289</v>
      </c>
      <c r="D6078" s="101" t="s">
        <v>126</v>
      </c>
      <c r="E6078" s="101" t="s">
        <v>1823</v>
      </c>
      <c r="F6078" s="101" t="s">
        <v>119</v>
      </c>
      <c r="G6078" s="101" t="s">
        <v>5848</v>
      </c>
    </row>
    <row r="6079" spans="1:7">
      <c r="A6079" s="100">
        <v>6078</v>
      </c>
      <c r="B6079" s="101" t="s">
        <v>10516</v>
      </c>
      <c r="C6079" s="101" t="s">
        <v>10517</v>
      </c>
      <c r="D6079" s="101" t="s">
        <v>126</v>
      </c>
      <c r="E6079" s="101" t="s">
        <v>739</v>
      </c>
      <c r="F6079" s="101" t="s">
        <v>119</v>
      </c>
      <c r="G6079" s="101" t="s">
        <v>10956</v>
      </c>
    </row>
    <row r="6080" spans="1:7">
      <c r="A6080" s="100">
        <v>6079</v>
      </c>
      <c r="B6080" s="101" t="s">
        <v>71</v>
      </c>
      <c r="C6080" s="101" t="s">
        <v>5290</v>
      </c>
      <c r="D6080" s="101" t="s">
        <v>151</v>
      </c>
      <c r="E6080" s="101" t="s">
        <v>511</v>
      </c>
      <c r="F6080" s="101" t="s">
        <v>119</v>
      </c>
      <c r="G6080" s="101" t="s">
        <v>5848</v>
      </c>
    </row>
    <row r="6081" spans="1:7">
      <c r="A6081" s="100">
        <v>6080</v>
      </c>
      <c r="B6081" s="101" t="s">
        <v>5291</v>
      </c>
      <c r="C6081" s="101" t="s">
        <v>5292</v>
      </c>
      <c r="D6081" s="101" t="s">
        <v>139</v>
      </c>
      <c r="E6081" s="101" t="s">
        <v>227</v>
      </c>
      <c r="F6081" s="101" t="s">
        <v>119</v>
      </c>
      <c r="G6081" s="101" t="s">
        <v>5848</v>
      </c>
    </row>
    <row r="6082" spans="1:7">
      <c r="A6082" s="100">
        <v>6081</v>
      </c>
      <c r="B6082" s="101" t="s">
        <v>13739</v>
      </c>
      <c r="C6082" s="101" t="s">
        <v>13740</v>
      </c>
      <c r="D6082" s="101" t="s">
        <v>139</v>
      </c>
      <c r="E6082" s="101" t="s">
        <v>227</v>
      </c>
      <c r="F6082" s="101" t="s">
        <v>119</v>
      </c>
      <c r="G6082" s="101" t="s">
        <v>5848</v>
      </c>
    </row>
    <row r="6083" spans="1:7">
      <c r="A6083" s="100">
        <v>6082</v>
      </c>
      <c r="B6083" s="101" t="s">
        <v>5293</v>
      </c>
      <c r="C6083" s="101" t="s">
        <v>5294</v>
      </c>
      <c r="D6083" s="101" t="s">
        <v>126</v>
      </c>
      <c r="E6083" s="101" t="s">
        <v>780</v>
      </c>
      <c r="F6083" s="101" t="s">
        <v>399</v>
      </c>
      <c r="G6083" s="101" t="s">
        <v>5848</v>
      </c>
    </row>
    <row r="6084" spans="1:7">
      <c r="A6084" s="100">
        <v>6083</v>
      </c>
      <c r="B6084" s="101" t="s">
        <v>13741</v>
      </c>
      <c r="C6084" s="101" t="s">
        <v>13742</v>
      </c>
      <c r="D6084" s="101" t="s">
        <v>139</v>
      </c>
      <c r="E6084" s="101" t="s">
        <v>227</v>
      </c>
      <c r="F6084" s="101" t="s">
        <v>119</v>
      </c>
      <c r="G6084" s="101" t="s">
        <v>5848</v>
      </c>
    </row>
    <row r="6085" spans="1:7">
      <c r="A6085" s="100">
        <v>6084</v>
      </c>
      <c r="B6085" s="101" t="s">
        <v>13743</v>
      </c>
      <c r="C6085" s="101" t="s">
        <v>13744</v>
      </c>
      <c r="D6085" s="101" t="s">
        <v>139</v>
      </c>
      <c r="E6085" s="101" t="s">
        <v>227</v>
      </c>
      <c r="F6085" s="101" t="s">
        <v>119</v>
      </c>
      <c r="G6085" s="101" t="s">
        <v>5848</v>
      </c>
    </row>
    <row r="6086" spans="1:7">
      <c r="A6086" s="100">
        <v>6085</v>
      </c>
      <c r="B6086" s="101" t="s">
        <v>5295</v>
      </c>
      <c r="C6086" s="101" t="s">
        <v>5296</v>
      </c>
      <c r="D6086" s="101" t="s">
        <v>126</v>
      </c>
      <c r="E6086" s="101" t="s">
        <v>780</v>
      </c>
      <c r="F6086" s="101" t="s">
        <v>119</v>
      </c>
      <c r="G6086" s="101" t="s">
        <v>5848</v>
      </c>
    </row>
    <row r="6087" spans="1:7">
      <c r="A6087" s="100">
        <v>6086</v>
      </c>
      <c r="B6087" s="101" t="s">
        <v>13745</v>
      </c>
      <c r="C6087" s="101" t="s">
        <v>13746</v>
      </c>
      <c r="D6087" s="101" t="s">
        <v>126</v>
      </c>
      <c r="E6087" s="101" t="s">
        <v>200</v>
      </c>
      <c r="F6087" s="101" t="s">
        <v>119</v>
      </c>
      <c r="G6087" s="101" t="s">
        <v>5848</v>
      </c>
    </row>
    <row r="6088" spans="1:7">
      <c r="A6088" s="100">
        <v>6087</v>
      </c>
      <c r="B6088" s="101" t="s">
        <v>5297</v>
      </c>
      <c r="C6088" s="101" t="s">
        <v>5298</v>
      </c>
      <c r="D6088" s="101" t="s">
        <v>126</v>
      </c>
      <c r="E6088" s="101" t="s">
        <v>888</v>
      </c>
      <c r="F6088" s="101" t="s">
        <v>119</v>
      </c>
      <c r="G6088" s="101" t="s">
        <v>5848</v>
      </c>
    </row>
    <row r="6089" spans="1:7">
      <c r="A6089" s="100">
        <v>6088</v>
      </c>
      <c r="B6089" s="101" t="s">
        <v>10518</v>
      </c>
      <c r="C6089" s="101" t="s">
        <v>10519</v>
      </c>
      <c r="D6089" s="101" t="s">
        <v>117</v>
      </c>
      <c r="E6089" s="101" t="s">
        <v>172</v>
      </c>
      <c r="F6089" s="101" t="s">
        <v>119</v>
      </c>
      <c r="G6089" s="101" t="s">
        <v>10956</v>
      </c>
    </row>
    <row r="6090" spans="1:7">
      <c r="A6090" s="100">
        <v>6089</v>
      </c>
      <c r="B6090" s="101" t="s">
        <v>10520</v>
      </c>
      <c r="C6090" s="101" t="s">
        <v>10521</v>
      </c>
      <c r="D6090" s="101" t="s">
        <v>139</v>
      </c>
      <c r="E6090" s="101" t="s">
        <v>181</v>
      </c>
      <c r="F6090" s="101" t="s">
        <v>119</v>
      </c>
      <c r="G6090" s="101" t="s">
        <v>10956</v>
      </c>
    </row>
    <row r="6091" spans="1:7">
      <c r="A6091" s="100">
        <v>6090</v>
      </c>
      <c r="B6091" s="101" t="s">
        <v>5299</v>
      </c>
      <c r="C6091" s="101" t="s">
        <v>5300</v>
      </c>
      <c r="D6091" s="101" t="s">
        <v>151</v>
      </c>
      <c r="E6091" s="101" t="s">
        <v>371</v>
      </c>
      <c r="F6091" s="101" t="s">
        <v>119</v>
      </c>
      <c r="G6091" s="101" t="s">
        <v>5848</v>
      </c>
    </row>
    <row r="6092" spans="1:7">
      <c r="A6092" s="100">
        <v>6091</v>
      </c>
      <c r="B6092" s="101" t="s">
        <v>10522</v>
      </c>
      <c r="C6092" s="101" t="s">
        <v>10523</v>
      </c>
      <c r="D6092" s="101" t="s">
        <v>143</v>
      </c>
      <c r="E6092" s="101" t="s">
        <v>433</v>
      </c>
      <c r="F6092" s="101" t="s">
        <v>119</v>
      </c>
      <c r="G6092" s="101" t="s">
        <v>10956</v>
      </c>
    </row>
    <row r="6093" spans="1:7">
      <c r="A6093" s="100">
        <v>6092</v>
      </c>
      <c r="B6093" s="101" t="s">
        <v>5301</v>
      </c>
      <c r="C6093" s="101" t="s">
        <v>13747</v>
      </c>
      <c r="D6093" s="101" t="s">
        <v>139</v>
      </c>
      <c r="E6093" s="101" t="s">
        <v>227</v>
      </c>
      <c r="F6093" s="101" t="s">
        <v>119</v>
      </c>
      <c r="G6093" s="101" t="s">
        <v>5848</v>
      </c>
    </row>
    <row r="6094" spans="1:7">
      <c r="A6094" s="100">
        <v>6093</v>
      </c>
      <c r="B6094" s="101" t="s">
        <v>10524</v>
      </c>
      <c r="C6094" s="101" t="s">
        <v>10525</v>
      </c>
      <c r="D6094" s="101" t="s">
        <v>126</v>
      </c>
      <c r="E6094" s="101" t="s">
        <v>615</v>
      </c>
      <c r="F6094" s="101" t="s">
        <v>119</v>
      </c>
      <c r="G6094" s="101" t="s">
        <v>10956</v>
      </c>
    </row>
    <row r="6095" spans="1:7">
      <c r="A6095" s="100">
        <v>6094</v>
      </c>
      <c r="B6095" s="101" t="s">
        <v>5302</v>
      </c>
      <c r="C6095" s="101" t="s">
        <v>5303</v>
      </c>
      <c r="D6095" s="101" t="s">
        <v>139</v>
      </c>
      <c r="E6095" s="101" t="s">
        <v>439</v>
      </c>
      <c r="F6095" s="101" t="s">
        <v>500</v>
      </c>
      <c r="G6095" s="101" t="s">
        <v>5848</v>
      </c>
    </row>
    <row r="6096" spans="1:7">
      <c r="A6096" s="100">
        <v>6095</v>
      </c>
      <c r="B6096" s="101" t="s">
        <v>13748</v>
      </c>
      <c r="C6096" s="101" t="s">
        <v>13749</v>
      </c>
      <c r="D6096" s="101" t="s">
        <v>139</v>
      </c>
      <c r="E6096" s="101" t="s">
        <v>178</v>
      </c>
      <c r="F6096" s="101" t="s">
        <v>119</v>
      </c>
      <c r="G6096" s="101" t="s">
        <v>11834</v>
      </c>
    </row>
    <row r="6097" spans="1:7">
      <c r="A6097" s="100">
        <v>6096</v>
      </c>
      <c r="B6097" s="101" t="s">
        <v>13750</v>
      </c>
      <c r="C6097" s="101" t="s">
        <v>13751</v>
      </c>
      <c r="D6097" s="101" t="s">
        <v>139</v>
      </c>
      <c r="E6097" s="101" t="s">
        <v>227</v>
      </c>
      <c r="F6097" s="101" t="s">
        <v>119</v>
      </c>
      <c r="G6097" s="101" t="s">
        <v>5848</v>
      </c>
    </row>
    <row r="6098" spans="1:7">
      <c r="A6098" s="100">
        <v>6097</v>
      </c>
      <c r="B6098" s="101" t="s">
        <v>13752</v>
      </c>
      <c r="C6098" s="101" t="s">
        <v>13753</v>
      </c>
      <c r="D6098" s="101" t="s">
        <v>139</v>
      </c>
      <c r="E6098" s="101" t="s">
        <v>227</v>
      </c>
      <c r="F6098" s="101" t="s">
        <v>119</v>
      </c>
      <c r="G6098" s="101" t="s">
        <v>5848</v>
      </c>
    </row>
    <row r="6099" spans="1:7">
      <c r="A6099" s="100">
        <v>6098</v>
      </c>
      <c r="B6099" s="101" t="s">
        <v>13754</v>
      </c>
      <c r="C6099" s="101" t="s">
        <v>13755</v>
      </c>
      <c r="D6099" s="101" t="s">
        <v>139</v>
      </c>
      <c r="E6099" s="101" t="s">
        <v>227</v>
      </c>
      <c r="F6099" s="101" t="s">
        <v>119</v>
      </c>
      <c r="G6099" s="101" t="s">
        <v>5848</v>
      </c>
    </row>
    <row r="6100" spans="1:7">
      <c r="A6100" s="100">
        <v>6099</v>
      </c>
      <c r="B6100" s="101" t="s">
        <v>5305</v>
      </c>
      <c r="C6100" s="101" t="s">
        <v>13756</v>
      </c>
      <c r="D6100" s="101" t="s">
        <v>139</v>
      </c>
      <c r="E6100" s="101" t="s">
        <v>227</v>
      </c>
      <c r="F6100" s="101" t="s">
        <v>119</v>
      </c>
      <c r="G6100" s="101" t="s">
        <v>5848</v>
      </c>
    </row>
    <row r="6101" spans="1:7">
      <c r="A6101" s="100">
        <v>6100</v>
      </c>
      <c r="B6101" s="101" t="s">
        <v>10526</v>
      </c>
      <c r="C6101" s="101" t="s">
        <v>10527</v>
      </c>
      <c r="D6101" s="101" t="s">
        <v>117</v>
      </c>
      <c r="E6101" s="101" t="s">
        <v>639</v>
      </c>
      <c r="F6101" s="101" t="s">
        <v>119</v>
      </c>
      <c r="G6101" s="101" t="s">
        <v>10956</v>
      </c>
    </row>
    <row r="6102" spans="1:7">
      <c r="A6102" s="100">
        <v>6101</v>
      </c>
      <c r="B6102" s="101" t="s">
        <v>5306</v>
      </c>
      <c r="C6102" s="101" t="s">
        <v>5307</v>
      </c>
      <c r="D6102" s="101" t="s">
        <v>126</v>
      </c>
      <c r="E6102" s="101" t="s">
        <v>1526</v>
      </c>
      <c r="F6102" s="101" t="s">
        <v>119</v>
      </c>
      <c r="G6102" s="101" t="s">
        <v>5848</v>
      </c>
    </row>
    <row r="6103" spans="1:7">
      <c r="A6103" s="100">
        <v>6102</v>
      </c>
      <c r="B6103" s="101" t="s">
        <v>5308</v>
      </c>
      <c r="C6103" s="101" t="s">
        <v>5309</v>
      </c>
      <c r="D6103" s="101" t="s">
        <v>122</v>
      </c>
      <c r="E6103" s="101" t="s">
        <v>347</v>
      </c>
      <c r="F6103" s="101" t="s">
        <v>3621</v>
      </c>
      <c r="G6103" s="101" t="s">
        <v>5848</v>
      </c>
    </row>
    <row r="6104" spans="1:7">
      <c r="A6104" s="100">
        <v>6103</v>
      </c>
      <c r="B6104" s="101" t="s">
        <v>10528</v>
      </c>
      <c r="C6104" s="101" t="s">
        <v>10529</v>
      </c>
      <c r="D6104" s="101" t="s">
        <v>117</v>
      </c>
      <c r="E6104" s="101" t="s">
        <v>2057</v>
      </c>
      <c r="F6104" s="101" t="s">
        <v>119</v>
      </c>
      <c r="G6104" s="101" t="s">
        <v>10956</v>
      </c>
    </row>
    <row r="6105" spans="1:7">
      <c r="A6105" s="100">
        <v>6104</v>
      </c>
      <c r="B6105" s="101" t="s">
        <v>5310</v>
      </c>
      <c r="C6105" s="101" t="s">
        <v>5311</v>
      </c>
      <c r="D6105" s="101" t="s">
        <v>143</v>
      </c>
      <c r="E6105" s="101" t="s">
        <v>1268</v>
      </c>
      <c r="F6105" s="101" t="s">
        <v>119</v>
      </c>
      <c r="G6105" s="101" t="s">
        <v>5848</v>
      </c>
    </row>
    <row r="6106" spans="1:7">
      <c r="A6106" s="100">
        <v>6105</v>
      </c>
      <c r="B6106" s="101" t="s">
        <v>10530</v>
      </c>
      <c r="C6106" s="101" t="s">
        <v>10531</v>
      </c>
      <c r="D6106" s="101" t="s">
        <v>151</v>
      </c>
      <c r="E6106" s="101" t="s">
        <v>371</v>
      </c>
      <c r="F6106" s="101" t="s">
        <v>119</v>
      </c>
      <c r="G6106" s="101" t="s">
        <v>10956</v>
      </c>
    </row>
    <row r="6107" spans="1:7">
      <c r="A6107" s="100">
        <v>6106</v>
      </c>
      <c r="B6107" s="101" t="s">
        <v>5312</v>
      </c>
      <c r="C6107" s="101" t="s">
        <v>5313</v>
      </c>
      <c r="D6107" s="101" t="s">
        <v>117</v>
      </c>
      <c r="E6107" s="101" t="s">
        <v>214</v>
      </c>
      <c r="F6107" s="101" t="s">
        <v>119</v>
      </c>
      <c r="G6107" s="101" t="s">
        <v>5848</v>
      </c>
    </row>
    <row r="6108" spans="1:7">
      <c r="A6108" s="100">
        <v>6107</v>
      </c>
      <c r="B6108" s="101" t="s">
        <v>10532</v>
      </c>
      <c r="C6108" s="101" t="s">
        <v>10533</v>
      </c>
      <c r="D6108" s="101" t="s">
        <v>126</v>
      </c>
      <c r="E6108" s="101" t="s">
        <v>761</v>
      </c>
      <c r="F6108" s="101" t="s">
        <v>119</v>
      </c>
      <c r="G6108" s="101" t="s">
        <v>10956</v>
      </c>
    </row>
    <row r="6109" spans="1:7">
      <c r="A6109" s="100">
        <v>6108</v>
      </c>
      <c r="B6109" s="101" t="s">
        <v>5314</v>
      </c>
      <c r="C6109" s="101" t="s">
        <v>5315</v>
      </c>
      <c r="D6109" s="101" t="s">
        <v>1001</v>
      </c>
      <c r="E6109" s="101" t="s">
        <v>1001</v>
      </c>
      <c r="F6109" s="101" t="s">
        <v>119</v>
      </c>
      <c r="G6109" s="101" t="s">
        <v>5848</v>
      </c>
    </row>
    <row r="6110" spans="1:7">
      <c r="A6110" s="100">
        <v>6109</v>
      </c>
      <c r="B6110" s="101" t="s">
        <v>5316</v>
      </c>
      <c r="C6110" s="101" t="s">
        <v>13757</v>
      </c>
      <c r="D6110" s="101" t="s">
        <v>139</v>
      </c>
      <c r="E6110" s="101" t="s">
        <v>273</v>
      </c>
      <c r="F6110" s="101" t="s">
        <v>119</v>
      </c>
      <c r="G6110" s="101" t="s">
        <v>5848</v>
      </c>
    </row>
    <row r="6111" spans="1:7">
      <c r="A6111" s="100">
        <v>6110</v>
      </c>
      <c r="B6111" s="101" t="s">
        <v>5317</v>
      </c>
      <c r="C6111" s="101" t="s">
        <v>5318</v>
      </c>
      <c r="D6111" s="101" t="s">
        <v>143</v>
      </c>
      <c r="E6111" s="101" t="s">
        <v>433</v>
      </c>
      <c r="F6111" s="101" t="s">
        <v>145</v>
      </c>
      <c r="G6111" s="101" t="s">
        <v>5848</v>
      </c>
    </row>
    <row r="6112" spans="1:7">
      <c r="A6112" s="100">
        <v>6111</v>
      </c>
      <c r="B6112" s="101" t="s">
        <v>5319</v>
      </c>
      <c r="C6112" s="101" t="s">
        <v>13758</v>
      </c>
      <c r="D6112" s="101" t="s">
        <v>139</v>
      </c>
      <c r="E6112" s="101" t="s">
        <v>227</v>
      </c>
      <c r="F6112" s="101" t="s">
        <v>119</v>
      </c>
      <c r="G6112" s="101" t="s">
        <v>5848</v>
      </c>
    </row>
    <row r="6113" spans="1:7">
      <c r="A6113" s="100">
        <v>6112</v>
      </c>
      <c r="B6113" s="101" t="s">
        <v>5320</v>
      </c>
      <c r="C6113" s="101" t="s">
        <v>5321</v>
      </c>
      <c r="D6113" s="101" t="s">
        <v>139</v>
      </c>
      <c r="E6113" s="101" t="s">
        <v>273</v>
      </c>
      <c r="F6113" s="101" t="s">
        <v>119</v>
      </c>
      <c r="G6113" s="101" t="s">
        <v>5848</v>
      </c>
    </row>
    <row r="6114" spans="1:7">
      <c r="A6114" s="100">
        <v>6113</v>
      </c>
      <c r="B6114" s="101" t="s">
        <v>5322</v>
      </c>
      <c r="C6114" s="101" t="s">
        <v>5323</v>
      </c>
      <c r="D6114" s="101" t="s">
        <v>139</v>
      </c>
      <c r="E6114" s="101" t="s">
        <v>227</v>
      </c>
      <c r="F6114" s="101" t="s">
        <v>119</v>
      </c>
      <c r="G6114" s="101" t="s">
        <v>5848</v>
      </c>
    </row>
    <row r="6115" spans="1:7">
      <c r="A6115" s="100">
        <v>6114</v>
      </c>
      <c r="B6115" s="101" t="s">
        <v>5324</v>
      </c>
      <c r="C6115" s="101" t="s">
        <v>5325</v>
      </c>
      <c r="D6115" s="101" t="s">
        <v>117</v>
      </c>
      <c r="E6115" s="101" t="s">
        <v>5326</v>
      </c>
      <c r="F6115" s="101" t="s">
        <v>119</v>
      </c>
      <c r="G6115" s="101" t="s">
        <v>5848</v>
      </c>
    </row>
    <row r="6116" spans="1:7">
      <c r="A6116" s="100">
        <v>6115</v>
      </c>
      <c r="B6116" s="101" t="s">
        <v>5327</v>
      </c>
      <c r="C6116" s="101" t="s">
        <v>5328</v>
      </c>
      <c r="D6116" s="101" t="s">
        <v>139</v>
      </c>
      <c r="E6116" s="101" t="s">
        <v>273</v>
      </c>
      <c r="F6116" s="101" t="s">
        <v>119</v>
      </c>
      <c r="G6116" s="101" t="s">
        <v>5848</v>
      </c>
    </row>
    <row r="6117" spans="1:7">
      <c r="A6117" s="100">
        <v>6116</v>
      </c>
      <c r="B6117" s="101" t="s">
        <v>5329</v>
      </c>
      <c r="C6117" s="101" t="s">
        <v>13759</v>
      </c>
      <c r="D6117" s="101" t="s">
        <v>139</v>
      </c>
      <c r="E6117" s="101" t="s">
        <v>227</v>
      </c>
      <c r="F6117" s="101" t="s">
        <v>119</v>
      </c>
      <c r="G6117" s="101" t="s">
        <v>5848</v>
      </c>
    </row>
    <row r="6118" spans="1:7">
      <c r="A6118" s="100">
        <v>6117</v>
      </c>
      <c r="B6118" s="101" t="s">
        <v>5330</v>
      </c>
      <c r="C6118" s="101" t="s">
        <v>5331</v>
      </c>
      <c r="D6118" s="101" t="s">
        <v>139</v>
      </c>
      <c r="E6118" s="101" t="s">
        <v>227</v>
      </c>
      <c r="F6118" s="101" t="s">
        <v>119</v>
      </c>
      <c r="G6118" s="101" t="s">
        <v>5848</v>
      </c>
    </row>
    <row r="6119" spans="1:7">
      <c r="A6119" s="100">
        <v>6118</v>
      </c>
      <c r="B6119" s="101" t="s">
        <v>10534</v>
      </c>
      <c r="C6119" s="101" t="s">
        <v>10535</v>
      </c>
      <c r="D6119" s="101" t="s">
        <v>117</v>
      </c>
      <c r="E6119" s="101" t="s">
        <v>1277</v>
      </c>
      <c r="F6119" s="101" t="s">
        <v>119</v>
      </c>
      <c r="G6119" s="101" t="s">
        <v>10956</v>
      </c>
    </row>
    <row r="6120" spans="1:7">
      <c r="A6120" s="100">
        <v>6119</v>
      </c>
      <c r="B6120" s="101" t="s">
        <v>5332</v>
      </c>
      <c r="C6120" s="101" t="s">
        <v>5333</v>
      </c>
      <c r="D6120" s="101" t="s">
        <v>139</v>
      </c>
      <c r="E6120" s="101" t="s">
        <v>185</v>
      </c>
      <c r="F6120" s="101" t="s">
        <v>119</v>
      </c>
      <c r="G6120" s="101" t="s">
        <v>5848</v>
      </c>
    </row>
    <row r="6121" spans="1:7">
      <c r="A6121" s="100">
        <v>6120</v>
      </c>
      <c r="B6121" s="101" t="s">
        <v>5334</v>
      </c>
      <c r="C6121" s="101" t="s">
        <v>5335</v>
      </c>
      <c r="D6121" s="101" t="s">
        <v>139</v>
      </c>
      <c r="E6121" s="101" t="s">
        <v>273</v>
      </c>
      <c r="F6121" s="101" t="s">
        <v>119</v>
      </c>
      <c r="G6121" s="101" t="s">
        <v>5848</v>
      </c>
    </row>
    <row r="6122" spans="1:7">
      <c r="A6122" s="100">
        <v>6121</v>
      </c>
      <c r="B6122" s="101" t="s">
        <v>5336</v>
      </c>
      <c r="C6122" s="101" t="s">
        <v>5337</v>
      </c>
      <c r="D6122" s="101" t="s">
        <v>139</v>
      </c>
      <c r="E6122" s="101" t="s">
        <v>227</v>
      </c>
      <c r="F6122" s="101" t="s">
        <v>119</v>
      </c>
      <c r="G6122" s="101" t="s">
        <v>5848</v>
      </c>
    </row>
    <row r="6123" spans="1:7">
      <c r="A6123" s="100">
        <v>6122</v>
      </c>
      <c r="B6123" s="101" t="s">
        <v>5338</v>
      </c>
      <c r="C6123" s="101" t="s">
        <v>5339</v>
      </c>
      <c r="D6123" s="101" t="s">
        <v>139</v>
      </c>
      <c r="E6123" s="101" t="s">
        <v>227</v>
      </c>
      <c r="F6123" s="101" t="s">
        <v>119</v>
      </c>
      <c r="G6123" s="101" t="s">
        <v>5848</v>
      </c>
    </row>
    <row r="6124" spans="1:7">
      <c r="A6124" s="100">
        <v>6123</v>
      </c>
      <c r="B6124" s="101" t="s">
        <v>5340</v>
      </c>
      <c r="C6124" s="101" t="s">
        <v>5341</v>
      </c>
      <c r="D6124" s="101" t="s">
        <v>139</v>
      </c>
      <c r="E6124" s="101" t="s">
        <v>227</v>
      </c>
      <c r="F6124" s="101" t="s">
        <v>119</v>
      </c>
      <c r="G6124" s="101" t="s">
        <v>5848</v>
      </c>
    </row>
    <row r="6125" spans="1:7">
      <c r="A6125" s="100">
        <v>6124</v>
      </c>
      <c r="B6125" s="101" t="s">
        <v>5342</v>
      </c>
      <c r="C6125" s="101" t="s">
        <v>5343</v>
      </c>
      <c r="D6125" s="101" t="s">
        <v>139</v>
      </c>
      <c r="E6125" s="101" t="s">
        <v>227</v>
      </c>
      <c r="F6125" s="101" t="s">
        <v>119</v>
      </c>
      <c r="G6125" s="101" t="s">
        <v>5848</v>
      </c>
    </row>
    <row r="6126" spans="1:7">
      <c r="A6126" s="100">
        <v>6125</v>
      </c>
      <c r="B6126" s="101" t="s">
        <v>5344</v>
      </c>
      <c r="C6126" s="101" t="s">
        <v>5345</v>
      </c>
      <c r="D6126" s="101" t="s">
        <v>139</v>
      </c>
      <c r="E6126" s="101" t="s">
        <v>227</v>
      </c>
      <c r="F6126" s="101" t="s">
        <v>119</v>
      </c>
      <c r="G6126" s="101" t="s">
        <v>5848</v>
      </c>
    </row>
    <row r="6127" spans="1:7">
      <c r="A6127" s="100">
        <v>6126</v>
      </c>
      <c r="B6127" s="101" t="s">
        <v>5346</v>
      </c>
      <c r="C6127" s="101" t="s">
        <v>5347</v>
      </c>
      <c r="D6127" s="101" t="s">
        <v>139</v>
      </c>
      <c r="E6127" s="101" t="s">
        <v>227</v>
      </c>
      <c r="F6127" s="101" t="s">
        <v>119</v>
      </c>
      <c r="G6127" s="101" t="s">
        <v>5848</v>
      </c>
    </row>
    <row r="6128" spans="1:7">
      <c r="A6128" s="100">
        <v>6127</v>
      </c>
      <c r="B6128" s="101" t="s">
        <v>5348</v>
      </c>
      <c r="C6128" s="101" t="s">
        <v>5349</v>
      </c>
      <c r="D6128" s="101" t="s">
        <v>139</v>
      </c>
      <c r="E6128" s="101" t="s">
        <v>227</v>
      </c>
      <c r="F6128" s="101" t="s">
        <v>119</v>
      </c>
      <c r="G6128" s="101" t="s">
        <v>5848</v>
      </c>
    </row>
    <row r="6129" spans="1:7">
      <c r="A6129" s="100">
        <v>6128</v>
      </c>
      <c r="B6129" s="101" t="s">
        <v>10536</v>
      </c>
      <c r="C6129" s="101" t="s">
        <v>10537</v>
      </c>
      <c r="D6129" s="101" t="s">
        <v>117</v>
      </c>
      <c r="E6129" s="101" t="s">
        <v>5888</v>
      </c>
      <c r="F6129" s="101" t="s">
        <v>119</v>
      </c>
      <c r="G6129" s="101" t="s">
        <v>10956</v>
      </c>
    </row>
    <row r="6130" spans="1:7">
      <c r="A6130" s="100">
        <v>6129</v>
      </c>
      <c r="B6130" s="101" t="s">
        <v>5350</v>
      </c>
      <c r="C6130" s="101" t="s">
        <v>5351</v>
      </c>
      <c r="D6130" s="101" t="s">
        <v>139</v>
      </c>
      <c r="E6130" s="101" t="s">
        <v>227</v>
      </c>
      <c r="F6130" s="101" t="s">
        <v>119</v>
      </c>
      <c r="G6130" s="101" t="s">
        <v>5848</v>
      </c>
    </row>
    <row r="6131" spans="1:7">
      <c r="A6131" s="100">
        <v>6130</v>
      </c>
      <c r="B6131" s="101" t="s">
        <v>5352</v>
      </c>
      <c r="C6131" s="101" t="s">
        <v>5353</v>
      </c>
      <c r="D6131" s="101" t="s">
        <v>151</v>
      </c>
      <c r="E6131" s="101" t="s">
        <v>1271</v>
      </c>
      <c r="F6131" s="101" t="s">
        <v>119</v>
      </c>
      <c r="G6131" s="101" t="s">
        <v>5848</v>
      </c>
    </row>
    <row r="6132" spans="1:7">
      <c r="A6132" s="100">
        <v>6131</v>
      </c>
      <c r="B6132" s="101" t="s">
        <v>10538</v>
      </c>
      <c r="C6132" s="101" t="s">
        <v>10539</v>
      </c>
      <c r="D6132" s="101" t="s">
        <v>126</v>
      </c>
      <c r="E6132" s="101" t="s">
        <v>1083</v>
      </c>
      <c r="F6132" s="101" t="s">
        <v>119</v>
      </c>
      <c r="G6132" s="101" t="s">
        <v>10956</v>
      </c>
    </row>
    <row r="6133" spans="1:7">
      <c r="A6133" s="100">
        <v>6132</v>
      </c>
      <c r="B6133" s="101" t="s">
        <v>5354</v>
      </c>
      <c r="C6133" s="101" t="s">
        <v>5355</v>
      </c>
      <c r="D6133" s="101" t="s">
        <v>139</v>
      </c>
      <c r="E6133" s="101" t="s">
        <v>227</v>
      </c>
      <c r="F6133" s="101" t="s">
        <v>119</v>
      </c>
      <c r="G6133" s="101" t="s">
        <v>5848</v>
      </c>
    </row>
    <row r="6134" spans="1:7">
      <c r="A6134" s="100">
        <v>6133</v>
      </c>
      <c r="B6134" s="101" t="s">
        <v>10540</v>
      </c>
      <c r="C6134" s="101" t="s">
        <v>10541</v>
      </c>
      <c r="D6134" s="101" t="s">
        <v>139</v>
      </c>
      <c r="E6134" s="101" t="s">
        <v>337</v>
      </c>
      <c r="F6134" s="101" t="s">
        <v>119</v>
      </c>
      <c r="G6134" s="101" t="s">
        <v>10956</v>
      </c>
    </row>
    <row r="6135" spans="1:7">
      <c r="A6135" s="100">
        <v>6134</v>
      </c>
      <c r="B6135" s="101" t="s">
        <v>13760</v>
      </c>
      <c r="C6135" s="101" t="s">
        <v>13761</v>
      </c>
      <c r="D6135" s="101" t="s">
        <v>126</v>
      </c>
      <c r="E6135" s="101" t="s">
        <v>393</v>
      </c>
      <c r="F6135" s="101" t="s">
        <v>119</v>
      </c>
      <c r="G6135" s="101" t="s">
        <v>5848</v>
      </c>
    </row>
    <row r="6136" spans="1:7">
      <c r="A6136" s="100">
        <v>6135</v>
      </c>
      <c r="B6136" s="101" t="s">
        <v>5356</v>
      </c>
      <c r="C6136" s="101" t="s">
        <v>5357</v>
      </c>
      <c r="D6136" s="101" t="s">
        <v>165</v>
      </c>
      <c r="E6136" s="101" t="s">
        <v>255</v>
      </c>
      <c r="F6136" s="101" t="s">
        <v>119</v>
      </c>
      <c r="G6136" s="101" t="s">
        <v>5848</v>
      </c>
    </row>
    <row r="6137" spans="1:7">
      <c r="A6137" s="100">
        <v>6136</v>
      </c>
      <c r="B6137" s="101" t="s">
        <v>5358</v>
      </c>
      <c r="C6137" s="101" t="s">
        <v>5359</v>
      </c>
      <c r="D6137" s="101" t="s">
        <v>139</v>
      </c>
      <c r="E6137" s="101" t="s">
        <v>690</v>
      </c>
      <c r="F6137" s="101" t="s">
        <v>119</v>
      </c>
      <c r="G6137" s="101" t="s">
        <v>5848</v>
      </c>
    </row>
    <row r="6138" spans="1:7">
      <c r="A6138" s="100">
        <v>6137</v>
      </c>
      <c r="B6138" s="101" t="s">
        <v>5360</v>
      </c>
      <c r="C6138" s="101" t="s">
        <v>5361</v>
      </c>
      <c r="D6138" s="101" t="s">
        <v>139</v>
      </c>
      <c r="E6138" s="101" t="s">
        <v>227</v>
      </c>
      <c r="F6138" s="101" t="s">
        <v>119</v>
      </c>
      <c r="G6138" s="101" t="s">
        <v>5848</v>
      </c>
    </row>
    <row r="6139" spans="1:7">
      <c r="A6139" s="100">
        <v>6138</v>
      </c>
      <c r="B6139" s="101" t="s">
        <v>10542</v>
      </c>
      <c r="C6139" s="101" t="s">
        <v>10543</v>
      </c>
      <c r="D6139" s="101" t="s">
        <v>139</v>
      </c>
      <c r="E6139" s="101" t="s">
        <v>996</v>
      </c>
      <c r="F6139" s="101" t="s">
        <v>119</v>
      </c>
      <c r="G6139" s="101" t="s">
        <v>10956</v>
      </c>
    </row>
    <row r="6140" spans="1:7">
      <c r="A6140" s="100">
        <v>6139</v>
      </c>
      <c r="B6140" s="101" t="s">
        <v>5362</v>
      </c>
      <c r="C6140" s="101" t="s">
        <v>5363</v>
      </c>
      <c r="D6140" s="101" t="s">
        <v>139</v>
      </c>
      <c r="E6140" s="101" t="s">
        <v>227</v>
      </c>
      <c r="F6140" s="101" t="s">
        <v>119</v>
      </c>
      <c r="G6140" s="101" t="s">
        <v>5848</v>
      </c>
    </row>
    <row r="6141" spans="1:7">
      <c r="A6141" s="100">
        <v>6140</v>
      </c>
      <c r="B6141" s="101" t="s">
        <v>10544</v>
      </c>
      <c r="C6141" s="101" t="s">
        <v>10545</v>
      </c>
      <c r="D6141" s="101" t="s">
        <v>139</v>
      </c>
      <c r="E6141" s="101" t="s">
        <v>826</v>
      </c>
      <c r="F6141" s="101" t="s">
        <v>119</v>
      </c>
      <c r="G6141" s="101" t="s">
        <v>10956</v>
      </c>
    </row>
    <row r="6142" spans="1:7">
      <c r="A6142" s="100">
        <v>6141</v>
      </c>
      <c r="B6142" s="101" t="s">
        <v>5364</v>
      </c>
      <c r="C6142" s="101" t="s">
        <v>5365</v>
      </c>
      <c r="D6142" s="101" t="s">
        <v>139</v>
      </c>
      <c r="E6142" s="101" t="s">
        <v>227</v>
      </c>
      <c r="F6142" s="101" t="s">
        <v>119</v>
      </c>
      <c r="G6142" s="101" t="s">
        <v>5848</v>
      </c>
    </row>
    <row r="6143" spans="1:7">
      <c r="A6143" s="100">
        <v>6142</v>
      </c>
      <c r="B6143" s="101" t="s">
        <v>5366</v>
      </c>
      <c r="C6143" s="101" t="s">
        <v>5367</v>
      </c>
      <c r="D6143" s="101" t="s">
        <v>139</v>
      </c>
      <c r="E6143" s="101" t="s">
        <v>227</v>
      </c>
      <c r="F6143" s="101" t="s">
        <v>119</v>
      </c>
      <c r="G6143" s="101" t="s">
        <v>5848</v>
      </c>
    </row>
    <row r="6144" spans="1:7">
      <c r="A6144" s="100">
        <v>6143</v>
      </c>
      <c r="B6144" s="101" t="s">
        <v>5368</v>
      </c>
      <c r="C6144" s="101" t="s">
        <v>5369</v>
      </c>
      <c r="D6144" s="101" t="s">
        <v>139</v>
      </c>
      <c r="E6144" s="101" t="s">
        <v>227</v>
      </c>
      <c r="F6144" s="101" t="s">
        <v>119</v>
      </c>
      <c r="G6144" s="101" t="s">
        <v>5848</v>
      </c>
    </row>
    <row r="6145" spans="1:7">
      <c r="A6145" s="100">
        <v>6144</v>
      </c>
      <c r="B6145" s="101" t="s">
        <v>10546</v>
      </c>
      <c r="C6145" s="101" t="s">
        <v>10547</v>
      </c>
      <c r="D6145" s="101" t="s">
        <v>139</v>
      </c>
      <c r="E6145" s="101" t="s">
        <v>258</v>
      </c>
      <c r="F6145" s="101" t="s">
        <v>119</v>
      </c>
      <c r="G6145" s="101" t="s">
        <v>10956</v>
      </c>
    </row>
    <row r="6146" spans="1:7">
      <c r="A6146" s="100">
        <v>6145</v>
      </c>
      <c r="B6146" s="101" t="s">
        <v>10548</v>
      </c>
      <c r="C6146" s="101" t="s">
        <v>10549</v>
      </c>
      <c r="D6146" s="101" t="s">
        <v>139</v>
      </c>
      <c r="E6146" s="101" t="s">
        <v>592</v>
      </c>
      <c r="F6146" s="101" t="s">
        <v>119</v>
      </c>
      <c r="G6146" s="101" t="s">
        <v>10956</v>
      </c>
    </row>
    <row r="6147" spans="1:7">
      <c r="A6147" s="100">
        <v>6146</v>
      </c>
      <c r="B6147" s="101" t="s">
        <v>13762</v>
      </c>
      <c r="C6147" s="101" t="s">
        <v>13763</v>
      </c>
      <c r="D6147" s="101" t="s">
        <v>139</v>
      </c>
      <c r="E6147" s="101" t="s">
        <v>227</v>
      </c>
      <c r="F6147" s="101" t="s">
        <v>119</v>
      </c>
      <c r="G6147" s="101" t="s">
        <v>5848</v>
      </c>
    </row>
    <row r="6148" spans="1:7">
      <c r="A6148" s="100">
        <v>6147</v>
      </c>
      <c r="B6148" s="101" t="s">
        <v>5370</v>
      </c>
      <c r="C6148" s="101" t="s">
        <v>5371</v>
      </c>
      <c r="D6148" s="101" t="s">
        <v>139</v>
      </c>
      <c r="E6148" s="101" t="s">
        <v>316</v>
      </c>
      <c r="F6148" s="101" t="s">
        <v>145</v>
      </c>
      <c r="G6148" s="101" t="s">
        <v>5848</v>
      </c>
    </row>
    <row r="6149" spans="1:7">
      <c r="A6149" s="100">
        <v>6148</v>
      </c>
      <c r="B6149" s="101" t="s">
        <v>10550</v>
      </c>
      <c r="C6149" s="101" t="s">
        <v>13764</v>
      </c>
      <c r="D6149" s="101" t="s">
        <v>139</v>
      </c>
      <c r="E6149" s="101" t="s">
        <v>622</v>
      </c>
      <c r="F6149" s="101" t="s">
        <v>119</v>
      </c>
      <c r="G6149" s="101" t="s">
        <v>10956</v>
      </c>
    </row>
    <row r="6150" spans="1:7">
      <c r="A6150" s="100">
        <v>6149</v>
      </c>
      <c r="B6150" s="101" t="s">
        <v>10551</v>
      </c>
      <c r="C6150" s="101" t="s">
        <v>10552</v>
      </c>
      <c r="D6150" s="101" t="s">
        <v>139</v>
      </c>
      <c r="E6150" s="101" t="s">
        <v>622</v>
      </c>
      <c r="F6150" s="101" t="s">
        <v>119</v>
      </c>
      <c r="G6150" s="101" t="s">
        <v>10956</v>
      </c>
    </row>
    <row r="6151" spans="1:7">
      <c r="A6151" s="100">
        <v>6150</v>
      </c>
      <c r="B6151" s="101" t="s">
        <v>13765</v>
      </c>
      <c r="C6151" s="101" t="s">
        <v>13766</v>
      </c>
      <c r="D6151" s="101" t="s">
        <v>139</v>
      </c>
      <c r="E6151" s="101" t="s">
        <v>227</v>
      </c>
      <c r="F6151" s="101" t="s">
        <v>119</v>
      </c>
      <c r="G6151" s="101" t="s">
        <v>5848</v>
      </c>
    </row>
    <row r="6152" spans="1:7">
      <c r="A6152" s="100">
        <v>6151</v>
      </c>
      <c r="B6152" s="101" t="s">
        <v>10553</v>
      </c>
      <c r="C6152" s="101" t="s">
        <v>10554</v>
      </c>
      <c r="D6152" s="101" t="s">
        <v>139</v>
      </c>
      <c r="E6152" s="101" t="s">
        <v>258</v>
      </c>
      <c r="F6152" s="101" t="s">
        <v>119</v>
      </c>
      <c r="G6152" s="101" t="s">
        <v>10956</v>
      </c>
    </row>
    <row r="6153" spans="1:7">
      <c r="A6153" s="100">
        <v>6152</v>
      </c>
      <c r="B6153" s="101" t="s">
        <v>10555</v>
      </c>
      <c r="C6153" s="101" t="s">
        <v>13767</v>
      </c>
      <c r="D6153" s="101" t="s">
        <v>139</v>
      </c>
      <c r="E6153" s="101" t="s">
        <v>622</v>
      </c>
      <c r="F6153" s="101" t="s">
        <v>119</v>
      </c>
      <c r="G6153" s="101" t="s">
        <v>10956</v>
      </c>
    </row>
    <row r="6154" spans="1:7">
      <c r="A6154" s="100">
        <v>6153</v>
      </c>
      <c r="B6154" s="101" t="s">
        <v>5372</v>
      </c>
      <c r="C6154" s="101" t="s">
        <v>13768</v>
      </c>
      <c r="D6154" s="101" t="s">
        <v>139</v>
      </c>
      <c r="E6154" s="101" t="s">
        <v>227</v>
      </c>
      <c r="F6154" s="101" t="s">
        <v>119</v>
      </c>
      <c r="G6154" s="101" t="s">
        <v>5848</v>
      </c>
    </row>
    <row r="6155" spans="1:7">
      <c r="A6155" s="100">
        <v>6154</v>
      </c>
      <c r="B6155" s="101" t="s">
        <v>5373</v>
      </c>
      <c r="C6155" s="101" t="s">
        <v>13769</v>
      </c>
      <c r="D6155" s="101" t="s">
        <v>139</v>
      </c>
      <c r="E6155" s="101" t="s">
        <v>227</v>
      </c>
      <c r="F6155" s="101" t="s">
        <v>119</v>
      </c>
      <c r="G6155" s="101" t="s">
        <v>5848</v>
      </c>
    </row>
    <row r="6156" spans="1:7">
      <c r="A6156" s="100">
        <v>6155</v>
      </c>
      <c r="B6156" s="101" t="s">
        <v>10556</v>
      </c>
      <c r="C6156" s="101" t="s">
        <v>10557</v>
      </c>
      <c r="D6156" s="101" t="s">
        <v>139</v>
      </c>
      <c r="E6156" s="101" t="s">
        <v>258</v>
      </c>
      <c r="F6156" s="101" t="s">
        <v>119</v>
      </c>
      <c r="G6156" s="101" t="s">
        <v>10956</v>
      </c>
    </row>
    <row r="6157" spans="1:7">
      <c r="A6157" s="100">
        <v>6156</v>
      </c>
      <c r="B6157" s="101" t="s">
        <v>5374</v>
      </c>
      <c r="C6157" s="101" t="s">
        <v>5375</v>
      </c>
      <c r="D6157" s="101" t="s">
        <v>139</v>
      </c>
      <c r="E6157" s="101" t="s">
        <v>227</v>
      </c>
      <c r="F6157" s="101" t="s">
        <v>119</v>
      </c>
      <c r="G6157" s="101" t="s">
        <v>5848</v>
      </c>
    </row>
    <row r="6158" spans="1:7">
      <c r="A6158" s="100">
        <v>6157</v>
      </c>
      <c r="B6158" s="101" t="s">
        <v>5376</v>
      </c>
      <c r="C6158" s="101" t="s">
        <v>13770</v>
      </c>
      <c r="D6158" s="101" t="s">
        <v>139</v>
      </c>
      <c r="E6158" s="101" t="s">
        <v>227</v>
      </c>
      <c r="F6158" s="101" t="s">
        <v>119</v>
      </c>
      <c r="G6158" s="101" t="s">
        <v>5848</v>
      </c>
    </row>
    <row r="6159" spans="1:7">
      <c r="A6159" s="100">
        <v>6158</v>
      </c>
      <c r="B6159" s="101" t="s">
        <v>10558</v>
      </c>
      <c r="C6159" s="101" t="s">
        <v>10559</v>
      </c>
      <c r="D6159" s="101" t="s">
        <v>117</v>
      </c>
      <c r="E6159" s="101" t="s">
        <v>3337</v>
      </c>
      <c r="F6159" s="101" t="s">
        <v>119</v>
      </c>
      <c r="G6159" s="101" t="s">
        <v>10956</v>
      </c>
    </row>
    <row r="6160" spans="1:7">
      <c r="A6160" s="100">
        <v>6159</v>
      </c>
      <c r="B6160" s="101" t="s">
        <v>5377</v>
      </c>
      <c r="C6160" s="101" t="s">
        <v>5378</v>
      </c>
      <c r="D6160" s="101" t="s">
        <v>139</v>
      </c>
      <c r="E6160" s="101" t="s">
        <v>227</v>
      </c>
      <c r="F6160" s="101" t="s">
        <v>119</v>
      </c>
      <c r="G6160" s="101" t="s">
        <v>5848</v>
      </c>
    </row>
    <row r="6161" spans="1:7">
      <c r="A6161" s="100">
        <v>6160</v>
      </c>
      <c r="B6161" s="101" t="s">
        <v>13771</v>
      </c>
      <c r="C6161" s="101" t="s">
        <v>13772</v>
      </c>
      <c r="D6161" s="101" t="s">
        <v>139</v>
      </c>
      <c r="E6161" s="101" t="s">
        <v>227</v>
      </c>
      <c r="F6161" s="101" t="s">
        <v>119</v>
      </c>
      <c r="G6161" s="101" t="s">
        <v>5848</v>
      </c>
    </row>
    <row r="6162" spans="1:7">
      <c r="A6162" s="100">
        <v>6161</v>
      </c>
      <c r="B6162" s="101" t="s">
        <v>5379</v>
      </c>
      <c r="C6162" s="101" t="s">
        <v>5380</v>
      </c>
      <c r="D6162" s="101" t="s">
        <v>139</v>
      </c>
      <c r="E6162" s="101" t="s">
        <v>178</v>
      </c>
      <c r="F6162" s="101" t="s">
        <v>119</v>
      </c>
      <c r="G6162" s="101" t="s">
        <v>5848</v>
      </c>
    </row>
    <row r="6163" spans="1:7">
      <c r="A6163" s="100">
        <v>6162</v>
      </c>
      <c r="B6163" s="101" t="s">
        <v>10560</v>
      </c>
      <c r="C6163" s="101" t="s">
        <v>10561</v>
      </c>
      <c r="D6163" s="101" t="s">
        <v>122</v>
      </c>
      <c r="E6163" s="101" t="s">
        <v>135</v>
      </c>
      <c r="F6163" s="101" t="s">
        <v>119</v>
      </c>
      <c r="G6163" s="101" t="s">
        <v>10956</v>
      </c>
    </row>
    <row r="6164" spans="1:7">
      <c r="A6164" s="100">
        <v>6163</v>
      </c>
      <c r="B6164" s="101" t="s">
        <v>11754</v>
      </c>
      <c r="C6164" s="101" t="s">
        <v>11755</v>
      </c>
      <c r="D6164" s="101" t="s">
        <v>122</v>
      </c>
      <c r="E6164" s="101" t="s">
        <v>191</v>
      </c>
      <c r="F6164" s="101" t="s">
        <v>119</v>
      </c>
      <c r="G6164" s="101" t="s">
        <v>11834</v>
      </c>
    </row>
    <row r="6165" spans="1:7">
      <c r="A6165" s="100">
        <v>6164</v>
      </c>
      <c r="B6165" s="101" t="s">
        <v>10562</v>
      </c>
      <c r="C6165" s="101" t="s">
        <v>10563</v>
      </c>
      <c r="D6165" s="101" t="s">
        <v>151</v>
      </c>
      <c r="E6165" s="101" t="s">
        <v>2497</v>
      </c>
      <c r="F6165" s="101" t="s">
        <v>119</v>
      </c>
      <c r="G6165" s="101" t="s">
        <v>10956</v>
      </c>
    </row>
    <row r="6166" spans="1:7">
      <c r="A6166" s="100">
        <v>6165</v>
      </c>
      <c r="B6166" s="101" t="s">
        <v>10564</v>
      </c>
      <c r="C6166" s="101" t="s">
        <v>10565</v>
      </c>
      <c r="D6166" s="101" t="s">
        <v>126</v>
      </c>
      <c r="E6166" s="101" t="s">
        <v>159</v>
      </c>
      <c r="F6166" s="101" t="s">
        <v>520</v>
      </c>
      <c r="G6166" s="101" t="s">
        <v>10956</v>
      </c>
    </row>
    <row r="6167" spans="1:7">
      <c r="A6167" s="100">
        <v>6166</v>
      </c>
      <c r="B6167" s="101" t="s">
        <v>10566</v>
      </c>
      <c r="C6167" s="101" t="s">
        <v>13773</v>
      </c>
      <c r="D6167" s="101" t="s">
        <v>139</v>
      </c>
      <c r="E6167" s="101" t="s">
        <v>181</v>
      </c>
      <c r="F6167" s="101" t="s">
        <v>119</v>
      </c>
      <c r="G6167" s="101" t="s">
        <v>10956</v>
      </c>
    </row>
    <row r="6168" spans="1:7">
      <c r="A6168" s="100">
        <v>6167</v>
      </c>
      <c r="B6168" s="101" t="s">
        <v>5381</v>
      </c>
      <c r="C6168" s="101" t="s">
        <v>5382</v>
      </c>
      <c r="D6168" s="101" t="s">
        <v>143</v>
      </c>
      <c r="E6168" s="101" t="s">
        <v>321</v>
      </c>
      <c r="F6168" s="101" t="s">
        <v>119</v>
      </c>
      <c r="G6168" s="101" t="s">
        <v>5848</v>
      </c>
    </row>
    <row r="6169" spans="1:7">
      <c r="A6169" s="100">
        <v>6168</v>
      </c>
      <c r="B6169" s="101" t="s">
        <v>10567</v>
      </c>
      <c r="C6169" s="101" t="s">
        <v>10568</v>
      </c>
      <c r="D6169" s="101" t="s">
        <v>143</v>
      </c>
      <c r="E6169" s="101" t="s">
        <v>1465</v>
      </c>
      <c r="F6169" s="101" t="s">
        <v>119</v>
      </c>
      <c r="G6169" s="101" t="s">
        <v>10956</v>
      </c>
    </row>
    <row r="6170" spans="1:7">
      <c r="A6170" s="100">
        <v>6169</v>
      </c>
      <c r="B6170" s="101" t="s">
        <v>10569</v>
      </c>
      <c r="C6170" s="101" t="s">
        <v>10570</v>
      </c>
      <c r="D6170" s="101" t="s">
        <v>151</v>
      </c>
      <c r="E6170" s="101" t="s">
        <v>511</v>
      </c>
      <c r="F6170" s="101" t="s">
        <v>119</v>
      </c>
      <c r="G6170" s="101" t="s">
        <v>10956</v>
      </c>
    </row>
    <row r="6171" spans="1:7">
      <c r="A6171" s="100">
        <v>6170</v>
      </c>
      <c r="B6171" s="101" t="s">
        <v>5383</v>
      </c>
      <c r="C6171" s="101" t="s">
        <v>5384</v>
      </c>
      <c r="D6171" s="101" t="s">
        <v>151</v>
      </c>
      <c r="E6171" s="101" t="s">
        <v>456</v>
      </c>
      <c r="F6171" s="101" t="s">
        <v>136</v>
      </c>
      <c r="G6171" s="101" t="s">
        <v>5848</v>
      </c>
    </row>
    <row r="6172" spans="1:7">
      <c r="A6172" s="100">
        <v>6171</v>
      </c>
      <c r="B6172" s="101" t="s">
        <v>10571</v>
      </c>
      <c r="C6172" s="101" t="s">
        <v>10572</v>
      </c>
      <c r="D6172" s="101" t="s">
        <v>151</v>
      </c>
      <c r="E6172" s="101" t="s">
        <v>208</v>
      </c>
      <c r="F6172" s="101" t="s">
        <v>119</v>
      </c>
      <c r="G6172" s="101" t="s">
        <v>10956</v>
      </c>
    </row>
    <row r="6173" spans="1:7">
      <c r="A6173" s="100">
        <v>6172</v>
      </c>
      <c r="B6173" s="101" t="s">
        <v>5385</v>
      </c>
      <c r="C6173" s="101" t="s">
        <v>5386</v>
      </c>
      <c r="D6173" s="101" t="s">
        <v>139</v>
      </c>
      <c r="E6173" s="101" t="s">
        <v>227</v>
      </c>
      <c r="F6173" s="101" t="s">
        <v>119</v>
      </c>
      <c r="G6173" s="101" t="s">
        <v>5848</v>
      </c>
    </row>
    <row r="6174" spans="1:7">
      <c r="A6174" s="100">
        <v>6173</v>
      </c>
      <c r="B6174" s="101" t="s">
        <v>5387</v>
      </c>
      <c r="C6174" s="101" t="s">
        <v>13774</v>
      </c>
      <c r="D6174" s="101" t="s">
        <v>139</v>
      </c>
      <c r="E6174" s="101" t="s">
        <v>227</v>
      </c>
      <c r="F6174" s="101" t="s">
        <v>119</v>
      </c>
      <c r="G6174" s="101" t="s">
        <v>5848</v>
      </c>
    </row>
    <row r="6175" spans="1:7">
      <c r="A6175" s="100">
        <v>6174</v>
      </c>
      <c r="B6175" s="101" t="s">
        <v>5388</v>
      </c>
      <c r="C6175" s="101" t="s">
        <v>5389</v>
      </c>
      <c r="D6175" s="101" t="s">
        <v>234</v>
      </c>
      <c r="E6175" s="101" t="s">
        <v>235</v>
      </c>
      <c r="F6175" s="101" t="s">
        <v>119</v>
      </c>
      <c r="G6175" s="101" t="s">
        <v>5848</v>
      </c>
    </row>
    <row r="6176" spans="1:7">
      <c r="A6176" s="100">
        <v>6175</v>
      </c>
      <c r="B6176" s="101" t="s">
        <v>5390</v>
      </c>
      <c r="C6176" s="101" t="s">
        <v>13775</v>
      </c>
      <c r="D6176" s="101" t="s">
        <v>139</v>
      </c>
      <c r="E6176" s="101" t="s">
        <v>227</v>
      </c>
      <c r="F6176" s="101" t="s">
        <v>119</v>
      </c>
      <c r="G6176" s="101" t="s">
        <v>5848</v>
      </c>
    </row>
    <row r="6177" spans="1:7">
      <c r="A6177" s="100">
        <v>6176</v>
      </c>
      <c r="B6177" s="101" t="s">
        <v>5391</v>
      </c>
      <c r="C6177" s="101" t="s">
        <v>5392</v>
      </c>
      <c r="D6177" s="101" t="s">
        <v>122</v>
      </c>
      <c r="E6177" s="101" t="s">
        <v>363</v>
      </c>
      <c r="F6177" s="101" t="s">
        <v>170</v>
      </c>
      <c r="G6177" s="101" t="s">
        <v>5848</v>
      </c>
    </row>
    <row r="6178" spans="1:7">
      <c r="A6178" s="100">
        <v>6177</v>
      </c>
      <c r="B6178" s="101" t="s">
        <v>10573</v>
      </c>
      <c r="C6178" s="101" t="s">
        <v>10574</v>
      </c>
      <c r="D6178" s="101" t="s">
        <v>126</v>
      </c>
      <c r="E6178" s="101" t="s">
        <v>130</v>
      </c>
      <c r="F6178" s="101" t="s">
        <v>119</v>
      </c>
      <c r="G6178" s="101" t="s">
        <v>10956</v>
      </c>
    </row>
    <row r="6179" spans="1:7">
      <c r="A6179" s="100">
        <v>6178</v>
      </c>
      <c r="B6179" s="101" t="s">
        <v>5393</v>
      </c>
      <c r="C6179" s="101" t="s">
        <v>5394</v>
      </c>
      <c r="D6179" s="101" t="s">
        <v>139</v>
      </c>
      <c r="E6179" s="101" t="s">
        <v>227</v>
      </c>
      <c r="F6179" s="101" t="s">
        <v>119</v>
      </c>
      <c r="G6179" s="101" t="s">
        <v>5848</v>
      </c>
    </row>
    <row r="6180" spans="1:7">
      <c r="A6180" s="100">
        <v>6179</v>
      </c>
      <c r="B6180" s="101" t="s">
        <v>5395</v>
      </c>
      <c r="C6180" s="101" t="s">
        <v>5396</v>
      </c>
      <c r="D6180" s="101" t="s">
        <v>165</v>
      </c>
      <c r="E6180" s="101" t="s">
        <v>1381</v>
      </c>
      <c r="F6180" s="101" t="s">
        <v>119</v>
      </c>
      <c r="G6180" s="101" t="s">
        <v>5848</v>
      </c>
    </row>
    <row r="6181" spans="1:7">
      <c r="A6181" s="100">
        <v>6180</v>
      </c>
      <c r="B6181" s="101" t="s">
        <v>5397</v>
      </c>
      <c r="C6181" s="101" t="s">
        <v>5398</v>
      </c>
      <c r="D6181" s="101" t="s">
        <v>139</v>
      </c>
      <c r="E6181" s="101" t="s">
        <v>1290</v>
      </c>
      <c r="F6181" s="101" t="s">
        <v>119</v>
      </c>
      <c r="G6181" s="101" t="s">
        <v>5848</v>
      </c>
    </row>
    <row r="6182" spans="1:7">
      <c r="A6182" s="100">
        <v>6181</v>
      </c>
      <c r="B6182" s="101" t="s">
        <v>5399</v>
      </c>
      <c r="C6182" s="101" t="s">
        <v>13776</v>
      </c>
      <c r="D6182" s="101" t="s">
        <v>234</v>
      </c>
      <c r="E6182" s="101" t="s">
        <v>248</v>
      </c>
      <c r="F6182" s="101" t="s">
        <v>119</v>
      </c>
      <c r="G6182" s="101" t="s">
        <v>5848</v>
      </c>
    </row>
    <row r="6183" spans="1:7">
      <c r="A6183" s="100">
        <v>6182</v>
      </c>
      <c r="B6183" s="101" t="s">
        <v>89</v>
      </c>
      <c r="C6183" s="101" t="s">
        <v>5400</v>
      </c>
      <c r="D6183" s="101" t="s">
        <v>117</v>
      </c>
      <c r="E6183" s="101" t="s">
        <v>205</v>
      </c>
      <c r="F6183" s="101" t="s">
        <v>119</v>
      </c>
      <c r="G6183" s="101" t="s">
        <v>5848</v>
      </c>
    </row>
    <row r="6184" spans="1:7">
      <c r="A6184" s="100">
        <v>6183</v>
      </c>
      <c r="B6184" s="101" t="s">
        <v>5401</v>
      </c>
      <c r="C6184" s="101" t="s">
        <v>13777</v>
      </c>
      <c r="D6184" s="101" t="s">
        <v>139</v>
      </c>
      <c r="E6184" s="101" t="s">
        <v>227</v>
      </c>
      <c r="F6184" s="101" t="s">
        <v>119</v>
      </c>
      <c r="G6184" s="101" t="s">
        <v>5848</v>
      </c>
    </row>
    <row r="6185" spans="1:7">
      <c r="A6185" s="100">
        <v>6184</v>
      </c>
      <c r="B6185" s="101" t="s">
        <v>5402</v>
      </c>
      <c r="C6185" s="101" t="s">
        <v>13778</v>
      </c>
      <c r="D6185" s="101" t="s">
        <v>139</v>
      </c>
      <c r="E6185" s="101" t="s">
        <v>227</v>
      </c>
      <c r="F6185" s="101" t="s">
        <v>119</v>
      </c>
      <c r="G6185" s="101" t="s">
        <v>5848</v>
      </c>
    </row>
    <row r="6186" spans="1:7">
      <c r="A6186" s="100">
        <v>6185</v>
      </c>
      <c r="B6186" s="101" t="s">
        <v>5403</v>
      </c>
      <c r="C6186" s="101" t="s">
        <v>13779</v>
      </c>
      <c r="D6186" s="101" t="s">
        <v>139</v>
      </c>
      <c r="E6186" s="101" t="s">
        <v>227</v>
      </c>
      <c r="F6186" s="101" t="s">
        <v>119</v>
      </c>
      <c r="G6186" s="101" t="s">
        <v>5848</v>
      </c>
    </row>
    <row r="6187" spans="1:7">
      <c r="A6187" s="100">
        <v>6186</v>
      </c>
      <c r="B6187" s="101" t="s">
        <v>5404</v>
      </c>
      <c r="C6187" s="101" t="s">
        <v>5405</v>
      </c>
      <c r="D6187" s="101" t="s">
        <v>151</v>
      </c>
      <c r="E6187" s="101" t="s">
        <v>1572</v>
      </c>
      <c r="F6187" s="101" t="s">
        <v>579</v>
      </c>
      <c r="G6187" s="101" t="s">
        <v>5848</v>
      </c>
    </row>
    <row r="6188" spans="1:7">
      <c r="A6188" s="100">
        <v>6187</v>
      </c>
      <c r="B6188" s="101" t="s">
        <v>10575</v>
      </c>
      <c r="C6188" s="101" t="s">
        <v>10576</v>
      </c>
      <c r="D6188" s="101" t="s">
        <v>143</v>
      </c>
      <c r="E6188" s="101" t="s">
        <v>144</v>
      </c>
      <c r="F6188" s="101" t="s">
        <v>119</v>
      </c>
      <c r="G6188" s="101" t="s">
        <v>10956</v>
      </c>
    </row>
    <row r="6189" spans="1:7">
      <c r="A6189" s="100">
        <v>6188</v>
      </c>
      <c r="B6189" s="101" t="s">
        <v>5406</v>
      </c>
      <c r="C6189" s="101" t="s">
        <v>13780</v>
      </c>
      <c r="D6189" s="101" t="s">
        <v>139</v>
      </c>
      <c r="E6189" s="101" t="s">
        <v>227</v>
      </c>
      <c r="F6189" s="101" t="s">
        <v>119</v>
      </c>
      <c r="G6189" s="101" t="s">
        <v>5848</v>
      </c>
    </row>
    <row r="6190" spans="1:7">
      <c r="A6190" s="100">
        <v>6189</v>
      </c>
      <c r="B6190" s="101" t="s">
        <v>10577</v>
      </c>
      <c r="C6190" s="101" t="s">
        <v>10578</v>
      </c>
      <c r="D6190" s="101" t="s">
        <v>165</v>
      </c>
      <c r="E6190" s="101" t="s">
        <v>1285</v>
      </c>
      <c r="F6190" s="101" t="s">
        <v>119</v>
      </c>
      <c r="G6190" s="101" t="s">
        <v>10956</v>
      </c>
    </row>
    <row r="6191" spans="1:7">
      <c r="A6191" s="100">
        <v>6190</v>
      </c>
      <c r="B6191" s="101" t="s">
        <v>5407</v>
      </c>
      <c r="C6191" s="101" t="s">
        <v>5408</v>
      </c>
      <c r="D6191" s="101" t="s">
        <v>139</v>
      </c>
      <c r="E6191" s="101" t="s">
        <v>227</v>
      </c>
      <c r="F6191" s="101" t="s">
        <v>119</v>
      </c>
      <c r="G6191" s="101" t="s">
        <v>5848</v>
      </c>
    </row>
    <row r="6192" spans="1:7">
      <c r="A6192" s="100">
        <v>6191</v>
      </c>
      <c r="B6192" s="101" t="s">
        <v>10579</v>
      </c>
      <c r="C6192" s="101" t="s">
        <v>10580</v>
      </c>
      <c r="D6192" s="101" t="s">
        <v>126</v>
      </c>
      <c r="E6192" s="101" t="s">
        <v>1260</v>
      </c>
      <c r="F6192" s="101" t="s">
        <v>119</v>
      </c>
      <c r="G6192" s="101" t="s">
        <v>10956</v>
      </c>
    </row>
    <row r="6193" spans="1:7">
      <c r="A6193" s="100">
        <v>6192</v>
      </c>
      <c r="B6193" s="101" t="s">
        <v>10581</v>
      </c>
      <c r="C6193" s="101" t="s">
        <v>13781</v>
      </c>
      <c r="D6193" s="101" t="s">
        <v>117</v>
      </c>
      <c r="E6193" s="101" t="s">
        <v>2355</v>
      </c>
      <c r="F6193" s="101" t="s">
        <v>119</v>
      </c>
      <c r="G6193" s="101" t="s">
        <v>10956</v>
      </c>
    </row>
    <row r="6194" spans="1:7">
      <c r="A6194" s="100">
        <v>6193</v>
      </c>
      <c r="B6194" s="101" t="s">
        <v>10582</v>
      </c>
      <c r="C6194" s="101" t="s">
        <v>10583</v>
      </c>
      <c r="D6194" s="101" t="s">
        <v>126</v>
      </c>
      <c r="E6194" s="101" t="s">
        <v>358</v>
      </c>
      <c r="F6194" s="101" t="s">
        <v>10199</v>
      </c>
      <c r="G6194" s="101" t="s">
        <v>10956</v>
      </c>
    </row>
    <row r="6195" spans="1:7">
      <c r="A6195" s="100">
        <v>6194</v>
      </c>
      <c r="B6195" s="101" t="s">
        <v>11756</v>
      </c>
      <c r="C6195" s="101" t="s">
        <v>11757</v>
      </c>
      <c r="D6195" s="101" t="s">
        <v>165</v>
      </c>
      <c r="E6195" s="101" t="s">
        <v>909</v>
      </c>
      <c r="F6195" s="101" t="s">
        <v>119</v>
      </c>
      <c r="G6195" s="101" t="s">
        <v>11834</v>
      </c>
    </row>
    <row r="6196" spans="1:7">
      <c r="A6196" s="100">
        <v>6195</v>
      </c>
      <c r="B6196" s="101" t="s">
        <v>10584</v>
      </c>
      <c r="C6196" s="101" t="s">
        <v>10585</v>
      </c>
      <c r="D6196" s="101" t="s">
        <v>139</v>
      </c>
      <c r="E6196" s="101" t="s">
        <v>1076</v>
      </c>
      <c r="F6196" s="101" t="s">
        <v>119</v>
      </c>
      <c r="G6196" s="101" t="s">
        <v>10956</v>
      </c>
    </row>
    <row r="6197" spans="1:7">
      <c r="A6197" s="100">
        <v>6196</v>
      </c>
      <c r="B6197" s="101" t="s">
        <v>5409</v>
      </c>
      <c r="C6197" s="101" t="s">
        <v>5410</v>
      </c>
      <c r="D6197" s="101" t="s">
        <v>117</v>
      </c>
      <c r="E6197" s="101" t="s">
        <v>499</v>
      </c>
      <c r="F6197" s="101" t="s">
        <v>500</v>
      </c>
      <c r="G6197" s="101" t="s">
        <v>5848</v>
      </c>
    </row>
    <row r="6198" spans="1:7">
      <c r="A6198" s="100">
        <v>6197</v>
      </c>
      <c r="B6198" s="101" t="s">
        <v>13782</v>
      </c>
      <c r="C6198" s="101" t="s">
        <v>13783</v>
      </c>
      <c r="D6198" s="101" t="s">
        <v>139</v>
      </c>
      <c r="E6198" s="101" t="s">
        <v>227</v>
      </c>
      <c r="F6198" s="101" t="s">
        <v>119</v>
      </c>
      <c r="G6198" s="101" t="s">
        <v>5848</v>
      </c>
    </row>
    <row r="6199" spans="1:7">
      <c r="A6199" s="100">
        <v>6198</v>
      </c>
      <c r="B6199" s="101" t="s">
        <v>11758</v>
      </c>
      <c r="C6199" s="101" t="s">
        <v>11759</v>
      </c>
      <c r="D6199" s="101" t="s">
        <v>139</v>
      </c>
      <c r="E6199" s="101" t="s">
        <v>162</v>
      </c>
      <c r="F6199" s="101" t="s">
        <v>119</v>
      </c>
      <c r="G6199" s="101" t="s">
        <v>11834</v>
      </c>
    </row>
    <row r="6200" spans="1:7">
      <c r="A6200" s="100">
        <v>6199</v>
      </c>
      <c r="B6200" s="101" t="s">
        <v>10586</v>
      </c>
      <c r="C6200" s="101" t="s">
        <v>10587</v>
      </c>
      <c r="D6200" s="101" t="s">
        <v>139</v>
      </c>
      <c r="E6200" s="101" t="s">
        <v>826</v>
      </c>
      <c r="F6200" s="101" t="s">
        <v>119</v>
      </c>
      <c r="G6200" s="101" t="s">
        <v>10956</v>
      </c>
    </row>
    <row r="6201" spans="1:7">
      <c r="A6201" s="100">
        <v>6200</v>
      </c>
      <c r="B6201" s="101" t="s">
        <v>13784</v>
      </c>
      <c r="C6201" s="101" t="s">
        <v>13785</v>
      </c>
      <c r="D6201" s="101" t="s">
        <v>139</v>
      </c>
      <c r="E6201" s="101" t="s">
        <v>227</v>
      </c>
      <c r="F6201" s="101" t="s">
        <v>119</v>
      </c>
      <c r="G6201" s="101" t="s">
        <v>5848</v>
      </c>
    </row>
    <row r="6202" spans="1:7">
      <c r="A6202" s="100">
        <v>6201</v>
      </c>
      <c r="B6202" s="101" t="s">
        <v>5411</v>
      </c>
      <c r="C6202" s="101" t="s">
        <v>5412</v>
      </c>
      <c r="D6202" s="101" t="s">
        <v>151</v>
      </c>
      <c r="E6202" s="101" t="s">
        <v>706</v>
      </c>
      <c r="F6202" s="101" t="s">
        <v>238</v>
      </c>
      <c r="G6202" s="101" t="s">
        <v>5848</v>
      </c>
    </row>
    <row r="6203" spans="1:7">
      <c r="A6203" s="100">
        <v>6202</v>
      </c>
      <c r="B6203" s="101" t="s">
        <v>10588</v>
      </c>
      <c r="C6203" s="101" t="s">
        <v>10589</v>
      </c>
      <c r="D6203" s="101" t="s">
        <v>139</v>
      </c>
      <c r="E6203" s="101" t="s">
        <v>181</v>
      </c>
      <c r="F6203" s="101" t="s">
        <v>119</v>
      </c>
      <c r="G6203" s="101" t="s">
        <v>10956</v>
      </c>
    </row>
    <row r="6204" spans="1:7">
      <c r="A6204" s="100">
        <v>6203</v>
      </c>
      <c r="B6204" s="101" t="s">
        <v>10590</v>
      </c>
      <c r="C6204" s="101" t="s">
        <v>10591</v>
      </c>
      <c r="D6204" s="101" t="s">
        <v>139</v>
      </c>
      <c r="E6204" s="101" t="s">
        <v>1020</v>
      </c>
      <c r="F6204" s="101" t="s">
        <v>119</v>
      </c>
      <c r="G6204" s="101" t="s">
        <v>10956</v>
      </c>
    </row>
    <row r="6205" spans="1:7">
      <c r="A6205" s="100">
        <v>6204</v>
      </c>
      <c r="B6205" s="101" t="s">
        <v>5413</v>
      </c>
      <c r="C6205" s="101" t="s">
        <v>5414</v>
      </c>
      <c r="D6205" s="101" t="s">
        <v>126</v>
      </c>
      <c r="E6205" s="101" t="s">
        <v>1823</v>
      </c>
      <c r="F6205" s="101" t="s">
        <v>119</v>
      </c>
      <c r="G6205" s="101" t="s">
        <v>5848</v>
      </c>
    </row>
    <row r="6206" spans="1:7">
      <c r="A6206" s="100">
        <v>6205</v>
      </c>
      <c r="B6206" s="101" t="s">
        <v>10592</v>
      </c>
      <c r="C6206" s="101" t="s">
        <v>10593</v>
      </c>
      <c r="D6206" s="101" t="s">
        <v>126</v>
      </c>
      <c r="E6206" s="101" t="s">
        <v>5041</v>
      </c>
      <c r="F6206" s="101" t="s">
        <v>119</v>
      </c>
      <c r="G6206" s="101" t="s">
        <v>10956</v>
      </c>
    </row>
    <row r="6207" spans="1:7">
      <c r="A6207" s="100">
        <v>6206</v>
      </c>
      <c r="B6207" s="101" t="s">
        <v>10594</v>
      </c>
      <c r="C6207" s="101" t="s">
        <v>10595</v>
      </c>
      <c r="D6207" s="101" t="s">
        <v>117</v>
      </c>
      <c r="E6207" s="101" t="s">
        <v>1341</v>
      </c>
      <c r="F6207" s="101" t="s">
        <v>119</v>
      </c>
      <c r="G6207" s="101" t="s">
        <v>10956</v>
      </c>
    </row>
    <row r="6208" spans="1:7">
      <c r="A6208" s="100">
        <v>6207</v>
      </c>
      <c r="B6208" s="101" t="s">
        <v>5415</v>
      </c>
      <c r="C6208" s="101" t="s">
        <v>5416</v>
      </c>
      <c r="D6208" s="101" t="s">
        <v>139</v>
      </c>
      <c r="E6208" s="101" t="s">
        <v>227</v>
      </c>
      <c r="F6208" s="101" t="s">
        <v>119</v>
      </c>
      <c r="G6208" s="101" t="s">
        <v>5848</v>
      </c>
    </row>
    <row r="6209" spans="1:7">
      <c r="A6209" s="100">
        <v>6208</v>
      </c>
      <c r="B6209" s="101" t="s">
        <v>5417</v>
      </c>
      <c r="C6209" s="101" t="s">
        <v>5418</v>
      </c>
      <c r="D6209" s="101" t="s">
        <v>165</v>
      </c>
      <c r="E6209" s="101" t="s">
        <v>255</v>
      </c>
      <c r="F6209" s="101" t="s">
        <v>119</v>
      </c>
      <c r="G6209" s="101" t="s">
        <v>5848</v>
      </c>
    </row>
    <row r="6210" spans="1:7">
      <c r="A6210" s="100">
        <v>6209</v>
      </c>
      <c r="B6210" s="101" t="s">
        <v>13786</v>
      </c>
      <c r="C6210" s="101" t="s">
        <v>13787</v>
      </c>
      <c r="D6210" s="101" t="s">
        <v>165</v>
      </c>
      <c r="E6210" s="101" t="s">
        <v>194</v>
      </c>
      <c r="F6210" s="101" t="s">
        <v>119</v>
      </c>
      <c r="G6210" s="101" t="s">
        <v>10956</v>
      </c>
    </row>
    <row r="6211" spans="1:7">
      <c r="A6211" s="100">
        <v>6210</v>
      </c>
      <c r="B6211" s="101" t="s">
        <v>13788</v>
      </c>
      <c r="C6211" s="101" t="s">
        <v>13789</v>
      </c>
      <c r="D6211" s="101" t="s">
        <v>139</v>
      </c>
      <c r="E6211" s="101" t="s">
        <v>227</v>
      </c>
      <c r="F6211" s="101" t="s">
        <v>119</v>
      </c>
      <c r="G6211" s="101" t="s">
        <v>5848</v>
      </c>
    </row>
    <row r="6212" spans="1:7">
      <c r="A6212" s="100">
        <v>6211</v>
      </c>
      <c r="B6212" s="101" t="s">
        <v>5419</v>
      </c>
      <c r="C6212" s="101" t="s">
        <v>5420</v>
      </c>
      <c r="D6212" s="101" t="s">
        <v>139</v>
      </c>
      <c r="E6212" s="101" t="s">
        <v>265</v>
      </c>
      <c r="F6212" s="101" t="s">
        <v>119</v>
      </c>
      <c r="G6212" s="101" t="s">
        <v>5848</v>
      </c>
    </row>
    <row r="6213" spans="1:7">
      <c r="A6213" s="100">
        <v>6212</v>
      </c>
      <c r="B6213" s="101" t="s">
        <v>5421</v>
      </c>
      <c r="C6213" s="101" t="s">
        <v>13790</v>
      </c>
      <c r="D6213" s="101" t="s">
        <v>126</v>
      </c>
      <c r="E6213" s="101" t="s">
        <v>813</v>
      </c>
      <c r="F6213" s="101" t="s">
        <v>119</v>
      </c>
      <c r="G6213" s="101" t="s">
        <v>5848</v>
      </c>
    </row>
    <row r="6214" spans="1:7">
      <c r="A6214" s="100">
        <v>6213</v>
      </c>
      <c r="B6214" s="101" t="s">
        <v>5422</v>
      </c>
      <c r="C6214" s="101" t="s">
        <v>5423</v>
      </c>
      <c r="D6214" s="101" t="s">
        <v>234</v>
      </c>
      <c r="E6214" s="101" t="s">
        <v>248</v>
      </c>
      <c r="F6214" s="101" t="s">
        <v>119</v>
      </c>
      <c r="G6214" s="101" t="s">
        <v>5848</v>
      </c>
    </row>
    <row r="6215" spans="1:7">
      <c r="A6215" s="100">
        <v>6214</v>
      </c>
      <c r="B6215" s="101" t="s">
        <v>5424</v>
      </c>
      <c r="C6215" s="101" t="s">
        <v>5425</v>
      </c>
      <c r="D6215" s="101" t="s">
        <v>122</v>
      </c>
      <c r="E6215" s="101" t="s">
        <v>135</v>
      </c>
      <c r="F6215" s="101" t="s">
        <v>119</v>
      </c>
      <c r="G6215" s="101" t="s">
        <v>5848</v>
      </c>
    </row>
    <row r="6216" spans="1:7">
      <c r="A6216" s="100">
        <v>6215</v>
      </c>
      <c r="B6216" s="101" t="s">
        <v>10596</v>
      </c>
      <c r="C6216" s="101" t="s">
        <v>13791</v>
      </c>
      <c r="D6216" s="101" t="s">
        <v>126</v>
      </c>
      <c r="E6216" s="101" t="s">
        <v>701</v>
      </c>
      <c r="F6216" s="101" t="s">
        <v>119</v>
      </c>
      <c r="G6216" s="101" t="s">
        <v>10956</v>
      </c>
    </row>
    <row r="6217" spans="1:7">
      <c r="A6217" s="100">
        <v>6216</v>
      </c>
      <c r="B6217" s="101" t="s">
        <v>10597</v>
      </c>
      <c r="C6217" s="101" t="s">
        <v>10598</v>
      </c>
      <c r="D6217" s="101" t="s">
        <v>139</v>
      </c>
      <c r="E6217" s="101" t="s">
        <v>1020</v>
      </c>
      <c r="F6217" s="101" t="s">
        <v>119</v>
      </c>
      <c r="G6217" s="101" t="s">
        <v>10956</v>
      </c>
    </row>
    <row r="6218" spans="1:7">
      <c r="A6218" s="100">
        <v>6217</v>
      </c>
      <c r="B6218" s="101" t="s">
        <v>13792</v>
      </c>
      <c r="C6218" s="101" t="s">
        <v>13793</v>
      </c>
      <c r="D6218" s="101" t="s">
        <v>117</v>
      </c>
      <c r="E6218" s="101" t="s">
        <v>448</v>
      </c>
      <c r="F6218" s="101" t="s">
        <v>119</v>
      </c>
      <c r="G6218" s="101" t="s">
        <v>10956</v>
      </c>
    </row>
    <row r="6219" spans="1:7">
      <c r="A6219" s="100">
        <v>6218</v>
      </c>
      <c r="B6219" s="101" t="s">
        <v>10599</v>
      </c>
      <c r="C6219" s="101" t="s">
        <v>10600</v>
      </c>
      <c r="D6219" s="101" t="s">
        <v>139</v>
      </c>
      <c r="E6219" s="101" t="s">
        <v>266</v>
      </c>
      <c r="F6219" s="101" t="s">
        <v>119</v>
      </c>
      <c r="G6219" s="101" t="s">
        <v>10956</v>
      </c>
    </row>
    <row r="6220" spans="1:7">
      <c r="A6220" s="100">
        <v>6219</v>
      </c>
      <c r="B6220" s="101" t="s">
        <v>11760</v>
      </c>
      <c r="C6220" s="101" t="s">
        <v>11761</v>
      </c>
      <c r="D6220" s="101" t="s">
        <v>126</v>
      </c>
      <c r="E6220" s="101" t="s">
        <v>481</v>
      </c>
      <c r="F6220" s="101" t="s">
        <v>119</v>
      </c>
      <c r="G6220" s="101" t="s">
        <v>11834</v>
      </c>
    </row>
    <row r="6221" spans="1:7">
      <c r="A6221" s="100">
        <v>6220</v>
      </c>
      <c r="B6221" s="101" t="s">
        <v>11762</v>
      </c>
      <c r="C6221" s="101" t="s">
        <v>11763</v>
      </c>
      <c r="D6221" s="101" t="s">
        <v>165</v>
      </c>
      <c r="E6221" s="101" t="s">
        <v>194</v>
      </c>
      <c r="F6221" s="101" t="s">
        <v>119</v>
      </c>
      <c r="G6221" s="101" t="s">
        <v>10956</v>
      </c>
    </row>
    <row r="6222" spans="1:7">
      <c r="A6222" s="100">
        <v>6221</v>
      </c>
      <c r="B6222" s="101" t="s">
        <v>5426</v>
      </c>
      <c r="C6222" s="101" t="s">
        <v>5427</v>
      </c>
      <c r="D6222" s="101" t="s">
        <v>122</v>
      </c>
      <c r="E6222" s="101" t="s">
        <v>436</v>
      </c>
      <c r="F6222" s="101" t="s">
        <v>119</v>
      </c>
      <c r="G6222" s="101" t="s">
        <v>5848</v>
      </c>
    </row>
    <row r="6223" spans="1:7">
      <c r="A6223" s="100">
        <v>6222</v>
      </c>
      <c r="B6223" s="101" t="s">
        <v>5428</v>
      </c>
      <c r="C6223" s="101" t="s">
        <v>13794</v>
      </c>
      <c r="D6223" s="101" t="s">
        <v>139</v>
      </c>
      <c r="E6223" s="101" t="s">
        <v>227</v>
      </c>
      <c r="F6223" s="101" t="s">
        <v>119</v>
      </c>
      <c r="G6223" s="101" t="s">
        <v>5848</v>
      </c>
    </row>
    <row r="6224" spans="1:7">
      <c r="A6224" s="100">
        <v>6223</v>
      </c>
      <c r="B6224" s="101" t="s">
        <v>5429</v>
      </c>
      <c r="C6224" s="101" t="s">
        <v>5430</v>
      </c>
      <c r="D6224" s="101" t="s">
        <v>126</v>
      </c>
      <c r="E6224" s="101" t="s">
        <v>2080</v>
      </c>
      <c r="F6224" s="101" t="s">
        <v>119</v>
      </c>
      <c r="G6224" s="101" t="s">
        <v>5848</v>
      </c>
    </row>
    <row r="6225" spans="1:7">
      <c r="A6225" s="100">
        <v>6224</v>
      </c>
      <c r="B6225" s="101" t="s">
        <v>13795</v>
      </c>
      <c r="C6225" s="101" t="s">
        <v>13796</v>
      </c>
      <c r="D6225" s="101" t="s">
        <v>139</v>
      </c>
      <c r="E6225" s="101" t="s">
        <v>227</v>
      </c>
      <c r="F6225" s="101" t="s">
        <v>119</v>
      </c>
      <c r="G6225" s="101" t="s">
        <v>5848</v>
      </c>
    </row>
    <row r="6226" spans="1:7">
      <c r="A6226" s="100">
        <v>6225</v>
      </c>
      <c r="B6226" s="101" t="s">
        <v>5431</v>
      </c>
      <c r="C6226" s="101" t="s">
        <v>13797</v>
      </c>
      <c r="D6226" s="101" t="s">
        <v>139</v>
      </c>
      <c r="E6226" s="101" t="s">
        <v>227</v>
      </c>
      <c r="F6226" s="101" t="s">
        <v>119</v>
      </c>
      <c r="G6226" s="101" t="s">
        <v>5848</v>
      </c>
    </row>
    <row r="6227" spans="1:7">
      <c r="A6227" s="100">
        <v>6226</v>
      </c>
      <c r="B6227" s="101" t="s">
        <v>11764</v>
      </c>
      <c r="C6227" s="101" t="s">
        <v>11765</v>
      </c>
      <c r="D6227" s="101" t="s">
        <v>143</v>
      </c>
      <c r="E6227" s="101" t="s">
        <v>144</v>
      </c>
      <c r="F6227" s="101" t="s">
        <v>119</v>
      </c>
      <c r="G6227" s="101" t="s">
        <v>11834</v>
      </c>
    </row>
    <row r="6228" spans="1:7">
      <c r="A6228" s="100">
        <v>6227</v>
      </c>
      <c r="B6228" s="101" t="s">
        <v>13798</v>
      </c>
      <c r="C6228" s="101" t="s">
        <v>13799</v>
      </c>
      <c r="D6228" s="101" t="s">
        <v>139</v>
      </c>
      <c r="E6228" s="101" t="s">
        <v>227</v>
      </c>
      <c r="F6228" s="101" t="s">
        <v>119</v>
      </c>
      <c r="G6228" s="101" t="s">
        <v>5848</v>
      </c>
    </row>
    <row r="6229" spans="1:7">
      <c r="A6229" s="100">
        <v>6228</v>
      </c>
      <c r="B6229" s="101" t="s">
        <v>10601</v>
      </c>
      <c r="C6229" s="101" t="s">
        <v>10602</v>
      </c>
      <c r="D6229" s="101" t="s">
        <v>126</v>
      </c>
      <c r="E6229" s="101" t="s">
        <v>245</v>
      </c>
      <c r="F6229" s="101" t="s">
        <v>119</v>
      </c>
      <c r="G6229" s="101" t="s">
        <v>10956</v>
      </c>
    </row>
    <row r="6230" spans="1:7">
      <c r="A6230" s="100">
        <v>6229</v>
      </c>
      <c r="B6230" s="101" t="s">
        <v>5432</v>
      </c>
      <c r="C6230" s="101" t="s">
        <v>13800</v>
      </c>
      <c r="D6230" s="101" t="s">
        <v>139</v>
      </c>
      <c r="E6230" s="101" t="s">
        <v>227</v>
      </c>
      <c r="F6230" s="101" t="s">
        <v>119</v>
      </c>
      <c r="G6230" s="101" t="s">
        <v>5848</v>
      </c>
    </row>
    <row r="6231" spans="1:7">
      <c r="A6231" s="100">
        <v>6230</v>
      </c>
      <c r="B6231" s="101" t="s">
        <v>11766</v>
      </c>
      <c r="C6231" s="101" t="s">
        <v>11767</v>
      </c>
      <c r="D6231" s="101" t="s">
        <v>122</v>
      </c>
      <c r="E6231" s="101" t="s">
        <v>191</v>
      </c>
      <c r="F6231" s="101" t="s">
        <v>119</v>
      </c>
      <c r="G6231" s="101" t="s">
        <v>11834</v>
      </c>
    </row>
    <row r="6232" spans="1:7">
      <c r="A6232" s="100">
        <v>6231</v>
      </c>
      <c r="B6232" s="101" t="s">
        <v>79</v>
      </c>
      <c r="C6232" s="101" t="s">
        <v>5433</v>
      </c>
      <c r="D6232" s="101" t="s">
        <v>126</v>
      </c>
      <c r="E6232" s="101" t="s">
        <v>130</v>
      </c>
      <c r="F6232" s="101" t="s">
        <v>119</v>
      </c>
      <c r="G6232" s="101" t="s">
        <v>5848</v>
      </c>
    </row>
    <row r="6233" spans="1:7">
      <c r="A6233" s="100">
        <v>6232</v>
      </c>
      <c r="B6233" s="101" t="s">
        <v>5434</v>
      </c>
      <c r="C6233" s="101" t="s">
        <v>5435</v>
      </c>
      <c r="D6233" s="101" t="s">
        <v>139</v>
      </c>
      <c r="E6233" s="101" t="s">
        <v>227</v>
      </c>
      <c r="F6233" s="101" t="s">
        <v>119</v>
      </c>
      <c r="G6233" s="101" t="s">
        <v>5848</v>
      </c>
    </row>
    <row r="6234" spans="1:7">
      <c r="A6234" s="100">
        <v>6233</v>
      </c>
      <c r="B6234" s="101" t="s">
        <v>10603</v>
      </c>
      <c r="C6234" s="101" t="s">
        <v>10604</v>
      </c>
      <c r="D6234" s="101" t="s">
        <v>122</v>
      </c>
      <c r="E6234" s="101" t="s">
        <v>191</v>
      </c>
      <c r="F6234" s="101" t="s">
        <v>119</v>
      </c>
      <c r="G6234" s="101" t="s">
        <v>10956</v>
      </c>
    </row>
    <row r="6235" spans="1:7">
      <c r="A6235" s="100">
        <v>6234</v>
      </c>
      <c r="B6235" s="101" t="s">
        <v>5436</v>
      </c>
      <c r="C6235" s="101" t="s">
        <v>5437</v>
      </c>
      <c r="D6235" s="101" t="s">
        <v>126</v>
      </c>
      <c r="E6235" s="101" t="s">
        <v>197</v>
      </c>
      <c r="F6235" s="101" t="s">
        <v>119</v>
      </c>
      <c r="G6235" s="101" t="s">
        <v>5848</v>
      </c>
    </row>
    <row r="6236" spans="1:7">
      <c r="A6236" s="100">
        <v>6235</v>
      </c>
      <c r="B6236" s="101" t="s">
        <v>13801</v>
      </c>
      <c r="C6236" s="101" t="s">
        <v>13802</v>
      </c>
      <c r="D6236" s="101" t="s">
        <v>139</v>
      </c>
      <c r="E6236" s="101" t="s">
        <v>227</v>
      </c>
      <c r="F6236" s="101" t="s">
        <v>119</v>
      </c>
      <c r="G6236" s="101" t="s">
        <v>5848</v>
      </c>
    </row>
    <row r="6237" spans="1:7">
      <c r="A6237" s="100">
        <v>6236</v>
      </c>
      <c r="B6237" s="101" t="s">
        <v>11768</v>
      </c>
      <c r="C6237" s="101" t="s">
        <v>11769</v>
      </c>
      <c r="D6237" s="101" t="s">
        <v>122</v>
      </c>
      <c r="E6237" s="101" t="s">
        <v>191</v>
      </c>
      <c r="F6237" s="101" t="s">
        <v>119</v>
      </c>
      <c r="G6237" s="101" t="s">
        <v>11834</v>
      </c>
    </row>
    <row r="6238" spans="1:7">
      <c r="A6238" s="100">
        <v>6237</v>
      </c>
      <c r="B6238" s="101" t="s">
        <v>119</v>
      </c>
      <c r="C6238" s="101" t="s">
        <v>5438</v>
      </c>
      <c r="D6238" s="101" t="s">
        <v>139</v>
      </c>
      <c r="E6238" s="101" t="s">
        <v>273</v>
      </c>
      <c r="F6238" s="101" t="s">
        <v>119</v>
      </c>
      <c r="G6238" s="101" t="s">
        <v>5848</v>
      </c>
    </row>
    <row r="6239" spans="1:7">
      <c r="A6239" s="100">
        <v>6238</v>
      </c>
      <c r="B6239" s="101" t="s">
        <v>10605</v>
      </c>
      <c r="C6239" s="101" t="s">
        <v>10606</v>
      </c>
      <c r="D6239" s="101" t="s">
        <v>126</v>
      </c>
      <c r="E6239" s="101" t="s">
        <v>1083</v>
      </c>
      <c r="F6239" s="101" t="s">
        <v>119</v>
      </c>
      <c r="G6239" s="101" t="s">
        <v>10956</v>
      </c>
    </row>
    <row r="6240" spans="1:7">
      <c r="A6240" s="100">
        <v>6239</v>
      </c>
      <c r="B6240" s="101" t="s">
        <v>10607</v>
      </c>
      <c r="C6240" s="101" t="s">
        <v>10608</v>
      </c>
      <c r="D6240" s="101" t="s">
        <v>122</v>
      </c>
      <c r="E6240" s="101" t="s">
        <v>347</v>
      </c>
      <c r="F6240" s="101" t="s">
        <v>119</v>
      </c>
      <c r="G6240" s="101" t="s">
        <v>10956</v>
      </c>
    </row>
    <row r="6241" spans="1:7">
      <c r="A6241" s="100">
        <v>6240</v>
      </c>
      <c r="B6241" s="101" t="s">
        <v>10609</v>
      </c>
      <c r="C6241" s="101" t="s">
        <v>10610</v>
      </c>
      <c r="D6241" s="101" t="s">
        <v>126</v>
      </c>
      <c r="E6241" s="101" t="s">
        <v>159</v>
      </c>
      <c r="F6241" s="101" t="s">
        <v>119</v>
      </c>
      <c r="G6241" s="101" t="s">
        <v>10956</v>
      </c>
    </row>
    <row r="6242" spans="1:7">
      <c r="A6242" s="100">
        <v>6241</v>
      </c>
      <c r="B6242" s="101" t="s">
        <v>5439</v>
      </c>
      <c r="C6242" s="101" t="s">
        <v>13803</v>
      </c>
      <c r="D6242" s="101" t="s">
        <v>139</v>
      </c>
      <c r="E6242" s="101" t="s">
        <v>996</v>
      </c>
      <c r="F6242" s="101" t="s">
        <v>119</v>
      </c>
      <c r="G6242" s="101" t="s">
        <v>5848</v>
      </c>
    </row>
    <row r="6243" spans="1:7">
      <c r="A6243" s="100">
        <v>6242</v>
      </c>
      <c r="B6243" s="101" t="s">
        <v>10611</v>
      </c>
      <c r="C6243" s="101" t="s">
        <v>10612</v>
      </c>
      <c r="D6243" s="101" t="s">
        <v>139</v>
      </c>
      <c r="E6243" s="101" t="s">
        <v>943</v>
      </c>
      <c r="F6243" s="101" t="s">
        <v>119</v>
      </c>
      <c r="G6243" s="101" t="s">
        <v>10956</v>
      </c>
    </row>
    <row r="6244" spans="1:7">
      <c r="A6244" s="100">
        <v>6243</v>
      </c>
      <c r="B6244" s="101" t="s">
        <v>13804</v>
      </c>
      <c r="C6244" s="101" t="s">
        <v>13805</v>
      </c>
      <c r="D6244" s="101" t="s">
        <v>139</v>
      </c>
      <c r="E6244" s="101" t="s">
        <v>227</v>
      </c>
      <c r="F6244" s="101" t="s">
        <v>119</v>
      </c>
      <c r="G6244" s="101" t="s">
        <v>5848</v>
      </c>
    </row>
    <row r="6245" spans="1:7">
      <c r="A6245" s="100">
        <v>6244</v>
      </c>
      <c r="B6245" s="101" t="s">
        <v>5440</v>
      </c>
      <c r="C6245" s="101" t="s">
        <v>13806</v>
      </c>
      <c r="D6245" s="101" t="s">
        <v>139</v>
      </c>
      <c r="E6245" s="101" t="s">
        <v>227</v>
      </c>
      <c r="F6245" s="101" t="s">
        <v>119</v>
      </c>
      <c r="G6245" s="101" t="s">
        <v>5848</v>
      </c>
    </row>
    <row r="6246" spans="1:7">
      <c r="A6246" s="100">
        <v>6245</v>
      </c>
      <c r="B6246" s="101" t="s">
        <v>10613</v>
      </c>
      <c r="C6246" s="101" t="s">
        <v>10614</v>
      </c>
      <c r="D6246" s="101" t="s">
        <v>122</v>
      </c>
      <c r="E6246" s="101" t="s">
        <v>436</v>
      </c>
      <c r="F6246" s="101" t="s">
        <v>119</v>
      </c>
      <c r="G6246" s="101" t="s">
        <v>10956</v>
      </c>
    </row>
    <row r="6247" spans="1:7">
      <c r="A6247" s="100">
        <v>6246</v>
      </c>
      <c r="B6247" s="101" t="s">
        <v>5441</v>
      </c>
      <c r="C6247" s="101" t="s">
        <v>5442</v>
      </c>
      <c r="D6247" s="101" t="s">
        <v>143</v>
      </c>
      <c r="E6247" s="101" t="s">
        <v>204</v>
      </c>
      <c r="F6247" s="101" t="s">
        <v>119</v>
      </c>
      <c r="G6247" s="101" t="s">
        <v>5848</v>
      </c>
    </row>
    <row r="6248" spans="1:7">
      <c r="A6248" s="100">
        <v>6247</v>
      </c>
      <c r="B6248" s="101" t="s">
        <v>10615</v>
      </c>
      <c r="C6248" s="101" t="s">
        <v>10616</v>
      </c>
      <c r="D6248" s="101" t="s">
        <v>151</v>
      </c>
      <c r="E6248" s="101" t="s">
        <v>571</v>
      </c>
      <c r="F6248" s="101" t="s">
        <v>119</v>
      </c>
      <c r="G6248" s="101" t="s">
        <v>10956</v>
      </c>
    </row>
    <row r="6249" spans="1:7">
      <c r="A6249" s="100">
        <v>6248</v>
      </c>
      <c r="B6249" s="101" t="s">
        <v>5443</v>
      </c>
      <c r="C6249" s="101" t="s">
        <v>5444</v>
      </c>
      <c r="D6249" s="101" t="s">
        <v>139</v>
      </c>
      <c r="E6249" s="101" t="s">
        <v>227</v>
      </c>
      <c r="F6249" s="101" t="s">
        <v>119</v>
      </c>
      <c r="G6249" s="101" t="s">
        <v>5848</v>
      </c>
    </row>
    <row r="6250" spans="1:7">
      <c r="A6250" s="100">
        <v>6249</v>
      </c>
      <c r="B6250" s="101" t="s">
        <v>10617</v>
      </c>
      <c r="C6250" s="101" t="s">
        <v>13807</v>
      </c>
      <c r="D6250" s="101" t="s">
        <v>143</v>
      </c>
      <c r="E6250" s="101" t="s">
        <v>204</v>
      </c>
      <c r="F6250" s="101" t="s">
        <v>119</v>
      </c>
      <c r="G6250" s="101" t="s">
        <v>10956</v>
      </c>
    </row>
    <row r="6251" spans="1:7">
      <c r="A6251" s="100">
        <v>6250</v>
      </c>
      <c r="B6251" s="101" t="s">
        <v>5445</v>
      </c>
      <c r="C6251" s="101" t="s">
        <v>5446</v>
      </c>
      <c r="D6251" s="101" t="s">
        <v>117</v>
      </c>
      <c r="E6251" s="101" t="s">
        <v>398</v>
      </c>
      <c r="F6251" s="101" t="s">
        <v>119</v>
      </c>
      <c r="G6251" s="101" t="s">
        <v>5848</v>
      </c>
    </row>
    <row r="6252" spans="1:7">
      <c r="A6252" s="100">
        <v>6251</v>
      </c>
      <c r="B6252" s="101" t="s">
        <v>10618</v>
      </c>
      <c r="C6252" s="101" t="s">
        <v>10619</v>
      </c>
      <c r="D6252" s="101" t="s">
        <v>117</v>
      </c>
      <c r="E6252" s="101" t="s">
        <v>398</v>
      </c>
      <c r="F6252" s="101" t="s">
        <v>119</v>
      </c>
      <c r="G6252" s="101" t="s">
        <v>10956</v>
      </c>
    </row>
    <row r="6253" spans="1:7">
      <c r="A6253" s="100">
        <v>6252</v>
      </c>
      <c r="B6253" s="101" t="s">
        <v>10620</v>
      </c>
      <c r="C6253" s="101" t="s">
        <v>10621</v>
      </c>
      <c r="D6253" s="101" t="s">
        <v>165</v>
      </c>
      <c r="E6253" s="101" t="s">
        <v>2567</v>
      </c>
      <c r="F6253" s="101" t="s">
        <v>119</v>
      </c>
      <c r="G6253" s="101" t="s">
        <v>5848</v>
      </c>
    </row>
    <row r="6254" spans="1:7">
      <c r="A6254" s="100">
        <v>6253</v>
      </c>
      <c r="B6254" s="101" t="s">
        <v>5447</v>
      </c>
      <c r="C6254" s="101" t="s">
        <v>13808</v>
      </c>
      <c r="D6254" s="101" t="s">
        <v>139</v>
      </c>
      <c r="E6254" s="101" t="s">
        <v>227</v>
      </c>
      <c r="F6254" s="101" t="s">
        <v>119</v>
      </c>
      <c r="G6254" s="101" t="s">
        <v>5848</v>
      </c>
    </row>
    <row r="6255" spans="1:7">
      <c r="A6255" s="100">
        <v>6254</v>
      </c>
      <c r="B6255" s="101" t="s">
        <v>10622</v>
      </c>
      <c r="C6255" s="101" t="s">
        <v>10623</v>
      </c>
      <c r="D6255" s="101" t="s">
        <v>165</v>
      </c>
      <c r="E6255" s="101" t="s">
        <v>1658</v>
      </c>
      <c r="F6255" s="101" t="s">
        <v>119</v>
      </c>
      <c r="G6255" s="101" t="s">
        <v>10956</v>
      </c>
    </row>
    <row r="6256" spans="1:7">
      <c r="A6256" s="100">
        <v>6255</v>
      </c>
      <c r="B6256" s="101" t="s">
        <v>13809</v>
      </c>
      <c r="C6256" s="101" t="s">
        <v>13810</v>
      </c>
      <c r="D6256" s="101" t="s">
        <v>139</v>
      </c>
      <c r="E6256" s="101" t="s">
        <v>227</v>
      </c>
      <c r="F6256" s="101" t="s">
        <v>119</v>
      </c>
      <c r="G6256" s="101" t="s">
        <v>5848</v>
      </c>
    </row>
    <row r="6257" spans="1:7">
      <c r="A6257" s="100">
        <v>6256</v>
      </c>
      <c r="B6257" s="101" t="s">
        <v>10624</v>
      </c>
      <c r="C6257" s="101" t="s">
        <v>10625</v>
      </c>
      <c r="D6257" s="101" t="s">
        <v>126</v>
      </c>
      <c r="E6257" s="101" t="s">
        <v>4887</v>
      </c>
      <c r="F6257" s="101" t="s">
        <v>119</v>
      </c>
      <c r="G6257" s="101" t="s">
        <v>10956</v>
      </c>
    </row>
    <row r="6258" spans="1:7">
      <c r="A6258" s="100">
        <v>6257</v>
      </c>
      <c r="B6258" s="101" t="s">
        <v>5448</v>
      </c>
      <c r="C6258" s="101" t="s">
        <v>5449</v>
      </c>
      <c r="D6258" s="101" t="s">
        <v>122</v>
      </c>
      <c r="E6258" s="101" t="s">
        <v>191</v>
      </c>
      <c r="F6258" s="101" t="s">
        <v>119</v>
      </c>
      <c r="G6258" s="101" t="s">
        <v>5848</v>
      </c>
    </row>
    <row r="6259" spans="1:7">
      <c r="A6259" s="100">
        <v>6258</v>
      </c>
      <c r="B6259" s="101" t="s">
        <v>5450</v>
      </c>
      <c r="C6259" s="101" t="s">
        <v>5451</v>
      </c>
      <c r="D6259" s="101" t="s">
        <v>139</v>
      </c>
      <c r="E6259" s="101" t="s">
        <v>227</v>
      </c>
      <c r="F6259" s="101" t="s">
        <v>119</v>
      </c>
      <c r="G6259" s="101" t="s">
        <v>5848</v>
      </c>
    </row>
    <row r="6260" spans="1:7">
      <c r="A6260" s="100">
        <v>6259</v>
      </c>
      <c r="B6260" s="101" t="s">
        <v>5452</v>
      </c>
      <c r="C6260" s="101" t="s">
        <v>5453</v>
      </c>
      <c r="D6260" s="101" t="s">
        <v>126</v>
      </c>
      <c r="E6260" s="101" t="s">
        <v>1823</v>
      </c>
      <c r="F6260" s="101" t="s">
        <v>188</v>
      </c>
      <c r="G6260" s="101" t="s">
        <v>5848</v>
      </c>
    </row>
    <row r="6261" spans="1:7">
      <c r="A6261" s="100">
        <v>6260</v>
      </c>
      <c r="B6261" s="101" t="s">
        <v>10626</v>
      </c>
      <c r="C6261" s="101" t="s">
        <v>10627</v>
      </c>
      <c r="D6261" s="101" t="s">
        <v>117</v>
      </c>
      <c r="E6261" s="101" t="s">
        <v>499</v>
      </c>
      <c r="F6261" s="101" t="s">
        <v>119</v>
      </c>
      <c r="G6261" s="101" t="s">
        <v>10956</v>
      </c>
    </row>
    <row r="6262" spans="1:7">
      <c r="A6262" s="100">
        <v>6261</v>
      </c>
      <c r="B6262" s="101" t="s">
        <v>5454</v>
      </c>
      <c r="C6262" s="101" t="s">
        <v>13811</v>
      </c>
      <c r="D6262" s="101" t="s">
        <v>139</v>
      </c>
      <c r="E6262" s="101" t="s">
        <v>273</v>
      </c>
      <c r="F6262" s="101" t="s">
        <v>119</v>
      </c>
      <c r="G6262" s="101" t="s">
        <v>5848</v>
      </c>
    </row>
    <row r="6263" spans="1:7">
      <c r="A6263" s="100">
        <v>6262</v>
      </c>
      <c r="B6263" s="101" t="s">
        <v>11770</v>
      </c>
      <c r="C6263" s="101" t="s">
        <v>11771</v>
      </c>
      <c r="D6263" s="101" t="s">
        <v>139</v>
      </c>
      <c r="E6263" s="101" t="s">
        <v>273</v>
      </c>
      <c r="F6263" s="101" t="s">
        <v>119</v>
      </c>
      <c r="G6263" s="101" t="s">
        <v>11834</v>
      </c>
    </row>
    <row r="6264" spans="1:7">
      <c r="A6264" s="100">
        <v>6263</v>
      </c>
      <c r="B6264" s="101" t="s">
        <v>11772</v>
      </c>
      <c r="C6264" s="101" t="s">
        <v>11773</v>
      </c>
      <c r="D6264" s="101" t="s">
        <v>139</v>
      </c>
      <c r="E6264" s="101" t="s">
        <v>227</v>
      </c>
      <c r="F6264" s="101" t="s">
        <v>119</v>
      </c>
      <c r="G6264" s="101" t="s">
        <v>11834</v>
      </c>
    </row>
    <row r="6265" spans="1:7">
      <c r="A6265" s="100">
        <v>6264</v>
      </c>
      <c r="B6265" s="101" t="s">
        <v>10628</v>
      </c>
      <c r="C6265" s="101" t="s">
        <v>10629</v>
      </c>
      <c r="D6265" s="101" t="s">
        <v>165</v>
      </c>
      <c r="E6265" s="101" t="s">
        <v>285</v>
      </c>
      <c r="F6265" s="101" t="s">
        <v>119</v>
      </c>
      <c r="G6265" s="101" t="s">
        <v>10956</v>
      </c>
    </row>
    <row r="6266" spans="1:7">
      <c r="A6266" s="100">
        <v>6265</v>
      </c>
      <c r="B6266" s="101" t="s">
        <v>5455</v>
      </c>
      <c r="C6266" s="101" t="s">
        <v>5456</v>
      </c>
      <c r="D6266" s="101" t="s">
        <v>126</v>
      </c>
      <c r="E6266" s="101" t="s">
        <v>836</v>
      </c>
      <c r="F6266" s="101" t="s">
        <v>119</v>
      </c>
      <c r="G6266" s="101" t="s">
        <v>5848</v>
      </c>
    </row>
    <row r="6267" spans="1:7">
      <c r="A6267" s="100">
        <v>6266</v>
      </c>
      <c r="B6267" s="101" t="s">
        <v>10630</v>
      </c>
      <c r="C6267" s="101" t="s">
        <v>13812</v>
      </c>
      <c r="D6267" s="101" t="s">
        <v>126</v>
      </c>
      <c r="E6267" s="101" t="s">
        <v>2080</v>
      </c>
      <c r="F6267" s="101" t="s">
        <v>10631</v>
      </c>
      <c r="G6267" s="101" t="s">
        <v>10956</v>
      </c>
    </row>
    <row r="6268" spans="1:7">
      <c r="A6268" s="100">
        <v>6267</v>
      </c>
      <c r="B6268" s="101" t="s">
        <v>5457</v>
      </c>
      <c r="C6268" s="101" t="s">
        <v>5458</v>
      </c>
      <c r="D6268" s="101" t="s">
        <v>234</v>
      </c>
      <c r="E6268" s="101" t="s">
        <v>235</v>
      </c>
      <c r="F6268" s="101" t="s">
        <v>119</v>
      </c>
      <c r="G6268" s="101" t="s">
        <v>5848</v>
      </c>
    </row>
    <row r="6269" spans="1:7">
      <c r="A6269" s="100">
        <v>6268</v>
      </c>
      <c r="B6269" s="101" t="s">
        <v>10632</v>
      </c>
      <c r="C6269" s="101" t="s">
        <v>10633</v>
      </c>
      <c r="D6269" s="101" t="s">
        <v>165</v>
      </c>
      <c r="E6269" s="101" t="s">
        <v>194</v>
      </c>
      <c r="F6269" s="101" t="s">
        <v>119</v>
      </c>
      <c r="G6269" s="101" t="s">
        <v>10956</v>
      </c>
    </row>
    <row r="6270" spans="1:7">
      <c r="A6270" s="100">
        <v>6269</v>
      </c>
      <c r="B6270" s="101" t="s">
        <v>5459</v>
      </c>
      <c r="C6270" s="101" t="s">
        <v>5460</v>
      </c>
      <c r="D6270" s="101" t="s">
        <v>139</v>
      </c>
      <c r="E6270" s="101" t="s">
        <v>181</v>
      </c>
      <c r="F6270" s="101" t="s">
        <v>119</v>
      </c>
      <c r="G6270" s="101" t="s">
        <v>5848</v>
      </c>
    </row>
    <row r="6271" spans="1:7">
      <c r="A6271" s="100">
        <v>6270</v>
      </c>
      <c r="B6271" s="101" t="s">
        <v>10634</v>
      </c>
      <c r="C6271" s="101" t="s">
        <v>10635</v>
      </c>
      <c r="D6271" s="101" t="s">
        <v>117</v>
      </c>
      <c r="E6271" s="101" t="s">
        <v>398</v>
      </c>
      <c r="F6271" s="101" t="s">
        <v>119</v>
      </c>
      <c r="G6271" s="101" t="s">
        <v>10956</v>
      </c>
    </row>
    <row r="6272" spans="1:7">
      <c r="A6272" s="100">
        <v>6271</v>
      </c>
      <c r="B6272" s="101" t="s">
        <v>5461</v>
      </c>
      <c r="C6272" s="101" t="s">
        <v>5462</v>
      </c>
      <c r="D6272" s="101" t="s">
        <v>1001</v>
      </c>
      <c r="E6272" s="101" t="s">
        <v>1001</v>
      </c>
      <c r="F6272" s="101" t="s">
        <v>119</v>
      </c>
      <c r="G6272" s="101" t="s">
        <v>5848</v>
      </c>
    </row>
    <row r="6273" spans="1:7">
      <c r="A6273" s="100">
        <v>6272</v>
      </c>
      <c r="B6273" s="101" t="s">
        <v>5463</v>
      </c>
      <c r="C6273" s="101" t="s">
        <v>5464</v>
      </c>
      <c r="D6273" s="101" t="s">
        <v>139</v>
      </c>
      <c r="E6273" s="101" t="s">
        <v>227</v>
      </c>
      <c r="F6273" s="101" t="s">
        <v>119</v>
      </c>
      <c r="G6273" s="101" t="s">
        <v>5848</v>
      </c>
    </row>
    <row r="6274" spans="1:7">
      <c r="A6274" s="100">
        <v>6273</v>
      </c>
      <c r="B6274" s="101" t="s">
        <v>11775</v>
      </c>
      <c r="C6274" s="101" t="s">
        <v>11776</v>
      </c>
      <c r="D6274" s="101" t="s">
        <v>126</v>
      </c>
      <c r="E6274" s="101" t="s">
        <v>645</v>
      </c>
      <c r="F6274" s="101" t="s">
        <v>119</v>
      </c>
      <c r="G6274" s="101" t="s">
        <v>11834</v>
      </c>
    </row>
    <row r="6275" spans="1:7">
      <c r="A6275" s="100">
        <v>6274</v>
      </c>
      <c r="B6275" s="101" t="s">
        <v>11777</v>
      </c>
      <c r="C6275" s="101" t="s">
        <v>11778</v>
      </c>
      <c r="D6275" s="101" t="s">
        <v>139</v>
      </c>
      <c r="E6275" s="101" t="s">
        <v>181</v>
      </c>
      <c r="F6275" s="101" t="s">
        <v>119</v>
      </c>
      <c r="G6275" s="101" t="s">
        <v>11834</v>
      </c>
    </row>
    <row r="6276" spans="1:7">
      <c r="A6276" s="100">
        <v>6275</v>
      </c>
      <c r="B6276" s="101" t="s">
        <v>5465</v>
      </c>
      <c r="C6276" s="101" t="s">
        <v>13813</v>
      </c>
      <c r="D6276" s="101" t="s">
        <v>139</v>
      </c>
      <c r="E6276" s="101" t="s">
        <v>227</v>
      </c>
      <c r="F6276" s="101" t="s">
        <v>119</v>
      </c>
      <c r="G6276" s="101" t="s">
        <v>5848</v>
      </c>
    </row>
    <row r="6277" spans="1:7">
      <c r="A6277" s="100">
        <v>6276</v>
      </c>
      <c r="B6277" s="101" t="s">
        <v>10636</v>
      </c>
      <c r="C6277" s="101" t="s">
        <v>10637</v>
      </c>
      <c r="D6277" s="101" t="s">
        <v>139</v>
      </c>
      <c r="E6277" s="101" t="s">
        <v>1020</v>
      </c>
      <c r="F6277" s="101" t="s">
        <v>119</v>
      </c>
      <c r="G6277" s="101" t="s">
        <v>10956</v>
      </c>
    </row>
    <row r="6278" spans="1:7">
      <c r="A6278" s="100">
        <v>6277</v>
      </c>
      <c r="B6278" s="101" t="s">
        <v>5466</v>
      </c>
      <c r="C6278" s="101" t="s">
        <v>13814</v>
      </c>
      <c r="D6278" s="101" t="s">
        <v>139</v>
      </c>
      <c r="E6278" s="101" t="s">
        <v>227</v>
      </c>
      <c r="F6278" s="101" t="s">
        <v>119</v>
      </c>
      <c r="G6278" s="101" t="s">
        <v>5848</v>
      </c>
    </row>
    <row r="6279" spans="1:7">
      <c r="A6279" s="100">
        <v>6278</v>
      </c>
      <c r="B6279" s="101" t="s">
        <v>5467</v>
      </c>
      <c r="C6279" s="101" t="s">
        <v>13815</v>
      </c>
      <c r="D6279" s="101" t="s">
        <v>139</v>
      </c>
      <c r="E6279" s="101" t="s">
        <v>227</v>
      </c>
      <c r="F6279" s="101" t="s">
        <v>119</v>
      </c>
      <c r="G6279" s="101" t="s">
        <v>5848</v>
      </c>
    </row>
    <row r="6280" spans="1:7">
      <c r="A6280" s="100">
        <v>6279</v>
      </c>
      <c r="B6280" s="101" t="s">
        <v>5468</v>
      </c>
      <c r="C6280" s="101" t="s">
        <v>5469</v>
      </c>
      <c r="D6280" s="101" t="s">
        <v>151</v>
      </c>
      <c r="E6280" s="101" t="s">
        <v>422</v>
      </c>
      <c r="F6280" s="101" t="s">
        <v>119</v>
      </c>
      <c r="G6280" s="101" t="s">
        <v>5848</v>
      </c>
    </row>
    <row r="6281" spans="1:7">
      <c r="A6281" s="100">
        <v>6280</v>
      </c>
      <c r="B6281" s="101" t="s">
        <v>10638</v>
      </c>
      <c r="C6281" s="101" t="s">
        <v>10639</v>
      </c>
      <c r="D6281" s="101" t="s">
        <v>139</v>
      </c>
      <c r="E6281" s="101" t="s">
        <v>354</v>
      </c>
      <c r="F6281" s="101" t="s">
        <v>119</v>
      </c>
      <c r="G6281" s="101" t="s">
        <v>10956</v>
      </c>
    </row>
    <row r="6282" spans="1:7">
      <c r="A6282" s="100">
        <v>6281</v>
      </c>
      <c r="B6282" s="101" t="s">
        <v>5470</v>
      </c>
      <c r="C6282" s="101" t="s">
        <v>13816</v>
      </c>
      <c r="D6282" s="101" t="s">
        <v>139</v>
      </c>
      <c r="E6282" s="101" t="s">
        <v>227</v>
      </c>
      <c r="F6282" s="101" t="s">
        <v>119</v>
      </c>
      <c r="G6282" s="101" t="s">
        <v>5848</v>
      </c>
    </row>
    <row r="6283" spans="1:7">
      <c r="A6283" s="100">
        <v>6282</v>
      </c>
      <c r="B6283" s="101" t="s">
        <v>5471</v>
      </c>
      <c r="C6283" s="101" t="s">
        <v>13817</v>
      </c>
      <c r="D6283" s="101" t="s">
        <v>139</v>
      </c>
      <c r="E6283" s="101" t="s">
        <v>227</v>
      </c>
      <c r="F6283" s="101" t="s">
        <v>119</v>
      </c>
      <c r="G6283" s="101" t="s">
        <v>5848</v>
      </c>
    </row>
    <row r="6284" spans="1:7">
      <c r="A6284" s="100">
        <v>6283</v>
      </c>
      <c r="B6284" s="101" t="s">
        <v>11779</v>
      </c>
      <c r="C6284" s="101" t="s">
        <v>11780</v>
      </c>
      <c r="D6284" s="101" t="s">
        <v>126</v>
      </c>
      <c r="E6284" s="101" t="s">
        <v>946</v>
      </c>
      <c r="F6284" s="101" t="s">
        <v>119</v>
      </c>
      <c r="G6284" s="101" t="s">
        <v>11834</v>
      </c>
    </row>
    <row r="6285" spans="1:7">
      <c r="A6285" s="100">
        <v>6284</v>
      </c>
      <c r="B6285" s="101" t="s">
        <v>11781</v>
      </c>
      <c r="C6285" s="101" t="s">
        <v>11782</v>
      </c>
      <c r="D6285" s="101" t="s">
        <v>122</v>
      </c>
      <c r="E6285" s="101" t="s">
        <v>175</v>
      </c>
      <c r="F6285" s="101" t="s">
        <v>136</v>
      </c>
      <c r="G6285" s="101" t="s">
        <v>5848</v>
      </c>
    </row>
    <row r="6286" spans="1:7">
      <c r="A6286" s="100">
        <v>6285</v>
      </c>
      <c r="B6286" s="101" t="s">
        <v>5472</v>
      </c>
      <c r="C6286" s="101" t="s">
        <v>13818</v>
      </c>
      <c r="D6286" s="101" t="s">
        <v>139</v>
      </c>
      <c r="E6286" s="101" t="s">
        <v>227</v>
      </c>
      <c r="F6286" s="101" t="s">
        <v>119</v>
      </c>
      <c r="G6286" s="101" t="s">
        <v>5848</v>
      </c>
    </row>
    <row r="6287" spans="1:7">
      <c r="A6287" s="100">
        <v>6286</v>
      </c>
      <c r="B6287" s="101" t="s">
        <v>13819</v>
      </c>
      <c r="C6287" s="101" t="s">
        <v>13820</v>
      </c>
      <c r="D6287" s="101" t="s">
        <v>139</v>
      </c>
      <c r="E6287" s="101" t="s">
        <v>227</v>
      </c>
      <c r="F6287" s="101" t="s">
        <v>119</v>
      </c>
      <c r="G6287" s="101" t="s">
        <v>5848</v>
      </c>
    </row>
    <row r="6288" spans="1:7">
      <c r="A6288" s="100">
        <v>6287</v>
      </c>
      <c r="B6288" s="101" t="s">
        <v>5473</v>
      </c>
      <c r="C6288" s="101" t="s">
        <v>13821</v>
      </c>
      <c r="D6288" s="101" t="s">
        <v>139</v>
      </c>
      <c r="E6288" s="101" t="s">
        <v>227</v>
      </c>
      <c r="F6288" s="101" t="s">
        <v>119</v>
      </c>
      <c r="G6288" s="101" t="s">
        <v>5848</v>
      </c>
    </row>
    <row r="6289" spans="1:7">
      <c r="A6289" s="100">
        <v>6288</v>
      </c>
      <c r="B6289" s="101" t="s">
        <v>5474</v>
      </c>
      <c r="C6289" s="101" t="s">
        <v>13822</v>
      </c>
      <c r="D6289" s="101" t="s">
        <v>139</v>
      </c>
      <c r="E6289" s="101" t="s">
        <v>227</v>
      </c>
      <c r="F6289" s="101" t="s">
        <v>119</v>
      </c>
      <c r="G6289" s="101" t="s">
        <v>5848</v>
      </c>
    </row>
    <row r="6290" spans="1:7">
      <c r="A6290" s="100">
        <v>6289</v>
      </c>
      <c r="B6290" s="101" t="s">
        <v>5475</v>
      </c>
      <c r="C6290" s="101" t="s">
        <v>5476</v>
      </c>
      <c r="D6290" s="101" t="s">
        <v>126</v>
      </c>
      <c r="E6290" s="101" t="s">
        <v>159</v>
      </c>
      <c r="F6290" s="101" t="s">
        <v>119</v>
      </c>
      <c r="G6290" s="101" t="s">
        <v>5848</v>
      </c>
    </row>
    <row r="6291" spans="1:7">
      <c r="A6291" s="100">
        <v>6290</v>
      </c>
      <c r="B6291" s="101" t="s">
        <v>5477</v>
      </c>
      <c r="C6291" s="101" t="s">
        <v>13823</v>
      </c>
      <c r="D6291" s="101" t="s">
        <v>143</v>
      </c>
      <c r="E6291" s="101" t="s">
        <v>204</v>
      </c>
      <c r="F6291" s="101" t="s">
        <v>119</v>
      </c>
      <c r="G6291" s="101" t="s">
        <v>5848</v>
      </c>
    </row>
    <row r="6292" spans="1:7">
      <c r="A6292" s="100">
        <v>6291</v>
      </c>
      <c r="B6292" s="101" t="s">
        <v>5478</v>
      </c>
      <c r="C6292" s="101" t="s">
        <v>5479</v>
      </c>
      <c r="D6292" s="101" t="s">
        <v>122</v>
      </c>
      <c r="E6292" s="101" t="s">
        <v>347</v>
      </c>
      <c r="F6292" s="101" t="s">
        <v>170</v>
      </c>
      <c r="G6292" s="101" t="s">
        <v>5848</v>
      </c>
    </row>
    <row r="6293" spans="1:7">
      <c r="A6293" s="100">
        <v>6292</v>
      </c>
      <c r="B6293" s="101" t="s">
        <v>10640</v>
      </c>
      <c r="C6293" s="101" t="s">
        <v>10641</v>
      </c>
      <c r="D6293" s="101" t="s">
        <v>139</v>
      </c>
      <c r="E6293" s="101" t="s">
        <v>140</v>
      </c>
      <c r="F6293" s="101" t="s">
        <v>119</v>
      </c>
      <c r="G6293" s="101" t="s">
        <v>10956</v>
      </c>
    </row>
    <row r="6294" spans="1:7">
      <c r="A6294" s="100">
        <v>6293</v>
      </c>
      <c r="B6294" s="101" t="s">
        <v>13824</v>
      </c>
      <c r="C6294" s="101" t="s">
        <v>13825</v>
      </c>
      <c r="D6294" s="101" t="s">
        <v>143</v>
      </c>
      <c r="E6294" s="101" t="s">
        <v>204</v>
      </c>
      <c r="F6294" s="101" t="s">
        <v>188</v>
      </c>
      <c r="G6294" s="101" t="s">
        <v>10956</v>
      </c>
    </row>
    <row r="6295" spans="1:7">
      <c r="A6295" s="100">
        <v>6294</v>
      </c>
      <c r="B6295" s="101" t="s">
        <v>5480</v>
      </c>
      <c r="C6295" s="101" t="s">
        <v>5481</v>
      </c>
      <c r="D6295" s="101" t="s">
        <v>165</v>
      </c>
      <c r="E6295" s="101" t="s">
        <v>1285</v>
      </c>
      <c r="F6295" s="101" t="s">
        <v>119</v>
      </c>
      <c r="G6295" s="101" t="s">
        <v>5848</v>
      </c>
    </row>
    <row r="6296" spans="1:7">
      <c r="A6296" s="100">
        <v>6295</v>
      </c>
      <c r="B6296" s="101" t="s">
        <v>10642</v>
      </c>
      <c r="C6296" s="101" t="s">
        <v>10643</v>
      </c>
      <c r="D6296" s="101" t="s">
        <v>165</v>
      </c>
      <c r="E6296" s="101" t="s">
        <v>194</v>
      </c>
      <c r="F6296" s="101" t="s">
        <v>119</v>
      </c>
      <c r="G6296" s="101" t="s">
        <v>10956</v>
      </c>
    </row>
    <row r="6297" spans="1:7">
      <c r="A6297" s="100">
        <v>6296</v>
      </c>
      <c r="B6297" s="101" t="s">
        <v>5482</v>
      </c>
      <c r="C6297" s="101" t="s">
        <v>5483</v>
      </c>
      <c r="D6297" s="101" t="s">
        <v>139</v>
      </c>
      <c r="E6297" s="101" t="s">
        <v>227</v>
      </c>
      <c r="F6297" s="101" t="s">
        <v>119</v>
      </c>
      <c r="G6297" s="101" t="s">
        <v>5848</v>
      </c>
    </row>
    <row r="6298" spans="1:7">
      <c r="A6298" s="100">
        <v>6297</v>
      </c>
      <c r="B6298" s="101" t="s">
        <v>11783</v>
      </c>
      <c r="C6298" s="101" t="s">
        <v>11784</v>
      </c>
      <c r="D6298" s="101" t="s">
        <v>139</v>
      </c>
      <c r="E6298" s="101" t="s">
        <v>185</v>
      </c>
      <c r="F6298" s="101" t="s">
        <v>119</v>
      </c>
      <c r="G6298" s="101" t="s">
        <v>11834</v>
      </c>
    </row>
    <row r="6299" spans="1:7">
      <c r="A6299" s="100">
        <v>6298</v>
      </c>
      <c r="B6299" s="101" t="s">
        <v>5484</v>
      </c>
      <c r="C6299" s="101" t="s">
        <v>5485</v>
      </c>
      <c r="D6299" s="101" t="s">
        <v>139</v>
      </c>
      <c r="E6299" s="101" t="s">
        <v>227</v>
      </c>
      <c r="F6299" s="101" t="s">
        <v>119</v>
      </c>
      <c r="G6299" s="101" t="s">
        <v>5848</v>
      </c>
    </row>
    <row r="6300" spans="1:7">
      <c r="A6300" s="100">
        <v>6299</v>
      </c>
      <c r="B6300" s="101" t="s">
        <v>5486</v>
      </c>
      <c r="C6300" s="101" t="s">
        <v>13826</v>
      </c>
      <c r="D6300" s="101" t="s">
        <v>139</v>
      </c>
      <c r="E6300" s="101" t="s">
        <v>185</v>
      </c>
      <c r="F6300" s="101" t="s">
        <v>119</v>
      </c>
      <c r="G6300" s="101" t="s">
        <v>5848</v>
      </c>
    </row>
    <row r="6301" spans="1:7">
      <c r="A6301" s="100">
        <v>6300</v>
      </c>
      <c r="B6301" s="101" t="s">
        <v>10644</v>
      </c>
      <c r="C6301" s="101" t="s">
        <v>10645</v>
      </c>
      <c r="D6301" s="101" t="s">
        <v>139</v>
      </c>
      <c r="E6301" s="101" t="s">
        <v>622</v>
      </c>
      <c r="F6301" s="101" t="s">
        <v>119</v>
      </c>
      <c r="G6301" s="101" t="s">
        <v>10956</v>
      </c>
    </row>
    <row r="6302" spans="1:7">
      <c r="A6302" s="100">
        <v>6301</v>
      </c>
      <c r="B6302" s="101" t="s">
        <v>5487</v>
      </c>
      <c r="C6302" s="101" t="s">
        <v>5488</v>
      </c>
      <c r="D6302" s="101" t="s">
        <v>139</v>
      </c>
      <c r="E6302" s="101" t="s">
        <v>227</v>
      </c>
      <c r="F6302" s="101" t="s">
        <v>119</v>
      </c>
      <c r="G6302" s="101" t="s">
        <v>5848</v>
      </c>
    </row>
    <row r="6303" spans="1:7">
      <c r="A6303" s="100">
        <v>6302</v>
      </c>
      <c r="B6303" s="101" t="s">
        <v>5489</v>
      </c>
      <c r="C6303" s="101" t="s">
        <v>5490</v>
      </c>
      <c r="D6303" s="101" t="s">
        <v>139</v>
      </c>
      <c r="E6303" s="101" t="s">
        <v>227</v>
      </c>
      <c r="F6303" s="101" t="s">
        <v>119</v>
      </c>
      <c r="G6303" s="101" t="s">
        <v>5848</v>
      </c>
    </row>
    <row r="6304" spans="1:7">
      <c r="A6304" s="100">
        <v>6303</v>
      </c>
      <c r="B6304" s="101" t="s">
        <v>10646</v>
      </c>
      <c r="C6304" s="101" t="s">
        <v>10647</v>
      </c>
      <c r="D6304" s="101" t="s">
        <v>139</v>
      </c>
      <c r="E6304" s="101" t="s">
        <v>622</v>
      </c>
      <c r="F6304" s="101" t="s">
        <v>119</v>
      </c>
      <c r="G6304" s="101" t="s">
        <v>10956</v>
      </c>
    </row>
    <row r="6305" spans="1:7">
      <c r="A6305" s="100">
        <v>6304</v>
      </c>
      <c r="B6305" s="101" t="s">
        <v>11785</v>
      </c>
      <c r="C6305" s="101" t="s">
        <v>11786</v>
      </c>
      <c r="D6305" s="101" t="s">
        <v>139</v>
      </c>
      <c r="E6305" s="101" t="s">
        <v>185</v>
      </c>
      <c r="F6305" s="101" t="s">
        <v>119</v>
      </c>
      <c r="G6305" s="101" t="s">
        <v>11834</v>
      </c>
    </row>
    <row r="6306" spans="1:7">
      <c r="A6306" s="100">
        <v>6305</v>
      </c>
      <c r="B6306" s="101" t="s">
        <v>10648</v>
      </c>
      <c r="C6306" s="101" t="s">
        <v>10649</v>
      </c>
      <c r="D6306" s="101" t="s">
        <v>126</v>
      </c>
      <c r="E6306" s="101" t="s">
        <v>1036</v>
      </c>
      <c r="F6306" s="101" t="s">
        <v>119</v>
      </c>
      <c r="G6306" s="101" t="s">
        <v>10956</v>
      </c>
    </row>
    <row r="6307" spans="1:7">
      <c r="A6307" s="100">
        <v>6306</v>
      </c>
      <c r="B6307" s="101" t="s">
        <v>5491</v>
      </c>
      <c r="C6307" s="101" t="s">
        <v>5492</v>
      </c>
      <c r="D6307" s="101" t="s">
        <v>126</v>
      </c>
      <c r="E6307" s="101" t="s">
        <v>1039</v>
      </c>
      <c r="F6307" s="101" t="s">
        <v>119</v>
      </c>
      <c r="G6307" s="101" t="s">
        <v>5848</v>
      </c>
    </row>
    <row r="6308" spans="1:7">
      <c r="A6308" s="100">
        <v>6307</v>
      </c>
      <c r="B6308" s="101" t="s">
        <v>13827</v>
      </c>
      <c r="C6308" s="101" t="s">
        <v>13828</v>
      </c>
      <c r="D6308" s="101" t="s">
        <v>139</v>
      </c>
      <c r="E6308" s="101" t="s">
        <v>227</v>
      </c>
      <c r="F6308" s="101" t="s">
        <v>119</v>
      </c>
      <c r="G6308" s="101" t="s">
        <v>10956</v>
      </c>
    </row>
    <row r="6309" spans="1:7">
      <c r="A6309" s="100">
        <v>6308</v>
      </c>
      <c r="B6309" s="101" t="s">
        <v>10650</v>
      </c>
      <c r="C6309" s="101" t="s">
        <v>13829</v>
      </c>
      <c r="D6309" s="101" t="s">
        <v>126</v>
      </c>
      <c r="E6309" s="101" t="s">
        <v>1184</v>
      </c>
      <c r="F6309" s="101" t="s">
        <v>119</v>
      </c>
      <c r="G6309" s="101" t="s">
        <v>10956</v>
      </c>
    </row>
    <row r="6310" spans="1:7">
      <c r="A6310" s="100">
        <v>6309</v>
      </c>
      <c r="B6310" s="101" t="s">
        <v>13830</v>
      </c>
      <c r="C6310" s="101" t="s">
        <v>13831</v>
      </c>
      <c r="D6310" s="101" t="s">
        <v>139</v>
      </c>
      <c r="E6310" s="101" t="s">
        <v>227</v>
      </c>
      <c r="F6310" s="101" t="s">
        <v>119</v>
      </c>
      <c r="G6310" s="101" t="s">
        <v>10956</v>
      </c>
    </row>
    <row r="6311" spans="1:7">
      <c r="A6311" s="100">
        <v>6310</v>
      </c>
      <c r="B6311" s="101" t="s">
        <v>5493</v>
      </c>
      <c r="C6311" s="101" t="s">
        <v>5494</v>
      </c>
      <c r="D6311" s="101" t="s">
        <v>151</v>
      </c>
      <c r="E6311" s="101" t="s">
        <v>169</v>
      </c>
      <c r="F6311" s="101" t="s">
        <v>341</v>
      </c>
      <c r="G6311" s="101" t="s">
        <v>5848</v>
      </c>
    </row>
    <row r="6312" spans="1:7">
      <c r="A6312" s="100">
        <v>6311</v>
      </c>
      <c r="B6312" s="101" t="s">
        <v>5495</v>
      </c>
      <c r="C6312" s="101" t="s">
        <v>5496</v>
      </c>
      <c r="D6312" s="101" t="s">
        <v>139</v>
      </c>
      <c r="E6312" s="101" t="s">
        <v>227</v>
      </c>
      <c r="F6312" s="101" t="s">
        <v>119</v>
      </c>
      <c r="G6312" s="101" t="s">
        <v>5848</v>
      </c>
    </row>
    <row r="6313" spans="1:7">
      <c r="A6313" s="100">
        <v>6312</v>
      </c>
      <c r="B6313" s="101" t="s">
        <v>13832</v>
      </c>
      <c r="C6313" s="101" t="s">
        <v>13833</v>
      </c>
      <c r="D6313" s="101" t="s">
        <v>139</v>
      </c>
      <c r="E6313" s="101" t="s">
        <v>227</v>
      </c>
      <c r="F6313" s="101" t="s">
        <v>119</v>
      </c>
      <c r="G6313" s="101" t="s">
        <v>10956</v>
      </c>
    </row>
    <row r="6314" spans="1:7">
      <c r="A6314" s="100">
        <v>6313</v>
      </c>
      <c r="B6314" s="101" t="s">
        <v>5497</v>
      </c>
      <c r="C6314" s="101" t="s">
        <v>13834</v>
      </c>
      <c r="D6314" s="101" t="s">
        <v>139</v>
      </c>
      <c r="E6314" s="101" t="s">
        <v>185</v>
      </c>
      <c r="F6314" s="101" t="s">
        <v>119</v>
      </c>
      <c r="G6314" s="101" t="s">
        <v>5848</v>
      </c>
    </row>
    <row r="6315" spans="1:7">
      <c r="A6315" s="100">
        <v>6314</v>
      </c>
      <c r="B6315" s="101" t="s">
        <v>5498</v>
      </c>
      <c r="C6315" s="101" t="s">
        <v>5499</v>
      </c>
      <c r="D6315" s="101" t="s">
        <v>139</v>
      </c>
      <c r="E6315" s="101" t="s">
        <v>227</v>
      </c>
      <c r="F6315" s="101" t="s">
        <v>119</v>
      </c>
      <c r="G6315" s="101" t="s">
        <v>5848</v>
      </c>
    </row>
    <row r="6316" spans="1:7">
      <c r="A6316" s="100">
        <v>6315</v>
      </c>
      <c r="B6316" s="101" t="s">
        <v>5500</v>
      </c>
      <c r="C6316" s="101" t="s">
        <v>5501</v>
      </c>
      <c r="D6316" s="101" t="s">
        <v>139</v>
      </c>
      <c r="E6316" s="101" t="s">
        <v>227</v>
      </c>
      <c r="F6316" s="101" t="s">
        <v>119</v>
      </c>
      <c r="G6316" s="101" t="s">
        <v>5848</v>
      </c>
    </row>
    <row r="6317" spans="1:7">
      <c r="A6317" s="100">
        <v>6316</v>
      </c>
      <c r="B6317" s="101" t="s">
        <v>10651</v>
      </c>
      <c r="C6317" s="101" t="s">
        <v>10652</v>
      </c>
      <c r="D6317" s="101" t="s">
        <v>117</v>
      </c>
      <c r="E6317" s="101" t="s">
        <v>3458</v>
      </c>
      <c r="F6317" s="101" t="s">
        <v>119</v>
      </c>
      <c r="G6317" s="101" t="s">
        <v>10956</v>
      </c>
    </row>
    <row r="6318" spans="1:7">
      <c r="A6318" s="100">
        <v>6317</v>
      </c>
      <c r="B6318" s="101" t="s">
        <v>5502</v>
      </c>
      <c r="C6318" s="101" t="s">
        <v>13835</v>
      </c>
      <c r="D6318" s="101" t="s">
        <v>234</v>
      </c>
      <c r="E6318" s="101" t="s">
        <v>248</v>
      </c>
      <c r="F6318" s="101" t="s">
        <v>368</v>
      </c>
      <c r="G6318" s="101" t="s">
        <v>5848</v>
      </c>
    </row>
    <row r="6319" spans="1:7">
      <c r="A6319" s="100">
        <v>6318</v>
      </c>
      <c r="B6319" s="101" t="s">
        <v>5503</v>
      </c>
      <c r="C6319" s="101" t="s">
        <v>5504</v>
      </c>
      <c r="D6319" s="101" t="s">
        <v>139</v>
      </c>
      <c r="E6319" s="101" t="s">
        <v>227</v>
      </c>
      <c r="F6319" s="101" t="s">
        <v>119</v>
      </c>
      <c r="G6319" s="101" t="s">
        <v>5848</v>
      </c>
    </row>
    <row r="6320" spans="1:7">
      <c r="A6320" s="100">
        <v>6319</v>
      </c>
      <c r="B6320" s="101" t="s">
        <v>10653</v>
      </c>
      <c r="C6320" s="101" t="s">
        <v>10654</v>
      </c>
      <c r="D6320" s="101" t="s">
        <v>117</v>
      </c>
      <c r="E6320" s="101" t="s">
        <v>499</v>
      </c>
      <c r="F6320" s="101" t="s">
        <v>119</v>
      </c>
      <c r="G6320" s="101" t="s">
        <v>10956</v>
      </c>
    </row>
    <row r="6321" spans="1:7">
      <c r="A6321" s="100">
        <v>6320</v>
      </c>
      <c r="B6321" s="101" t="s">
        <v>5505</v>
      </c>
      <c r="C6321" s="101" t="s">
        <v>5506</v>
      </c>
      <c r="D6321" s="101" t="s">
        <v>139</v>
      </c>
      <c r="E6321" s="101" t="s">
        <v>227</v>
      </c>
      <c r="F6321" s="101" t="s">
        <v>119</v>
      </c>
      <c r="G6321" s="101" t="s">
        <v>5848</v>
      </c>
    </row>
    <row r="6322" spans="1:7">
      <c r="A6322" s="100">
        <v>6321</v>
      </c>
      <c r="B6322" s="101" t="s">
        <v>5507</v>
      </c>
      <c r="C6322" s="101" t="s">
        <v>13836</v>
      </c>
      <c r="D6322" s="101" t="s">
        <v>151</v>
      </c>
      <c r="E6322" s="101" t="s">
        <v>1271</v>
      </c>
      <c r="F6322" s="101" t="s">
        <v>119</v>
      </c>
      <c r="G6322" s="101" t="s">
        <v>5848</v>
      </c>
    </row>
    <row r="6323" spans="1:7">
      <c r="A6323" s="100">
        <v>6322</v>
      </c>
      <c r="B6323" s="101" t="s">
        <v>5508</v>
      </c>
      <c r="C6323" s="101" t="s">
        <v>5509</v>
      </c>
      <c r="D6323" s="101" t="s">
        <v>139</v>
      </c>
      <c r="E6323" s="101" t="s">
        <v>227</v>
      </c>
      <c r="F6323" s="101" t="s">
        <v>119</v>
      </c>
      <c r="G6323" s="101" t="s">
        <v>5848</v>
      </c>
    </row>
    <row r="6324" spans="1:7">
      <c r="A6324" s="100">
        <v>6323</v>
      </c>
      <c r="B6324" s="101" t="s">
        <v>11787</v>
      </c>
      <c r="C6324" s="101" t="s">
        <v>11788</v>
      </c>
      <c r="D6324" s="101" t="s">
        <v>139</v>
      </c>
      <c r="E6324" s="101" t="s">
        <v>185</v>
      </c>
      <c r="F6324" s="101" t="s">
        <v>119</v>
      </c>
      <c r="G6324" s="101" t="s">
        <v>11834</v>
      </c>
    </row>
    <row r="6325" spans="1:7">
      <c r="A6325" s="100">
        <v>6324</v>
      </c>
      <c r="B6325" s="101" t="s">
        <v>5510</v>
      </c>
      <c r="C6325" s="101" t="s">
        <v>5511</v>
      </c>
      <c r="D6325" s="101" t="s">
        <v>117</v>
      </c>
      <c r="E6325" s="101" t="s">
        <v>172</v>
      </c>
      <c r="F6325" s="101" t="s">
        <v>119</v>
      </c>
      <c r="G6325" s="101" t="s">
        <v>5848</v>
      </c>
    </row>
    <row r="6326" spans="1:7">
      <c r="A6326" s="100">
        <v>6325</v>
      </c>
      <c r="B6326" s="101" t="s">
        <v>13837</v>
      </c>
      <c r="C6326" s="101" t="s">
        <v>13838</v>
      </c>
      <c r="D6326" s="101" t="s">
        <v>139</v>
      </c>
      <c r="E6326" s="101" t="s">
        <v>227</v>
      </c>
      <c r="F6326" s="101" t="s">
        <v>119</v>
      </c>
      <c r="G6326" s="101" t="s">
        <v>10956</v>
      </c>
    </row>
    <row r="6327" spans="1:7">
      <c r="A6327" s="100">
        <v>6326</v>
      </c>
      <c r="B6327" s="101" t="s">
        <v>5512</v>
      </c>
      <c r="C6327" s="101" t="s">
        <v>13839</v>
      </c>
      <c r="D6327" s="101" t="s">
        <v>139</v>
      </c>
      <c r="E6327" s="101" t="s">
        <v>227</v>
      </c>
      <c r="F6327" s="101" t="s">
        <v>119</v>
      </c>
      <c r="G6327" s="101" t="s">
        <v>5848</v>
      </c>
    </row>
    <row r="6328" spans="1:7">
      <c r="A6328" s="100">
        <v>6327</v>
      </c>
      <c r="B6328" s="101" t="s">
        <v>13840</v>
      </c>
      <c r="C6328" s="101" t="s">
        <v>13841</v>
      </c>
      <c r="D6328" s="101" t="s">
        <v>139</v>
      </c>
      <c r="E6328" s="101" t="s">
        <v>227</v>
      </c>
      <c r="F6328" s="101" t="s">
        <v>119</v>
      </c>
      <c r="G6328" s="101" t="s">
        <v>10956</v>
      </c>
    </row>
    <row r="6329" spans="1:7">
      <c r="A6329" s="100">
        <v>6328</v>
      </c>
      <c r="B6329" s="101" t="s">
        <v>5513</v>
      </c>
      <c r="C6329" s="101" t="s">
        <v>13842</v>
      </c>
      <c r="D6329" s="101" t="s">
        <v>139</v>
      </c>
      <c r="E6329" s="101" t="s">
        <v>185</v>
      </c>
      <c r="F6329" s="101" t="s">
        <v>119</v>
      </c>
      <c r="G6329" s="101" t="s">
        <v>5848</v>
      </c>
    </row>
    <row r="6330" spans="1:7">
      <c r="A6330" s="100">
        <v>6329</v>
      </c>
      <c r="B6330" s="101" t="s">
        <v>5514</v>
      </c>
      <c r="C6330" s="101" t="s">
        <v>5515</v>
      </c>
      <c r="D6330" s="101" t="s">
        <v>151</v>
      </c>
      <c r="E6330" s="101" t="s">
        <v>3314</v>
      </c>
      <c r="F6330" s="101" t="s">
        <v>119</v>
      </c>
      <c r="G6330" s="101" t="s">
        <v>5848</v>
      </c>
    </row>
    <row r="6331" spans="1:7">
      <c r="A6331" s="100">
        <v>6330</v>
      </c>
      <c r="B6331" s="101" t="s">
        <v>13843</v>
      </c>
      <c r="C6331" s="101" t="s">
        <v>13844</v>
      </c>
      <c r="D6331" s="101" t="s">
        <v>139</v>
      </c>
      <c r="E6331" s="101" t="s">
        <v>227</v>
      </c>
      <c r="F6331" s="101" t="s">
        <v>119</v>
      </c>
      <c r="G6331" s="101" t="s">
        <v>10956</v>
      </c>
    </row>
    <row r="6332" spans="1:7">
      <c r="A6332" s="100">
        <v>6331</v>
      </c>
      <c r="B6332" s="101" t="s">
        <v>5516</v>
      </c>
      <c r="C6332" s="101" t="s">
        <v>5517</v>
      </c>
      <c r="D6332" s="101" t="s">
        <v>139</v>
      </c>
      <c r="E6332" s="101" t="s">
        <v>227</v>
      </c>
      <c r="F6332" s="101" t="s">
        <v>119</v>
      </c>
      <c r="G6332" s="101" t="s">
        <v>5848</v>
      </c>
    </row>
    <row r="6333" spans="1:7">
      <c r="A6333" s="100">
        <v>6332</v>
      </c>
      <c r="B6333" s="101" t="s">
        <v>11789</v>
      </c>
      <c r="C6333" s="101" t="s">
        <v>11790</v>
      </c>
      <c r="D6333" s="101" t="s">
        <v>122</v>
      </c>
      <c r="E6333" s="101" t="s">
        <v>175</v>
      </c>
      <c r="F6333" s="101" t="s">
        <v>119</v>
      </c>
      <c r="G6333" s="101" t="s">
        <v>11834</v>
      </c>
    </row>
    <row r="6334" spans="1:7">
      <c r="A6334" s="100">
        <v>6333</v>
      </c>
      <c r="B6334" s="101" t="s">
        <v>11791</v>
      </c>
      <c r="C6334" s="101" t="s">
        <v>11792</v>
      </c>
      <c r="D6334" s="101" t="s">
        <v>117</v>
      </c>
      <c r="E6334" s="101" t="s">
        <v>2355</v>
      </c>
      <c r="F6334" s="101" t="s">
        <v>119</v>
      </c>
      <c r="G6334" s="101" t="s">
        <v>11834</v>
      </c>
    </row>
    <row r="6335" spans="1:7">
      <c r="A6335" s="100">
        <v>6334</v>
      </c>
      <c r="B6335" s="101" t="s">
        <v>5518</v>
      </c>
      <c r="C6335" s="101" t="s">
        <v>13845</v>
      </c>
      <c r="D6335" s="101" t="s">
        <v>122</v>
      </c>
      <c r="E6335" s="101" t="s">
        <v>350</v>
      </c>
      <c r="F6335" s="101" t="s">
        <v>119</v>
      </c>
      <c r="G6335" s="101" t="s">
        <v>5848</v>
      </c>
    </row>
    <row r="6336" spans="1:7">
      <c r="A6336" s="100">
        <v>6335</v>
      </c>
      <c r="B6336" s="101" t="s">
        <v>5519</v>
      </c>
      <c r="C6336" s="101" t="s">
        <v>5520</v>
      </c>
      <c r="D6336" s="101" t="s">
        <v>139</v>
      </c>
      <c r="E6336" s="101" t="s">
        <v>227</v>
      </c>
      <c r="F6336" s="101" t="s">
        <v>119</v>
      </c>
      <c r="G6336" s="101" t="s">
        <v>5848</v>
      </c>
    </row>
    <row r="6337" spans="1:7">
      <c r="A6337" s="100">
        <v>6336</v>
      </c>
      <c r="B6337" s="101" t="s">
        <v>5521</v>
      </c>
      <c r="C6337" s="101" t="s">
        <v>5522</v>
      </c>
      <c r="D6337" s="101" t="s">
        <v>126</v>
      </c>
      <c r="E6337" s="101" t="s">
        <v>888</v>
      </c>
      <c r="F6337" s="101" t="s">
        <v>119</v>
      </c>
      <c r="G6337" s="101" t="s">
        <v>5848</v>
      </c>
    </row>
    <row r="6338" spans="1:7">
      <c r="A6338" s="100">
        <v>6337</v>
      </c>
      <c r="B6338" s="101" t="s">
        <v>10655</v>
      </c>
      <c r="C6338" s="101" t="s">
        <v>10656</v>
      </c>
      <c r="D6338" s="101" t="s">
        <v>165</v>
      </c>
      <c r="E6338" s="101" t="s">
        <v>417</v>
      </c>
      <c r="F6338" s="101" t="s">
        <v>119</v>
      </c>
      <c r="G6338" s="101" t="s">
        <v>10956</v>
      </c>
    </row>
    <row r="6339" spans="1:7">
      <c r="A6339" s="100">
        <v>6338</v>
      </c>
      <c r="B6339" s="101" t="s">
        <v>13846</v>
      </c>
      <c r="C6339" s="101" t="s">
        <v>13847</v>
      </c>
      <c r="D6339" s="101" t="s">
        <v>117</v>
      </c>
      <c r="E6339" s="101" t="s">
        <v>719</v>
      </c>
      <c r="F6339" s="101" t="s">
        <v>119</v>
      </c>
      <c r="G6339" s="101" t="s">
        <v>10956</v>
      </c>
    </row>
    <row r="6340" spans="1:7">
      <c r="A6340" s="100">
        <v>6339</v>
      </c>
      <c r="B6340" s="101" t="s">
        <v>10657</v>
      </c>
      <c r="C6340" s="101" t="s">
        <v>10658</v>
      </c>
      <c r="D6340" s="101" t="s">
        <v>165</v>
      </c>
      <c r="E6340" s="101" t="s">
        <v>417</v>
      </c>
      <c r="F6340" s="101" t="s">
        <v>119</v>
      </c>
      <c r="G6340" s="101" t="s">
        <v>10956</v>
      </c>
    </row>
    <row r="6341" spans="1:7">
      <c r="A6341" s="100">
        <v>6340</v>
      </c>
      <c r="B6341" s="101" t="s">
        <v>10659</v>
      </c>
      <c r="C6341" s="101" t="s">
        <v>10660</v>
      </c>
      <c r="D6341" s="101" t="s">
        <v>234</v>
      </c>
      <c r="E6341" s="101" t="s">
        <v>235</v>
      </c>
      <c r="F6341" s="101" t="s">
        <v>119</v>
      </c>
      <c r="G6341" s="101" t="s">
        <v>10956</v>
      </c>
    </row>
    <row r="6342" spans="1:7">
      <c r="A6342" s="100">
        <v>6341</v>
      </c>
      <c r="B6342" s="101" t="s">
        <v>10661</v>
      </c>
      <c r="C6342" s="101" t="s">
        <v>10662</v>
      </c>
      <c r="D6342" s="101" t="s">
        <v>117</v>
      </c>
      <c r="E6342" s="101" t="s">
        <v>523</v>
      </c>
      <c r="F6342" s="101" t="s">
        <v>119</v>
      </c>
      <c r="G6342" s="101" t="s">
        <v>10956</v>
      </c>
    </row>
    <row r="6343" spans="1:7">
      <c r="A6343" s="100">
        <v>6342</v>
      </c>
      <c r="B6343" s="101" t="s">
        <v>10663</v>
      </c>
      <c r="C6343" s="101" t="s">
        <v>10664</v>
      </c>
      <c r="D6343" s="101" t="s">
        <v>126</v>
      </c>
      <c r="E6343" s="101" t="s">
        <v>159</v>
      </c>
      <c r="F6343" s="101" t="s">
        <v>119</v>
      </c>
      <c r="G6343" s="101" t="s">
        <v>10956</v>
      </c>
    </row>
    <row r="6344" spans="1:7">
      <c r="A6344" s="100">
        <v>6343</v>
      </c>
      <c r="B6344" s="101" t="s">
        <v>5523</v>
      </c>
      <c r="C6344" s="101" t="s">
        <v>5524</v>
      </c>
      <c r="D6344" s="101" t="s">
        <v>139</v>
      </c>
      <c r="E6344" s="101" t="s">
        <v>227</v>
      </c>
      <c r="F6344" s="101" t="s">
        <v>119</v>
      </c>
      <c r="G6344" s="101" t="s">
        <v>5848</v>
      </c>
    </row>
    <row r="6345" spans="1:7">
      <c r="A6345" s="100">
        <v>6344</v>
      </c>
      <c r="B6345" s="101" t="s">
        <v>11793</v>
      </c>
      <c r="C6345" s="101" t="s">
        <v>11794</v>
      </c>
      <c r="D6345" s="101" t="s">
        <v>117</v>
      </c>
      <c r="E6345" s="101" t="s">
        <v>4257</v>
      </c>
      <c r="F6345" s="101" t="s">
        <v>119</v>
      </c>
      <c r="G6345" s="101" t="s">
        <v>11834</v>
      </c>
    </row>
    <row r="6346" spans="1:7">
      <c r="A6346" s="100">
        <v>6345</v>
      </c>
      <c r="B6346" s="101" t="s">
        <v>13848</v>
      </c>
      <c r="C6346" s="101" t="s">
        <v>13849</v>
      </c>
      <c r="D6346" s="101" t="s">
        <v>139</v>
      </c>
      <c r="E6346" s="101" t="s">
        <v>227</v>
      </c>
      <c r="F6346" s="101" t="s">
        <v>119</v>
      </c>
      <c r="G6346" s="101" t="s">
        <v>5848</v>
      </c>
    </row>
    <row r="6347" spans="1:7">
      <c r="A6347" s="100">
        <v>6346</v>
      </c>
      <c r="B6347" s="101" t="s">
        <v>13850</v>
      </c>
      <c r="C6347" s="101" t="s">
        <v>13851</v>
      </c>
      <c r="D6347" s="101" t="s">
        <v>139</v>
      </c>
      <c r="E6347" s="101" t="s">
        <v>227</v>
      </c>
      <c r="F6347" s="101" t="s">
        <v>119</v>
      </c>
      <c r="G6347" s="101" t="s">
        <v>5848</v>
      </c>
    </row>
    <row r="6348" spans="1:7">
      <c r="A6348" s="100">
        <v>6347</v>
      </c>
      <c r="B6348" s="101" t="s">
        <v>5525</v>
      </c>
      <c r="C6348" s="101" t="s">
        <v>13852</v>
      </c>
      <c r="D6348" s="101" t="s">
        <v>139</v>
      </c>
      <c r="E6348" s="101" t="s">
        <v>185</v>
      </c>
      <c r="F6348" s="101" t="s">
        <v>119</v>
      </c>
      <c r="G6348" s="101" t="s">
        <v>5848</v>
      </c>
    </row>
    <row r="6349" spans="1:7">
      <c r="A6349" s="100">
        <v>6348</v>
      </c>
      <c r="B6349" s="101" t="s">
        <v>10665</v>
      </c>
      <c r="C6349" s="101" t="s">
        <v>10666</v>
      </c>
      <c r="D6349" s="101" t="s">
        <v>117</v>
      </c>
      <c r="E6349" s="101" t="s">
        <v>3337</v>
      </c>
      <c r="F6349" s="101" t="s">
        <v>188</v>
      </c>
      <c r="G6349" s="101" t="s">
        <v>10956</v>
      </c>
    </row>
    <row r="6350" spans="1:7">
      <c r="A6350" s="100">
        <v>6349</v>
      </c>
      <c r="B6350" s="101" t="s">
        <v>13853</v>
      </c>
      <c r="C6350" s="101" t="s">
        <v>13854</v>
      </c>
      <c r="D6350" s="101" t="s">
        <v>139</v>
      </c>
      <c r="E6350" s="101" t="s">
        <v>227</v>
      </c>
      <c r="F6350" s="101" t="s">
        <v>119</v>
      </c>
      <c r="G6350" s="101" t="s">
        <v>5848</v>
      </c>
    </row>
    <row r="6351" spans="1:7">
      <c r="A6351" s="100">
        <v>6350</v>
      </c>
      <c r="B6351" s="101" t="s">
        <v>13855</v>
      </c>
      <c r="C6351" s="101" t="s">
        <v>13856</v>
      </c>
      <c r="D6351" s="101" t="s">
        <v>139</v>
      </c>
      <c r="E6351" s="101" t="s">
        <v>227</v>
      </c>
      <c r="F6351" s="101" t="s">
        <v>119</v>
      </c>
      <c r="G6351" s="101" t="s">
        <v>5848</v>
      </c>
    </row>
    <row r="6352" spans="1:7">
      <c r="A6352" s="100">
        <v>6351</v>
      </c>
      <c r="B6352" s="101" t="s">
        <v>13857</v>
      </c>
      <c r="C6352" s="101" t="s">
        <v>13858</v>
      </c>
      <c r="D6352" s="101" t="s">
        <v>139</v>
      </c>
      <c r="E6352" s="101" t="s">
        <v>227</v>
      </c>
      <c r="F6352" s="101" t="s">
        <v>119</v>
      </c>
      <c r="G6352" s="101" t="s">
        <v>5848</v>
      </c>
    </row>
    <row r="6353" spans="1:7">
      <c r="A6353" s="100">
        <v>6352</v>
      </c>
      <c r="B6353" s="101" t="s">
        <v>5526</v>
      </c>
      <c r="C6353" s="101" t="s">
        <v>5527</v>
      </c>
      <c r="D6353" s="101" t="s">
        <v>117</v>
      </c>
      <c r="E6353" s="101" t="s">
        <v>398</v>
      </c>
      <c r="F6353" s="101" t="s">
        <v>238</v>
      </c>
      <c r="G6353" s="101" t="s">
        <v>5848</v>
      </c>
    </row>
    <row r="6354" spans="1:7">
      <c r="A6354" s="100">
        <v>6353</v>
      </c>
      <c r="B6354" s="101" t="s">
        <v>10667</v>
      </c>
      <c r="C6354" s="101" t="s">
        <v>10668</v>
      </c>
      <c r="D6354" s="101" t="s">
        <v>151</v>
      </c>
      <c r="E6354" s="101" t="s">
        <v>1414</v>
      </c>
      <c r="F6354" s="101" t="s">
        <v>119</v>
      </c>
      <c r="G6354" s="101" t="s">
        <v>10956</v>
      </c>
    </row>
    <row r="6355" spans="1:7">
      <c r="A6355" s="100">
        <v>6354</v>
      </c>
      <c r="B6355" s="101" t="s">
        <v>5528</v>
      </c>
      <c r="C6355" s="101" t="s">
        <v>5529</v>
      </c>
      <c r="D6355" s="101" t="s">
        <v>139</v>
      </c>
      <c r="E6355" s="101" t="s">
        <v>227</v>
      </c>
      <c r="F6355" s="101" t="s">
        <v>119</v>
      </c>
      <c r="G6355" s="101" t="s">
        <v>5848</v>
      </c>
    </row>
    <row r="6356" spans="1:7">
      <c r="A6356" s="100">
        <v>6355</v>
      </c>
      <c r="B6356" s="101" t="s">
        <v>10669</v>
      </c>
      <c r="C6356" s="101" t="s">
        <v>10670</v>
      </c>
      <c r="D6356" s="101" t="s">
        <v>126</v>
      </c>
      <c r="E6356" s="101" t="s">
        <v>1184</v>
      </c>
      <c r="F6356" s="101" t="s">
        <v>188</v>
      </c>
      <c r="G6356" s="101" t="s">
        <v>10956</v>
      </c>
    </row>
    <row r="6357" spans="1:7">
      <c r="A6357" s="100">
        <v>6356</v>
      </c>
      <c r="B6357" s="101" t="s">
        <v>10671</v>
      </c>
      <c r="C6357" s="101" t="s">
        <v>10672</v>
      </c>
      <c r="D6357" s="101" t="s">
        <v>139</v>
      </c>
      <c r="E6357" s="101" t="s">
        <v>1020</v>
      </c>
      <c r="F6357" s="101" t="s">
        <v>119</v>
      </c>
      <c r="G6357" s="101" t="s">
        <v>10956</v>
      </c>
    </row>
    <row r="6358" spans="1:7">
      <c r="A6358" s="100">
        <v>6357</v>
      </c>
      <c r="B6358" s="101" t="s">
        <v>5530</v>
      </c>
      <c r="C6358" s="101" t="s">
        <v>5531</v>
      </c>
      <c r="D6358" s="101" t="s">
        <v>117</v>
      </c>
      <c r="E6358" s="101" t="s">
        <v>205</v>
      </c>
      <c r="F6358" s="101" t="s">
        <v>188</v>
      </c>
      <c r="G6358" s="101" t="s">
        <v>5848</v>
      </c>
    </row>
    <row r="6359" spans="1:7">
      <c r="A6359" s="100">
        <v>6358</v>
      </c>
      <c r="B6359" s="101" t="s">
        <v>10673</v>
      </c>
      <c r="C6359" s="101" t="s">
        <v>10674</v>
      </c>
      <c r="D6359" s="101" t="s">
        <v>165</v>
      </c>
      <c r="E6359" s="101" t="s">
        <v>194</v>
      </c>
      <c r="F6359" s="101" t="s">
        <v>119</v>
      </c>
      <c r="G6359" s="101" t="s">
        <v>10956</v>
      </c>
    </row>
    <row r="6360" spans="1:7">
      <c r="A6360" s="100">
        <v>6359</v>
      </c>
      <c r="B6360" s="101" t="s">
        <v>10675</v>
      </c>
      <c r="C6360" s="101" t="s">
        <v>10676</v>
      </c>
      <c r="D6360" s="101" t="s">
        <v>126</v>
      </c>
      <c r="E6360" s="101" t="s">
        <v>516</v>
      </c>
      <c r="F6360" s="101" t="s">
        <v>119</v>
      </c>
      <c r="G6360" s="101" t="s">
        <v>10956</v>
      </c>
    </row>
    <row r="6361" spans="1:7">
      <c r="A6361" s="100">
        <v>6360</v>
      </c>
      <c r="B6361" s="101" t="s">
        <v>5532</v>
      </c>
      <c r="C6361" s="101" t="s">
        <v>5533</v>
      </c>
      <c r="D6361" s="101" t="s">
        <v>117</v>
      </c>
      <c r="E6361" s="101" t="s">
        <v>398</v>
      </c>
      <c r="F6361" s="101" t="s">
        <v>170</v>
      </c>
      <c r="G6361" s="101" t="s">
        <v>5848</v>
      </c>
    </row>
    <row r="6362" spans="1:7">
      <c r="A6362" s="100">
        <v>6361</v>
      </c>
      <c r="B6362" s="101" t="s">
        <v>10677</v>
      </c>
      <c r="C6362" s="101" t="s">
        <v>10678</v>
      </c>
      <c r="D6362" s="101" t="s">
        <v>165</v>
      </c>
      <c r="E6362" s="101" t="s">
        <v>5870</v>
      </c>
      <c r="F6362" s="101" t="s">
        <v>119</v>
      </c>
      <c r="G6362" s="101" t="s">
        <v>10956</v>
      </c>
    </row>
    <row r="6363" spans="1:7">
      <c r="A6363" s="100">
        <v>6362</v>
      </c>
      <c r="B6363" s="101" t="s">
        <v>11795</v>
      </c>
      <c r="C6363" s="101" t="s">
        <v>13859</v>
      </c>
      <c r="D6363" s="101" t="s">
        <v>139</v>
      </c>
      <c r="E6363" s="101" t="s">
        <v>185</v>
      </c>
      <c r="F6363" s="101" t="s">
        <v>119</v>
      </c>
      <c r="G6363" s="101" t="s">
        <v>11834</v>
      </c>
    </row>
    <row r="6364" spans="1:7">
      <c r="A6364" s="100">
        <v>6363</v>
      </c>
      <c r="B6364" s="101" t="s">
        <v>11796</v>
      </c>
      <c r="C6364" s="101" t="s">
        <v>13860</v>
      </c>
      <c r="D6364" s="101" t="s">
        <v>139</v>
      </c>
      <c r="E6364" s="101" t="s">
        <v>185</v>
      </c>
      <c r="F6364" s="101" t="s">
        <v>119</v>
      </c>
      <c r="G6364" s="101" t="s">
        <v>11834</v>
      </c>
    </row>
    <row r="6365" spans="1:7">
      <c r="A6365" s="100">
        <v>6364</v>
      </c>
      <c r="B6365" s="101" t="s">
        <v>5534</v>
      </c>
      <c r="C6365" s="101" t="s">
        <v>13861</v>
      </c>
      <c r="D6365" s="101" t="s">
        <v>139</v>
      </c>
      <c r="E6365" s="101" t="s">
        <v>185</v>
      </c>
      <c r="F6365" s="101" t="s">
        <v>119</v>
      </c>
      <c r="G6365" s="101" t="s">
        <v>5848</v>
      </c>
    </row>
    <row r="6366" spans="1:7">
      <c r="A6366" s="100">
        <v>6365</v>
      </c>
      <c r="B6366" s="101" t="s">
        <v>10679</v>
      </c>
      <c r="C6366" s="101" t="s">
        <v>10680</v>
      </c>
      <c r="D6366" s="101" t="s">
        <v>126</v>
      </c>
      <c r="E6366" s="101" t="s">
        <v>358</v>
      </c>
      <c r="F6366" s="101" t="s">
        <v>288</v>
      </c>
      <c r="G6366" s="101" t="s">
        <v>10956</v>
      </c>
    </row>
    <row r="6367" spans="1:7">
      <c r="A6367" s="100">
        <v>6366</v>
      </c>
      <c r="B6367" s="101" t="s">
        <v>10681</v>
      </c>
      <c r="C6367" s="101" t="s">
        <v>10682</v>
      </c>
      <c r="D6367" s="101" t="s">
        <v>151</v>
      </c>
      <c r="E6367" s="101" t="s">
        <v>924</v>
      </c>
      <c r="F6367" s="101" t="s">
        <v>119</v>
      </c>
      <c r="G6367" s="101" t="s">
        <v>10956</v>
      </c>
    </row>
    <row r="6368" spans="1:7">
      <c r="A6368" s="100">
        <v>6367</v>
      </c>
      <c r="B6368" s="101" t="s">
        <v>10683</v>
      </c>
      <c r="C6368" s="101" t="s">
        <v>10684</v>
      </c>
      <c r="D6368" s="101" t="s">
        <v>126</v>
      </c>
      <c r="E6368" s="101" t="s">
        <v>880</v>
      </c>
      <c r="F6368" s="101" t="s">
        <v>119</v>
      </c>
      <c r="G6368" s="101" t="s">
        <v>10956</v>
      </c>
    </row>
    <row r="6369" spans="1:7">
      <c r="A6369" s="100">
        <v>6368</v>
      </c>
      <c r="B6369" s="101" t="s">
        <v>10685</v>
      </c>
      <c r="C6369" s="101" t="s">
        <v>10686</v>
      </c>
      <c r="D6369" s="101" t="s">
        <v>143</v>
      </c>
      <c r="E6369" s="101" t="s">
        <v>144</v>
      </c>
      <c r="F6369" s="101" t="s">
        <v>119</v>
      </c>
      <c r="G6369" s="101" t="s">
        <v>10956</v>
      </c>
    </row>
    <row r="6370" spans="1:7">
      <c r="A6370" s="100">
        <v>6369</v>
      </c>
      <c r="B6370" s="101" t="s">
        <v>5535</v>
      </c>
      <c r="C6370" s="101" t="s">
        <v>5536</v>
      </c>
      <c r="D6370" s="101" t="s">
        <v>122</v>
      </c>
      <c r="E6370" s="101" t="s">
        <v>363</v>
      </c>
      <c r="F6370" s="101" t="s">
        <v>119</v>
      </c>
      <c r="G6370" s="101" t="s">
        <v>5848</v>
      </c>
    </row>
    <row r="6371" spans="1:7">
      <c r="A6371" s="100">
        <v>6370</v>
      </c>
      <c r="B6371" s="101" t="s">
        <v>5537</v>
      </c>
      <c r="C6371" s="101" t="s">
        <v>13862</v>
      </c>
      <c r="D6371" s="101" t="s">
        <v>139</v>
      </c>
      <c r="E6371" s="101" t="s">
        <v>185</v>
      </c>
      <c r="F6371" s="101" t="s">
        <v>119</v>
      </c>
      <c r="G6371" s="101" t="s">
        <v>5848</v>
      </c>
    </row>
    <row r="6372" spans="1:7">
      <c r="A6372" s="100">
        <v>6371</v>
      </c>
      <c r="B6372" s="101" t="s">
        <v>10687</v>
      </c>
      <c r="C6372" s="101" t="s">
        <v>10688</v>
      </c>
      <c r="D6372" s="101" t="s">
        <v>117</v>
      </c>
      <c r="E6372" s="101" t="s">
        <v>2057</v>
      </c>
      <c r="F6372" s="101" t="s">
        <v>119</v>
      </c>
      <c r="G6372" s="101" t="s">
        <v>10956</v>
      </c>
    </row>
    <row r="6373" spans="1:7">
      <c r="A6373" s="100">
        <v>6372</v>
      </c>
      <c r="B6373" s="101" t="s">
        <v>5538</v>
      </c>
      <c r="C6373" s="101" t="s">
        <v>5539</v>
      </c>
      <c r="D6373" s="101" t="s">
        <v>139</v>
      </c>
      <c r="E6373" s="101" t="s">
        <v>1020</v>
      </c>
      <c r="F6373" s="101" t="s">
        <v>119</v>
      </c>
      <c r="G6373" s="101" t="s">
        <v>5848</v>
      </c>
    </row>
    <row r="6374" spans="1:7">
      <c r="A6374" s="100">
        <v>6373</v>
      </c>
      <c r="B6374" s="101" t="s">
        <v>13863</v>
      </c>
      <c r="C6374" s="101" t="s">
        <v>13864</v>
      </c>
      <c r="D6374" s="101" t="s">
        <v>139</v>
      </c>
      <c r="E6374" s="101" t="s">
        <v>227</v>
      </c>
      <c r="F6374" s="101" t="s">
        <v>119</v>
      </c>
      <c r="G6374" s="101" t="s">
        <v>10956</v>
      </c>
    </row>
    <row r="6375" spans="1:7">
      <c r="A6375" s="100">
        <v>6374</v>
      </c>
      <c r="B6375" s="101" t="s">
        <v>5540</v>
      </c>
      <c r="C6375" s="101" t="s">
        <v>5541</v>
      </c>
      <c r="D6375" s="101" t="s">
        <v>143</v>
      </c>
      <c r="E6375" s="101" t="s">
        <v>204</v>
      </c>
      <c r="F6375" s="101" t="s">
        <v>119</v>
      </c>
      <c r="G6375" s="101" t="s">
        <v>5848</v>
      </c>
    </row>
    <row r="6376" spans="1:7">
      <c r="A6376" s="100">
        <v>6375</v>
      </c>
      <c r="B6376" s="101" t="s">
        <v>10689</v>
      </c>
      <c r="C6376" s="101" t="s">
        <v>10690</v>
      </c>
      <c r="D6376" s="101" t="s">
        <v>126</v>
      </c>
      <c r="E6376" s="101" t="s">
        <v>888</v>
      </c>
      <c r="F6376" s="101" t="s">
        <v>119</v>
      </c>
      <c r="G6376" s="101" t="s">
        <v>10956</v>
      </c>
    </row>
    <row r="6377" spans="1:7">
      <c r="A6377" s="100">
        <v>6376</v>
      </c>
      <c r="B6377" s="101" t="s">
        <v>5542</v>
      </c>
      <c r="C6377" s="101" t="s">
        <v>5543</v>
      </c>
      <c r="D6377" s="101" t="s">
        <v>143</v>
      </c>
      <c r="E6377" s="101" t="s">
        <v>3530</v>
      </c>
      <c r="F6377" s="101" t="s">
        <v>119</v>
      </c>
      <c r="G6377" s="101" t="s">
        <v>5848</v>
      </c>
    </row>
    <row r="6378" spans="1:7">
      <c r="A6378" s="100">
        <v>6377</v>
      </c>
      <c r="B6378" s="101" t="s">
        <v>11797</v>
      </c>
      <c r="C6378" s="101" t="s">
        <v>11798</v>
      </c>
      <c r="D6378" s="101" t="s">
        <v>139</v>
      </c>
      <c r="E6378" s="101" t="s">
        <v>185</v>
      </c>
      <c r="F6378" s="101" t="s">
        <v>119</v>
      </c>
      <c r="G6378" s="101" t="s">
        <v>11834</v>
      </c>
    </row>
    <row r="6379" spans="1:7">
      <c r="A6379" s="100">
        <v>6378</v>
      </c>
      <c r="B6379" s="101" t="s">
        <v>5544</v>
      </c>
      <c r="C6379" s="101" t="s">
        <v>13865</v>
      </c>
      <c r="D6379" s="101" t="s">
        <v>139</v>
      </c>
      <c r="E6379" s="101" t="s">
        <v>185</v>
      </c>
      <c r="F6379" s="101" t="s">
        <v>119</v>
      </c>
      <c r="G6379" s="101" t="s">
        <v>5848</v>
      </c>
    </row>
    <row r="6380" spans="1:7">
      <c r="A6380" s="100">
        <v>6379</v>
      </c>
      <c r="B6380" s="101" t="s">
        <v>11799</v>
      </c>
      <c r="C6380" s="101" t="s">
        <v>13866</v>
      </c>
      <c r="D6380" s="101" t="s">
        <v>139</v>
      </c>
      <c r="E6380" s="101" t="s">
        <v>185</v>
      </c>
      <c r="F6380" s="101" t="s">
        <v>119</v>
      </c>
      <c r="G6380" s="101" t="s">
        <v>11834</v>
      </c>
    </row>
    <row r="6381" spans="1:7">
      <c r="A6381" s="100">
        <v>6380</v>
      </c>
      <c r="B6381" s="101" t="s">
        <v>5545</v>
      </c>
      <c r="C6381" s="101" t="s">
        <v>5546</v>
      </c>
      <c r="D6381" s="101" t="s">
        <v>117</v>
      </c>
      <c r="E6381" s="101" t="s">
        <v>5326</v>
      </c>
      <c r="F6381" s="101" t="s">
        <v>119</v>
      </c>
      <c r="G6381" s="101" t="s">
        <v>5848</v>
      </c>
    </row>
    <row r="6382" spans="1:7">
      <c r="A6382" s="100">
        <v>6381</v>
      </c>
      <c r="B6382" s="101" t="s">
        <v>10691</v>
      </c>
      <c r="C6382" s="101" t="s">
        <v>10692</v>
      </c>
      <c r="D6382" s="101" t="s">
        <v>165</v>
      </c>
      <c r="E6382" s="101" t="s">
        <v>417</v>
      </c>
      <c r="F6382" s="101" t="s">
        <v>119</v>
      </c>
      <c r="G6382" s="101" t="s">
        <v>10956</v>
      </c>
    </row>
    <row r="6383" spans="1:7">
      <c r="A6383" s="100">
        <v>6382</v>
      </c>
      <c r="B6383" s="101" t="s">
        <v>5547</v>
      </c>
      <c r="C6383" s="101" t="s">
        <v>5548</v>
      </c>
      <c r="D6383" s="101" t="s">
        <v>139</v>
      </c>
      <c r="E6383" s="101" t="s">
        <v>227</v>
      </c>
      <c r="F6383" s="101" t="s">
        <v>119</v>
      </c>
      <c r="G6383" s="101" t="s">
        <v>5848</v>
      </c>
    </row>
    <row r="6384" spans="1:7">
      <c r="A6384" s="100">
        <v>6383</v>
      </c>
      <c r="B6384" s="101" t="s">
        <v>5549</v>
      </c>
      <c r="C6384" s="101" t="s">
        <v>5550</v>
      </c>
      <c r="D6384" s="101" t="s">
        <v>139</v>
      </c>
      <c r="E6384" s="101" t="s">
        <v>211</v>
      </c>
      <c r="F6384" s="101" t="s">
        <v>119</v>
      </c>
      <c r="G6384" s="101" t="s">
        <v>5848</v>
      </c>
    </row>
    <row r="6385" spans="1:7">
      <c r="A6385" s="100">
        <v>6384</v>
      </c>
      <c r="B6385" s="101" t="s">
        <v>5551</v>
      </c>
      <c r="C6385" s="101" t="s">
        <v>5552</v>
      </c>
      <c r="D6385" s="101" t="s">
        <v>139</v>
      </c>
      <c r="E6385" s="101" t="s">
        <v>227</v>
      </c>
      <c r="F6385" s="101" t="s">
        <v>119</v>
      </c>
      <c r="G6385" s="101" t="s">
        <v>5848</v>
      </c>
    </row>
    <row r="6386" spans="1:7">
      <c r="A6386" s="100">
        <v>6385</v>
      </c>
      <c r="B6386" s="101" t="s">
        <v>13867</v>
      </c>
      <c r="C6386" s="101" t="s">
        <v>13868</v>
      </c>
      <c r="D6386" s="101" t="s">
        <v>139</v>
      </c>
      <c r="E6386" s="101" t="s">
        <v>227</v>
      </c>
      <c r="F6386" s="101" t="s">
        <v>119</v>
      </c>
      <c r="G6386" s="101" t="s">
        <v>10956</v>
      </c>
    </row>
    <row r="6387" spans="1:7">
      <c r="A6387" s="100">
        <v>6386</v>
      </c>
      <c r="B6387" s="101" t="s">
        <v>5553</v>
      </c>
      <c r="C6387" s="101" t="s">
        <v>5554</v>
      </c>
      <c r="D6387" s="101" t="s">
        <v>122</v>
      </c>
      <c r="E6387" s="101" t="s">
        <v>135</v>
      </c>
      <c r="F6387" s="101" t="s">
        <v>119</v>
      </c>
      <c r="G6387" s="101" t="s">
        <v>5848</v>
      </c>
    </row>
    <row r="6388" spans="1:7">
      <c r="A6388" s="100">
        <v>6387</v>
      </c>
      <c r="B6388" s="101" t="s">
        <v>5555</v>
      </c>
      <c r="C6388" s="101" t="s">
        <v>13869</v>
      </c>
      <c r="D6388" s="101" t="s">
        <v>139</v>
      </c>
      <c r="E6388" s="101" t="s">
        <v>227</v>
      </c>
      <c r="F6388" s="101" t="s">
        <v>119</v>
      </c>
      <c r="G6388" s="101" t="s">
        <v>5848</v>
      </c>
    </row>
    <row r="6389" spans="1:7">
      <c r="A6389" s="100">
        <v>6388</v>
      </c>
      <c r="B6389" s="101" t="s">
        <v>10694</v>
      </c>
      <c r="C6389" s="101" t="s">
        <v>10695</v>
      </c>
      <c r="D6389" s="101" t="s">
        <v>117</v>
      </c>
      <c r="E6389" s="101" t="s">
        <v>2355</v>
      </c>
      <c r="F6389" s="101" t="s">
        <v>119</v>
      </c>
      <c r="G6389" s="101" t="s">
        <v>10956</v>
      </c>
    </row>
    <row r="6390" spans="1:7">
      <c r="A6390" s="100">
        <v>6389</v>
      </c>
      <c r="B6390" s="101" t="s">
        <v>10696</v>
      </c>
      <c r="C6390" s="101" t="s">
        <v>10697</v>
      </c>
      <c r="D6390" s="101" t="s">
        <v>117</v>
      </c>
      <c r="E6390" s="101" t="s">
        <v>398</v>
      </c>
      <c r="F6390" s="101" t="s">
        <v>579</v>
      </c>
      <c r="G6390" s="101" t="s">
        <v>10956</v>
      </c>
    </row>
    <row r="6391" spans="1:7">
      <c r="A6391" s="100">
        <v>6390</v>
      </c>
      <c r="B6391" s="101" t="s">
        <v>5556</v>
      </c>
      <c r="C6391" s="101" t="s">
        <v>5557</v>
      </c>
      <c r="D6391" s="101" t="s">
        <v>139</v>
      </c>
      <c r="E6391" s="101" t="s">
        <v>227</v>
      </c>
      <c r="F6391" s="101" t="s">
        <v>119</v>
      </c>
      <c r="G6391" s="101" t="s">
        <v>5848</v>
      </c>
    </row>
    <row r="6392" spans="1:7">
      <c r="A6392" s="100">
        <v>6391</v>
      </c>
      <c r="B6392" s="101" t="s">
        <v>5558</v>
      </c>
      <c r="C6392" s="101" t="s">
        <v>5559</v>
      </c>
      <c r="D6392" s="101" t="s">
        <v>126</v>
      </c>
      <c r="E6392" s="101" t="s">
        <v>305</v>
      </c>
      <c r="F6392" s="101" t="s">
        <v>119</v>
      </c>
      <c r="G6392" s="101" t="s">
        <v>5848</v>
      </c>
    </row>
    <row r="6393" spans="1:7">
      <c r="A6393" s="100">
        <v>6392</v>
      </c>
      <c r="B6393" s="101" t="s">
        <v>10698</v>
      </c>
      <c r="C6393" s="101" t="s">
        <v>10699</v>
      </c>
      <c r="D6393" s="101" t="s">
        <v>165</v>
      </c>
      <c r="E6393" s="101" t="s">
        <v>1285</v>
      </c>
      <c r="F6393" s="101" t="s">
        <v>119</v>
      </c>
      <c r="G6393" s="101" t="s">
        <v>10956</v>
      </c>
    </row>
    <row r="6394" spans="1:7">
      <c r="A6394" s="100">
        <v>6393</v>
      </c>
      <c r="B6394" s="101" t="s">
        <v>10700</v>
      </c>
      <c r="C6394" s="101" t="s">
        <v>10701</v>
      </c>
      <c r="D6394" s="101" t="s">
        <v>117</v>
      </c>
      <c r="E6394" s="101" t="s">
        <v>1181</v>
      </c>
      <c r="F6394" s="101" t="s">
        <v>881</v>
      </c>
      <c r="G6394" s="101" t="s">
        <v>10956</v>
      </c>
    </row>
    <row r="6395" spans="1:7">
      <c r="A6395" s="100">
        <v>6394</v>
      </c>
      <c r="B6395" s="101" t="s">
        <v>13870</v>
      </c>
      <c r="C6395" s="101" t="s">
        <v>13871</v>
      </c>
      <c r="D6395" s="101" t="s">
        <v>139</v>
      </c>
      <c r="E6395" s="101" t="s">
        <v>227</v>
      </c>
      <c r="F6395" s="101" t="s">
        <v>119</v>
      </c>
      <c r="G6395" s="101" t="s">
        <v>10956</v>
      </c>
    </row>
    <row r="6396" spans="1:7">
      <c r="A6396" s="100">
        <v>6395</v>
      </c>
      <c r="B6396" s="101" t="s">
        <v>13872</v>
      </c>
      <c r="C6396" s="101" t="s">
        <v>13873</v>
      </c>
      <c r="D6396" s="101" t="s">
        <v>139</v>
      </c>
      <c r="E6396" s="101" t="s">
        <v>227</v>
      </c>
      <c r="F6396" s="101" t="s">
        <v>119</v>
      </c>
      <c r="G6396" s="101" t="s">
        <v>10956</v>
      </c>
    </row>
    <row r="6397" spans="1:7">
      <c r="A6397" s="100">
        <v>6396</v>
      </c>
      <c r="B6397" s="101" t="s">
        <v>13874</v>
      </c>
      <c r="C6397" s="101" t="s">
        <v>13875</v>
      </c>
      <c r="D6397" s="101" t="s">
        <v>139</v>
      </c>
      <c r="E6397" s="101" t="s">
        <v>227</v>
      </c>
      <c r="F6397" s="101" t="s">
        <v>119</v>
      </c>
      <c r="G6397" s="101" t="s">
        <v>10956</v>
      </c>
    </row>
    <row r="6398" spans="1:7">
      <c r="A6398" s="100">
        <v>6397</v>
      </c>
      <c r="B6398" s="101" t="s">
        <v>13876</v>
      </c>
      <c r="C6398" s="101" t="s">
        <v>13877</v>
      </c>
      <c r="D6398" s="101" t="s">
        <v>139</v>
      </c>
      <c r="E6398" s="101" t="s">
        <v>227</v>
      </c>
      <c r="F6398" s="101" t="s">
        <v>119</v>
      </c>
      <c r="G6398" s="101" t="s">
        <v>5848</v>
      </c>
    </row>
    <row r="6399" spans="1:7">
      <c r="A6399" s="100">
        <v>6398</v>
      </c>
      <c r="B6399" s="101" t="s">
        <v>13878</v>
      </c>
      <c r="C6399" s="101" t="s">
        <v>13879</v>
      </c>
      <c r="D6399" s="101" t="s">
        <v>139</v>
      </c>
      <c r="E6399" s="101" t="s">
        <v>227</v>
      </c>
      <c r="F6399" s="101" t="s">
        <v>119</v>
      </c>
      <c r="G6399" s="101" t="s">
        <v>5848</v>
      </c>
    </row>
    <row r="6400" spans="1:7">
      <c r="A6400" s="100">
        <v>6399</v>
      </c>
      <c r="B6400" s="101" t="s">
        <v>13880</v>
      </c>
      <c r="C6400" s="101" t="s">
        <v>13881</v>
      </c>
      <c r="D6400" s="101" t="s">
        <v>139</v>
      </c>
      <c r="E6400" s="101" t="s">
        <v>227</v>
      </c>
      <c r="F6400" s="101" t="s">
        <v>119</v>
      </c>
      <c r="G6400" s="101" t="s">
        <v>5848</v>
      </c>
    </row>
    <row r="6401" spans="1:7">
      <c r="A6401" s="100">
        <v>6400</v>
      </c>
      <c r="B6401" s="101" t="s">
        <v>5560</v>
      </c>
      <c r="C6401" s="101" t="s">
        <v>13882</v>
      </c>
      <c r="D6401" s="101" t="s">
        <v>139</v>
      </c>
      <c r="E6401" s="101" t="s">
        <v>185</v>
      </c>
      <c r="F6401" s="101" t="s">
        <v>119</v>
      </c>
      <c r="G6401" s="101" t="s">
        <v>5848</v>
      </c>
    </row>
    <row r="6402" spans="1:7">
      <c r="A6402" s="100">
        <v>6401</v>
      </c>
      <c r="B6402" s="101" t="s">
        <v>5561</v>
      </c>
      <c r="C6402" s="101" t="s">
        <v>5562</v>
      </c>
      <c r="D6402" s="101" t="s">
        <v>139</v>
      </c>
      <c r="E6402" s="101" t="s">
        <v>227</v>
      </c>
      <c r="F6402" s="101" t="s">
        <v>119</v>
      </c>
      <c r="G6402" s="101" t="s">
        <v>5848</v>
      </c>
    </row>
    <row r="6403" spans="1:7">
      <c r="A6403" s="100">
        <v>6402</v>
      </c>
      <c r="B6403" s="101" t="s">
        <v>5563</v>
      </c>
      <c r="C6403" s="101" t="s">
        <v>5564</v>
      </c>
      <c r="D6403" s="101" t="s">
        <v>139</v>
      </c>
      <c r="E6403" s="101" t="s">
        <v>227</v>
      </c>
      <c r="F6403" s="101" t="s">
        <v>119</v>
      </c>
      <c r="G6403" s="101" t="s">
        <v>5848</v>
      </c>
    </row>
    <row r="6404" spans="1:7">
      <c r="A6404" s="100">
        <v>6403</v>
      </c>
      <c r="B6404" s="101" t="s">
        <v>10702</v>
      </c>
      <c r="C6404" s="101" t="s">
        <v>10703</v>
      </c>
      <c r="D6404" s="101" t="s">
        <v>117</v>
      </c>
      <c r="E6404" s="101" t="s">
        <v>1277</v>
      </c>
      <c r="F6404" s="101" t="s">
        <v>119</v>
      </c>
      <c r="G6404" s="101" t="s">
        <v>10956</v>
      </c>
    </row>
    <row r="6405" spans="1:7">
      <c r="A6405" s="100">
        <v>6404</v>
      </c>
      <c r="B6405" s="101" t="s">
        <v>10704</v>
      </c>
      <c r="C6405" s="101" t="s">
        <v>13883</v>
      </c>
      <c r="D6405" s="101" t="s">
        <v>126</v>
      </c>
      <c r="E6405" s="101" t="s">
        <v>481</v>
      </c>
      <c r="F6405" s="101" t="s">
        <v>119</v>
      </c>
      <c r="G6405" s="101" t="s">
        <v>10956</v>
      </c>
    </row>
    <row r="6406" spans="1:7">
      <c r="A6406" s="100">
        <v>6405</v>
      </c>
      <c r="B6406" s="101" t="s">
        <v>10705</v>
      </c>
      <c r="C6406" s="101" t="s">
        <v>10706</v>
      </c>
      <c r="D6406" s="101" t="s">
        <v>117</v>
      </c>
      <c r="E6406" s="101" t="s">
        <v>3067</v>
      </c>
      <c r="F6406" s="101" t="s">
        <v>119</v>
      </c>
      <c r="G6406" s="101" t="s">
        <v>10956</v>
      </c>
    </row>
    <row r="6407" spans="1:7">
      <c r="A6407" s="100">
        <v>6406</v>
      </c>
      <c r="B6407" s="101" t="s">
        <v>10707</v>
      </c>
      <c r="C6407" s="101" t="s">
        <v>10708</v>
      </c>
      <c r="D6407" s="101" t="s">
        <v>139</v>
      </c>
      <c r="E6407" s="101" t="s">
        <v>354</v>
      </c>
      <c r="F6407" s="101" t="s">
        <v>119</v>
      </c>
      <c r="G6407" s="101" t="s">
        <v>10956</v>
      </c>
    </row>
    <row r="6408" spans="1:7">
      <c r="A6408" s="100">
        <v>6407</v>
      </c>
      <c r="B6408" s="101" t="s">
        <v>13884</v>
      </c>
      <c r="C6408" s="101" t="s">
        <v>13885</v>
      </c>
      <c r="D6408" s="101" t="s">
        <v>151</v>
      </c>
      <c r="E6408" s="101" t="s">
        <v>2497</v>
      </c>
      <c r="F6408" s="101" t="s">
        <v>119</v>
      </c>
      <c r="G6408" s="101" t="s">
        <v>5848</v>
      </c>
    </row>
    <row r="6409" spans="1:7">
      <c r="A6409" s="100">
        <v>6408</v>
      </c>
      <c r="B6409" s="101" t="s">
        <v>10709</v>
      </c>
      <c r="C6409" s="101" t="s">
        <v>10710</v>
      </c>
      <c r="D6409" s="101" t="s">
        <v>165</v>
      </c>
      <c r="E6409" s="101" t="s">
        <v>417</v>
      </c>
      <c r="F6409" s="101" t="s">
        <v>119</v>
      </c>
      <c r="G6409" s="101" t="s">
        <v>10956</v>
      </c>
    </row>
    <row r="6410" spans="1:7">
      <c r="A6410" s="100">
        <v>6409</v>
      </c>
      <c r="B6410" s="101" t="s">
        <v>5565</v>
      </c>
      <c r="C6410" s="101" t="s">
        <v>5566</v>
      </c>
      <c r="D6410" s="101" t="s">
        <v>139</v>
      </c>
      <c r="E6410" s="101" t="s">
        <v>227</v>
      </c>
      <c r="F6410" s="101" t="s">
        <v>119</v>
      </c>
      <c r="G6410" s="101" t="s">
        <v>5848</v>
      </c>
    </row>
    <row r="6411" spans="1:7">
      <c r="A6411" s="100">
        <v>6410</v>
      </c>
      <c r="B6411" s="101" t="s">
        <v>10711</v>
      </c>
      <c r="C6411" s="101" t="s">
        <v>10712</v>
      </c>
      <c r="D6411" s="101" t="s">
        <v>126</v>
      </c>
      <c r="E6411" s="101" t="s">
        <v>159</v>
      </c>
      <c r="F6411" s="101" t="s">
        <v>238</v>
      </c>
      <c r="G6411" s="101" t="s">
        <v>10956</v>
      </c>
    </row>
    <row r="6412" spans="1:7">
      <c r="A6412" s="100">
        <v>6411</v>
      </c>
      <c r="B6412" s="101" t="s">
        <v>5567</v>
      </c>
      <c r="C6412" s="101" t="s">
        <v>5568</v>
      </c>
      <c r="D6412" s="101" t="s">
        <v>139</v>
      </c>
      <c r="E6412" s="101" t="s">
        <v>227</v>
      </c>
      <c r="F6412" s="101" t="s">
        <v>119</v>
      </c>
      <c r="G6412" s="101" t="s">
        <v>5848</v>
      </c>
    </row>
    <row r="6413" spans="1:7">
      <c r="A6413" s="100">
        <v>6412</v>
      </c>
      <c r="B6413" s="101" t="s">
        <v>5569</v>
      </c>
      <c r="C6413" s="101" t="s">
        <v>13886</v>
      </c>
      <c r="D6413" s="101" t="s">
        <v>139</v>
      </c>
      <c r="E6413" s="101" t="s">
        <v>185</v>
      </c>
      <c r="F6413" s="101" t="s">
        <v>119</v>
      </c>
      <c r="G6413" s="101" t="s">
        <v>5848</v>
      </c>
    </row>
    <row r="6414" spans="1:7">
      <c r="A6414" s="100">
        <v>6413</v>
      </c>
      <c r="B6414" s="101" t="s">
        <v>5570</v>
      </c>
      <c r="C6414" s="101" t="s">
        <v>5571</v>
      </c>
      <c r="D6414" s="101" t="s">
        <v>122</v>
      </c>
      <c r="E6414" s="101" t="s">
        <v>135</v>
      </c>
      <c r="F6414" s="101" t="s">
        <v>119</v>
      </c>
      <c r="G6414" s="101" t="s">
        <v>5848</v>
      </c>
    </row>
    <row r="6415" spans="1:7">
      <c r="A6415" s="100">
        <v>6414</v>
      </c>
      <c r="B6415" s="101" t="s">
        <v>13887</v>
      </c>
      <c r="C6415" s="101" t="s">
        <v>13888</v>
      </c>
      <c r="D6415" s="101" t="s">
        <v>139</v>
      </c>
      <c r="E6415" s="101" t="s">
        <v>227</v>
      </c>
      <c r="F6415" s="101" t="s">
        <v>119</v>
      </c>
      <c r="G6415" s="101" t="s">
        <v>5848</v>
      </c>
    </row>
    <row r="6416" spans="1:7">
      <c r="A6416" s="100">
        <v>6415</v>
      </c>
      <c r="B6416" s="101" t="s">
        <v>5572</v>
      </c>
      <c r="C6416" s="101" t="s">
        <v>5573</v>
      </c>
      <c r="D6416" s="101" t="s">
        <v>139</v>
      </c>
      <c r="E6416" s="101" t="s">
        <v>181</v>
      </c>
      <c r="F6416" s="101" t="s">
        <v>288</v>
      </c>
      <c r="G6416" s="101" t="s">
        <v>5848</v>
      </c>
    </row>
    <row r="6417" spans="1:7">
      <c r="A6417" s="100">
        <v>6416</v>
      </c>
      <c r="B6417" s="101" t="s">
        <v>13889</v>
      </c>
      <c r="C6417" s="101" t="s">
        <v>13890</v>
      </c>
      <c r="D6417" s="101" t="s">
        <v>151</v>
      </c>
      <c r="E6417" s="101" t="s">
        <v>924</v>
      </c>
      <c r="F6417" s="101" t="s">
        <v>119</v>
      </c>
      <c r="G6417" s="101" t="s">
        <v>10956</v>
      </c>
    </row>
    <row r="6418" spans="1:7">
      <c r="A6418" s="100">
        <v>6417</v>
      </c>
      <c r="B6418" s="101" t="s">
        <v>13891</v>
      </c>
      <c r="C6418" s="101" t="s">
        <v>13892</v>
      </c>
      <c r="D6418" s="101" t="s">
        <v>139</v>
      </c>
      <c r="E6418" s="101" t="s">
        <v>227</v>
      </c>
      <c r="F6418" s="101" t="s">
        <v>119</v>
      </c>
      <c r="G6418" s="101" t="s">
        <v>5848</v>
      </c>
    </row>
    <row r="6419" spans="1:7">
      <c r="A6419" s="100">
        <v>6418</v>
      </c>
      <c r="B6419" s="101" t="s">
        <v>10713</v>
      </c>
      <c r="C6419" s="101" t="s">
        <v>10714</v>
      </c>
      <c r="D6419" s="101" t="s">
        <v>117</v>
      </c>
      <c r="E6419" s="101" t="s">
        <v>499</v>
      </c>
      <c r="F6419" s="101" t="s">
        <v>1376</v>
      </c>
      <c r="G6419" s="101" t="s">
        <v>10956</v>
      </c>
    </row>
    <row r="6420" spans="1:7">
      <c r="A6420" s="100">
        <v>6419</v>
      </c>
      <c r="B6420" s="101" t="s">
        <v>13893</v>
      </c>
      <c r="C6420" s="101" t="s">
        <v>13894</v>
      </c>
      <c r="D6420" s="101" t="s">
        <v>165</v>
      </c>
      <c r="E6420" s="101" t="s">
        <v>5870</v>
      </c>
      <c r="F6420" s="101" t="s">
        <v>119</v>
      </c>
      <c r="G6420" s="101" t="s">
        <v>10956</v>
      </c>
    </row>
    <row r="6421" spans="1:7">
      <c r="A6421" s="100">
        <v>6420</v>
      </c>
      <c r="B6421" s="101" t="s">
        <v>13895</v>
      </c>
      <c r="C6421" s="101" t="s">
        <v>13896</v>
      </c>
      <c r="D6421" s="101" t="s">
        <v>117</v>
      </c>
      <c r="E6421" s="101" t="s">
        <v>3196</v>
      </c>
      <c r="F6421" s="101" t="s">
        <v>119</v>
      </c>
      <c r="G6421" s="101" t="s">
        <v>11834</v>
      </c>
    </row>
    <row r="6422" spans="1:7">
      <c r="A6422" s="100">
        <v>6421</v>
      </c>
      <c r="B6422" s="101" t="s">
        <v>10715</v>
      </c>
      <c r="C6422" s="101" t="s">
        <v>10716</v>
      </c>
      <c r="D6422" s="101" t="s">
        <v>122</v>
      </c>
      <c r="E6422" s="101" t="s">
        <v>597</v>
      </c>
      <c r="F6422" s="101" t="s">
        <v>119</v>
      </c>
      <c r="G6422" s="101" t="s">
        <v>10956</v>
      </c>
    </row>
    <row r="6423" spans="1:7">
      <c r="A6423" s="100">
        <v>6422</v>
      </c>
      <c r="B6423" s="101" t="s">
        <v>13897</v>
      </c>
      <c r="C6423" s="101" t="s">
        <v>13898</v>
      </c>
      <c r="D6423" s="101" t="s">
        <v>117</v>
      </c>
      <c r="E6423" s="101" t="s">
        <v>1341</v>
      </c>
      <c r="F6423" s="101" t="s">
        <v>119</v>
      </c>
      <c r="G6423" s="101" t="s">
        <v>10956</v>
      </c>
    </row>
    <row r="6424" spans="1:7">
      <c r="A6424" s="100">
        <v>6423</v>
      </c>
      <c r="B6424" s="101" t="s">
        <v>5574</v>
      </c>
      <c r="C6424" s="101" t="s">
        <v>5575</v>
      </c>
      <c r="D6424" s="101" t="s">
        <v>151</v>
      </c>
      <c r="E6424" s="101" t="s">
        <v>456</v>
      </c>
      <c r="F6424" s="101" t="s">
        <v>119</v>
      </c>
      <c r="G6424" s="101" t="s">
        <v>5848</v>
      </c>
    </row>
    <row r="6425" spans="1:7">
      <c r="A6425" s="100">
        <v>6424</v>
      </c>
      <c r="B6425" s="101" t="s">
        <v>10717</v>
      </c>
      <c r="C6425" s="101" t="s">
        <v>10718</v>
      </c>
      <c r="D6425" s="101" t="s">
        <v>126</v>
      </c>
      <c r="E6425" s="101" t="s">
        <v>159</v>
      </c>
      <c r="F6425" s="101" t="s">
        <v>119</v>
      </c>
      <c r="G6425" s="101" t="s">
        <v>10956</v>
      </c>
    </row>
    <row r="6426" spans="1:7">
      <c r="A6426" s="100">
        <v>6425</v>
      </c>
      <c r="B6426" s="101" t="s">
        <v>10719</v>
      </c>
      <c r="C6426" s="101" t="s">
        <v>10720</v>
      </c>
      <c r="D6426" s="101" t="s">
        <v>117</v>
      </c>
      <c r="E6426" s="101" t="s">
        <v>1277</v>
      </c>
      <c r="F6426" s="101" t="s">
        <v>119</v>
      </c>
      <c r="G6426" s="101" t="s">
        <v>10956</v>
      </c>
    </row>
    <row r="6427" spans="1:7">
      <c r="A6427" s="100">
        <v>6426</v>
      </c>
      <c r="B6427" s="101" t="s">
        <v>10721</v>
      </c>
      <c r="C6427" s="101" t="s">
        <v>10722</v>
      </c>
      <c r="D6427" s="101" t="s">
        <v>139</v>
      </c>
      <c r="E6427" s="101" t="s">
        <v>266</v>
      </c>
      <c r="F6427" s="101" t="s">
        <v>119</v>
      </c>
      <c r="G6427" s="101" t="s">
        <v>10956</v>
      </c>
    </row>
    <row r="6428" spans="1:7">
      <c r="A6428" s="100">
        <v>6427</v>
      </c>
      <c r="B6428" s="101" t="s">
        <v>10723</v>
      </c>
      <c r="C6428" s="101" t="s">
        <v>10724</v>
      </c>
      <c r="D6428" s="101" t="s">
        <v>139</v>
      </c>
      <c r="E6428" s="101" t="s">
        <v>266</v>
      </c>
      <c r="F6428" s="101" t="s">
        <v>119</v>
      </c>
      <c r="G6428" s="101" t="s">
        <v>10956</v>
      </c>
    </row>
    <row r="6429" spans="1:7">
      <c r="A6429" s="100">
        <v>6428</v>
      </c>
      <c r="B6429" s="101" t="s">
        <v>10725</v>
      </c>
      <c r="C6429" s="101" t="s">
        <v>10726</v>
      </c>
      <c r="D6429" s="101" t="s">
        <v>139</v>
      </c>
      <c r="E6429" s="101" t="s">
        <v>140</v>
      </c>
      <c r="F6429" s="101" t="s">
        <v>119</v>
      </c>
      <c r="G6429" s="101" t="s">
        <v>10956</v>
      </c>
    </row>
    <row r="6430" spans="1:7">
      <c r="A6430" s="100">
        <v>6429</v>
      </c>
      <c r="B6430" s="101" t="s">
        <v>10727</v>
      </c>
      <c r="C6430" s="101" t="s">
        <v>10728</v>
      </c>
      <c r="D6430" s="101" t="s">
        <v>117</v>
      </c>
      <c r="E6430" s="101" t="s">
        <v>205</v>
      </c>
      <c r="F6430" s="101" t="s">
        <v>119</v>
      </c>
      <c r="G6430" s="101" t="s">
        <v>10956</v>
      </c>
    </row>
    <row r="6431" spans="1:7">
      <c r="A6431" s="100">
        <v>6430</v>
      </c>
      <c r="B6431" s="101" t="s">
        <v>10729</v>
      </c>
      <c r="C6431" s="101" t="s">
        <v>10730</v>
      </c>
      <c r="D6431" s="101" t="s">
        <v>165</v>
      </c>
      <c r="E6431" s="101" t="s">
        <v>285</v>
      </c>
      <c r="F6431" s="101" t="s">
        <v>119</v>
      </c>
      <c r="G6431" s="101" t="s">
        <v>10956</v>
      </c>
    </row>
    <row r="6432" spans="1:7">
      <c r="A6432" s="100">
        <v>6431</v>
      </c>
      <c r="B6432" s="101" t="s">
        <v>10731</v>
      </c>
      <c r="C6432" s="101" t="s">
        <v>10732</v>
      </c>
      <c r="D6432" s="101" t="s">
        <v>165</v>
      </c>
      <c r="E6432" s="101" t="s">
        <v>285</v>
      </c>
      <c r="F6432" s="101" t="s">
        <v>119</v>
      </c>
      <c r="G6432" s="101" t="s">
        <v>10956</v>
      </c>
    </row>
    <row r="6433" spans="1:7">
      <c r="A6433" s="100">
        <v>6432</v>
      </c>
      <c r="B6433" s="101" t="s">
        <v>5576</v>
      </c>
      <c r="C6433" s="101" t="s">
        <v>5577</v>
      </c>
      <c r="D6433" s="101" t="s">
        <v>165</v>
      </c>
      <c r="E6433" s="101" t="s">
        <v>909</v>
      </c>
      <c r="F6433" s="101" t="s">
        <v>136</v>
      </c>
      <c r="G6433" s="101" t="s">
        <v>5848</v>
      </c>
    </row>
    <row r="6434" spans="1:7">
      <c r="A6434" s="100">
        <v>6433</v>
      </c>
      <c r="B6434" s="101" t="s">
        <v>10733</v>
      </c>
      <c r="C6434" s="101" t="s">
        <v>10734</v>
      </c>
      <c r="D6434" s="101" t="s">
        <v>117</v>
      </c>
      <c r="E6434" s="101" t="s">
        <v>367</v>
      </c>
      <c r="F6434" s="101" t="s">
        <v>119</v>
      </c>
      <c r="G6434" s="101" t="s">
        <v>10956</v>
      </c>
    </row>
    <row r="6435" spans="1:7">
      <c r="A6435" s="100">
        <v>6434</v>
      </c>
      <c r="B6435" s="101" t="s">
        <v>10735</v>
      </c>
      <c r="C6435" s="101" t="s">
        <v>10736</v>
      </c>
      <c r="D6435" s="101" t="s">
        <v>139</v>
      </c>
      <c r="E6435" s="101" t="s">
        <v>1020</v>
      </c>
      <c r="F6435" s="101" t="s">
        <v>119</v>
      </c>
      <c r="G6435" s="101" t="s">
        <v>10956</v>
      </c>
    </row>
    <row r="6436" spans="1:7">
      <c r="A6436" s="100">
        <v>6435</v>
      </c>
      <c r="B6436" s="101" t="s">
        <v>10737</v>
      </c>
      <c r="C6436" s="101" t="s">
        <v>10738</v>
      </c>
      <c r="D6436" s="101" t="s">
        <v>165</v>
      </c>
      <c r="E6436" s="101" t="s">
        <v>1285</v>
      </c>
      <c r="F6436" s="101" t="s">
        <v>119</v>
      </c>
      <c r="G6436" s="101" t="s">
        <v>10956</v>
      </c>
    </row>
    <row r="6437" spans="1:7">
      <c r="A6437" s="100">
        <v>6436</v>
      </c>
      <c r="B6437" s="101" t="s">
        <v>10739</v>
      </c>
      <c r="C6437" s="101" t="s">
        <v>10740</v>
      </c>
      <c r="D6437" s="101" t="s">
        <v>126</v>
      </c>
      <c r="E6437" s="101" t="s">
        <v>305</v>
      </c>
      <c r="F6437" s="101" t="s">
        <v>119</v>
      </c>
      <c r="G6437" s="101" t="s">
        <v>10956</v>
      </c>
    </row>
    <row r="6438" spans="1:7">
      <c r="A6438" s="100">
        <v>6437</v>
      </c>
      <c r="B6438" s="101" t="s">
        <v>10741</v>
      </c>
      <c r="C6438" s="101" t="s">
        <v>10742</v>
      </c>
      <c r="D6438" s="101" t="s">
        <v>117</v>
      </c>
      <c r="E6438" s="101" t="s">
        <v>499</v>
      </c>
      <c r="F6438" s="101" t="s">
        <v>119</v>
      </c>
      <c r="G6438" s="101" t="s">
        <v>10956</v>
      </c>
    </row>
    <row r="6439" spans="1:7">
      <c r="A6439" s="100">
        <v>6438</v>
      </c>
      <c r="B6439" s="101" t="s">
        <v>10743</v>
      </c>
      <c r="C6439" s="101" t="s">
        <v>10744</v>
      </c>
      <c r="D6439" s="101" t="s">
        <v>126</v>
      </c>
      <c r="E6439" s="101" t="s">
        <v>197</v>
      </c>
      <c r="F6439" s="101" t="s">
        <v>119</v>
      </c>
      <c r="G6439" s="101" t="s">
        <v>10956</v>
      </c>
    </row>
    <row r="6440" spans="1:7">
      <c r="A6440" s="100">
        <v>6439</v>
      </c>
      <c r="B6440" s="101" t="s">
        <v>5578</v>
      </c>
      <c r="C6440" s="101" t="s">
        <v>5579</v>
      </c>
      <c r="D6440" s="101" t="s">
        <v>117</v>
      </c>
      <c r="E6440" s="101" t="s">
        <v>214</v>
      </c>
      <c r="F6440" s="101" t="s">
        <v>119</v>
      </c>
      <c r="G6440" s="101" t="s">
        <v>5848</v>
      </c>
    </row>
    <row r="6441" spans="1:7">
      <c r="A6441" s="100">
        <v>6440</v>
      </c>
      <c r="B6441" s="101" t="s">
        <v>5580</v>
      </c>
      <c r="C6441" s="101" t="s">
        <v>5581</v>
      </c>
      <c r="D6441" s="101" t="s">
        <v>126</v>
      </c>
      <c r="E6441" s="101" t="s">
        <v>701</v>
      </c>
      <c r="F6441" s="101" t="s">
        <v>119</v>
      </c>
      <c r="G6441" s="101" t="s">
        <v>5848</v>
      </c>
    </row>
    <row r="6442" spans="1:7">
      <c r="A6442" s="100">
        <v>6441</v>
      </c>
      <c r="B6442" s="101" t="s">
        <v>10745</v>
      </c>
      <c r="C6442" s="101" t="s">
        <v>10746</v>
      </c>
      <c r="D6442" s="101" t="s">
        <v>117</v>
      </c>
      <c r="E6442" s="101" t="s">
        <v>1277</v>
      </c>
      <c r="F6442" s="101" t="s">
        <v>119</v>
      </c>
      <c r="G6442" s="101" t="s">
        <v>10956</v>
      </c>
    </row>
    <row r="6443" spans="1:7">
      <c r="A6443" s="100">
        <v>6442</v>
      </c>
      <c r="B6443" s="101" t="s">
        <v>11800</v>
      </c>
      <c r="C6443" s="101" t="s">
        <v>11801</v>
      </c>
      <c r="D6443" s="101" t="s">
        <v>126</v>
      </c>
      <c r="E6443" s="101" t="s">
        <v>197</v>
      </c>
      <c r="F6443" s="101" t="s">
        <v>119</v>
      </c>
      <c r="G6443" s="101" t="s">
        <v>11834</v>
      </c>
    </row>
    <row r="6444" spans="1:7">
      <c r="A6444" s="100">
        <v>6443</v>
      </c>
      <c r="B6444" s="101" t="s">
        <v>5582</v>
      </c>
      <c r="C6444" s="101" t="s">
        <v>5583</v>
      </c>
      <c r="D6444" s="101" t="s">
        <v>139</v>
      </c>
      <c r="E6444" s="101" t="s">
        <v>227</v>
      </c>
      <c r="F6444" s="101" t="s">
        <v>119</v>
      </c>
      <c r="G6444" s="101" t="s">
        <v>5848</v>
      </c>
    </row>
    <row r="6445" spans="1:7">
      <c r="A6445" s="100">
        <v>6444</v>
      </c>
      <c r="B6445" s="101" t="s">
        <v>5584</v>
      </c>
      <c r="C6445" s="101" t="s">
        <v>5585</v>
      </c>
      <c r="D6445" s="101" t="s">
        <v>139</v>
      </c>
      <c r="E6445" s="101" t="s">
        <v>227</v>
      </c>
      <c r="F6445" s="101" t="s">
        <v>119</v>
      </c>
      <c r="G6445" s="101" t="s">
        <v>5848</v>
      </c>
    </row>
    <row r="6446" spans="1:7">
      <c r="A6446" s="100">
        <v>6445</v>
      </c>
      <c r="B6446" s="101" t="s">
        <v>5586</v>
      </c>
      <c r="C6446" s="101" t="s">
        <v>13899</v>
      </c>
      <c r="D6446" s="101" t="s">
        <v>139</v>
      </c>
      <c r="E6446" s="101" t="s">
        <v>185</v>
      </c>
      <c r="F6446" s="101" t="s">
        <v>119</v>
      </c>
      <c r="G6446" s="101" t="s">
        <v>5848</v>
      </c>
    </row>
    <row r="6447" spans="1:7">
      <c r="A6447" s="100">
        <v>6446</v>
      </c>
      <c r="B6447" s="101" t="s">
        <v>10747</v>
      </c>
      <c r="C6447" s="101" t="s">
        <v>10748</v>
      </c>
      <c r="D6447" s="101" t="s">
        <v>117</v>
      </c>
      <c r="E6447" s="101" t="s">
        <v>1277</v>
      </c>
      <c r="F6447" s="101" t="s">
        <v>119</v>
      </c>
      <c r="G6447" s="101" t="s">
        <v>10956</v>
      </c>
    </row>
    <row r="6448" spans="1:7">
      <c r="A6448" s="100">
        <v>6447</v>
      </c>
      <c r="B6448" s="101" t="s">
        <v>11802</v>
      </c>
      <c r="C6448" s="101" t="s">
        <v>11803</v>
      </c>
      <c r="D6448" s="101" t="s">
        <v>122</v>
      </c>
      <c r="E6448" s="101" t="s">
        <v>135</v>
      </c>
      <c r="F6448" s="101" t="s">
        <v>119</v>
      </c>
      <c r="G6448" s="101" t="s">
        <v>11834</v>
      </c>
    </row>
    <row r="6449" spans="1:7">
      <c r="A6449" s="100">
        <v>6448</v>
      </c>
      <c r="B6449" s="101" t="s">
        <v>13900</v>
      </c>
      <c r="C6449" s="101" t="s">
        <v>13901</v>
      </c>
      <c r="D6449" s="101" t="s">
        <v>139</v>
      </c>
      <c r="E6449" s="101" t="s">
        <v>227</v>
      </c>
      <c r="F6449" s="101" t="s">
        <v>119</v>
      </c>
      <c r="G6449" s="101" t="s">
        <v>10956</v>
      </c>
    </row>
    <row r="6450" spans="1:7">
      <c r="A6450" s="100">
        <v>6449</v>
      </c>
      <c r="B6450" s="101" t="s">
        <v>5587</v>
      </c>
      <c r="C6450" s="101" t="s">
        <v>5588</v>
      </c>
      <c r="D6450" s="101" t="s">
        <v>139</v>
      </c>
      <c r="E6450" s="101" t="s">
        <v>227</v>
      </c>
      <c r="F6450" s="101" t="s">
        <v>119</v>
      </c>
      <c r="G6450" s="101" t="s">
        <v>5848</v>
      </c>
    </row>
    <row r="6451" spans="1:7">
      <c r="A6451" s="100">
        <v>6450</v>
      </c>
      <c r="B6451" s="101" t="s">
        <v>5589</v>
      </c>
      <c r="C6451" s="101" t="s">
        <v>13902</v>
      </c>
      <c r="D6451" s="101" t="s">
        <v>139</v>
      </c>
      <c r="E6451" s="101" t="s">
        <v>185</v>
      </c>
      <c r="F6451" s="101" t="s">
        <v>119</v>
      </c>
      <c r="G6451" s="101" t="s">
        <v>5848</v>
      </c>
    </row>
    <row r="6452" spans="1:7">
      <c r="A6452" s="100">
        <v>6451</v>
      </c>
      <c r="B6452" s="101" t="s">
        <v>5590</v>
      </c>
      <c r="C6452" s="101" t="s">
        <v>13903</v>
      </c>
      <c r="D6452" s="101" t="s">
        <v>139</v>
      </c>
      <c r="E6452" s="101" t="s">
        <v>185</v>
      </c>
      <c r="F6452" s="101" t="s">
        <v>119</v>
      </c>
      <c r="G6452" s="101" t="s">
        <v>5848</v>
      </c>
    </row>
    <row r="6453" spans="1:7">
      <c r="A6453" s="100">
        <v>6452</v>
      </c>
      <c r="B6453" s="101" t="s">
        <v>10749</v>
      </c>
      <c r="C6453" s="101" t="s">
        <v>10750</v>
      </c>
      <c r="D6453" s="101" t="s">
        <v>126</v>
      </c>
      <c r="E6453" s="101" t="s">
        <v>1083</v>
      </c>
      <c r="F6453" s="101" t="s">
        <v>136</v>
      </c>
      <c r="G6453" s="101" t="s">
        <v>10956</v>
      </c>
    </row>
    <row r="6454" spans="1:7">
      <c r="A6454" s="100">
        <v>6453</v>
      </c>
      <c r="B6454" s="101" t="s">
        <v>5591</v>
      </c>
      <c r="C6454" s="101" t="s">
        <v>5592</v>
      </c>
      <c r="D6454" s="101" t="s">
        <v>139</v>
      </c>
      <c r="E6454" s="101" t="s">
        <v>1290</v>
      </c>
      <c r="F6454" s="101" t="s">
        <v>119</v>
      </c>
      <c r="G6454" s="101" t="s">
        <v>5848</v>
      </c>
    </row>
    <row r="6455" spans="1:7">
      <c r="A6455" s="100">
        <v>6454</v>
      </c>
      <c r="B6455" s="101" t="s">
        <v>10751</v>
      </c>
      <c r="C6455" s="101" t="s">
        <v>10752</v>
      </c>
      <c r="D6455" s="101" t="s">
        <v>117</v>
      </c>
      <c r="E6455" s="101" t="s">
        <v>5888</v>
      </c>
      <c r="F6455" s="101" t="s">
        <v>119</v>
      </c>
      <c r="G6455" s="101" t="s">
        <v>10956</v>
      </c>
    </row>
    <row r="6456" spans="1:7">
      <c r="A6456" s="100">
        <v>6455</v>
      </c>
      <c r="B6456" s="101" t="s">
        <v>13904</v>
      </c>
      <c r="C6456" s="101" t="s">
        <v>13905</v>
      </c>
      <c r="D6456" s="101" t="s">
        <v>165</v>
      </c>
      <c r="E6456" s="101" t="s">
        <v>166</v>
      </c>
      <c r="F6456" s="101" t="s">
        <v>119</v>
      </c>
      <c r="G6456" s="101" t="s">
        <v>10956</v>
      </c>
    </row>
    <row r="6457" spans="1:7">
      <c r="A6457" s="100">
        <v>6456</v>
      </c>
      <c r="B6457" s="101" t="s">
        <v>5593</v>
      </c>
      <c r="C6457" s="101" t="s">
        <v>5594</v>
      </c>
      <c r="D6457" s="101" t="s">
        <v>139</v>
      </c>
      <c r="E6457" s="101" t="s">
        <v>227</v>
      </c>
      <c r="F6457" s="101" t="s">
        <v>119</v>
      </c>
      <c r="G6457" s="101" t="s">
        <v>5848</v>
      </c>
    </row>
    <row r="6458" spans="1:7">
      <c r="A6458" s="100">
        <v>6457</v>
      </c>
      <c r="B6458" s="101" t="s">
        <v>13906</v>
      </c>
      <c r="C6458" s="101" t="s">
        <v>13907</v>
      </c>
      <c r="D6458" s="101" t="s">
        <v>139</v>
      </c>
      <c r="E6458" s="101" t="s">
        <v>227</v>
      </c>
      <c r="F6458" s="101" t="s">
        <v>119</v>
      </c>
      <c r="G6458" s="101" t="s">
        <v>10956</v>
      </c>
    </row>
    <row r="6459" spans="1:7">
      <c r="A6459" s="100">
        <v>6458</v>
      </c>
      <c r="B6459" s="101" t="s">
        <v>13908</v>
      </c>
      <c r="C6459" s="101" t="s">
        <v>13909</v>
      </c>
      <c r="D6459" s="101" t="s">
        <v>139</v>
      </c>
      <c r="E6459" s="101" t="s">
        <v>227</v>
      </c>
      <c r="F6459" s="101" t="s">
        <v>119</v>
      </c>
      <c r="G6459" s="101" t="s">
        <v>10956</v>
      </c>
    </row>
    <row r="6460" spans="1:7">
      <c r="A6460" s="100">
        <v>6459</v>
      </c>
      <c r="B6460" s="101" t="s">
        <v>13910</v>
      </c>
      <c r="C6460" s="101" t="s">
        <v>13911</v>
      </c>
      <c r="D6460" s="101" t="s">
        <v>139</v>
      </c>
      <c r="E6460" s="101" t="s">
        <v>227</v>
      </c>
      <c r="F6460" s="101" t="s">
        <v>119</v>
      </c>
      <c r="G6460" s="101" t="s">
        <v>10956</v>
      </c>
    </row>
    <row r="6461" spans="1:7">
      <c r="A6461" s="100">
        <v>6460</v>
      </c>
      <c r="B6461" s="101" t="s">
        <v>5595</v>
      </c>
      <c r="C6461" s="101" t="s">
        <v>5596</v>
      </c>
      <c r="D6461" s="101" t="s">
        <v>139</v>
      </c>
      <c r="E6461" s="101" t="s">
        <v>227</v>
      </c>
      <c r="F6461" s="101" t="s">
        <v>119</v>
      </c>
      <c r="G6461" s="101" t="s">
        <v>5848</v>
      </c>
    </row>
    <row r="6462" spans="1:7">
      <c r="A6462" s="100">
        <v>6461</v>
      </c>
      <c r="B6462" s="101" t="s">
        <v>5597</v>
      </c>
      <c r="C6462" s="101" t="s">
        <v>5598</v>
      </c>
      <c r="D6462" s="101" t="s">
        <v>139</v>
      </c>
      <c r="E6462" s="101" t="s">
        <v>227</v>
      </c>
      <c r="F6462" s="101" t="s">
        <v>119</v>
      </c>
      <c r="G6462" s="101" t="s">
        <v>5848</v>
      </c>
    </row>
    <row r="6463" spans="1:7">
      <c r="A6463" s="100">
        <v>6462</v>
      </c>
      <c r="B6463" s="101" t="s">
        <v>5599</v>
      </c>
      <c r="C6463" s="101" t="s">
        <v>13912</v>
      </c>
      <c r="D6463" s="101" t="s">
        <v>234</v>
      </c>
      <c r="E6463" s="101" t="s">
        <v>235</v>
      </c>
      <c r="F6463" s="101" t="s">
        <v>119</v>
      </c>
      <c r="G6463" s="101" t="s">
        <v>5848</v>
      </c>
    </row>
    <row r="6464" spans="1:7">
      <c r="A6464" s="100">
        <v>6463</v>
      </c>
      <c r="B6464" s="101" t="s">
        <v>5600</v>
      </c>
      <c r="C6464" s="101" t="s">
        <v>13913</v>
      </c>
      <c r="D6464" s="101" t="s">
        <v>126</v>
      </c>
      <c r="E6464" s="101" t="s">
        <v>159</v>
      </c>
      <c r="F6464" s="101" t="s">
        <v>119</v>
      </c>
      <c r="G6464" s="101" t="s">
        <v>5848</v>
      </c>
    </row>
    <row r="6465" spans="1:7">
      <c r="A6465" s="100">
        <v>6464</v>
      </c>
      <c r="B6465" s="101" t="s">
        <v>5601</v>
      </c>
      <c r="C6465" s="101" t="s">
        <v>13914</v>
      </c>
      <c r="D6465" s="101" t="s">
        <v>139</v>
      </c>
      <c r="E6465" s="101" t="s">
        <v>185</v>
      </c>
      <c r="F6465" s="101" t="s">
        <v>119</v>
      </c>
      <c r="G6465" s="101" t="s">
        <v>5848</v>
      </c>
    </row>
    <row r="6466" spans="1:7">
      <c r="A6466" s="100">
        <v>6465</v>
      </c>
      <c r="B6466" s="101" t="s">
        <v>10753</v>
      </c>
      <c r="C6466" s="101" t="s">
        <v>10754</v>
      </c>
      <c r="D6466" s="101" t="s">
        <v>126</v>
      </c>
      <c r="E6466" s="101" t="s">
        <v>516</v>
      </c>
      <c r="F6466" s="101" t="s">
        <v>119</v>
      </c>
      <c r="G6466" s="101" t="s">
        <v>10956</v>
      </c>
    </row>
    <row r="6467" spans="1:7">
      <c r="A6467" s="100">
        <v>6466</v>
      </c>
      <c r="B6467" s="101" t="s">
        <v>10755</v>
      </c>
      <c r="C6467" s="101" t="s">
        <v>10756</v>
      </c>
      <c r="D6467" s="101" t="s">
        <v>165</v>
      </c>
      <c r="E6467" s="101" t="s">
        <v>417</v>
      </c>
      <c r="F6467" s="101" t="s">
        <v>119</v>
      </c>
      <c r="G6467" s="101" t="s">
        <v>10956</v>
      </c>
    </row>
    <row r="6468" spans="1:7">
      <c r="A6468" s="100">
        <v>6467</v>
      </c>
      <c r="B6468" s="101" t="s">
        <v>5602</v>
      </c>
      <c r="C6468" s="101" t="s">
        <v>5603</v>
      </c>
      <c r="D6468" s="101" t="s">
        <v>139</v>
      </c>
      <c r="E6468" s="101" t="s">
        <v>227</v>
      </c>
      <c r="F6468" s="101" t="s">
        <v>119</v>
      </c>
      <c r="G6468" s="101" t="s">
        <v>5848</v>
      </c>
    </row>
    <row r="6469" spans="1:7">
      <c r="A6469" s="100">
        <v>6468</v>
      </c>
      <c r="B6469" s="101" t="s">
        <v>5604</v>
      </c>
      <c r="C6469" s="101" t="s">
        <v>5605</v>
      </c>
      <c r="D6469" s="101" t="s">
        <v>139</v>
      </c>
      <c r="E6469" s="101" t="s">
        <v>227</v>
      </c>
      <c r="F6469" s="101" t="s">
        <v>119</v>
      </c>
      <c r="G6469" s="101" t="s">
        <v>5848</v>
      </c>
    </row>
    <row r="6470" spans="1:7">
      <c r="A6470" s="100">
        <v>6469</v>
      </c>
      <c r="B6470" s="101" t="s">
        <v>5606</v>
      </c>
      <c r="C6470" s="101" t="s">
        <v>5607</v>
      </c>
      <c r="D6470" s="101" t="s">
        <v>139</v>
      </c>
      <c r="E6470" s="101" t="s">
        <v>227</v>
      </c>
      <c r="F6470" s="101" t="s">
        <v>119</v>
      </c>
      <c r="G6470" s="101" t="s">
        <v>5848</v>
      </c>
    </row>
    <row r="6471" spans="1:7">
      <c r="A6471" s="100">
        <v>6470</v>
      </c>
      <c r="B6471" s="101" t="s">
        <v>5608</v>
      </c>
      <c r="C6471" s="101" t="s">
        <v>5609</v>
      </c>
      <c r="D6471" s="101" t="s">
        <v>139</v>
      </c>
      <c r="E6471" s="101" t="s">
        <v>227</v>
      </c>
      <c r="F6471" s="101" t="s">
        <v>119</v>
      </c>
      <c r="G6471" s="101" t="s">
        <v>5848</v>
      </c>
    </row>
    <row r="6472" spans="1:7">
      <c r="A6472" s="100">
        <v>6471</v>
      </c>
      <c r="B6472" s="101" t="s">
        <v>10757</v>
      </c>
      <c r="C6472" s="101" t="s">
        <v>10758</v>
      </c>
      <c r="D6472" s="101" t="s">
        <v>139</v>
      </c>
      <c r="E6472" s="101" t="s">
        <v>258</v>
      </c>
      <c r="F6472" s="101" t="s">
        <v>119</v>
      </c>
      <c r="G6472" s="101" t="s">
        <v>10956</v>
      </c>
    </row>
    <row r="6473" spans="1:7">
      <c r="A6473" s="100">
        <v>6472</v>
      </c>
      <c r="B6473" s="101" t="s">
        <v>5610</v>
      </c>
      <c r="C6473" s="101" t="s">
        <v>5611</v>
      </c>
      <c r="D6473" s="101" t="s">
        <v>139</v>
      </c>
      <c r="E6473" s="101" t="s">
        <v>227</v>
      </c>
      <c r="F6473" s="101" t="s">
        <v>119</v>
      </c>
      <c r="G6473" s="101" t="s">
        <v>5848</v>
      </c>
    </row>
    <row r="6474" spans="1:7">
      <c r="A6474" s="100">
        <v>6473</v>
      </c>
      <c r="B6474" s="101" t="s">
        <v>5612</v>
      </c>
      <c r="C6474" s="101" t="s">
        <v>5613</v>
      </c>
      <c r="D6474" s="101" t="s">
        <v>117</v>
      </c>
      <c r="E6474" s="101" t="s">
        <v>639</v>
      </c>
      <c r="F6474" s="101" t="s">
        <v>119</v>
      </c>
      <c r="G6474" s="101" t="s">
        <v>5848</v>
      </c>
    </row>
    <row r="6475" spans="1:7">
      <c r="A6475" s="100">
        <v>6474</v>
      </c>
      <c r="B6475" s="101" t="s">
        <v>13915</v>
      </c>
      <c r="C6475" s="101" t="s">
        <v>13916</v>
      </c>
      <c r="D6475" s="101" t="s">
        <v>139</v>
      </c>
      <c r="E6475" s="101" t="s">
        <v>227</v>
      </c>
      <c r="F6475" s="101" t="s">
        <v>119</v>
      </c>
      <c r="G6475" s="101" t="s">
        <v>5848</v>
      </c>
    </row>
    <row r="6476" spans="1:7">
      <c r="A6476" s="100">
        <v>6475</v>
      </c>
      <c r="B6476" s="101" t="s">
        <v>5614</v>
      </c>
      <c r="C6476" s="101" t="s">
        <v>13917</v>
      </c>
      <c r="D6476" s="101" t="s">
        <v>126</v>
      </c>
      <c r="E6476" s="101" t="s">
        <v>813</v>
      </c>
      <c r="F6476" s="101" t="s">
        <v>119</v>
      </c>
      <c r="G6476" s="101" t="s">
        <v>5848</v>
      </c>
    </row>
    <row r="6477" spans="1:7">
      <c r="A6477" s="100">
        <v>6476</v>
      </c>
      <c r="B6477" s="101" t="s">
        <v>10759</v>
      </c>
      <c r="C6477" s="101" t="s">
        <v>10760</v>
      </c>
      <c r="D6477" s="101" t="s">
        <v>139</v>
      </c>
      <c r="E6477" s="101" t="s">
        <v>826</v>
      </c>
      <c r="F6477" s="101" t="s">
        <v>119</v>
      </c>
      <c r="G6477" s="101" t="s">
        <v>10956</v>
      </c>
    </row>
    <row r="6478" spans="1:7">
      <c r="A6478" s="100">
        <v>6477</v>
      </c>
      <c r="B6478" s="101" t="s">
        <v>11804</v>
      </c>
      <c r="C6478" s="101" t="s">
        <v>11805</v>
      </c>
      <c r="D6478" s="101" t="s">
        <v>139</v>
      </c>
      <c r="E6478" s="101" t="s">
        <v>140</v>
      </c>
      <c r="F6478" s="101" t="s">
        <v>119</v>
      </c>
      <c r="G6478" s="101" t="s">
        <v>11834</v>
      </c>
    </row>
    <row r="6479" spans="1:7">
      <c r="A6479" s="100">
        <v>6478</v>
      </c>
      <c r="B6479" s="101" t="s">
        <v>10761</v>
      </c>
      <c r="C6479" s="101" t="s">
        <v>13918</v>
      </c>
      <c r="D6479" s="101" t="s">
        <v>126</v>
      </c>
      <c r="E6479" s="101" t="s">
        <v>245</v>
      </c>
      <c r="F6479" s="101" t="s">
        <v>503</v>
      </c>
      <c r="G6479" s="101" t="s">
        <v>10956</v>
      </c>
    </row>
    <row r="6480" spans="1:7">
      <c r="A6480" s="100">
        <v>6479</v>
      </c>
      <c r="B6480" s="101" t="s">
        <v>5615</v>
      </c>
      <c r="C6480" s="101" t="s">
        <v>5616</v>
      </c>
      <c r="D6480" s="101" t="s">
        <v>126</v>
      </c>
      <c r="E6480" s="101" t="s">
        <v>1350</v>
      </c>
      <c r="F6480" s="101" t="s">
        <v>119</v>
      </c>
      <c r="G6480" s="101" t="s">
        <v>5848</v>
      </c>
    </row>
    <row r="6481" spans="1:7">
      <c r="A6481" s="100">
        <v>6480</v>
      </c>
      <c r="B6481" s="101" t="s">
        <v>5617</v>
      </c>
      <c r="C6481" s="101" t="s">
        <v>5618</v>
      </c>
      <c r="D6481" s="101" t="s">
        <v>139</v>
      </c>
      <c r="E6481" s="101" t="s">
        <v>826</v>
      </c>
      <c r="F6481" s="101" t="s">
        <v>119</v>
      </c>
      <c r="G6481" s="101" t="s">
        <v>5848</v>
      </c>
    </row>
    <row r="6482" spans="1:7">
      <c r="A6482" s="100">
        <v>6481</v>
      </c>
      <c r="B6482" s="101" t="s">
        <v>10762</v>
      </c>
      <c r="C6482" s="101" t="s">
        <v>10763</v>
      </c>
      <c r="D6482" s="101" t="s">
        <v>126</v>
      </c>
      <c r="E6482" s="101" t="s">
        <v>245</v>
      </c>
      <c r="F6482" s="101" t="s">
        <v>119</v>
      </c>
      <c r="G6482" s="101" t="s">
        <v>10956</v>
      </c>
    </row>
    <row r="6483" spans="1:7">
      <c r="A6483" s="100">
        <v>6482</v>
      </c>
      <c r="B6483" s="101" t="s">
        <v>10764</v>
      </c>
      <c r="C6483" s="101" t="s">
        <v>10765</v>
      </c>
      <c r="D6483" s="101" t="s">
        <v>139</v>
      </c>
      <c r="E6483" s="101" t="s">
        <v>1020</v>
      </c>
      <c r="F6483" s="101" t="s">
        <v>119</v>
      </c>
      <c r="G6483" s="101" t="s">
        <v>10956</v>
      </c>
    </row>
    <row r="6484" spans="1:7">
      <c r="A6484" s="100">
        <v>6483</v>
      </c>
      <c r="B6484" s="101" t="s">
        <v>5619</v>
      </c>
      <c r="C6484" s="101" t="s">
        <v>5620</v>
      </c>
      <c r="D6484" s="101" t="s">
        <v>117</v>
      </c>
      <c r="E6484" s="101" t="s">
        <v>118</v>
      </c>
      <c r="F6484" s="101" t="s">
        <v>119</v>
      </c>
      <c r="G6484" s="101" t="s">
        <v>5848</v>
      </c>
    </row>
    <row r="6485" spans="1:7">
      <c r="A6485" s="100">
        <v>6484</v>
      </c>
      <c r="B6485" s="101" t="s">
        <v>10766</v>
      </c>
      <c r="C6485" s="101" t="s">
        <v>10767</v>
      </c>
      <c r="D6485" s="101" t="s">
        <v>151</v>
      </c>
      <c r="E6485" s="101" t="s">
        <v>371</v>
      </c>
      <c r="F6485" s="101" t="s">
        <v>188</v>
      </c>
      <c r="G6485" s="101" t="s">
        <v>10956</v>
      </c>
    </row>
    <row r="6486" spans="1:7">
      <c r="A6486" s="100">
        <v>6485</v>
      </c>
      <c r="B6486" s="101" t="s">
        <v>10768</v>
      </c>
      <c r="C6486" s="101" t="s">
        <v>10769</v>
      </c>
      <c r="D6486" s="101" t="s">
        <v>117</v>
      </c>
      <c r="E6486" s="101" t="s">
        <v>523</v>
      </c>
      <c r="F6486" s="101" t="s">
        <v>119</v>
      </c>
      <c r="G6486" s="101" t="s">
        <v>10956</v>
      </c>
    </row>
    <row r="6487" spans="1:7">
      <c r="A6487" s="100">
        <v>6486</v>
      </c>
      <c r="B6487" s="101" t="s">
        <v>10770</v>
      </c>
      <c r="C6487" s="101" t="s">
        <v>10771</v>
      </c>
      <c r="D6487" s="101" t="s">
        <v>139</v>
      </c>
      <c r="E6487" s="101" t="s">
        <v>258</v>
      </c>
      <c r="F6487" s="101" t="s">
        <v>119</v>
      </c>
      <c r="G6487" s="101" t="s">
        <v>10956</v>
      </c>
    </row>
    <row r="6488" spans="1:7">
      <c r="A6488" s="100">
        <v>6487</v>
      </c>
      <c r="B6488" s="101" t="s">
        <v>5621</v>
      </c>
      <c r="C6488" s="101" t="s">
        <v>5622</v>
      </c>
      <c r="D6488" s="101" t="s">
        <v>151</v>
      </c>
      <c r="E6488" s="101" t="s">
        <v>371</v>
      </c>
      <c r="F6488" s="101" t="s">
        <v>119</v>
      </c>
      <c r="G6488" s="101" t="s">
        <v>5848</v>
      </c>
    </row>
    <row r="6489" spans="1:7">
      <c r="A6489" s="100">
        <v>6488</v>
      </c>
      <c r="B6489" s="101" t="s">
        <v>10772</v>
      </c>
      <c r="C6489" s="101" t="s">
        <v>10773</v>
      </c>
      <c r="D6489" s="101" t="s">
        <v>139</v>
      </c>
      <c r="E6489" s="101" t="s">
        <v>826</v>
      </c>
      <c r="F6489" s="101" t="s">
        <v>119</v>
      </c>
      <c r="G6489" s="101" t="s">
        <v>10956</v>
      </c>
    </row>
    <row r="6490" spans="1:7">
      <c r="A6490" s="100">
        <v>6489</v>
      </c>
      <c r="B6490" s="101" t="s">
        <v>5623</v>
      </c>
      <c r="C6490" s="101" t="s">
        <v>5624</v>
      </c>
      <c r="D6490" s="101" t="s">
        <v>151</v>
      </c>
      <c r="E6490" s="101" t="s">
        <v>224</v>
      </c>
      <c r="F6490" s="101" t="s">
        <v>3399</v>
      </c>
      <c r="G6490" s="101" t="s">
        <v>5848</v>
      </c>
    </row>
    <row r="6491" spans="1:7">
      <c r="A6491" s="100">
        <v>6490</v>
      </c>
      <c r="B6491" s="101" t="s">
        <v>5625</v>
      </c>
      <c r="C6491" s="101" t="s">
        <v>5626</v>
      </c>
      <c r="D6491" s="101" t="s">
        <v>139</v>
      </c>
      <c r="E6491" s="101" t="s">
        <v>316</v>
      </c>
      <c r="F6491" s="101" t="s">
        <v>544</v>
      </c>
      <c r="G6491" s="101" t="s">
        <v>5848</v>
      </c>
    </row>
    <row r="6492" spans="1:7">
      <c r="A6492" s="100">
        <v>6491</v>
      </c>
      <c r="B6492" s="101" t="s">
        <v>10774</v>
      </c>
      <c r="C6492" s="101" t="s">
        <v>10775</v>
      </c>
      <c r="D6492" s="101" t="s">
        <v>117</v>
      </c>
      <c r="E6492" s="101" t="s">
        <v>5888</v>
      </c>
      <c r="F6492" s="101" t="s">
        <v>119</v>
      </c>
      <c r="G6492" s="101" t="s">
        <v>10956</v>
      </c>
    </row>
    <row r="6493" spans="1:7">
      <c r="A6493" s="100">
        <v>6492</v>
      </c>
      <c r="B6493" s="101" t="s">
        <v>10776</v>
      </c>
      <c r="C6493" s="101" t="s">
        <v>10777</v>
      </c>
      <c r="D6493" s="101" t="s">
        <v>139</v>
      </c>
      <c r="E6493" s="101" t="s">
        <v>622</v>
      </c>
      <c r="F6493" s="101" t="s">
        <v>119</v>
      </c>
      <c r="G6493" s="101" t="s">
        <v>10956</v>
      </c>
    </row>
    <row r="6494" spans="1:7">
      <c r="A6494" s="100">
        <v>6493</v>
      </c>
      <c r="B6494" s="101" t="s">
        <v>5627</v>
      </c>
      <c r="C6494" s="101" t="s">
        <v>5628</v>
      </c>
      <c r="D6494" s="101" t="s">
        <v>139</v>
      </c>
      <c r="E6494" s="101" t="s">
        <v>1020</v>
      </c>
      <c r="F6494" s="101" t="s">
        <v>119</v>
      </c>
      <c r="G6494" s="101" t="s">
        <v>5848</v>
      </c>
    </row>
    <row r="6495" spans="1:7">
      <c r="A6495" s="100">
        <v>6494</v>
      </c>
      <c r="B6495" s="101" t="s">
        <v>10778</v>
      </c>
      <c r="C6495" s="101" t="s">
        <v>10779</v>
      </c>
      <c r="D6495" s="101" t="s">
        <v>117</v>
      </c>
      <c r="E6495" s="101" t="s">
        <v>5326</v>
      </c>
      <c r="F6495" s="101" t="s">
        <v>119</v>
      </c>
      <c r="G6495" s="101" t="s">
        <v>10956</v>
      </c>
    </row>
    <row r="6496" spans="1:7">
      <c r="A6496" s="100">
        <v>6495</v>
      </c>
      <c r="B6496" s="101" t="s">
        <v>10780</v>
      </c>
      <c r="C6496" s="101" t="s">
        <v>10781</v>
      </c>
      <c r="D6496" s="101" t="s">
        <v>143</v>
      </c>
      <c r="E6496" s="101" t="s">
        <v>746</v>
      </c>
      <c r="F6496" s="101" t="s">
        <v>119</v>
      </c>
      <c r="G6496" s="101" t="s">
        <v>10956</v>
      </c>
    </row>
    <row r="6497" spans="1:7">
      <c r="A6497" s="100">
        <v>6496</v>
      </c>
      <c r="B6497" s="101" t="s">
        <v>13919</v>
      </c>
      <c r="C6497" s="101" t="s">
        <v>13920</v>
      </c>
      <c r="D6497" s="101" t="s">
        <v>139</v>
      </c>
      <c r="E6497" s="101" t="s">
        <v>227</v>
      </c>
      <c r="F6497" s="101" t="s">
        <v>119</v>
      </c>
      <c r="G6497" s="101" t="s">
        <v>5848</v>
      </c>
    </row>
    <row r="6498" spans="1:7">
      <c r="A6498" s="100">
        <v>6497</v>
      </c>
      <c r="B6498" s="101" t="s">
        <v>10782</v>
      </c>
      <c r="C6498" s="101" t="s">
        <v>10783</v>
      </c>
      <c r="D6498" s="101" t="s">
        <v>139</v>
      </c>
      <c r="E6498" s="101" t="s">
        <v>826</v>
      </c>
      <c r="F6498" s="101" t="s">
        <v>119</v>
      </c>
      <c r="G6498" s="101" t="s">
        <v>10956</v>
      </c>
    </row>
    <row r="6499" spans="1:7">
      <c r="A6499" s="100">
        <v>6498</v>
      </c>
      <c r="B6499" s="101" t="s">
        <v>5629</v>
      </c>
      <c r="C6499" s="101" t="s">
        <v>5630</v>
      </c>
      <c r="D6499" s="101" t="s">
        <v>126</v>
      </c>
      <c r="E6499" s="101" t="s">
        <v>330</v>
      </c>
      <c r="F6499" s="101" t="s">
        <v>119</v>
      </c>
      <c r="G6499" s="101" t="s">
        <v>5848</v>
      </c>
    </row>
    <row r="6500" spans="1:7">
      <c r="A6500" s="100">
        <v>6499</v>
      </c>
      <c r="B6500" s="101" t="s">
        <v>70</v>
      </c>
      <c r="C6500" s="101" t="s">
        <v>5631</v>
      </c>
      <c r="D6500" s="101" t="s">
        <v>165</v>
      </c>
      <c r="E6500" s="101" t="s">
        <v>255</v>
      </c>
      <c r="F6500" s="101" t="s">
        <v>119</v>
      </c>
      <c r="G6500" s="101" t="s">
        <v>5848</v>
      </c>
    </row>
    <row r="6501" spans="1:7">
      <c r="A6501" s="100">
        <v>6500</v>
      </c>
      <c r="B6501" s="101" t="s">
        <v>5632</v>
      </c>
      <c r="C6501" s="101" t="s">
        <v>5633</v>
      </c>
      <c r="D6501" s="101" t="s">
        <v>143</v>
      </c>
      <c r="E6501" s="101" t="s">
        <v>746</v>
      </c>
      <c r="F6501" s="101" t="s">
        <v>119</v>
      </c>
      <c r="G6501" s="101" t="s">
        <v>5848</v>
      </c>
    </row>
    <row r="6502" spans="1:7">
      <c r="A6502" s="100">
        <v>6501</v>
      </c>
      <c r="B6502" s="101" t="s">
        <v>10784</v>
      </c>
      <c r="C6502" s="101" t="s">
        <v>10785</v>
      </c>
      <c r="D6502" s="101" t="s">
        <v>165</v>
      </c>
      <c r="E6502" s="101" t="s">
        <v>285</v>
      </c>
      <c r="F6502" s="101" t="s">
        <v>201</v>
      </c>
      <c r="G6502" s="101" t="s">
        <v>10956</v>
      </c>
    </row>
    <row r="6503" spans="1:7">
      <c r="A6503" s="100">
        <v>6502</v>
      </c>
      <c r="B6503" s="101" t="s">
        <v>13921</v>
      </c>
      <c r="C6503" s="101" t="s">
        <v>13922</v>
      </c>
      <c r="D6503" s="101" t="s">
        <v>139</v>
      </c>
      <c r="E6503" s="101" t="s">
        <v>211</v>
      </c>
      <c r="F6503" s="101" t="s">
        <v>119</v>
      </c>
      <c r="G6503" s="101" t="s">
        <v>5848</v>
      </c>
    </row>
    <row r="6504" spans="1:7">
      <c r="A6504" s="100">
        <v>6503</v>
      </c>
      <c r="B6504" s="101" t="s">
        <v>5634</v>
      </c>
      <c r="C6504" s="101" t="s">
        <v>5635</v>
      </c>
      <c r="D6504" s="101" t="s">
        <v>117</v>
      </c>
      <c r="E6504" s="101" t="s">
        <v>1181</v>
      </c>
      <c r="F6504" s="101" t="s">
        <v>119</v>
      </c>
      <c r="G6504" s="101" t="s">
        <v>5848</v>
      </c>
    </row>
    <row r="6505" spans="1:7">
      <c r="A6505" s="100">
        <v>6504</v>
      </c>
      <c r="B6505" s="101" t="s">
        <v>10786</v>
      </c>
      <c r="C6505" s="101" t="s">
        <v>13923</v>
      </c>
      <c r="D6505" s="101" t="s">
        <v>122</v>
      </c>
      <c r="E6505" s="101" t="s">
        <v>597</v>
      </c>
      <c r="F6505" s="101" t="s">
        <v>119</v>
      </c>
      <c r="G6505" s="101" t="s">
        <v>10956</v>
      </c>
    </row>
    <row r="6506" spans="1:7">
      <c r="A6506" s="100">
        <v>6505</v>
      </c>
      <c r="B6506" s="101" t="s">
        <v>5636</v>
      </c>
      <c r="C6506" s="101" t="s">
        <v>5637</v>
      </c>
      <c r="D6506" s="101" t="s">
        <v>139</v>
      </c>
      <c r="E6506" s="101" t="s">
        <v>140</v>
      </c>
      <c r="F6506" s="101" t="s">
        <v>119</v>
      </c>
      <c r="G6506" s="101" t="s">
        <v>5848</v>
      </c>
    </row>
    <row r="6507" spans="1:7">
      <c r="A6507" s="100">
        <v>6506</v>
      </c>
      <c r="B6507" s="101" t="s">
        <v>5638</v>
      </c>
      <c r="C6507" s="101" t="s">
        <v>5639</v>
      </c>
      <c r="D6507" s="101" t="s">
        <v>139</v>
      </c>
      <c r="E6507" s="101" t="s">
        <v>185</v>
      </c>
      <c r="F6507" s="101" t="s">
        <v>119</v>
      </c>
      <c r="G6507" s="101" t="s">
        <v>5848</v>
      </c>
    </row>
    <row r="6508" spans="1:7">
      <c r="A6508" s="100">
        <v>6507</v>
      </c>
      <c r="B6508" s="101" t="s">
        <v>10787</v>
      </c>
      <c r="C6508" s="101" t="s">
        <v>10788</v>
      </c>
      <c r="D6508" s="101" t="s">
        <v>117</v>
      </c>
      <c r="E6508" s="101" t="s">
        <v>853</v>
      </c>
      <c r="F6508" s="101" t="s">
        <v>119</v>
      </c>
      <c r="G6508" s="101" t="s">
        <v>10956</v>
      </c>
    </row>
    <row r="6509" spans="1:7">
      <c r="A6509" s="100">
        <v>6508</v>
      </c>
      <c r="B6509" s="101" t="s">
        <v>5640</v>
      </c>
      <c r="C6509" s="101" t="s">
        <v>5641</v>
      </c>
      <c r="D6509" s="101" t="s">
        <v>234</v>
      </c>
      <c r="E6509" s="101" t="s">
        <v>235</v>
      </c>
      <c r="F6509" s="101" t="s">
        <v>119</v>
      </c>
      <c r="G6509" s="101" t="s">
        <v>5848</v>
      </c>
    </row>
    <row r="6510" spans="1:7">
      <c r="A6510" s="100">
        <v>6509</v>
      </c>
      <c r="B6510" s="101" t="s">
        <v>5642</v>
      </c>
      <c r="C6510" s="101" t="s">
        <v>5643</v>
      </c>
      <c r="D6510" s="101" t="s">
        <v>126</v>
      </c>
      <c r="E6510" s="101" t="s">
        <v>761</v>
      </c>
      <c r="F6510" s="101" t="s">
        <v>119</v>
      </c>
      <c r="G6510" s="101" t="s">
        <v>5848</v>
      </c>
    </row>
    <row r="6511" spans="1:7">
      <c r="A6511" s="100">
        <v>6510</v>
      </c>
      <c r="B6511" s="101" t="s">
        <v>10789</v>
      </c>
      <c r="C6511" s="101" t="s">
        <v>10790</v>
      </c>
      <c r="D6511" s="101" t="s">
        <v>126</v>
      </c>
      <c r="E6511" s="101" t="s">
        <v>1083</v>
      </c>
      <c r="F6511" s="101" t="s">
        <v>119</v>
      </c>
      <c r="G6511" s="101" t="s">
        <v>10956</v>
      </c>
    </row>
    <row r="6512" spans="1:7">
      <c r="A6512" s="100">
        <v>6511</v>
      </c>
      <c r="B6512" s="101" t="s">
        <v>5644</v>
      </c>
      <c r="C6512" s="101" t="s">
        <v>5645</v>
      </c>
      <c r="D6512" s="101" t="s">
        <v>122</v>
      </c>
      <c r="E6512" s="101" t="s">
        <v>451</v>
      </c>
      <c r="F6512" s="101" t="s">
        <v>119</v>
      </c>
      <c r="G6512" s="101" t="s">
        <v>5848</v>
      </c>
    </row>
    <row r="6513" spans="1:7">
      <c r="A6513" s="100">
        <v>6512</v>
      </c>
      <c r="B6513" s="101" t="s">
        <v>10791</v>
      </c>
      <c r="C6513" s="101" t="s">
        <v>6031</v>
      </c>
      <c r="D6513" s="101" t="s">
        <v>126</v>
      </c>
      <c r="E6513" s="101" t="s">
        <v>481</v>
      </c>
      <c r="F6513" s="101" t="s">
        <v>119</v>
      </c>
      <c r="G6513" s="101" t="s">
        <v>10956</v>
      </c>
    </row>
    <row r="6514" spans="1:7">
      <c r="A6514" s="100">
        <v>6513</v>
      </c>
      <c r="B6514" s="101" t="s">
        <v>11806</v>
      </c>
      <c r="C6514" s="101" t="s">
        <v>11807</v>
      </c>
      <c r="D6514" s="101" t="s">
        <v>117</v>
      </c>
      <c r="E6514" s="101" t="s">
        <v>118</v>
      </c>
      <c r="F6514" s="101" t="s">
        <v>119</v>
      </c>
      <c r="G6514" s="101" t="s">
        <v>11834</v>
      </c>
    </row>
    <row r="6515" spans="1:7">
      <c r="A6515" s="100">
        <v>6514</v>
      </c>
      <c r="B6515" s="101" t="s">
        <v>10792</v>
      </c>
      <c r="C6515" s="101" t="s">
        <v>10793</v>
      </c>
      <c r="D6515" s="101" t="s">
        <v>151</v>
      </c>
      <c r="E6515" s="101" t="s">
        <v>924</v>
      </c>
      <c r="F6515" s="101" t="s">
        <v>119</v>
      </c>
      <c r="G6515" s="101" t="s">
        <v>10956</v>
      </c>
    </row>
    <row r="6516" spans="1:7">
      <c r="A6516" s="100">
        <v>6515</v>
      </c>
      <c r="B6516" s="101" t="s">
        <v>5646</v>
      </c>
      <c r="C6516" s="101" t="s">
        <v>5647</v>
      </c>
      <c r="D6516" s="101" t="s">
        <v>139</v>
      </c>
      <c r="E6516" s="101" t="s">
        <v>610</v>
      </c>
      <c r="F6516" s="101" t="s">
        <v>3122</v>
      </c>
      <c r="G6516" s="101" t="s">
        <v>5848</v>
      </c>
    </row>
    <row r="6517" spans="1:7">
      <c r="A6517" s="100">
        <v>6516</v>
      </c>
      <c r="B6517" s="101" t="s">
        <v>5648</v>
      </c>
      <c r="C6517" s="101" t="s">
        <v>5649</v>
      </c>
      <c r="D6517" s="101" t="s">
        <v>139</v>
      </c>
      <c r="E6517" s="101" t="s">
        <v>592</v>
      </c>
      <c r="F6517" s="101" t="s">
        <v>119</v>
      </c>
      <c r="G6517" s="101" t="s">
        <v>5848</v>
      </c>
    </row>
    <row r="6518" spans="1:7">
      <c r="A6518" s="100">
        <v>6517</v>
      </c>
      <c r="B6518" s="101" t="s">
        <v>10794</v>
      </c>
      <c r="C6518" s="101" t="s">
        <v>10795</v>
      </c>
      <c r="D6518" s="101" t="s">
        <v>139</v>
      </c>
      <c r="E6518" s="101" t="s">
        <v>1020</v>
      </c>
      <c r="F6518" s="101" t="s">
        <v>119</v>
      </c>
      <c r="G6518" s="101" t="s">
        <v>10956</v>
      </c>
    </row>
    <row r="6519" spans="1:7">
      <c r="A6519" s="100">
        <v>6518</v>
      </c>
      <c r="B6519" s="101" t="s">
        <v>10796</v>
      </c>
      <c r="C6519" s="101" t="s">
        <v>10797</v>
      </c>
      <c r="D6519" s="101" t="s">
        <v>126</v>
      </c>
      <c r="E6519" s="101" t="s">
        <v>880</v>
      </c>
      <c r="F6519" s="101" t="s">
        <v>119</v>
      </c>
      <c r="G6519" s="101" t="s">
        <v>10956</v>
      </c>
    </row>
    <row r="6520" spans="1:7">
      <c r="A6520" s="100">
        <v>6519</v>
      </c>
      <c r="B6520" s="101" t="s">
        <v>5650</v>
      </c>
      <c r="C6520" s="101" t="s">
        <v>5651</v>
      </c>
      <c r="D6520" s="101" t="s">
        <v>117</v>
      </c>
      <c r="E6520" s="101" t="s">
        <v>2057</v>
      </c>
      <c r="F6520" s="101" t="s">
        <v>119</v>
      </c>
      <c r="G6520" s="101" t="s">
        <v>5848</v>
      </c>
    </row>
    <row r="6521" spans="1:7">
      <c r="A6521" s="100">
        <v>6520</v>
      </c>
      <c r="B6521" s="101" t="s">
        <v>10798</v>
      </c>
      <c r="C6521" s="101" t="s">
        <v>10799</v>
      </c>
      <c r="D6521" s="101" t="s">
        <v>139</v>
      </c>
      <c r="E6521" s="101" t="s">
        <v>258</v>
      </c>
      <c r="F6521" s="101" t="s">
        <v>119</v>
      </c>
      <c r="G6521" s="101" t="s">
        <v>10956</v>
      </c>
    </row>
    <row r="6522" spans="1:7">
      <c r="A6522" s="100">
        <v>6521</v>
      </c>
      <c r="B6522" s="101" t="s">
        <v>5652</v>
      </c>
      <c r="C6522" s="101" t="s">
        <v>5653</v>
      </c>
      <c r="D6522" s="101" t="s">
        <v>122</v>
      </c>
      <c r="E6522" s="101" t="s">
        <v>377</v>
      </c>
      <c r="F6522" s="101" t="s">
        <v>145</v>
      </c>
      <c r="G6522" s="101" t="s">
        <v>5848</v>
      </c>
    </row>
    <row r="6523" spans="1:7">
      <c r="A6523" s="100">
        <v>6522</v>
      </c>
      <c r="B6523" s="101" t="s">
        <v>13924</v>
      </c>
      <c r="C6523" s="101" t="s">
        <v>13925</v>
      </c>
      <c r="D6523" s="101" t="s">
        <v>139</v>
      </c>
      <c r="E6523" s="101" t="s">
        <v>227</v>
      </c>
      <c r="F6523" s="101" t="s">
        <v>119</v>
      </c>
      <c r="G6523" s="101" t="s">
        <v>5848</v>
      </c>
    </row>
    <row r="6524" spans="1:7">
      <c r="A6524" s="100">
        <v>6523</v>
      </c>
      <c r="B6524" s="101" t="s">
        <v>5654</v>
      </c>
      <c r="C6524" s="101" t="s">
        <v>5655</v>
      </c>
      <c r="D6524" s="101" t="s">
        <v>122</v>
      </c>
      <c r="E6524" s="101" t="s">
        <v>377</v>
      </c>
      <c r="F6524" s="101" t="s">
        <v>119</v>
      </c>
      <c r="G6524" s="101" t="s">
        <v>5848</v>
      </c>
    </row>
    <row r="6525" spans="1:7">
      <c r="A6525" s="100">
        <v>6524</v>
      </c>
      <c r="B6525" s="101" t="s">
        <v>11808</v>
      </c>
      <c r="C6525" s="101" t="s">
        <v>11809</v>
      </c>
      <c r="D6525" s="101" t="s">
        <v>117</v>
      </c>
      <c r="E6525" s="101" t="s">
        <v>448</v>
      </c>
      <c r="F6525" s="101" t="s">
        <v>119</v>
      </c>
      <c r="G6525" s="101" t="s">
        <v>11834</v>
      </c>
    </row>
    <row r="6526" spans="1:7">
      <c r="A6526" s="100">
        <v>6525</v>
      </c>
      <c r="B6526" s="101" t="s">
        <v>5656</v>
      </c>
      <c r="C6526" s="101" t="s">
        <v>5657</v>
      </c>
      <c r="D6526" s="101" t="s">
        <v>234</v>
      </c>
      <c r="E6526" s="101" t="s">
        <v>280</v>
      </c>
      <c r="F6526" s="101" t="s">
        <v>119</v>
      </c>
      <c r="G6526" s="101" t="s">
        <v>5848</v>
      </c>
    </row>
    <row r="6527" spans="1:7">
      <c r="A6527" s="100">
        <v>6526</v>
      </c>
      <c r="B6527" s="101" t="s">
        <v>10800</v>
      </c>
      <c r="C6527" s="101" t="s">
        <v>10801</v>
      </c>
      <c r="D6527" s="101" t="s">
        <v>117</v>
      </c>
      <c r="E6527" s="101" t="s">
        <v>367</v>
      </c>
      <c r="F6527" s="101" t="s">
        <v>119</v>
      </c>
      <c r="G6527" s="101" t="s">
        <v>10956</v>
      </c>
    </row>
    <row r="6528" spans="1:7">
      <c r="A6528" s="100">
        <v>6527</v>
      </c>
      <c r="B6528" s="101" t="s">
        <v>5658</v>
      </c>
      <c r="C6528" s="101" t="s">
        <v>5659</v>
      </c>
      <c r="D6528" s="101" t="s">
        <v>151</v>
      </c>
      <c r="E6528" s="101" t="s">
        <v>2596</v>
      </c>
      <c r="F6528" s="101" t="s">
        <v>119</v>
      </c>
      <c r="G6528" s="101" t="s">
        <v>5848</v>
      </c>
    </row>
    <row r="6529" spans="1:7">
      <c r="A6529" s="100">
        <v>6528</v>
      </c>
      <c r="B6529" s="101" t="s">
        <v>10802</v>
      </c>
      <c r="C6529" s="101" t="s">
        <v>10803</v>
      </c>
      <c r="D6529" s="101" t="s">
        <v>143</v>
      </c>
      <c r="E6529" s="101" t="s">
        <v>144</v>
      </c>
      <c r="F6529" s="101" t="s">
        <v>119</v>
      </c>
      <c r="G6529" s="101" t="s">
        <v>10956</v>
      </c>
    </row>
    <row r="6530" spans="1:7">
      <c r="A6530" s="100">
        <v>6529</v>
      </c>
      <c r="B6530" s="101" t="s">
        <v>5660</v>
      </c>
      <c r="C6530" s="101" t="s">
        <v>5661</v>
      </c>
      <c r="D6530" s="101" t="s">
        <v>122</v>
      </c>
      <c r="E6530" s="101" t="s">
        <v>377</v>
      </c>
      <c r="F6530" s="101" t="s">
        <v>188</v>
      </c>
      <c r="G6530" s="101" t="s">
        <v>5848</v>
      </c>
    </row>
    <row r="6531" spans="1:7">
      <c r="A6531" s="100">
        <v>6530</v>
      </c>
      <c r="B6531" s="101" t="s">
        <v>5662</v>
      </c>
      <c r="C6531" s="101" t="s">
        <v>5663</v>
      </c>
      <c r="D6531" s="101" t="s">
        <v>139</v>
      </c>
      <c r="E6531" s="101" t="s">
        <v>140</v>
      </c>
      <c r="F6531" s="101" t="s">
        <v>119</v>
      </c>
      <c r="G6531" s="101" t="s">
        <v>5848</v>
      </c>
    </row>
    <row r="6532" spans="1:7">
      <c r="A6532" s="100">
        <v>6531</v>
      </c>
      <c r="B6532" s="101" t="s">
        <v>5664</v>
      </c>
      <c r="C6532" s="101" t="s">
        <v>5665</v>
      </c>
      <c r="D6532" s="101" t="s">
        <v>151</v>
      </c>
      <c r="E6532" s="101" t="s">
        <v>3294</v>
      </c>
      <c r="F6532" s="101" t="s">
        <v>119</v>
      </c>
      <c r="G6532" s="101" t="s">
        <v>5848</v>
      </c>
    </row>
    <row r="6533" spans="1:7">
      <c r="A6533" s="100">
        <v>6532</v>
      </c>
      <c r="B6533" s="101" t="s">
        <v>10804</v>
      </c>
      <c r="C6533" s="101" t="s">
        <v>10805</v>
      </c>
      <c r="D6533" s="101" t="s">
        <v>165</v>
      </c>
      <c r="E6533" s="101" t="s">
        <v>1285</v>
      </c>
      <c r="F6533" s="101" t="s">
        <v>119</v>
      </c>
      <c r="G6533" s="101" t="s">
        <v>10956</v>
      </c>
    </row>
    <row r="6534" spans="1:7">
      <c r="A6534" s="100">
        <v>6533</v>
      </c>
      <c r="B6534" s="101" t="s">
        <v>5666</v>
      </c>
      <c r="C6534" s="101" t="s">
        <v>5667</v>
      </c>
      <c r="D6534" s="101" t="s">
        <v>122</v>
      </c>
      <c r="E6534" s="101" t="s">
        <v>135</v>
      </c>
      <c r="F6534" s="101" t="s">
        <v>119</v>
      </c>
      <c r="G6534" s="101" t="s">
        <v>5848</v>
      </c>
    </row>
    <row r="6535" spans="1:7">
      <c r="A6535" s="100">
        <v>6534</v>
      </c>
      <c r="B6535" s="101" t="s">
        <v>5668</v>
      </c>
      <c r="C6535" s="101" t="s">
        <v>5669</v>
      </c>
      <c r="D6535" s="101" t="s">
        <v>139</v>
      </c>
      <c r="E6535" s="101" t="s">
        <v>185</v>
      </c>
      <c r="F6535" s="101" t="s">
        <v>119</v>
      </c>
      <c r="G6535" s="101" t="s">
        <v>5848</v>
      </c>
    </row>
    <row r="6536" spans="1:7">
      <c r="A6536" s="100">
        <v>6535</v>
      </c>
      <c r="B6536" s="101" t="s">
        <v>10806</v>
      </c>
      <c r="C6536" s="101" t="s">
        <v>10807</v>
      </c>
      <c r="D6536" s="101" t="s">
        <v>139</v>
      </c>
      <c r="E6536" s="101" t="s">
        <v>258</v>
      </c>
      <c r="F6536" s="101" t="s">
        <v>119</v>
      </c>
      <c r="G6536" s="101" t="s">
        <v>10956</v>
      </c>
    </row>
    <row r="6537" spans="1:7">
      <c r="A6537" s="100">
        <v>6536</v>
      </c>
      <c r="B6537" s="101" t="s">
        <v>10808</v>
      </c>
      <c r="C6537" s="101" t="s">
        <v>10809</v>
      </c>
      <c r="D6537" s="101" t="s">
        <v>151</v>
      </c>
      <c r="E6537" s="101" t="s">
        <v>1572</v>
      </c>
      <c r="F6537" s="101" t="s">
        <v>881</v>
      </c>
      <c r="G6537" s="101" t="s">
        <v>10956</v>
      </c>
    </row>
    <row r="6538" spans="1:7">
      <c r="A6538" s="100">
        <v>6537</v>
      </c>
      <c r="B6538" s="101" t="s">
        <v>5670</v>
      </c>
      <c r="C6538" s="101" t="s">
        <v>5671</v>
      </c>
      <c r="D6538" s="101" t="s">
        <v>117</v>
      </c>
      <c r="E6538" s="101" t="s">
        <v>639</v>
      </c>
      <c r="F6538" s="101" t="s">
        <v>119</v>
      </c>
      <c r="G6538" s="101" t="s">
        <v>10956</v>
      </c>
    </row>
    <row r="6539" spans="1:7">
      <c r="A6539" s="100">
        <v>6538</v>
      </c>
      <c r="B6539" s="101" t="s">
        <v>10810</v>
      </c>
      <c r="C6539" s="101" t="s">
        <v>10811</v>
      </c>
      <c r="D6539" s="101" t="s">
        <v>126</v>
      </c>
      <c r="E6539" s="101" t="s">
        <v>159</v>
      </c>
      <c r="F6539" s="101" t="s">
        <v>119</v>
      </c>
      <c r="G6539" s="101" t="s">
        <v>10956</v>
      </c>
    </row>
    <row r="6540" spans="1:7">
      <c r="A6540" s="100">
        <v>6539</v>
      </c>
      <c r="B6540" s="101" t="s">
        <v>10812</v>
      </c>
      <c r="C6540" s="101" t="s">
        <v>10813</v>
      </c>
      <c r="D6540" s="101" t="s">
        <v>126</v>
      </c>
      <c r="E6540" s="101" t="s">
        <v>880</v>
      </c>
      <c r="F6540" s="101" t="s">
        <v>119</v>
      </c>
      <c r="G6540" s="101" t="s">
        <v>10956</v>
      </c>
    </row>
    <row r="6541" spans="1:7">
      <c r="A6541" s="100">
        <v>6540</v>
      </c>
      <c r="B6541" s="101" t="s">
        <v>5672</v>
      </c>
      <c r="C6541" s="101" t="s">
        <v>5673</v>
      </c>
      <c r="D6541" s="101" t="s">
        <v>139</v>
      </c>
      <c r="E6541" s="101" t="s">
        <v>227</v>
      </c>
      <c r="F6541" s="101" t="s">
        <v>119</v>
      </c>
      <c r="G6541" s="101" t="s">
        <v>5848</v>
      </c>
    </row>
    <row r="6542" spans="1:7">
      <c r="A6542" s="100">
        <v>6541</v>
      </c>
      <c r="B6542" s="101" t="s">
        <v>10814</v>
      </c>
      <c r="C6542" s="101" t="s">
        <v>10815</v>
      </c>
      <c r="D6542" s="101" t="s">
        <v>143</v>
      </c>
      <c r="E6542" s="101" t="s">
        <v>433</v>
      </c>
      <c r="F6542" s="101" t="s">
        <v>119</v>
      </c>
      <c r="G6542" s="101" t="s">
        <v>10956</v>
      </c>
    </row>
    <row r="6543" spans="1:7">
      <c r="A6543" s="100">
        <v>6542</v>
      </c>
      <c r="B6543" s="101" t="s">
        <v>5674</v>
      </c>
      <c r="C6543" s="101" t="s">
        <v>5675</v>
      </c>
      <c r="D6543" s="101" t="s">
        <v>117</v>
      </c>
      <c r="E6543" s="101" t="s">
        <v>205</v>
      </c>
      <c r="F6543" s="101" t="s">
        <v>2518</v>
      </c>
      <c r="G6543" s="101" t="s">
        <v>5848</v>
      </c>
    </row>
    <row r="6544" spans="1:7">
      <c r="A6544" s="100">
        <v>6543</v>
      </c>
      <c r="B6544" s="101" t="s">
        <v>13926</v>
      </c>
      <c r="C6544" s="101" t="s">
        <v>13927</v>
      </c>
      <c r="D6544" s="101" t="s">
        <v>139</v>
      </c>
      <c r="E6544" s="101" t="s">
        <v>227</v>
      </c>
      <c r="F6544" s="101" t="s">
        <v>119</v>
      </c>
      <c r="G6544" s="101" t="s">
        <v>5848</v>
      </c>
    </row>
    <row r="6545" spans="1:7">
      <c r="A6545" s="100">
        <v>6544</v>
      </c>
      <c r="B6545" s="101" t="s">
        <v>5676</v>
      </c>
      <c r="C6545" s="101" t="s">
        <v>13928</v>
      </c>
      <c r="D6545" s="101" t="s">
        <v>139</v>
      </c>
      <c r="E6545" s="101" t="s">
        <v>185</v>
      </c>
      <c r="F6545" s="101" t="s">
        <v>119</v>
      </c>
      <c r="G6545" s="101" t="s">
        <v>5848</v>
      </c>
    </row>
    <row r="6546" spans="1:7">
      <c r="A6546" s="100">
        <v>6545</v>
      </c>
      <c r="B6546" s="101" t="s">
        <v>5677</v>
      </c>
      <c r="C6546" s="101" t="s">
        <v>5678</v>
      </c>
      <c r="D6546" s="101" t="s">
        <v>139</v>
      </c>
      <c r="E6546" s="101" t="s">
        <v>622</v>
      </c>
      <c r="F6546" s="101" t="s">
        <v>119</v>
      </c>
      <c r="G6546" s="101" t="s">
        <v>5848</v>
      </c>
    </row>
    <row r="6547" spans="1:7">
      <c r="A6547" s="100">
        <v>6546</v>
      </c>
      <c r="B6547" s="101" t="s">
        <v>11810</v>
      </c>
      <c r="C6547" s="101" t="s">
        <v>11811</v>
      </c>
      <c r="D6547" s="101" t="s">
        <v>122</v>
      </c>
      <c r="E6547" s="101" t="s">
        <v>191</v>
      </c>
      <c r="F6547" s="101" t="s">
        <v>119</v>
      </c>
      <c r="G6547" s="101" t="s">
        <v>11834</v>
      </c>
    </row>
    <row r="6548" spans="1:7">
      <c r="A6548" s="100">
        <v>6547</v>
      </c>
      <c r="B6548" s="101" t="s">
        <v>13929</v>
      </c>
      <c r="C6548" s="101" t="s">
        <v>13930</v>
      </c>
      <c r="D6548" s="101" t="s">
        <v>139</v>
      </c>
      <c r="E6548" s="101" t="s">
        <v>622</v>
      </c>
      <c r="F6548" s="101" t="s">
        <v>119</v>
      </c>
      <c r="G6548" s="101" t="s">
        <v>10956</v>
      </c>
    </row>
    <row r="6549" spans="1:7">
      <c r="A6549" s="100">
        <v>6548</v>
      </c>
      <c r="B6549" s="101" t="s">
        <v>10816</v>
      </c>
      <c r="C6549" s="101" t="s">
        <v>10817</v>
      </c>
      <c r="D6549" s="101" t="s">
        <v>126</v>
      </c>
      <c r="E6549" s="101" t="s">
        <v>197</v>
      </c>
      <c r="F6549" s="101" t="s">
        <v>119</v>
      </c>
      <c r="G6549" s="101" t="s">
        <v>10956</v>
      </c>
    </row>
    <row r="6550" spans="1:7">
      <c r="A6550" s="100">
        <v>6549</v>
      </c>
      <c r="B6550" s="101" t="s">
        <v>10818</v>
      </c>
      <c r="C6550" s="101" t="s">
        <v>10819</v>
      </c>
      <c r="D6550" s="101" t="s">
        <v>126</v>
      </c>
      <c r="E6550" s="101" t="s">
        <v>130</v>
      </c>
      <c r="F6550" s="101" t="s">
        <v>119</v>
      </c>
      <c r="G6550" s="101" t="s">
        <v>10956</v>
      </c>
    </row>
    <row r="6551" spans="1:7">
      <c r="A6551" s="100">
        <v>6550</v>
      </c>
      <c r="B6551" s="101" t="s">
        <v>5679</v>
      </c>
      <c r="C6551" s="101" t="s">
        <v>5680</v>
      </c>
      <c r="D6551" s="101" t="s">
        <v>122</v>
      </c>
      <c r="E6551" s="101" t="s">
        <v>597</v>
      </c>
      <c r="F6551" s="101" t="s">
        <v>119</v>
      </c>
      <c r="G6551" s="101" t="s">
        <v>5848</v>
      </c>
    </row>
    <row r="6552" spans="1:7">
      <c r="A6552" s="100">
        <v>6551</v>
      </c>
      <c r="B6552" s="101" t="s">
        <v>5681</v>
      </c>
      <c r="C6552" s="101" t="s">
        <v>5682</v>
      </c>
      <c r="D6552" s="101" t="s">
        <v>122</v>
      </c>
      <c r="E6552" s="101" t="s">
        <v>135</v>
      </c>
      <c r="F6552" s="101" t="s">
        <v>119</v>
      </c>
      <c r="G6552" s="101" t="s">
        <v>5848</v>
      </c>
    </row>
    <row r="6553" spans="1:7">
      <c r="A6553" s="100">
        <v>6552</v>
      </c>
      <c r="B6553" s="101" t="s">
        <v>5683</v>
      </c>
      <c r="C6553" s="101" t="s">
        <v>5684</v>
      </c>
      <c r="D6553" s="101" t="s">
        <v>165</v>
      </c>
      <c r="E6553" s="101" t="s">
        <v>255</v>
      </c>
      <c r="F6553" s="101" t="s">
        <v>119</v>
      </c>
      <c r="G6553" s="101" t="s">
        <v>5848</v>
      </c>
    </row>
    <row r="6554" spans="1:7">
      <c r="A6554" s="100">
        <v>6553</v>
      </c>
      <c r="B6554" s="101" t="s">
        <v>5685</v>
      </c>
      <c r="C6554" s="101" t="s">
        <v>5686</v>
      </c>
      <c r="D6554" s="101" t="s">
        <v>122</v>
      </c>
      <c r="E6554" s="101" t="s">
        <v>191</v>
      </c>
      <c r="F6554" s="101" t="s">
        <v>119</v>
      </c>
      <c r="G6554" s="101" t="s">
        <v>5848</v>
      </c>
    </row>
    <row r="6555" spans="1:7">
      <c r="A6555" s="100">
        <v>6554</v>
      </c>
      <c r="B6555" s="101" t="s">
        <v>5687</v>
      </c>
      <c r="C6555" s="101" t="s">
        <v>5688</v>
      </c>
      <c r="D6555" s="101" t="s">
        <v>143</v>
      </c>
      <c r="E6555" s="101" t="s">
        <v>746</v>
      </c>
      <c r="F6555" s="101" t="s">
        <v>119</v>
      </c>
      <c r="G6555" s="101" t="s">
        <v>5848</v>
      </c>
    </row>
    <row r="6556" spans="1:7">
      <c r="A6556" s="100">
        <v>6555</v>
      </c>
      <c r="B6556" s="101" t="s">
        <v>10820</v>
      </c>
      <c r="C6556" s="101" t="s">
        <v>10821</v>
      </c>
      <c r="D6556" s="101" t="s">
        <v>126</v>
      </c>
      <c r="E6556" s="101" t="s">
        <v>701</v>
      </c>
      <c r="F6556" s="101" t="s">
        <v>119</v>
      </c>
      <c r="G6556" s="101" t="s">
        <v>10956</v>
      </c>
    </row>
    <row r="6557" spans="1:7">
      <c r="A6557" s="100">
        <v>6556</v>
      </c>
      <c r="B6557" s="101" t="s">
        <v>5689</v>
      </c>
      <c r="C6557" s="101" t="s">
        <v>5690</v>
      </c>
      <c r="D6557" s="101" t="s">
        <v>122</v>
      </c>
      <c r="E6557" s="101" t="s">
        <v>451</v>
      </c>
      <c r="F6557" s="101" t="s">
        <v>119</v>
      </c>
      <c r="G6557" s="101" t="s">
        <v>5848</v>
      </c>
    </row>
    <row r="6558" spans="1:7">
      <c r="A6558" s="100">
        <v>6557</v>
      </c>
      <c r="B6558" s="101" t="s">
        <v>10822</v>
      </c>
      <c r="C6558" s="101" t="s">
        <v>10823</v>
      </c>
      <c r="D6558" s="101" t="s">
        <v>151</v>
      </c>
      <c r="E6558" s="101" t="s">
        <v>371</v>
      </c>
      <c r="F6558" s="101" t="s">
        <v>119</v>
      </c>
      <c r="G6558" s="101" t="s">
        <v>10956</v>
      </c>
    </row>
    <row r="6559" spans="1:7">
      <c r="A6559" s="100">
        <v>6558</v>
      </c>
      <c r="B6559" s="101" t="s">
        <v>13931</v>
      </c>
      <c r="C6559" s="101" t="s">
        <v>13932</v>
      </c>
      <c r="D6559" s="101" t="s">
        <v>139</v>
      </c>
      <c r="E6559" s="101" t="s">
        <v>227</v>
      </c>
      <c r="F6559" s="101" t="s">
        <v>119</v>
      </c>
      <c r="G6559" s="101" t="s">
        <v>5848</v>
      </c>
    </row>
    <row r="6560" spans="1:7">
      <c r="A6560" s="100">
        <v>6559</v>
      </c>
      <c r="B6560" s="101" t="s">
        <v>5691</v>
      </c>
      <c r="C6560" s="101" t="s">
        <v>5692</v>
      </c>
      <c r="D6560" s="101" t="s">
        <v>126</v>
      </c>
      <c r="E6560" s="101" t="s">
        <v>1526</v>
      </c>
      <c r="F6560" s="101" t="s">
        <v>119</v>
      </c>
      <c r="G6560" s="101" t="s">
        <v>5848</v>
      </c>
    </row>
    <row r="6561" spans="1:7">
      <c r="A6561" s="100">
        <v>6560</v>
      </c>
      <c r="B6561" s="101" t="s">
        <v>10824</v>
      </c>
      <c r="C6561" s="101" t="s">
        <v>10825</v>
      </c>
      <c r="D6561" s="101" t="s">
        <v>165</v>
      </c>
      <c r="E6561" s="101" t="s">
        <v>1285</v>
      </c>
      <c r="F6561" s="101" t="s">
        <v>119</v>
      </c>
      <c r="G6561" s="101" t="s">
        <v>10956</v>
      </c>
    </row>
    <row r="6562" spans="1:7">
      <c r="A6562" s="100">
        <v>6561</v>
      </c>
      <c r="B6562" s="101" t="s">
        <v>11812</v>
      </c>
      <c r="C6562" s="101" t="s">
        <v>11813</v>
      </c>
      <c r="D6562" s="101" t="s">
        <v>139</v>
      </c>
      <c r="E6562" s="101" t="s">
        <v>227</v>
      </c>
      <c r="F6562" s="101" t="s">
        <v>119</v>
      </c>
      <c r="G6562" s="101" t="s">
        <v>11834</v>
      </c>
    </row>
    <row r="6563" spans="1:7">
      <c r="A6563" s="100">
        <v>6562</v>
      </c>
      <c r="B6563" s="101" t="s">
        <v>5693</v>
      </c>
      <c r="C6563" s="101" t="s">
        <v>5694</v>
      </c>
      <c r="D6563" s="101" t="s">
        <v>126</v>
      </c>
      <c r="E6563" s="101" t="s">
        <v>880</v>
      </c>
      <c r="F6563" s="101" t="s">
        <v>119</v>
      </c>
      <c r="G6563" s="101" t="s">
        <v>5848</v>
      </c>
    </row>
    <row r="6564" spans="1:7">
      <c r="A6564" s="100">
        <v>6563</v>
      </c>
      <c r="B6564" s="101" t="s">
        <v>5695</v>
      </c>
      <c r="C6564" s="101" t="s">
        <v>5696</v>
      </c>
      <c r="D6564" s="101" t="s">
        <v>151</v>
      </c>
      <c r="E6564" s="101" t="s">
        <v>634</v>
      </c>
      <c r="F6564" s="101" t="s">
        <v>119</v>
      </c>
      <c r="G6564" s="101" t="s">
        <v>5848</v>
      </c>
    </row>
    <row r="6565" spans="1:7">
      <c r="A6565" s="100">
        <v>6564</v>
      </c>
      <c r="B6565" s="101" t="s">
        <v>5697</v>
      </c>
      <c r="C6565" s="101" t="s">
        <v>5698</v>
      </c>
      <c r="D6565" s="101" t="s">
        <v>126</v>
      </c>
      <c r="E6565" s="101" t="s">
        <v>739</v>
      </c>
      <c r="F6565" s="101" t="s">
        <v>119</v>
      </c>
      <c r="G6565" s="101" t="s">
        <v>5848</v>
      </c>
    </row>
    <row r="6566" spans="1:7">
      <c r="A6566" s="100">
        <v>6565</v>
      </c>
      <c r="B6566" s="101" t="s">
        <v>5699</v>
      </c>
      <c r="C6566" s="101" t="s">
        <v>5700</v>
      </c>
      <c r="D6566" s="101" t="s">
        <v>139</v>
      </c>
      <c r="E6566" s="101" t="s">
        <v>227</v>
      </c>
      <c r="F6566" s="101" t="s">
        <v>119</v>
      </c>
      <c r="G6566" s="101" t="s">
        <v>5848</v>
      </c>
    </row>
    <row r="6567" spans="1:7">
      <c r="A6567" s="100">
        <v>6566</v>
      </c>
      <c r="B6567" s="101" t="s">
        <v>5701</v>
      </c>
      <c r="C6567" s="101" t="s">
        <v>5702</v>
      </c>
      <c r="D6567" s="101" t="s">
        <v>151</v>
      </c>
      <c r="E6567" s="101" t="s">
        <v>2192</v>
      </c>
      <c r="F6567" s="101" t="s">
        <v>119</v>
      </c>
      <c r="G6567" s="101" t="s">
        <v>5848</v>
      </c>
    </row>
    <row r="6568" spans="1:7">
      <c r="A6568" s="100">
        <v>6567</v>
      </c>
      <c r="B6568" s="101" t="s">
        <v>5703</v>
      </c>
      <c r="C6568" s="101" t="s">
        <v>13933</v>
      </c>
      <c r="D6568" s="101" t="s">
        <v>165</v>
      </c>
      <c r="E6568" s="101" t="s">
        <v>2567</v>
      </c>
      <c r="F6568" s="101" t="s">
        <v>119</v>
      </c>
      <c r="G6568" s="101" t="s">
        <v>5848</v>
      </c>
    </row>
    <row r="6569" spans="1:7">
      <c r="A6569" s="100">
        <v>6568</v>
      </c>
      <c r="B6569" s="101" t="s">
        <v>83</v>
      </c>
      <c r="C6569" s="101" t="s">
        <v>5704</v>
      </c>
      <c r="D6569" s="101" t="s">
        <v>122</v>
      </c>
      <c r="E6569" s="101" t="s">
        <v>363</v>
      </c>
      <c r="F6569" s="101" t="s">
        <v>119</v>
      </c>
      <c r="G6569" s="101" t="s">
        <v>5848</v>
      </c>
    </row>
    <row r="6570" spans="1:7">
      <c r="A6570" s="100">
        <v>6569</v>
      </c>
      <c r="B6570" s="101" t="s">
        <v>5705</v>
      </c>
      <c r="C6570" s="101" t="s">
        <v>5706</v>
      </c>
      <c r="D6570" s="101" t="s">
        <v>126</v>
      </c>
      <c r="E6570" s="101" t="s">
        <v>159</v>
      </c>
      <c r="F6570" s="101" t="s">
        <v>2518</v>
      </c>
      <c r="G6570" s="101" t="s">
        <v>5848</v>
      </c>
    </row>
    <row r="6571" spans="1:7">
      <c r="A6571" s="100">
        <v>6570</v>
      </c>
      <c r="B6571" s="101" t="s">
        <v>10826</v>
      </c>
      <c r="C6571" s="101" t="s">
        <v>10827</v>
      </c>
      <c r="D6571" s="101" t="s">
        <v>126</v>
      </c>
      <c r="E6571" s="101" t="s">
        <v>946</v>
      </c>
      <c r="F6571" s="101" t="s">
        <v>119</v>
      </c>
      <c r="G6571" s="101" t="s">
        <v>10956</v>
      </c>
    </row>
    <row r="6572" spans="1:7">
      <c r="A6572" s="100">
        <v>6571</v>
      </c>
      <c r="B6572" s="101" t="s">
        <v>10828</v>
      </c>
      <c r="C6572" s="101" t="s">
        <v>10829</v>
      </c>
      <c r="D6572" s="101" t="s">
        <v>139</v>
      </c>
      <c r="E6572" s="101" t="s">
        <v>227</v>
      </c>
      <c r="F6572" s="101" t="s">
        <v>119</v>
      </c>
      <c r="G6572" s="101" t="s">
        <v>10956</v>
      </c>
    </row>
    <row r="6573" spans="1:7">
      <c r="A6573" s="100">
        <v>6572</v>
      </c>
      <c r="B6573" s="101" t="s">
        <v>10830</v>
      </c>
      <c r="C6573" s="101" t="s">
        <v>10831</v>
      </c>
      <c r="D6573" s="101" t="s">
        <v>126</v>
      </c>
      <c r="E6573" s="101" t="s">
        <v>1260</v>
      </c>
      <c r="F6573" s="101" t="s">
        <v>119</v>
      </c>
      <c r="G6573" s="101" t="s">
        <v>10956</v>
      </c>
    </row>
    <row r="6574" spans="1:7">
      <c r="A6574" s="100">
        <v>6573</v>
      </c>
      <c r="B6574" s="101" t="s">
        <v>5707</v>
      </c>
      <c r="C6574" s="101" t="s">
        <v>5708</v>
      </c>
      <c r="D6574" s="101" t="s">
        <v>122</v>
      </c>
      <c r="E6574" s="101" t="s">
        <v>347</v>
      </c>
      <c r="F6574" s="101" t="s">
        <v>119</v>
      </c>
      <c r="G6574" s="101" t="s">
        <v>5848</v>
      </c>
    </row>
    <row r="6575" spans="1:7">
      <c r="A6575" s="100">
        <v>6574</v>
      </c>
      <c r="B6575" s="101" t="s">
        <v>5709</v>
      </c>
      <c r="C6575" s="101" t="s">
        <v>5710</v>
      </c>
      <c r="D6575" s="101" t="s">
        <v>139</v>
      </c>
      <c r="E6575" s="101" t="s">
        <v>211</v>
      </c>
      <c r="F6575" s="101" t="s">
        <v>119</v>
      </c>
      <c r="G6575" s="101" t="s">
        <v>5848</v>
      </c>
    </row>
    <row r="6576" spans="1:7">
      <c r="A6576" s="100">
        <v>6575</v>
      </c>
      <c r="B6576" s="101" t="s">
        <v>10832</v>
      </c>
      <c r="C6576" s="101" t="s">
        <v>10833</v>
      </c>
      <c r="D6576" s="101" t="s">
        <v>117</v>
      </c>
      <c r="E6576" s="101" t="s">
        <v>172</v>
      </c>
      <c r="F6576" s="101" t="s">
        <v>119</v>
      </c>
      <c r="G6576" s="101" t="s">
        <v>10956</v>
      </c>
    </row>
    <row r="6577" spans="1:7">
      <c r="A6577" s="100">
        <v>6576</v>
      </c>
      <c r="B6577" s="101" t="s">
        <v>5711</v>
      </c>
      <c r="C6577" s="101" t="s">
        <v>5712</v>
      </c>
      <c r="D6577" s="101" t="s">
        <v>165</v>
      </c>
      <c r="E6577" s="101" t="s">
        <v>4344</v>
      </c>
      <c r="F6577" s="101" t="s">
        <v>119</v>
      </c>
      <c r="G6577" s="101" t="s">
        <v>5848</v>
      </c>
    </row>
    <row r="6578" spans="1:7">
      <c r="A6578" s="100">
        <v>6577</v>
      </c>
      <c r="B6578" s="101" t="s">
        <v>5713</v>
      </c>
      <c r="C6578" s="101" t="s">
        <v>13934</v>
      </c>
      <c r="D6578" s="101" t="s">
        <v>126</v>
      </c>
      <c r="E6578" s="101" t="s">
        <v>298</v>
      </c>
      <c r="F6578" s="101" t="s">
        <v>119</v>
      </c>
      <c r="G6578" s="101" t="s">
        <v>5848</v>
      </c>
    </row>
    <row r="6579" spans="1:7">
      <c r="A6579" s="100">
        <v>6578</v>
      </c>
      <c r="B6579" s="101" t="s">
        <v>5714</v>
      </c>
      <c r="C6579" s="101" t="s">
        <v>5715</v>
      </c>
      <c r="D6579" s="101" t="s">
        <v>151</v>
      </c>
      <c r="E6579" s="101" t="s">
        <v>456</v>
      </c>
      <c r="F6579" s="101" t="s">
        <v>119</v>
      </c>
      <c r="G6579" s="101" t="s">
        <v>5848</v>
      </c>
    </row>
    <row r="6580" spans="1:7">
      <c r="A6580" s="100">
        <v>6579</v>
      </c>
      <c r="B6580" s="101" t="s">
        <v>10834</v>
      </c>
      <c r="C6580" s="101" t="s">
        <v>13935</v>
      </c>
      <c r="D6580" s="101" t="s">
        <v>126</v>
      </c>
      <c r="E6580" s="101" t="s">
        <v>1184</v>
      </c>
      <c r="F6580" s="101" t="s">
        <v>579</v>
      </c>
      <c r="G6580" s="101" t="s">
        <v>10956</v>
      </c>
    </row>
    <row r="6581" spans="1:7">
      <c r="A6581" s="100">
        <v>6580</v>
      </c>
      <c r="B6581" s="101" t="s">
        <v>10835</v>
      </c>
      <c r="C6581" s="101" t="s">
        <v>10836</v>
      </c>
      <c r="D6581" s="101" t="s">
        <v>143</v>
      </c>
      <c r="E6581" s="101" t="s">
        <v>1432</v>
      </c>
      <c r="F6581" s="101" t="s">
        <v>136</v>
      </c>
      <c r="G6581" s="101" t="s">
        <v>10956</v>
      </c>
    </row>
    <row r="6582" spans="1:7">
      <c r="A6582" s="100">
        <v>6581</v>
      </c>
      <c r="B6582" s="101" t="s">
        <v>5716</v>
      </c>
      <c r="C6582" s="101" t="s">
        <v>5717</v>
      </c>
      <c r="D6582" s="101" t="s">
        <v>139</v>
      </c>
      <c r="E6582" s="101" t="s">
        <v>227</v>
      </c>
      <c r="F6582" s="101" t="s">
        <v>119</v>
      </c>
      <c r="G6582" s="101" t="s">
        <v>5848</v>
      </c>
    </row>
    <row r="6583" spans="1:7">
      <c r="A6583" s="100">
        <v>6582</v>
      </c>
      <c r="B6583" s="101" t="s">
        <v>5718</v>
      </c>
      <c r="C6583" s="101" t="s">
        <v>5719</v>
      </c>
      <c r="D6583" s="101" t="s">
        <v>122</v>
      </c>
      <c r="E6583" s="101" t="s">
        <v>597</v>
      </c>
      <c r="F6583" s="101" t="s">
        <v>119</v>
      </c>
      <c r="G6583" s="101" t="s">
        <v>5848</v>
      </c>
    </row>
    <row r="6584" spans="1:7">
      <c r="A6584" s="100">
        <v>6583</v>
      </c>
      <c r="B6584" s="101" t="s">
        <v>5720</v>
      </c>
      <c r="C6584" s="101" t="s">
        <v>13936</v>
      </c>
      <c r="D6584" s="101" t="s">
        <v>234</v>
      </c>
      <c r="E6584" s="101" t="s">
        <v>235</v>
      </c>
      <c r="F6584" s="101" t="s">
        <v>119</v>
      </c>
      <c r="G6584" s="101" t="s">
        <v>5848</v>
      </c>
    </row>
    <row r="6585" spans="1:7">
      <c r="A6585" s="100">
        <v>6584</v>
      </c>
      <c r="B6585" s="101" t="s">
        <v>5721</v>
      </c>
      <c r="C6585" s="101" t="s">
        <v>5722</v>
      </c>
      <c r="D6585" s="101" t="s">
        <v>139</v>
      </c>
      <c r="E6585" s="101" t="s">
        <v>181</v>
      </c>
      <c r="F6585" s="101" t="s">
        <v>119</v>
      </c>
      <c r="G6585" s="101" t="s">
        <v>5848</v>
      </c>
    </row>
    <row r="6586" spans="1:7">
      <c r="A6586" s="100">
        <v>6585</v>
      </c>
      <c r="B6586" s="101" t="s">
        <v>5723</v>
      </c>
      <c r="C6586" s="101" t="s">
        <v>5724</v>
      </c>
      <c r="D6586" s="101" t="s">
        <v>151</v>
      </c>
      <c r="E6586" s="101" t="s">
        <v>1271</v>
      </c>
      <c r="F6586" s="101" t="s">
        <v>119</v>
      </c>
      <c r="G6586" s="101" t="s">
        <v>5848</v>
      </c>
    </row>
    <row r="6587" spans="1:7">
      <c r="A6587" s="100">
        <v>6586</v>
      </c>
      <c r="B6587" s="101" t="s">
        <v>5725</v>
      </c>
      <c r="C6587" s="101" t="s">
        <v>5726</v>
      </c>
      <c r="D6587" s="101" t="s">
        <v>139</v>
      </c>
      <c r="E6587" s="101" t="s">
        <v>690</v>
      </c>
      <c r="F6587" s="101" t="s">
        <v>119</v>
      </c>
      <c r="G6587" s="101" t="s">
        <v>5848</v>
      </c>
    </row>
    <row r="6588" spans="1:7">
      <c r="A6588" s="100">
        <v>6587</v>
      </c>
      <c r="B6588" s="101" t="s">
        <v>13937</v>
      </c>
      <c r="C6588" s="101" t="s">
        <v>13938</v>
      </c>
      <c r="D6588" s="101" t="s">
        <v>139</v>
      </c>
      <c r="E6588" s="101" t="s">
        <v>227</v>
      </c>
      <c r="F6588" s="101" t="s">
        <v>119</v>
      </c>
      <c r="G6588" s="101" t="s">
        <v>5848</v>
      </c>
    </row>
    <row r="6589" spans="1:7">
      <c r="A6589" s="100">
        <v>6588</v>
      </c>
      <c r="B6589" s="101" t="s">
        <v>10837</v>
      </c>
      <c r="C6589" s="101" t="s">
        <v>10838</v>
      </c>
      <c r="D6589" s="101" t="s">
        <v>122</v>
      </c>
      <c r="E6589" s="101" t="s">
        <v>377</v>
      </c>
      <c r="F6589" s="101" t="s">
        <v>119</v>
      </c>
      <c r="G6589" s="101" t="s">
        <v>10956</v>
      </c>
    </row>
    <row r="6590" spans="1:7">
      <c r="A6590" s="100">
        <v>6589</v>
      </c>
      <c r="B6590" s="101" t="s">
        <v>5727</v>
      </c>
      <c r="C6590" s="101" t="s">
        <v>5728</v>
      </c>
      <c r="D6590" s="101" t="s">
        <v>139</v>
      </c>
      <c r="E6590" s="101" t="s">
        <v>690</v>
      </c>
      <c r="F6590" s="101" t="s">
        <v>119</v>
      </c>
      <c r="G6590" s="101" t="s">
        <v>5848</v>
      </c>
    </row>
    <row r="6591" spans="1:7">
      <c r="A6591" s="100">
        <v>6590</v>
      </c>
      <c r="B6591" s="101" t="s">
        <v>10839</v>
      </c>
      <c r="C6591" s="101" t="s">
        <v>10840</v>
      </c>
      <c r="D6591" s="101" t="s">
        <v>139</v>
      </c>
      <c r="E6591" s="101" t="s">
        <v>182</v>
      </c>
      <c r="F6591" s="101" t="s">
        <v>119</v>
      </c>
      <c r="G6591" s="101" t="s">
        <v>10956</v>
      </c>
    </row>
    <row r="6592" spans="1:7">
      <c r="A6592" s="100">
        <v>6591</v>
      </c>
      <c r="B6592" s="101" t="s">
        <v>10841</v>
      </c>
      <c r="C6592" s="101" t="s">
        <v>10842</v>
      </c>
      <c r="D6592" s="101" t="s">
        <v>117</v>
      </c>
      <c r="E6592" s="101" t="s">
        <v>398</v>
      </c>
      <c r="F6592" s="101" t="s">
        <v>119</v>
      </c>
      <c r="G6592" s="101" t="s">
        <v>10956</v>
      </c>
    </row>
    <row r="6593" spans="1:7">
      <c r="A6593" s="100">
        <v>6592</v>
      </c>
      <c r="B6593" s="101" t="s">
        <v>10843</v>
      </c>
      <c r="C6593" s="101" t="s">
        <v>10844</v>
      </c>
      <c r="D6593" s="101" t="s">
        <v>139</v>
      </c>
      <c r="E6593" s="101" t="s">
        <v>258</v>
      </c>
      <c r="F6593" s="101" t="s">
        <v>119</v>
      </c>
      <c r="G6593" s="101" t="s">
        <v>10956</v>
      </c>
    </row>
    <row r="6594" spans="1:7">
      <c r="A6594" s="100">
        <v>6593</v>
      </c>
      <c r="B6594" s="101" t="s">
        <v>10845</v>
      </c>
      <c r="C6594" s="101" t="s">
        <v>10846</v>
      </c>
      <c r="D6594" s="101" t="s">
        <v>139</v>
      </c>
      <c r="E6594" s="101" t="s">
        <v>622</v>
      </c>
      <c r="F6594" s="101" t="s">
        <v>119</v>
      </c>
      <c r="G6594" s="101" t="s">
        <v>10956</v>
      </c>
    </row>
    <row r="6595" spans="1:7">
      <c r="A6595" s="100">
        <v>6594</v>
      </c>
      <c r="B6595" s="101" t="s">
        <v>10847</v>
      </c>
      <c r="C6595" s="101" t="s">
        <v>10848</v>
      </c>
      <c r="D6595" s="101" t="s">
        <v>139</v>
      </c>
      <c r="E6595" s="101" t="s">
        <v>258</v>
      </c>
      <c r="F6595" s="101" t="s">
        <v>119</v>
      </c>
      <c r="G6595" s="101" t="s">
        <v>10956</v>
      </c>
    </row>
    <row r="6596" spans="1:7">
      <c r="A6596" s="100">
        <v>6595</v>
      </c>
      <c r="B6596" s="101" t="s">
        <v>11814</v>
      </c>
      <c r="C6596" s="101" t="s">
        <v>11815</v>
      </c>
      <c r="D6596" s="101" t="s">
        <v>126</v>
      </c>
      <c r="E6596" s="101" t="s">
        <v>130</v>
      </c>
      <c r="F6596" s="101" t="s">
        <v>119</v>
      </c>
      <c r="G6596" s="101" t="s">
        <v>11834</v>
      </c>
    </row>
    <row r="6597" spans="1:7">
      <c r="A6597" s="100">
        <v>6596</v>
      </c>
      <c r="B6597" s="101" t="s">
        <v>10849</v>
      </c>
      <c r="C6597" s="101" t="s">
        <v>10850</v>
      </c>
      <c r="D6597" s="101" t="s">
        <v>143</v>
      </c>
      <c r="E6597" s="101" t="s">
        <v>433</v>
      </c>
      <c r="F6597" s="101" t="s">
        <v>119</v>
      </c>
      <c r="G6597" s="101" t="s">
        <v>10956</v>
      </c>
    </row>
    <row r="6598" spans="1:7">
      <c r="A6598" s="100">
        <v>6597</v>
      </c>
      <c r="B6598" s="101" t="s">
        <v>10851</v>
      </c>
      <c r="C6598" s="101" t="s">
        <v>10852</v>
      </c>
      <c r="D6598" s="101" t="s">
        <v>139</v>
      </c>
      <c r="E6598" s="101" t="s">
        <v>622</v>
      </c>
      <c r="F6598" s="101" t="s">
        <v>119</v>
      </c>
      <c r="G6598" s="101" t="s">
        <v>10956</v>
      </c>
    </row>
    <row r="6599" spans="1:7">
      <c r="A6599" s="100">
        <v>6598</v>
      </c>
      <c r="B6599" s="101" t="s">
        <v>5729</v>
      </c>
      <c r="C6599" s="101" t="s">
        <v>13939</v>
      </c>
      <c r="D6599" s="101" t="s">
        <v>139</v>
      </c>
      <c r="E6599" s="101" t="s">
        <v>337</v>
      </c>
      <c r="F6599" s="101" t="s">
        <v>579</v>
      </c>
      <c r="G6599" s="101" t="s">
        <v>5848</v>
      </c>
    </row>
    <row r="6600" spans="1:7">
      <c r="A6600" s="100">
        <v>6599</v>
      </c>
      <c r="B6600" s="101" t="s">
        <v>5730</v>
      </c>
      <c r="C6600" s="101" t="s">
        <v>5731</v>
      </c>
      <c r="D6600" s="101" t="s">
        <v>126</v>
      </c>
      <c r="E6600" s="101" t="s">
        <v>2670</v>
      </c>
      <c r="F6600" s="101" t="s">
        <v>119</v>
      </c>
      <c r="G6600" s="101" t="s">
        <v>5848</v>
      </c>
    </row>
    <row r="6601" spans="1:7">
      <c r="A6601" s="100">
        <v>6600</v>
      </c>
      <c r="B6601" s="101" t="s">
        <v>5732</v>
      </c>
      <c r="C6601" s="101" t="s">
        <v>5733</v>
      </c>
      <c r="D6601" s="101" t="s">
        <v>126</v>
      </c>
      <c r="E6601" s="101" t="s">
        <v>481</v>
      </c>
      <c r="F6601" s="101" t="s">
        <v>119</v>
      </c>
      <c r="G6601" s="101" t="s">
        <v>5848</v>
      </c>
    </row>
    <row r="6602" spans="1:7">
      <c r="A6602" s="100">
        <v>6601</v>
      </c>
      <c r="B6602" s="101" t="s">
        <v>13940</v>
      </c>
      <c r="C6602" s="101" t="s">
        <v>13941</v>
      </c>
      <c r="D6602" s="101" t="s">
        <v>139</v>
      </c>
      <c r="E6602" s="101" t="s">
        <v>162</v>
      </c>
      <c r="F6602" s="101" t="s">
        <v>119</v>
      </c>
      <c r="G6602" s="101" t="s">
        <v>11834</v>
      </c>
    </row>
    <row r="6603" spans="1:7">
      <c r="A6603" s="100">
        <v>6602</v>
      </c>
      <c r="B6603" s="101" t="s">
        <v>5734</v>
      </c>
      <c r="C6603" s="101" t="s">
        <v>5735</v>
      </c>
      <c r="D6603" s="101" t="s">
        <v>165</v>
      </c>
      <c r="E6603" s="101" t="s">
        <v>194</v>
      </c>
      <c r="F6603" s="101" t="s">
        <v>119</v>
      </c>
      <c r="G6603" s="101" t="s">
        <v>5848</v>
      </c>
    </row>
    <row r="6604" spans="1:7">
      <c r="A6604" s="100">
        <v>6603</v>
      </c>
      <c r="B6604" s="101" t="s">
        <v>10853</v>
      </c>
      <c r="C6604" s="101" t="s">
        <v>10854</v>
      </c>
      <c r="D6604" s="101" t="s">
        <v>126</v>
      </c>
      <c r="E6604" s="101" t="s">
        <v>2812</v>
      </c>
      <c r="F6604" s="101" t="s">
        <v>119</v>
      </c>
      <c r="G6604" s="101" t="s">
        <v>10956</v>
      </c>
    </row>
    <row r="6605" spans="1:7">
      <c r="A6605" s="100">
        <v>6604</v>
      </c>
      <c r="B6605" s="101" t="s">
        <v>10855</v>
      </c>
      <c r="C6605" s="101" t="s">
        <v>10856</v>
      </c>
      <c r="D6605" s="101" t="s">
        <v>117</v>
      </c>
      <c r="E6605" s="101" t="s">
        <v>367</v>
      </c>
      <c r="F6605" s="101" t="s">
        <v>119</v>
      </c>
      <c r="G6605" s="101" t="s">
        <v>10956</v>
      </c>
    </row>
    <row r="6606" spans="1:7">
      <c r="A6606" s="100">
        <v>6605</v>
      </c>
      <c r="B6606" s="101" t="s">
        <v>10857</v>
      </c>
      <c r="C6606" s="101" t="s">
        <v>10858</v>
      </c>
      <c r="D6606" s="101" t="s">
        <v>139</v>
      </c>
      <c r="E6606" s="101" t="s">
        <v>1076</v>
      </c>
      <c r="F6606" s="101" t="s">
        <v>119</v>
      </c>
      <c r="G6606" s="101" t="s">
        <v>10956</v>
      </c>
    </row>
    <row r="6607" spans="1:7">
      <c r="A6607" s="100">
        <v>6606</v>
      </c>
      <c r="B6607" s="101" t="s">
        <v>10859</v>
      </c>
      <c r="C6607" s="101" t="s">
        <v>10860</v>
      </c>
      <c r="D6607" s="101" t="s">
        <v>139</v>
      </c>
      <c r="E6607" s="101" t="s">
        <v>996</v>
      </c>
      <c r="F6607" s="101" t="s">
        <v>119</v>
      </c>
      <c r="G6607" s="101" t="s">
        <v>10956</v>
      </c>
    </row>
    <row r="6608" spans="1:7">
      <c r="A6608" s="100">
        <v>6607</v>
      </c>
      <c r="B6608" s="101" t="s">
        <v>5736</v>
      </c>
      <c r="C6608" s="101" t="s">
        <v>5737</v>
      </c>
      <c r="D6608" s="101" t="s">
        <v>122</v>
      </c>
      <c r="E6608" s="101" t="s">
        <v>135</v>
      </c>
      <c r="F6608" s="101" t="s">
        <v>119</v>
      </c>
      <c r="G6608" s="101" t="s">
        <v>5848</v>
      </c>
    </row>
    <row r="6609" spans="1:7">
      <c r="A6609" s="100">
        <v>6608</v>
      </c>
      <c r="B6609" s="101" t="s">
        <v>5738</v>
      </c>
      <c r="C6609" s="101" t="s">
        <v>5739</v>
      </c>
      <c r="D6609" s="101" t="s">
        <v>139</v>
      </c>
      <c r="E6609" s="101" t="s">
        <v>181</v>
      </c>
      <c r="F6609" s="101" t="s">
        <v>288</v>
      </c>
      <c r="G6609" s="101" t="s">
        <v>5848</v>
      </c>
    </row>
    <row r="6610" spans="1:7">
      <c r="A6610" s="100">
        <v>6609</v>
      </c>
      <c r="B6610" s="101" t="s">
        <v>10861</v>
      </c>
      <c r="C6610" s="101" t="s">
        <v>10862</v>
      </c>
      <c r="D6610" s="101" t="s">
        <v>139</v>
      </c>
      <c r="E6610" s="101" t="s">
        <v>943</v>
      </c>
      <c r="F6610" s="101" t="s">
        <v>119</v>
      </c>
      <c r="G6610" s="101" t="s">
        <v>10956</v>
      </c>
    </row>
    <row r="6611" spans="1:7">
      <c r="A6611" s="100">
        <v>6610</v>
      </c>
      <c r="B6611" s="101" t="s">
        <v>5740</v>
      </c>
      <c r="C6611" s="101" t="s">
        <v>5741</v>
      </c>
      <c r="D6611" s="101" t="s">
        <v>234</v>
      </c>
      <c r="E6611" s="101" t="s">
        <v>553</v>
      </c>
      <c r="F6611" s="101" t="s">
        <v>119</v>
      </c>
      <c r="G6611" s="101" t="s">
        <v>5848</v>
      </c>
    </row>
    <row r="6612" spans="1:7">
      <c r="A6612" s="100">
        <v>6611</v>
      </c>
      <c r="B6612" s="101" t="s">
        <v>5742</v>
      </c>
      <c r="C6612" s="101" t="s">
        <v>5743</v>
      </c>
      <c r="D6612" s="101" t="s">
        <v>143</v>
      </c>
      <c r="E6612" s="101" t="s">
        <v>586</v>
      </c>
      <c r="F6612" s="101" t="s">
        <v>119</v>
      </c>
      <c r="G6612" s="101" t="s">
        <v>5848</v>
      </c>
    </row>
    <row r="6613" spans="1:7">
      <c r="A6613" s="100">
        <v>6612</v>
      </c>
      <c r="B6613" s="101" t="s">
        <v>10863</v>
      </c>
      <c r="C6613" s="101" t="s">
        <v>10864</v>
      </c>
      <c r="D6613" s="101" t="s">
        <v>126</v>
      </c>
      <c r="E6613" s="101" t="s">
        <v>245</v>
      </c>
      <c r="F6613" s="101" t="s">
        <v>119</v>
      </c>
      <c r="G6613" s="101" t="s">
        <v>10956</v>
      </c>
    </row>
    <row r="6614" spans="1:7">
      <c r="A6614" s="100">
        <v>6613</v>
      </c>
      <c r="B6614" s="101" t="s">
        <v>11816</v>
      </c>
      <c r="C6614" s="101" t="s">
        <v>11817</v>
      </c>
      <c r="D6614" s="101" t="s">
        <v>117</v>
      </c>
      <c r="E6614" s="101" t="s">
        <v>118</v>
      </c>
      <c r="F6614" s="101" t="s">
        <v>119</v>
      </c>
      <c r="G6614" s="101" t="s">
        <v>11834</v>
      </c>
    </row>
    <row r="6615" spans="1:7">
      <c r="A6615" s="100">
        <v>6614</v>
      </c>
      <c r="B6615" s="101" t="s">
        <v>5744</v>
      </c>
      <c r="C6615" s="101" t="s">
        <v>13942</v>
      </c>
      <c r="D6615" s="101" t="s">
        <v>126</v>
      </c>
      <c r="E6615" s="101" t="s">
        <v>1260</v>
      </c>
      <c r="F6615" s="101" t="s">
        <v>119</v>
      </c>
      <c r="G6615" s="101" t="s">
        <v>5848</v>
      </c>
    </row>
    <row r="6616" spans="1:7">
      <c r="A6616" s="100">
        <v>6615</v>
      </c>
      <c r="B6616" s="101" t="s">
        <v>5745</v>
      </c>
      <c r="C6616" s="101" t="s">
        <v>5746</v>
      </c>
      <c r="D6616" s="101" t="s">
        <v>126</v>
      </c>
      <c r="E6616" s="101" t="s">
        <v>1260</v>
      </c>
      <c r="F6616" s="101" t="s">
        <v>119</v>
      </c>
      <c r="G6616" s="101" t="s">
        <v>5848</v>
      </c>
    </row>
    <row r="6617" spans="1:7">
      <c r="A6617" s="100">
        <v>6616</v>
      </c>
      <c r="B6617" s="101" t="s">
        <v>10865</v>
      </c>
      <c r="C6617" s="101" t="s">
        <v>10866</v>
      </c>
      <c r="D6617" s="101" t="s">
        <v>143</v>
      </c>
      <c r="E6617" s="101" t="s">
        <v>433</v>
      </c>
      <c r="F6617" s="101" t="s">
        <v>188</v>
      </c>
      <c r="G6617" s="101" t="s">
        <v>10956</v>
      </c>
    </row>
    <row r="6618" spans="1:7">
      <c r="A6618" s="100">
        <v>6617</v>
      </c>
      <c r="B6618" s="101" t="s">
        <v>10867</v>
      </c>
      <c r="C6618" s="101" t="s">
        <v>10868</v>
      </c>
      <c r="D6618" s="101" t="s">
        <v>139</v>
      </c>
      <c r="E6618" s="101" t="s">
        <v>258</v>
      </c>
      <c r="F6618" s="101" t="s">
        <v>119</v>
      </c>
      <c r="G6618" s="101" t="s">
        <v>10956</v>
      </c>
    </row>
    <row r="6619" spans="1:7">
      <c r="A6619" s="100">
        <v>6618</v>
      </c>
      <c r="B6619" s="101" t="s">
        <v>10869</v>
      </c>
      <c r="C6619" s="101" t="s">
        <v>10870</v>
      </c>
      <c r="D6619" s="101" t="s">
        <v>151</v>
      </c>
      <c r="E6619" s="101" t="s">
        <v>680</v>
      </c>
      <c r="F6619" s="101" t="s">
        <v>119</v>
      </c>
      <c r="G6619" s="101" t="s">
        <v>10956</v>
      </c>
    </row>
    <row r="6620" spans="1:7">
      <c r="A6620" s="100">
        <v>6619</v>
      </c>
      <c r="B6620" s="101" t="s">
        <v>13943</v>
      </c>
      <c r="C6620" s="101" t="s">
        <v>13944</v>
      </c>
      <c r="D6620" s="101" t="s">
        <v>126</v>
      </c>
      <c r="E6620" s="101" t="s">
        <v>159</v>
      </c>
      <c r="F6620" s="101" t="s">
        <v>119</v>
      </c>
      <c r="G6620" s="101" t="s">
        <v>10956</v>
      </c>
    </row>
    <row r="6621" spans="1:7">
      <c r="A6621" s="100">
        <v>6620</v>
      </c>
      <c r="B6621" s="101" t="s">
        <v>5747</v>
      </c>
      <c r="C6621" s="101" t="s">
        <v>5748</v>
      </c>
      <c r="D6621" s="101" t="s">
        <v>126</v>
      </c>
      <c r="E6621" s="101" t="s">
        <v>1036</v>
      </c>
      <c r="F6621" s="101" t="s">
        <v>119</v>
      </c>
      <c r="G6621" s="101" t="s">
        <v>5848</v>
      </c>
    </row>
    <row r="6622" spans="1:7">
      <c r="A6622" s="100">
        <v>6621</v>
      </c>
      <c r="B6622" s="101" t="s">
        <v>13945</v>
      </c>
      <c r="C6622" s="101" t="s">
        <v>13946</v>
      </c>
      <c r="D6622" s="101" t="s">
        <v>139</v>
      </c>
      <c r="E6622" s="101" t="s">
        <v>354</v>
      </c>
      <c r="F6622" s="101" t="s">
        <v>188</v>
      </c>
      <c r="G6622" s="101" t="s">
        <v>10956</v>
      </c>
    </row>
    <row r="6623" spans="1:7">
      <c r="A6623" s="100">
        <v>6622</v>
      </c>
      <c r="B6623" s="101" t="s">
        <v>13947</v>
      </c>
      <c r="C6623" s="101" t="s">
        <v>13948</v>
      </c>
      <c r="D6623" s="101" t="s">
        <v>126</v>
      </c>
      <c r="E6623" s="101" t="s">
        <v>1526</v>
      </c>
      <c r="F6623" s="101" t="s">
        <v>119</v>
      </c>
      <c r="G6623" s="101" t="s">
        <v>10956</v>
      </c>
    </row>
    <row r="6624" spans="1:7">
      <c r="A6624" s="100">
        <v>6623</v>
      </c>
      <c r="B6624" s="101" t="s">
        <v>10871</v>
      </c>
      <c r="C6624" s="101" t="s">
        <v>10872</v>
      </c>
      <c r="D6624" s="101" t="s">
        <v>117</v>
      </c>
      <c r="E6624" s="101" t="s">
        <v>639</v>
      </c>
      <c r="F6624" s="101" t="s">
        <v>119</v>
      </c>
      <c r="G6624" s="101" t="s">
        <v>10956</v>
      </c>
    </row>
    <row r="6625" spans="1:7">
      <c r="A6625" s="100">
        <v>6624</v>
      </c>
      <c r="B6625" s="101" t="s">
        <v>5749</v>
      </c>
      <c r="C6625" s="101" t="s">
        <v>5750</v>
      </c>
      <c r="D6625" s="101" t="s">
        <v>151</v>
      </c>
      <c r="E6625" s="101" t="s">
        <v>924</v>
      </c>
      <c r="F6625" s="101" t="s">
        <v>119</v>
      </c>
      <c r="G6625" s="101" t="s">
        <v>5848</v>
      </c>
    </row>
    <row r="6626" spans="1:7">
      <c r="A6626" s="100">
        <v>6625</v>
      </c>
      <c r="B6626" s="101" t="s">
        <v>10873</v>
      </c>
      <c r="C6626" s="101" t="s">
        <v>10874</v>
      </c>
      <c r="D6626" s="101" t="s">
        <v>117</v>
      </c>
      <c r="E6626" s="101" t="s">
        <v>5888</v>
      </c>
      <c r="F6626" s="101" t="s">
        <v>119</v>
      </c>
      <c r="G6626" s="101" t="s">
        <v>10956</v>
      </c>
    </row>
    <row r="6627" spans="1:7">
      <c r="A6627" s="100">
        <v>6626</v>
      </c>
      <c r="B6627" s="101" t="s">
        <v>5751</v>
      </c>
      <c r="C6627" s="101" t="s">
        <v>5752</v>
      </c>
      <c r="D6627" s="101" t="s">
        <v>165</v>
      </c>
      <c r="E6627" s="101" t="s">
        <v>166</v>
      </c>
      <c r="F6627" s="101" t="s">
        <v>188</v>
      </c>
      <c r="G6627" s="101" t="s">
        <v>5848</v>
      </c>
    </row>
    <row r="6628" spans="1:7">
      <c r="A6628" s="100">
        <v>6627</v>
      </c>
      <c r="B6628" s="101" t="s">
        <v>10875</v>
      </c>
      <c r="C6628" s="101" t="s">
        <v>10876</v>
      </c>
      <c r="D6628" s="101" t="s">
        <v>143</v>
      </c>
      <c r="E6628" s="101" t="s">
        <v>586</v>
      </c>
      <c r="F6628" s="101" t="s">
        <v>119</v>
      </c>
      <c r="G6628" s="101" t="s">
        <v>10956</v>
      </c>
    </row>
    <row r="6629" spans="1:7">
      <c r="A6629" s="100">
        <v>6628</v>
      </c>
      <c r="B6629" s="101" t="s">
        <v>5753</v>
      </c>
      <c r="C6629" s="101" t="s">
        <v>5754</v>
      </c>
      <c r="D6629" s="101" t="s">
        <v>126</v>
      </c>
      <c r="E6629" s="101" t="s">
        <v>159</v>
      </c>
      <c r="F6629" s="101" t="s">
        <v>119</v>
      </c>
      <c r="G6629" s="101" t="s">
        <v>5848</v>
      </c>
    </row>
    <row r="6630" spans="1:7">
      <c r="A6630" s="100">
        <v>6629</v>
      </c>
      <c r="B6630" s="101" t="s">
        <v>13949</v>
      </c>
      <c r="C6630" s="101" t="s">
        <v>13950</v>
      </c>
      <c r="D6630" s="101" t="s">
        <v>139</v>
      </c>
      <c r="E6630" s="101" t="s">
        <v>227</v>
      </c>
      <c r="F6630" s="101" t="s">
        <v>119</v>
      </c>
      <c r="G6630" s="101" t="s">
        <v>5848</v>
      </c>
    </row>
    <row r="6631" spans="1:7">
      <c r="A6631" s="100">
        <v>6630</v>
      </c>
      <c r="B6631" s="101" t="s">
        <v>5755</v>
      </c>
      <c r="C6631" s="101" t="s">
        <v>5756</v>
      </c>
      <c r="D6631" s="101" t="s">
        <v>139</v>
      </c>
      <c r="E6631" s="101" t="s">
        <v>381</v>
      </c>
      <c r="F6631" s="101" t="s">
        <v>119</v>
      </c>
      <c r="G6631" s="101" t="s">
        <v>5848</v>
      </c>
    </row>
    <row r="6632" spans="1:7">
      <c r="A6632" s="100">
        <v>6631</v>
      </c>
      <c r="B6632" s="101" t="s">
        <v>5757</v>
      </c>
      <c r="C6632" s="101" t="s">
        <v>5758</v>
      </c>
      <c r="D6632" s="101" t="s">
        <v>126</v>
      </c>
      <c r="E6632" s="101" t="s">
        <v>1102</v>
      </c>
      <c r="F6632" s="101" t="s">
        <v>119</v>
      </c>
      <c r="G6632" s="101" t="s">
        <v>5848</v>
      </c>
    </row>
    <row r="6633" spans="1:7">
      <c r="A6633" s="100">
        <v>6632</v>
      </c>
      <c r="B6633" s="101" t="s">
        <v>10877</v>
      </c>
      <c r="C6633" s="101" t="s">
        <v>10878</v>
      </c>
      <c r="D6633" s="101" t="s">
        <v>126</v>
      </c>
      <c r="E6633" s="101" t="s">
        <v>946</v>
      </c>
      <c r="F6633" s="101" t="s">
        <v>119</v>
      </c>
      <c r="G6633" s="101" t="s">
        <v>10956</v>
      </c>
    </row>
    <row r="6634" spans="1:7">
      <c r="A6634" s="100">
        <v>6633</v>
      </c>
      <c r="B6634" s="101" t="s">
        <v>11818</v>
      </c>
      <c r="C6634" s="101" t="s">
        <v>11819</v>
      </c>
      <c r="D6634" s="101" t="s">
        <v>126</v>
      </c>
      <c r="E6634" s="101" t="s">
        <v>197</v>
      </c>
      <c r="F6634" s="101" t="s">
        <v>119</v>
      </c>
      <c r="G6634" s="101" t="s">
        <v>11834</v>
      </c>
    </row>
    <row r="6635" spans="1:7">
      <c r="A6635" s="100">
        <v>6634</v>
      </c>
      <c r="B6635" s="101" t="s">
        <v>11820</v>
      </c>
      <c r="C6635" s="101" t="s">
        <v>11821</v>
      </c>
      <c r="D6635" s="101" t="s">
        <v>117</v>
      </c>
      <c r="E6635" s="101" t="s">
        <v>1277</v>
      </c>
      <c r="F6635" s="101" t="s">
        <v>119</v>
      </c>
      <c r="G6635" s="101" t="s">
        <v>11834</v>
      </c>
    </row>
    <row r="6636" spans="1:7">
      <c r="A6636" s="100">
        <v>6635</v>
      </c>
      <c r="B6636" s="101" t="s">
        <v>5759</v>
      </c>
      <c r="C6636" s="101" t="s">
        <v>5760</v>
      </c>
      <c r="D6636" s="101" t="s">
        <v>143</v>
      </c>
      <c r="E6636" s="101" t="s">
        <v>3530</v>
      </c>
      <c r="F6636" s="101" t="s">
        <v>119</v>
      </c>
      <c r="G6636" s="101" t="s">
        <v>5848</v>
      </c>
    </row>
    <row r="6637" spans="1:7">
      <c r="A6637" s="100">
        <v>6636</v>
      </c>
      <c r="B6637" s="101" t="s">
        <v>5761</v>
      </c>
      <c r="C6637" s="101" t="s">
        <v>5762</v>
      </c>
      <c r="D6637" s="101" t="s">
        <v>139</v>
      </c>
      <c r="E6637" s="101" t="s">
        <v>185</v>
      </c>
      <c r="F6637" s="101" t="s">
        <v>119</v>
      </c>
      <c r="G6637" s="101" t="s">
        <v>5848</v>
      </c>
    </row>
    <row r="6638" spans="1:7">
      <c r="A6638" s="100">
        <v>6637</v>
      </c>
      <c r="B6638" s="101" t="s">
        <v>10879</v>
      </c>
      <c r="C6638" s="101" t="s">
        <v>10880</v>
      </c>
      <c r="D6638" s="101" t="s">
        <v>117</v>
      </c>
      <c r="E6638" s="101" t="s">
        <v>5957</v>
      </c>
      <c r="F6638" s="101" t="s">
        <v>119</v>
      </c>
      <c r="G6638" s="101" t="s">
        <v>10956</v>
      </c>
    </row>
    <row r="6639" spans="1:7">
      <c r="A6639" s="100">
        <v>6638</v>
      </c>
      <c r="B6639" s="101" t="s">
        <v>5763</v>
      </c>
      <c r="C6639" s="101" t="s">
        <v>5764</v>
      </c>
      <c r="D6639" s="101" t="s">
        <v>139</v>
      </c>
      <c r="E6639" s="101" t="s">
        <v>227</v>
      </c>
      <c r="F6639" s="101" t="s">
        <v>119</v>
      </c>
      <c r="G6639" s="101" t="s">
        <v>5848</v>
      </c>
    </row>
    <row r="6640" spans="1:7">
      <c r="A6640" s="100">
        <v>6639</v>
      </c>
      <c r="B6640" s="101" t="s">
        <v>13951</v>
      </c>
      <c r="C6640" s="101" t="s">
        <v>13952</v>
      </c>
      <c r="D6640" s="101" t="s">
        <v>139</v>
      </c>
      <c r="E6640" s="101" t="s">
        <v>622</v>
      </c>
      <c r="F6640" s="101" t="s">
        <v>119</v>
      </c>
      <c r="G6640" s="101" t="s">
        <v>10956</v>
      </c>
    </row>
    <row r="6641" spans="1:7">
      <c r="A6641" s="100">
        <v>6640</v>
      </c>
      <c r="B6641" s="101" t="s">
        <v>5765</v>
      </c>
      <c r="C6641" s="101" t="s">
        <v>5766</v>
      </c>
      <c r="D6641" s="101" t="s">
        <v>122</v>
      </c>
      <c r="E6641" s="101" t="s">
        <v>436</v>
      </c>
      <c r="F6641" s="101" t="s">
        <v>119</v>
      </c>
      <c r="G6641" s="101" t="s">
        <v>5848</v>
      </c>
    </row>
    <row r="6642" spans="1:7">
      <c r="A6642" s="100">
        <v>6641</v>
      </c>
      <c r="B6642" s="101" t="s">
        <v>5767</v>
      </c>
      <c r="C6642" s="101" t="s">
        <v>5768</v>
      </c>
      <c r="D6642" s="101" t="s">
        <v>122</v>
      </c>
      <c r="E6642" s="101" t="s">
        <v>436</v>
      </c>
      <c r="F6642" s="101" t="s">
        <v>119</v>
      </c>
      <c r="G6642" s="101" t="s">
        <v>5848</v>
      </c>
    </row>
    <row r="6643" spans="1:7">
      <c r="A6643" s="100">
        <v>6642</v>
      </c>
      <c r="B6643" s="101" t="s">
        <v>5769</v>
      </c>
      <c r="C6643" s="101" t="s">
        <v>5770</v>
      </c>
      <c r="D6643" s="101" t="s">
        <v>234</v>
      </c>
      <c r="E6643" s="101" t="s">
        <v>248</v>
      </c>
      <c r="F6643" s="101" t="s">
        <v>119</v>
      </c>
      <c r="G6643" s="101" t="s">
        <v>5848</v>
      </c>
    </row>
    <row r="6644" spans="1:7">
      <c r="A6644" s="100">
        <v>6643</v>
      </c>
      <c r="B6644" s="101" t="s">
        <v>5771</v>
      </c>
      <c r="C6644" s="101" t="s">
        <v>5772</v>
      </c>
      <c r="D6644" s="101" t="s">
        <v>139</v>
      </c>
      <c r="E6644" s="101" t="s">
        <v>227</v>
      </c>
      <c r="F6644" s="101" t="s">
        <v>119</v>
      </c>
      <c r="G6644" s="101" t="s">
        <v>5848</v>
      </c>
    </row>
    <row r="6645" spans="1:7">
      <c r="A6645" s="100">
        <v>6644</v>
      </c>
      <c r="B6645" s="101" t="s">
        <v>10881</v>
      </c>
      <c r="C6645" s="101" t="s">
        <v>10882</v>
      </c>
      <c r="D6645" s="101" t="s">
        <v>117</v>
      </c>
      <c r="E6645" s="101" t="s">
        <v>367</v>
      </c>
      <c r="F6645" s="101" t="s">
        <v>119</v>
      </c>
      <c r="G6645" s="101" t="s">
        <v>10956</v>
      </c>
    </row>
    <row r="6646" spans="1:7">
      <c r="A6646" s="100">
        <v>6645</v>
      </c>
      <c r="B6646" s="101" t="s">
        <v>11822</v>
      </c>
      <c r="C6646" s="101" t="s">
        <v>11823</v>
      </c>
      <c r="D6646" s="101" t="s">
        <v>117</v>
      </c>
      <c r="E6646" s="101" t="s">
        <v>172</v>
      </c>
      <c r="F6646" s="101" t="s">
        <v>119</v>
      </c>
      <c r="G6646" s="101" t="s">
        <v>11834</v>
      </c>
    </row>
    <row r="6647" spans="1:7">
      <c r="A6647" s="100">
        <v>6646</v>
      </c>
      <c r="B6647" s="101" t="s">
        <v>5773</v>
      </c>
      <c r="C6647" s="101" t="s">
        <v>13953</v>
      </c>
      <c r="D6647" s="101" t="s">
        <v>139</v>
      </c>
      <c r="E6647" s="101" t="s">
        <v>227</v>
      </c>
      <c r="F6647" s="101" t="s">
        <v>119</v>
      </c>
      <c r="G6647" s="101" t="s">
        <v>5848</v>
      </c>
    </row>
    <row r="6648" spans="1:7">
      <c r="A6648" s="100">
        <v>6647</v>
      </c>
      <c r="B6648" s="101" t="s">
        <v>5774</v>
      </c>
      <c r="C6648" s="101" t="s">
        <v>5775</v>
      </c>
      <c r="D6648" s="101" t="s">
        <v>139</v>
      </c>
      <c r="E6648" s="101" t="s">
        <v>227</v>
      </c>
      <c r="F6648" s="101" t="s">
        <v>119</v>
      </c>
      <c r="G6648" s="101" t="s">
        <v>5848</v>
      </c>
    </row>
    <row r="6649" spans="1:7">
      <c r="A6649" s="100">
        <v>6648</v>
      </c>
      <c r="B6649" s="101" t="s">
        <v>10883</v>
      </c>
      <c r="C6649" s="101" t="s">
        <v>10884</v>
      </c>
      <c r="D6649" s="101" t="s">
        <v>143</v>
      </c>
      <c r="E6649" s="101" t="s">
        <v>144</v>
      </c>
      <c r="F6649" s="101" t="s">
        <v>119</v>
      </c>
      <c r="G6649" s="101" t="s">
        <v>10956</v>
      </c>
    </row>
    <row r="6650" spans="1:7">
      <c r="A6650" s="100">
        <v>6649</v>
      </c>
      <c r="B6650" s="101" t="s">
        <v>5776</v>
      </c>
      <c r="C6650" s="101" t="s">
        <v>13954</v>
      </c>
      <c r="D6650" s="101" t="s">
        <v>143</v>
      </c>
      <c r="E6650" s="101" t="s">
        <v>728</v>
      </c>
      <c r="F6650" s="101" t="s">
        <v>188</v>
      </c>
      <c r="G6650" s="101" t="s">
        <v>5848</v>
      </c>
    </row>
    <row r="6651" spans="1:7">
      <c r="A6651" s="100">
        <v>6650</v>
      </c>
      <c r="B6651" s="101" t="s">
        <v>10885</v>
      </c>
      <c r="C6651" s="101" t="s">
        <v>13955</v>
      </c>
      <c r="D6651" s="101" t="s">
        <v>122</v>
      </c>
      <c r="E6651" s="101" t="s">
        <v>191</v>
      </c>
      <c r="F6651" s="101" t="s">
        <v>188</v>
      </c>
      <c r="G6651" s="101" t="s">
        <v>10956</v>
      </c>
    </row>
    <row r="6652" spans="1:7">
      <c r="A6652" s="100">
        <v>6651</v>
      </c>
      <c r="B6652" s="101" t="s">
        <v>13956</v>
      </c>
      <c r="C6652" s="101" t="s">
        <v>13957</v>
      </c>
      <c r="D6652" s="101" t="s">
        <v>139</v>
      </c>
      <c r="E6652" s="101" t="s">
        <v>227</v>
      </c>
      <c r="F6652" s="101" t="s">
        <v>119</v>
      </c>
      <c r="G6652" s="101" t="s">
        <v>5848</v>
      </c>
    </row>
    <row r="6653" spans="1:7">
      <c r="A6653" s="100">
        <v>6652</v>
      </c>
      <c r="B6653" s="101" t="s">
        <v>5777</v>
      </c>
      <c r="C6653" s="101" t="s">
        <v>13958</v>
      </c>
      <c r="D6653" s="101" t="s">
        <v>139</v>
      </c>
      <c r="E6653" s="101" t="s">
        <v>181</v>
      </c>
      <c r="F6653" s="101" t="s">
        <v>201</v>
      </c>
      <c r="G6653" s="101" t="s">
        <v>5848</v>
      </c>
    </row>
    <row r="6654" spans="1:7">
      <c r="A6654" s="100">
        <v>6653</v>
      </c>
      <c r="B6654" s="101" t="s">
        <v>5778</v>
      </c>
      <c r="C6654" s="101" t="s">
        <v>5779</v>
      </c>
      <c r="D6654" s="101" t="s">
        <v>139</v>
      </c>
      <c r="E6654" s="101" t="s">
        <v>227</v>
      </c>
      <c r="F6654" s="101" t="s">
        <v>119</v>
      </c>
      <c r="G6654" s="101" t="s">
        <v>5848</v>
      </c>
    </row>
    <row r="6655" spans="1:7">
      <c r="A6655" s="100">
        <v>6654</v>
      </c>
      <c r="B6655" s="101" t="s">
        <v>13959</v>
      </c>
      <c r="C6655" s="101" t="s">
        <v>13960</v>
      </c>
      <c r="D6655" s="101" t="s">
        <v>139</v>
      </c>
      <c r="E6655" s="101" t="s">
        <v>227</v>
      </c>
      <c r="F6655" s="101" t="s">
        <v>119</v>
      </c>
      <c r="G6655" s="101" t="s">
        <v>10956</v>
      </c>
    </row>
    <row r="6656" spans="1:7">
      <c r="A6656" s="100">
        <v>6655</v>
      </c>
      <c r="B6656" s="101" t="s">
        <v>5780</v>
      </c>
      <c r="C6656" s="101" t="s">
        <v>5781</v>
      </c>
      <c r="D6656" s="101" t="s">
        <v>139</v>
      </c>
      <c r="E6656" s="101" t="s">
        <v>227</v>
      </c>
      <c r="F6656" s="101" t="s">
        <v>119</v>
      </c>
      <c r="G6656" s="101" t="s">
        <v>5848</v>
      </c>
    </row>
    <row r="6657" spans="1:7">
      <c r="A6657" s="100">
        <v>6656</v>
      </c>
      <c r="B6657" s="101" t="s">
        <v>13961</v>
      </c>
      <c r="C6657" s="101" t="s">
        <v>13962</v>
      </c>
      <c r="D6657" s="101" t="s">
        <v>139</v>
      </c>
      <c r="E6657" s="101" t="s">
        <v>227</v>
      </c>
      <c r="F6657" s="101" t="s">
        <v>119</v>
      </c>
      <c r="G6657" s="101" t="s">
        <v>10956</v>
      </c>
    </row>
    <row r="6658" spans="1:7">
      <c r="A6658" s="100">
        <v>6657</v>
      </c>
      <c r="B6658" s="101" t="s">
        <v>5782</v>
      </c>
      <c r="C6658" s="101" t="s">
        <v>5783</v>
      </c>
      <c r="D6658" s="101" t="s">
        <v>139</v>
      </c>
      <c r="E6658" s="101" t="s">
        <v>227</v>
      </c>
      <c r="F6658" s="101" t="s">
        <v>119</v>
      </c>
      <c r="G6658" s="101" t="s">
        <v>5848</v>
      </c>
    </row>
    <row r="6659" spans="1:7">
      <c r="A6659" s="100">
        <v>6658</v>
      </c>
      <c r="B6659" s="101" t="s">
        <v>13963</v>
      </c>
      <c r="C6659" s="101" t="s">
        <v>13964</v>
      </c>
      <c r="D6659" s="101" t="s">
        <v>139</v>
      </c>
      <c r="E6659" s="101" t="s">
        <v>227</v>
      </c>
      <c r="F6659" s="101" t="s">
        <v>119</v>
      </c>
      <c r="G6659" s="101" t="s">
        <v>10956</v>
      </c>
    </row>
    <row r="6660" spans="1:7">
      <c r="A6660" s="100">
        <v>6659</v>
      </c>
      <c r="B6660" s="101" t="s">
        <v>5784</v>
      </c>
      <c r="C6660" s="101" t="s">
        <v>5785</v>
      </c>
      <c r="D6660" s="101" t="s">
        <v>139</v>
      </c>
      <c r="E6660" s="101" t="s">
        <v>227</v>
      </c>
      <c r="F6660" s="101" t="s">
        <v>119</v>
      </c>
      <c r="G6660" s="101" t="s">
        <v>5848</v>
      </c>
    </row>
    <row r="6661" spans="1:7">
      <c r="A6661" s="100">
        <v>6660</v>
      </c>
      <c r="B6661" s="101" t="s">
        <v>5786</v>
      </c>
      <c r="C6661" s="101" t="s">
        <v>5787</v>
      </c>
      <c r="D6661" s="101" t="s">
        <v>139</v>
      </c>
      <c r="E6661" s="101" t="s">
        <v>227</v>
      </c>
      <c r="F6661" s="101" t="s">
        <v>119</v>
      </c>
      <c r="G6661" s="101" t="s">
        <v>5848</v>
      </c>
    </row>
    <row r="6662" spans="1:7">
      <c r="A6662" s="100">
        <v>6661</v>
      </c>
      <c r="B6662" s="101" t="s">
        <v>13965</v>
      </c>
      <c r="C6662" s="101" t="s">
        <v>13966</v>
      </c>
      <c r="D6662" s="101" t="s">
        <v>139</v>
      </c>
      <c r="E6662" s="101" t="s">
        <v>227</v>
      </c>
      <c r="F6662" s="101" t="s">
        <v>119</v>
      </c>
      <c r="G6662" s="101" t="s">
        <v>10956</v>
      </c>
    </row>
    <row r="6663" spans="1:7">
      <c r="A6663" s="100">
        <v>6662</v>
      </c>
      <c r="B6663" s="101" t="s">
        <v>5788</v>
      </c>
      <c r="C6663" s="101" t="s">
        <v>5789</v>
      </c>
      <c r="D6663" s="101" t="s">
        <v>139</v>
      </c>
      <c r="E6663" s="101" t="s">
        <v>227</v>
      </c>
      <c r="F6663" s="101" t="s">
        <v>119</v>
      </c>
      <c r="G6663" s="101" t="s">
        <v>5848</v>
      </c>
    </row>
    <row r="6664" spans="1:7">
      <c r="A6664" s="100">
        <v>6663</v>
      </c>
      <c r="B6664" s="101" t="s">
        <v>13967</v>
      </c>
      <c r="C6664" s="101" t="s">
        <v>13968</v>
      </c>
      <c r="D6664" s="101" t="s">
        <v>139</v>
      </c>
      <c r="E6664" s="101" t="s">
        <v>227</v>
      </c>
      <c r="F6664" s="101" t="s">
        <v>119</v>
      </c>
      <c r="G6664" s="101" t="s">
        <v>10956</v>
      </c>
    </row>
    <row r="6665" spans="1:7">
      <c r="A6665" s="100">
        <v>6664</v>
      </c>
      <c r="B6665" s="101" t="s">
        <v>10886</v>
      </c>
      <c r="C6665" s="101" t="s">
        <v>10887</v>
      </c>
      <c r="D6665" s="101" t="s">
        <v>117</v>
      </c>
      <c r="E6665" s="101" t="s">
        <v>3337</v>
      </c>
      <c r="F6665" s="101" t="s">
        <v>119</v>
      </c>
      <c r="G6665" s="101" t="s">
        <v>10956</v>
      </c>
    </row>
    <row r="6666" spans="1:7">
      <c r="A6666" s="100">
        <v>6665</v>
      </c>
      <c r="B6666" s="101" t="s">
        <v>5790</v>
      </c>
      <c r="C6666" s="101" t="s">
        <v>5791</v>
      </c>
      <c r="D6666" s="101" t="s">
        <v>139</v>
      </c>
      <c r="E6666" s="101" t="s">
        <v>227</v>
      </c>
      <c r="F6666" s="101" t="s">
        <v>119</v>
      </c>
      <c r="G6666" s="101" t="s">
        <v>5848</v>
      </c>
    </row>
    <row r="6667" spans="1:7">
      <c r="A6667" s="100">
        <v>6666</v>
      </c>
      <c r="B6667" s="101" t="s">
        <v>13969</v>
      </c>
      <c r="C6667" s="101" t="s">
        <v>13970</v>
      </c>
      <c r="D6667" s="101" t="s">
        <v>139</v>
      </c>
      <c r="E6667" s="101" t="s">
        <v>227</v>
      </c>
      <c r="F6667" s="101" t="s">
        <v>119</v>
      </c>
      <c r="G6667" s="101" t="s">
        <v>10956</v>
      </c>
    </row>
    <row r="6668" spans="1:7">
      <c r="A6668" s="100">
        <v>6667</v>
      </c>
      <c r="B6668" s="101" t="s">
        <v>5792</v>
      </c>
      <c r="C6668" s="101" t="s">
        <v>5793</v>
      </c>
      <c r="D6668" s="101" t="s">
        <v>139</v>
      </c>
      <c r="E6668" s="101" t="s">
        <v>227</v>
      </c>
      <c r="F6668" s="101" t="s">
        <v>119</v>
      </c>
      <c r="G6668" s="101" t="s">
        <v>5848</v>
      </c>
    </row>
    <row r="6669" spans="1:7">
      <c r="A6669" s="100">
        <v>6668</v>
      </c>
      <c r="B6669" s="101" t="s">
        <v>13971</v>
      </c>
      <c r="C6669" s="101" t="s">
        <v>13972</v>
      </c>
      <c r="D6669" s="101" t="s">
        <v>139</v>
      </c>
      <c r="E6669" s="101" t="s">
        <v>227</v>
      </c>
      <c r="F6669" s="101" t="s">
        <v>119</v>
      </c>
      <c r="G6669" s="101" t="s">
        <v>10956</v>
      </c>
    </row>
    <row r="6670" spans="1:7">
      <c r="A6670" s="100">
        <v>6669</v>
      </c>
      <c r="B6670" s="101" t="s">
        <v>5794</v>
      </c>
      <c r="C6670" s="101" t="s">
        <v>5795</v>
      </c>
      <c r="D6670" s="101" t="s">
        <v>139</v>
      </c>
      <c r="E6670" s="101" t="s">
        <v>227</v>
      </c>
      <c r="F6670" s="101" t="s">
        <v>119</v>
      </c>
      <c r="G6670" s="101" t="s">
        <v>5848</v>
      </c>
    </row>
    <row r="6671" spans="1:7">
      <c r="A6671" s="100">
        <v>6670</v>
      </c>
      <c r="B6671" s="101" t="s">
        <v>13973</v>
      </c>
      <c r="C6671" s="101" t="s">
        <v>13974</v>
      </c>
      <c r="D6671" s="101" t="s">
        <v>139</v>
      </c>
      <c r="E6671" s="101" t="s">
        <v>227</v>
      </c>
      <c r="F6671" s="101" t="s">
        <v>119</v>
      </c>
      <c r="G6671" s="101" t="s">
        <v>10956</v>
      </c>
    </row>
    <row r="6672" spans="1:7">
      <c r="A6672" s="100">
        <v>6671</v>
      </c>
      <c r="B6672" s="101" t="s">
        <v>5796</v>
      </c>
      <c r="C6672" s="101" t="s">
        <v>5797</v>
      </c>
      <c r="D6672" s="101" t="s">
        <v>139</v>
      </c>
      <c r="E6672" s="101" t="s">
        <v>227</v>
      </c>
      <c r="F6672" s="101" t="s">
        <v>119</v>
      </c>
      <c r="G6672" s="101" t="s">
        <v>5848</v>
      </c>
    </row>
    <row r="6673" spans="1:7">
      <c r="A6673" s="100">
        <v>6672</v>
      </c>
      <c r="B6673" s="101" t="s">
        <v>13975</v>
      </c>
      <c r="C6673" s="101" t="s">
        <v>13976</v>
      </c>
      <c r="D6673" s="101" t="s">
        <v>139</v>
      </c>
      <c r="E6673" s="101" t="s">
        <v>227</v>
      </c>
      <c r="F6673" s="101" t="s">
        <v>119</v>
      </c>
      <c r="G6673" s="101" t="s">
        <v>10956</v>
      </c>
    </row>
    <row r="6674" spans="1:7">
      <c r="A6674" s="100">
        <v>6673</v>
      </c>
      <c r="B6674" s="101" t="s">
        <v>5798</v>
      </c>
      <c r="C6674" s="101" t="s">
        <v>5799</v>
      </c>
      <c r="D6674" s="101" t="s">
        <v>139</v>
      </c>
      <c r="E6674" s="101" t="s">
        <v>227</v>
      </c>
      <c r="F6674" s="101" t="s">
        <v>119</v>
      </c>
      <c r="G6674" s="101" t="s">
        <v>5848</v>
      </c>
    </row>
    <row r="6675" spans="1:7">
      <c r="A6675" s="100">
        <v>6674</v>
      </c>
      <c r="B6675" s="101" t="s">
        <v>10888</v>
      </c>
      <c r="C6675" s="101" t="s">
        <v>10889</v>
      </c>
      <c r="D6675" s="101" t="s">
        <v>165</v>
      </c>
      <c r="E6675" s="101" t="s">
        <v>417</v>
      </c>
      <c r="F6675" s="101" t="s">
        <v>119</v>
      </c>
      <c r="G6675" s="101" t="s">
        <v>10956</v>
      </c>
    </row>
    <row r="6676" spans="1:7">
      <c r="A6676" s="100">
        <v>6675</v>
      </c>
      <c r="B6676" s="101" t="s">
        <v>13977</v>
      </c>
      <c r="C6676" s="101" t="s">
        <v>13978</v>
      </c>
      <c r="D6676" s="101" t="s">
        <v>151</v>
      </c>
      <c r="E6676" s="101" t="s">
        <v>1271</v>
      </c>
      <c r="F6676" s="101" t="s">
        <v>188</v>
      </c>
      <c r="G6676" s="101" t="s">
        <v>5848</v>
      </c>
    </row>
    <row r="6677" spans="1:7">
      <c r="A6677" s="100">
        <v>6676</v>
      </c>
      <c r="B6677" s="101" t="s">
        <v>5800</v>
      </c>
      <c r="C6677" s="101" t="s">
        <v>5801</v>
      </c>
      <c r="D6677" s="101" t="s">
        <v>122</v>
      </c>
      <c r="E6677" s="101" t="s">
        <v>833</v>
      </c>
      <c r="F6677" s="101" t="s">
        <v>119</v>
      </c>
      <c r="G6677" s="101" t="s">
        <v>5848</v>
      </c>
    </row>
    <row r="6678" spans="1:7">
      <c r="A6678" s="100">
        <v>6677</v>
      </c>
      <c r="B6678" s="101" t="s">
        <v>10890</v>
      </c>
      <c r="C6678" s="101" t="s">
        <v>10891</v>
      </c>
      <c r="D6678" s="101" t="s">
        <v>165</v>
      </c>
      <c r="E6678" s="101" t="s">
        <v>417</v>
      </c>
      <c r="F6678" s="101" t="s">
        <v>119</v>
      </c>
      <c r="G6678" s="101" t="s">
        <v>10956</v>
      </c>
    </row>
    <row r="6679" spans="1:7">
      <c r="A6679" s="100">
        <v>6678</v>
      </c>
      <c r="B6679" s="101" t="s">
        <v>5802</v>
      </c>
      <c r="C6679" s="101" t="s">
        <v>5803</v>
      </c>
      <c r="D6679" s="101" t="s">
        <v>139</v>
      </c>
      <c r="E6679" s="101" t="s">
        <v>227</v>
      </c>
      <c r="F6679" s="101" t="s">
        <v>119</v>
      </c>
      <c r="G6679" s="101" t="s">
        <v>5848</v>
      </c>
    </row>
    <row r="6680" spans="1:7">
      <c r="A6680" s="100">
        <v>6679</v>
      </c>
      <c r="B6680" s="101" t="s">
        <v>5804</v>
      </c>
      <c r="C6680" s="101" t="s">
        <v>5805</v>
      </c>
      <c r="D6680" s="101" t="s">
        <v>139</v>
      </c>
      <c r="E6680" s="101" t="s">
        <v>227</v>
      </c>
      <c r="F6680" s="101" t="s">
        <v>119</v>
      </c>
      <c r="G6680" s="101" t="s">
        <v>5848</v>
      </c>
    </row>
    <row r="6681" spans="1:7">
      <c r="A6681" s="100">
        <v>6680</v>
      </c>
      <c r="B6681" s="101" t="s">
        <v>11824</v>
      </c>
      <c r="C6681" s="101" t="s">
        <v>11825</v>
      </c>
      <c r="D6681" s="101" t="s">
        <v>122</v>
      </c>
      <c r="E6681" s="101" t="s">
        <v>175</v>
      </c>
      <c r="F6681" s="101" t="s">
        <v>119</v>
      </c>
      <c r="G6681" s="101" t="s">
        <v>11834</v>
      </c>
    </row>
    <row r="6682" spans="1:7">
      <c r="A6682" s="100">
        <v>6681</v>
      </c>
      <c r="B6682" s="101" t="s">
        <v>11826</v>
      </c>
      <c r="C6682" s="101" t="s">
        <v>11827</v>
      </c>
      <c r="D6682" s="101" t="s">
        <v>126</v>
      </c>
      <c r="E6682" s="101" t="s">
        <v>1083</v>
      </c>
      <c r="F6682" s="101" t="s">
        <v>119</v>
      </c>
      <c r="G6682" s="101" t="s">
        <v>11834</v>
      </c>
    </row>
    <row r="6683" spans="1:7">
      <c r="A6683" s="100">
        <v>6682</v>
      </c>
      <c r="B6683" s="101" t="s">
        <v>5806</v>
      </c>
      <c r="C6683" s="101" t="s">
        <v>13979</v>
      </c>
      <c r="D6683" s="101" t="s">
        <v>139</v>
      </c>
      <c r="E6683" s="101" t="s">
        <v>227</v>
      </c>
      <c r="F6683" s="101" t="s">
        <v>119</v>
      </c>
      <c r="G6683" s="101" t="s">
        <v>5848</v>
      </c>
    </row>
    <row r="6684" spans="1:7">
      <c r="A6684" s="100">
        <v>6683</v>
      </c>
      <c r="B6684" s="101" t="s">
        <v>10892</v>
      </c>
      <c r="C6684" s="101" t="s">
        <v>10893</v>
      </c>
      <c r="D6684" s="101" t="s">
        <v>126</v>
      </c>
      <c r="E6684" s="101" t="s">
        <v>200</v>
      </c>
      <c r="F6684" s="101" t="s">
        <v>119</v>
      </c>
      <c r="G6684" s="101" t="s">
        <v>10956</v>
      </c>
    </row>
    <row r="6685" spans="1:7">
      <c r="A6685" s="100">
        <v>6684</v>
      </c>
      <c r="B6685" s="101" t="s">
        <v>11828</v>
      </c>
      <c r="C6685" s="101" t="s">
        <v>11829</v>
      </c>
      <c r="D6685" s="101" t="s">
        <v>122</v>
      </c>
      <c r="E6685" s="101" t="s">
        <v>175</v>
      </c>
      <c r="F6685" s="101" t="s">
        <v>136</v>
      </c>
      <c r="G6685" s="101" t="s">
        <v>11834</v>
      </c>
    </row>
    <row r="6686" spans="1:7">
      <c r="A6686" s="100">
        <v>6685</v>
      </c>
      <c r="B6686" s="101" t="s">
        <v>10894</v>
      </c>
      <c r="C6686" s="101" t="s">
        <v>10895</v>
      </c>
      <c r="D6686" s="101" t="s">
        <v>165</v>
      </c>
      <c r="E6686" s="101" t="s">
        <v>194</v>
      </c>
      <c r="F6686" s="101" t="s">
        <v>119</v>
      </c>
      <c r="G6686" s="101" t="s">
        <v>10956</v>
      </c>
    </row>
    <row r="6687" spans="1:7">
      <c r="A6687" s="100">
        <v>6686</v>
      </c>
      <c r="B6687" s="101" t="s">
        <v>10896</v>
      </c>
      <c r="C6687" s="101" t="s">
        <v>10897</v>
      </c>
      <c r="D6687" s="101" t="s">
        <v>151</v>
      </c>
      <c r="E6687" s="101" t="s">
        <v>974</v>
      </c>
      <c r="F6687" s="101" t="s">
        <v>119</v>
      </c>
      <c r="G6687" s="101" t="s">
        <v>10956</v>
      </c>
    </row>
    <row r="6688" spans="1:7">
      <c r="A6688" s="100">
        <v>6687</v>
      </c>
      <c r="B6688" s="101" t="s">
        <v>5807</v>
      </c>
      <c r="C6688" s="101" t="s">
        <v>5808</v>
      </c>
      <c r="D6688" s="101" t="s">
        <v>151</v>
      </c>
      <c r="E6688" s="101" t="s">
        <v>456</v>
      </c>
      <c r="F6688" s="101" t="s">
        <v>119</v>
      </c>
      <c r="G6688" s="101" t="s">
        <v>5848</v>
      </c>
    </row>
    <row r="6689" spans="1:7">
      <c r="A6689" s="100">
        <v>6688</v>
      </c>
      <c r="B6689" s="101" t="s">
        <v>5809</v>
      </c>
      <c r="C6689" s="101" t="s">
        <v>13980</v>
      </c>
      <c r="D6689" s="101" t="s">
        <v>139</v>
      </c>
      <c r="E6689" s="101" t="s">
        <v>227</v>
      </c>
      <c r="F6689" s="101" t="s">
        <v>119</v>
      </c>
      <c r="G6689" s="101" t="s">
        <v>5848</v>
      </c>
    </row>
    <row r="6690" spans="1:7">
      <c r="A6690" s="100">
        <v>6689</v>
      </c>
      <c r="B6690" s="101" t="s">
        <v>13981</v>
      </c>
      <c r="C6690" s="101" t="s">
        <v>13982</v>
      </c>
      <c r="D6690" s="101" t="s">
        <v>126</v>
      </c>
      <c r="E6690" s="101" t="s">
        <v>836</v>
      </c>
      <c r="F6690" s="101" t="s">
        <v>188</v>
      </c>
      <c r="G6690" s="101" t="s">
        <v>5848</v>
      </c>
    </row>
    <row r="6691" spans="1:7">
      <c r="A6691" s="100">
        <v>6690</v>
      </c>
      <c r="B6691" s="101" t="s">
        <v>5810</v>
      </c>
      <c r="C6691" s="101" t="s">
        <v>5811</v>
      </c>
      <c r="D6691" s="101" t="s">
        <v>139</v>
      </c>
      <c r="E6691" s="101" t="s">
        <v>227</v>
      </c>
      <c r="F6691" s="101" t="s">
        <v>119</v>
      </c>
      <c r="G6691" s="101" t="s">
        <v>5848</v>
      </c>
    </row>
    <row r="6692" spans="1:7">
      <c r="A6692" s="100">
        <v>6691</v>
      </c>
      <c r="B6692" s="101" t="s">
        <v>10898</v>
      </c>
      <c r="C6692" s="101" t="s">
        <v>10899</v>
      </c>
      <c r="D6692" s="101" t="s">
        <v>117</v>
      </c>
      <c r="E6692" s="101" t="s">
        <v>1181</v>
      </c>
      <c r="F6692" s="101" t="s">
        <v>579</v>
      </c>
      <c r="G6692" s="101" t="s">
        <v>10956</v>
      </c>
    </row>
    <row r="6693" spans="1:7">
      <c r="A6693" s="100">
        <v>6692</v>
      </c>
      <c r="B6693" s="101" t="s">
        <v>5812</v>
      </c>
      <c r="C6693" s="101" t="s">
        <v>5813</v>
      </c>
      <c r="D6693" s="101" t="s">
        <v>139</v>
      </c>
      <c r="E6693" s="101" t="s">
        <v>227</v>
      </c>
      <c r="F6693" s="101" t="s">
        <v>119</v>
      </c>
      <c r="G6693" s="101" t="s">
        <v>5848</v>
      </c>
    </row>
    <row r="6694" spans="1:7">
      <c r="A6694" s="100">
        <v>6693</v>
      </c>
      <c r="B6694" s="101" t="s">
        <v>5814</v>
      </c>
      <c r="C6694" s="101" t="s">
        <v>5815</v>
      </c>
      <c r="D6694" s="101" t="s">
        <v>151</v>
      </c>
      <c r="E6694" s="101" t="s">
        <v>1414</v>
      </c>
      <c r="F6694" s="101" t="s">
        <v>119</v>
      </c>
      <c r="G6694" s="101" t="s">
        <v>5848</v>
      </c>
    </row>
    <row r="6695" spans="1:7">
      <c r="A6695" s="100">
        <v>6694</v>
      </c>
      <c r="B6695" s="101" t="s">
        <v>5816</v>
      </c>
      <c r="C6695" s="101" t="s">
        <v>5817</v>
      </c>
      <c r="D6695" s="101" t="s">
        <v>139</v>
      </c>
      <c r="E6695" s="101" t="s">
        <v>227</v>
      </c>
      <c r="F6695" s="101" t="s">
        <v>119</v>
      </c>
      <c r="G6695" s="101" t="s">
        <v>5848</v>
      </c>
    </row>
    <row r="6696" spans="1:7">
      <c r="A6696" s="100">
        <v>6695</v>
      </c>
      <c r="B6696" s="101" t="s">
        <v>10900</v>
      </c>
      <c r="C6696" s="101" t="s">
        <v>10901</v>
      </c>
      <c r="D6696" s="101" t="s">
        <v>126</v>
      </c>
      <c r="E6696" s="101" t="s">
        <v>1184</v>
      </c>
      <c r="F6696" s="101" t="s">
        <v>188</v>
      </c>
      <c r="G6696" s="101" t="s">
        <v>10956</v>
      </c>
    </row>
    <row r="6697" spans="1:7">
      <c r="A6697" s="100">
        <v>6696</v>
      </c>
      <c r="B6697" s="101" t="s">
        <v>10902</v>
      </c>
      <c r="C6697" s="101" t="s">
        <v>10903</v>
      </c>
      <c r="D6697" s="101" t="s">
        <v>122</v>
      </c>
      <c r="E6697" s="101" t="s">
        <v>436</v>
      </c>
      <c r="F6697" s="101" t="s">
        <v>119</v>
      </c>
      <c r="G6697" s="101" t="s">
        <v>10956</v>
      </c>
    </row>
    <row r="6698" spans="1:7">
      <c r="A6698" s="100">
        <v>6697</v>
      </c>
      <c r="B6698" s="101" t="s">
        <v>10904</v>
      </c>
      <c r="C6698" s="101" t="s">
        <v>10905</v>
      </c>
      <c r="D6698" s="101" t="s">
        <v>122</v>
      </c>
      <c r="E6698" s="101" t="s">
        <v>363</v>
      </c>
      <c r="F6698" s="101" t="s">
        <v>119</v>
      </c>
      <c r="G6698" s="101" t="s">
        <v>10956</v>
      </c>
    </row>
    <row r="6699" spans="1:7">
      <c r="A6699" s="100">
        <v>6698</v>
      </c>
      <c r="B6699" s="101" t="s">
        <v>13983</v>
      </c>
      <c r="C6699" s="101" t="s">
        <v>13984</v>
      </c>
      <c r="D6699" s="101" t="s">
        <v>126</v>
      </c>
      <c r="E6699" s="101" t="s">
        <v>836</v>
      </c>
      <c r="F6699" s="101" t="s">
        <v>188</v>
      </c>
      <c r="G6699" s="101" t="s">
        <v>5848</v>
      </c>
    </row>
    <row r="6700" spans="1:7">
      <c r="A6700" s="100">
        <v>6699</v>
      </c>
      <c r="B6700" s="101" t="s">
        <v>13985</v>
      </c>
      <c r="C6700" s="101" t="s">
        <v>13986</v>
      </c>
      <c r="D6700" s="101" t="s">
        <v>139</v>
      </c>
      <c r="E6700" s="101" t="s">
        <v>227</v>
      </c>
      <c r="F6700" s="101" t="s">
        <v>119</v>
      </c>
      <c r="G6700" s="101" t="s">
        <v>5848</v>
      </c>
    </row>
    <row r="6701" spans="1:7">
      <c r="A6701" s="100">
        <v>6700</v>
      </c>
      <c r="B6701" s="101" t="s">
        <v>10906</v>
      </c>
      <c r="C6701" s="101" t="s">
        <v>10907</v>
      </c>
      <c r="D6701" s="101" t="s">
        <v>117</v>
      </c>
      <c r="E6701" s="101" t="s">
        <v>499</v>
      </c>
      <c r="F6701" s="101" t="s">
        <v>119</v>
      </c>
      <c r="G6701" s="101" t="s">
        <v>10956</v>
      </c>
    </row>
    <row r="6702" spans="1:7">
      <c r="A6702" s="100">
        <v>6701</v>
      </c>
      <c r="B6702" s="101" t="s">
        <v>13987</v>
      </c>
      <c r="C6702" s="101" t="s">
        <v>13988</v>
      </c>
      <c r="D6702" s="101" t="s">
        <v>139</v>
      </c>
      <c r="E6702" s="101" t="s">
        <v>227</v>
      </c>
      <c r="F6702" s="101" t="s">
        <v>119</v>
      </c>
      <c r="G6702" s="101" t="s">
        <v>5848</v>
      </c>
    </row>
    <row r="6703" spans="1:7">
      <c r="A6703" s="100">
        <v>6702</v>
      </c>
      <c r="B6703" s="101" t="s">
        <v>5819</v>
      </c>
      <c r="C6703" s="101" t="s">
        <v>5820</v>
      </c>
      <c r="D6703" s="101" t="s">
        <v>139</v>
      </c>
      <c r="E6703" s="101" t="s">
        <v>181</v>
      </c>
      <c r="F6703" s="101" t="s">
        <v>119</v>
      </c>
      <c r="G6703" s="101" t="s">
        <v>5848</v>
      </c>
    </row>
    <row r="6704" spans="1:7">
      <c r="A6704" s="100">
        <v>6703</v>
      </c>
      <c r="B6704" s="101" t="s">
        <v>13989</v>
      </c>
      <c r="C6704" s="101" t="s">
        <v>13990</v>
      </c>
      <c r="D6704" s="101" t="s">
        <v>139</v>
      </c>
      <c r="E6704" s="101" t="s">
        <v>227</v>
      </c>
      <c r="F6704" s="101" t="s">
        <v>119</v>
      </c>
      <c r="G6704" s="101" t="s">
        <v>5848</v>
      </c>
    </row>
    <row r="6705" spans="1:7">
      <c r="A6705" s="100">
        <v>6704</v>
      </c>
      <c r="B6705" s="101" t="s">
        <v>10908</v>
      </c>
      <c r="C6705" s="101" t="s">
        <v>10909</v>
      </c>
      <c r="D6705" s="101" t="s">
        <v>139</v>
      </c>
      <c r="E6705" s="101" t="s">
        <v>622</v>
      </c>
      <c r="F6705" s="101" t="s">
        <v>119</v>
      </c>
      <c r="G6705" s="101" t="s">
        <v>10956</v>
      </c>
    </row>
    <row r="6706" spans="1:7">
      <c r="A6706" s="100">
        <v>6705</v>
      </c>
      <c r="B6706" s="101" t="s">
        <v>5821</v>
      </c>
      <c r="C6706" s="101" t="s">
        <v>13991</v>
      </c>
      <c r="D6706" s="101" t="s">
        <v>139</v>
      </c>
      <c r="E6706" s="101" t="s">
        <v>227</v>
      </c>
      <c r="F6706" s="101" t="s">
        <v>119</v>
      </c>
      <c r="G6706" s="101" t="s">
        <v>5848</v>
      </c>
    </row>
    <row r="6707" spans="1:7">
      <c r="A6707" s="100">
        <v>6706</v>
      </c>
      <c r="B6707" s="101" t="s">
        <v>5822</v>
      </c>
      <c r="C6707" s="101" t="s">
        <v>13992</v>
      </c>
      <c r="D6707" s="101" t="s">
        <v>139</v>
      </c>
      <c r="E6707" s="101" t="s">
        <v>227</v>
      </c>
      <c r="F6707" s="101" t="s">
        <v>119</v>
      </c>
      <c r="G6707" s="101" t="s">
        <v>5848</v>
      </c>
    </row>
    <row r="6708" spans="1:7">
      <c r="A6708" s="100">
        <v>6707</v>
      </c>
      <c r="B6708" s="101" t="s">
        <v>10910</v>
      </c>
      <c r="C6708" s="101" t="s">
        <v>10911</v>
      </c>
      <c r="D6708" s="101" t="s">
        <v>165</v>
      </c>
      <c r="E6708" s="101" t="s">
        <v>194</v>
      </c>
      <c r="F6708" s="101" t="s">
        <v>119</v>
      </c>
      <c r="G6708" s="101" t="s">
        <v>10956</v>
      </c>
    </row>
    <row r="6709" spans="1:7">
      <c r="A6709" s="100">
        <v>6708</v>
      </c>
      <c r="B6709" s="101" t="s">
        <v>5823</v>
      </c>
      <c r="C6709" s="101" t="s">
        <v>5824</v>
      </c>
      <c r="D6709" s="101" t="s">
        <v>117</v>
      </c>
      <c r="E6709" s="101" t="s">
        <v>2057</v>
      </c>
      <c r="F6709" s="101" t="s">
        <v>188</v>
      </c>
      <c r="G6709" s="101" t="s">
        <v>5848</v>
      </c>
    </row>
    <row r="6710" spans="1:7">
      <c r="A6710" s="100">
        <v>6709</v>
      </c>
      <c r="B6710" s="101" t="s">
        <v>10912</v>
      </c>
      <c r="C6710" s="101" t="s">
        <v>10913</v>
      </c>
      <c r="D6710" s="101" t="s">
        <v>117</v>
      </c>
      <c r="E6710" s="101" t="s">
        <v>5888</v>
      </c>
      <c r="F6710" s="101" t="s">
        <v>119</v>
      </c>
      <c r="G6710" s="101" t="s">
        <v>10956</v>
      </c>
    </row>
    <row r="6711" spans="1:7">
      <c r="A6711" s="100">
        <v>6710</v>
      </c>
      <c r="B6711" s="101" t="s">
        <v>11830</v>
      </c>
      <c r="C6711" s="101" t="s">
        <v>11831</v>
      </c>
      <c r="D6711" s="101" t="s">
        <v>165</v>
      </c>
      <c r="E6711" s="101" t="s">
        <v>285</v>
      </c>
      <c r="F6711" s="101" t="s">
        <v>136</v>
      </c>
      <c r="G6711" s="101" t="s">
        <v>11834</v>
      </c>
    </row>
    <row r="6712" spans="1:7">
      <c r="A6712" s="100">
        <v>6711</v>
      </c>
      <c r="B6712" s="101" t="s">
        <v>13993</v>
      </c>
      <c r="C6712" s="101" t="s">
        <v>13994</v>
      </c>
      <c r="D6712" s="101" t="s">
        <v>117</v>
      </c>
      <c r="E6712" s="101" t="s">
        <v>5888</v>
      </c>
      <c r="F6712" s="101" t="s">
        <v>188</v>
      </c>
      <c r="G6712" s="101" t="s">
        <v>5848</v>
      </c>
    </row>
    <row r="6713" spans="1:7">
      <c r="A6713" s="100">
        <v>6712</v>
      </c>
      <c r="B6713" s="101" t="s">
        <v>10914</v>
      </c>
      <c r="C6713" s="101" t="s">
        <v>10915</v>
      </c>
      <c r="D6713" s="101" t="s">
        <v>122</v>
      </c>
      <c r="E6713" s="101" t="s">
        <v>293</v>
      </c>
      <c r="F6713" s="101" t="s">
        <v>188</v>
      </c>
      <c r="G6713" s="101" t="s">
        <v>10956</v>
      </c>
    </row>
    <row r="6714" spans="1:7">
      <c r="A6714" s="100">
        <v>6713</v>
      </c>
      <c r="B6714" s="101" t="s">
        <v>10916</v>
      </c>
      <c r="C6714" s="101" t="s">
        <v>10917</v>
      </c>
      <c r="D6714" s="101" t="s">
        <v>234</v>
      </c>
      <c r="E6714" s="101" t="s">
        <v>553</v>
      </c>
      <c r="F6714" s="101" t="s">
        <v>119</v>
      </c>
      <c r="G6714" s="101" t="s">
        <v>10956</v>
      </c>
    </row>
    <row r="6715" spans="1:7">
      <c r="A6715" s="100">
        <v>6714</v>
      </c>
      <c r="B6715" s="101" t="s">
        <v>5825</v>
      </c>
      <c r="C6715" s="101" t="s">
        <v>5826</v>
      </c>
      <c r="D6715" s="101" t="s">
        <v>122</v>
      </c>
      <c r="E6715" s="101" t="s">
        <v>363</v>
      </c>
      <c r="F6715" s="101" t="s">
        <v>687</v>
      </c>
      <c r="G6715" s="101" t="s">
        <v>5848</v>
      </c>
    </row>
    <row r="6716" spans="1:7">
      <c r="A6716" s="100">
        <v>6715</v>
      </c>
      <c r="B6716" s="101" t="s">
        <v>10918</v>
      </c>
      <c r="C6716" s="101" t="s">
        <v>10919</v>
      </c>
      <c r="D6716" s="101" t="s">
        <v>126</v>
      </c>
      <c r="E6716" s="101" t="s">
        <v>1083</v>
      </c>
      <c r="F6716" s="101" t="s">
        <v>119</v>
      </c>
      <c r="G6716" s="101" t="s">
        <v>10956</v>
      </c>
    </row>
    <row r="6717" spans="1:7">
      <c r="A6717" s="100">
        <v>6716</v>
      </c>
      <c r="B6717" s="101" t="s">
        <v>5827</v>
      </c>
      <c r="C6717" s="101" t="s">
        <v>5828</v>
      </c>
      <c r="D6717" s="101" t="s">
        <v>139</v>
      </c>
      <c r="E6717" s="101" t="s">
        <v>381</v>
      </c>
      <c r="F6717" s="101" t="s">
        <v>119</v>
      </c>
      <c r="G6717" s="101" t="s">
        <v>5848</v>
      </c>
    </row>
    <row r="6718" spans="1:7">
      <c r="A6718" s="100">
        <v>6717</v>
      </c>
      <c r="B6718" s="101" t="s">
        <v>10920</v>
      </c>
      <c r="C6718" s="101" t="s">
        <v>10921</v>
      </c>
      <c r="D6718" s="101" t="s">
        <v>117</v>
      </c>
      <c r="E6718" s="101" t="s">
        <v>1341</v>
      </c>
      <c r="F6718" s="101" t="s">
        <v>188</v>
      </c>
      <c r="G6718" s="101" t="s">
        <v>10956</v>
      </c>
    </row>
    <row r="6719" spans="1:7">
      <c r="A6719" s="100">
        <v>6718</v>
      </c>
      <c r="B6719" s="101" t="s">
        <v>13995</v>
      </c>
      <c r="C6719" s="101" t="s">
        <v>13996</v>
      </c>
      <c r="D6719" s="101" t="s">
        <v>151</v>
      </c>
      <c r="E6719" s="101" t="s">
        <v>1572</v>
      </c>
      <c r="F6719" s="101" t="s">
        <v>188</v>
      </c>
      <c r="G6719" s="101" t="s">
        <v>10956</v>
      </c>
    </row>
    <row r="6720" spans="1:7">
      <c r="A6720" s="100">
        <v>6719</v>
      </c>
      <c r="B6720" s="101" t="s">
        <v>5829</v>
      </c>
      <c r="C6720" s="101" t="s">
        <v>5830</v>
      </c>
      <c r="D6720" s="101" t="s">
        <v>126</v>
      </c>
      <c r="E6720" s="101" t="s">
        <v>761</v>
      </c>
      <c r="F6720" s="101" t="s">
        <v>119</v>
      </c>
      <c r="G6720" s="101" t="s">
        <v>5848</v>
      </c>
    </row>
    <row r="6721" spans="1:7">
      <c r="A6721" s="100">
        <v>6720</v>
      </c>
      <c r="B6721" s="101" t="s">
        <v>13997</v>
      </c>
      <c r="C6721" s="101" t="s">
        <v>13998</v>
      </c>
      <c r="D6721" s="101" t="s">
        <v>139</v>
      </c>
      <c r="E6721" s="101" t="s">
        <v>227</v>
      </c>
      <c r="F6721" s="101" t="s">
        <v>119</v>
      </c>
      <c r="G6721" s="101" t="s">
        <v>5848</v>
      </c>
    </row>
    <row r="6722" spans="1:7">
      <c r="A6722" s="100">
        <v>6721</v>
      </c>
      <c r="B6722" s="101" t="s">
        <v>5831</v>
      </c>
      <c r="C6722" s="101" t="s">
        <v>5832</v>
      </c>
      <c r="D6722" s="101" t="s">
        <v>122</v>
      </c>
      <c r="E6722" s="101" t="s">
        <v>191</v>
      </c>
      <c r="F6722" s="101" t="s">
        <v>188</v>
      </c>
      <c r="G6722" s="101" t="s">
        <v>5848</v>
      </c>
    </row>
    <row r="6723" spans="1:7">
      <c r="A6723" s="100">
        <v>6722</v>
      </c>
      <c r="B6723" s="101" t="s">
        <v>10922</v>
      </c>
      <c r="C6723" s="101" t="s">
        <v>10923</v>
      </c>
      <c r="D6723" s="101" t="s">
        <v>126</v>
      </c>
      <c r="E6723" s="101" t="s">
        <v>701</v>
      </c>
      <c r="F6723" s="101" t="s">
        <v>119</v>
      </c>
      <c r="G6723" s="101" t="s">
        <v>10956</v>
      </c>
    </row>
    <row r="6724" spans="1:7">
      <c r="A6724" s="100">
        <v>6723</v>
      </c>
      <c r="B6724" s="101" t="s">
        <v>10924</v>
      </c>
      <c r="C6724" s="101" t="s">
        <v>10925</v>
      </c>
      <c r="D6724" s="101" t="s">
        <v>126</v>
      </c>
      <c r="E6724" s="101" t="s">
        <v>159</v>
      </c>
      <c r="F6724" s="101" t="s">
        <v>119</v>
      </c>
      <c r="G6724" s="101" t="s">
        <v>10956</v>
      </c>
    </row>
    <row r="6725" spans="1:7">
      <c r="A6725" s="100">
        <v>6724</v>
      </c>
      <c r="B6725" s="101" t="s">
        <v>11832</v>
      </c>
      <c r="C6725" s="101" t="s">
        <v>11833</v>
      </c>
      <c r="D6725" s="101" t="s">
        <v>143</v>
      </c>
      <c r="E6725" s="101" t="s">
        <v>144</v>
      </c>
      <c r="F6725" s="101" t="s">
        <v>119</v>
      </c>
      <c r="G6725" s="101" t="s">
        <v>11834</v>
      </c>
    </row>
    <row r="6726" spans="1:7">
      <c r="A6726" s="100">
        <v>6725</v>
      </c>
      <c r="B6726" s="101" t="s">
        <v>10926</v>
      </c>
      <c r="C6726" s="101" t="s">
        <v>10927</v>
      </c>
      <c r="D6726" s="101" t="s">
        <v>117</v>
      </c>
      <c r="E6726" s="101" t="s">
        <v>523</v>
      </c>
      <c r="F6726" s="101" t="s">
        <v>119</v>
      </c>
      <c r="G6726" s="101" t="s">
        <v>10956</v>
      </c>
    </row>
    <row r="6727" spans="1:7">
      <c r="A6727" s="100">
        <v>6726</v>
      </c>
      <c r="B6727" s="101" t="s">
        <v>5833</v>
      </c>
      <c r="C6727" s="101" t="s">
        <v>5834</v>
      </c>
      <c r="D6727" s="101" t="s">
        <v>151</v>
      </c>
      <c r="E6727" s="101" t="s">
        <v>1094</v>
      </c>
      <c r="F6727" s="101" t="s">
        <v>119</v>
      </c>
      <c r="G6727" s="101" t="s">
        <v>5848</v>
      </c>
    </row>
    <row r="6728" spans="1:7">
      <c r="A6728" s="100">
        <v>6727</v>
      </c>
      <c r="B6728" s="101" t="s">
        <v>10928</v>
      </c>
      <c r="C6728" s="101" t="s">
        <v>10929</v>
      </c>
      <c r="D6728" s="101" t="s">
        <v>126</v>
      </c>
      <c r="E6728" s="101" t="s">
        <v>411</v>
      </c>
      <c r="F6728" s="101" t="s">
        <v>119</v>
      </c>
      <c r="G6728" s="101" t="s">
        <v>10956</v>
      </c>
    </row>
    <row r="6729" spans="1:7">
      <c r="A6729" s="100">
        <v>6728</v>
      </c>
      <c r="B6729" s="101" t="s">
        <v>5835</v>
      </c>
      <c r="C6729" s="101" t="s">
        <v>5836</v>
      </c>
      <c r="D6729" s="101" t="s">
        <v>139</v>
      </c>
      <c r="E6729" s="101" t="s">
        <v>273</v>
      </c>
      <c r="F6729" s="101" t="s">
        <v>119</v>
      </c>
      <c r="G6729" s="101" t="s">
        <v>5848</v>
      </c>
    </row>
    <row r="6730" spans="1:7">
      <c r="A6730" s="100">
        <v>6729</v>
      </c>
      <c r="B6730" s="101" t="s">
        <v>13999</v>
      </c>
      <c r="C6730" s="101" t="s">
        <v>14000</v>
      </c>
      <c r="D6730" s="101" t="s">
        <v>165</v>
      </c>
      <c r="E6730" s="101" t="s">
        <v>166</v>
      </c>
      <c r="F6730" s="101" t="s">
        <v>119</v>
      </c>
      <c r="G6730" s="101" t="s">
        <v>10956</v>
      </c>
    </row>
    <row r="6731" spans="1:7">
      <c r="A6731" s="100">
        <v>6730</v>
      </c>
      <c r="B6731" s="101" t="s">
        <v>10930</v>
      </c>
      <c r="C6731" s="101" t="s">
        <v>10931</v>
      </c>
      <c r="D6731" s="101" t="s">
        <v>117</v>
      </c>
      <c r="E6731" s="101" t="s">
        <v>367</v>
      </c>
      <c r="F6731" s="101" t="s">
        <v>119</v>
      </c>
      <c r="G6731" s="101" t="s">
        <v>10956</v>
      </c>
    </row>
    <row r="6732" spans="1:7">
      <c r="A6732" s="100">
        <v>6731</v>
      </c>
      <c r="B6732" s="101" t="s">
        <v>10932</v>
      </c>
      <c r="C6732" s="101" t="s">
        <v>10933</v>
      </c>
      <c r="D6732" s="101" t="s">
        <v>117</v>
      </c>
      <c r="E6732" s="101" t="s">
        <v>118</v>
      </c>
      <c r="F6732" s="101" t="s">
        <v>119</v>
      </c>
      <c r="G6732" s="101" t="s">
        <v>10956</v>
      </c>
    </row>
    <row r="6733" spans="1:7">
      <c r="A6733" s="100">
        <v>6732</v>
      </c>
      <c r="B6733" s="101" t="s">
        <v>10934</v>
      </c>
      <c r="C6733" s="101" t="s">
        <v>10935</v>
      </c>
      <c r="D6733" s="101" t="s">
        <v>122</v>
      </c>
      <c r="E6733" s="101" t="s">
        <v>191</v>
      </c>
      <c r="F6733" s="101" t="s">
        <v>119</v>
      </c>
      <c r="G6733" s="101" t="s">
        <v>10956</v>
      </c>
    </row>
    <row r="6734" spans="1:7">
      <c r="A6734" s="100">
        <v>6733</v>
      </c>
      <c r="B6734" s="101" t="s">
        <v>10936</v>
      </c>
      <c r="C6734" s="101" t="s">
        <v>10937</v>
      </c>
      <c r="D6734" s="101" t="s">
        <v>139</v>
      </c>
      <c r="E6734" s="101" t="s">
        <v>826</v>
      </c>
      <c r="F6734" s="101" t="s">
        <v>119</v>
      </c>
      <c r="G6734" s="101" t="s">
        <v>10956</v>
      </c>
    </row>
    <row r="6735" spans="1:7">
      <c r="A6735" s="100">
        <v>6734</v>
      </c>
      <c r="B6735" s="101" t="s">
        <v>10938</v>
      </c>
      <c r="C6735" s="101" t="s">
        <v>10939</v>
      </c>
      <c r="D6735" s="101" t="s">
        <v>165</v>
      </c>
      <c r="E6735" s="101" t="s">
        <v>417</v>
      </c>
      <c r="F6735" s="101" t="s">
        <v>119</v>
      </c>
      <c r="G6735" s="101" t="s">
        <v>10956</v>
      </c>
    </row>
    <row r="6736" spans="1:7">
      <c r="A6736" s="100">
        <v>6735</v>
      </c>
      <c r="B6736" s="101" t="s">
        <v>10940</v>
      </c>
      <c r="C6736" s="101" t="s">
        <v>10941</v>
      </c>
      <c r="D6736" s="101" t="s">
        <v>139</v>
      </c>
      <c r="E6736" s="101" t="s">
        <v>564</v>
      </c>
      <c r="F6736" s="101" t="s">
        <v>119</v>
      </c>
      <c r="G6736" s="101" t="s">
        <v>10956</v>
      </c>
    </row>
    <row r="6737" spans="1:7">
      <c r="A6737" s="100">
        <v>6736</v>
      </c>
      <c r="B6737" s="101" t="s">
        <v>14001</v>
      </c>
      <c r="C6737" s="101" t="s">
        <v>13957</v>
      </c>
      <c r="D6737" s="101" t="s">
        <v>139</v>
      </c>
      <c r="E6737" s="101" t="s">
        <v>227</v>
      </c>
      <c r="F6737" s="101" t="s">
        <v>119</v>
      </c>
      <c r="G6737" s="101" t="s">
        <v>5848</v>
      </c>
    </row>
    <row r="6738" spans="1:7">
      <c r="A6738" s="100">
        <v>6737</v>
      </c>
      <c r="B6738" s="101" t="s">
        <v>10942</v>
      </c>
      <c r="C6738" s="101" t="s">
        <v>10943</v>
      </c>
      <c r="D6738" s="101" t="s">
        <v>117</v>
      </c>
      <c r="E6738" s="101" t="s">
        <v>2355</v>
      </c>
      <c r="F6738" s="101" t="s">
        <v>119</v>
      </c>
      <c r="G6738" s="101" t="s">
        <v>10956</v>
      </c>
    </row>
    <row r="6739" spans="1:7">
      <c r="A6739" s="100">
        <v>6738</v>
      </c>
      <c r="B6739" s="101" t="s">
        <v>5837</v>
      </c>
      <c r="C6739" s="101" t="s">
        <v>5838</v>
      </c>
      <c r="D6739" s="101" t="s">
        <v>126</v>
      </c>
      <c r="E6739" s="101" t="s">
        <v>4822</v>
      </c>
      <c r="F6739" s="101" t="s">
        <v>119</v>
      </c>
      <c r="G6739" s="101" t="s">
        <v>5848</v>
      </c>
    </row>
    <row r="6740" spans="1:7">
      <c r="A6740" s="100">
        <v>6739</v>
      </c>
      <c r="B6740" s="101" t="s">
        <v>14002</v>
      </c>
      <c r="C6740" s="101" t="s">
        <v>14003</v>
      </c>
      <c r="D6740" s="101" t="s">
        <v>165</v>
      </c>
      <c r="E6740" s="101" t="s">
        <v>417</v>
      </c>
      <c r="F6740" s="101" t="s">
        <v>119</v>
      </c>
      <c r="G6740" s="101" t="s">
        <v>10956</v>
      </c>
    </row>
    <row r="6741" spans="1:7">
      <c r="A6741" s="100">
        <v>6740</v>
      </c>
      <c r="B6741" s="101" t="s">
        <v>5839</v>
      </c>
      <c r="C6741" s="101" t="s">
        <v>14004</v>
      </c>
      <c r="D6741" s="101" t="s">
        <v>165</v>
      </c>
      <c r="E6741" s="101" t="s">
        <v>1285</v>
      </c>
      <c r="F6741" s="101" t="s">
        <v>119</v>
      </c>
      <c r="G6741" s="101" t="s">
        <v>5848</v>
      </c>
    </row>
    <row r="6742" spans="1:7">
      <c r="A6742" s="100">
        <v>6741</v>
      </c>
      <c r="B6742" s="101" t="s">
        <v>10944</v>
      </c>
      <c r="C6742" s="101" t="s">
        <v>14005</v>
      </c>
      <c r="D6742" s="101" t="s">
        <v>122</v>
      </c>
      <c r="E6742" s="101" t="s">
        <v>377</v>
      </c>
      <c r="F6742" s="101" t="s">
        <v>119</v>
      </c>
      <c r="G6742" s="101" t="s">
        <v>10956</v>
      </c>
    </row>
    <row r="6743" spans="1:7">
      <c r="A6743" s="100">
        <v>6742</v>
      </c>
      <c r="B6743" s="101" t="s">
        <v>5840</v>
      </c>
      <c r="C6743" s="101" t="s">
        <v>5841</v>
      </c>
      <c r="D6743" s="101" t="s">
        <v>126</v>
      </c>
      <c r="E6743" s="101" t="s">
        <v>393</v>
      </c>
      <c r="F6743" s="101" t="s">
        <v>188</v>
      </c>
      <c r="G6743" s="101" t="s">
        <v>5848</v>
      </c>
    </row>
    <row r="6744" spans="1:7">
      <c r="A6744" s="100">
        <v>6743</v>
      </c>
      <c r="B6744" s="101" t="s">
        <v>10945</v>
      </c>
      <c r="C6744" s="101" t="s">
        <v>10946</v>
      </c>
      <c r="D6744" s="101" t="s">
        <v>165</v>
      </c>
      <c r="E6744" s="101" t="s">
        <v>1285</v>
      </c>
      <c r="F6744" s="101" t="s">
        <v>119</v>
      </c>
      <c r="G6744" s="101" t="s">
        <v>10956</v>
      </c>
    </row>
    <row r="6745" spans="1:7">
      <c r="A6745" s="100">
        <v>6744</v>
      </c>
      <c r="B6745" s="101" t="s">
        <v>10947</v>
      </c>
      <c r="C6745" s="101" t="s">
        <v>10948</v>
      </c>
      <c r="D6745" s="101" t="s">
        <v>143</v>
      </c>
      <c r="E6745" s="101" t="s">
        <v>144</v>
      </c>
      <c r="F6745" s="101" t="s">
        <v>119</v>
      </c>
      <c r="G6745" s="101" t="s">
        <v>10956</v>
      </c>
    </row>
    <row r="6746" spans="1:7">
      <c r="A6746" s="100">
        <v>6745</v>
      </c>
      <c r="B6746" s="101" t="s">
        <v>14006</v>
      </c>
      <c r="C6746" s="101" t="s">
        <v>14007</v>
      </c>
      <c r="D6746" s="101" t="s">
        <v>117</v>
      </c>
      <c r="E6746" s="101" t="s">
        <v>3196</v>
      </c>
      <c r="F6746" s="101" t="s">
        <v>119</v>
      </c>
      <c r="G6746" s="101" t="s">
        <v>10956</v>
      </c>
    </row>
    <row r="6747" spans="1:7">
      <c r="A6747" s="100">
        <v>6746</v>
      </c>
      <c r="B6747" s="101" t="s">
        <v>10949</v>
      </c>
      <c r="C6747" s="101" t="s">
        <v>14008</v>
      </c>
      <c r="D6747" s="101" t="s">
        <v>117</v>
      </c>
      <c r="E6747" s="101" t="s">
        <v>367</v>
      </c>
      <c r="F6747" s="101" t="s">
        <v>188</v>
      </c>
      <c r="G6747" s="101" t="s">
        <v>10956</v>
      </c>
    </row>
    <row r="6748" spans="1:7">
      <c r="A6748" s="100">
        <v>6747</v>
      </c>
      <c r="B6748" s="101" t="s">
        <v>5842</v>
      </c>
      <c r="C6748" s="101" t="s">
        <v>5843</v>
      </c>
      <c r="D6748" s="101" t="s">
        <v>151</v>
      </c>
      <c r="E6748" s="101" t="s">
        <v>1271</v>
      </c>
      <c r="F6748" s="101" t="s">
        <v>119</v>
      </c>
      <c r="G6748" s="101" t="s">
        <v>5848</v>
      </c>
    </row>
    <row r="6749" spans="1:7">
      <c r="A6749" s="100">
        <v>6748</v>
      </c>
      <c r="B6749" s="101" t="s">
        <v>10950</v>
      </c>
      <c r="C6749" s="101" t="s">
        <v>10951</v>
      </c>
      <c r="D6749" s="101" t="s">
        <v>117</v>
      </c>
      <c r="E6749" s="101" t="s">
        <v>3337</v>
      </c>
      <c r="F6749" s="101" t="s">
        <v>119</v>
      </c>
      <c r="G6749" s="101" t="s">
        <v>10956</v>
      </c>
    </row>
    <row r="6750" spans="1:7">
      <c r="A6750" s="100">
        <v>6749</v>
      </c>
      <c r="B6750" s="101" t="s">
        <v>14009</v>
      </c>
      <c r="C6750" s="101" t="s">
        <v>14010</v>
      </c>
      <c r="D6750" s="101" t="s">
        <v>139</v>
      </c>
      <c r="E6750" s="101" t="s">
        <v>227</v>
      </c>
      <c r="F6750" s="101" t="s">
        <v>119</v>
      </c>
      <c r="G6750" s="101" t="s">
        <v>5848</v>
      </c>
    </row>
    <row r="6751" spans="1:7">
      <c r="A6751" s="100">
        <v>6750</v>
      </c>
      <c r="B6751" s="101" t="s">
        <v>5844</v>
      </c>
      <c r="C6751" s="101" t="s">
        <v>14011</v>
      </c>
      <c r="D6751" s="101" t="s">
        <v>139</v>
      </c>
      <c r="E6751" s="101" t="s">
        <v>227</v>
      </c>
      <c r="F6751" s="101" t="s">
        <v>119</v>
      </c>
      <c r="G6751" s="101" t="s">
        <v>5848</v>
      </c>
    </row>
    <row r="6752" spans="1:7">
      <c r="A6752" s="100">
        <v>6751</v>
      </c>
      <c r="B6752" s="101" t="s">
        <v>10952</v>
      </c>
      <c r="C6752" s="101" t="s">
        <v>10953</v>
      </c>
      <c r="D6752" s="101" t="s">
        <v>117</v>
      </c>
      <c r="E6752" s="101" t="s">
        <v>367</v>
      </c>
      <c r="F6752" s="101" t="s">
        <v>188</v>
      </c>
      <c r="G6752" s="101" t="s">
        <v>10956</v>
      </c>
    </row>
    <row r="6753" spans="1:7">
      <c r="A6753" s="100">
        <v>6752</v>
      </c>
      <c r="B6753" s="101" t="s">
        <v>5845</v>
      </c>
      <c r="C6753" s="101" t="s">
        <v>5846</v>
      </c>
      <c r="D6753" s="101" t="s">
        <v>139</v>
      </c>
      <c r="E6753" s="101" t="s">
        <v>185</v>
      </c>
      <c r="F6753" s="101" t="s">
        <v>119</v>
      </c>
      <c r="G6753" s="101" t="s">
        <v>5848</v>
      </c>
    </row>
    <row r="6754" spans="1:7">
      <c r="A6754" s="100">
        <v>6753</v>
      </c>
      <c r="B6754" s="101" t="s">
        <v>10954</v>
      </c>
      <c r="C6754" s="101" t="s">
        <v>10955</v>
      </c>
      <c r="D6754" s="101" t="s">
        <v>126</v>
      </c>
      <c r="E6754" s="101" t="s">
        <v>245</v>
      </c>
      <c r="F6754" s="101" t="s">
        <v>119</v>
      </c>
      <c r="G6754" s="101" t="s">
        <v>10956</v>
      </c>
    </row>
    <row r="6755" spans="1:7">
      <c r="A6755" s="103">
        <v>6754</v>
      </c>
      <c r="B6755" s="104" t="s">
        <v>5847</v>
      </c>
      <c r="C6755" s="104" t="s">
        <v>14012</v>
      </c>
      <c r="D6755" s="104" t="s">
        <v>151</v>
      </c>
      <c r="E6755" s="104" t="s">
        <v>571</v>
      </c>
      <c r="F6755" s="104" t="s">
        <v>119</v>
      </c>
      <c r="G6755" s="104" t="s">
        <v>5848</v>
      </c>
    </row>
    <row r="6756" spans="1:7">
      <c r="A6756" s="99"/>
      <c r="B6756" s="99"/>
      <c r="C6756" s="99"/>
      <c r="D6756" s="99"/>
      <c r="E6756" s="99"/>
      <c r="F6756" s="99"/>
      <c r="G6756" s="99"/>
    </row>
  </sheetData>
  <mergeCells count="3">
    <mergeCell ref="K3:L3"/>
    <mergeCell ref="N3:O3"/>
    <mergeCell ref="R3:S3"/>
  </mergeCells>
  <phoneticPr fontId="3" type="noConversion"/>
  <pageMargins left="0.7" right="0.7" top="0.75" bottom="0.75" header="0.3" footer="0.3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9"/>
  <dimension ref="B1:F20"/>
  <sheetViews>
    <sheetView workbookViewId="0">
      <selection activeCell="F3" sqref="F3"/>
    </sheetView>
  </sheetViews>
  <sheetFormatPr defaultRowHeight="15"/>
  <cols>
    <col min="2" max="2" width="40.85546875" customWidth="1"/>
    <col min="3" max="3" width="2.140625" customWidth="1"/>
    <col min="4" max="4" width="39.28515625" customWidth="1"/>
    <col min="6" max="6" width="23.28515625" customWidth="1"/>
  </cols>
  <sheetData>
    <row r="1" spans="2:6" ht="15.75" thickBot="1"/>
    <row r="2" spans="2:6">
      <c r="B2" s="21" t="s">
        <v>11935</v>
      </c>
      <c r="D2" s="21" t="s">
        <v>11943</v>
      </c>
      <c r="F2" t="s">
        <v>11975</v>
      </c>
    </row>
    <row r="3" spans="2:6">
      <c r="B3" s="19" t="s">
        <v>11936</v>
      </c>
      <c r="D3" s="19" t="s">
        <v>11944</v>
      </c>
      <c r="F3">
        <v>100000</v>
      </c>
    </row>
    <row r="4" spans="2:6">
      <c r="B4" s="19" t="s">
        <v>11937</v>
      </c>
      <c r="D4" s="19" t="s">
        <v>11945</v>
      </c>
    </row>
    <row r="5" spans="2:6">
      <c r="B5" s="19" t="s">
        <v>11938</v>
      </c>
      <c r="D5" s="19" t="s">
        <v>11946</v>
      </c>
    </row>
    <row r="6" spans="2:6">
      <c r="B6" s="19" t="s">
        <v>11939</v>
      </c>
      <c r="D6" s="19" t="s">
        <v>11947</v>
      </c>
    </row>
    <row r="7" spans="2:6">
      <c r="B7" s="19" t="s">
        <v>11940</v>
      </c>
      <c r="D7" s="19" t="s">
        <v>11948</v>
      </c>
    </row>
    <row r="8" spans="2:6">
      <c r="B8" s="19" t="s">
        <v>11941</v>
      </c>
      <c r="D8" s="19" t="s">
        <v>11949</v>
      </c>
    </row>
    <row r="9" spans="2:6">
      <c r="B9" s="19" t="s">
        <v>11942</v>
      </c>
      <c r="D9" s="19" t="s">
        <v>11950</v>
      </c>
    </row>
    <row r="10" spans="2:6">
      <c r="B10" s="19" t="s">
        <v>11950</v>
      </c>
      <c r="D10" s="19" t="s">
        <v>11951</v>
      </c>
    </row>
    <row r="11" spans="2:6">
      <c r="B11" s="19"/>
      <c r="D11" s="19"/>
    </row>
    <row r="12" spans="2:6">
      <c r="B12" s="19"/>
      <c r="D12" s="19"/>
    </row>
    <row r="13" spans="2:6">
      <c r="B13" s="19"/>
      <c r="D13" s="19"/>
    </row>
    <row r="14" spans="2:6">
      <c r="B14" s="19"/>
      <c r="D14" s="19"/>
    </row>
    <row r="15" spans="2:6">
      <c r="B15" s="19"/>
      <c r="D15" s="19"/>
    </row>
    <row r="16" spans="2:6">
      <c r="B16" s="19"/>
      <c r="D16" s="19"/>
    </row>
    <row r="17" spans="2:4">
      <c r="B17" s="19"/>
      <c r="D17" s="19"/>
    </row>
    <row r="18" spans="2:4">
      <c r="B18" s="19"/>
      <c r="D18" s="19"/>
    </row>
    <row r="19" spans="2:4">
      <c r="B19" s="19"/>
      <c r="D19" s="19"/>
    </row>
    <row r="20" spans="2:4" ht="15.75" thickBot="1">
      <c r="B20" s="20"/>
      <c r="D20" s="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Данные</vt:lpstr>
      <vt:lpstr>Сводный</vt:lpstr>
      <vt:lpstr>Графики</vt:lpstr>
      <vt:lpstr>Таблицы по времени</vt:lpstr>
      <vt:lpstr>Таблицы по акциям</vt:lpstr>
      <vt:lpstr>Диаграммы</vt:lpstr>
      <vt:lpstr>FAQ</vt:lpstr>
      <vt:lpstr>Служебный</vt:lpstr>
      <vt:lpstr>Настройки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2011-03-30T07:09:22Z</dcterms:modified>
</cp:coreProperties>
</file>